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drawings/drawing1.xml" ContentType="application/vnd.openxmlformats-officedocument.drawing+xml"/>
  <Override PartName="/xl/worksheets/sheet32.xml" ContentType="application/vnd.openxmlformats-officedocument.spreadsheetml.worksheet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RESULTADOS_18" sheetId="1" state="visible" r:id="rId1"/>
    <sheet xmlns:r="http://schemas.openxmlformats.org/officeDocument/2006/relationships" name="RESULTADOS_26" sheetId="2" state="visible" r:id="rId2"/>
    <sheet xmlns:r="http://schemas.openxmlformats.org/officeDocument/2006/relationships" name="RESULTADOS_6" sheetId="3" state="visible" r:id="rId3"/>
    <sheet xmlns:r="http://schemas.openxmlformats.org/officeDocument/2006/relationships" name="RESULTADOS_23" sheetId="4" state="visible" r:id="rId4"/>
    <sheet xmlns:r="http://schemas.openxmlformats.org/officeDocument/2006/relationships" name="RESULTADOS_4" sheetId="5" state="visible" r:id="rId5"/>
    <sheet xmlns:r="http://schemas.openxmlformats.org/officeDocument/2006/relationships" name="RESULTADOS_1" sheetId="6" state="visible" r:id="rId6"/>
    <sheet xmlns:r="http://schemas.openxmlformats.org/officeDocument/2006/relationships" name="RESULTADOS_12" sheetId="7" state="visible" r:id="rId7"/>
    <sheet xmlns:r="http://schemas.openxmlformats.org/officeDocument/2006/relationships" name="RESULTADOS_16" sheetId="8" state="visible" r:id="rId8"/>
    <sheet xmlns:r="http://schemas.openxmlformats.org/officeDocument/2006/relationships" name="RESULTADOS_20" sheetId="9" state="visible" r:id="rId9"/>
    <sheet xmlns:r="http://schemas.openxmlformats.org/officeDocument/2006/relationships" name="RESULTADOS_28" sheetId="10" state="visible" r:id="rId10"/>
    <sheet xmlns:r="http://schemas.openxmlformats.org/officeDocument/2006/relationships" name="RESULTADOS_0" sheetId="11" state="visible" r:id="rId11"/>
    <sheet xmlns:r="http://schemas.openxmlformats.org/officeDocument/2006/relationships" name="RESULTADOS_7" sheetId="12" state="visible" r:id="rId12"/>
    <sheet xmlns:r="http://schemas.openxmlformats.org/officeDocument/2006/relationships" name="RESULTADOS_19" sheetId="13" state="visible" r:id="rId13"/>
    <sheet xmlns:r="http://schemas.openxmlformats.org/officeDocument/2006/relationships" name="RESULTADOS_10" sheetId="14" state="visible" r:id="rId14"/>
    <sheet xmlns:r="http://schemas.openxmlformats.org/officeDocument/2006/relationships" name="RESULTADOS_25" sheetId="15" state="visible" r:id="rId15"/>
    <sheet xmlns:r="http://schemas.openxmlformats.org/officeDocument/2006/relationships" name="RESULTADOS_14" sheetId="16" state="visible" r:id="rId16"/>
    <sheet xmlns:r="http://schemas.openxmlformats.org/officeDocument/2006/relationships" name="RESULTADOS_21" sheetId="17" state="visible" r:id="rId17"/>
    <sheet xmlns:r="http://schemas.openxmlformats.org/officeDocument/2006/relationships" name="RESULTADOS_5" sheetId="18" state="visible" r:id="rId18"/>
    <sheet xmlns:r="http://schemas.openxmlformats.org/officeDocument/2006/relationships" name="RESULTADOS_8" sheetId="19" state="visible" r:id="rId19"/>
    <sheet xmlns:r="http://schemas.openxmlformats.org/officeDocument/2006/relationships" name="RESULTADOS_3" sheetId="20" state="visible" r:id="rId20"/>
    <sheet xmlns:r="http://schemas.openxmlformats.org/officeDocument/2006/relationships" name="RESULTADOS_15" sheetId="21" state="visible" r:id="rId21"/>
    <sheet xmlns:r="http://schemas.openxmlformats.org/officeDocument/2006/relationships" name="RESULTADOS_2" sheetId="22" state="visible" r:id="rId22"/>
    <sheet xmlns:r="http://schemas.openxmlformats.org/officeDocument/2006/relationships" name="RESULTADOS_22" sheetId="23" state="visible" r:id="rId23"/>
    <sheet xmlns:r="http://schemas.openxmlformats.org/officeDocument/2006/relationships" name="RESULTADOS_27" sheetId="24" state="visible" r:id="rId24"/>
    <sheet xmlns:r="http://schemas.openxmlformats.org/officeDocument/2006/relationships" name="RESULTADOS_11" sheetId="25" state="visible" r:id="rId25"/>
    <sheet xmlns:r="http://schemas.openxmlformats.org/officeDocument/2006/relationships" name="RESULTADOS_24" sheetId="26" state="visible" r:id="rId26"/>
    <sheet xmlns:r="http://schemas.openxmlformats.org/officeDocument/2006/relationships" name="RESULTADOS_13" sheetId="27" state="visible" r:id="rId27"/>
    <sheet xmlns:r="http://schemas.openxmlformats.org/officeDocument/2006/relationships" name="RESULTADOS_17" sheetId="28" state="visible" r:id="rId28"/>
    <sheet xmlns:r="http://schemas.openxmlformats.org/officeDocument/2006/relationships" name="RESULTADOS_9" sheetId="29" state="visible" r:id="rId29"/>
    <sheet xmlns:r="http://schemas.openxmlformats.org/officeDocument/2006/relationships" name="resultados" sheetId="30" state="visible" r:id="rId30"/>
    <sheet xmlns:r="http://schemas.openxmlformats.org/officeDocument/2006/relationships" name="gráficos" sheetId="31" state="visible" r:id="rId31"/>
    <sheet xmlns:r="http://schemas.openxmlformats.org/officeDocument/2006/relationships" name="hidden" sheetId="32" state="hidden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styles" Target="styles.xml" Id="rId33"/><Relationship Type="http://schemas.openxmlformats.org/officeDocument/2006/relationships/theme" Target="theme/theme1.xml" Id="rId34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/>
            </a:pPr>
            <a:r>
              <a:rPr lang="en-US"/>
              <a:t>Gráfico 2D com 3 Eixos</a:t>
            </a:r>
          </a:p>
        </rich>
      </tx>
      <layout/>
    </title>
    <plotArea>
      <layout/>
      <scatterChart>
        <scatterStyle val="lineMarker"/>
        <ser>
          <idx val="0"/>
          <order val="0"/>
          <tx>
            <v>Dados Selecionados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9900"/>
              </a:solidFill>
              <a:ln xmlns:a="http://schemas.openxmlformats.org/drawingml/2006/main">
                <a:solidFill>
                  <a:srgbClr val="000000"/>
                </a:solidFill>
                <a:prstDash val="solid"/>
              </a:ln>
            </spPr>
          </marker>
          <dPt>
            <idx val="0"/>
            <marker>
              <symbol val="none"/>
              <spPr>
                <a:solidFill xmlns:a="http://schemas.openxmlformats.org/drawingml/2006/main">
                  <a:srgbClr val="F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4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5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6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7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8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9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0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1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2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3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4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5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6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7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8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9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0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1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2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3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4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5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6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7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8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9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0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1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2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3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4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5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6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7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8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9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0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1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2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3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4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5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6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7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8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9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0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1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2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3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4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5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6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7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8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9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0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1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2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3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4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5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6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7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8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9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0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1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2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3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4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5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6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7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8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9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0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1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2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3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4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5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6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7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8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9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0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1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2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3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4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5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6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7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8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9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0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1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2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3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4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5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6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7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8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9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0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1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2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3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4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5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6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7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8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9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0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1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2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3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4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5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6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7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8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9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0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1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2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3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4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5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6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7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8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9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0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1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2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3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4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5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6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7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8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9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0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1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2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3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4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5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6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7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8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9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0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1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2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3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4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5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6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7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8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9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0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1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2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3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4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5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6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7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8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9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0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1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2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3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4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5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6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7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8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9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0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1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2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3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4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5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6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7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8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9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0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1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2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3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4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5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6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7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8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9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0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1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2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3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4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5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6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7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8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9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0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1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2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3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4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5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6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7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8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9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0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1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2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3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4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5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6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7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8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9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0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1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2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3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4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5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6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7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8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9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0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1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2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3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4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5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6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7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8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9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0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1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2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3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4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5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6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7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8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9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0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1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2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3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4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5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6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7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8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9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0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1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2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3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4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5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6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7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8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9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0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1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2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3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4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5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6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7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8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9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0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1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2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3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4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5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6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7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8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9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0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1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2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3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4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5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6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7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8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9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0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1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2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3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4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5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6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7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8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9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0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1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2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3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4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5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6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7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8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9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0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1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2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3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4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5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6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7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8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9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0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1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2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3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4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5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6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7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8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9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0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1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2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3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4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5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6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7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8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9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0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1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2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3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4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5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6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7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8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9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0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1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2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3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4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5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6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7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8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9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0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1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2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3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4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5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6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7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8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9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0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1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2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3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4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5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6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7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8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9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0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1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2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3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4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5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6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7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8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9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0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1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2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3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4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5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6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7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8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9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0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1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2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3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4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5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6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7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8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9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0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1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2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3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4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5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6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7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8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9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0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1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2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3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4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5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6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7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8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9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0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1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2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3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4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5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6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7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8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9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0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1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2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3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4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5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6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7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8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9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0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1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2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3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4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5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6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7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8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9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0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1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2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3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4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5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6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7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8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9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0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1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2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3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4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5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6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7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8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9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0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1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2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3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4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5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6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7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8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9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0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1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2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3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4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5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6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7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8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9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0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1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2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3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4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5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6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7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8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9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0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1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2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3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4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5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6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7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8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9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0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1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2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3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4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5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6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7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8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9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0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1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2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3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4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5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6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7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8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9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0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1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2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3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4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5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6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7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8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9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0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1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2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3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4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5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6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7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8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9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0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1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2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3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4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5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6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7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8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9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0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1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2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3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4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5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6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7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8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9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0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1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2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3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4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5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6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7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8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9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0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1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2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3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4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5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6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7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8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9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0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1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2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3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4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5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6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7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8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9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0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1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2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3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4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5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6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7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8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9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0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1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2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3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4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5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6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7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8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9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0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1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2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3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4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5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6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7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8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9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0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1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2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3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4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5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6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7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8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9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0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1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2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3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4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5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6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7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8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9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0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1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2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3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4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5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6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7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8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9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0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1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2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3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4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5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6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7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8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9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0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1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2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3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4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5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6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7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8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9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0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1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2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3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4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5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6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7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8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9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0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1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2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3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4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5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6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7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8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9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0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1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2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3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4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5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6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7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8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9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0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1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2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3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4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5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6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7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8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9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0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1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2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3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4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5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6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7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8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9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0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1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2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3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4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5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6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7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8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9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0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1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2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3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4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5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6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7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8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9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0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1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2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3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4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5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6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7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8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9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0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1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2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3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4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5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6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7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8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9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0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1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2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3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4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5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6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7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8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9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0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1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2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3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4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5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6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7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8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9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0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1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2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3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4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5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6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7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8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9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0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1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2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3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4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5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6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7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8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9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0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1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2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3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4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5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6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7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8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9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0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1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2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3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4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5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6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7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8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9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0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1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2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3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4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5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6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7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8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9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0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1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2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3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4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5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6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7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8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9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0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1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2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3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4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5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6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7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8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9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0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1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2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3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4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5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6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7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8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9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0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1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2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3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4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5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6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7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8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9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0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1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2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3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4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5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6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7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8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9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0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1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2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3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4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5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6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7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8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9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0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1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2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3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4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5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6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7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8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9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0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1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2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3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4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5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6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7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8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9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0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1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2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3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4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5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6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7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8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9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0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1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2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3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4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5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6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7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8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9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0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1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2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3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4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5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6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7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8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9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0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1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2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3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4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5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6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7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8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9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0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1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2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3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4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5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6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7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8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9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0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1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2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3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4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5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6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7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8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9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0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1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2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3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4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5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6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7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8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9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0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1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2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3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4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5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6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7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8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9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0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1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2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3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4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5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6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7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8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9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0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1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2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3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4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5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6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7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8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9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0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1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2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3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4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5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6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7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8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9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0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1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2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3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4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5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6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7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8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9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0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1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2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3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4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5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6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7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8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9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0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1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2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3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4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5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6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7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8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9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0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1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2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3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4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5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6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7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8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9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0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1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2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3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4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5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6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7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8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9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0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1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2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3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4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5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6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7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8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9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0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1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2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3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4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5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6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7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8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9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0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1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2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3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4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5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6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7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8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9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0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1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2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3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4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5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6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7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8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9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0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1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2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3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4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5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6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7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8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9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0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1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2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3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4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5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6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7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8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9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0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1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2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3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4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5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6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7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8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9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0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1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2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3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4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5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6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7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8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9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0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1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2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3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4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5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6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7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8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9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0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1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2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3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4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5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6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7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8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9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0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1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2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3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4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5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6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7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8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9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0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1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2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3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4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5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6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7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8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9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0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1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2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3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4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5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6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7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8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9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0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1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2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3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4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5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6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7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8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9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0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1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2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3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4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5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6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7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8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9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0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1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2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3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4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5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6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7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8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9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0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1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2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3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4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5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6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7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8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9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0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1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2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3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4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5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6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7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8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9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0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1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2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3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4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5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6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7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8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9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0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1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2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3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4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5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6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7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8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9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0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1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2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3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4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5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6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7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8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9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0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1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2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3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4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5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6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7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8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9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0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1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2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3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4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5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6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7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8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9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0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1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2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3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4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5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6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7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8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9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0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1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2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3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4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5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6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7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8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9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0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1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2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3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4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5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6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7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8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9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0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1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2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3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4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5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6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7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8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9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0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1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2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3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4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5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6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7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8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9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0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1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2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3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4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5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6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7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8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9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0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1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2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3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4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5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6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7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8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9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0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1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2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3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4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5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6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7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8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9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0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1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2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3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4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5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6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7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8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9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0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1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2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3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4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5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6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7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8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9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0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1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2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3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4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5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6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7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8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9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0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1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2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3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4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5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6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7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8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9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0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1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2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3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4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5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6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7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8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9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0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1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2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3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4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5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6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7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8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9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0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1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2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3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4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5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6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7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8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9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0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1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2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3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4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5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6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7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8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9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0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1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2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3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4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5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6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7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8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9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0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1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2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3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4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5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6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7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8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9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0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1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2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3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4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5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6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7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8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9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0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1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2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3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4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5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6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7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8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9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0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1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2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3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4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5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6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7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8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9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0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1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2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3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4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5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6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7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8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9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0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1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2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3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4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5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6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7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8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9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0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1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2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3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4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5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6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7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8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9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0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1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2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3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4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5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6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7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8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9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0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1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2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3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4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5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6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7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8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9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0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1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2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3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4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5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6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7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8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9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0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1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2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3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4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5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6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7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8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9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0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1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2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3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4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5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6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7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8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9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0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1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2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3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4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5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6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7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8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9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0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1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2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3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4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5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6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7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8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9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0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1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2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3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4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5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6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7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8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9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0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1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2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3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4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5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6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7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8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9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0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1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2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3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4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5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6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7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8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9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0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1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2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3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4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5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6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7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8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9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0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1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2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3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4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5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6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7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8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9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0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1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2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3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4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5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6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7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8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9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0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1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2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3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4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5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6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7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8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9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0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1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2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3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4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5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6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7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8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9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0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1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2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3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4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5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6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7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8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9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0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1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2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3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4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5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6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7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8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9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0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1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2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3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4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5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6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7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8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9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0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1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2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3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4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5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6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7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8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9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0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1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2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3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4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5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6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7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8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9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0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1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2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3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4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5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6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7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8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9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0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1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2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3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4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5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6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7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8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9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0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1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2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3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4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5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6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7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8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9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0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1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2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3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4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5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6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7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8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9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0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1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2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3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4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5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6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7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8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9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0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1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2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3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4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5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6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7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8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9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0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1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2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3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4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5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6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7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8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9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0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1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2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3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4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5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6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7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8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9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0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1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2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3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4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5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6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7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8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9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0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1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2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3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4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5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6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7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8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9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0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1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2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3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4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5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6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7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8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9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0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1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2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3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4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5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6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7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8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9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0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1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2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3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4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5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6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7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8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9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0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1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2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3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4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5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6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7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8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9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0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1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2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3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4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5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6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7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8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9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0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1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2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3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4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5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6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7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8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9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0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1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2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3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4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5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6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7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8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9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0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1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2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3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4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5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6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7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8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9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0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1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2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3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4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5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6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7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8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9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0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1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2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3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4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5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6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7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8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9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0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1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2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3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4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5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6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7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8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9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0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1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2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3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4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5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6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7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8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9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0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1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2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3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4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5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6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7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8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9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0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1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2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3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4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5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6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7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8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9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0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1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2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3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4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5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6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7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8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9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0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1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2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3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4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5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6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7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8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9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0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1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2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3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4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5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6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7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8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9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0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1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2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3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4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5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6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7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8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9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0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1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2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3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4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5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6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7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8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9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0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1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2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3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4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5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6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7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8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9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0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1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2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3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4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5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6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7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8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9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0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1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2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3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4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5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6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7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8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9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0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1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2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3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4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5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6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7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8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9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0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1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2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3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4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5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6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7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8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9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0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1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2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3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4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5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6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7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8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9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0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1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2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3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4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5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6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7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8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9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0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1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2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3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4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5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6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7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8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9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0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1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2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3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4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5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6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7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8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9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0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1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2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3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4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5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6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7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8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9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0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1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2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3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4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5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6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7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8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9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0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1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2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3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4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5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6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7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8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9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0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1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2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3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4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5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6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7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8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9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0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1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2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3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4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5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6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7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8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9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0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1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2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3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4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5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6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7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8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9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0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1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2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3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4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5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6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7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8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9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0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1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2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3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4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5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6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7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8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9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0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1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2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3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4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5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6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7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8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9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0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1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2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3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4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5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6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7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8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9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0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1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2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3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4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5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6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7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8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9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0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1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2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3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4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5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6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7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8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9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0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1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2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3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4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5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6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7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8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9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0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1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2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3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4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5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6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7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8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9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0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1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2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3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4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5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6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7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8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9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0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1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2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3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4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5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6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7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8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9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0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1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2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3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4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5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6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7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8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9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0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1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2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3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4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5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6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7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8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9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0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1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2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3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4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5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6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7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8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9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0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1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2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3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4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5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6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7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8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9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0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1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2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3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4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5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6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7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8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9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0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1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2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3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4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5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6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7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8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9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0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1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2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3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4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5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6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7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8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9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0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1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2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3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4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5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6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7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8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9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0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1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2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3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4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5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6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7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8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9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0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1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2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3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4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5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6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7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8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9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0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1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2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3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4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5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6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7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8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9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0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1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2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3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4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5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6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7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8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9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0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1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2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3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4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5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6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7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8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9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0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1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2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3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4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5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6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7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8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9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0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1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2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3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4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5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6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7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8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9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0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1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2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3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4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5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6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7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8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9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0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1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2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3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4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5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6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7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8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9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0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1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2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3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4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5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6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7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8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9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0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1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2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3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4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5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6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7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8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9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0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1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2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3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4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5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6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7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8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9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0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1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2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3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4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5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6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7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8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9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0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1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2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3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4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5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6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7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8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9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0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1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2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3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4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5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6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7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8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9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0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1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2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3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4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5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6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7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8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9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0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1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2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3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4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5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6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7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8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9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0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1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2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3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4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5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6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7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8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9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0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1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2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3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4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5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6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7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8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9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0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1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2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3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4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5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6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7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8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9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0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1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2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3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4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5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6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7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8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9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0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1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2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3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4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5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6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7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8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9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0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1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2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3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4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5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6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7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8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9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0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1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2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3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4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5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6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7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8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9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0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1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2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3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4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5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6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7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8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9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0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1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2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3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4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5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6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7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8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9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0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1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2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3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4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5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6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7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8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9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0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1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2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3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4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5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6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7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8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9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0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1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2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3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4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5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6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7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8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9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0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1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2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3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4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5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6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7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8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9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0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1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2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3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4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5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6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7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8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9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0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1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2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3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4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5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6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7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8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9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0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1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2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3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4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xVal>
            <numRef>
              <f>gráficos!$A$7:$A$3041</f>
              <numCache>
                <formatCode>General</formatCode>
                <ptCount val="3035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  <pt idx="1024">
                  <v>0</v>
                </pt>
                <pt idx="1025">
                  <v>0</v>
                </pt>
                <pt idx="1026">
                  <v>0</v>
                </pt>
                <pt idx="1027">
                  <v>0</v>
                </pt>
                <pt idx="1028">
                  <v>0</v>
                </pt>
                <pt idx="1029">
                  <v>0</v>
                </pt>
                <pt idx="1030">
                  <v>0</v>
                </pt>
                <pt idx="1031">
                  <v>0</v>
                </pt>
                <pt idx="1032">
                  <v>0</v>
                </pt>
                <pt idx="1033">
                  <v>0</v>
                </pt>
                <pt idx="1034">
                  <v>0</v>
                </pt>
                <pt idx="1035">
                  <v>0</v>
                </pt>
                <pt idx="1036">
                  <v>0</v>
                </pt>
                <pt idx="1037">
                  <v>0</v>
                </pt>
                <pt idx="1038">
                  <v>0</v>
                </pt>
                <pt idx="1039">
                  <v>0</v>
                </pt>
                <pt idx="1040">
                  <v>0</v>
                </pt>
                <pt idx="1041">
                  <v>0</v>
                </pt>
                <pt idx="1042">
                  <v>0</v>
                </pt>
                <pt idx="1043">
                  <v>0</v>
                </pt>
                <pt idx="1044">
                  <v>0</v>
                </pt>
                <pt idx="1045">
                  <v>0</v>
                </pt>
                <pt idx="1046">
                  <v>0</v>
                </pt>
                <pt idx="1047">
                  <v>0</v>
                </pt>
                <pt idx="1048">
                  <v>0</v>
                </pt>
                <pt idx="1049">
                  <v>0</v>
                </pt>
                <pt idx="1050">
                  <v>0</v>
                </pt>
                <pt idx="1051">
                  <v>0</v>
                </pt>
                <pt idx="1052">
                  <v>0</v>
                </pt>
                <pt idx="1053">
                  <v>0</v>
                </pt>
                <pt idx="1054">
                  <v>0</v>
                </pt>
                <pt idx="1055">
                  <v>0</v>
                </pt>
                <pt idx="1056">
                  <v>0</v>
                </pt>
                <pt idx="1057">
                  <v>0</v>
                </pt>
                <pt idx="1058">
                  <v>0</v>
                </pt>
                <pt idx="1059">
                  <v>0</v>
                </pt>
                <pt idx="1060">
                  <v>0</v>
                </pt>
                <pt idx="1061">
                  <v>0</v>
                </pt>
                <pt idx="1062">
                  <v>0</v>
                </pt>
                <pt idx="1063">
                  <v>0</v>
                </pt>
                <pt idx="1064">
                  <v>0</v>
                </pt>
                <pt idx="1065">
                  <v>0</v>
                </pt>
                <pt idx="1066">
                  <v>0</v>
                </pt>
                <pt idx="1067">
                  <v>0</v>
                </pt>
                <pt idx="1068">
                  <v>0</v>
                </pt>
                <pt idx="1069">
                  <v>0</v>
                </pt>
                <pt idx="1070">
                  <v>0</v>
                </pt>
                <pt idx="1071">
                  <v>0</v>
                </pt>
                <pt idx="1072">
                  <v>0</v>
                </pt>
                <pt idx="1073">
                  <v>0</v>
                </pt>
                <pt idx="1074">
                  <v>0</v>
                </pt>
                <pt idx="1075">
                  <v>0</v>
                </pt>
                <pt idx="1076">
                  <v>0</v>
                </pt>
                <pt idx="1077">
                  <v>0</v>
                </pt>
                <pt idx="1078">
                  <v>0</v>
                </pt>
                <pt idx="1079">
                  <v>0</v>
                </pt>
                <pt idx="1080">
                  <v>0</v>
                </pt>
                <pt idx="1081">
                  <v>0</v>
                </pt>
                <pt idx="1082">
                  <v>0</v>
                </pt>
                <pt idx="1083">
                  <v>0</v>
                </pt>
                <pt idx="1084">
                  <v>0</v>
                </pt>
                <pt idx="1085">
                  <v>0</v>
                </pt>
                <pt idx="1086">
                  <v>0</v>
                </pt>
                <pt idx="1087">
                  <v>0</v>
                </pt>
                <pt idx="1088">
                  <v>0</v>
                </pt>
                <pt idx="1089">
                  <v>0</v>
                </pt>
                <pt idx="1090">
                  <v>0</v>
                </pt>
                <pt idx="1091">
                  <v>0</v>
                </pt>
                <pt idx="1092">
                  <v>0</v>
                </pt>
                <pt idx="1093">
                  <v>0</v>
                </pt>
                <pt idx="1094">
                  <v>0</v>
                </pt>
                <pt idx="1095">
                  <v>0</v>
                </pt>
                <pt idx="1096">
                  <v>0</v>
                </pt>
                <pt idx="1097">
                  <v>0</v>
                </pt>
                <pt idx="1098">
                  <v>0</v>
                </pt>
                <pt idx="1099">
                  <v>0</v>
                </pt>
                <pt idx="1100">
                  <v>0</v>
                </pt>
                <pt idx="1101">
                  <v>0</v>
                </pt>
                <pt idx="1102">
                  <v>0</v>
                </pt>
                <pt idx="1103">
                  <v>0</v>
                </pt>
                <pt idx="1104">
                  <v>0</v>
                </pt>
                <pt idx="1105">
                  <v>0</v>
                </pt>
                <pt idx="1106">
                  <v>0</v>
                </pt>
                <pt idx="1107">
                  <v>0</v>
                </pt>
                <pt idx="1108">
                  <v>0</v>
                </pt>
                <pt idx="1109">
                  <v>0</v>
                </pt>
                <pt idx="1110">
                  <v>0</v>
                </pt>
                <pt idx="1111">
                  <v>0</v>
                </pt>
                <pt idx="1112">
                  <v>0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0</v>
                </pt>
                <pt idx="1117">
                  <v>0</v>
                </pt>
                <pt idx="1118">
                  <v>0</v>
                </pt>
                <pt idx="1119">
                  <v>0</v>
                </pt>
                <pt idx="1120">
                  <v>0</v>
                </pt>
                <pt idx="1121">
                  <v>0</v>
                </pt>
                <pt idx="1122">
                  <v>0</v>
                </pt>
                <pt idx="1123">
                  <v>0</v>
                </pt>
                <pt idx="1124">
                  <v>0</v>
                </pt>
                <pt idx="1125">
                  <v>0</v>
                </pt>
                <pt idx="1126">
                  <v>0</v>
                </pt>
                <pt idx="1127">
                  <v>0</v>
                </pt>
                <pt idx="1128">
                  <v>0</v>
                </pt>
                <pt idx="1129">
                  <v>0</v>
                </pt>
                <pt idx="1130">
                  <v>0</v>
                </pt>
                <pt idx="1131">
                  <v>0</v>
                </pt>
                <pt idx="1132">
                  <v>0</v>
                </pt>
                <pt idx="1133">
                  <v>0</v>
                </pt>
                <pt idx="1134">
                  <v>0</v>
                </pt>
                <pt idx="1135">
                  <v>0</v>
                </pt>
                <pt idx="1136">
                  <v>0</v>
                </pt>
                <pt idx="1137">
                  <v>0</v>
                </pt>
                <pt idx="1138">
                  <v>0</v>
                </pt>
                <pt idx="1139">
                  <v>0</v>
                </pt>
                <pt idx="1140">
                  <v>0</v>
                </pt>
                <pt idx="1141">
                  <v>0</v>
                </pt>
                <pt idx="1142">
                  <v>0</v>
                </pt>
                <pt idx="1143">
                  <v>0</v>
                </pt>
                <pt idx="1144">
                  <v>0</v>
                </pt>
                <pt idx="1145">
                  <v>0</v>
                </pt>
                <pt idx="1146">
                  <v>0</v>
                </pt>
                <pt idx="1147">
                  <v>0</v>
                </pt>
                <pt idx="1148">
                  <v>0</v>
                </pt>
                <pt idx="1149">
                  <v>0</v>
                </pt>
                <pt idx="1150">
                  <v>0</v>
                </pt>
                <pt idx="1151">
                  <v>0</v>
                </pt>
                <pt idx="1152">
                  <v>0</v>
                </pt>
                <pt idx="1153">
                  <v>0</v>
                </pt>
                <pt idx="1154">
                  <v>0</v>
                </pt>
                <pt idx="1155">
                  <v>0</v>
                </pt>
                <pt idx="1156">
                  <v>0</v>
                </pt>
                <pt idx="1157">
                  <v>0</v>
                </pt>
                <pt idx="1158">
                  <v>0</v>
                </pt>
                <pt idx="1159">
                  <v>0</v>
                </pt>
                <pt idx="1160">
                  <v>0</v>
                </pt>
                <pt idx="1161">
                  <v>0</v>
                </pt>
                <pt idx="1162">
                  <v>0</v>
                </pt>
                <pt idx="1163">
                  <v>0</v>
                </pt>
                <pt idx="1164">
                  <v>0</v>
                </pt>
                <pt idx="1165">
                  <v>0</v>
                </pt>
                <pt idx="1166">
                  <v>0</v>
                </pt>
                <pt idx="1167">
                  <v>0</v>
                </pt>
                <pt idx="1168">
                  <v>0</v>
                </pt>
                <pt idx="1169">
                  <v>0</v>
                </pt>
                <pt idx="1170">
                  <v>0</v>
                </pt>
                <pt idx="1171">
                  <v>0</v>
                </pt>
                <pt idx="1172">
                  <v>0</v>
                </pt>
                <pt idx="1173">
                  <v>0</v>
                </pt>
                <pt idx="1174">
                  <v>0</v>
                </pt>
                <pt idx="1175">
                  <v>0</v>
                </pt>
                <pt idx="1176">
                  <v>0</v>
                </pt>
                <pt idx="1177">
                  <v>0</v>
                </pt>
                <pt idx="1178">
                  <v>0</v>
                </pt>
                <pt idx="1179">
                  <v>0</v>
                </pt>
                <pt idx="1180">
                  <v>0</v>
                </pt>
                <pt idx="1181">
                  <v>0</v>
                </pt>
                <pt idx="1182">
                  <v>0</v>
                </pt>
                <pt idx="1183">
                  <v>0</v>
                </pt>
                <pt idx="1184">
                  <v>0</v>
                </pt>
                <pt idx="1185">
                  <v>0</v>
                </pt>
                <pt idx="1186">
                  <v>0</v>
                </pt>
                <pt idx="1187">
                  <v>0</v>
                </pt>
                <pt idx="1188">
                  <v>0</v>
                </pt>
                <pt idx="1189">
                  <v>0</v>
                </pt>
                <pt idx="1190">
                  <v>0</v>
                </pt>
                <pt idx="1191">
                  <v>0</v>
                </pt>
                <pt idx="1192">
                  <v>0</v>
                </pt>
                <pt idx="1193">
                  <v>0</v>
                </pt>
                <pt idx="1194">
                  <v>0</v>
                </pt>
                <pt idx="1195">
                  <v>0</v>
                </pt>
                <pt idx="1196">
                  <v>0</v>
                </pt>
                <pt idx="1197">
                  <v>0</v>
                </pt>
                <pt idx="1198">
                  <v>0</v>
                </pt>
                <pt idx="1199">
                  <v>0</v>
                </pt>
                <pt idx="1200">
                  <v>0</v>
                </pt>
                <pt idx="1201">
                  <v>0</v>
                </pt>
                <pt idx="1202">
                  <v>0</v>
                </pt>
                <pt idx="1203">
                  <v>0</v>
                </pt>
                <pt idx="1204">
                  <v>0</v>
                </pt>
                <pt idx="1205">
                  <v>0</v>
                </pt>
                <pt idx="1206">
                  <v>0</v>
                </pt>
                <pt idx="1207">
                  <v>0</v>
                </pt>
                <pt idx="1208">
                  <v>0</v>
                </pt>
                <pt idx="1209">
                  <v>0</v>
                </pt>
                <pt idx="1210">
                  <v>0</v>
                </pt>
                <pt idx="1211">
                  <v>0</v>
                </pt>
                <pt idx="1212">
                  <v>0</v>
                </pt>
                <pt idx="1213">
                  <v>0</v>
                </pt>
                <pt idx="1214">
                  <v>0</v>
                </pt>
                <pt idx="1215">
                  <v>0</v>
                </pt>
                <pt idx="1216">
                  <v>0</v>
                </pt>
                <pt idx="1217">
                  <v>0</v>
                </pt>
                <pt idx="1218">
                  <v>0</v>
                </pt>
                <pt idx="1219">
                  <v>0</v>
                </pt>
                <pt idx="1220">
                  <v>0</v>
                </pt>
                <pt idx="1221">
                  <v>0</v>
                </pt>
                <pt idx="1222">
                  <v>0</v>
                </pt>
                <pt idx="1223">
                  <v>0</v>
                </pt>
                <pt idx="1224">
                  <v>0</v>
                </pt>
                <pt idx="1225">
                  <v>0</v>
                </pt>
                <pt idx="1226">
                  <v>0</v>
                </pt>
                <pt idx="1227">
                  <v>0</v>
                </pt>
                <pt idx="1228">
                  <v>0</v>
                </pt>
                <pt idx="1229">
                  <v>0</v>
                </pt>
                <pt idx="1230">
                  <v>0</v>
                </pt>
                <pt idx="1231">
                  <v>0</v>
                </pt>
                <pt idx="1232">
                  <v>0</v>
                </pt>
                <pt idx="1233">
                  <v>0</v>
                </pt>
                <pt idx="1234">
                  <v>0</v>
                </pt>
                <pt idx="1235">
                  <v>0</v>
                </pt>
                <pt idx="1236">
                  <v>0</v>
                </pt>
                <pt idx="1237">
                  <v>0</v>
                </pt>
                <pt idx="1238">
                  <v>0</v>
                </pt>
                <pt idx="1239">
                  <v>0</v>
                </pt>
                <pt idx="1240">
                  <v>0</v>
                </pt>
                <pt idx="1241">
                  <v>0</v>
                </pt>
                <pt idx="1242">
                  <v>0</v>
                </pt>
                <pt idx="1243">
                  <v>0</v>
                </pt>
                <pt idx="1244">
                  <v>0</v>
                </pt>
                <pt idx="1245">
                  <v>0</v>
                </pt>
                <pt idx="1246">
                  <v>0</v>
                </pt>
                <pt idx="1247">
                  <v>0</v>
                </pt>
                <pt idx="1248">
                  <v>0</v>
                </pt>
                <pt idx="1249">
                  <v>0</v>
                </pt>
                <pt idx="1250">
                  <v>0</v>
                </pt>
                <pt idx="1251">
                  <v>0</v>
                </pt>
                <pt idx="1252">
                  <v>0</v>
                </pt>
                <pt idx="1253">
                  <v>0</v>
                </pt>
                <pt idx="1254">
                  <v>0</v>
                </pt>
                <pt idx="1255">
                  <v>0</v>
                </pt>
                <pt idx="1256">
                  <v>0</v>
                </pt>
                <pt idx="1257">
                  <v>0</v>
                </pt>
                <pt idx="1258">
                  <v>0</v>
                </pt>
                <pt idx="1259">
                  <v>0</v>
                </pt>
                <pt idx="1260">
                  <v>0</v>
                </pt>
                <pt idx="1261">
                  <v>0</v>
                </pt>
                <pt idx="1262">
                  <v>0</v>
                </pt>
                <pt idx="1263">
                  <v>0</v>
                </pt>
                <pt idx="1264">
                  <v>0</v>
                </pt>
                <pt idx="1265">
                  <v>0</v>
                </pt>
                <pt idx="1266">
                  <v>0</v>
                </pt>
                <pt idx="1267">
                  <v>0</v>
                </pt>
                <pt idx="1268">
                  <v>0</v>
                </pt>
                <pt idx="1269">
                  <v>0</v>
                </pt>
                <pt idx="1270">
                  <v>0</v>
                </pt>
                <pt idx="1271">
                  <v>0</v>
                </pt>
                <pt idx="1272">
                  <v>0</v>
                </pt>
                <pt idx="1273">
                  <v>0</v>
                </pt>
                <pt idx="1274">
                  <v>0</v>
                </pt>
                <pt idx="1275">
                  <v>0</v>
                </pt>
                <pt idx="1276">
                  <v>0</v>
                </pt>
                <pt idx="1277">
                  <v>0</v>
                </pt>
                <pt idx="1278">
                  <v>0</v>
                </pt>
                <pt idx="1279">
                  <v>0</v>
                </pt>
                <pt idx="1280">
                  <v>0</v>
                </pt>
                <pt idx="1281">
                  <v>0</v>
                </pt>
                <pt idx="1282">
                  <v>0</v>
                </pt>
                <pt idx="1283">
                  <v>0</v>
                </pt>
                <pt idx="1284">
                  <v>0</v>
                </pt>
                <pt idx="1285">
                  <v>0</v>
                </pt>
                <pt idx="1286">
                  <v>0</v>
                </pt>
                <pt idx="1287">
                  <v>0</v>
                </pt>
                <pt idx="1288">
                  <v>0</v>
                </pt>
                <pt idx="1289">
                  <v>0</v>
                </pt>
                <pt idx="1290">
                  <v>0</v>
                </pt>
                <pt idx="1291">
                  <v>0</v>
                </pt>
                <pt idx="1292">
                  <v>0</v>
                </pt>
                <pt idx="1293">
                  <v>0</v>
                </pt>
                <pt idx="1294">
                  <v>0</v>
                </pt>
                <pt idx="1295">
                  <v>0</v>
                </pt>
                <pt idx="1296">
                  <v>0</v>
                </pt>
                <pt idx="1297">
                  <v>0</v>
                </pt>
                <pt idx="1298">
                  <v>0</v>
                </pt>
                <pt idx="1299">
                  <v>0</v>
                </pt>
                <pt idx="1300">
                  <v>0</v>
                </pt>
                <pt idx="1301">
                  <v>0</v>
                </pt>
                <pt idx="1302">
                  <v>0</v>
                </pt>
                <pt idx="1303">
                  <v>0</v>
                </pt>
                <pt idx="1304">
                  <v>0</v>
                </pt>
                <pt idx="1305">
                  <v>0</v>
                </pt>
                <pt idx="1306">
                  <v>0</v>
                </pt>
                <pt idx="1307">
                  <v>0</v>
                </pt>
                <pt idx="1308">
                  <v>0</v>
                </pt>
                <pt idx="1309">
                  <v>0</v>
                </pt>
                <pt idx="1310">
                  <v>0</v>
                </pt>
                <pt idx="1311">
                  <v>0</v>
                </pt>
                <pt idx="1312">
                  <v>0</v>
                </pt>
                <pt idx="1313">
                  <v>0</v>
                </pt>
                <pt idx="1314">
                  <v>0</v>
                </pt>
                <pt idx="1315">
                  <v>0</v>
                </pt>
                <pt idx="1316">
                  <v>0</v>
                </pt>
                <pt idx="1317">
                  <v>0</v>
                </pt>
                <pt idx="1318">
                  <v>0</v>
                </pt>
                <pt idx="1319">
                  <v>0</v>
                </pt>
                <pt idx="1320">
                  <v>0</v>
                </pt>
                <pt idx="1321">
                  <v>0</v>
                </pt>
                <pt idx="1322">
                  <v>0</v>
                </pt>
                <pt idx="1323">
                  <v>0</v>
                </pt>
                <pt idx="1324">
                  <v>0</v>
                </pt>
                <pt idx="1325">
                  <v>0</v>
                </pt>
                <pt idx="1326">
                  <v>0</v>
                </pt>
                <pt idx="1327">
                  <v>0</v>
                </pt>
                <pt idx="1328">
                  <v>0</v>
                </pt>
                <pt idx="1329">
                  <v>0</v>
                </pt>
                <pt idx="1330">
                  <v>0</v>
                </pt>
                <pt idx="1331">
                  <v>0</v>
                </pt>
                <pt idx="1332">
                  <v>0</v>
                </pt>
                <pt idx="1333">
                  <v>0</v>
                </pt>
                <pt idx="1334">
                  <v>0</v>
                </pt>
                <pt idx="1335">
                  <v>0</v>
                </pt>
                <pt idx="1336">
                  <v>0</v>
                </pt>
                <pt idx="1337">
                  <v>0</v>
                </pt>
                <pt idx="1338">
                  <v>0</v>
                </pt>
                <pt idx="1339">
                  <v>0</v>
                </pt>
                <pt idx="1340">
                  <v>0</v>
                </pt>
                <pt idx="1341">
                  <v>0</v>
                </pt>
                <pt idx="1342">
                  <v>0</v>
                </pt>
                <pt idx="1343">
                  <v>0</v>
                </pt>
                <pt idx="1344">
                  <v>0</v>
                </pt>
                <pt idx="1345">
                  <v>0</v>
                </pt>
                <pt idx="1346">
                  <v>0</v>
                </pt>
                <pt idx="1347">
                  <v>0</v>
                </pt>
                <pt idx="1348">
                  <v>0</v>
                </pt>
                <pt idx="1349">
                  <v>0</v>
                </pt>
                <pt idx="1350">
                  <v>0</v>
                </pt>
                <pt idx="1351">
                  <v>0</v>
                </pt>
                <pt idx="1352">
                  <v>0</v>
                </pt>
                <pt idx="1353">
                  <v>0</v>
                </pt>
                <pt idx="1354">
                  <v>0</v>
                </pt>
                <pt idx="1355">
                  <v>0</v>
                </pt>
                <pt idx="1356">
                  <v>0</v>
                </pt>
                <pt idx="1357">
                  <v>0</v>
                </pt>
                <pt idx="1358">
                  <v>0</v>
                </pt>
                <pt idx="1359">
                  <v>0</v>
                </pt>
                <pt idx="1360">
                  <v>0</v>
                </pt>
                <pt idx="1361">
                  <v>0</v>
                </pt>
                <pt idx="1362">
                  <v>0</v>
                </pt>
                <pt idx="1363">
                  <v>0</v>
                </pt>
                <pt idx="1364">
                  <v>0</v>
                </pt>
                <pt idx="1365">
                  <v>0</v>
                </pt>
                <pt idx="1366">
                  <v>0</v>
                </pt>
                <pt idx="1367">
                  <v>0</v>
                </pt>
                <pt idx="1368">
                  <v>0</v>
                </pt>
                <pt idx="1369">
                  <v>0</v>
                </pt>
                <pt idx="1370">
                  <v>0</v>
                </pt>
                <pt idx="1371">
                  <v>0</v>
                </pt>
                <pt idx="1372">
                  <v>0</v>
                </pt>
                <pt idx="1373">
                  <v>0</v>
                </pt>
                <pt idx="1374">
                  <v>0</v>
                </pt>
                <pt idx="1375">
                  <v>0</v>
                </pt>
                <pt idx="1376">
                  <v>0</v>
                </pt>
                <pt idx="1377">
                  <v>0</v>
                </pt>
                <pt idx="1378">
                  <v>0</v>
                </pt>
                <pt idx="1379">
                  <v>0</v>
                </pt>
                <pt idx="1380">
                  <v>0</v>
                </pt>
                <pt idx="1381">
                  <v>0</v>
                </pt>
                <pt idx="1382">
                  <v>0</v>
                </pt>
                <pt idx="1383">
                  <v>0</v>
                </pt>
                <pt idx="1384">
                  <v>0</v>
                </pt>
                <pt idx="1385">
                  <v>0</v>
                </pt>
                <pt idx="1386">
                  <v>0</v>
                </pt>
                <pt idx="1387">
                  <v>0</v>
                </pt>
                <pt idx="1388">
                  <v>0</v>
                </pt>
                <pt idx="1389">
                  <v>0</v>
                </pt>
                <pt idx="1390">
                  <v>0</v>
                </pt>
                <pt idx="1391">
                  <v>0</v>
                </pt>
                <pt idx="1392">
                  <v>0</v>
                </pt>
                <pt idx="1393">
                  <v>0</v>
                </pt>
                <pt idx="1394">
                  <v>0</v>
                </pt>
                <pt idx="1395">
                  <v>0</v>
                </pt>
                <pt idx="1396">
                  <v>0</v>
                </pt>
                <pt idx="1397">
                  <v>0</v>
                </pt>
                <pt idx="1398">
                  <v>0</v>
                </pt>
                <pt idx="1399">
                  <v>0</v>
                </pt>
                <pt idx="1400">
                  <v>0</v>
                </pt>
                <pt idx="1401">
                  <v>0</v>
                </pt>
                <pt idx="1402">
                  <v>0</v>
                </pt>
                <pt idx="1403">
                  <v>0</v>
                </pt>
                <pt idx="1404">
                  <v>0</v>
                </pt>
                <pt idx="1405">
                  <v>0</v>
                </pt>
                <pt idx="1406">
                  <v>0</v>
                </pt>
                <pt idx="1407">
                  <v>0</v>
                </pt>
                <pt idx="1408">
                  <v>0</v>
                </pt>
                <pt idx="1409">
                  <v>0</v>
                </pt>
                <pt idx="1410">
                  <v>0</v>
                </pt>
                <pt idx="1411">
                  <v>0</v>
                </pt>
                <pt idx="1412">
                  <v>0</v>
                </pt>
                <pt idx="1413">
                  <v>0</v>
                </pt>
                <pt idx="1414">
                  <v>0</v>
                </pt>
                <pt idx="1415">
                  <v>0</v>
                </pt>
                <pt idx="1416">
                  <v>0</v>
                </pt>
                <pt idx="1417">
                  <v>0</v>
                </pt>
                <pt idx="1418">
                  <v>0</v>
                </pt>
                <pt idx="1419">
                  <v>0</v>
                </pt>
                <pt idx="1420">
                  <v>0</v>
                </pt>
                <pt idx="1421">
                  <v>0</v>
                </pt>
                <pt idx="1422">
                  <v>0</v>
                </pt>
                <pt idx="1423">
                  <v>0</v>
                </pt>
                <pt idx="1424">
                  <v>0</v>
                </pt>
                <pt idx="1425">
                  <v>0</v>
                </pt>
                <pt idx="1426">
                  <v>0</v>
                </pt>
                <pt idx="1427">
                  <v>0</v>
                </pt>
                <pt idx="1428">
                  <v>0</v>
                </pt>
                <pt idx="1429">
                  <v>0</v>
                </pt>
                <pt idx="1430">
                  <v>0</v>
                </pt>
                <pt idx="1431">
                  <v>0</v>
                </pt>
                <pt idx="1432">
                  <v>0</v>
                </pt>
                <pt idx="1433">
                  <v>0</v>
                </pt>
                <pt idx="1434">
                  <v>0</v>
                </pt>
                <pt idx="1435">
                  <v>0</v>
                </pt>
                <pt idx="1436">
                  <v>0</v>
                </pt>
                <pt idx="1437">
                  <v>0</v>
                </pt>
                <pt idx="1438">
                  <v>0</v>
                </pt>
                <pt idx="1439">
                  <v>0</v>
                </pt>
                <pt idx="1440">
                  <v>0</v>
                </pt>
                <pt idx="1441">
                  <v>0</v>
                </pt>
                <pt idx="1442">
                  <v>0</v>
                </pt>
                <pt idx="1443">
                  <v>0</v>
                </pt>
                <pt idx="1444">
                  <v>0</v>
                </pt>
                <pt idx="1445">
                  <v>0</v>
                </pt>
                <pt idx="1446">
                  <v>0</v>
                </pt>
                <pt idx="1447">
                  <v>0</v>
                </pt>
                <pt idx="1448">
                  <v>0</v>
                </pt>
                <pt idx="1449">
                  <v>0</v>
                </pt>
                <pt idx="1450">
                  <v>0</v>
                </pt>
                <pt idx="1451">
                  <v>0</v>
                </pt>
                <pt idx="1452">
                  <v>0</v>
                </pt>
                <pt idx="1453">
                  <v>0</v>
                </pt>
                <pt idx="1454">
                  <v>0</v>
                </pt>
                <pt idx="1455">
                  <v>0</v>
                </pt>
                <pt idx="1456">
                  <v>0</v>
                </pt>
                <pt idx="1457">
                  <v>0</v>
                </pt>
                <pt idx="1458">
                  <v>0</v>
                </pt>
                <pt idx="1459">
                  <v>0</v>
                </pt>
                <pt idx="1460">
                  <v>0</v>
                </pt>
                <pt idx="1461">
                  <v>0</v>
                </pt>
                <pt idx="1462">
                  <v>0</v>
                </pt>
                <pt idx="1463">
                  <v>0</v>
                </pt>
                <pt idx="1464">
                  <v>0</v>
                </pt>
                <pt idx="1465">
                  <v>0</v>
                </pt>
                <pt idx="1466">
                  <v>0</v>
                </pt>
                <pt idx="1467">
                  <v>0</v>
                </pt>
                <pt idx="1468">
                  <v>0</v>
                </pt>
                <pt idx="1469">
                  <v>0</v>
                </pt>
                <pt idx="1470">
                  <v>0</v>
                </pt>
                <pt idx="1471">
                  <v>0</v>
                </pt>
                <pt idx="1472">
                  <v>0</v>
                </pt>
                <pt idx="1473">
                  <v>0</v>
                </pt>
                <pt idx="1474">
                  <v>0</v>
                </pt>
                <pt idx="1475">
                  <v>0</v>
                </pt>
                <pt idx="1476">
                  <v>0</v>
                </pt>
                <pt idx="1477">
                  <v>0</v>
                </pt>
                <pt idx="1478">
                  <v>0</v>
                </pt>
                <pt idx="1479">
                  <v>0</v>
                </pt>
                <pt idx="1480">
                  <v>0</v>
                </pt>
                <pt idx="1481">
                  <v>0</v>
                </pt>
                <pt idx="1482">
                  <v>0</v>
                </pt>
                <pt idx="1483">
                  <v>0</v>
                </pt>
                <pt idx="1484">
                  <v>0</v>
                </pt>
                <pt idx="1485">
                  <v>0</v>
                </pt>
                <pt idx="1486">
                  <v>0</v>
                </pt>
                <pt idx="1487">
                  <v>0</v>
                </pt>
                <pt idx="1488">
                  <v>0</v>
                </pt>
                <pt idx="1489">
                  <v>0</v>
                </pt>
                <pt idx="1490">
                  <v>0</v>
                </pt>
                <pt idx="1491">
                  <v>0</v>
                </pt>
                <pt idx="1492">
                  <v>0</v>
                </pt>
                <pt idx="1493">
                  <v>0</v>
                </pt>
                <pt idx="1494">
                  <v>0</v>
                </pt>
                <pt idx="1495">
                  <v>0</v>
                </pt>
                <pt idx="1496">
                  <v>0</v>
                </pt>
                <pt idx="1497">
                  <v>0</v>
                </pt>
                <pt idx="1498">
                  <v>0</v>
                </pt>
                <pt idx="1499">
                  <v>0</v>
                </pt>
                <pt idx="1500">
                  <v>0</v>
                </pt>
                <pt idx="1501">
                  <v>0</v>
                </pt>
                <pt idx="1502">
                  <v>0</v>
                </pt>
                <pt idx="1503">
                  <v>0</v>
                </pt>
                <pt idx="1504">
                  <v>0</v>
                </pt>
                <pt idx="1505">
                  <v>0</v>
                </pt>
                <pt idx="1506">
                  <v>0</v>
                </pt>
                <pt idx="1507">
                  <v>0</v>
                </pt>
                <pt idx="1508">
                  <v>0</v>
                </pt>
                <pt idx="1509">
                  <v>0</v>
                </pt>
                <pt idx="1510">
                  <v>0</v>
                </pt>
                <pt idx="1511">
                  <v>0</v>
                </pt>
                <pt idx="1512">
                  <v>0</v>
                </pt>
                <pt idx="1513">
                  <v>0</v>
                </pt>
                <pt idx="1514">
                  <v>0</v>
                </pt>
                <pt idx="1515">
                  <v>0</v>
                </pt>
                <pt idx="1516">
                  <v>0</v>
                </pt>
                <pt idx="1517">
                  <v>0</v>
                </pt>
                <pt idx="1518">
                  <v>0</v>
                </pt>
                <pt idx="1519">
                  <v>0</v>
                </pt>
                <pt idx="1520">
                  <v>0</v>
                </pt>
                <pt idx="1521">
                  <v>0</v>
                </pt>
                <pt idx="1522">
                  <v>0</v>
                </pt>
                <pt idx="1523">
                  <v>0</v>
                </pt>
                <pt idx="1524">
                  <v>0</v>
                </pt>
                <pt idx="1525">
                  <v>0</v>
                </pt>
                <pt idx="1526">
                  <v>0</v>
                </pt>
                <pt idx="1527">
                  <v>0</v>
                </pt>
                <pt idx="1528">
                  <v>0</v>
                </pt>
                <pt idx="1529">
                  <v>0</v>
                </pt>
                <pt idx="1530">
                  <v>0</v>
                </pt>
                <pt idx="1531">
                  <v>0</v>
                </pt>
                <pt idx="1532">
                  <v>0</v>
                </pt>
                <pt idx="1533">
                  <v>0</v>
                </pt>
                <pt idx="1534">
                  <v>0</v>
                </pt>
                <pt idx="1535">
                  <v>0</v>
                </pt>
                <pt idx="1536">
                  <v>0</v>
                </pt>
                <pt idx="1537">
                  <v>0</v>
                </pt>
                <pt idx="1538">
                  <v>0</v>
                </pt>
                <pt idx="1539">
                  <v>0</v>
                </pt>
                <pt idx="1540">
                  <v>0</v>
                </pt>
                <pt idx="1541">
                  <v>0</v>
                </pt>
                <pt idx="1542">
                  <v>0</v>
                </pt>
                <pt idx="1543">
                  <v>0</v>
                </pt>
                <pt idx="1544">
                  <v>0</v>
                </pt>
                <pt idx="1545">
                  <v>0</v>
                </pt>
                <pt idx="1546">
                  <v>0</v>
                </pt>
                <pt idx="1547">
                  <v>0</v>
                </pt>
                <pt idx="1548">
                  <v>0</v>
                </pt>
                <pt idx="1549">
                  <v>0</v>
                </pt>
                <pt idx="1550">
                  <v>0</v>
                </pt>
                <pt idx="1551">
                  <v>0</v>
                </pt>
                <pt idx="1552">
                  <v>0</v>
                </pt>
                <pt idx="1553">
                  <v>0</v>
                </pt>
                <pt idx="1554">
                  <v>0</v>
                </pt>
                <pt idx="1555">
                  <v>0</v>
                </pt>
                <pt idx="1556">
                  <v>0</v>
                </pt>
                <pt idx="1557">
                  <v>0</v>
                </pt>
                <pt idx="1558">
                  <v>0</v>
                </pt>
                <pt idx="1559">
                  <v>0</v>
                </pt>
                <pt idx="1560">
                  <v>0</v>
                </pt>
                <pt idx="1561">
                  <v>0</v>
                </pt>
                <pt idx="1562">
                  <v>0</v>
                </pt>
                <pt idx="1563">
                  <v>0</v>
                </pt>
                <pt idx="1564">
                  <v>0</v>
                </pt>
                <pt idx="1565">
                  <v>0</v>
                </pt>
                <pt idx="1566">
                  <v>0</v>
                </pt>
                <pt idx="1567">
                  <v>0</v>
                </pt>
                <pt idx="1568">
                  <v>0</v>
                </pt>
                <pt idx="1569">
                  <v>0</v>
                </pt>
                <pt idx="1570">
                  <v>0</v>
                </pt>
                <pt idx="1571">
                  <v>0</v>
                </pt>
                <pt idx="1572">
                  <v>0</v>
                </pt>
                <pt idx="1573">
                  <v>0</v>
                </pt>
                <pt idx="1574">
                  <v>0</v>
                </pt>
                <pt idx="1575">
                  <v>0</v>
                </pt>
                <pt idx="1576">
                  <v>0</v>
                </pt>
                <pt idx="1577">
                  <v>0</v>
                </pt>
                <pt idx="1578">
                  <v>0</v>
                </pt>
                <pt idx="1579">
                  <v>0</v>
                </pt>
                <pt idx="1580">
                  <v>0</v>
                </pt>
                <pt idx="1581">
                  <v>0</v>
                </pt>
                <pt idx="1582">
                  <v>0</v>
                </pt>
                <pt idx="1583">
                  <v>0</v>
                </pt>
                <pt idx="1584">
                  <v>0</v>
                </pt>
                <pt idx="1585">
                  <v>0</v>
                </pt>
                <pt idx="1586">
                  <v>0</v>
                </pt>
                <pt idx="1587">
                  <v>0</v>
                </pt>
                <pt idx="1588">
                  <v>0</v>
                </pt>
                <pt idx="1589">
                  <v>0</v>
                </pt>
                <pt idx="1590">
                  <v>0</v>
                </pt>
                <pt idx="1591">
                  <v>0</v>
                </pt>
                <pt idx="1592">
                  <v>0</v>
                </pt>
                <pt idx="1593">
                  <v>0</v>
                </pt>
                <pt idx="1594">
                  <v>0</v>
                </pt>
                <pt idx="1595">
                  <v>0</v>
                </pt>
                <pt idx="1596">
                  <v>0</v>
                </pt>
                <pt idx="1597">
                  <v>0</v>
                </pt>
                <pt idx="1598">
                  <v>0</v>
                </pt>
                <pt idx="1599">
                  <v>0</v>
                </pt>
                <pt idx="1600">
                  <v>0</v>
                </pt>
                <pt idx="1601">
                  <v>0</v>
                </pt>
                <pt idx="1602">
                  <v>0</v>
                </pt>
                <pt idx="1603">
                  <v>0</v>
                </pt>
                <pt idx="1604">
                  <v>0</v>
                </pt>
                <pt idx="1605">
                  <v>0</v>
                </pt>
                <pt idx="1606">
                  <v>0</v>
                </pt>
                <pt idx="1607">
                  <v>0</v>
                </pt>
                <pt idx="1608">
                  <v>0</v>
                </pt>
                <pt idx="1609">
                  <v>0</v>
                </pt>
                <pt idx="1610">
                  <v>0</v>
                </pt>
                <pt idx="1611">
                  <v>0</v>
                </pt>
                <pt idx="1612">
                  <v>0</v>
                </pt>
                <pt idx="1613">
                  <v>0</v>
                </pt>
                <pt idx="1614">
                  <v>0</v>
                </pt>
                <pt idx="1615">
                  <v>0</v>
                </pt>
                <pt idx="1616">
                  <v>0</v>
                </pt>
                <pt idx="1617">
                  <v>0</v>
                </pt>
                <pt idx="1618">
                  <v>0</v>
                </pt>
                <pt idx="1619">
                  <v>0</v>
                </pt>
                <pt idx="1620">
                  <v>0</v>
                </pt>
                <pt idx="1621">
                  <v>0</v>
                </pt>
                <pt idx="1622">
                  <v>0</v>
                </pt>
                <pt idx="1623">
                  <v>0</v>
                </pt>
                <pt idx="1624">
                  <v>0</v>
                </pt>
                <pt idx="1625">
                  <v>0</v>
                </pt>
                <pt idx="1626">
                  <v>0</v>
                </pt>
                <pt idx="1627">
                  <v>0</v>
                </pt>
                <pt idx="1628">
                  <v>0</v>
                </pt>
                <pt idx="1629">
                  <v>0</v>
                </pt>
                <pt idx="1630">
                  <v>0</v>
                </pt>
                <pt idx="1631">
                  <v>0</v>
                </pt>
                <pt idx="1632">
                  <v>0</v>
                </pt>
                <pt idx="1633">
                  <v>0</v>
                </pt>
                <pt idx="1634">
                  <v>0</v>
                </pt>
                <pt idx="1635">
                  <v>0</v>
                </pt>
                <pt idx="1636">
                  <v>0</v>
                </pt>
                <pt idx="1637">
                  <v>0</v>
                </pt>
                <pt idx="1638">
                  <v>0</v>
                </pt>
                <pt idx="1639">
                  <v>0</v>
                </pt>
                <pt idx="1640">
                  <v>0</v>
                </pt>
                <pt idx="1641">
                  <v>0</v>
                </pt>
                <pt idx="1642">
                  <v>0</v>
                </pt>
                <pt idx="1643">
                  <v>0</v>
                </pt>
                <pt idx="1644">
                  <v>0</v>
                </pt>
                <pt idx="1645">
                  <v>0</v>
                </pt>
                <pt idx="1646">
                  <v>0</v>
                </pt>
                <pt idx="1647">
                  <v>0</v>
                </pt>
                <pt idx="1648">
                  <v>0</v>
                </pt>
                <pt idx="1649">
                  <v>0</v>
                </pt>
                <pt idx="1650">
                  <v>0</v>
                </pt>
                <pt idx="1651">
                  <v>0</v>
                </pt>
                <pt idx="1652">
                  <v>0</v>
                </pt>
                <pt idx="1653">
                  <v>0</v>
                </pt>
                <pt idx="1654">
                  <v>0</v>
                </pt>
                <pt idx="1655">
                  <v>0</v>
                </pt>
                <pt idx="1656">
                  <v>0</v>
                </pt>
                <pt idx="1657">
                  <v>0</v>
                </pt>
                <pt idx="1658">
                  <v>0</v>
                </pt>
                <pt idx="1659">
                  <v>0</v>
                </pt>
                <pt idx="1660">
                  <v>0</v>
                </pt>
                <pt idx="1661">
                  <v>0</v>
                </pt>
                <pt idx="1662">
                  <v>0</v>
                </pt>
                <pt idx="1663">
                  <v>0</v>
                </pt>
                <pt idx="1664">
                  <v>0</v>
                </pt>
                <pt idx="1665">
                  <v>0</v>
                </pt>
                <pt idx="1666">
                  <v>0</v>
                </pt>
                <pt idx="1667">
                  <v>0</v>
                </pt>
                <pt idx="1668">
                  <v>0</v>
                </pt>
                <pt idx="1669">
                  <v>0</v>
                </pt>
                <pt idx="1670">
                  <v>0</v>
                </pt>
                <pt idx="1671">
                  <v>0</v>
                </pt>
                <pt idx="1672">
                  <v>0</v>
                </pt>
                <pt idx="1673">
                  <v>0</v>
                </pt>
                <pt idx="1674">
                  <v>0</v>
                </pt>
                <pt idx="1675">
                  <v>0</v>
                </pt>
                <pt idx="1676">
                  <v>0</v>
                </pt>
                <pt idx="1677">
                  <v>0</v>
                </pt>
                <pt idx="1678">
                  <v>0</v>
                </pt>
                <pt idx="1679">
                  <v>0</v>
                </pt>
                <pt idx="1680">
                  <v>0</v>
                </pt>
                <pt idx="1681">
                  <v>0</v>
                </pt>
                <pt idx="1682">
                  <v>0</v>
                </pt>
                <pt idx="1683">
                  <v>0</v>
                </pt>
                <pt idx="1684">
                  <v>0</v>
                </pt>
                <pt idx="1685">
                  <v>0</v>
                </pt>
                <pt idx="1686">
                  <v>0</v>
                </pt>
                <pt idx="1687">
                  <v>0</v>
                </pt>
                <pt idx="1688">
                  <v>0</v>
                </pt>
                <pt idx="1689">
                  <v>0</v>
                </pt>
                <pt idx="1690">
                  <v>0</v>
                </pt>
                <pt idx="1691">
                  <v>0</v>
                </pt>
                <pt idx="1692">
                  <v>0</v>
                </pt>
                <pt idx="1693">
                  <v>0</v>
                </pt>
                <pt idx="1694">
                  <v>0</v>
                </pt>
                <pt idx="1695">
                  <v>0</v>
                </pt>
                <pt idx="1696">
                  <v>0</v>
                </pt>
                <pt idx="1697">
                  <v>0</v>
                </pt>
                <pt idx="1698">
                  <v>0</v>
                </pt>
                <pt idx="1699">
                  <v>0</v>
                </pt>
                <pt idx="1700">
                  <v>0</v>
                </pt>
                <pt idx="1701">
                  <v>0</v>
                </pt>
                <pt idx="1702">
                  <v>0</v>
                </pt>
                <pt idx="1703">
                  <v>0</v>
                </pt>
                <pt idx="1704">
                  <v>0</v>
                </pt>
                <pt idx="1705">
                  <v>0</v>
                </pt>
                <pt idx="1706">
                  <v>0</v>
                </pt>
                <pt idx="1707">
                  <v>0</v>
                </pt>
                <pt idx="1708">
                  <v>0</v>
                </pt>
                <pt idx="1709">
                  <v>0</v>
                </pt>
                <pt idx="1710">
                  <v>0</v>
                </pt>
                <pt idx="1711">
                  <v>0</v>
                </pt>
                <pt idx="1712">
                  <v>0</v>
                </pt>
                <pt idx="1713">
                  <v>0</v>
                </pt>
                <pt idx="1714">
                  <v>0</v>
                </pt>
                <pt idx="1715">
                  <v>0</v>
                </pt>
                <pt idx="1716">
                  <v>0</v>
                </pt>
                <pt idx="1717">
                  <v>0</v>
                </pt>
                <pt idx="1718">
                  <v>0</v>
                </pt>
                <pt idx="1719">
                  <v>0</v>
                </pt>
                <pt idx="1720">
                  <v>0</v>
                </pt>
                <pt idx="1721">
                  <v>0</v>
                </pt>
                <pt idx="1722">
                  <v>0</v>
                </pt>
                <pt idx="1723">
                  <v>0</v>
                </pt>
                <pt idx="1724">
                  <v>0</v>
                </pt>
                <pt idx="1725">
                  <v>0</v>
                </pt>
                <pt idx="1726">
                  <v>0</v>
                </pt>
                <pt idx="1727">
                  <v>0</v>
                </pt>
                <pt idx="1728">
                  <v>0</v>
                </pt>
                <pt idx="1729">
                  <v>0</v>
                </pt>
                <pt idx="1730">
                  <v>0</v>
                </pt>
                <pt idx="1731">
                  <v>0</v>
                </pt>
                <pt idx="1732">
                  <v>0</v>
                </pt>
                <pt idx="1733">
                  <v>0</v>
                </pt>
                <pt idx="1734">
                  <v>0</v>
                </pt>
                <pt idx="1735">
                  <v>0</v>
                </pt>
                <pt idx="1736">
                  <v>0</v>
                </pt>
                <pt idx="1737">
                  <v>0</v>
                </pt>
                <pt idx="1738">
                  <v>0</v>
                </pt>
                <pt idx="1739">
                  <v>0</v>
                </pt>
                <pt idx="1740">
                  <v>0</v>
                </pt>
                <pt idx="1741">
                  <v>0</v>
                </pt>
                <pt idx="1742">
                  <v>0</v>
                </pt>
                <pt idx="1743">
                  <v>0</v>
                </pt>
                <pt idx="1744">
                  <v>0</v>
                </pt>
                <pt idx="1745">
                  <v>0</v>
                </pt>
                <pt idx="1746">
                  <v>0</v>
                </pt>
                <pt idx="1747">
                  <v>0</v>
                </pt>
                <pt idx="1748">
                  <v>0</v>
                </pt>
                <pt idx="1749">
                  <v>0</v>
                </pt>
                <pt idx="1750">
                  <v>0</v>
                </pt>
                <pt idx="1751">
                  <v>0</v>
                </pt>
                <pt idx="1752">
                  <v>0</v>
                </pt>
                <pt idx="1753">
                  <v>0</v>
                </pt>
                <pt idx="1754">
                  <v>0</v>
                </pt>
                <pt idx="1755">
                  <v>0</v>
                </pt>
                <pt idx="1756">
                  <v>0</v>
                </pt>
                <pt idx="1757">
                  <v>0</v>
                </pt>
                <pt idx="1758">
                  <v>0</v>
                </pt>
                <pt idx="1759">
                  <v>0</v>
                </pt>
                <pt idx="1760">
                  <v>0</v>
                </pt>
                <pt idx="1761">
                  <v>0</v>
                </pt>
                <pt idx="1762">
                  <v>0</v>
                </pt>
                <pt idx="1763">
                  <v>0</v>
                </pt>
                <pt idx="1764">
                  <v>0</v>
                </pt>
                <pt idx="1765">
                  <v>0</v>
                </pt>
                <pt idx="1766">
                  <v>0</v>
                </pt>
                <pt idx="1767">
                  <v>0</v>
                </pt>
                <pt idx="1768">
                  <v>0</v>
                </pt>
                <pt idx="1769">
                  <v>0</v>
                </pt>
                <pt idx="1770">
                  <v>0</v>
                </pt>
                <pt idx="1771">
                  <v>0</v>
                </pt>
                <pt idx="1772">
                  <v>0</v>
                </pt>
                <pt idx="1773">
                  <v>0</v>
                </pt>
                <pt idx="1774">
                  <v>0</v>
                </pt>
                <pt idx="1775">
                  <v>0</v>
                </pt>
                <pt idx="1776">
                  <v>0</v>
                </pt>
                <pt idx="1777">
                  <v>0</v>
                </pt>
                <pt idx="1778">
                  <v>0</v>
                </pt>
                <pt idx="1779">
                  <v>0</v>
                </pt>
                <pt idx="1780">
                  <v>0</v>
                </pt>
                <pt idx="1781">
                  <v>0</v>
                </pt>
                <pt idx="1782">
                  <v>0</v>
                </pt>
                <pt idx="1783">
                  <v>0</v>
                </pt>
                <pt idx="1784">
                  <v>0</v>
                </pt>
                <pt idx="1785">
                  <v>0</v>
                </pt>
                <pt idx="1786">
                  <v>0</v>
                </pt>
                <pt idx="1787">
                  <v>0</v>
                </pt>
                <pt idx="1788">
                  <v>0</v>
                </pt>
                <pt idx="1789">
                  <v>0</v>
                </pt>
                <pt idx="1790">
                  <v>0</v>
                </pt>
                <pt idx="1791">
                  <v>0</v>
                </pt>
                <pt idx="1792">
                  <v>0</v>
                </pt>
                <pt idx="1793">
                  <v>0</v>
                </pt>
                <pt idx="1794">
                  <v>0</v>
                </pt>
                <pt idx="1795">
                  <v>0</v>
                </pt>
                <pt idx="1796">
                  <v>0</v>
                </pt>
                <pt idx="1797">
                  <v>0</v>
                </pt>
                <pt idx="1798">
                  <v>0</v>
                </pt>
                <pt idx="1799">
                  <v>0</v>
                </pt>
                <pt idx="1800">
                  <v>0</v>
                </pt>
                <pt idx="1801">
                  <v>0</v>
                </pt>
                <pt idx="1802">
                  <v>0</v>
                </pt>
                <pt idx="1803">
                  <v>0</v>
                </pt>
                <pt idx="1804">
                  <v>0</v>
                </pt>
                <pt idx="1805">
                  <v>0</v>
                </pt>
                <pt idx="1806">
                  <v>0</v>
                </pt>
                <pt idx="1807">
                  <v>0</v>
                </pt>
                <pt idx="1808">
                  <v>0</v>
                </pt>
                <pt idx="1809">
                  <v>0</v>
                </pt>
                <pt idx="1810">
                  <v>0</v>
                </pt>
                <pt idx="1811">
                  <v>0</v>
                </pt>
                <pt idx="1812">
                  <v>0</v>
                </pt>
                <pt idx="1813">
                  <v>0</v>
                </pt>
                <pt idx="1814">
                  <v>0</v>
                </pt>
                <pt idx="1815">
                  <v>0</v>
                </pt>
                <pt idx="1816">
                  <v>0</v>
                </pt>
                <pt idx="1817">
                  <v>0</v>
                </pt>
                <pt idx="1818">
                  <v>0</v>
                </pt>
                <pt idx="1819">
                  <v>0</v>
                </pt>
                <pt idx="1820">
                  <v>0</v>
                </pt>
                <pt idx="1821">
                  <v>0</v>
                </pt>
                <pt idx="1822">
                  <v>0</v>
                </pt>
                <pt idx="1823">
                  <v>0</v>
                </pt>
                <pt idx="1824">
                  <v>0</v>
                </pt>
                <pt idx="1825">
                  <v>0</v>
                </pt>
                <pt idx="1826">
                  <v>0</v>
                </pt>
                <pt idx="1827">
                  <v>0</v>
                </pt>
                <pt idx="1828">
                  <v>0</v>
                </pt>
                <pt idx="1829">
                  <v>0</v>
                </pt>
                <pt idx="1830">
                  <v>0</v>
                </pt>
                <pt idx="1831">
                  <v>0</v>
                </pt>
                <pt idx="1832">
                  <v>0</v>
                </pt>
                <pt idx="1833">
                  <v>0</v>
                </pt>
                <pt idx="1834">
                  <v>0</v>
                </pt>
                <pt idx="1835">
                  <v>0</v>
                </pt>
                <pt idx="1836">
                  <v>0</v>
                </pt>
                <pt idx="1837">
                  <v>0</v>
                </pt>
                <pt idx="1838">
                  <v>0</v>
                </pt>
                <pt idx="1839">
                  <v>0</v>
                </pt>
                <pt idx="1840">
                  <v>0</v>
                </pt>
                <pt idx="1841">
                  <v>0</v>
                </pt>
                <pt idx="1842">
                  <v>0</v>
                </pt>
                <pt idx="1843">
                  <v>0</v>
                </pt>
                <pt idx="1844">
                  <v>0</v>
                </pt>
                <pt idx="1845">
                  <v>0</v>
                </pt>
                <pt idx="1846">
                  <v>0</v>
                </pt>
                <pt idx="1847">
                  <v>0</v>
                </pt>
                <pt idx="1848">
                  <v>0</v>
                </pt>
                <pt idx="1849">
                  <v>0</v>
                </pt>
                <pt idx="1850">
                  <v>0</v>
                </pt>
                <pt idx="1851">
                  <v>0</v>
                </pt>
                <pt idx="1852">
                  <v>0</v>
                </pt>
                <pt idx="1853">
                  <v>0</v>
                </pt>
                <pt idx="1854">
                  <v>0</v>
                </pt>
                <pt idx="1855">
                  <v>0</v>
                </pt>
                <pt idx="1856">
                  <v>0</v>
                </pt>
                <pt idx="1857">
                  <v>0</v>
                </pt>
                <pt idx="1858">
                  <v>0</v>
                </pt>
                <pt idx="1859">
                  <v>0</v>
                </pt>
                <pt idx="1860">
                  <v>0</v>
                </pt>
                <pt idx="1861">
                  <v>0</v>
                </pt>
                <pt idx="1862">
                  <v>0</v>
                </pt>
                <pt idx="1863">
                  <v>0</v>
                </pt>
                <pt idx="1864">
                  <v>0</v>
                </pt>
                <pt idx="1865">
                  <v>0</v>
                </pt>
                <pt idx="1866">
                  <v>0</v>
                </pt>
                <pt idx="1867">
                  <v>0</v>
                </pt>
                <pt idx="1868">
                  <v>0</v>
                </pt>
                <pt idx="1869">
                  <v>0</v>
                </pt>
                <pt idx="1870">
                  <v>0</v>
                </pt>
                <pt idx="1871">
                  <v>0</v>
                </pt>
                <pt idx="1872">
                  <v>0</v>
                </pt>
                <pt idx="1873">
                  <v>0</v>
                </pt>
                <pt idx="1874">
                  <v>0</v>
                </pt>
                <pt idx="1875">
                  <v>0</v>
                </pt>
                <pt idx="1876">
                  <v>0</v>
                </pt>
                <pt idx="1877">
                  <v>0</v>
                </pt>
                <pt idx="1878">
                  <v>0</v>
                </pt>
                <pt idx="1879">
                  <v>0</v>
                </pt>
                <pt idx="1880">
                  <v>0</v>
                </pt>
                <pt idx="1881">
                  <v>0</v>
                </pt>
                <pt idx="1882">
                  <v>0</v>
                </pt>
                <pt idx="1883">
                  <v>0</v>
                </pt>
                <pt idx="1884">
                  <v>0</v>
                </pt>
                <pt idx="1885">
                  <v>0</v>
                </pt>
                <pt idx="1886">
                  <v>0</v>
                </pt>
                <pt idx="1887">
                  <v>0</v>
                </pt>
                <pt idx="1888">
                  <v>0</v>
                </pt>
                <pt idx="1889">
                  <v>0</v>
                </pt>
                <pt idx="1890">
                  <v>0</v>
                </pt>
                <pt idx="1891">
                  <v>0</v>
                </pt>
                <pt idx="1892">
                  <v>0</v>
                </pt>
                <pt idx="1893">
                  <v>0</v>
                </pt>
                <pt idx="1894">
                  <v>0</v>
                </pt>
                <pt idx="1895">
                  <v>0</v>
                </pt>
                <pt idx="1896">
                  <v>0</v>
                </pt>
                <pt idx="1897">
                  <v>0</v>
                </pt>
                <pt idx="1898">
                  <v>0</v>
                </pt>
                <pt idx="1899">
                  <v>0</v>
                </pt>
                <pt idx="1900">
                  <v>0</v>
                </pt>
                <pt idx="1901">
                  <v>0</v>
                </pt>
                <pt idx="1902">
                  <v>0</v>
                </pt>
                <pt idx="1903">
                  <v>0</v>
                </pt>
                <pt idx="1904">
                  <v>0</v>
                </pt>
                <pt idx="1905">
                  <v>0</v>
                </pt>
                <pt idx="1906">
                  <v>0</v>
                </pt>
                <pt idx="1907">
                  <v>0</v>
                </pt>
                <pt idx="1908">
                  <v>0</v>
                </pt>
                <pt idx="1909">
                  <v>0</v>
                </pt>
                <pt idx="1910">
                  <v>0</v>
                </pt>
                <pt idx="1911">
                  <v>0</v>
                </pt>
                <pt idx="1912">
                  <v>0</v>
                </pt>
                <pt idx="1913">
                  <v>0</v>
                </pt>
                <pt idx="1914">
                  <v>0</v>
                </pt>
                <pt idx="1915">
                  <v>0</v>
                </pt>
                <pt idx="1916">
                  <v>0</v>
                </pt>
                <pt idx="1917">
                  <v>0</v>
                </pt>
                <pt idx="1918">
                  <v>0</v>
                </pt>
                <pt idx="1919">
                  <v>0</v>
                </pt>
                <pt idx="1920">
                  <v>0</v>
                </pt>
                <pt idx="1921">
                  <v>0</v>
                </pt>
                <pt idx="1922">
                  <v>0</v>
                </pt>
                <pt idx="1923">
                  <v>0</v>
                </pt>
                <pt idx="1924">
                  <v>0</v>
                </pt>
                <pt idx="1925">
                  <v>0</v>
                </pt>
                <pt idx="1926">
                  <v>0</v>
                </pt>
                <pt idx="1927">
                  <v>0</v>
                </pt>
                <pt idx="1928">
                  <v>0</v>
                </pt>
                <pt idx="1929">
                  <v>0</v>
                </pt>
                <pt idx="1930">
                  <v>0</v>
                </pt>
                <pt idx="1931">
                  <v>0</v>
                </pt>
                <pt idx="1932">
                  <v>0</v>
                </pt>
                <pt idx="1933">
                  <v>0</v>
                </pt>
                <pt idx="1934">
                  <v>0</v>
                </pt>
                <pt idx="1935">
                  <v>0</v>
                </pt>
                <pt idx="1936">
                  <v>0</v>
                </pt>
                <pt idx="1937">
                  <v>0</v>
                </pt>
                <pt idx="1938">
                  <v>0</v>
                </pt>
                <pt idx="1939">
                  <v>0</v>
                </pt>
                <pt idx="1940">
                  <v>0</v>
                </pt>
                <pt idx="1941">
                  <v>0</v>
                </pt>
                <pt idx="1942">
                  <v>0</v>
                </pt>
                <pt idx="1943">
                  <v>0</v>
                </pt>
                <pt idx="1944">
                  <v>0</v>
                </pt>
                <pt idx="1945">
                  <v>0</v>
                </pt>
                <pt idx="1946">
                  <v>0</v>
                </pt>
                <pt idx="1947">
                  <v>0</v>
                </pt>
                <pt idx="1948">
                  <v>0</v>
                </pt>
                <pt idx="1949">
                  <v>0</v>
                </pt>
                <pt idx="1950">
                  <v>0</v>
                </pt>
                <pt idx="1951">
                  <v>0</v>
                </pt>
                <pt idx="1952">
                  <v>0</v>
                </pt>
                <pt idx="1953">
                  <v>0</v>
                </pt>
                <pt idx="1954">
                  <v>0</v>
                </pt>
                <pt idx="1955">
                  <v>0</v>
                </pt>
                <pt idx="1956">
                  <v>0</v>
                </pt>
                <pt idx="1957">
                  <v>0</v>
                </pt>
                <pt idx="1958">
                  <v>0</v>
                </pt>
                <pt idx="1959">
                  <v>0</v>
                </pt>
                <pt idx="1960">
                  <v>0</v>
                </pt>
                <pt idx="1961">
                  <v>0</v>
                </pt>
                <pt idx="1962">
                  <v>0</v>
                </pt>
                <pt idx="1963">
                  <v>0</v>
                </pt>
                <pt idx="1964">
                  <v>0</v>
                </pt>
                <pt idx="1965">
                  <v>0</v>
                </pt>
                <pt idx="1966">
                  <v>0</v>
                </pt>
                <pt idx="1967">
                  <v>0</v>
                </pt>
                <pt idx="1968">
                  <v>0</v>
                </pt>
                <pt idx="1969">
                  <v>0</v>
                </pt>
                <pt idx="1970">
                  <v>0</v>
                </pt>
                <pt idx="1971">
                  <v>0</v>
                </pt>
                <pt idx="1972">
                  <v>0</v>
                </pt>
                <pt idx="1973">
                  <v>0</v>
                </pt>
                <pt idx="1974">
                  <v>0</v>
                </pt>
                <pt idx="1975">
                  <v>0</v>
                </pt>
                <pt idx="1976">
                  <v>0</v>
                </pt>
                <pt idx="1977">
                  <v>0</v>
                </pt>
                <pt idx="1978">
                  <v>0</v>
                </pt>
                <pt idx="1979">
                  <v>0</v>
                </pt>
                <pt idx="1980">
                  <v>0</v>
                </pt>
                <pt idx="1981">
                  <v>0</v>
                </pt>
                <pt idx="1982">
                  <v>0</v>
                </pt>
                <pt idx="1983">
                  <v>0</v>
                </pt>
                <pt idx="1984">
                  <v>0</v>
                </pt>
                <pt idx="1985">
                  <v>0</v>
                </pt>
                <pt idx="1986">
                  <v>0</v>
                </pt>
                <pt idx="1987">
                  <v>0</v>
                </pt>
                <pt idx="1988">
                  <v>0</v>
                </pt>
                <pt idx="1989">
                  <v>0</v>
                </pt>
                <pt idx="1990">
                  <v>0</v>
                </pt>
                <pt idx="1991">
                  <v>0</v>
                </pt>
                <pt idx="1992">
                  <v>0</v>
                </pt>
                <pt idx="1993">
                  <v>0</v>
                </pt>
                <pt idx="1994">
                  <v>0</v>
                </pt>
                <pt idx="1995">
                  <v>0</v>
                </pt>
                <pt idx="1996">
                  <v>0</v>
                </pt>
                <pt idx="1997">
                  <v>0</v>
                </pt>
                <pt idx="1998">
                  <v>0</v>
                </pt>
                <pt idx="1999">
                  <v>0</v>
                </pt>
                <pt idx="2000">
                  <v>0</v>
                </pt>
                <pt idx="2001">
                  <v>0</v>
                </pt>
                <pt idx="2002">
                  <v>0</v>
                </pt>
                <pt idx="2003">
                  <v>0</v>
                </pt>
                <pt idx="2004">
                  <v>0</v>
                </pt>
                <pt idx="2005">
                  <v>0</v>
                </pt>
                <pt idx="2006">
                  <v>0</v>
                </pt>
                <pt idx="2007">
                  <v>0</v>
                </pt>
                <pt idx="2008">
                  <v>0</v>
                </pt>
                <pt idx="2009">
                  <v>0</v>
                </pt>
                <pt idx="2010">
                  <v>0</v>
                </pt>
                <pt idx="2011">
                  <v>0</v>
                </pt>
                <pt idx="2012">
                  <v>0</v>
                </pt>
                <pt idx="2013">
                  <v>0</v>
                </pt>
                <pt idx="2014">
                  <v>0</v>
                </pt>
                <pt idx="2015">
                  <v>0</v>
                </pt>
                <pt idx="2016">
                  <v>0</v>
                </pt>
                <pt idx="2017">
                  <v>0</v>
                </pt>
                <pt idx="2018">
                  <v>0</v>
                </pt>
                <pt idx="2019">
                  <v>0</v>
                </pt>
                <pt idx="2020">
                  <v>0</v>
                </pt>
                <pt idx="2021">
                  <v>0</v>
                </pt>
                <pt idx="2022">
                  <v>0</v>
                </pt>
                <pt idx="2023">
                  <v>0</v>
                </pt>
                <pt idx="2024">
                  <v>0</v>
                </pt>
                <pt idx="2025">
                  <v>0</v>
                </pt>
                <pt idx="2026">
                  <v>0</v>
                </pt>
                <pt idx="2027">
                  <v>0</v>
                </pt>
                <pt idx="2028">
                  <v>0</v>
                </pt>
                <pt idx="2029">
                  <v>0</v>
                </pt>
                <pt idx="2030">
                  <v>0</v>
                </pt>
                <pt idx="2031">
                  <v>0</v>
                </pt>
                <pt idx="2032">
                  <v>0</v>
                </pt>
                <pt idx="2033">
                  <v>0</v>
                </pt>
                <pt idx="2034">
                  <v>0</v>
                </pt>
                <pt idx="2035">
                  <v>0</v>
                </pt>
                <pt idx="2036">
                  <v>0</v>
                </pt>
                <pt idx="2037">
                  <v>0</v>
                </pt>
                <pt idx="2038">
                  <v>0</v>
                </pt>
                <pt idx="2039">
                  <v>0</v>
                </pt>
                <pt idx="2040">
                  <v>0</v>
                </pt>
                <pt idx="2041">
                  <v>0</v>
                </pt>
                <pt idx="2042">
                  <v>0</v>
                </pt>
                <pt idx="2043">
                  <v>0</v>
                </pt>
                <pt idx="2044">
                  <v>0</v>
                </pt>
                <pt idx="2045">
                  <v>0</v>
                </pt>
                <pt idx="2046">
                  <v>0</v>
                </pt>
                <pt idx="2047">
                  <v>0</v>
                </pt>
                <pt idx="2048">
                  <v>0</v>
                </pt>
                <pt idx="2049">
                  <v>0</v>
                </pt>
                <pt idx="2050">
                  <v>0</v>
                </pt>
                <pt idx="2051">
                  <v>0</v>
                </pt>
                <pt idx="2052">
                  <v>0</v>
                </pt>
                <pt idx="2053">
                  <v>0</v>
                </pt>
                <pt idx="2054">
                  <v>0</v>
                </pt>
                <pt idx="2055">
                  <v>0</v>
                </pt>
                <pt idx="2056">
                  <v>0</v>
                </pt>
                <pt idx="2057">
                  <v>0</v>
                </pt>
                <pt idx="2058">
                  <v>0</v>
                </pt>
                <pt idx="2059">
                  <v>0</v>
                </pt>
                <pt idx="2060">
                  <v>0</v>
                </pt>
                <pt idx="2061">
                  <v>0</v>
                </pt>
                <pt idx="2062">
                  <v>0</v>
                </pt>
                <pt idx="2063">
                  <v>0</v>
                </pt>
                <pt idx="2064">
                  <v>0</v>
                </pt>
                <pt idx="2065">
                  <v>0</v>
                </pt>
                <pt idx="2066">
                  <v>0</v>
                </pt>
                <pt idx="2067">
                  <v>0</v>
                </pt>
                <pt idx="2068">
                  <v>0</v>
                </pt>
                <pt idx="2069">
                  <v>0</v>
                </pt>
                <pt idx="2070">
                  <v>0</v>
                </pt>
                <pt idx="2071">
                  <v>0</v>
                </pt>
                <pt idx="2072">
                  <v>0</v>
                </pt>
                <pt idx="2073">
                  <v>0</v>
                </pt>
                <pt idx="2074">
                  <v>0</v>
                </pt>
                <pt idx="2075">
                  <v>0</v>
                </pt>
                <pt idx="2076">
                  <v>0</v>
                </pt>
                <pt idx="2077">
                  <v>0</v>
                </pt>
                <pt idx="2078">
                  <v>0</v>
                </pt>
                <pt idx="2079">
                  <v>0</v>
                </pt>
                <pt idx="2080">
                  <v>0</v>
                </pt>
                <pt idx="2081">
                  <v>0</v>
                </pt>
                <pt idx="2082">
                  <v>0</v>
                </pt>
                <pt idx="2083">
                  <v>0</v>
                </pt>
                <pt idx="2084">
                  <v>0</v>
                </pt>
                <pt idx="2085">
                  <v>0</v>
                </pt>
                <pt idx="2086">
                  <v>0</v>
                </pt>
                <pt idx="2087">
                  <v>0</v>
                </pt>
                <pt idx="2088">
                  <v>0</v>
                </pt>
                <pt idx="2089">
                  <v>0</v>
                </pt>
                <pt idx="2090">
                  <v>0</v>
                </pt>
                <pt idx="2091">
                  <v>0</v>
                </pt>
                <pt idx="2092">
                  <v>0</v>
                </pt>
                <pt idx="2093">
                  <v>0</v>
                </pt>
                <pt idx="2094">
                  <v>0</v>
                </pt>
                <pt idx="2095">
                  <v>0</v>
                </pt>
                <pt idx="2096">
                  <v>0</v>
                </pt>
                <pt idx="2097">
                  <v>0</v>
                </pt>
                <pt idx="2098">
                  <v>0</v>
                </pt>
                <pt idx="2099">
                  <v>0</v>
                </pt>
                <pt idx="2100">
                  <v>0</v>
                </pt>
                <pt idx="2101">
                  <v>0</v>
                </pt>
                <pt idx="2102">
                  <v>0</v>
                </pt>
                <pt idx="2103">
                  <v>0</v>
                </pt>
                <pt idx="2104">
                  <v>0</v>
                </pt>
                <pt idx="2105">
                  <v>0</v>
                </pt>
                <pt idx="2106">
                  <v>0</v>
                </pt>
                <pt idx="2107">
                  <v>0</v>
                </pt>
                <pt idx="2108">
                  <v>0</v>
                </pt>
                <pt idx="2109">
                  <v>0</v>
                </pt>
                <pt idx="2110">
                  <v>0</v>
                </pt>
                <pt idx="2111">
                  <v>0</v>
                </pt>
                <pt idx="2112">
                  <v>0</v>
                </pt>
                <pt idx="2113">
                  <v>0</v>
                </pt>
                <pt idx="2114">
                  <v>0</v>
                </pt>
                <pt idx="2115">
                  <v>0</v>
                </pt>
                <pt idx="2116">
                  <v>0</v>
                </pt>
                <pt idx="2117">
                  <v>0</v>
                </pt>
                <pt idx="2118">
                  <v>0</v>
                </pt>
                <pt idx="2119">
                  <v>0</v>
                </pt>
                <pt idx="2120">
                  <v>0</v>
                </pt>
                <pt idx="2121">
                  <v>0</v>
                </pt>
                <pt idx="2122">
                  <v>0</v>
                </pt>
                <pt idx="2123">
                  <v>0</v>
                </pt>
                <pt idx="2124">
                  <v>0</v>
                </pt>
                <pt idx="2125">
                  <v>0</v>
                </pt>
                <pt idx="2126">
                  <v>0</v>
                </pt>
                <pt idx="2127">
                  <v>0</v>
                </pt>
                <pt idx="2128">
                  <v>0</v>
                </pt>
                <pt idx="2129">
                  <v>0</v>
                </pt>
                <pt idx="2130">
                  <v>0</v>
                </pt>
                <pt idx="2131">
                  <v>0</v>
                </pt>
                <pt idx="2132">
                  <v>0</v>
                </pt>
                <pt idx="2133">
                  <v>0</v>
                </pt>
                <pt idx="2134">
                  <v>0</v>
                </pt>
                <pt idx="2135">
                  <v>0</v>
                </pt>
                <pt idx="2136">
                  <v>0</v>
                </pt>
                <pt idx="2137">
                  <v>0</v>
                </pt>
                <pt idx="2138">
                  <v>0</v>
                </pt>
                <pt idx="2139">
                  <v>0</v>
                </pt>
                <pt idx="2140">
                  <v>0</v>
                </pt>
                <pt idx="2141">
                  <v>0</v>
                </pt>
                <pt idx="2142">
                  <v>0</v>
                </pt>
                <pt idx="2143">
                  <v>0</v>
                </pt>
                <pt idx="2144">
                  <v>0</v>
                </pt>
                <pt idx="2145">
                  <v>0</v>
                </pt>
                <pt idx="2146">
                  <v>0</v>
                </pt>
                <pt idx="2147">
                  <v>0</v>
                </pt>
                <pt idx="2148">
                  <v>0</v>
                </pt>
                <pt idx="2149">
                  <v>0</v>
                </pt>
                <pt idx="2150">
                  <v>0</v>
                </pt>
                <pt idx="2151">
                  <v>0</v>
                </pt>
                <pt idx="2152">
                  <v>0</v>
                </pt>
                <pt idx="2153">
                  <v>0</v>
                </pt>
                <pt idx="2154">
                  <v>0</v>
                </pt>
                <pt idx="2155">
                  <v>0</v>
                </pt>
                <pt idx="2156">
                  <v>0</v>
                </pt>
                <pt idx="2157">
                  <v>0</v>
                </pt>
                <pt idx="2158">
                  <v>0</v>
                </pt>
                <pt idx="2159">
                  <v>0</v>
                </pt>
                <pt idx="2160">
                  <v>0</v>
                </pt>
                <pt idx="2161">
                  <v>0</v>
                </pt>
                <pt idx="2162">
                  <v>0</v>
                </pt>
                <pt idx="2163">
                  <v>0</v>
                </pt>
                <pt idx="2164">
                  <v>0</v>
                </pt>
                <pt idx="2165">
                  <v>0</v>
                </pt>
                <pt idx="2166">
                  <v>0</v>
                </pt>
                <pt idx="2167">
                  <v>0</v>
                </pt>
                <pt idx="2168">
                  <v>0</v>
                </pt>
                <pt idx="2169">
                  <v>0</v>
                </pt>
                <pt idx="2170">
                  <v>0</v>
                </pt>
                <pt idx="2171">
                  <v>0</v>
                </pt>
                <pt idx="2172">
                  <v>0</v>
                </pt>
                <pt idx="2173">
                  <v>0</v>
                </pt>
                <pt idx="2174">
                  <v>0</v>
                </pt>
                <pt idx="2175">
                  <v>0</v>
                </pt>
                <pt idx="2176">
                  <v>0</v>
                </pt>
                <pt idx="2177">
                  <v>0</v>
                </pt>
                <pt idx="2178">
                  <v>0</v>
                </pt>
                <pt idx="2179">
                  <v>0</v>
                </pt>
                <pt idx="2180">
                  <v>0</v>
                </pt>
                <pt idx="2181">
                  <v>0</v>
                </pt>
                <pt idx="2182">
                  <v>0</v>
                </pt>
                <pt idx="2183">
                  <v>0</v>
                </pt>
                <pt idx="2184">
                  <v>0</v>
                </pt>
                <pt idx="2185">
                  <v>0</v>
                </pt>
                <pt idx="2186">
                  <v>0</v>
                </pt>
                <pt idx="2187">
                  <v>0</v>
                </pt>
                <pt idx="2188">
                  <v>0</v>
                </pt>
                <pt idx="2189">
                  <v>0</v>
                </pt>
                <pt idx="2190">
                  <v>0</v>
                </pt>
                <pt idx="2191">
                  <v>0</v>
                </pt>
                <pt idx="2192">
                  <v>0</v>
                </pt>
                <pt idx="2193">
                  <v>0</v>
                </pt>
                <pt idx="2194">
                  <v>0</v>
                </pt>
                <pt idx="2195">
                  <v>0</v>
                </pt>
                <pt idx="2196">
                  <v>0</v>
                </pt>
                <pt idx="2197">
                  <v>0</v>
                </pt>
                <pt idx="2198">
                  <v>0</v>
                </pt>
                <pt idx="2199">
                  <v>0</v>
                </pt>
                <pt idx="2200">
                  <v>0</v>
                </pt>
                <pt idx="2201">
                  <v>0</v>
                </pt>
                <pt idx="2202">
                  <v>0</v>
                </pt>
                <pt idx="2203">
                  <v>0</v>
                </pt>
                <pt idx="2204">
                  <v>0</v>
                </pt>
                <pt idx="2205">
                  <v>0</v>
                </pt>
                <pt idx="2206">
                  <v>0</v>
                </pt>
                <pt idx="2207">
                  <v>0</v>
                </pt>
                <pt idx="2208">
                  <v>0</v>
                </pt>
                <pt idx="2209">
                  <v>0</v>
                </pt>
                <pt idx="2210">
                  <v>0</v>
                </pt>
                <pt idx="2211">
                  <v>0</v>
                </pt>
                <pt idx="2212">
                  <v>0</v>
                </pt>
                <pt idx="2213">
                  <v>0</v>
                </pt>
                <pt idx="2214">
                  <v>0</v>
                </pt>
                <pt idx="2215">
                  <v>0</v>
                </pt>
                <pt idx="2216">
                  <v>0</v>
                </pt>
                <pt idx="2217">
                  <v>0</v>
                </pt>
                <pt idx="2218">
                  <v>0</v>
                </pt>
                <pt idx="2219">
                  <v>0</v>
                </pt>
                <pt idx="2220">
                  <v>0</v>
                </pt>
                <pt idx="2221">
                  <v>0</v>
                </pt>
                <pt idx="2222">
                  <v>0</v>
                </pt>
                <pt idx="2223">
                  <v>0</v>
                </pt>
                <pt idx="2224">
                  <v>0</v>
                </pt>
                <pt idx="2225">
                  <v>0</v>
                </pt>
                <pt idx="2226">
                  <v>0</v>
                </pt>
                <pt idx="2227">
                  <v>0</v>
                </pt>
                <pt idx="2228">
                  <v>0</v>
                </pt>
                <pt idx="2229">
                  <v>0</v>
                </pt>
                <pt idx="2230">
                  <v>0</v>
                </pt>
                <pt idx="2231">
                  <v>0</v>
                </pt>
                <pt idx="2232">
                  <v>0</v>
                </pt>
                <pt idx="2233">
                  <v>0</v>
                </pt>
                <pt idx="2234">
                  <v>0</v>
                </pt>
                <pt idx="2235">
                  <v>0</v>
                </pt>
                <pt idx="2236">
                  <v>0</v>
                </pt>
                <pt idx="2237">
                  <v>0</v>
                </pt>
                <pt idx="2238">
                  <v>0</v>
                </pt>
                <pt idx="2239">
                  <v>0</v>
                </pt>
                <pt idx="2240">
                  <v>0</v>
                </pt>
                <pt idx="2241">
                  <v>0</v>
                </pt>
                <pt idx="2242">
                  <v>0</v>
                </pt>
                <pt idx="2243">
                  <v>0</v>
                </pt>
                <pt idx="2244">
                  <v>0</v>
                </pt>
                <pt idx="2245">
                  <v>0</v>
                </pt>
                <pt idx="2246">
                  <v>0</v>
                </pt>
                <pt idx="2247">
                  <v>0</v>
                </pt>
                <pt idx="2248">
                  <v>0</v>
                </pt>
                <pt idx="2249">
                  <v>0</v>
                </pt>
                <pt idx="2250">
                  <v>0</v>
                </pt>
                <pt idx="2251">
                  <v>0</v>
                </pt>
                <pt idx="2252">
                  <v>0</v>
                </pt>
                <pt idx="2253">
                  <v>0</v>
                </pt>
                <pt idx="2254">
                  <v>0</v>
                </pt>
                <pt idx="2255">
                  <v>0</v>
                </pt>
                <pt idx="2256">
                  <v>0</v>
                </pt>
                <pt idx="2257">
                  <v>0</v>
                </pt>
                <pt idx="2258">
                  <v>0</v>
                </pt>
                <pt idx="2259">
                  <v>0</v>
                </pt>
                <pt idx="2260">
                  <v>0</v>
                </pt>
                <pt idx="2261">
                  <v>0</v>
                </pt>
                <pt idx="2262">
                  <v>0</v>
                </pt>
                <pt idx="2263">
                  <v>0</v>
                </pt>
                <pt idx="2264">
                  <v>0</v>
                </pt>
                <pt idx="2265">
                  <v>0</v>
                </pt>
                <pt idx="2266">
                  <v>0</v>
                </pt>
                <pt idx="2267">
                  <v>0</v>
                </pt>
                <pt idx="2268">
                  <v>0</v>
                </pt>
                <pt idx="2269">
                  <v>0</v>
                </pt>
                <pt idx="2270">
                  <v>0</v>
                </pt>
                <pt idx="2271">
                  <v>0</v>
                </pt>
                <pt idx="2272">
                  <v>0</v>
                </pt>
                <pt idx="2273">
                  <v>0</v>
                </pt>
                <pt idx="2274">
                  <v>0</v>
                </pt>
                <pt idx="2275">
                  <v>0</v>
                </pt>
                <pt idx="2276">
                  <v>0</v>
                </pt>
                <pt idx="2277">
                  <v>0</v>
                </pt>
                <pt idx="2278">
                  <v>0</v>
                </pt>
                <pt idx="2279">
                  <v>0</v>
                </pt>
                <pt idx="2280">
                  <v>0</v>
                </pt>
                <pt idx="2281">
                  <v>0</v>
                </pt>
                <pt idx="2282">
                  <v>0</v>
                </pt>
                <pt idx="2283">
                  <v>0</v>
                </pt>
                <pt idx="2284">
                  <v>0</v>
                </pt>
                <pt idx="2285">
                  <v>0</v>
                </pt>
                <pt idx="2286">
                  <v>0</v>
                </pt>
                <pt idx="2287">
                  <v>0</v>
                </pt>
                <pt idx="2288">
                  <v>0</v>
                </pt>
                <pt idx="2289">
                  <v>0</v>
                </pt>
                <pt idx="2290">
                  <v>0</v>
                </pt>
                <pt idx="2291">
                  <v>0</v>
                </pt>
                <pt idx="2292">
                  <v>0</v>
                </pt>
                <pt idx="2293">
                  <v>0</v>
                </pt>
                <pt idx="2294">
                  <v>0</v>
                </pt>
                <pt idx="2295">
                  <v>0</v>
                </pt>
                <pt idx="2296">
                  <v>0</v>
                </pt>
                <pt idx="2297">
                  <v>0</v>
                </pt>
                <pt idx="2298">
                  <v>0</v>
                </pt>
                <pt idx="2299">
                  <v>0</v>
                </pt>
                <pt idx="2300">
                  <v>0</v>
                </pt>
                <pt idx="2301">
                  <v>0</v>
                </pt>
                <pt idx="2302">
                  <v>0</v>
                </pt>
                <pt idx="2303">
                  <v>0</v>
                </pt>
                <pt idx="2304">
                  <v>0</v>
                </pt>
                <pt idx="2305">
                  <v>0</v>
                </pt>
                <pt idx="2306">
                  <v>0</v>
                </pt>
                <pt idx="2307">
                  <v>0</v>
                </pt>
                <pt idx="2308">
                  <v>0</v>
                </pt>
                <pt idx="2309">
                  <v>0</v>
                </pt>
                <pt idx="2310">
                  <v>0</v>
                </pt>
                <pt idx="2311">
                  <v>0</v>
                </pt>
                <pt idx="2312">
                  <v>0</v>
                </pt>
                <pt idx="2313">
                  <v>0</v>
                </pt>
                <pt idx="2314">
                  <v>0</v>
                </pt>
                <pt idx="2315">
                  <v>0</v>
                </pt>
                <pt idx="2316">
                  <v>0</v>
                </pt>
                <pt idx="2317">
                  <v>0</v>
                </pt>
                <pt idx="2318">
                  <v>0</v>
                </pt>
                <pt idx="2319">
                  <v>0</v>
                </pt>
                <pt idx="2320">
                  <v>0</v>
                </pt>
                <pt idx="2321">
                  <v>0</v>
                </pt>
                <pt idx="2322">
                  <v>0</v>
                </pt>
                <pt idx="2323">
                  <v>0</v>
                </pt>
                <pt idx="2324">
                  <v>0</v>
                </pt>
                <pt idx="2325">
                  <v>0</v>
                </pt>
                <pt idx="2326">
                  <v>0</v>
                </pt>
                <pt idx="2327">
                  <v>0</v>
                </pt>
                <pt idx="2328">
                  <v>0</v>
                </pt>
                <pt idx="2329">
                  <v>0</v>
                </pt>
                <pt idx="2330">
                  <v>0</v>
                </pt>
                <pt idx="2331">
                  <v>0</v>
                </pt>
                <pt idx="2332">
                  <v>0</v>
                </pt>
                <pt idx="2333">
                  <v>0</v>
                </pt>
                <pt idx="2334">
                  <v>0</v>
                </pt>
                <pt idx="2335">
                  <v>0</v>
                </pt>
                <pt idx="2336">
                  <v>0</v>
                </pt>
                <pt idx="2337">
                  <v>0</v>
                </pt>
                <pt idx="2338">
                  <v>0</v>
                </pt>
                <pt idx="2339">
                  <v>0</v>
                </pt>
                <pt idx="2340">
                  <v>0</v>
                </pt>
                <pt idx="2341">
                  <v>0</v>
                </pt>
                <pt idx="2342">
                  <v>0</v>
                </pt>
                <pt idx="2343">
                  <v>0</v>
                </pt>
                <pt idx="2344">
                  <v>0</v>
                </pt>
                <pt idx="2345">
                  <v>0</v>
                </pt>
                <pt idx="2346">
                  <v>0</v>
                </pt>
                <pt idx="2347">
                  <v>0</v>
                </pt>
                <pt idx="2348">
                  <v>0</v>
                </pt>
                <pt idx="2349">
                  <v>0</v>
                </pt>
                <pt idx="2350">
                  <v>0</v>
                </pt>
                <pt idx="2351">
                  <v>0</v>
                </pt>
                <pt idx="2352">
                  <v>0</v>
                </pt>
                <pt idx="2353">
                  <v>0</v>
                </pt>
                <pt idx="2354">
                  <v>0</v>
                </pt>
                <pt idx="2355">
                  <v>0</v>
                </pt>
                <pt idx="2356">
                  <v>0</v>
                </pt>
                <pt idx="2357">
                  <v>0</v>
                </pt>
                <pt idx="2358">
                  <v>0</v>
                </pt>
                <pt idx="2359">
                  <v>0</v>
                </pt>
                <pt idx="2360">
                  <v>0</v>
                </pt>
                <pt idx="2361">
                  <v>0</v>
                </pt>
                <pt idx="2362">
                  <v>0</v>
                </pt>
                <pt idx="2363">
                  <v>0</v>
                </pt>
                <pt idx="2364">
                  <v>0</v>
                </pt>
                <pt idx="2365">
                  <v>0</v>
                </pt>
                <pt idx="2366">
                  <v>0</v>
                </pt>
                <pt idx="2367">
                  <v>0</v>
                </pt>
                <pt idx="2368">
                  <v>0</v>
                </pt>
                <pt idx="2369">
                  <v>0</v>
                </pt>
                <pt idx="2370">
                  <v>0</v>
                </pt>
                <pt idx="2371">
                  <v>0</v>
                </pt>
                <pt idx="2372">
                  <v>0</v>
                </pt>
                <pt idx="2373">
                  <v>0</v>
                </pt>
                <pt idx="2374">
                  <v>0</v>
                </pt>
                <pt idx="2375">
                  <v>0</v>
                </pt>
                <pt idx="2376">
                  <v>0</v>
                </pt>
                <pt idx="2377">
                  <v>0</v>
                </pt>
                <pt idx="2378">
                  <v>0</v>
                </pt>
                <pt idx="2379">
                  <v>0</v>
                </pt>
                <pt idx="2380">
                  <v>0</v>
                </pt>
                <pt idx="2381">
                  <v>0</v>
                </pt>
                <pt idx="2382">
                  <v>0</v>
                </pt>
                <pt idx="2383">
                  <v>0</v>
                </pt>
                <pt idx="2384">
                  <v>0</v>
                </pt>
                <pt idx="2385">
                  <v>0</v>
                </pt>
                <pt idx="2386">
                  <v>0</v>
                </pt>
                <pt idx="2387">
                  <v>0</v>
                </pt>
                <pt idx="2388">
                  <v>0</v>
                </pt>
                <pt idx="2389">
                  <v>0</v>
                </pt>
                <pt idx="2390">
                  <v>0</v>
                </pt>
                <pt idx="2391">
                  <v>0</v>
                </pt>
                <pt idx="2392">
                  <v>0</v>
                </pt>
                <pt idx="2393">
                  <v>0</v>
                </pt>
                <pt idx="2394">
                  <v>0</v>
                </pt>
                <pt idx="2395">
                  <v>0</v>
                </pt>
                <pt idx="2396">
                  <v>0</v>
                </pt>
                <pt idx="2397">
                  <v>0</v>
                </pt>
                <pt idx="2398">
                  <v>0</v>
                </pt>
                <pt idx="2399">
                  <v>0</v>
                </pt>
                <pt idx="2400">
                  <v>0</v>
                </pt>
                <pt idx="2401">
                  <v>0</v>
                </pt>
                <pt idx="2402">
                  <v>0</v>
                </pt>
                <pt idx="2403">
                  <v>0</v>
                </pt>
                <pt idx="2404">
                  <v>0</v>
                </pt>
                <pt idx="2405">
                  <v>0</v>
                </pt>
                <pt idx="2406">
                  <v>0</v>
                </pt>
                <pt idx="2407">
                  <v>0</v>
                </pt>
                <pt idx="2408">
                  <v>0</v>
                </pt>
                <pt idx="2409">
                  <v>0</v>
                </pt>
                <pt idx="2410">
                  <v>0</v>
                </pt>
                <pt idx="2411">
                  <v>0</v>
                </pt>
                <pt idx="2412">
                  <v>0</v>
                </pt>
                <pt idx="2413">
                  <v>0</v>
                </pt>
                <pt idx="2414">
                  <v>0</v>
                </pt>
                <pt idx="2415">
                  <v>0</v>
                </pt>
                <pt idx="2416">
                  <v>0</v>
                </pt>
                <pt idx="2417">
                  <v>0</v>
                </pt>
                <pt idx="2418">
                  <v>0</v>
                </pt>
                <pt idx="2419">
                  <v>0</v>
                </pt>
                <pt idx="2420">
                  <v>0</v>
                </pt>
                <pt idx="2421">
                  <v>0</v>
                </pt>
                <pt idx="2422">
                  <v>0</v>
                </pt>
                <pt idx="2423">
                  <v>0</v>
                </pt>
                <pt idx="2424">
                  <v>0</v>
                </pt>
                <pt idx="2425">
                  <v>0</v>
                </pt>
                <pt idx="2426">
                  <v>0</v>
                </pt>
                <pt idx="2427">
                  <v>0</v>
                </pt>
                <pt idx="2428">
                  <v>0</v>
                </pt>
                <pt idx="2429">
                  <v>0</v>
                </pt>
                <pt idx="2430">
                  <v>0</v>
                </pt>
                <pt idx="2431">
                  <v>0</v>
                </pt>
                <pt idx="2432">
                  <v>0</v>
                </pt>
                <pt idx="2433">
                  <v>0</v>
                </pt>
                <pt idx="2434">
                  <v>0</v>
                </pt>
                <pt idx="2435">
                  <v>0</v>
                </pt>
                <pt idx="2436">
                  <v>0</v>
                </pt>
                <pt idx="2437">
                  <v>0</v>
                </pt>
                <pt idx="2438">
                  <v>0</v>
                </pt>
                <pt idx="2439">
                  <v>0</v>
                </pt>
                <pt idx="2440">
                  <v>0</v>
                </pt>
                <pt idx="2441">
                  <v>0</v>
                </pt>
                <pt idx="2442">
                  <v>0</v>
                </pt>
                <pt idx="2443">
                  <v>0</v>
                </pt>
                <pt idx="2444">
                  <v>0</v>
                </pt>
                <pt idx="2445">
                  <v>0</v>
                </pt>
                <pt idx="2446">
                  <v>0</v>
                </pt>
                <pt idx="2447">
                  <v>0</v>
                </pt>
                <pt idx="2448">
                  <v>0</v>
                </pt>
                <pt idx="2449">
                  <v>0</v>
                </pt>
                <pt idx="2450">
                  <v>0</v>
                </pt>
                <pt idx="2451">
                  <v>0</v>
                </pt>
                <pt idx="2452">
                  <v>0</v>
                </pt>
                <pt idx="2453">
                  <v>0</v>
                </pt>
                <pt idx="2454">
                  <v>0</v>
                </pt>
                <pt idx="2455">
                  <v>0</v>
                </pt>
                <pt idx="2456">
                  <v>0</v>
                </pt>
                <pt idx="2457">
                  <v>0</v>
                </pt>
                <pt idx="2458">
                  <v>0</v>
                </pt>
                <pt idx="2459">
                  <v>0</v>
                </pt>
                <pt idx="2460">
                  <v>0</v>
                </pt>
                <pt idx="2461">
                  <v>0</v>
                </pt>
                <pt idx="2462">
                  <v>0</v>
                </pt>
                <pt idx="2463">
                  <v>0</v>
                </pt>
                <pt idx="2464">
                  <v>0</v>
                </pt>
                <pt idx="2465">
                  <v>0</v>
                </pt>
                <pt idx="2466">
                  <v>0</v>
                </pt>
                <pt idx="2467">
                  <v>0</v>
                </pt>
                <pt idx="2468">
                  <v>0</v>
                </pt>
                <pt idx="2469">
                  <v>0</v>
                </pt>
                <pt idx="2470">
                  <v>0</v>
                </pt>
                <pt idx="2471">
                  <v>0</v>
                </pt>
                <pt idx="2472">
                  <v>0</v>
                </pt>
                <pt idx="2473">
                  <v>0</v>
                </pt>
                <pt idx="2474">
                  <v>0</v>
                </pt>
                <pt idx="2475">
                  <v>0</v>
                </pt>
                <pt idx="2476">
                  <v>0</v>
                </pt>
                <pt idx="2477">
                  <v>0</v>
                </pt>
                <pt idx="2478">
                  <v>0</v>
                </pt>
                <pt idx="2479">
                  <v>0</v>
                </pt>
                <pt idx="2480">
                  <v>0</v>
                </pt>
                <pt idx="2481">
                  <v>0</v>
                </pt>
                <pt idx="2482">
                  <v>0</v>
                </pt>
                <pt idx="2483">
                  <v>0</v>
                </pt>
                <pt idx="2484">
                  <v>0</v>
                </pt>
                <pt idx="2485">
                  <v>0</v>
                </pt>
                <pt idx="2486">
                  <v>0</v>
                </pt>
                <pt idx="2487">
                  <v>0</v>
                </pt>
                <pt idx="2488">
                  <v>0</v>
                </pt>
                <pt idx="2489">
                  <v>0</v>
                </pt>
                <pt idx="2490">
                  <v>0</v>
                </pt>
                <pt idx="2491">
                  <v>0</v>
                </pt>
                <pt idx="2492">
                  <v>0</v>
                </pt>
                <pt idx="2493">
                  <v>0</v>
                </pt>
                <pt idx="2494">
                  <v>0</v>
                </pt>
                <pt idx="2495">
                  <v>0</v>
                </pt>
                <pt idx="2496">
                  <v>0</v>
                </pt>
                <pt idx="2497">
                  <v>0</v>
                </pt>
                <pt idx="2498">
                  <v>0</v>
                </pt>
                <pt idx="2499">
                  <v>0</v>
                </pt>
                <pt idx="2500">
                  <v>0</v>
                </pt>
                <pt idx="2501">
                  <v>0</v>
                </pt>
                <pt idx="2502">
                  <v>0</v>
                </pt>
                <pt idx="2503">
                  <v>0</v>
                </pt>
                <pt idx="2504">
                  <v>0</v>
                </pt>
                <pt idx="2505">
                  <v>0</v>
                </pt>
                <pt idx="2506">
                  <v>0</v>
                </pt>
                <pt idx="2507">
                  <v>0</v>
                </pt>
                <pt idx="2508">
                  <v>0</v>
                </pt>
                <pt idx="2509">
                  <v>0</v>
                </pt>
                <pt idx="2510">
                  <v>0</v>
                </pt>
                <pt idx="2511">
                  <v>0</v>
                </pt>
                <pt idx="2512">
                  <v>0</v>
                </pt>
                <pt idx="2513">
                  <v>0</v>
                </pt>
                <pt idx="2514">
                  <v>0</v>
                </pt>
                <pt idx="2515">
                  <v>0</v>
                </pt>
                <pt idx="2516">
                  <v>0</v>
                </pt>
                <pt idx="2517">
                  <v>0</v>
                </pt>
                <pt idx="2518">
                  <v>0</v>
                </pt>
                <pt idx="2519">
                  <v>0</v>
                </pt>
                <pt idx="2520">
                  <v>0</v>
                </pt>
                <pt idx="2521">
                  <v>0</v>
                </pt>
                <pt idx="2522">
                  <v>0</v>
                </pt>
                <pt idx="2523">
                  <v>0</v>
                </pt>
                <pt idx="2524">
                  <v>0</v>
                </pt>
                <pt idx="2525">
                  <v>0</v>
                </pt>
                <pt idx="2526">
                  <v>0</v>
                </pt>
                <pt idx="2527">
                  <v>0</v>
                </pt>
                <pt idx="2528">
                  <v>0</v>
                </pt>
                <pt idx="2529">
                  <v>0</v>
                </pt>
                <pt idx="2530">
                  <v>0</v>
                </pt>
                <pt idx="2531">
                  <v>0</v>
                </pt>
                <pt idx="2532">
                  <v>0</v>
                </pt>
                <pt idx="2533">
                  <v>0</v>
                </pt>
                <pt idx="2534">
                  <v>0</v>
                </pt>
                <pt idx="2535">
                  <v>0</v>
                </pt>
                <pt idx="2536">
                  <v>0</v>
                </pt>
                <pt idx="2537">
                  <v>0</v>
                </pt>
                <pt idx="2538">
                  <v>0</v>
                </pt>
                <pt idx="2539">
                  <v>0</v>
                </pt>
                <pt idx="2540">
                  <v>0</v>
                </pt>
                <pt idx="2541">
                  <v>0</v>
                </pt>
                <pt idx="2542">
                  <v>0</v>
                </pt>
                <pt idx="2543">
                  <v>0</v>
                </pt>
                <pt idx="2544">
                  <v>0</v>
                </pt>
                <pt idx="2545">
                  <v>0</v>
                </pt>
                <pt idx="2546">
                  <v>0</v>
                </pt>
                <pt idx="2547">
                  <v>0</v>
                </pt>
                <pt idx="2548">
                  <v>0</v>
                </pt>
                <pt idx="2549">
                  <v>0</v>
                </pt>
                <pt idx="2550">
                  <v>0</v>
                </pt>
                <pt idx="2551">
                  <v>0</v>
                </pt>
                <pt idx="2552">
                  <v>0</v>
                </pt>
                <pt idx="2553">
                  <v>0</v>
                </pt>
                <pt idx="2554">
                  <v>0</v>
                </pt>
                <pt idx="2555">
                  <v>0</v>
                </pt>
                <pt idx="2556">
                  <v>0</v>
                </pt>
                <pt idx="2557">
                  <v>0</v>
                </pt>
                <pt idx="2558">
                  <v>0</v>
                </pt>
                <pt idx="2559">
                  <v>0</v>
                </pt>
                <pt idx="2560">
                  <v>0</v>
                </pt>
                <pt idx="2561">
                  <v>0</v>
                </pt>
                <pt idx="2562">
                  <v>0</v>
                </pt>
                <pt idx="2563">
                  <v>0</v>
                </pt>
                <pt idx="2564">
                  <v>0</v>
                </pt>
                <pt idx="2565">
                  <v>0</v>
                </pt>
                <pt idx="2566">
                  <v>0</v>
                </pt>
                <pt idx="2567">
                  <v>0</v>
                </pt>
                <pt idx="2568">
                  <v>0</v>
                </pt>
                <pt idx="2569">
                  <v>0</v>
                </pt>
                <pt idx="2570">
                  <v>0</v>
                </pt>
                <pt idx="2571">
                  <v>0</v>
                </pt>
                <pt idx="2572">
                  <v>0</v>
                </pt>
                <pt idx="2573">
                  <v>0</v>
                </pt>
                <pt idx="2574">
                  <v>0</v>
                </pt>
                <pt idx="2575">
                  <v>0</v>
                </pt>
                <pt idx="2576">
                  <v>0</v>
                </pt>
                <pt idx="2577">
                  <v>0</v>
                </pt>
                <pt idx="2578">
                  <v>0</v>
                </pt>
                <pt idx="2579">
                  <v>0</v>
                </pt>
                <pt idx="2580">
                  <v>0</v>
                </pt>
                <pt idx="2581">
                  <v>0</v>
                </pt>
                <pt idx="2582">
                  <v>0</v>
                </pt>
                <pt idx="2583">
                  <v>0</v>
                </pt>
                <pt idx="2584">
                  <v>0</v>
                </pt>
                <pt idx="2585">
                  <v>0</v>
                </pt>
                <pt idx="2586">
                  <v>0</v>
                </pt>
                <pt idx="2587">
                  <v>0</v>
                </pt>
                <pt idx="2588">
                  <v>0</v>
                </pt>
                <pt idx="2589">
                  <v>0</v>
                </pt>
                <pt idx="2590">
                  <v>0</v>
                </pt>
                <pt idx="2591">
                  <v>0</v>
                </pt>
                <pt idx="2592">
                  <v>0</v>
                </pt>
                <pt idx="2593">
                  <v>0</v>
                </pt>
                <pt idx="2594">
                  <v>0</v>
                </pt>
                <pt idx="2595">
                  <v>0</v>
                </pt>
                <pt idx="2596">
                  <v>0</v>
                </pt>
                <pt idx="2597">
                  <v>0</v>
                </pt>
                <pt idx="2598">
                  <v>0</v>
                </pt>
                <pt idx="2599">
                  <v>0</v>
                </pt>
                <pt idx="2600">
                  <v>0</v>
                </pt>
                <pt idx="2601">
                  <v>0</v>
                </pt>
                <pt idx="2602">
                  <v>0</v>
                </pt>
                <pt idx="2603">
                  <v>0</v>
                </pt>
                <pt idx="2604">
                  <v>0</v>
                </pt>
                <pt idx="2605">
                  <v>0</v>
                </pt>
                <pt idx="2606">
                  <v>0</v>
                </pt>
                <pt idx="2607">
                  <v>0</v>
                </pt>
                <pt idx="2608">
                  <v>0</v>
                </pt>
                <pt idx="2609">
                  <v>0</v>
                </pt>
                <pt idx="2610">
                  <v>0</v>
                </pt>
                <pt idx="2611">
                  <v>0</v>
                </pt>
                <pt idx="2612">
                  <v>0</v>
                </pt>
                <pt idx="2613">
                  <v>0</v>
                </pt>
                <pt idx="2614">
                  <v>0</v>
                </pt>
                <pt idx="2615">
                  <v>0</v>
                </pt>
                <pt idx="2616">
                  <v>0</v>
                </pt>
                <pt idx="2617">
                  <v>0</v>
                </pt>
                <pt idx="2618">
                  <v>0</v>
                </pt>
                <pt idx="2619">
                  <v>0</v>
                </pt>
                <pt idx="2620">
                  <v>0</v>
                </pt>
                <pt idx="2621">
                  <v>0</v>
                </pt>
                <pt idx="2622">
                  <v>0</v>
                </pt>
                <pt idx="2623">
                  <v>0</v>
                </pt>
                <pt idx="2624">
                  <v>0</v>
                </pt>
                <pt idx="2625">
                  <v>0</v>
                </pt>
                <pt idx="2626">
                  <v>0</v>
                </pt>
                <pt idx="2627">
                  <v>0</v>
                </pt>
                <pt idx="2628">
                  <v>0</v>
                </pt>
                <pt idx="2629">
                  <v>0</v>
                </pt>
                <pt idx="2630">
                  <v>0</v>
                </pt>
                <pt idx="2631">
                  <v>0</v>
                </pt>
                <pt idx="2632">
                  <v>0</v>
                </pt>
                <pt idx="2633">
                  <v>0</v>
                </pt>
                <pt idx="2634">
                  <v>0</v>
                </pt>
                <pt idx="2635">
                  <v>0</v>
                </pt>
                <pt idx="2636">
                  <v>0</v>
                </pt>
                <pt idx="2637">
                  <v>0</v>
                </pt>
                <pt idx="2638">
                  <v>0</v>
                </pt>
                <pt idx="2639">
                  <v>0</v>
                </pt>
                <pt idx="2640">
                  <v>0</v>
                </pt>
                <pt idx="2641">
                  <v>0</v>
                </pt>
                <pt idx="2642">
                  <v>0</v>
                </pt>
                <pt idx="2643">
                  <v>0</v>
                </pt>
                <pt idx="2644">
                  <v>0</v>
                </pt>
                <pt idx="2645">
                  <v>0</v>
                </pt>
                <pt idx="2646">
                  <v>0</v>
                </pt>
                <pt idx="2647">
                  <v>0</v>
                </pt>
                <pt idx="2648">
                  <v>0</v>
                </pt>
                <pt idx="2649">
                  <v>0</v>
                </pt>
                <pt idx="2650">
                  <v>0</v>
                </pt>
                <pt idx="2651">
                  <v>0</v>
                </pt>
                <pt idx="2652">
                  <v>0</v>
                </pt>
                <pt idx="2653">
                  <v>0</v>
                </pt>
                <pt idx="2654">
                  <v>0</v>
                </pt>
                <pt idx="2655">
                  <v>0</v>
                </pt>
                <pt idx="2656">
                  <v>0</v>
                </pt>
                <pt idx="2657">
                  <v>0</v>
                </pt>
                <pt idx="2658">
                  <v>0</v>
                </pt>
                <pt idx="2659">
                  <v>0</v>
                </pt>
                <pt idx="2660">
                  <v>0</v>
                </pt>
                <pt idx="2661">
                  <v>0</v>
                </pt>
                <pt idx="2662">
                  <v>0</v>
                </pt>
                <pt idx="2663">
                  <v>0</v>
                </pt>
                <pt idx="2664">
                  <v>0</v>
                </pt>
                <pt idx="2665">
                  <v>0</v>
                </pt>
                <pt idx="2666">
                  <v>0</v>
                </pt>
                <pt idx="2667">
                  <v>0</v>
                </pt>
                <pt idx="2668">
                  <v>0</v>
                </pt>
                <pt idx="2669">
                  <v>0</v>
                </pt>
                <pt idx="2670">
                  <v>0</v>
                </pt>
                <pt idx="2671">
                  <v>0</v>
                </pt>
                <pt idx="2672">
                  <v>0</v>
                </pt>
                <pt idx="2673">
                  <v>0</v>
                </pt>
                <pt idx="2674">
                  <v>0</v>
                </pt>
                <pt idx="2675">
                  <v>0</v>
                </pt>
                <pt idx="2676">
                  <v>0</v>
                </pt>
                <pt idx="2677">
                  <v>0</v>
                </pt>
                <pt idx="2678">
                  <v>0</v>
                </pt>
                <pt idx="2679">
                  <v>0</v>
                </pt>
                <pt idx="2680">
                  <v>0</v>
                </pt>
                <pt idx="2681">
                  <v>0</v>
                </pt>
                <pt idx="2682">
                  <v>0</v>
                </pt>
                <pt idx="2683">
                  <v>0</v>
                </pt>
                <pt idx="2684">
                  <v>0</v>
                </pt>
                <pt idx="2685">
                  <v>0</v>
                </pt>
                <pt idx="2686">
                  <v>0</v>
                </pt>
                <pt idx="2687">
                  <v>0</v>
                </pt>
                <pt idx="2688">
                  <v>0</v>
                </pt>
                <pt idx="2689">
                  <v>0</v>
                </pt>
                <pt idx="2690">
                  <v>0</v>
                </pt>
                <pt idx="2691">
                  <v>0</v>
                </pt>
                <pt idx="2692">
                  <v>0</v>
                </pt>
                <pt idx="2693">
                  <v>0</v>
                </pt>
                <pt idx="2694">
                  <v>0</v>
                </pt>
                <pt idx="2695">
                  <v>0</v>
                </pt>
                <pt idx="2696">
                  <v>0</v>
                </pt>
                <pt idx="2697">
                  <v>0</v>
                </pt>
                <pt idx="2698">
                  <v>0</v>
                </pt>
                <pt idx="2699">
                  <v>0</v>
                </pt>
                <pt idx="2700">
                  <v>0</v>
                </pt>
                <pt idx="2701">
                  <v>0</v>
                </pt>
                <pt idx="2702">
                  <v>0</v>
                </pt>
                <pt idx="2703">
                  <v>0</v>
                </pt>
                <pt idx="2704">
                  <v>0</v>
                </pt>
                <pt idx="2705">
                  <v>0</v>
                </pt>
                <pt idx="2706">
                  <v>0</v>
                </pt>
                <pt idx="2707">
                  <v>0</v>
                </pt>
                <pt idx="2708">
                  <v>0</v>
                </pt>
                <pt idx="2709">
                  <v>0</v>
                </pt>
                <pt idx="2710">
                  <v>0</v>
                </pt>
                <pt idx="2711">
                  <v>0</v>
                </pt>
                <pt idx="2712">
                  <v>0</v>
                </pt>
                <pt idx="2713">
                  <v>0</v>
                </pt>
                <pt idx="2714">
                  <v>0</v>
                </pt>
                <pt idx="2715">
                  <v>0</v>
                </pt>
                <pt idx="2716">
                  <v>0</v>
                </pt>
                <pt idx="2717">
                  <v>0</v>
                </pt>
                <pt idx="2718">
                  <v>0</v>
                </pt>
                <pt idx="2719">
                  <v>0</v>
                </pt>
                <pt idx="2720">
                  <v>0</v>
                </pt>
                <pt idx="2721">
                  <v>0</v>
                </pt>
                <pt idx="2722">
                  <v>0</v>
                </pt>
                <pt idx="2723">
                  <v>0</v>
                </pt>
                <pt idx="2724">
                  <v>0</v>
                </pt>
                <pt idx="2725">
                  <v>0</v>
                </pt>
                <pt idx="2726">
                  <v>0</v>
                </pt>
                <pt idx="2727">
                  <v>0</v>
                </pt>
                <pt idx="2728">
                  <v>0</v>
                </pt>
                <pt idx="2729">
                  <v>0</v>
                </pt>
                <pt idx="2730">
                  <v>0</v>
                </pt>
                <pt idx="2731">
                  <v>0</v>
                </pt>
                <pt idx="2732">
                  <v>0</v>
                </pt>
                <pt idx="2733">
                  <v>0</v>
                </pt>
                <pt idx="2734">
                  <v>0</v>
                </pt>
                <pt idx="2735">
                  <v>0</v>
                </pt>
                <pt idx="2736">
                  <v>0</v>
                </pt>
                <pt idx="2737">
                  <v>0</v>
                </pt>
                <pt idx="2738">
                  <v>0</v>
                </pt>
                <pt idx="2739">
                  <v>0</v>
                </pt>
                <pt idx="2740">
                  <v>0</v>
                </pt>
                <pt idx="2741">
                  <v>0</v>
                </pt>
                <pt idx="2742">
                  <v>0</v>
                </pt>
                <pt idx="2743">
                  <v>0</v>
                </pt>
                <pt idx="2744">
                  <v>0</v>
                </pt>
                <pt idx="2745">
                  <v>0</v>
                </pt>
                <pt idx="2746">
                  <v>0</v>
                </pt>
                <pt idx="2747">
                  <v>0</v>
                </pt>
                <pt idx="2748">
                  <v>0</v>
                </pt>
                <pt idx="2749">
                  <v>0</v>
                </pt>
                <pt idx="2750">
                  <v>0</v>
                </pt>
                <pt idx="2751">
                  <v>0</v>
                </pt>
                <pt idx="2752">
                  <v>0</v>
                </pt>
                <pt idx="2753">
                  <v>0</v>
                </pt>
                <pt idx="2754">
                  <v>0</v>
                </pt>
                <pt idx="2755">
                  <v>0</v>
                </pt>
                <pt idx="2756">
                  <v>0</v>
                </pt>
                <pt idx="2757">
                  <v>0</v>
                </pt>
                <pt idx="2758">
                  <v>0</v>
                </pt>
                <pt idx="2759">
                  <v>0</v>
                </pt>
                <pt idx="2760">
                  <v>0</v>
                </pt>
                <pt idx="2761">
                  <v>0</v>
                </pt>
                <pt idx="2762">
                  <v>0</v>
                </pt>
                <pt idx="2763">
                  <v>0</v>
                </pt>
                <pt idx="2764">
                  <v>0</v>
                </pt>
                <pt idx="2765">
                  <v>0</v>
                </pt>
                <pt idx="2766">
                  <v>0</v>
                </pt>
                <pt idx="2767">
                  <v>0</v>
                </pt>
                <pt idx="2768">
                  <v>0</v>
                </pt>
                <pt idx="2769">
                  <v>0</v>
                </pt>
                <pt idx="2770">
                  <v>0</v>
                </pt>
                <pt idx="2771">
                  <v>0</v>
                </pt>
                <pt idx="2772">
                  <v>0</v>
                </pt>
                <pt idx="2773">
                  <v>0</v>
                </pt>
                <pt idx="2774">
                  <v>0</v>
                </pt>
                <pt idx="2775">
                  <v>0</v>
                </pt>
                <pt idx="2776">
                  <v>0</v>
                </pt>
                <pt idx="2777">
                  <v>0</v>
                </pt>
                <pt idx="2778">
                  <v>0</v>
                </pt>
                <pt idx="2779">
                  <v>0</v>
                </pt>
                <pt idx="2780">
                  <v>0</v>
                </pt>
                <pt idx="2781">
                  <v>0</v>
                </pt>
                <pt idx="2782">
                  <v>0</v>
                </pt>
                <pt idx="2783">
                  <v>0</v>
                </pt>
                <pt idx="2784">
                  <v>0</v>
                </pt>
                <pt idx="2785">
                  <v>0</v>
                </pt>
                <pt idx="2786">
                  <v>0</v>
                </pt>
                <pt idx="2787">
                  <v>0</v>
                </pt>
                <pt idx="2788">
                  <v>0</v>
                </pt>
                <pt idx="2789">
                  <v>0</v>
                </pt>
                <pt idx="2790">
                  <v>0</v>
                </pt>
                <pt idx="2791">
                  <v>0</v>
                </pt>
                <pt idx="2792">
                  <v>0</v>
                </pt>
                <pt idx="2793">
                  <v>0</v>
                </pt>
                <pt idx="2794">
                  <v>0</v>
                </pt>
                <pt idx="2795">
                  <v>0</v>
                </pt>
                <pt idx="2796">
                  <v>0</v>
                </pt>
                <pt idx="2797">
                  <v>0</v>
                </pt>
                <pt idx="2798">
                  <v>0</v>
                </pt>
                <pt idx="2799">
                  <v>0</v>
                </pt>
                <pt idx="2800">
                  <v>0</v>
                </pt>
                <pt idx="2801">
                  <v>0</v>
                </pt>
                <pt idx="2802">
                  <v>0</v>
                </pt>
                <pt idx="2803">
                  <v>0</v>
                </pt>
                <pt idx="2804">
                  <v>0</v>
                </pt>
                <pt idx="2805">
                  <v>0</v>
                </pt>
                <pt idx="2806">
                  <v>0</v>
                </pt>
                <pt idx="2807">
                  <v>0</v>
                </pt>
                <pt idx="2808">
                  <v>0</v>
                </pt>
                <pt idx="2809">
                  <v>0</v>
                </pt>
                <pt idx="2810">
                  <v>0</v>
                </pt>
                <pt idx="2811">
                  <v>0</v>
                </pt>
                <pt idx="2812">
                  <v>0</v>
                </pt>
                <pt idx="2813">
                  <v>0</v>
                </pt>
                <pt idx="2814">
                  <v>0</v>
                </pt>
                <pt idx="2815">
                  <v>0</v>
                </pt>
                <pt idx="2816">
                  <v>0</v>
                </pt>
                <pt idx="2817">
                  <v>0</v>
                </pt>
                <pt idx="2818">
                  <v>0</v>
                </pt>
                <pt idx="2819">
                  <v>0</v>
                </pt>
                <pt idx="2820">
                  <v>0</v>
                </pt>
                <pt idx="2821">
                  <v>0</v>
                </pt>
                <pt idx="2822">
                  <v>0</v>
                </pt>
                <pt idx="2823">
                  <v>0</v>
                </pt>
                <pt idx="2824">
                  <v>0</v>
                </pt>
                <pt idx="2825">
                  <v>0</v>
                </pt>
                <pt idx="2826">
                  <v>0</v>
                </pt>
                <pt idx="2827">
                  <v>0</v>
                </pt>
                <pt idx="2828">
                  <v>0</v>
                </pt>
                <pt idx="2829">
                  <v>0</v>
                </pt>
                <pt idx="2830">
                  <v>0</v>
                </pt>
                <pt idx="2831">
                  <v>0</v>
                </pt>
                <pt idx="2832">
                  <v>0</v>
                </pt>
                <pt idx="2833">
                  <v>0</v>
                </pt>
                <pt idx="2834">
                  <v>0</v>
                </pt>
                <pt idx="2835">
                  <v>0</v>
                </pt>
                <pt idx="2836">
                  <v>0</v>
                </pt>
                <pt idx="2837">
                  <v>0</v>
                </pt>
                <pt idx="2838">
                  <v>0</v>
                </pt>
                <pt idx="2839">
                  <v>0</v>
                </pt>
                <pt idx="2840">
                  <v>0</v>
                </pt>
                <pt idx="2841">
                  <v>0</v>
                </pt>
                <pt idx="2842">
                  <v>0</v>
                </pt>
                <pt idx="2843">
                  <v>0</v>
                </pt>
                <pt idx="2844">
                  <v>0</v>
                </pt>
                <pt idx="2845">
                  <v>0</v>
                </pt>
                <pt idx="2846">
                  <v>0</v>
                </pt>
                <pt idx="2847">
                  <v>0</v>
                </pt>
                <pt idx="2848">
                  <v>0</v>
                </pt>
                <pt idx="2849">
                  <v>0</v>
                </pt>
                <pt idx="2850">
                  <v>0</v>
                </pt>
                <pt idx="2851">
                  <v>0</v>
                </pt>
                <pt idx="2852">
                  <v>0</v>
                </pt>
                <pt idx="2853">
                  <v>0</v>
                </pt>
                <pt idx="2854">
                  <v>0</v>
                </pt>
                <pt idx="2855">
                  <v>0</v>
                </pt>
                <pt idx="2856">
                  <v>0</v>
                </pt>
                <pt idx="2857">
                  <v>0</v>
                </pt>
                <pt idx="2858">
                  <v>0</v>
                </pt>
                <pt idx="2859">
                  <v>0</v>
                </pt>
                <pt idx="2860">
                  <v>0</v>
                </pt>
                <pt idx="2861">
                  <v>0</v>
                </pt>
                <pt idx="2862">
                  <v>0</v>
                </pt>
                <pt idx="2863">
                  <v>0</v>
                </pt>
                <pt idx="2864">
                  <v>0</v>
                </pt>
                <pt idx="2865">
                  <v>0</v>
                </pt>
                <pt idx="2866">
                  <v>0</v>
                </pt>
                <pt idx="2867">
                  <v>0</v>
                </pt>
                <pt idx="2868">
                  <v>0</v>
                </pt>
                <pt idx="2869">
                  <v>0</v>
                </pt>
                <pt idx="2870">
                  <v>0</v>
                </pt>
                <pt idx="2871">
                  <v>0</v>
                </pt>
                <pt idx="2872">
                  <v>0</v>
                </pt>
                <pt idx="2873">
                  <v>0</v>
                </pt>
                <pt idx="2874">
                  <v>0</v>
                </pt>
                <pt idx="2875">
                  <v>0</v>
                </pt>
                <pt idx="2876">
                  <v>0</v>
                </pt>
                <pt idx="2877">
                  <v>0</v>
                </pt>
                <pt idx="2878">
                  <v>0</v>
                </pt>
                <pt idx="2879">
                  <v>0</v>
                </pt>
                <pt idx="2880">
                  <v>0</v>
                </pt>
                <pt idx="2881">
                  <v>0</v>
                </pt>
                <pt idx="2882">
                  <v>0</v>
                </pt>
                <pt idx="2883">
                  <v>0</v>
                </pt>
                <pt idx="2884">
                  <v>0</v>
                </pt>
                <pt idx="2885">
                  <v>0</v>
                </pt>
                <pt idx="2886">
                  <v>0</v>
                </pt>
                <pt idx="2887">
                  <v>0</v>
                </pt>
                <pt idx="2888">
                  <v>0</v>
                </pt>
                <pt idx="2889">
                  <v>0</v>
                </pt>
                <pt idx="2890">
                  <v>0</v>
                </pt>
                <pt idx="2891">
                  <v>0</v>
                </pt>
                <pt idx="2892">
                  <v>0</v>
                </pt>
                <pt idx="2893">
                  <v>0</v>
                </pt>
                <pt idx="2894">
                  <v>0</v>
                </pt>
                <pt idx="2895">
                  <v>0</v>
                </pt>
                <pt idx="2896">
                  <v>0</v>
                </pt>
                <pt idx="2897">
                  <v>0</v>
                </pt>
                <pt idx="2898">
                  <v>0</v>
                </pt>
                <pt idx="2899">
                  <v>0</v>
                </pt>
                <pt idx="2900">
                  <v>0</v>
                </pt>
                <pt idx="2901">
                  <v>0</v>
                </pt>
                <pt idx="2902">
                  <v>0</v>
                </pt>
                <pt idx="2903">
                  <v>0</v>
                </pt>
                <pt idx="2904">
                  <v>0</v>
                </pt>
                <pt idx="2905">
                  <v>0</v>
                </pt>
                <pt idx="2906">
                  <v>0</v>
                </pt>
                <pt idx="2907">
                  <v>0</v>
                </pt>
                <pt idx="2908">
                  <v>0</v>
                </pt>
                <pt idx="2909">
                  <v>0</v>
                </pt>
                <pt idx="2910">
                  <v>0</v>
                </pt>
                <pt idx="2911">
                  <v>0</v>
                </pt>
                <pt idx="2912">
                  <v>0</v>
                </pt>
                <pt idx="2913">
                  <v>0</v>
                </pt>
                <pt idx="2914">
                  <v>0</v>
                </pt>
                <pt idx="2915">
                  <v>0</v>
                </pt>
                <pt idx="2916">
                  <v>0</v>
                </pt>
                <pt idx="2917">
                  <v>0</v>
                </pt>
                <pt idx="2918">
                  <v>0</v>
                </pt>
                <pt idx="2919">
                  <v>0</v>
                </pt>
                <pt idx="2920">
                  <v>0</v>
                </pt>
                <pt idx="2921">
                  <v>0</v>
                </pt>
                <pt idx="2922">
                  <v>0</v>
                </pt>
                <pt idx="2923">
                  <v>0</v>
                </pt>
                <pt idx="2924">
                  <v>0</v>
                </pt>
                <pt idx="2925">
                  <v>0</v>
                </pt>
                <pt idx="2926">
                  <v>0</v>
                </pt>
                <pt idx="2927">
                  <v>0</v>
                </pt>
                <pt idx="2928">
                  <v>0</v>
                </pt>
                <pt idx="2929">
                  <v>0</v>
                </pt>
                <pt idx="2930">
                  <v>0</v>
                </pt>
                <pt idx="2931">
                  <v>0</v>
                </pt>
                <pt idx="2932">
                  <v>0</v>
                </pt>
                <pt idx="2933">
                  <v>0</v>
                </pt>
                <pt idx="2934">
                  <v>0</v>
                </pt>
                <pt idx="2935">
                  <v>0</v>
                </pt>
                <pt idx="2936">
                  <v>0</v>
                </pt>
                <pt idx="2937">
                  <v>0</v>
                </pt>
                <pt idx="2938">
                  <v>0</v>
                </pt>
                <pt idx="2939">
                  <v>0</v>
                </pt>
                <pt idx="2940">
                  <v>0</v>
                </pt>
                <pt idx="2941">
                  <v>0</v>
                </pt>
                <pt idx="2942">
                  <v>0</v>
                </pt>
                <pt idx="2943">
                  <v>0</v>
                </pt>
                <pt idx="2944">
                  <v>0</v>
                </pt>
                <pt idx="2945">
                  <v>0</v>
                </pt>
                <pt idx="2946">
                  <v>0</v>
                </pt>
                <pt idx="2947">
                  <v>0</v>
                </pt>
                <pt idx="2948">
                  <v>0</v>
                </pt>
                <pt idx="2949">
                  <v>0</v>
                </pt>
                <pt idx="2950">
                  <v>0</v>
                </pt>
                <pt idx="2951">
                  <v>0</v>
                </pt>
                <pt idx="2952">
                  <v>0</v>
                </pt>
                <pt idx="2953">
                  <v>0</v>
                </pt>
                <pt idx="2954">
                  <v>0</v>
                </pt>
                <pt idx="2955">
                  <v>0</v>
                </pt>
                <pt idx="2956">
                  <v>0</v>
                </pt>
                <pt idx="2957">
                  <v>0</v>
                </pt>
                <pt idx="2958">
                  <v>0</v>
                </pt>
                <pt idx="2959">
                  <v>0</v>
                </pt>
                <pt idx="2960">
                  <v>0</v>
                </pt>
                <pt idx="2961">
                  <v>0</v>
                </pt>
                <pt idx="2962">
                  <v>0</v>
                </pt>
                <pt idx="2963">
                  <v>0</v>
                </pt>
                <pt idx="2964">
                  <v>0</v>
                </pt>
                <pt idx="2965">
                  <v>0</v>
                </pt>
                <pt idx="2966">
                  <v>0</v>
                </pt>
                <pt idx="2967">
                  <v>0</v>
                </pt>
                <pt idx="2968">
                  <v>0</v>
                </pt>
                <pt idx="2969">
                  <v>0</v>
                </pt>
                <pt idx="2970">
                  <v>0</v>
                </pt>
                <pt idx="2971">
                  <v>0</v>
                </pt>
                <pt idx="2972">
                  <v>0</v>
                </pt>
                <pt idx="2973">
                  <v>0</v>
                </pt>
                <pt idx="2974">
                  <v>0</v>
                </pt>
                <pt idx="2975">
                  <v>0</v>
                </pt>
                <pt idx="2976">
                  <v>0</v>
                </pt>
                <pt idx="2977">
                  <v>0</v>
                </pt>
                <pt idx="2978">
                  <v>0</v>
                </pt>
                <pt idx="2979">
                  <v>0</v>
                </pt>
                <pt idx="2980">
                  <v>0</v>
                </pt>
                <pt idx="2981">
                  <v>0</v>
                </pt>
                <pt idx="2982">
                  <v>0</v>
                </pt>
                <pt idx="2983">
                  <v>0</v>
                </pt>
                <pt idx="2984">
                  <v>0</v>
                </pt>
                <pt idx="2985">
                  <v>0</v>
                </pt>
                <pt idx="2986">
                  <v>0</v>
                </pt>
                <pt idx="2987">
                  <v>0</v>
                </pt>
                <pt idx="2988">
                  <v>0</v>
                </pt>
                <pt idx="2989">
                  <v>0</v>
                </pt>
                <pt idx="2990">
                  <v>0</v>
                </pt>
                <pt idx="2991">
                  <v>0</v>
                </pt>
                <pt idx="2992">
                  <v>0</v>
                </pt>
                <pt idx="2993">
                  <v>0</v>
                </pt>
                <pt idx="2994">
                  <v>0</v>
                </pt>
                <pt idx="2995">
                  <v>0</v>
                </pt>
                <pt idx="2996">
                  <v>0</v>
                </pt>
                <pt idx="2997">
                  <v>0</v>
                </pt>
                <pt idx="2998">
                  <v>0</v>
                </pt>
                <pt idx="2999">
                  <v>0</v>
                </pt>
                <pt idx="3000">
                  <v>0</v>
                </pt>
                <pt idx="3001">
                  <v>0</v>
                </pt>
                <pt idx="3002">
                  <v>0</v>
                </pt>
                <pt idx="3003">
                  <v>0</v>
                </pt>
                <pt idx="3004">
                  <v>0</v>
                </pt>
                <pt idx="3005">
                  <v>0</v>
                </pt>
                <pt idx="3006">
                  <v>0</v>
                </pt>
                <pt idx="3007">
                  <v>0</v>
                </pt>
                <pt idx="3008">
                  <v>0</v>
                </pt>
                <pt idx="3009">
                  <v>0</v>
                </pt>
                <pt idx="3010">
                  <v>0</v>
                </pt>
                <pt idx="3011">
                  <v>0</v>
                </pt>
                <pt idx="3012">
                  <v>0</v>
                </pt>
                <pt idx="3013">
                  <v>0</v>
                </pt>
                <pt idx="3014">
                  <v>0</v>
                </pt>
                <pt idx="3015">
                  <v>0</v>
                </pt>
                <pt idx="3016">
                  <v>0</v>
                </pt>
                <pt idx="3017">
                  <v>0</v>
                </pt>
                <pt idx="3018">
                  <v>0</v>
                </pt>
                <pt idx="3019">
                  <v>0</v>
                </pt>
                <pt idx="3020">
                  <v>0</v>
                </pt>
                <pt idx="3021">
                  <v>0</v>
                </pt>
                <pt idx="3022">
                  <v>0</v>
                </pt>
                <pt idx="3023">
                  <v>0</v>
                </pt>
                <pt idx="3024">
                  <v>0</v>
                </pt>
                <pt idx="3025">
                  <v>0</v>
                </pt>
                <pt idx="3026">
                  <v>0</v>
                </pt>
                <pt idx="3027">
                  <v>0</v>
                </pt>
                <pt idx="3028">
                  <v>0</v>
                </pt>
                <pt idx="3029">
                  <v>0</v>
                </pt>
                <pt idx="3030">
                  <v>0</v>
                </pt>
                <pt idx="3031">
                  <v>0</v>
                </pt>
                <pt idx="3032">
                  <v>0</v>
                </pt>
                <pt idx="3033">
                  <v>0</v>
                </pt>
                <pt idx="3034">
                  <v>0</v>
                </pt>
              </numCache>
            </numRef>
          </xVal>
          <yVal>
            <numRef>
              <f>gráficos!$B$7:$B$3041</f>
              <numCache>
                <formatCode>General</formatCode>
                <ptCount val="3035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  <pt idx="1024">
                  <v>0</v>
                </pt>
                <pt idx="1025">
                  <v>0</v>
                </pt>
                <pt idx="1026">
                  <v>0</v>
                </pt>
                <pt idx="1027">
                  <v>0</v>
                </pt>
                <pt idx="1028">
                  <v>0</v>
                </pt>
                <pt idx="1029">
                  <v>0</v>
                </pt>
                <pt idx="1030">
                  <v>0</v>
                </pt>
                <pt idx="1031">
                  <v>0</v>
                </pt>
                <pt idx="1032">
                  <v>0</v>
                </pt>
                <pt idx="1033">
                  <v>0</v>
                </pt>
                <pt idx="1034">
                  <v>0</v>
                </pt>
                <pt idx="1035">
                  <v>0</v>
                </pt>
                <pt idx="1036">
                  <v>0</v>
                </pt>
                <pt idx="1037">
                  <v>0</v>
                </pt>
                <pt idx="1038">
                  <v>0</v>
                </pt>
                <pt idx="1039">
                  <v>0</v>
                </pt>
                <pt idx="1040">
                  <v>0</v>
                </pt>
                <pt idx="1041">
                  <v>0</v>
                </pt>
                <pt idx="1042">
                  <v>0</v>
                </pt>
                <pt idx="1043">
                  <v>0</v>
                </pt>
                <pt idx="1044">
                  <v>0</v>
                </pt>
                <pt idx="1045">
                  <v>0</v>
                </pt>
                <pt idx="1046">
                  <v>0</v>
                </pt>
                <pt idx="1047">
                  <v>0</v>
                </pt>
                <pt idx="1048">
                  <v>0</v>
                </pt>
                <pt idx="1049">
                  <v>0</v>
                </pt>
                <pt idx="1050">
                  <v>0</v>
                </pt>
                <pt idx="1051">
                  <v>0</v>
                </pt>
                <pt idx="1052">
                  <v>0</v>
                </pt>
                <pt idx="1053">
                  <v>0</v>
                </pt>
                <pt idx="1054">
                  <v>0</v>
                </pt>
                <pt idx="1055">
                  <v>0</v>
                </pt>
                <pt idx="1056">
                  <v>0</v>
                </pt>
                <pt idx="1057">
                  <v>0</v>
                </pt>
                <pt idx="1058">
                  <v>0</v>
                </pt>
                <pt idx="1059">
                  <v>0</v>
                </pt>
                <pt idx="1060">
                  <v>0</v>
                </pt>
                <pt idx="1061">
                  <v>0</v>
                </pt>
                <pt idx="1062">
                  <v>0</v>
                </pt>
                <pt idx="1063">
                  <v>0</v>
                </pt>
                <pt idx="1064">
                  <v>0</v>
                </pt>
                <pt idx="1065">
                  <v>0</v>
                </pt>
                <pt idx="1066">
                  <v>0</v>
                </pt>
                <pt idx="1067">
                  <v>0</v>
                </pt>
                <pt idx="1068">
                  <v>0</v>
                </pt>
                <pt idx="1069">
                  <v>0</v>
                </pt>
                <pt idx="1070">
                  <v>0</v>
                </pt>
                <pt idx="1071">
                  <v>0</v>
                </pt>
                <pt idx="1072">
                  <v>0</v>
                </pt>
                <pt idx="1073">
                  <v>0</v>
                </pt>
                <pt idx="1074">
                  <v>0</v>
                </pt>
                <pt idx="1075">
                  <v>0</v>
                </pt>
                <pt idx="1076">
                  <v>0</v>
                </pt>
                <pt idx="1077">
                  <v>0</v>
                </pt>
                <pt idx="1078">
                  <v>0</v>
                </pt>
                <pt idx="1079">
                  <v>0</v>
                </pt>
                <pt idx="1080">
                  <v>0</v>
                </pt>
                <pt idx="1081">
                  <v>0</v>
                </pt>
                <pt idx="1082">
                  <v>0</v>
                </pt>
                <pt idx="1083">
                  <v>0</v>
                </pt>
                <pt idx="1084">
                  <v>0</v>
                </pt>
                <pt idx="1085">
                  <v>0</v>
                </pt>
                <pt idx="1086">
                  <v>0</v>
                </pt>
                <pt idx="1087">
                  <v>0</v>
                </pt>
                <pt idx="1088">
                  <v>0</v>
                </pt>
                <pt idx="1089">
                  <v>0</v>
                </pt>
                <pt idx="1090">
                  <v>0</v>
                </pt>
                <pt idx="1091">
                  <v>0</v>
                </pt>
                <pt idx="1092">
                  <v>0</v>
                </pt>
                <pt idx="1093">
                  <v>0</v>
                </pt>
                <pt idx="1094">
                  <v>0</v>
                </pt>
                <pt idx="1095">
                  <v>0</v>
                </pt>
                <pt idx="1096">
                  <v>0</v>
                </pt>
                <pt idx="1097">
                  <v>0</v>
                </pt>
                <pt idx="1098">
                  <v>0</v>
                </pt>
                <pt idx="1099">
                  <v>0</v>
                </pt>
                <pt idx="1100">
                  <v>0</v>
                </pt>
                <pt idx="1101">
                  <v>0</v>
                </pt>
                <pt idx="1102">
                  <v>0</v>
                </pt>
                <pt idx="1103">
                  <v>0</v>
                </pt>
                <pt idx="1104">
                  <v>0</v>
                </pt>
                <pt idx="1105">
                  <v>0</v>
                </pt>
                <pt idx="1106">
                  <v>0</v>
                </pt>
                <pt idx="1107">
                  <v>0</v>
                </pt>
                <pt idx="1108">
                  <v>0</v>
                </pt>
                <pt idx="1109">
                  <v>0</v>
                </pt>
                <pt idx="1110">
                  <v>0</v>
                </pt>
                <pt idx="1111">
                  <v>0</v>
                </pt>
                <pt idx="1112">
                  <v>0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0</v>
                </pt>
                <pt idx="1117">
                  <v>0</v>
                </pt>
                <pt idx="1118">
                  <v>0</v>
                </pt>
                <pt idx="1119">
                  <v>0</v>
                </pt>
                <pt idx="1120">
                  <v>0</v>
                </pt>
                <pt idx="1121">
                  <v>0</v>
                </pt>
                <pt idx="1122">
                  <v>0</v>
                </pt>
                <pt idx="1123">
                  <v>0</v>
                </pt>
                <pt idx="1124">
                  <v>0</v>
                </pt>
                <pt idx="1125">
                  <v>0</v>
                </pt>
                <pt idx="1126">
                  <v>0</v>
                </pt>
                <pt idx="1127">
                  <v>0</v>
                </pt>
                <pt idx="1128">
                  <v>0</v>
                </pt>
                <pt idx="1129">
                  <v>0</v>
                </pt>
                <pt idx="1130">
                  <v>0</v>
                </pt>
                <pt idx="1131">
                  <v>0</v>
                </pt>
                <pt idx="1132">
                  <v>0</v>
                </pt>
                <pt idx="1133">
                  <v>0</v>
                </pt>
                <pt idx="1134">
                  <v>0</v>
                </pt>
                <pt idx="1135">
                  <v>0</v>
                </pt>
                <pt idx="1136">
                  <v>0</v>
                </pt>
                <pt idx="1137">
                  <v>0</v>
                </pt>
                <pt idx="1138">
                  <v>0</v>
                </pt>
                <pt idx="1139">
                  <v>0</v>
                </pt>
                <pt idx="1140">
                  <v>0</v>
                </pt>
                <pt idx="1141">
                  <v>0</v>
                </pt>
                <pt idx="1142">
                  <v>0</v>
                </pt>
                <pt idx="1143">
                  <v>0</v>
                </pt>
                <pt idx="1144">
                  <v>0</v>
                </pt>
                <pt idx="1145">
                  <v>0</v>
                </pt>
                <pt idx="1146">
                  <v>0</v>
                </pt>
                <pt idx="1147">
                  <v>0</v>
                </pt>
                <pt idx="1148">
                  <v>0</v>
                </pt>
                <pt idx="1149">
                  <v>0</v>
                </pt>
                <pt idx="1150">
                  <v>0</v>
                </pt>
                <pt idx="1151">
                  <v>0</v>
                </pt>
                <pt idx="1152">
                  <v>0</v>
                </pt>
                <pt idx="1153">
                  <v>0</v>
                </pt>
                <pt idx="1154">
                  <v>0</v>
                </pt>
                <pt idx="1155">
                  <v>0</v>
                </pt>
                <pt idx="1156">
                  <v>0</v>
                </pt>
                <pt idx="1157">
                  <v>0</v>
                </pt>
                <pt idx="1158">
                  <v>0</v>
                </pt>
                <pt idx="1159">
                  <v>0</v>
                </pt>
                <pt idx="1160">
                  <v>0</v>
                </pt>
                <pt idx="1161">
                  <v>0</v>
                </pt>
                <pt idx="1162">
                  <v>0</v>
                </pt>
                <pt idx="1163">
                  <v>0</v>
                </pt>
                <pt idx="1164">
                  <v>0</v>
                </pt>
                <pt idx="1165">
                  <v>0</v>
                </pt>
                <pt idx="1166">
                  <v>0</v>
                </pt>
                <pt idx="1167">
                  <v>0</v>
                </pt>
                <pt idx="1168">
                  <v>0</v>
                </pt>
                <pt idx="1169">
                  <v>0</v>
                </pt>
                <pt idx="1170">
                  <v>0</v>
                </pt>
                <pt idx="1171">
                  <v>0</v>
                </pt>
                <pt idx="1172">
                  <v>0</v>
                </pt>
                <pt idx="1173">
                  <v>0</v>
                </pt>
                <pt idx="1174">
                  <v>0</v>
                </pt>
                <pt idx="1175">
                  <v>0</v>
                </pt>
                <pt idx="1176">
                  <v>0</v>
                </pt>
                <pt idx="1177">
                  <v>0</v>
                </pt>
                <pt idx="1178">
                  <v>0</v>
                </pt>
                <pt idx="1179">
                  <v>0</v>
                </pt>
                <pt idx="1180">
                  <v>0</v>
                </pt>
                <pt idx="1181">
                  <v>0</v>
                </pt>
                <pt idx="1182">
                  <v>0</v>
                </pt>
                <pt idx="1183">
                  <v>0</v>
                </pt>
                <pt idx="1184">
                  <v>0</v>
                </pt>
                <pt idx="1185">
                  <v>0</v>
                </pt>
                <pt idx="1186">
                  <v>0</v>
                </pt>
                <pt idx="1187">
                  <v>0</v>
                </pt>
                <pt idx="1188">
                  <v>0</v>
                </pt>
                <pt idx="1189">
                  <v>0</v>
                </pt>
                <pt idx="1190">
                  <v>0</v>
                </pt>
                <pt idx="1191">
                  <v>0</v>
                </pt>
                <pt idx="1192">
                  <v>0</v>
                </pt>
                <pt idx="1193">
                  <v>0</v>
                </pt>
                <pt idx="1194">
                  <v>0</v>
                </pt>
                <pt idx="1195">
                  <v>0</v>
                </pt>
                <pt idx="1196">
                  <v>0</v>
                </pt>
                <pt idx="1197">
                  <v>0</v>
                </pt>
                <pt idx="1198">
                  <v>0</v>
                </pt>
                <pt idx="1199">
                  <v>0</v>
                </pt>
                <pt idx="1200">
                  <v>0</v>
                </pt>
                <pt idx="1201">
                  <v>0</v>
                </pt>
                <pt idx="1202">
                  <v>0</v>
                </pt>
                <pt idx="1203">
                  <v>0</v>
                </pt>
                <pt idx="1204">
                  <v>0</v>
                </pt>
                <pt idx="1205">
                  <v>0</v>
                </pt>
                <pt idx="1206">
                  <v>0</v>
                </pt>
                <pt idx="1207">
                  <v>0</v>
                </pt>
                <pt idx="1208">
                  <v>0</v>
                </pt>
                <pt idx="1209">
                  <v>0</v>
                </pt>
                <pt idx="1210">
                  <v>0</v>
                </pt>
                <pt idx="1211">
                  <v>0</v>
                </pt>
                <pt idx="1212">
                  <v>0</v>
                </pt>
                <pt idx="1213">
                  <v>0</v>
                </pt>
                <pt idx="1214">
                  <v>0</v>
                </pt>
                <pt idx="1215">
                  <v>0</v>
                </pt>
                <pt idx="1216">
                  <v>0</v>
                </pt>
                <pt idx="1217">
                  <v>0</v>
                </pt>
                <pt idx="1218">
                  <v>0</v>
                </pt>
                <pt idx="1219">
                  <v>0</v>
                </pt>
                <pt idx="1220">
                  <v>0</v>
                </pt>
                <pt idx="1221">
                  <v>0</v>
                </pt>
                <pt idx="1222">
                  <v>0</v>
                </pt>
                <pt idx="1223">
                  <v>0</v>
                </pt>
                <pt idx="1224">
                  <v>0</v>
                </pt>
                <pt idx="1225">
                  <v>0</v>
                </pt>
                <pt idx="1226">
                  <v>0</v>
                </pt>
                <pt idx="1227">
                  <v>0</v>
                </pt>
                <pt idx="1228">
                  <v>0</v>
                </pt>
                <pt idx="1229">
                  <v>0</v>
                </pt>
                <pt idx="1230">
                  <v>0</v>
                </pt>
                <pt idx="1231">
                  <v>0</v>
                </pt>
                <pt idx="1232">
                  <v>0</v>
                </pt>
                <pt idx="1233">
                  <v>0</v>
                </pt>
                <pt idx="1234">
                  <v>0</v>
                </pt>
                <pt idx="1235">
                  <v>0</v>
                </pt>
                <pt idx="1236">
                  <v>0</v>
                </pt>
                <pt idx="1237">
                  <v>0</v>
                </pt>
                <pt idx="1238">
                  <v>0</v>
                </pt>
                <pt idx="1239">
                  <v>0</v>
                </pt>
                <pt idx="1240">
                  <v>0</v>
                </pt>
                <pt idx="1241">
                  <v>0</v>
                </pt>
                <pt idx="1242">
                  <v>0</v>
                </pt>
                <pt idx="1243">
                  <v>0</v>
                </pt>
                <pt idx="1244">
                  <v>0</v>
                </pt>
                <pt idx="1245">
                  <v>0</v>
                </pt>
                <pt idx="1246">
                  <v>0</v>
                </pt>
                <pt idx="1247">
                  <v>0</v>
                </pt>
                <pt idx="1248">
                  <v>0</v>
                </pt>
                <pt idx="1249">
                  <v>0</v>
                </pt>
                <pt idx="1250">
                  <v>0</v>
                </pt>
                <pt idx="1251">
                  <v>0</v>
                </pt>
                <pt idx="1252">
                  <v>0</v>
                </pt>
                <pt idx="1253">
                  <v>0</v>
                </pt>
                <pt idx="1254">
                  <v>0</v>
                </pt>
                <pt idx="1255">
                  <v>0</v>
                </pt>
                <pt idx="1256">
                  <v>0</v>
                </pt>
                <pt idx="1257">
                  <v>0</v>
                </pt>
                <pt idx="1258">
                  <v>0</v>
                </pt>
                <pt idx="1259">
                  <v>0</v>
                </pt>
                <pt idx="1260">
                  <v>0</v>
                </pt>
                <pt idx="1261">
                  <v>0</v>
                </pt>
                <pt idx="1262">
                  <v>0</v>
                </pt>
                <pt idx="1263">
                  <v>0</v>
                </pt>
                <pt idx="1264">
                  <v>0</v>
                </pt>
                <pt idx="1265">
                  <v>0</v>
                </pt>
                <pt idx="1266">
                  <v>0</v>
                </pt>
                <pt idx="1267">
                  <v>0</v>
                </pt>
                <pt idx="1268">
                  <v>0</v>
                </pt>
                <pt idx="1269">
                  <v>0</v>
                </pt>
                <pt idx="1270">
                  <v>0</v>
                </pt>
                <pt idx="1271">
                  <v>0</v>
                </pt>
                <pt idx="1272">
                  <v>0</v>
                </pt>
                <pt idx="1273">
                  <v>0</v>
                </pt>
                <pt idx="1274">
                  <v>0</v>
                </pt>
                <pt idx="1275">
                  <v>0</v>
                </pt>
                <pt idx="1276">
                  <v>0</v>
                </pt>
                <pt idx="1277">
                  <v>0</v>
                </pt>
                <pt idx="1278">
                  <v>0</v>
                </pt>
                <pt idx="1279">
                  <v>0</v>
                </pt>
                <pt idx="1280">
                  <v>0</v>
                </pt>
                <pt idx="1281">
                  <v>0</v>
                </pt>
                <pt idx="1282">
                  <v>0</v>
                </pt>
                <pt idx="1283">
                  <v>0</v>
                </pt>
                <pt idx="1284">
                  <v>0</v>
                </pt>
                <pt idx="1285">
                  <v>0</v>
                </pt>
                <pt idx="1286">
                  <v>0</v>
                </pt>
                <pt idx="1287">
                  <v>0</v>
                </pt>
                <pt idx="1288">
                  <v>0</v>
                </pt>
                <pt idx="1289">
                  <v>0</v>
                </pt>
                <pt idx="1290">
                  <v>0</v>
                </pt>
                <pt idx="1291">
                  <v>0</v>
                </pt>
                <pt idx="1292">
                  <v>0</v>
                </pt>
                <pt idx="1293">
                  <v>0</v>
                </pt>
                <pt idx="1294">
                  <v>0</v>
                </pt>
                <pt idx="1295">
                  <v>0</v>
                </pt>
                <pt idx="1296">
                  <v>0</v>
                </pt>
                <pt idx="1297">
                  <v>0</v>
                </pt>
                <pt idx="1298">
                  <v>0</v>
                </pt>
                <pt idx="1299">
                  <v>0</v>
                </pt>
                <pt idx="1300">
                  <v>0</v>
                </pt>
                <pt idx="1301">
                  <v>0</v>
                </pt>
                <pt idx="1302">
                  <v>0</v>
                </pt>
                <pt idx="1303">
                  <v>0</v>
                </pt>
                <pt idx="1304">
                  <v>0</v>
                </pt>
                <pt idx="1305">
                  <v>0</v>
                </pt>
                <pt idx="1306">
                  <v>0</v>
                </pt>
                <pt idx="1307">
                  <v>0</v>
                </pt>
                <pt idx="1308">
                  <v>0</v>
                </pt>
                <pt idx="1309">
                  <v>0</v>
                </pt>
                <pt idx="1310">
                  <v>0</v>
                </pt>
                <pt idx="1311">
                  <v>0</v>
                </pt>
                <pt idx="1312">
                  <v>0</v>
                </pt>
                <pt idx="1313">
                  <v>0</v>
                </pt>
                <pt idx="1314">
                  <v>0</v>
                </pt>
                <pt idx="1315">
                  <v>0</v>
                </pt>
                <pt idx="1316">
                  <v>0</v>
                </pt>
                <pt idx="1317">
                  <v>0</v>
                </pt>
                <pt idx="1318">
                  <v>0</v>
                </pt>
                <pt idx="1319">
                  <v>0</v>
                </pt>
                <pt idx="1320">
                  <v>0</v>
                </pt>
                <pt idx="1321">
                  <v>0</v>
                </pt>
                <pt idx="1322">
                  <v>0</v>
                </pt>
                <pt idx="1323">
                  <v>0</v>
                </pt>
                <pt idx="1324">
                  <v>0</v>
                </pt>
                <pt idx="1325">
                  <v>0</v>
                </pt>
                <pt idx="1326">
                  <v>0</v>
                </pt>
                <pt idx="1327">
                  <v>0</v>
                </pt>
                <pt idx="1328">
                  <v>0</v>
                </pt>
                <pt idx="1329">
                  <v>0</v>
                </pt>
                <pt idx="1330">
                  <v>0</v>
                </pt>
                <pt idx="1331">
                  <v>0</v>
                </pt>
                <pt idx="1332">
                  <v>0</v>
                </pt>
                <pt idx="1333">
                  <v>0</v>
                </pt>
                <pt idx="1334">
                  <v>0</v>
                </pt>
                <pt idx="1335">
                  <v>0</v>
                </pt>
                <pt idx="1336">
                  <v>0</v>
                </pt>
                <pt idx="1337">
                  <v>0</v>
                </pt>
                <pt idx="1338">
                  <v>0</v>
                </pt>
                <pt idx="1339">
                  <v>0</v>
                </pt>
                <pt idx="1340">
                  <v>0</v>
                </pt>
                <pt idx="1341">
                  <v>0</v>
                </pt>
                <pt idx="1342">
                  <v>0</v>
                </pt>
                <pt idx="1343">
                  <v>0</v>
                </pt>
                <pt idx="1344">
                  <v>0</v>
                </pt>
                <pt idx="1345">
                  <v>0</v>
                </pt>
                <pt idx="1346">
                  <v>0</v>
                </pt>
                <pt idx="1347">
                  <v>0</v>
                </pt>
                <pt idx="1348">
                  <v>0</v>
                </pt>
                <pt idx="1349">
                  <v>0</v>
                </pt>
                <pt idx="1350">
                  <v>0</v>
                </pt>
                <pt idx="1351">
                  <v>0</v>
                </pt>
                <pt idx="1352">
                  <v>0</v>
                </pt>
                <pt idx="1353">
                  <v>0</v>
                </pt>
                <pt idx="1354">
                  <v>0</v>
                </pt>
                <pt idx="1355">
                  <v>0</v>
                </pt>
                <pt idx="1356">
                  <v>0</v>
                </pt>
                <pt idx="1357">
                  <v>0</v>
                </pt>
                <pt idx="1358">
                  <v>0</v>
                </pt>
                <pt idx="1359">
                  <v>0</v>
                </pt>
                <pt idx="1360">
                  <v>0</v>
                </pt>
                <pt idx="1361">
                  <v>0</v>
                </pt>
                <pt idx="1362">
                  <v>0</v>
                </pt>
                <pt idx="1363">
                  <v>0</v>
                </pt>
                <pt idx="1364">
                  <v>0</v>
                </pt>
                <pt idx="1365">
                  <v>0</v>
                </pt>
                <pt idx="1366">
                  <v>0</v>
                </pt>
                <pt idx="1367">
                  <v>0</v>
                </pt>
                <pt idx="1368">
                  <v>0</v>
                </pt>
                <pt idx="1369">
                  <v>0</v>
                </pt>
                <pt idx="1370">
                  <v>0</v>
                </pt>
                <pt idx="1371">
                  <v>0</v>
                </pt>
                <pt idx="1372">
                  <v>0</v>
                </pt>
                <pt idx="1373">
                  <v>0</v>
                </pt>
                <pt idx="1374">
                  <v>0</v>
                </pt>
                <pt idx="1375">
                  <v>0</v>
                </pt>
                <pt idx="1376">
                  <v>0</v>
                </pt>
                <pt idx="1377">
                  <v>0</v>
                </pt>
                <pt idx="1378">
                  <v>0</v>
                </pt>
                <pt idx="1379">
                  <v>0</v>
                </pt>
                <pt idx="1380">
                  <v>0</v>
                </pt>
                <pt idx="1381">
                  <v>0</v>
                </pt>
                <pt idx="1382">
                  <v>0</v>
                </pt>
                <pt idx="1383">
                  <v>0</v>
                </pt>
                <pt idx="1384">
                  <v>0</v>
                </pt>
                <pt idx="1385">
                  <v>0</v>
                </pt>
                <pt idx="1386">
                  <v>0</v>
                </pt>
                <pt idx="1387">
                  <v>0</v>
                </pt>
                <pt idx="1388">
                  <v>0</v>
                </pt>
                <pt idx="1389">
                  <v>0</v>
                </pt>
                <pt idx="1390">
                  <v>0</v>
                </pt>
                <pt idx="1391">
                  <v>0</v>
                </pt>
                <pt idx="1392">
                  <v>0</v>
                </pt>
                <pt idx="1393">
                  <v>0</v>
                </pt>
                <pt idx="1394">
                  <v>0</v>
                </pt>
                <pt idx="1395">
                  <v>0</v>
                </pt>
                <pt idx="1396">
                  <v>0</v>
                </pt>
                <pt idx="1397">
                  <v>0</v>
                </pt>
                <pt idx="1398">
                  <v>0</v>
                </pt>
                <pt idx="1399">
                  <v>0</v>
                </pt>
                <pt idx="1400">
                  <v>0</v>
                </pt>
                <pt idx="1401">
                  <v>0</v>
                </pt>
                <pt idx="1402">
                  <v>0</v>
                </pt>
                <pt idx="1403">
                  <v>0</v>
                </pt>
                <pt idx="1404">
                  <v>0</v>
                </pt>
                <pt idx="1405">
                  <v>0</v>
                </pt>
                <pt idx="1406">
                  <v>0</v>
                </pt>
                <pt idx="1407">
                  <v>0</v>
                </pt>
                <pt idx="1408">
                  <v>0</v>
                </pt>
                <pt idx="1409">
                  <v>0</v>
                </pt>
                <pt idx="1410">
                  <v>0</v>
                </pt>
                <pt idx="1411">
                  <v>0</v>
                </pt>
                <pt idx="1412">
                  <v>0</v>
                </pt>
                <pt idx="1413">
                  <v>0</v>
                </pt>
                <pt idx="1414">
                  <v>0</v>
                </pt>
                <pt idx="1415">
                  <v>0</v>
                </pt>
                <pt idx="1416">
                  <v>0</v>
                </pt>
                <pt idx="1417">
                  <v>0</v>
                </pt>
                <pt idx="1418">
                  <v>0</v>
                </pt>
                <pt idx="1419">
                  <v>0</v>
                </pt>
                <pt idx="1420">
                  <v>0</v>
                </pt>
                <pt idx="1421">
                  <v>0</v>
                </pt>
                <pt idx="1422">
                  <v>0</v>
                </pt>
                <pt idx="1423">
                  <v>0</v>
                </pt>
                <pt idx="1424">
                  <v>0</v>
                </pt>
                <pt idx="1425">
                  <v>0</v>
                </pt>
                <pt idx="1426">
                  <v>0</v>
                </pt>
                <pt idx="1427">
                  <v>0</v>
                </pt>
                <pt idx="1428">
                  <v>0</v>
                </pt>
                <pt idx="1429">
                  <v>0</v>
                </pt>
                <pt idx="1430">
                  <v>0</v>
                </pt>
                <pt idx="1431">
                  <v>0</v>
                </pt>
                <pt idx="1432">
                  <v>0</v>
                </pt>
                <pt idx="1433">
                  <v>0</v>
                </pt>
                <pt idx="1434">
                  <v>0</v>
                </pt>
                <pt idx="1435">
                  <v>0</v>
                </pt>
                <pt idx="1436">
                  <v>0</v>
                </pt>
                <pt idx="1437">
                  <v>0</v>
                </pt>
                <pt idx="1438">
                  <v>0</v>
                </pt>
                <pt idx="1439">
                  <v>0</v>
                </pt>
                <pt idx="1440">
                  <v>0</v>
                </pt>
                <pt idx="1441">
                  <v>0</v>
                </pt>
                <pt idx="1442">
                  <v>0</v>
                </pt>
                <pt idx="1443">
                  <v>0</v>
                </pt>
                <pt idx="1444">
                  <v>0</v>
                </pt>
                <pt idx="1445">
                  <v>0</v>
                </pt>
                <pt idx="1446">
                  <v>0</v>
                </pt>
                <pt idx="1447">
                  <v>0</v>
                </pt>
                <pt idx="1448">
                  <v>0</v>
                </pt>
                <pt idx="1449">
                  <v>0</v>
                </pt>
                <pt idx="1450">
                  <v>0</v>
                </pt>
                <pt idx="1451">
                  <v>0</v>
                </pt>
                <pt idx="1452">
                  <v>0</v>
                </pt>
                <pt idx="1453">
                  <v>0</v>
                </pt>
                <pt idx="1454">
                  <v>0</v>
                </pt>
                <pt idx="1455">
                  <v>0</v>
                </pt>
                <pt idx="1456">
                  <v>0</v>
                </pt>
                <pt idx="1457">
                  <v>0</v>
                </pt>
                <pt idx="1458">
                  <v>0</v>
                </pt>
                <pt idx="1459">
                  <v>0</v>
                </pt>
                <pt idx="1460">
                  <v>0</v>
                </pt>
                <pt idx="1461">
                  <v>0</v>
                </pt>
                <pt idx="1462">
                  <v>0</v>
                </pt>
                <pt idx="1463">
                  <v>0</v>
                </pt>
                <pt idx="1464">
                  <v>0</v>
                </pt>
                <pt idx="1465">
                  <v>0</v>
                </pt>
                <pt idx="1466">
                  <v>0</v>
                </pt>
                <pt idx="1467">
                  <v>0</v>
                </pt>
                <pt idx="1468">
                  <v>0</v>
                </pt>
                <pt idx="1469">
                  <v>0</v>
                </pt>
                <pt idx="1470">
                  <v>0</v>
                </pt>
                <pt idx="1471">
                  <v>0</v>
                </pt>
                <pt idx="1472">
                  <v>0</v>
                </pt>
                <pt idx="1473">
                  <v>0</v>
                </pt>
                <pt idx="1474">
                  <v>0</v>
                </pt>
                <pt idx="1475">
                  <v>0</v>
                </pt>
                <pt idx="1476">
                  <v>0</v>
                </pt>
                <pt idx="1477">
                  <v>0</v>
                </pt>
                <pt idx="1478">
                  <v>0</v>
                </pt>
                <pt idx="1479">
                  <v>0</v>
                </pt>
                <pt idx="1480">
                  <v>0</v>
                </pt>
                <pt idx="1481">
                  <v>0</v>
                </pt>
                <pt idx="1482">
                  <v>0</v>
                </pt>
                <pt idx="1483">
                  <v>0</v>
                </pt>
                <pt idx="1484">
                  <v>0</v>
                </pt>
                <pt idx="1485">
                  <v>0</v>
                </pt>
                <pt idx="1486">
                  <v>0</v>
                </pt>
                <pt idx="1487">
                  <v>0</v>
                </pt>
                <pt idx="1488">
                  <v>0</v>
                </pt>
                <pt idx="1489">
                  <v>0</v>
                </pt>
                <pt idx="1490">
                  <v>0</v>
                </pt>
                <pt idx="1491">
                  <v>0</v>
                </pt>
                <pt idx="1492">
                  <v>0</v>
                </pt>
                <pt idx="1493">
                  <v>0</v>
                </pt>
                <pt idx="1494">
                  <v>0</v>
                </pt>
                <pt idx="1495">
                  <v>0</v>
                </pt>
                <pt idx="1496">
                  <v>0</v>
                </pt>
                <pt idx="1497">
                  <v>0</v>
                </pt>
                <pt idx="1498">
                  <v>0</v>
                </pt>
                <pt idx="1499">
                  <v>0</v>
                </pt>
                <pt idx="1500">
                  <v>0</v>
                </pt>
                <pt idx="1501">
                  <v>0</v>
                </pt>
                <pt idx="1502">
                  <v>0</v>
                </pt>
                <pt idx="1503">
                  <v>0</v>
                </pt>
                <pt idx="1504">
                  <v>0</v>
                </pt>
                <pt idx="1505">
                  <v>0</v>
                </pt>
                <pt idx="1506">
                  <v>0</v>
                </pt>
                <pt idx="1507">
                  <v>0</v>
                </pt>
                <pt idx="1508">
                  <v>0</v>
                </pt>
                <pt idx="1509">
                  <v>0</v>
                </pt>
                <pt idx="1510">
                  <v>0</v>
                </pt>
                <pt idx="1511">
                  <v>0</v>
                </pt>
                <pt idx="1512">
                  <v>0</v>
                </pt>
                <pt idx="1513">
                  <v>0</v>
                </pt>
                <pt idx="1514">
                  <v>0</v>
                </pt>
                <pt idx="1515">
                  <v>0</v>
                </pt>
                <pt idx="1516">
                  <v>0</v>
                </pt>
                <pt idx="1517">
                  <v>0</v>
                </pt>
                <pt idx="1518">
                  <v>0</v>
                </pt>
                <pt idx="1519">
                  <v>0</v>
                </pt>
                <pt idx="1520">
                  <v>0</v>
                </pt>
                <pt idx="1521">
                  <v>0</v>
                </pt>
                <pt idx="1522">
                  <v>0</v>
                </pt>
                <pt idx="1523">
                  <v>0</v>
                </pt>
                <pt idx="1524">
                  <v>0</v>
                </pt>
                <pt idx="1525">
                  <v>0</v>
                </pt>
                <pt idx="1526">
                  <v>0</v>
                </pt>
                <pt idx="1527">
                  <v>0</v>
                </pt>
                <pt idx="1528">
                  <v>0</v>
                </pt>
                <pt idx="1529">
                  <v>0</v>
                </pt>
                <pt idx="1530">
                  <v>0</v>
                </pt>
                <pt idx="1531">
                  <v>0</v>
                </pt>
                <pt idx="1532">
                  <v>0</v>
                </pt>
                <pt idx="1533">
                  <v>0</v>
                </pt>
                <pt idx="1534">
                  <v>0</v>
                </pt>
                <pt idx="1535">
                  <v>0</v>
                </pt>
                <pt idx="1536">
                  <v>0</v>
                </pt>
                <pt idx="1537">
                  <v>0</v>
                </pt>
                <pt idx="1538">
                  <v>0</v>
                </pt>
                <pt idx="1539">
                  <v>0</v>
                </pt>
                <pt idx="1540">
                  <v>0</v>
                </pt>
                <pt idx="1541">
                  <v>0</v>
                </pt>
                <pt idx="1542">
                  <v>0</v>
                </pt>
                <pt idx="1543">
                  <v>0</v>
                </pt>
                <pt idx="1544">
                  <v>0</v>
                </pt>
                <pt idx="1545">
                  <v>0</v>
                </pt>
                <pt idx="1546">
                  <v>0</v>
                </pt>
                <pt idx="1547">
                  <v>0</v>
                </pt>
                <pt idx="1548">
                  <v>0</v>
                </pt>
                <pt idx="1549">
                  <v>0</v>
                </pt>
                <pt idx="1550">
                  <v>0</v>
                </pt>
                <pt idx="1551">
                  <v>0</v>
                </pt>
                <pt idx="1552">
                  <v>0</v>
                </pt>
                <pt idx="1553">
                  <v>0</v>
                </pt>
                <pt idx="1554">
                  <v>0</v>
                </pt>
                <pt idx="1555">
                  <v>0</v>
                </pt>
                <pt idx="1556">
                  <v>0</v>
                </pt>
                <pt idx="1557">
                  <v>0</v>
                </pt>
                <pt idx="1558">
                  <v>0</v>
                </pt>
                <pt idx="1559">
                  <v>0</v>
                </pt>
                <pt idx="1560">
                  <v>0</v>
                </pt>
                <pt idx="1561">
                  <v>0</v>
                </pt>
                <pt idx="1562">
                  <v>0</v>
                </pt>
                <pt idx="1563">
                  <v>0</v>
                </pt>
                <pt idx="1564">
                  <v>0</v>
                </pt>
                <pt idx="1565">
                  <v>0</v>
                </pt>
                <pt idx="1566">
                  <v>0</v>
                </pt>
                <pt idx="1567">
                  <v>0</v>
                </pt>
                <pt idx="1568">
                  <v>0</v>
                </pt>
                <pt idx="1569">
                  <v>0</v>
                </pt>
                <pt idx="1570">
                  <v>0</v>
                </pt>
                <pt idx="1571">
                  <v>0</v>
                </pt>
                <pt idx="1572">
                  <v>0</v>
                </pt>
                <pt idx="1573">
                  <v>0</v>
                </pt>
                <pt idx="1574">
                  <v>0</v>
                </pt>
                <pt idx="1575">
                  <v>0</v>
                </pt>
                <pt idx="1576">
                  <v>0</v>
                </pt>
                <pt idx="1577">
                  <v>0</v>
                </pt>
                <pt idx="1578">
                  <v>0</v>
                </pt>
                <pt idx="1579">
                  <v>0</v>
                </pt>
                <pt idx="1580">
                  <v>0</v>
                </pt>
                <pt idx="1581">
                  <v>0</v>
                </pt>
                <pt idx="1582">
                  <v>0</v>
                </pt>
                <pt idx="1583">
                  <v>0</v>
                </pt>
                <pt idx="1584">
                  <v>0</v>
                </pt>
                <pt idx="1585">
                  <v>0</v>
                </pt>
                <pt idx="1586">
                  <v>0</v>
                </pt>
                <pt idx="1587">
                  <v>0</v>
                </pt>
                <pt idx="1588">
                  <v>0</v>
                </pt>
                <pt idx="1589">
                  <v>0</v>
                </pt>
                <pt idx="1590">
                  <v>0</v>
                </pt>
                <pt idx="1591">
                  <v>0</v>
                </pt>
                <pt idx="1592">
                  <v>0</v>
                </pt>
                <pt idx="1593">
                  <v>0</v>
                </pt>
                <pt idx="1594">
                  <v>0</v>
                </pt>
                <pt idx="1595">
                  <v>0</v>
                </pt>
                <pt idx="1596">
                  <v>0</v>
                </pt>
                <pt idx="1597">
                  <v>0</v>
                </pt>
                <pt idx="1598">
                  <v>0</v>
                </pt>
                <pt idx="1599">
                  <v>0</v>
                </pt>
                <pt idx="1600">
                  <v>0</v>
                </pt>
                <pt idx="1601">
                  <v>0</v>
                </pt>
                <pt idx="1602">
                  <v>0</v>
                </pt>
                <pt idx="1603">
                  <v>0</v>
                </pt>
                <pt idx="1604">
                  <v>0</v>
                </pt>
                <pt idx="1605">
                  <v>0</v>
                </pt>
                <pt idx="1606">
                  <v>0</v>
                </pt>
                <pt idx="1607">
                  <v>0</v>
                </pt>
                <pt idx="1608">
                  <v>0</v>
                </pt>
                <pt idx="1609">
                  <v>0</v>
                </pt>
                <pt idx="1610">
                  <v>0</v>
                </pt>
                <pt idx="1611">
                  <v>0</v>
                </pt>
                <pt idx="1612">
                  <v>0</v>
                </pt>
                <pt idx="1613">
                  <v>0</v>
                </pt>
                <pt idx="1614">
                  <v>0</v>
                </pt>
                <pt idx="1615">
                  <v>0</v>
                </pt>
                <pt idx="1616">
                  <v>0</v>
                </pt>
                <pt idx="1617">
                  <v>0</v>
                </pt>
                <pt idx="1618">
                  <v>0</v>
                </pt>
                <pt idx="1619">
                  <v>0</v>
                </pt>
                <pt idx="1620">
                  <v>0</v>
                </pt>
                <pt idx="1621">
                  <v>0</v>
                </pt>
                <pt idx="1622">
                  <v>0</v>
                </pt>
                <pt idx="1623">
                  <v>0</v>
                </pt>
                <pt idx="1624">
                  <v>0</v>
                </pt>
                <pt idx="1625">
                  <v>0</v>
                </pt>
                <pt idx="1626">
                  <v>0</v>
                </pt>
                <pt idx="1627">
                  <v>0</v>
                </pt>
                <pt idx="1628">
                  <v>0</v>
                </pt>
                <pt idx="1629">
                  <v>0</v>
                </pt>
                <pt idx="1630">
                  <v>0</v>
                </pt>
                <pt idx="1631">
                  <v>0</v>
                </pt>
                <pt idx="1632">
                  <v>0</v>
                </pt>
                <pt idx="1633">
                  <v>0</v>
                </pt>
                <pt idx="1634">
                  <v>0</v>
                </pt>
                <pt idx="1635">
                  <v>0</v>
                </pt>
                <pt idx="1636">
                  <v>0</v>
                </pt>
                <pt idx="1637">
                  <v>0</v>
                </pt>
                <pt idx="1638">
                  <v>0</v>
                </pt>
                <pt idx="1639">
                  <v>0</v>
                </pt>
                <pt idx="1640">
                  <v>0</v>
                </pt>
                <pt idx="1641">
                  <v>0</v>
                </pt>
                <pt idx="1642">
                  <v>0</v>
                </pt>
                <pt idx="1643">
                  <v>0</v>
                </pt>
                <pt idx="1644">
                  <v>0</v>
                </pt>
                <pt idx="1645">
                  <v>0</v>
                </pt>
                <pt idx="1646">
                  <v>0</v>
                </pt>
                <pt idx="1647">
                  <v>0</v>
                </pt>
                <pt idx="1648">
                  <v>0</v>
                </pt>
                <pt idx="1649">
                  <v>0</v>
                </pt>
                <pt idx="1650">
                  <v>0</v>
                </pt>
                <pt idx="1651">
                  <v>0</v>
                </pt>
                <pt idx="1652">
                  <v>0</v>
                </pt>
                <pt idx="1653">
                  <v>0</v>
                </pt>
                <pt idx="1654">
                  <v>0</v>
                </pt>
                <pt idx="1655">
                  <v>0</v>
                </pt>
                <pt idx="1656">
                  <v>0</v>
                </pt>
                <pt idx="1657">
                  <v>0</v>
                </pt>
                <pt idx="1658">
                  <v>0</v>
                </pt>
                <pt idx="1659">
                  <v>0</v>
                </pt>
                <pt idx="1660">
                  <v>0</v>
                </pt>
                <pt idx="1661">
                  <v>0</v>
                </pt>
                <pt idx="1662">
                  <v>0</v>
                </pt>
                <pt idx="1663">
                  <v>0</v>
                </pt>
                <pt idx="1664">
                  <v>0</v>
                </pt>
                <pt idx="1665">
                  <v>0</v>
                </pt>
                <pt idx="1666">
                  <v>0</v>
                </pt>
                <pt idx="1667">
                  <v>0</v>
                </pt>
                <pt idx="1668">
                  <v>0</v>
                </pt>
                <pt idx="1669">
                  <v>0</v>
                </pt>
                <pt idx="1670">
                  <v>0</v>
                </pt>
                <pt idx="1671">
                  <v>0</v>
                </pt>
                <pt idx="1672">
                  <v>0</v>
                </pt>
                <pt idx="1673">
                  <v>0</v>
                </pt>
                <pt idx="1674">
                  <v>0</v>
                </pt>
                <pt idx="1675">
                  <v>0</v>
                </pt>
                <pt idx="1676">
                  <v>0</v>
                </pt>
                <pt idx="1677">
                  <v>0</v>
                </pt>
                <pt idx="1678">
                  <v>0</v>
                </pt>
                <pt idx="1679">
                  <v>0</v>
                </pt>
                <pt idx="1680">
                  <v>0</v>
                </pt>
                <pt idx="1681">
                  <v>0</v>
                </pt>
                <pt idx="1682">
                  <v>0</v>
                </pt>
                <pt idx="1683">
                  <v>0</v>
                </pt>
                <pt idx="1684">
                  <v>0</v>
                </pt>
                <pt idx="1685">
                  <v>0</v>
                </pt>
                <pt idx="1686">
                  <v>0</v>
                </pt>
                <pt idx="1687">
                  <v>0</v>
                </pt>
                <pt idx="1688">
                  <v>0</v>
                </pt>
                <pt idx="1689">
                  <v>0</v>
                </pt>
                <pt idx="1690">
                  <v>0</v>
                </pt>
                <pt idx="1691">
                  <v>0</v>
                </pt>
                <pt idx="1692">
                  <v>0</v>
                </pt>
                <pt idx="1693">
                  <v>0</v>
                </pt>
                <pt idx="1694">
                  <v>0</v>
                </pt>
                <pt idx="1695">
                  <v>0</v>
                </pt>
                <pt idx="1696">
                  <v>0</v>
                </pt>
                <pt idx="1697">
                  <v>0</v>
                </pt>
                <pt idx="1698">
                  <v>0</v>
                </pt>
                <pt idx="1699">
                  <v>0</v>
                </pt>
                <pt idx="1700">
                  <v>0</v>
                </pt>
                <pt idx="1701">
                  <v>0</v>
                </pt>
                <pt idx="1702">
                  <v>0</v>
                </pt>
                <pt idx="1703">
                  <v>0</v>
                </pt>
                <pt idx="1704">
                  <v>0</v>
                </pt>
                <pt idx="1705">
                  <v>0</v>
                </pt>
                <pt idx="1706">
                  <v>0</v>
                </pt>
                <pt idx="1707">
                  <v>0</v>
                </pt>
                <pt idx="1708">
                  <v>0</v>
                </pt>
                <pt idx="1709">
                  <v>0</v>
                </pt>
                <pt idx="1710">
                  <v>0</v>
                </pt>
                <pt idx="1711">
                  <v>0</v>
                </pt>
                <pt idx="1712">
                  <v>0</v>
                </pt>
                <pt idx="1713">
                  <v>0</v>
                </pt>
                <pt idx="1714">
                  <v>0</v>
                </pt>
                <pt idx="1715">
                  <v>0</v>
                </pt>
                <pt idx="1716">
                  <v>0</v>
                </pt>
                <pt idx="1717">
                  <v>0</v>
                </pt>
                <pt idx="1718">
                  <v>0</v>
                </pt>
                <pt idx="1719">
                  <v>0</v>
                </pt>
                <pt idx="1720">
                  <v>0</v>
                </pt>
                <pt idx="1721">
                  <v>0</v>
                </pt>
                <pt idx="1722">
                  <v>0</v>
                </pt>
                <pt idx="1723">
                  <v>0</v>
                </pt>
                <pt idx="1724">
                  <v>0</v>
                </pt>
                <pt idx="1725">
                  <v>0</v>
                </pt>
                <pt idx="1726">
                  <v>0</v>
                </pt>
                <pt idx="1727">
                  <v>0</v>
                </pt>
                <pt idx="1728">
                  <v>0</v>
                </pt>
                <pt idx="1729">
                  <v>0</v>
                </pt>
                <pt idx="1730">
                  <v>0</v>
                </pt>
                <pt idx="1731">
                  <v>0</v>
                </pt>
                <pt idx="1732">
                  <v>0</v>
                </pt>
                <pt idx="1733">
                  <v>0</v>
                </pt>
                <pt idx="1734">
                  <v>0</v>
                </pt>
                <pt idx="1735">
                  <v>0</v>
                </pt>
                <pt idx="1736">
                  <v>0</v>
                </pt>
                <pt idx="1737">
                  <v>0</v>
                </pt>
                <pt idx="1738">
                  <v>0</v>
                </pt>
                <pt idx="1739">
                  <v>0</v>
                </pt>
                <pt idx="1740">
                  <v>0</v>
                </pt>
                <pt idx="1741">
                  <v>0</v>
                </pt>
                <pt idx="1742">
                  <v>0</v>
                </pt>
                <pt idx="1743">
                  <v>0</v>
                </pt>
                <pt idx="1744">
                  <v>0</v>
                </pt>
                <pt idx="1745">
                  <v>0</v>
                </pt>
                <pt idx="1746">
                  <v>0</v>
                </pt>
                <pt idx="1747">
                  <v>0</v>
                </pt>
                <pt idx="1748">
                  <v>0</v>
                </pt>
                <pt idx="1749">
                  <v>0</v>
                </pt>
                <pt idx="1750">
                  <v>0</v>
                </pt>
                <pt idx="1751">
                  <v>0</v>
                </pt>
                <pt idx="1752">
                  <v>0</v>
                </pt>
                <pt idx="1753">
                  <v>0</v>
                </pt>
                <pt idx="1754">
                  <v>0</v>
                </pt>
                <pt idx="1755">
                  <v>0</v>
                </pt>
                <pt idx="1756">
                  <v>0</v>
                </pt>
                <pt idx="1757">
                  <v>0</v>
                </pt>
                <pt idx="1758">
                  <v>0</v>
                </pt>
                <pt idx="1759">
                  <v>0</v>
                </pt>
                <pt idx="1760">
                  <v>0</v>
                </pt>
                <pt idx="1761">
                  <v>0</v>
                </pt>
                <pt idx="1762">
                  <v>0</v>
                </pt>
                <pt idx="1763">
                  <v>0</v>
                </pt>
                <pt idx="1764">
                  <v>0</v>
                </pt>
                <pt idx="1765">
                  <v>0</v>
                </pt>
                <pt idx="1766">
                  <v>0</v>
                </pt>
                <pt idx="1767">
                  <v>0</v>
                </pt>
                <pt idx="1768">
                  <v>0</v>
                </pt>
                <pt idx="1769">
                  <v>0</v>
                </pt>
                <pt idx="1770">
                  <v>0</v>
                </pt>
                <pt idx="1771">
                  <v>0</v>
                </pt>
                <pt idx="1772">
                  <v>0</v>
                </pt>
                <pt idx="1773">
                  <v>0</v>
                </pt>
                <pt idx="1774">
                  <v>0</v>
                </pt>
                <pt idx="1775">
                  <v>0</v>
                </pt>
                <pt idx="1776">
                  <v>0</v>
                </pt>
                <pt idx="1777">
                  <v>0</v>
                </pt>
                <pt idx="1778">
                  <v>0</v>
                </pt>
                <pt idx="1779">
                  <v>0</v>
                </pt>
                <pt idx="1780">
                  <v>0</v>
                </pt>
                <pt idx="1781">
                  <v>0</v>
                </pt>
                <pt idx="1782">
                  <v>0</v>
                </pt>
                <pt idx="1783">
                  <v>0</v>
                </pt>
                <pt idx="1784">
                  <v>0</v>
                </pt>
                <pt idx="1785">
                  <v>0</v>
                </pt>
                <pt idx="1786">
                  <v>0</v>
                </pt>
                <pt idx="1787">
                  <v>0</v>
                </pt>
                <pt idx="1788">
                  <v>0</v>
                </pt>
                <pt idx="1789">
                  <v>0</v>
                </pt>
                <pt idx="1790">
                  <v>0</v>
                </pt>
                <pt idx="1791">
                  <v>0</v>
                </pt>
                <pt idx="1792">
                  <v>0</v>
                </pt>
                <pt idx="1793">
                  <v>0</v>
                </pt>
                <pt idx="1794">
                  <v>0</v>
                </pt>
                <pt idx="1795">
                  <v>0</v>
                </pt>
                <pt idx="1796">
                  <v>0</v>
                </pt>
                <pt idx="1797">
                  <v>0</v>
                </pt>
                <pt idx="1798">
                  <v>0</v>
                </pt>
                <pt idx="1799">
                  <v>0</v>
                </pt>
                <pt idx="1800">
                  <v>0</v>
                </pt>
                <pt idx="1801">
                  <v>0</v>
                </pt>
                <pt idx="1802">
                  <v>0</v>
                </pt>
                <pt idx="1803">
                  <v>0</v>
                </pt>
                <pt idx="1804">
                  <v>0</v>
                </pt>
                <pt idx="1805">
                  <v>0</v>
                </pt>
                <pt idx="1806">
                  <v>0</v>
                </pt>
                <pt idx="1807">
                  <v>0</v>
                </pt>
                <pt idx="1808">
                  <v>0</v>
                </pt>
                <pt idx="1809">
                  <v>0</v>
                </pt>
                <pt idx="1810">
                  <v>0</v>
                </pt>
                <pt idx="1811">
                  <v>0</v>
                </pt>
                <pt idx="1812">
                  <v>0</v>
                </pt>
                <pt idx="1813">
                  <v>0</v>
                </pt>
                <pt idx="1814">
                  <v>0</v>
                </pt>
                <pt idx="1815">
                  <v>0</v>
                </pt>
                <pt idx="1816">
                  <v>0</v>
                </pt>
                <pt idx="1817">
                  <v>0</v>
                </pt>
                <pt idx="1818">
                  <v>0</v>
                </pt>
                <pt idx="1819">
                  <v>0</v>
                </pt>
                <pt idx="1820">
                  <v>0</v>
                </pt>
                <pt idx="1821">
                  <v>0</v>
                </pt>
                <pt idx="1822">
                  <v>0</v>
                </pt>
                <pt idx="1823">
                  <v>0</v>
                </pt>
                <pt idx="1824">
                  <v>0</v>
                </pt>
                <pt idx="1825">
                  <v>0</v>
                </pt>
                <pt idx="1826">
                  <v>0</v>
                </pt>
                <pt idx="1827">
                  <v>0</v>
                </pt>
                <pt idx="1828">
                  <v>0</v>
                </pt>
                <pt idx="1829">
                  <v>0</v>
                </pt>
                <pt idx="1830">
                  <v>0</v>
                </pt>
                <pt idx="1831">
                  <v>0</v>
                </pt>
                <pt idx="1832">
                  <v>0</v>
                </pt>
                <pt idx="1833">
                  <v>0</v>
                </pt>
                <pt idx="1834">
                  <v>0</v>
                </pt>
                <pt idx="1835">
                  <v>0</v>
                </pt>
                <pt idx="1836">
                  <v>0</v>
                </pt>
                <pt idx="1837">
                  <v>0</v>
                </pt>
                <pt idx="1838">
                  <v>0</v>
                </pt>
                <pt idx="1839">
                  <v>0</v>
                </pt>
                <pt idx="1840">
                  <v>0</v>
                </pt>
                <pt idx="1841">
                  <v>0</v>
                </pt>
                <pt idx="1842">
                  <v>0</v>
                </pt>
                <pt idx="1843">
                  <v>0</v>
                </pt>
                <pt idx="1844">
                  <v>0</v>
                </pt>
                <pt idx="1845">
                  <v>0</v>
                </pt>
                <pt idx="1846">
                  <v>0</v>
                </pt>
                <pt idx="1847">
                  <v>0</v>
                </pt>
                <pt idx="1848">
                  <v>0</v>
                </pt>
                <pt idx="1849">
                  <v>0</v>
                </pt>
                <pt idx="1850">
                  <v>0</v>
                </pt>
                <pt idx="1851">
                  <v>0</v>
                </pt>
                <pt idx="1852">
                  <v>0</v>
                </pt>
                <pt idx="1853">
                  <v>0</v>
                </pt>
                <pt idx="1854">
                  <v>0</v>
                </pt>
                <pt idx="1855">
                  <v>0</v>
                </pt>
                <pt idx="1856">
                  <v>0</v>
                </pt>
                <pt idx="1857">
                  <v>0</v>
                </pt>
                <pt idx="1858">
                  <v>0</v>
                </pt>
                <pt idx="1859">
                  <v>0</v>
                </pt>
                <pt idx="1860">
                  <v>0</v>
                </pt>
                <pt idx="1861">
                  <v>0</v>
                </pt>
                <pt idx="1862">
                  <v>0</v>
                </pt>
                <pt idx="1863">
                  <v>0</v>
                </pt>
                <pt idx="1864">
                  <v>0</v>
                </pt>
                <pt idx="1865">
                  <v>0</v>
                </pt>
                <pt idx="1866">
                  <v>0</v>
                </pt>
                <pt idx="1867">
                  <v>0</v>
                </pt>
                <pt idx="1868">
                  <v>0</v>
                </pt>
                <pt idx="1869">
                  <v>0</v>
                </pt>
                <pt idx="1870">
                  <v>0</v>
                </pt>
                <pt idx="1871">
                  <v>0</v>
                </pt>
                <pt idx="1872">
                  <v>0</v>
                </pt>
                <pt idx="1873">
                  <v>0</v>
                </pt>
                <pt idx="1874">
                  <v>0</v>
                </pt>
                <pt idx="1875">
                  <v>0</v>
                </pt>
                <pt idx="1876">
                  <v>0</v>
                </pt>
                <pt idx="1877">
                  <v>0</v>
                </pt>
                <pt idx="1878">
                  <v>0</v>
                </pt>
                <pt idx="1879">
                  <v>0</v>
                </pt>
                <pt idx="1880">
                  <v>0</v>
                </pt>
                <pt idx="1881">
                  <v>0</v>
                </pt>
                <pt idx="1882">
                  <v>0</v>
                </pt>
                <pt idx="1883">
                  <v>0</v>
                </pt>
                <pt idx="1884">
                  <v>0</v>
                </pt>
                <pt idx="1885">
                  <v>0</v>
                </pt>
                <pt idx="1886">
                  <v>0</v>
                </pt>
                <pt idx="1887">
                  <v>0</v>
                </pt>
                <pt idx="1888">
                  <v>0</v>
                </pt>
                <pt idx="1889">
                  <v>0</v>
                </pt>
                <pt idx="1890">
                  <v>0</v>
                </pt>
                <pt idx="1891">
                  <v>0</v>
                </pt>
                <pt idx="1892">
                  <v>0</v>
                </pt>
                <pt idx="1893">
                  <v>0</v>
                </pt>
                <pt idx="1894">
                  <v>0</v>
                </pt>
                <pt idx="1895">
                  <v>0</v>
                </pt>
                <pt idx="1896">
                  <v>0</v>
                </pt>
                <pt idx="1897">
                  <v>0</v>
                </pt>
                <pt idx="1898">
                  <v>0</v>
                </pt>
                <pt idx="1899">
                  <v>0</v>
                </pt>
                <pt idx="1900">
                  <v>0</v>
                </pt>
                <pt idx="1901">
                  <v>0</v>
                </pt>
                <pt idx="1902">
                  <v>0</v>
                </pt>
                <pt idx="1903">
                  <v>0</v>
                </pt>
                <pt idx="1904">
                  <v>0</v>
                </pt>
                <pt idx="1905">
                  <v>0</v>
                </pt>
                <pt idx="1906">
                  <v>0</v>
                </pt>
                <pt idx="1907">
                  <v>0</v>
                </pt>
                <pt idx="1908">
                  <v>0</v>
                </pt>
                <pt idx="1909">
                  <v>0</v>
                </pt>
                <pt idx="1910">
                  <v>0</v>
                </pt>
                <pt idx="1911">
                  <v>0</v>
                </pt>
                <pt idx="1912">
                  <v>0</v>
                </pt>
                <pt idx="1913">
                  <v>0</v>
                </pt>
                <pt idx="1914">
                  <v>0</v>
                </pt>
                <pt idx="1915">
                  <v>0</v>
                </pt>
                <pt idx="1916">
                  <v>0</v>
                </pt>
                <pt idx="1917">
                  <v>0</v>
                </pt>
                <pt idx="1918">
                  <v>0</v>
                </pt>
                <pt idx="1919">
                  <v>0</v>
                </pt>
                <pt idx="1920">
                  <v>0</v>
                </pt>
                <pt idx="1921">
                  <v>0</v>
                </pt>
                <pt idx="1922">
                  <v>0</v>
                </pt>
                <pt idx="1923">
                  <v>0</v>
                </pt>
                <pt idx="1924">
                  <v>0</v>
                </pt>
                <pt idx="1925">
                  <v>0</v>
                </pt>
                <pt idx="1926">
                  <v>0</v>
                </pt>
                <pt idx="1927">
                  <v>0</v>
                </pt>
                <pt idx="1928">
                  <v>0</v>
                </pt>
                <pt idx="1929">
                  <v>0</v>
                </pt>
                <pt idx="1930">
                  <v>0</v>
                </pt>
                <pt idx="1931">
                  <v>0</v>
                </pt>
                <pt idx="1932">
                  <v>0</v>
                </pt>
                <pt idx="1933">
                  <v>0</v>
                </pt>
                <pt idx="1934">
                  <v>0</v>
                </pt>
                <pt idx="1935">
                  <v>0</v>
                </pt>
                <pt idx="1936">
                  <v>0</v>
                </pt>
                <pt idx="1937">
                  <v>0</v>
                </pt>
                <pt idx="1938">
                  <v>0</v>
                </pt>
                <pt idx="1939">
                  <v>0</v>
                </pt>
                <pt idx="1940">
                  <v>0</v>
                </pt>
                <pt idx="1941">
                  <v>0</v>
                </pt>
                <pt idx="1942">
                  <v>0</v>
                </pt>
                <pt idx="1943">
                  <v>0</v>
                </pt>
                <pt idx="1944">
                  <v>0</v>
                </pt>
                <pt idx="1945">
                  <v>0</v>
                </pt>
                <pt idx="1946">
                  <v>0</v>
                </pt>
                <pt idx="1947">
                  <v>0</v>
                </pt>
                <pt idx="1948">
                  <v>0</v>
                </pt>
                <pt idx="1949">
                  <v>0</v>
                </pt>
                <pt idx="1950">
                  <v>0</v>
                </pt>
                <pt idx="1951">
                  <v>0</v>
                </pt>
                <pt idx="1952">
                  <v>0</v>
                </pt>
                <pt idx="1953">
                  <v>0</v>
                </pt>
                <pt idx="1954">
                  <v>0</v>
                </pt>
                <pt idx="1955">
                  <v>0</v>
                </pt>
                <pt idx="1956">
                  <v>0</v>
                </pt>
                <pt idx="1957">
                  <v>0</v>
                </pt>
                <pt idx="1958">
                  <v>0</v>
                </pt>
                <pt idx="1959">
                  <v>0</v>
                </pt>
                <pt idx="1960">
                  <v>0</v>
                </pt>
                <pt idx="1961">
                  <v>0</v>
                </pt>
                <pt idx="1962">
                  <v>0</v>
                </pt>
                <pt idx="1963">
                  <v>0</v>
                </pt>
                <pt idx="1964">
                  <v>0</v>
                </pt>
                <pt idx="1965">
                  <v>0</v>
                </pt>
                <pt idx="1966">
                  <v>0</v>
                </pt>
                <pt idx="1967">
                  <v>0</v>
                </pt>
                <pt idx="1968">
                  <v>0</v>
                </pt>
                <pt idx="1969">
                  <v>0</v>
                </pt>
                <pt idx="1970">
                  <v>0</v>
                </pt>
                <pt idx="1971">
                  <v>0</v>
                </pt>
                <pt idx="1972">
                  <v>0</v>
                </pt>
                <pt idx="1973">
                  <v>0</v>
                </pt>
                <pt idx="1974">
                  <v>0</v>
                </pt>
                <pt idx="1975">
                  <v>0</v>
                </pt>
                <pt idx="1976">
                  <v>0</v>
                </pt>
                <pt idx="1977">
                  <v>0</v>
                </pt>
                <pt idx="1978">
                  <v>0</v>
                </pt>
                <pt idx="1979">
                  <v>0</v>
                </pt>
                <pt idx="1980">
                  <v>0</v>
                </pt>
                <pt idx="1981">
                  <v>0</v>
                </pt>
                <pt idx="1982">
                  <v>0</v>
                </pt>
                <pt idx="1983">
                  <v>0</v>
                </pt>
                <pt idx="1984">
                  <v>0</v>
                </pt>
                <pt idx="1985">
                  <v>0</v>
                </pt>
                <pt idx="1986">
                  <v>0</v>
                </pt>
                <pt idx="1987">
                  <v>0</v>
                </pt>
                <pt idx="1988">
                  <v>0</v>
                </pt>
                <pt idx="1989">
                  <v>0</v>
                </pt>
                <pt idx="1990">
                  <v>0</v>
                </pt>
                <pt idx="1991">
                  <v>0</v>
                </pt>
                <pt idx="1992">
                  <v>0</v>
                </pt>
                <pt idx="1993">
                  <v>0</v>
                </pt>
                <pt idx="1994">
                  <v>0</v>
                </pt>
                <pt idx="1995">
                  <v>0</v>
                </pt>
                <pt idx="1996">
                  <v>0</v>
                </pt>
                <pt idx="1997">
                  <v>0</v>
                </pt>
                <pt idx="1998">
                  <v>0</v>
                </pt>
                <pt idx="1999">
                  <v>0</v>
                </pt>
                <pt idx="2000">
                  <v>0</v>
                </pt>
                <pt idx="2001">
                  <v>0</v>
                </pt>
                <pt idx="2002">
                  <v>0</v>
                </pt>
                <pt idx="2003">
                  <v>0</v>
                </pt>
                <pt idx="2004">
                  <v>0</v>
                </pt>
                <pt idx="2005">
                  <v>0</v>
                </pt>
                <pt idx="2006">
                  <v>0</v>
                </pt>
                <pt idx="2007">
                  <v>0</v>
                </pt>
                <pt idx="2008">
                  <v>0</v>
                </pt>
                <pt idx="2009">
                  <v>0</v>
                </pt>
                <pt idx="2010">
                  <v>0</v>
                </pt>
                <pt idx="2011">
                  <v>0</v>
                </pt>
                <pt idx="2012">
                  <v>0</v>
                </pt>
                <pt idx="2013">
                  <v>0</v>
                </pt>
                <pt idx="2014">
                  <v>0</v>
                </pt>
                <pt idx="2015">
                  <v>0</v>
                </pt>
                <pt idx="2016">
                  <v>0</v>
                </pt>
                <pt idx="2017">
                  <v>0</v>
                </pt>
                <pt idx="2018">
                  <v>0</v>
                </pt>
                <pt idx="2019">
                  <v>0</v>
                </pt>
                <pt idx="2020">
                  <v>0</v>
                </pt>
                <pt idx="2021">
                  <v>0</v>
                </pt>
                <pt idx="2022">
                  <v>0</v>
                </pt>
                <pt idx="2023">
                  <v>0</v>
                </pt>
                <pt idx="2024">
                  <v>0</v>
                </pt>
                <pt idx="2025">
                  <v>0</v>
                </pt>
                <pt idx="2026">
                  <v>0</v>
                </pt>
                <pt idx="2027">
                  <v>0</v>
                </pt>
                <pt idx="2028">
                  <v>0</v>
                </pt>
                <pt idx="2029">
                  <v>0</v>
                </pt>
                <pt idx="2030">
                  <v>0</v>
                </pt>
                <pt idx="2031">
                  <v>0</v>
                </pt>
                <pt idx="2032">
                  <v>0</v>
                </pt>
                <pt idx="2033">
                  <v>0</v>
                </pt>
                <pt idx="2034">
                  <v>0</v>
                </pt>
                <pt idx="2035">
                  <v>0</v>
                </pt>
                <pt idx="2036">
                  <v>0</v>
                </pt>
                <pt idx="2037">
                  <v>0</v>
                </pt>
                <pt idx="2038">
                  <v>0</v>
                </pt>
                <pt idx="2039">
                  <v>0</v>
                </pt>
                <pt idx="2040">
                  <v>0</v>
                </pt>
                <pt idx="2041">
                  <v>0</v>
                </pt>
                <pt idx="2042">
                  <v>0</v>
                </pt>
                <pt idx="2043">
                  <v>0</v>
                </pt>
                <pt idx="2044">
                  <v>0</v>
                </pt>
                <pt idx="2045">
                  <v>0</v>
                </pt>
                <pt idx="2046">
                  <v>0</v>
                </pt>
                <pt idx="2047">
                  <v>0</v>
                </pt>
                <pt idx="2048">
                  <v>0</v>
                </pt>
                <pt idx="2049">
                  <v>0</v>
                </pt>
                <pt idx="2050">
                  <v>0</v>
                </pt>
                <pt idx="2051">
                  <v>0</v>
                </pt>
                <pt idx="2052">
                  <v>0</v>
                </pt>
                <pt idx="2053">
                  <v>0</v>
                </pt>
                <pt idx="2054">
                  <v>0</v>
                </pt>
                <pt idx="2055">
                  <v>0</v>
                </pt>
                <pt idx="2056">
                  <v>0</v>
                </pt>
                <pt idx="2057">
                  <v>0</v>
                </pt>
                <pt idx="2058">
                  <v>0</v>
                </pt>
                <pt idx="2059">
                  <v>0</v>
                </pt>
                <pt idx="2060">
                  <v>0</v>
                </pt>
                <pt idx="2061">
                  <v>0</v>
                </pt>
                <pt idx="2062">
                  <v>0</v>
                </pt>
                <pt idx="2063">
                  <v>0</v>
                </pt>
                <pt idx="2064">
                  <v>0</v>
                </pt>
                <pt idx="2065">
                  <v>0</v>
                </pt>
                <pt idx="2066">
                  <v>0</v>
                </pt>
                <pt idx="2067">
                  <v>0</v>
                </pt>
                <pt idx="2068">
                  <v>0</v>
                </pt>
                <pt idx="2069">
                  <v>0</v>
                </pt>
                <pt idx="2070">
                  <v>0</v>
                </pt>
                <pt idx="2071">
                  <v>0</v>
                </pt>
                <pt idx="2072">
                  <v>0</v>
                </pt>
                <pt idx="2073">
                  <v>0</v>
                </pt>
                <pt idx="2074">
                  <v>0</v>
                </pt>
                <pt idx="2075">
                  <v>0</v>
                </pt>
                <pt idx="2076">
                  <v>0</v>
                </pt>
                <pt idx="2077">
                  <v>0</v>
                </pt>
                <pt idx="2078">
                  <v>0</v>
                </pt>
                <pt idx="2079">
                  <v>0</v>
                </pt>
                <pt idx="2080">
                  <v>0</v>
                </pt>
                <pt idx="2081">
                  <v>0</v>
                </pt>
                <pt idx="2082">
                  <v>0</v>
                </pt>
                <pt idx="2083">
                  <v>0</v>
                </pt>
                <pt idx="2084">
                  <v>0</v>
                </pt>
                <pt idx="2085">
                  <v>0</v>
                </pt>
                <pt idx="2086">
                  <v>0</v>
                </pt>
                <pt idx="2087">
                  <v>0</v>
                </pt>
                <pt idx="2088">
                  <v>0</v>
                </pt>
                <pt idx="2089">
                  <v>0</v>
                </pt>
                <pt idx="2090">
                  <v>0</v>
                </pt>
                <pt idx="2091">
                  <v>0</v>
                </pt>
                <pt idx="2092">
                  <v>0</v>
                </pt>
                <pt idx="2093">
                  <v>0</v>
                </pt>
                <pt idx="2094">
                  <v>0</v>
                </pt>
                <pt idx="2095">
                  <v>0</v>
                </pt>
                <pt idx="2096">
                  <v>0</v>
                </pt>
                <pt idx="2097">
                  <v>0</v>
                </pt>
                <pt idx="2098">
                  <v>0</v>
                </pt>
                <pt idx="2099">
                  <v>0</v>
                </pt>
                <pt idx="2100">
                  <v>0</v>
                </pt>
                <pt idx="2101">
                  <v>0</v>
                </pt>
                <pt idx="2102">
                  <v>0</v>
                </pt>
                <pt idx="2103">
                  <v>0</v>
                </pt>
                <pt idx="2104">
                  <v>0</v>
                </pt>
                <pt idx="2105">
                  <v>0</v>
                </pt>
                <pt idx="2106">
                  <v>0</v>
                </pt>
                <pt idx="2107">
                  <v>0</v>
                </pt>
                <pt idx="2108">
                  <v>0</v>
                </pt>
                <pt idx="2109">
                  <v>0</v>
                </pt>
                <pt idx="2110">
                  <v>0</v>
                </pt>
                <pt idx="2111">
                  <v>0</v>
                </pt>
                <pt idx="2112">
                  <v>0</v>
                </pt>
                <pt idx="2113">
                  <v>0</v>
                </pt>
                <pt idx="2114">
                  <v>0</v>
                </pt>
                <pt idx="2115">
                  <v>0</v>
                </pt>
                <pt idx="2116">
                  <v>0</v>
                </pt>
                <pt idx="2117">
                  <v>0</v>
                </pt>
                <pt idx="2118">
                  <v>0</v>
                </pt>
                <pt idx="2119">
                  <v>0</v>
                </pt>
                <pt idx="2120">
                  <v>0</v>
                </pt>
                <pt idx="2121">
                  <v>0</v>
                </pt>
                <pt idx="2122">
                  <v>0</v>
                </pt>
                <pt idx="2123">
                  <v>0</v>
                </pt>
                <pt idx="2124">
                  <v>0</v>
                </pt>
                <pt idx="2125">
                  <v>0</v>
                </pt>
                <pt idx="2126">
                  <v>0</v>
                </pt>
                <pt idx="2127">
                  <v>0</v>
                </pt>
                <pt idx="2128">
                  <v>0</v>
                </pt>
                <pt idx="2129">
                  <v>0</v>
                </pt>
                <pt idx="2130">
                  <v>0</v>
                </pt>
                <pt idx="2131">
                  <v>0</v>
                </pt>
                <pt idx="2132">
                  <v>0</v>
                </pt>
                <pt idx="2133">
                  <v>0</v>
                </pt>
                <pt idx="2134">
                  <v>0</v>
                </pt>
                <pt idx="2135">
                  <v>0</v>
                </pt>
                <pt idx="2136">
                  <v>0</v>
                </pt>
                <pt idx="2137">
                  <v>0</v>
                </pt>
                <pt idx="2138">
                  <v>0</v>
                </pt>
                <pt idx="2139">
                  <v>0</v>
                </pt>
                <pt idx="2140">
                  <v>0</v>
                </pt>
                <pt idx="2141">
                  <v>0</v>
                </pt>
                <pt idx="2142">
                  <v>0</v>
                </pt>
                <pt idx="2143">
                  <v>0</v>
                </pt>
                <pt idx="2144">
                  <v>0</v>
                </pt>
                <pt idx="2145">
                  <v>0</v>
                </pt>
                <pt idx="2146">
                  <v>0</v>
                </pt>
                <pt idx="2147">
                  <v>0</v>
                </pt>
                <pt idx="2148">
                  <v>0</v>
                </pt>
                <pt idx="2149">
                  <v>0</v>
                </pt>
                <pt idx="2150">
                  <v>0</v>
                </pt>
                <pt idx="2151">
                  <v>0</v>
                </pt>
                <pt idx="2152">
                  <v>0</v>
                </pt>
                <pt idx="2153">
                  <v>0</v>
                </pt>
                <pt idx="2154">
                  <v>0</v>
                </pt>
                <pt idx="2155">
                  <v>0</v>
                </pt>
                <pt idx="2156">
                  <v>0</v>
                </pt>
                <pt idx="2157">
                  <v>0</v>
                </pt>
                <pt idx="2158">
                  <v>0</v>
                </pt>
                <pt idx="2159">
                  <v>0</v>
                </pt>
                <pt idx="2160">
                  <v>0</v>
                </pt>
                <pt idx="2161">
                  <v>0</v>
                </pt>
                <pt idx="2162">
                  <v>0</v>
                </pt>
                <pt idx="2163">
                  <v>0</v>
                </pt>
                <pt idx="2164">
                  <v>0</v>
                </pt>
                <pt idx="2165">
                  <v>0</v>
                </pt>
                <pt idx="2166">
                  <v>0</v>
                </pt>
                <pt idx="2167">
                  <v>0</v>
                </pt>
                <pt idx="2168">
                  <v>0</v>
                </pt>
                <pt idx="2169">
                  <v>0</v>
                </pt>
                <pt idx="2170">
                  <v>0</v>
                </pt>
                <pt idx="2171">
                  <v>0</v>
                </pt>
                <pt idx="2172">
                  <v>0</v>
                </pt>
                <pt idx="2173">
                  <v>0</v>
                </pt>
                <pt idx="2174">
                  <v>0</v>
                </pt>
                <pt idx="2175">
                  <v>0</v>
                </pt>
                <pt idx="2176">
                  <v>0</v>
                </pt>
                <pt idx="2177">
                  <v>0</v>
                </pt>
                <pt idx="2178">
                  <v>0</v>
                </pt>
                <pt idx="2179">
                  <v>0</v>
                </pt>
                <pt idx="2180">
                  <v>0</v>
                </pt>
                <pt idx="2181">
                  <v>0</v>
                </pt>
                <pt idx="2182">
                  <v>0</v>
                </pt>
                <pt idx="2183">
                  <v>0</v>
                </pt>
                <pt idx="2184">
                  <v>0</v>
                </pt>
                <pt idx="2185">
                  <v>0</v>
                </pt>
                <pt idx="2186">
                  <v>0</v>
                </pt>
                <pt idx="2187">
                  <v>0</v>
                </pt>
                <pt idx="2188">
                  <v>0</v>
                </pt>
                <pt idx="2189">
                  <v>0</v>
                </pt>
                <pt idx="2190">
                  <v>0</v>
                </pt>
                <pt idx="2191">
                  <v>0</v>
                </pt>
                <pt idx="2192">
                  <v>0</v>
                </pt>
                <pt idx="2193">
                  <v>0</v>
                </pt>
                <pt idx="2194">
                  <v>0</v>
                </pt>
                <pt idx="2195">
                  <v>0</v>
                </pt>
                <pt idx="2196">
                  <v>0</v>
                </pt>
                <pt idx="2197">
                  <v>0</v>
                </pt>
                <pt idx="2198">
                  <v>0</v>
                </pt>
                <pt idx="2199">
                  <v>0</v>
                </pt>
                <pt idx="2200">
                  <v>0</v>
                </pt>
                <pt idx="2201">
                  <v>0</v>
                </pt>
                <pt idx="2202">
                  <v>0</v>
                </pt>
                <pt idx="2203">
                  <v>0</v>
                </pt>
                <pt idx="2204">
                  <v>0</v>
                </pt>
                <pt idx="2205">
                  <v>0</v>
                </pt>
                <pt idx="2206">
                  <v>0</v>
                </pt>
                <pt idx="2207">
                  <v>0</v>
                </pt>
                <pt idx="2208">
                  <v>0</v>
                </pt>
                <pt idx="2209">
                  <v>0</v>
                </pt>
                <pt idx="2210">
                  <v>0</v>
                </pt>
                <pt idx="2211">
                  <v>0</v>
                </pt>
                <pt idx="2212">
                  <v>0</v>
                </pt>
                <pt idx="2213">
                  <v>0</v>
                </pt>
                <pt idx="2214">
                  <v>0</v>
                </pt>
                <pt idx="2215">
                  <v>0</v>
                </pt>
                <pt idx="2216">
                  <v>0</v>
                </pt>
                <pt idx="2217">
                  <v>0</v>
                </pt>
                <pt idx="2218">
                  <v>0</v>
                </pt>
                <pt idx="2219">
                  <v>0</v>
                </pt>
                <pt idx="2220">
                  <v>0</v>
                </pt>
                <pt idx="2221">
                  <v>0</v>
                </pt>
                <pt idx="2222">
                  <v>0</v>
                </pt>
                <pt idx="2223">
                  <v>0</v>
                </pt>
                <pt idx="2224">
                  <v>0</v>
                </pt>
                <pt idx="2225">
                  <v>0</v>
                </pt>
                <pt idx="2226">
                  <v>0</v>
                </pt>
                <pt idx="2227">
                  <v>0</v>
                </pt>
                <pt idx="2228">
                  <v>0</v>
                </pt>
                <pt idx="2229">
                  <v>0</v>
                </pt>
                <pt idx="2230">
                  <v>0</v>
                </pt>
                <pt idx="2231">
                  <v>0</v>
                </pt>
                <pt idx="2232">
                  <v>0</v>
                </pt>
                <pt idx="2233">
                  <v>0</v>
                </pt>
                <pt idx="2234">
                  <v>0</v>
                </pt>
                <pt idx="2235">
                  <v>0</v>
                </pt>
                <pt idx="2236">
                  <v>0</v>
                </pt>
                <pt idx="2237">
                  <v>0</v>
                </pt>
                <pt idx="2238">
                  <v>0</v>
                </pt>
                <pt idx="2239">
                  <v>0</v>
                </pt>
                <pt idx="2240">
                  <v>0</v>
                </pt>
                <pt idx="2241">
                  <v>0</v>
                </pt>
                <pt idx="2242">
                  <v>0</v>
                </pt>
                <pt idx="2243">
                  <v>0</v>
                </pt>
                <pt idx="2244">
                  <v>0</v>
                </pt>
                <pt idx="2245">
                  <v>0</v>
                </pt>
                <pt idx="2246">
                  <v>0</v>
                </pt>
                <pt idx="2247">
                  <v>0</v>
                </pt>
                <pt idx="2248">
                  <v>0</v>
                </pt>
                <pt idx="2249">
                  <v>0</v>
                </pt>
                <pt idx="2250">
                  <v>0</v>
                </pt>
                <pt idx="2251">
                  <v>0</v>
                </pt>
                <pt idx="2252">
                  <v>0</v>
                </pt>
                <pt idx="2253">
                  <v>0</v>
                </pt>
                <pt idx="2254">
                  <v>0</v>
                </pt>
                <pt idx="2255">
                  <v>0</v>
                </pt>
                <pt idx="2256">
                  <v>0</v>
                </pt>
                <pt idx="2257">
                  <v>0</v>
                </pt>
                <pt idx="2258">
                  <v>0</v>
                </pt>
                <pt idx="2259">
                  <v>0</v>
                </pt>
                <pt idx="2260">
                  <v>0</v>
                </pt>
                <pt idx="2261">
                  <v>0</v>
                </pt>
                <pt idx="2262">
                  <v>0</v>
                </pt>
                <pt idx="2263">
                  <v>0</v>
                </pt>
                <pt idx="2264">
                  <v>0</v>
                </pt>
                <pt idx="2265">
                  <v>0</v>
                </pt>
                <pt idx="2266">
                  <v>0</v>
                </pt>
                <pt idx="2267">
                  <v>0</v>
                </pt>
                <pt idx="2268">
                  <v>0</v>
                </pt>
                <pt idx="2269">
                  <v>0</v>
                </pt>
                <pt idx="2270">
                  <v>0</v>
                </pt>
                <pt idx="2271">
                  <v>0</v>
                </pt>
                <pt idx="2272">
                  <v>0</v>
                </pt>
                <pt idx="2273">
                  <v>0</v>
                </pt>
                <pt idx="2274">
                  <v>0</v>
                </pt>
                <pt idx="2275">
                  <v>0</v>
                </pt>
                <pt idx="2276">
                  <v>0</v>
                </pt>
                <pt idx="2277">
                  <v>0</v>
                </pt>
                <pt idx="2278">
                  <v>0</v>
                </pt>
                <pt idx="2279">
                  <v>0</v>
                </pt>
                <pt idx="2280">
                  <v>0</v>
                </pt>
                <pt idx="2281">
                  <v>0</v>
                </pt>
                <pt idx="2282">
                  <v>0</v>
                </pt>
                <pt idx="2283">
                  <v>0</v>
                </pt>
                <pt idx="2284">
                  <v>0</v>
                </pt>
                <pt idx="2285">
                  <v>0</v>
                </pt>
                <pt idx="2286">
                  <v>0</v>
                </pt>
                <pt idx="2287">
                  <v>0</v>
                </pt>
                <pt idx="2288">
                  <v>0</v>
                </pt>
                <pt idx="2289">
                  <v>0</v>
                </pt>
                <pt idx="2290">
                  <v>0</v>
                </pt>
                <pt idx="2291">
                  <v>0</v>
                </pt>
                <pt idx="2292">
                  <v>0</v>
                </pt>
                <pt idx="2293">
                  <v>0</v>
                </pt>
                <pt idx="2294">
                  <v>0</v>
                </pt>
                <pt idx="2295">
                  <v>0</v>
                </pt>
                <pt idx="2296">
                  <v>0</v>
                </pt>
                <pt idx="2297">
                  <v>0</v>
                </pt>
                <pt idx="2298">
                  <v>0</v>
                </pt>
                <pt idx="2299">
                  <v>0</v>
                </pt>
                <pt idx="2300">
                  <v>0</v>
                </pt>
                <pt idx="2301">
                  <v>0</v>
                </pt>
                <pt idx="2302">
                  <v>0</v>
                </pt>
                <pt idx="2303">
                  <v>0</v>
                </pt>
                <pt idx="2304">
                  <v>0</v>
                </pt>
                <pt idx="2305">
                  <v>0</v>
                </pt>
                <pt idx="2306">
                  <v>0</v>
                </pt>
                <pt idx="2307">
                  <v>0</v>
                </pt>
                <pt idx="2308">
                  <v>0</v>
                </pt>
                <pt idx="2309">
                  <v>0</v>
                </pt>
                <pt idx="2310">
                  <v>0</v>
                </pt>
                <pt idx="2311">
                  <v>0</v>
                </pt>
                <pt idx="2312">
                  <v>0</v>
                </pt>
                <pt idx="2313">
                  <v>0</v>
                </pt>
                <pt idx="2314">
                  <v>0</v>
                </pt>
                <pt idx="2315">
                  <v>0</v>
                </pt>
                <pt idx="2316">
                  <v>0</v>
                </pt>
                <pt idx="2317">
                  <v>0</v>
                </pt>
                <pt idx="2318">
                  <v>0</v>
                </pt>
                <pt idx="2319">
                  <v>0</v>
                </pt>
                <pt idx="2320">
                  <v>0</v>
                </pt>
                <pt idx="2321">
                  <v>0</v>
                </pt>
                <pt idx="2322">
                  <v>0</v>
                </pt>
                <pt idx="2323">
                  <v>0</v>
                </pt>
                <pt idx="2324">
                  <v>0</v>
                </pt>
                <pt idx="2325">
                  <v>0</v>
                </pt>
                <pt idx="2326">
                  <v>0</v>
                </pt>
                <pt idx="2327">
                  <v>0</v>
                </pt>
                <pt idx="2328">
                  <v>0</v>
                </pt>
                <pt idx="2329">
                  <v>0</v>
                </pt>
                <pt idx="2330">
                  <v>0</v>
                </pt>
                <pt idx="2331">
                  <v>0</v>
                </pt>
                <pt idx="2332">
                  <v>0</v>
                </pt>
                <pt idx="2333">
                  <v>0</v>
                </pt>
                <pt idx="2334">
                  <v>0</v>
                </pt>
                <pt idx="2335">
                  <v>0</v>
                </pt>
                <pt idx="2336">
                  <v>0</v>
                </pt>
                <pt idx="2337">
                  <v>0</v>
                </pt>
                <pt idx="2338">
                  <v>0</v>
                </pt>
                <pt idx="2339">
                  <v>0</v>
                </pt>
                <pt idx="2340">
                  <v>0</v>
                </pt>
                <pt idx="2341">
                  <v>0</v>
                </pt>
                <pt idx="2342">
                  <v>0</v>
                </pt>
                <pt idx="2343">
                  <v>0</v>
                </pt>
                <pt idx="2344">
                  <v>0</v>
                </pt>
                <pt idx="2345">
                  <v>0</v>
                </pt>
                <pt idx="2346">
                  <v>0</v>
                </pt>
                <pt idx="2347">
                  <v>0</v>
                </pt>
                <pt idx="2348">
                  <v>0</v>
                </pt>
                <pt idx="2349">
                  <v>0</v>
                </pt>
                <pt idx="2350">
                  <v>0</v>
                </pt>
                <pt idx="2351">
                  <v>0</v>
                </pt>
                <pt idx="2352">
                  <v>0</v>
                </pt>
                <pt idx="2353">
                  <v>0</v>
                </pt>
                <pt idx="2354">
                  <v>0</v>
                </pt>
                <pt idx="2355">
                  <v>0</v>
                </pt>
                <pt idx="2356">
                  <v>0</v>
                </pt>
                <pt idx="2357">
                  <v>0</v>
                </pt>
                <pt idx="2358">
                  <v>0</v>
                </pt>
                <pt idx="2359">
                  <v>0</v>
                </pt>
                <pt idx="2360">
                  <v>0</v>
                </pt>
                <pt idx="2361">
                  <v>0</v>
                </pt>
                <pt idx="2362">
                  <v>0</v>
                </pt>
                <pt idx="2363">
                  <v>0</v>
                </pt>
                <pt idx="2364">
                  <v>0</v>
                </pt>
                <pt idx="2365">
                  <v>0</v>
                </pt>
                <pt idx="2366">
                  <v>0</v>
                </pt>
                <pt idx="2367">
                  <v>0</v>
                </pt>
                <pt idx="2368">
                  <v>0</v>
                </pt>
                <pt idx="2369">
                  <v>0</v>
                </pt>
                <pt idx="2370">
                  <v>0</v>
                </pt>
                <pt idx="2371">
                  <v>0</v>
                </pt>
                <pt idx="2372">
                  <v>0</v>
                </pt>
                <pt idx="2373">
                  <v>0</v>
                </pt>
                <pt idx="2374">
                  <v>0</v>
                </pt>
                <pt idx="2375">
                  <v>0</v>
                </pt>
                <pt idx="2376">
                  <v>0</v>
                </pt>
                <pt idx="2377">
                  <v>0</v>
                </pt>
                <pt idx="2378">
                  <v>0</v>
                </pt>
                <pt idx="2379">
                  <v>0</v>
                </pt>
                <pt idx="2380">
                  <v>0</v>
                </pt>
                <pt idx="2381">
                  <v>0</v>
                </pt>
                <pt idx="2382">
                  <v>0</v>
                </pt>
                <pt idx="2383">
                  <v>0</v>
                </pt>
                <pt idx="2384">
                  <v>0</v>
                </pt>
                <pt idx="2385">
                  <v>0</v>
                </pt>
                <pt idx="2386">
                  <v>0</v>
                </pt>
                <pt idx="2387">
                  <v>0</v>
                </pt>
                <pt idx="2388">
                  <v>0</v>
                </pt>
                <pt idx="2389">
                  <v>0</v>
                </pt>
                <pt idx="2390">
                  <v>0</v>
                </pt>
                <pt idx="2391">
                  <v>0</v>
                </pt>
                <pt idx="2392">
                  <v>0</v>
                </pt>
                <pt idx="2393">
                  <v>0</v>
                </pt>
                <pt idx="2394">
                  <v>0</v>
                </pt>
                <pt idx="2395">
                  <v>0</v>
                </pt>
                <pt idx="2396">
                  <v>0</v>
                </pt>
                <pt idx="2397">
                  <v>0</v>
                </pt>
                <pt idx="2398">
                  <v>0</v>
                </pt>
                <pt idx="2399">
                  <v>0</v>
                </pt>
                <pt idx="2400">
                  <v>0</v>
                </pt>
                <pt idx="2401">
                  <v>0</v>
                </pt>
                <pt idx="2402">
                  <v>0</v>
                </pt>
                <pt idx="2403">
                  <v>0</v>
                </pt>
                <pt idx="2404">
                  <v>0</v>
                </pt>
                <pt idx="2405">
                  <v>0</v>
                </pt>
                <pt idx="2406">
                  <v>0</v>
                </pt>
                <pt idx="2407">
                  <v>0</v>
                </pt>
                <pt idx="2408">
                  <v>0</v>
                </pt>
                <pt idx="2409">
                  <v>0</v>
                </pt>
                <pt idx="2410">
                  <v>0</v>
                </pt>
                <pt idx="2411">
                  <v>0</v>
                </pt>
                <pt idx="2412">
                  <v>0</v>
                </pt>
                <pt idx="2413">
                  <v>0</v>
                </pt>
                <pt idx="2414">
                  <v>0</v>
                </pt>
                <pt idx="2415">
                  <v>0</v>
                </pt>
                <pt idx="2416">
                  <v>0</v>
                </pt>
                <pt idx="2417">
                  <v>0</v>
                </pt>
                <pt idx="2418">
                  <v>0</v>
                </pt>
                <pt idx="2419">
                  <v>0</v>
                </pt>
                <pt idx="2420">
                  <v>0</v>
                </pt>
                <pt idx="2421">
                  <v>0</v>
                </pt>
                <pt idx="2422">
                  <v>0</v>
                </pt>
                <pt idx="2423">
                  <v>0</v>
                </pt>
                <pt idx="2424">
                  <v>0</v>
                </pt>
                <pt idx="2425">
                  <v>0</v>
                </pt>
                <pt idx="2426">
                  <v>0</v>
                </pt>
                <pt idx="2427">
                  <v>0</v>
                </pt>
                <pt idx="2428">
                  <v>0</v>
                </pt>
                <pt idx="2429">
                  <v>0</v>
                </pt>
                <pt idx="2430">
                  <v>0</v>
                </pt>
                <pt idx="2431">
                  <v>0</v>
                </pt>
                <pt idx="2432">
                  <v>0</v>
                </pt>
                <pt idx="2433">
                  <v>0</v>
                </pt>
                <pt idx="2434">
                  <v>0</v>
                </pt>
                <pt idx="2435">
                  <v>0</v>
                </pt>
                <pt idx="2436">
                  <v>0</v>
                </pt>
                <pt idx="2437">
                  <v>0</v>
                </pt>
                <pt idx="2438">
                  <v>0</v>
                </pt>
                <pt idx="2439">
                  <v>0</v>
                </pt>
                <pt idx="2440">
                  <v>0</v>
                </pt>
                <pt idx="2441">
                  <v>0</v>
                </pt>
                <pt idx="2442">
                  <v>0</v>
                </pt>
                <pt idx="2443">
                  <v>0</v>
                </pt>
                <pt idx="2444">
                  <v>0</v>
                </pt>
                <pt idx="2445">
                  <v>0</v>
                </pt>
                <pt idx="2446">
                  <v>0</v>
                </pt>
                <pt idx="2447">
                  <v>0</v>
                </pt>
                <pt idx="2448">
                  <v>0</v>
                </pt>
                <pt idx="2449">
                  <v>0</v>
                </pt>
                <pt idx="2450">
                  <v>0</v>
                </pt>
                <pt idx="2451">
                  <v>0</v>
                </pt>
                <pt idx="2452">
                  <v>0</v>
                </pt>
                <pt idx="2453">
                  <v>0</v>
                </pt>
                <pt idx="2454">
                  <v>0</v>
                </pt>
                <pt idx="2455">
                  <v>0</v>
                </pt>
                <pt idx="2456">
                  <v>0</v>
                </pt>
                <pt idx="2457">
                  <v>0</v>
                </pt>
                <pt idx="2458">
                  <v>0</v>
                </pt>
                <pt idx="2459">
                  <v>0</v>
                </pt>
                <pt idx="2460">
                  <v>0</v>
                </pt>
                <pt idx="2461">
                  <v>0</v>
                </pt>
                <pt idx="2462">
                  <v>0</v>
                </pt>
                <pt idx="2463">
                  <v>0</v>
                </pt>
                <pt idx="2464">
                  <v>0</v>
                </pt>
                <pt idx="2465">
                  <v>0</v>
                </pt>
                <pt idx="2466">
                  <v>0</v>
                </pt>
                <pt idx="2467">
                  <v>0</v>
                </pt>
                <pt idx="2468">
                  <v>0</v>
                </pt>
                <pt idx="2469">
                  <v>0</v>
                </pt>
                <pt idx="2470">
                  <v>0</v>
                </pt>
                <pt idx="2471">
                  <v>0</v>
                </pt>
                <pt idx="2472">
                  <v>0</v>
                </pt>
                <pt idx="2473">
                  <v>0</v>
                </pt>
                <pt idx="2474">
                  <v>0</v>
                </pt>
                <pt idx="2475">
                  <v>0</v>
                </pt>
                <pt idx="2476">
                  <v>0</v>
                </pt>
                <pt idx="2477">
                  <v>0</v>
                </pt>
                <pt idx="2478">
                  <v>0</v>
                </pt>
                <pt idx="2479">
                  <v>0</v>
                </pt>
                <pt idx="2480">
                  <v>0</v>
                </pt>
                <pt idx="2481">
                  <v>0</v>
                </pt>
                <pt idx="2482">
                  <v>0</v>
                </pt>
                <pt idx="2483">
                  <v>0</v>
                </pt>
                <pt idx="2484">
                  <v>0</v>
                </pt>
                <pt idx="2485">
                  <v>0</v>
                </pt>
                <pt idx="2486">
                  <v>0</v>
                </pt>
                <pt idx="2487">
                  <v>0</v>
                </pt>
                <pt idx="2488">
                  <v>0</v>
                </pt>
                <pt idx="2489">
                  <v>0</v>
                </pt>
                <pt idx="2490">
                  <v>0</v>
                </pt>
                <pt idx="2491">
                  <v>0</v>
                </pt>
                <pt idx="2492">
                  <v>0</v>
                </pt>
                <pt idx="2493">
                  <v>0</v>
                </pt>
                <pt idx="2494">
                  <v>0</v>
                </pt>
                <pt idx="2495">
                  <v>0</v>
                </pt>
                <pt idx="2496">
                  <v>0</v>
                </pt>
                <pt idx="2497">
                  <v>0</v>
                </pt>
                <pt idx="2498">
                  <v>0</v>
                </pt>
                <pt idx="2499">
                  <v>0</v>
                </pt>
                <pt idx="2500">
                  <v>0</v>
                </pt>
                <pt idx="2501">
                  <v>0</v>
                </pt>
                <pt idx="2502">
                  <v>0</v>
                </pt>
                <pt idx="2503">
                  <v>0</v>
                </pt>
                <pt idx="2504">
                  <v>0</v>
                </pt>
                <pt idx="2505">
                  <v>0</v>
                </pt>
                <pt idx="2506">
                  <v>0</v>
                </pt>
                <pt idx="2507">
                  <v>0</v>
                </pt>
                <pt idx="2508">
                  <v>0</v>
                </pt>
                <pt idx="2509">
                  <v>0</v>
                </pt>
                <pt idx="2510">
                  <v>0</v>
                </pt>
                <pt idx="2511">
                  <v>0</v>
                </pt>
                <pt idx="2512">
                  <v>0</v>
                </pt>
                <pt idx="2513">
                  <v>0</v>
                </pt>
                <pt idx="2514">
                  <v>0</v>
                </pt>
                <pt idx="2515">
                  <v>0</v>
                </pt>
                <pt idx="2516">
                  <v>0</v>
                </pt>
                <pt idx="2517">
                  <v>0</v>
                </pt>
                <pt idx="2518">
                  <v>0</v>
                </pt>
                <pt idx="2519">
                  <v>0</v>
                </pt>
                <pt idx="2520">
                  <v>0</v>
                </pt>
                <pt idx="2521">
                  <v>0</v>
                </pt>
                <pt idx="2522">
                  <v>0</v>
                </pt>
                <pt idx="2523">
                  <v>0</v>
                </pt>
                <pt idx="2524">
                  <v>0</v>
                </pt>
                <pt idx="2525">
                  <v>0</v>
                </pt>
                <pt idx="2526">
                  <v>0</v>
                </pt>
                <pt idx="2527">
                  <v>0</v>
                </pt>
                <pt idx="2528">
                  <v>0</v>
                </pt>
                <pt idx="2529">
                  <v>0</v>
                </pt>
                <pt idx="2530">
                  <v>0</v>
                </pt>
                <pt idx="2531">
                  <v>0</v>
                </pt>
                <pt idx="2532">
                  <v>0</v>
                </pt>
                <pt idx="2533">
                  <v>0</v>
                </pt>
                <pt idx="2534">
                  <v>0</v>
                </pt>
                <pt idx="2535">
                  <v>0</v>
                </pt>
                <pt idx="2536">
                  <v>0</v>
                </pt>
                <pt idx="2537">
                  <v>0</v>
                </pt>
                <pt idx="2538">
                  <v>0</v>
                </pt>
                <pt idx="2539">
                  <v>0</v>
                </pt>
                <pt idx="2540">
                  <v>0</v>
                </pt>
                <pt idx="2541">
                  <v>0</v>
                </pt>
                <pt idx="2542">
                  <v>0</v>
                </pt>
                <pt idx="2543">
                  <v>0</v>
                </pt>
                <pt idx="2544">
                  <v>0</v>
                </pt>
                <pt idx="2545">
                  <v>0</v>
                </pt>
                <pt idx="2546">
                  <v>0</v>
                </pt>
                <pt idx="2547">
                  <v>0</v>
                </pt>
                <pt idx="2548">
                  <v>0</v>
                </pt>
                <pt idx="2549">
                  <v>0</v>
                </pt>
                <pt idx="2550">
                  <v>0</v>
                </pt>
                <pt idx="2551">
                  <v>0</v>
                </pt>
                <pt idx="2552">
                  <v>0</v>
                </pt>
                <pt idx="2553">
                  <v>0</v>
                </pt>
                <pt idx="2554">
                  <v>0</v>
                </pt>
                <pt idx="2555">
                  <v>0</v>
                </pt>
                <pt idx="2556">
                  <v>0</v>
                </pt>
                <pt idx="2557">
                  <v>0</v>
                </pt>
                <pt idx="2558">
                  <v>0</v>
                </pt>
                <pt idx="2559">
                  <v>0</v>
                </pt>
                <pt idx="2560">
                  <v>0</v>
                </pt>
                <pt idx="2561">
                  <v>0</v>
                </pt>
                <pt idx="2562">
                  <v>0</v>
                </pt>
                <pt idx="2563">
                  <v>0</v>
                </pt>
                <pt idx="2564">
                  <v>0</v>
                </pt>
                <pt idx="2565">
                  <v>0</v>
                </pt>
                <pt idx="2566">
                  <v>0</v>
                </pt>
                <pt idx="2567">
                  <v>0</v>
                </pt>
                <pt idx="2568">
                  <v>0</v>
                </pt>
                <pt idx="2569">
                  <v>0</v>
                </pt>
                <pt idx="2570">
                  <v>0</v>
                </pt>
                <pt idx="2571">
                  <v>0</v>
                </pt>
                <pt idx="2572">
                  <v>0</v>
                </pt>
                <pt idx="2573">
                  <v>0</v>
                </pt>
                <pt idx="2574">
                  <v>0</v>
                </pt>
                <pt idx="2575">
                  <v>0</v>
                </pt>
                <pt idx="2576">
                  <v>0</v>
                </pt>
                <pt idx="2577">
                  <v>0</v>
                </pt>
                <pt idx="2578">
                  <v>0</v>
                </pt>
                <pt idx="2579">
                  <v>0</v>
                </pt>
                <pt idx="2580">
                  <v>0</v>
                </pt>
                <pt idx="2581">
                  <v>0</v>
                </pt>
                <pt idx="2582">
                  <v>0</v>
                </pt>
                <pt idx="2583">
                  <v>0</v>
                </pt>
                <pt idx="2584">
                  <v>0</v>
                </pt>
                <pt idx="2585">
                  <v>0</v>
                </pt>
                <pt idx="2586">
                  <v>0</v>
                </pt>
                <pt idx="2587">
                  <v>0</v>
                </pt>
                <pt idx="2588">
                  <v>0</v>
                </pt>
                <pt idx="2589">
                  <v>0</v>
                </pt>
                <pt idx="2590">
                  <v>0</v>
                </pt>
                <pt idx="2591">
                  <v>0</v>
                </pt>
                <pt idx="2592">
                  <v>0</v>
                </pt>
                <pt idx="2593">
                  <v>0</v>
                </pt>
                <pt idx="2594">
                  <v>0</v>
                </pt>
                <pt idx="2595">
                  <v>0</v>
                </pt>
                <pt idx="2596">
                  <v>0</v>
                </pt>
                <pt idx="2597">
                  <v>0</v>
                </pt>
                <pt idx="2598">
                  <v>0</v>
                </pt>
                <pt idx="2599">
                  <v>0</v>
                </pt>
                <pt idx="2600">
                  <v>0</v>
                </pt>
                <pt idx="2601">
                  <v>0</v>
                </pt>
                <pt idx="2602">
                  <v>0</v>
                </pt>
                <pt idx="2603">
                  <v>0</v>
                </pt>
                <pt idx="2604">
                  <v>0</v>
                </pt>
                <pt idx="2605">
                  <v>0</v>
                </pt>
                <pt idx="2606">
                  <v>0</v>
                </pt>
                <pt idx="2607">
                  <v>0</v>
                </pt>
                <pt idx="2608">
                  <v>0</v>
                </pt>
                <pt idx="2609">
                  <v>0</v>
                </pt>
                <pt idx="2610">
                  <v>0</v>
                </pt>
                <pt idx="2611">
                  <v>0</v>
                </pt>
                <pt idx="2612">
                  <v>0</v>
                </pt>
                <pt idx="2613">
                  <v>0</v>
                </pt>
                <pt idx="2614">
                  <v>0</v>
                </pt>
                <pt idx="2615">
                  <v>0</v>
                </pt>
                <pt idx="2616">
                  <v>0</v>
                </pt>
                <pt idx="2617">
                  <v>0</v>
                </pt>
                <pt idx="2618">
                  <v>0</v>
                </pt>
                <pt idx="2619">
                  <v>0</v>
                </pt>
                <pt idx="2620">
                  <v>0</v>
                </pt>
                <pt idx="2621">
                  <v>0</v>
                </pt>
                <pt idx="2622">
                  <v>0</v>
                </pt>
                <pt idx="2623">
                  <v>0</v>
                </pt>
                <pt idx="2624">
                  <v>0</v>
                </pt>
                <pt idx="2625">
                  <v>0</v>
                </pt>
                <pt idx="2626">
                  <v>0</v>
                </pt>
                <pt idx="2627">
                  <v>0</v>
                </pt>
                <pt idx="2628">
                  <v>0</v>
                </pt>
                <pt idx="2629">
                  <v>0</v>
                </pt>
                <pt idx="2630">
                  <v>0</v>
                </pt>
                <pt idx="2631">
                  <v>0</v>
                </pt>
                <pt idx="2632">
                  <v>0</v>
                </pt>
                <pt idx="2633">
                  <v>0</v>
                </pt>
                <pt idx="2634">
                  <v>0</v>
                </pt>
                <pt idx="2635">
                  <v>0</v>
                </pt>
                <pt idx="2636">
                  <v>0</v>
                </pt>
                <pt idx="2637">
                  <v>0</v>
                </pt>
                <pt idx="2638">
                  <v>0</v>
                </pt>
                <pt idx="2639">
                  <v>0</v>
                </pt>
                <pt idx="2640">
                  <v>0</v>
                </pt>
                <pt idx="2641">
                  <v>0</v>
                </pt>
                <pt idx="2642">
                  <v>0</v>
                </pt>
                <pt idx="2643">
                  <v>0</v>
                </pt>
                <pt idx="2644">
                  <v>0</v>
                </pt>
                <pt idx="2645">
                  <v>0</v>
                </pt>
                <pt idx="2646">
                  <v>0</v>
                </pt>
                <pt idx="2647">
                  <v>0</v>
                </pt>
                <pt idx="2648">
                  <v>0</v>
                </pt>
                <pt idx="2649">
                  <v>0</v>
                </pt>
                <pt idx="2650">
                  <v>0</v>
                </pt>
                <pt idx="2651">
                  <v>0</v>
                </pt>
                <pt idx="2652">
                  <v>0</v>
                </pt>
                <pt idx="2653">
                  <v>0</v>
                </pt>
                <pt idx="2654">
                  <v>0</v>
                </pt>
                <pt idx="2655">
                  <v>0</v>
                </pt>
                <pt idx="2656">
                  <v>0</v>
                </pt>
                <pt idx="2657">
                  <v>0</v>
                </pt>
                <pt idx="2658">
                  <v>0</v>
                </pt>
                <pt idx="2659">
                  <v>0</v>
                </pt>
                <pt idx="2660">
                  <v>0</v>
                </pt>
                <pt idx="2661">
                  <v>0</v>
                </pt>
                <pt idx="2662">
                  <v>0</v>
                </pt>
                <pt idx="2663">
                  <v>0</v>
                </pt>
                <pt idx="2664">
                  <v>0</v>
                </pt>
                <pt idx="2665">
                  <v>0</v>
                </pt>
                <pt idx="2666">
                  <v>0</v>
                </pt>
                <pt idx="2667">
                  <v>0</v>
                </pt>
                <pt idx="2668">
                  <v>0</v>
                </pt>
                <pt idx="2669">
                  <v>0</v>
                </pt>
                <pt idx="2670">
                  <v>0</v>
                </pt>
                <pt idx="2671">
                  <v>0</v>
                </pt>
                <pt idx="2672">
                  <v>0</v>
                </pt>
                <pt idx="2673">
                  <v>0</v>
                </pt>
                <pt idx="2674">
                  <v>0</v>
                </pt>
                <pt idx="2675">
                  <v>0</v>
                </pt>
                <pt idx="2676">
                  <v>0</v>
                </pt>
                <pt idx="2677">
                  <v>0</v>
                </pt>
                <pt idx="2678">
                  <v>0</v>
                </pt>
                <pt idx="2679">
                  <v>0</v>
                </pt>
                <pt idx="2680">
                  <v>0</v>
                </pt>
                <pt idx="2681">
                  <v>0</v>
                </pt>
                <pt idx="2682">
                  <v>0</v>
                </pt>
                <pt idx="2683">
                  <v>0</v>
                </pt>
                <pt idx="2684">
                  <v>0</v>
                </pt>
                <pt idx="2685">
                  <v>0</v>
                </pt>
                <pt idx="2686">
                  <v>0</v>
                </pt>
                <pt idx="2687">
                  <v>0</v>
                </pt>
                <pt idx="2688">
                  <v>0</v>
                </pt>
                <pt idx="2689">
                  <v>0</v>
                </pt>
                <pt idx="2690">
                  <v>0</v>
                </pt>
                <pt idx="2691">
                  <v>0</v>
                </pt>
                <pt idx="2692">
                  <v>0</v>
                </pt>
                <pt idx="2693">
                  <v>0</v>
                </pt>
                <pt idx="2694">
                  <v>0</v>
                </pt>
                <pt idx="2695">
                  <v>0</v>
                </pt>
                <pt idx="2696">
                  <v>0</v>
                </pt>
                <pt idx="2697">
                  <v>0</v>
                </pt>
                <pt idx="2698">
                  <v>0</v>
                </pt>
                <pt idx="2699">
                  <v>0</v>
                </pt>
                <pt idx="2700">
                  <v>0</v>
                </pt>
                <pt idx="2701">
                  <v>0</v>
                </pt>
                <pt idx="2702">
                  <v>0</v>
                </pt>
                <pt idx="2703">
                  <v>0</v>
                </pt>
                <pt idx="2704">
                  <v>0</v>
                </pt>
                <pt idx="2705">
                  <v>0</v>
                </pt>
                <pt idx="2706">
                  <v>0</v>
                </pt>
                <pt idx="2707">
                  <v>0</v>
                </pt>
                <pt idx="2708">
                  <v>0</v>
                </pt>
                <pt idx="2709">
                  <v>0</v>
                </pt>
                <pt idx="2710">
                  <v>0</v>
                </pt>
                <pt idx="2711">
                  <v>0</v>
                </pt>
                <pt idx="2712">
                  <v>0</v>
                </pt>
                <pt idx="2713">
                  <v>0</v>
                </pt>
                <pt idx="2714">
                  <v>0</v>
                </pt>
                <pt idx="2715">
                  <v>0</v>
                </pt>
                <pt idx="2716">
                  <v>0</v>
                </pt>
                <pt idx="2717">
                  <v>0</v>
                </pt>
                <pt idx="2718">
                  <v>0</v>
                </pt>
                <pt idx="2719">
                  <v>0</v>
                </pt>
                <pt idx="2720">
                  <v>0</v>
                </pt>
                <pt idx="2721">
                  <v>0</v>
                </pt>
                <pt idx="2722">
                  <v>0</v>
                </pt>
                <pt idx="2723">
                  <v>0</v>
                </pt>
                <pt idx="2724">
                  <v>0</v>
                </pt>
                <pt idx="2725">
                  <v>0</v>
                </pt>
                <pt idx="2726">
                  <v>0</v>
                </pt>
                <pt idx="2727">
                  <v>0</v>
                </pt>
                <pt idx="2728">
                  <v>0</v>
                </pt>
                <pt idx="2729">
                  <v>0</v>
                </pt>
                <pt idx="2730">
                  <v>0</v>
                </pt>
                <pt idx="2731">
                  <v>0</v>
                </pt>
                <pt idx="2732">
                  <v>0</v>
                </pt>
                <pt idx="2733">
                  <v>0</v>
                </pt>
                <pt idx="2734">
                  <v>0</v>
                </pt>
                <pt idx="2735">
                  <v>0</v>
                </pt>
                <pt idx="2736">
                  <v>0</v>
                </pt>
                <pt idx="2737">
                  <v>0</v>
                </pt>
                <pt idx="2738">
                  <v>0</v>
                </pt>
                <pt idx="2739">
                  <v>0</v>
                </pt>
                <pt idx="2740">
                  <v>0</v>
                </pt>
                <pt idx="2741">
                  <v>0</v>
                </pt>
                <pt idx="2742">
                  <v>0</v>
                </pt>
                <pt idx="2743">
                  <v>0</v>
                </pt>
                <pt idx="2744">
                  <v>0</v>
                </pt>
                <pt idx="2745">
                  <v>0</v>
                </pt>
                <pt idx="2746">
                  <v>0</v>
                </pt>
                <pt idx="2747">
                  <v>0</v>
                </pt>
                <pt idx="2748">
                  <v>0</v>
                </pt>
                <pt idx="2749">
                  <v>0</v>
                </pt>
                <pt idx="2750">
                  <v>0</v>
                </pt>
                <pt idx="2751">
                  <v>0</v>
                </pt>
                <pt idx="2752">
                  <v>0</v>
                </pt>
                <pt idx="2753">
                  <v>0</v>
                </pt>
                <pt idx="2754">
                  <v>0</v>
                </pt>
                <pt idx="2755">
                  <v>0</v>
                </pt>
                <pt idx="2756">
                  <v>0</v>
                </pt>
                <pt idx="2757">
                  <v>0</v>
                </pt>
                <pt idx="2758">
                  <v>0</v>
                </pt>
                <pt idx="2759">
                  <v>0</v>
                </pt>
                <pt idx="2760">
                  <v>0</v>
                </pt>
                <pt idx="2761">
                  <v>0</v>
                </pt>
                <pt idx="2762">
                  <v>0</v>
                </pt>
                <pt idx="2763">
                  <v>0</v>
                </pt>
                <pt idx="2764">
                  <v>0</v>
                </pt>
                <pt idx="2765">
                  <v>0</v>
                </pt>
                <pt idx="2766">
                  <v>0</v>
                </pt>
                <pt idx="2767">
                  <v>0</v>
                </pt>
                <pt idx="2768">
                  <v>0</v>
                </pt>
                <pt idx="2769">
                  <v>0</v>
                </pt>
                <pt idx="2770">
                  <v>0</v>
                </pt>
                <pt idx="2771">
                  <v>0</v>
                </pt>
                <pt idx="2772">
                  <v>0</v>
                </pt>
                <pt idx="2773">
                  <v>0</v>
                </pt>
                <pt idx="2774">
                  <v>0</v>
                </pt>
                <pt idx="2775">
                  <v>0</v>
                </pt>
                <pt idx="2776">
                  <v>0</v>
                </pt>
                <pt idx="2777">
                  <v>0</v>
                </pt>
                <pt idx="2778">
                  <v>0</v>
                </pt>
                <pt idx="2779">
                  <v>0</v>
                </pt>
                <pt idx="2780">
                  <v>0</v>
                </pt>
                <pt idx="2781">
                  <v>0</v>
                </pt>
                <pt idx="2782">
                  <v>0</v>
                </pt>
                <pt idx="2783">
                  <v>0</v>
                </pt>
                <pt idx="2784">
                  <v>0</v>
                </pt>
                <pt idx="2785">
                  <v>0</v>
                </pt>
                <pt idx="2786">
                  <v>0</v>
                </pt>
                <pt idx="2787">
                  <v>0</v>
                </pt>
                <pt idx="2788">
                  <v>0</v>
                </pt>
                <pt idx="2789">
                  <v>0</v>
                </pt>
                <pt idx="2790">
                  <v>0</v>
                </pt>
                <pt idx="2791">
                  <v>0</v>
                </pt>
                <pt idx="2792">
                  <v>0</v>
                </pt>
                <pt idx="2793">
                  <v>0</v>
                </pt>
                <pt idx="2794">
                  <v>0</v>
                </pt>
                <pt idx="2795">
                  <v>0</v>
                </pt>
                <pt idx="2796">
                  <v>0</v>
                </pt>
                <pt idx="2797">
                  <v>0</v>
                </pt>
                <pt idx="2798">
                  <v>0</v>
                </pt>
                <pt idx="2799">
                  <v>0</v>
                </pt>
                <pt idx="2800">
                  <v>0</v>
                </pt>
                <pt idx="2801">
                  <v>0</v>
                </pt>
                <pt idx="2802">
                  <v>0</v>
                </pt>
                <pt idx="2803">
                  <v>0</v>
                </pt>
                <pt idx="2804">
                  <v>0</v>
                </pt>
                <pt idx="2805">
                  <v>0</v>
                </pt>
                <pt idx="2806">
                  <v>0</v>
                </pt>
                <pt idx="2807">
                  <v>0</v>
                </pt>
                <pt idx="2808">
                  <v>0</v>
                </pt>
                <pt idx="2809">
                  <v>0</v>
                </pt>
                <pt idx="2810">
                  <v>0</v>
                </pt>
                <pt idx="2811">
                  <v>0</v>
                </pt>
                <pt idx="2812">
                  <v>0</v>
                </pt>
                <pt idx="2813">
                  <v>0</v>
                </pt>
                <pt idx="2814">
                  <v>0</v>
                </pt>
                <pt idx="2815">
                  <v>0</v>
                </pt>
                <pt idx="2816">
                  <v>0</v>
                </pt>
                <pt idx="2817">
                  <v>0</v>
                </pt>
                <pt idx="2818">
                  <v>0</v>
                </pt>
                <pt idx="2819">
                  <v>0</v>
                </pt>
                <pt idx="2820">
                  <v>0</v>
                </pt>
                <pt idx="2821">
                  <v>0</v>
                </pt>
                <pt idx="2822">
                  <v>0</v>
                </pt>
                <pt idx="2823">
                  <v>0</v>
                </pt>
                <pt idx="2824">
                  <v>0</v>
                </pt>
                <pt idx="2825">
                  <v>0</v>
                </pt>
                <pt idx="2826">
                  <v>0</v>
                </pt>
                <pt idx="2827">
                  <v>0</v>
                </pt>
                <pt idx="2828">
                  <v>0</v>
                </pt>
                <pt idx="2829">
                  <v>0</v>
                </pt>
                <pt idx="2830">
                  <v>0</v>
                </pt>
                <pt idx="2831">
                  <v>0</v>
                </pt>
                <pt idx="2832">
                  <v>0</v>
                </pt>
                <pt idx="2833">
                  <v>0</v>
                </pt>
                <pt idx="2834">
                  <v>0</v>
                </pt>
                <pt idx="2835">
                  <v>0</v>
                </pt>
                <pt idx="2836">
                  <v>0</v>
                </pt>
                <pt idx="2837">
                  <v>0</v>
                </pt>
                <pt idx="2838">
                  <v>0</v>
                </pt>
                <pt idx="2839">
                  <v>0</v>
                </pt>
                <pt idx="2840">
                  <v>0</v>
                </pt>
                <pt idx="2841">
                  <v>0</v>
                </pt>
                <pt idx="2842">
                  <v>0</v>
                </pt>
                <pt idx="2843">
                  <v>0</v>
                </pt>
                <pt idx="2844">
                  <v>0</v>
                </pt>
                <pt idx="2845">
                  <v>0</v>
                </pt>
                <pt idx="2846">
                  <v>0</v>
                </pt>
                <pt idx="2847">
                  <v>0</v>
                </pt>
                <pt idx="2848">
                  <v>0</v>
                </pt>
                <pt idx="2849">
                  <v>0</v>
                </pt>
                <pt idx="2850">
                  <v>0</v>
                </pt>
                <pt idx="2851">
                  <v>0</v>
                </pt>
                <pt idx="2852">
                  <v>0</v>
                </pt>
                <pt idx="2853">
                  <v>0</v>
                </pt>
                <pt idx="2854">
                  <v>0</v>
                </pt>
                <pt idx="2855">
                  <v>0</v>
                </pt>
                <pt idx="2856">
                  <v>0</v>
                </pt>
                <pt idx="2857">
                  <v>0</v>
                </pt>
                <pt idx="2858">
                  <v>0</v>
                </pt>
                <pt idx="2859">
                  <v>0</v>
                </pt>
                <pt idx="2860">
                  <v>0</v>
                </pt>
                <pt idx="2861">
                  <v>0</v>
                </pt>
                <pt idx="2862">
                  <v>0</v>
                </pt>
                <pt idx="2863">
                  <v>0</v>
                </pt>
                <pt idx="2864">
                  <v>0</v>
                </pt>
                <pt idx="2865">
                  <v>0</v>
                </pt>
                <pt idx="2866">
                  <v>0</v>
                </pt>
                <pt idx="2867">
                  <v>0</v>
                </pt>
                <pt idx="2868">
                  <v>0</v>
                </pt>
                <pt idx="2869">
                  <v>0</v>
                </pt>
                <pt idx="2870">
                  <v>0</v>
                </pt>
                <pt idx="2871">
                  <v>0</v>
                </pt>
                <pt idx="2872">
                  <v>0</v>
                </pt>
                <pt idx="2873">
                  <v>0</v>
                </pt>
                <pt idx="2874">
                  <v>0</v>
                </pt>
                <pt idx="2875">
                  <v>0</v>
                </pt>
                <pt idx="2876">
                  <v>0</v>
                </pt>
                <pt idx="2877">
                  <v>0</v>
                </pt>
                <pt idx="2878">
                  <v>0</v>
                </pt>
                <pt idx="2879">
                  <v>0</v>
                </pt>
                <pt idx="2880">
                  <v>0</v>
                </pt>
                <pt idx="2881">
                  <v>0</v>
                </pt>
                <pt idx="2882">
                  <v>0</v>
                </pt>
                <pt idx="2883">
                  <v>0</v>
                </pt>
                <pt idx="2884">
                  <v>0</v>
                </pt>
                <pt idx="2885">
                  <v>0</v>
                </pt>
                <pt idx="2886">
                  <v>0</v>
                </pt>
                <pt idx="2887">
                  <v>0</v>
                </pt>
                <pt idx="2888">
                  <v>0</v>
                </pt>
                <pt idx="2889">
                  <v>0</v>
                </pt>
                <pt idx="2890">
                  <v>0</v>
                </pt>
                <pt idx="2891">
                  <v>0</v>
                </pt>
                <pt idx="2892">
                  <v>0</v>
                </pt>
                <pt idx="2893">
                  <v>0</v>
                </pt>
                <pt idx="2894">
                  <v>0</v>
                </pt>
                <pt idx="2895">
                  <v>0</v>
                </pt>
                <pt idx="2896">
                  <v>0</v>
                </pt>
                <pt idx="2897">
                  <v>0</v>
                </pt>
                <pt idx="2898">
                  <v>0</v>
                </pt>
                <pt idx="2899">
                  <v>0</v>
                </pt>
                <pt idx="2900">
                  <v>0</v>
                </pt>
                <pt idx="2901">
                  <v>0</v>
                </pt>
                <pt idx="2902">
                  <v>0</v>
                </pt>
                <pt idx="2903">
                  <v>0</v>
                </pt>
                <pt idx="2904">
                  <v>0</v>
                </pt>
                <pt idx="2905">
                  <v>0</v>
                </pt>
                <pt idx="2906">
                  <v>0</v>
                </pt>
                <pt idx="2907">
                  <v>0</v>
                </pt>
                <pt idx="2908">
                  <v>0</v>
                </pt>
                <pt idx="2909">
                  <v>0</v>
                </pt>
                <pt idx="2910">
                  <v>0</v>
                </pt>
                <pt idx="2911">
                  <v>0</v>
                </pt>
                <pt idx="2912">
                  <v>0</v>
                </pt>
                <pt idx="2913">
                  <v>0</v>
                </pt>
                <pt idx="2914">
                  <v>0</v>
                </pt>
                <pt idx="2915">
                  <v>0</v>
                </pt>
                <pt idx="2916">
                  <v>0</v>
                </pt>
                <pt idx="2917">
                  <v>0</v>
                </pt>
                <pt idx="2918">
                  <v>0</v>
                </pt>
                <pt idx="2919">
                  <v>0</v>
                </pt>
                <pt idx="2920">
                  <v>0</v>
                </pt>
                <pt idx="2921">
                  <v>0</v>
                </pt>
                <pt idx="2922">
                  <v>0</v>
                </pt>
                <pt idx="2923">
                  <v>0</v>
                </pt>
                <pt idx="2924">
                  <v>0</v>
                </pt>
                <pt idx="2925">
                  <v>0</v>
                </pt>
                <pt idx="2926">
                  <v>0</v>
                </pt>
                <pt idx="2927">
                  <v>0</v>
                </pt>
                <pt idx="2928">
                  <v>0</v>
                </pt>
                <pt idx="2929">
                  <v>0</v>
                </pt>
                <pt idx="2930">
                  <v>0</v>
                </pt>
                <pt idx="2931">
                  <v>0</v>
                </pt>
                <pt idx="2932">
                  <v>0</v>
                </pt>
                <pt idx="2933">
                  <v>0</v>
                </pt>
                <pt idx="2934">
                  <v>0</v>
                </pt>
                <pt idx="2935">
                  <v>0</v>
                </pt>
                <pt idx="2936">
                  <v>0</v>
                </pt>
                <pt idx="2937">
                  <v>0</v>
                </pt>
                <pt idx="2938">
                  <v>0</v>
                </pt>
                <pt idx="2939">
                  <v>0</v>
                </pt>
                <pt idx="2940">
                  <v>0</v>
                </pt>
                <pt idx="2941">
                  <v>0</v>
                </pt>
                <pt idx="2942">
                  <v>0</v>
                </pt>
                <pt idx="2943">
                  <v>0</v>
                </pt>
                <pt idx="2944">
                  <v>0</v>
                </pt>
                <pt idx="2945">
                  <v>0</v>
                </pt>
                <pt idx="2946">
                  <v>0</v>
                </pt>
                <pt idx="2947">
                  <v>0</v>
                </pt>
                <pt idx="2948">
                  <v>0</v>
                </pt>
                <pt idx="2949">
                  <v>0</v>
                </pt>
                <pt idx="2950">
                  <v>0</v>
                </pt>
                <pt idx="2951">
                  <v>0</v>
                </pt>
                <pt idx="2952">
                  <v>0</v>
                </pt>
                <pt idx="2953">
                  <v>0</v>
                </pt>
                <pt idx="2954">
                  <v>0</v>
                </pt>
                <pt idx="2955">
                  <v>0</v>
                </pt>
                <pt idx="2956">
                  <v>0</v>
                </pt>
                <pt idx="2957">
                  <v>0</v>
                </pt>
                <pt idx="2958">
                  <v>0</v>
                </pt>
                <pt idx="2959">
                  <v>0</v>
                </pt>
                <pt idx="2960">
                  <v>0</v>
                </pt>
                <pt idx="2961">
                  <v>0</v>
                </pt>
                <pt idx="2962">
                  <v>0</v>
                </pt>
                <pt idx="2963">
                  <v>0</v>
                </pt>
                <pt idx="2964">
                  <v>0</v>
                </pt>
                <pt idx="2965">
                  <v>0</v>
                </pt>
                <pt idx="2966">
                  <v>0</v>
                </pt>
                <pt idx="2967">
                  <v>0</v>
                </pt>
                <pt idx="2968">
                  <v>0</v>
                </pt>
                <pt idx="2969">
                  <v>0</v>
                </pt>
                <pt idx="2970">
                  <v>0</v>
                </pt>
                <pt idx="2971">
                  <v>0</v>
                </pt>
                <pt idx="2972">
                  <v>0</v>
                </pt>
                <pt idx="2973">
                  <v>0</v>
                </pt>
                <pt idx="2974">
                  <v>0</v>
                </pt>
                <pt idx="2975">
                  <v>0</v>
                </pt>
                <pt idx="2976">
                  <v>0</v>
                </pt>
                <pt idx="2977">
                  <v>0</v>
                </pt>
                <pt idx="2978">
                  <v>0</v>
                </pt>
                <pt idx="2979">
                  <v>0</v>
                </pt>
                <pt idx="2980">
                  <v>0</v>
                </pt>
                <pt idx="2981">
                  <v>0</v>
                </pt>
                <pt idx="2982">
                  <v>0</v>
                </pt>
                <pt idx="2983">
                  <v>0</v>
                </pt>
                <pt idx="2984">
                  <v>0</v>
                </pt>
                <pt idx="2985">
                  <v>0</v>
                </pt>
                <pt idx="2986">
                  <v>0</v>
                </pt>
                <pt idx="2987">
                  <v>0</v>
                </pt>
                <pt idx="2988">
                  <v>0</v>
                </pt>
                <pt idx="2989">
                  <v>0</v>
                </pt>
                <pt idx="2990">
                  <v>0</v>
                </pt>
                <pt idx="2991">
                  <v>0</v>
                </pt>
                <pt idx="2992">
                  <v>0</v>
                </pt>
                <pt idx="2993">
                  <v>0</v>
                </pt>
                <pt idx="2994">
                  <v>0</v>
                </pt>
                <pt idx="2995">
                  <v>0</v>
                </pt>
                <pt idx="2996">
                  <v>0</v>
                </pt>
                <pt idx="2997">
                  <v>0</v>
                </pt>
                <pt idx="2998">
                  <v>0</v>
                </pt>
                <pt idx="2999">
                  <v>0</v>
                </pt>
                <pt idx="3000">
                  <v>0</v>
                </pt>
                <pt idx="3001">
                  <v>0</v>
                </pt>
                <pt idx="3002">
                  <v>0</v>
                </pt>
                <pt idx="3003">
                  <v>0</v>
                </pt>
                <pt idx="3004">
                  <v>0</v>
                </pt>
                <pt idx="3005">
                  <v>0</v>
                </pt>
                <pt idx="3006">
                  <v>0</v>
                </pt>
                <pt idx="3007">
                  <v>0</v>
                </pt>
                <pt idx="3008">
                  <v>0</v>
                </pt>
                <pt idx="3009">
                  <v>0</v>
                </pt>
                <pt idx="3010">
                  <v>0</v>
                </pt>
                <pt idx="3011">
                  <v>0</v>
                </pt>
                <pt idx="3012">
                  <v>0</v>
                </pt>
                <pt idx="3013">
                  <v>0</v>
                </pt>
                <pt idx="3014">
                  <v>0</v>
                </pt>
                <pt idx="3015">
                  <v>0</v>
                </pt>
                <pt idx="3016">
                  <v>0</v>
                </pt>
                <pt idx="3017">
                  <v>0</v>
                </pt>
                <pt idx="3018">
                  <v>0</v>
                </pt>
                <pt idx="3019">
                  <v>0</v>
                </pt>
                <pt idx="3020">
                  <v>0</v>
                </pt>
                <pt idx="3021">
                  <v>0</v>
                </pt>
                <pt idx="3022">
                  <v>0</v>
                </pt>
                <pt idx="3023">
                  <v>0</v>
                </pt>
                <pt idx="3024">
                  <v>0</v>
                </pt>
                <pt idx="3025">
                  <v>0</v>
                </pt>
                <pt idx="3026">
                  <v>0</v>
                </pt>
                <pt idx="3027">
                  <v>0</v>
                </pt>
                <pt idx="3028">
                  <v>0</v>
                </pt>
                <pt idx="3029">
                  <v>0</v>
                </pt>
                <pt idx="3030">
                  <v>0</v>
                </pt>
                <pt idx="3031">
                  <v>0</v>
                </pt>
                <pt idx="3032">
                  <v>0</v>
                </pt>
                <pt idx="3033">
                  <v>0</v>
                </pt>
                <pt idx="3034">
                  <v>0</v>
                </pt>
              </numCache>
            </numRef>
          </yVal>
        </ser>
        <axId val="50010001"/>
        <axId val="50010002"/>
      </scatterChart>
      <valAx>
        <axId val="50010001"/>
        <scaling>
          <orientation val="minMax"/>
        </scaling>
        <axPos val="b"/>
        <title>
          <tx>
            <strRef>
              <f>gráficos!$B$1</f>
              <strCache>
                <ptCount val="1"/>
              </strCache>
            </strRef>
          </tx>
          <layout/>
          <txPr>
            <a:bodyPr xmlns:a="http://schemas.openxmlformats.org/drawingml/2006/main"/>
            <a:lstStyle xmlns:a="http://schemas.openxmlformats.org/drawingml/2006/main"/>
            <a:p xmlns:a="http://schemas.openxmlformats.org/drawingml/2006/main">
              <a:pPr>
                <a:defRPr/>
              </a:pPr>
              <a:r>
                <a:t/>
              </a:r>
              <a:endParaRPr lang="en-US"/>
            </a:p>
          </txPr>
        </title>
        <numFmt formatCode="General" sourceLinked="1"/>
        <majorTickMark val="none"/>
        <minorTickMark val="none"/>
        <tickLblPos val="nextTo"/>
        <crossAx val="50010002"/>
        <crosses val="autoZero"/>
        <crossBetween val="midCat"/>
      </valAx>
      <valAx>
        <axId val="50010002"/>
        <scaling>
          <orientation val="minMax"/>
        </scaling>
        <axPos val="l"/>
        <majorGridlines/>
        <title>
          <tx>
            <strRef>
              <f>gráficos!$B$2</f>
              <strCache>
                <ptCount val="1"/>
              </strCache>
            </strRef>
          </tx>
          <layout/>
          <txPr>
            <a:bodyPr xmlns:a="http://schemas.openxmlformats.org/drawingml/2006/main" rot="-5400000" vert="horz"/>
            <a:lstStyle xmlns:a="http://schemas.openxmlformats.org/drawingml/2006/main"/>
            <a:p xmlns:a="http://schemas.openxmlformats.org/drawingml/2006/main">
              <a:pPr>
                <a:defRPr/>
              </a:pPr>
              <a:r>
                <a:t/>
              </a:r>
              <a:endParaRPr lang="en-US"/>
            </a:p>
          </txPr>
        </title>
        <numFmt formatCode="General" sourceLinked="1"/>
        <majorTickMark val="none"/>
        <minorTickMark val="none"/>
        <tickLblPos val="nextTo"/>
        <crossAx val="50010001"/>
        <crosses val="autoZero"/>
        <crossBetween val="midCat"/>
      </valAx>
    </plotArea>
    <legend>
      <legendPos val="r"/>
      <layout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5</col>
      <colOff>0</colOff>
      <row>4</row>
      <rowOff>0</rowOff>
    </from>
    <to>
      <col>12</col>
      <colOff>304800</colOff>
      <row>18</row>
      <rowOff>76200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100</v>
      </c>
      <c r="C2" t="inlineStr">
        <is>
          <t xml:space="preserve">CONCLUIDO	</t>
        </is>
      </c>
      <c r="D2" t="n">
        <v>1.989</v>
      </c>
      <c r="E2" t="n">
        <v>50.28</v>
      </c>
      <c r="F2" t="n">
        <v>34.19</v>
      </c>
      <c r="G2" t="n">
        <v>5.88</v>
      </c>
      <c r="H2" t="n">
        <v>0.09</v>
      </c>
      <c r="I2" t="n">
        <v>349</v>
      </c>
      <c r="J2" t="n">
        <v>194.77</v>
      </c>
      <c r="K2" t="n">
        <v>54.38</v>
      </c>
      <c r="L2" t="n">
        <v>1</v>
      </c>
      <c r="M2" t="n">
        <v>347</v>
      </c>
      <c r="N2" t="n">
        <v>39.4</v>
      </c>
      <c r="O2" t="n">
        <v>24256.19</v>
      </c>
      <c r="P2" t="n">
        <v>481.61</v>
      </c>
      <c r="Q2" t="n">
        <v>453.46</v>
      </c>
      <c r="R2" t="n">
        <v>403.58</v>
      </c>
      <c r="S2" t="n">
        <v>57.64</v>
      </c>
      <c r="T2" t="n">
        <v>169181.7</v>
      </c>
      <c r="U2" t="n">
        <v>0.14</v>
      </c>
      <c r="V2" t="n">
        <v>0.62</v>
      </c>
      <c r="W2" t="n">
        <v>7.38</v>
      </c>
      <c r="X2" t="n">
        <v>10.44</v>
      </c>
      <c r="Y2" t="n">
        <v>1</v>
      </c>
      <c r="Z2" t="n">
        <v>10</v>
      </c>
      <c r="AA2" t="n">
        <v>1190.086576466616</v>
      </c>
      <c r="AB2" t="n">
        <v>1628.328956835909</v>
      </c>
      <c r="AC2" t="n">
        <v>1472.923526569534</v>
      </c>
      <c r="AD2" t="n">
        <v>1190086.576466616</v>
      </c>
      <c r="AE2" t="n">
        <v>1628328.956835909</v>
      </c>
      <c r="AF2" t="n">
        <v>1.043688498126003e-05</v>
      </c>
      <c r="AG2" t="n">
        <v>59</v>
      </c>
      <c r="AH2" t="n">
        <v>1472923.526569534</v>
      </c>
    </row>
    <row r="3">
      <c r="A3" t="n">
        <v>1</v>
      </c>
      <c r="B3" t="n">
        <v>100</v>
      </c>
      <c r="C3" t="inlineStr">
        <is>
          <t xml:space="preserve">CONCLUIDO	</t>
        </is>
      </c>
      <c r="D3" t="n">
        <v>2.2882</v>
      </c>
      <c r="E3" t="n">
        <v>43.7</v>
      </c>
      <c r="F3" t="n">
        <v>31.27</v>
      </c>
      <c r="G3" t="n">
        <v>7.36</v>
      </c>
      <c r="H3" t="n">
        <v>0.11</v>
      </c>
      <c r="I3" t="n">
        <v>255</v>
      </c>
      <c r="J3" t="n">
        <v>195.16</v>
      </c>
      <c r="K3" t="n">
        <v>54.38</v>
      </c>
      <c r="L3" t="n">
        <v>1.25</v>
      </c>
      <c r="M3" t="n">
        <v>253</v>
      </c>
      <c r="N3" t="n">
        <v>39.53</v>
      </c>
      <c r="O3" t="n">
        <v>24303.87</v>
      </c>
      <c r="P3" t="n">
        <v>440.47</v>
      </c>
      <c r="Q3" t="n">
        <v>453.46</v>
      </c>
      <c r="R3" t="n">
        <v>308.01</v>
      </c>
      <c r="S3" t="n">
        <v>57.64</v>
      </c>
      <c r="T3" t="n">
        <v>121869.72</v>
      </c>
      <c r="U3" t="n">
        <v>0.19</v>
      </c>
      <c r="V3" t="n">
        <v>0.68</v>
      </c>
      <c r="W3" t="n">
        <v>7.22</v>
      </c>
      <c r="X3" t="n">
        <v>7.53</v>
      </c>
      <c r="Y3" t="n">
        <v>1</v>
      </c>
      <c r="Z3" t="n">
        <v>10</v>
      </c>
      <c r="AA3" t="n">
        <v>982.9778745005095</v>
      </c>
      <c r="AB3" t="n">
        <v>1344.953693814808</v>
      </c>
      <c r="AC3" t="n">
        <v>1216.593200931487</v>
      </c>
      <c r="AD3" t="n">
        <v>982977.8745005096</v>
      </c>
      <c r="AE3" t="n">
        <v>1344953.693814808</v>
      </c>
      <c r="AF3" t="n">
        <v>1.200687793570598e-05</v>
      </c>
      <c r="AG3" t="n">
        <v>51</v>
      </c>
      <c r="AH3" t="n">
        <v>1216593.200931486</v>
      </c>
    </row>
    <row r="4">
      <c r="A4" t="n">
        <v>2</v>
      </c>
      <c r="B4" t="n">
        <v>100</v>
      </c>
      <c r="C4" t="inlineStr">
        <is>
          <t xml:space="preserve">CONCLUIDO	</t>
        </is>
      </c>
      <c r="D4" t="n">
        <v>2.4977</v>
      </c>
      <c r="E4" t="n">
        <v>40.04</v>
      </c>
      <c r="F4" t="n">
        <v>29.66</v>
      </c>
      <c r="G4" t="n">
        <v>8.81</v>
      </c>
      <c r="H4" t="n">
        <v>0.14</v>
      </c>
      <c r="I4" t="n">
        <v>202</v>
      </c>
      <c r="J4" t="n">
        <v>195.55</v>
      </c>
      <c r="K4" t="n">
        <v>54.38</v>
      </c>
      <c r="L4" t="n">
        <v>1.5</v>
      </c>
      <c r="M4" t="n">
        <v>200</v>
      </c>
      <c r="N4" t="n">
        <v>39.67</v>
      </c>
      <c r="O4" t="n">
        <v>24351.61</v>
      </c>
      <c r="P4" t="n">
        <v>417.73</v>
      </c>
      <c r="Q4" t="n">
        <v>453.17</v>
      </c>
      <c r="R4" t="n">
        <v>255.69</v>
      </c>
      <c r="S4" t="n">
        <v>57.64</v>
      </c>
      <c r="T4" t="n">
        <v>95974.92999999999</v>
      </c>
      <c r="U4" t="n">
        <v>0.23</v>
      </c>
      <c r="V4" t="n">
        <v>0.72</v>
      </c>
      <c r="W4" t="n">
        <v>7.13</v>
      </c>
      <c r="X4" t="n">
        <v>5.93</v>
      </c>
      <c r="Y4" t="n">
        <v>1</v>
      </c>
      <c r="Z4" t="n">
        <v>10</v>
      </c>
      <c r="AA4" t="n">
        <v>878.2567406498557</v>
      </c>
      <c r="AB4" t="n">
        <v>1201.669618509979</v>
      </c>
      <c r="AC4" t="n">
        <v>1086.983956673288</v>
      </c>
      <c r="AD4" t="n">
        <v>878256.7406498557</v>
      </c>
      <c r="AE4" t="n">
        <v>1201669.618509979</v>
      </c>
      <c r="AF4" t="n">
        <v>1.310618784197746e-05</v>
      </c>
      <c r="AG4" t="n">
        <v>47</v>
      </c>
      <c r="AH4" t="n">
        <v>1086983.956673288</v>
      </c>
    </row>
    <row r="5">
      <c r="A5" t="n">
        <v>3</v>
      </c>
      <c r="B5" t="n">
        <v>100</v>
      </c>
      <c r="C5" t="inlineStr">
        <is>
          <t xml:space="preserve">CONCLUIDO	</t>
        </is>
      </c>
      <c r="D5" t="n">
        <v>2.6589</v>
      </c>
      <c r="E5" t="n">
        <v>37.61</v>
      </c>
      <c r="F5" t="n">
        <v>28.6</v>
      </c>
      <c r="G5" t="n">
        <v>10.28</v>
      </c>
      <c r="H5" t="n">
        <v>0.16</v>
      </c>
      <c r="I5" t="n">
        <v>167</v>
      </c>
      <c r="J5" t="n">
        <v>195.93</v>
      </c>
      <c r="K5" t="n">
        <v>54.38</v>
      </c>
      <c r="L5" t="n">
        <v>1.75</v>
      </c>
      <c r="M5" t="n">
        <v>165</v>
      </c>
      <c r="N5" t="n">
        <v>39.81</v>
      </c>
      <c r="O5" t="n">
        <v>24399.39</v>
      </c>
      <c r="P5" t="n">
        <v>402.51</v>
      </c>
      <c r="Q5" t="n">
        <v>453.17</v>
      </c>
      <c r="R5" t="n">
        <v>220.86</v>
      </c>
      <c r="S5" t="n">
        <v>57.64</v>
      </c>
      <c r="T5" t="n">
        <v>78731.45</v>
      </c>
      <c r="U5" t="n">
        <v>0.26</v>
      </c>
      <c r="V5" t="n">
        <v>0.74</v>
      </c>
      <c r="W5" t="n">
        <v>7.07</v>
      </c>
      <c r="X5" t="n">
        <v>4.86</v>
      </c>
      <c r="Y5" t="n">
        <v>1</v>
      </c>
      <c r="Z5" t="n">
        <v>10</v>
      </c>
      <c r="AA5" t="n">
        <v>808.1307659624865</v>
      </c>
      <c r="AB5" t="n">
        <v>1105.720166203062</v>
      </c>
      <c r="AC5" t="n">
        <v>1000.191785428641</v>
      </c>
      <c r="AD5" t="n">
        <v>808130.7659624865</v>
      </c>
      <c r="AE5" t="n">
        <v>1105720.166203062</v>
      </c>
      <c r="AF5" t="n">
        <v>1.395205303000115e-05</v>
      </c>
      <c r="AG5" t="n">
        <v>44</v>
      </c>
      <c r="AH5" t="n">
        <v>1000191.785428641</v>
      </c>
    </row>
    <row r="6">
      <c r="A6" t="n">
        <v>4</v>
      </c>
      <c r="B6" t="n">
        <v>100</v>
      </c>
      <c r="C6" t="inlineStr">
        <is>
          <t xml:space="preserve">CONCLUIDO	</t>
        </is>
      </c>
      <c r="D6" t="n">
        <v>2.7853</v>
      </c>
      <c r="E6" t="n">
        <v>35.9</v>
      </c>
      <c r="F6" t="n">
        <v>27.86</v>
      </c>
      <c r="G6" t="n">
        <v>11.77</v>
      </c>
      <c r="H6" t="n">
        <v>0.18</v>
      </c>
      <c r="I6" t="n">
        <v>142</v>
      </c>
      <c r="J6" t="n">
        <v>196.32</v>
      </c>
      <c r="K6" t="n">
        <v>54.38</v>
      </c>
      <c r="L6" t="n">
        <v>2</v>
      </c>
      <c r="M6" t="n">
        <v>140</v>
      </c>
      <c r="N6" t="n">
        <v>39.95</v>
      </c>
      <c r="O6" t="n">
        <v>24447.22</v>
      </c>
      <c r="P6" t="n">
        <v>392</v>
      </c>
      <c r="Q6" t="n">
        <v>453.03</v>
      </c>
      <c r="R6" t="n">
        <v>196.7</v>
      </c>
      <c r="S6" t="n">
        <v>57.64</v>
      </c>
      <c r="T6" t="n">
        <v>66778.67</v>
      </c>
      <c r="U6" t="n">
        <v>0.29</v>
      </c>
      <c r="V6" t="n">
        <v>0.76</v>
      </c>
      <c r="W6" t="n">
        <v>7.04</v>
      </c>
      <c r="X6" t="n">
        <v>4.13</v>
      </c>
      <c r="Y6" t="n">
        <v>1</v>
      </c>
      <c r="Z6" t="n">
        <v>10</v>
      </c>
      <c r="AA6" t="n">
        <v>761.1816820217045</v>
      </c>
      <c r="AB6" t="n">
        <v>1041.482358307882</v>
      </c>
      <c r="AC6" t="n">
        <v>942.0847437606475</v>
      </c>
      <c r="AD6" t="n">
        <v>761181.6820217045</v>
      </c>
      <c r="AE6" t="n">
        <v>1041482.358307882</v>
      </c>
      <c r="AF6" t="n">
        <v>1.46153120856227e-05</v>
      </c>
      <c r="AG6" t="n">
        <v>42</v>
      </c>
      <c r="AH6" t="n">
        <v>942084.7437606475</v>
      </c>
    </row>
    <row r="7">
      <c r="A7" t="n">
        <v>5</v>
      </c>
      <c r="B7" t="n">
        <v>100</v>
      </c>
      <c r="C7" t="inlineStr">
        <is>
          <t xml:space="preserve">CONCLUIDO	</t>
        </is>
      </c>
      <c r="D7" t="n">
        <v>2.8865</v>
      </c>
      <c r="E7" t="n">
        <v>34.64</v>
      </c>
      <c r="F7" t="n">
        <v>27.31</v>
      </c>
      <c r="G7" t="n">
        <v>13.21</v>
      </c>
      <c r="H7" t="n">
        <v>0.2</v>
      </c>
      <c r="I7" t="n">
        <v>124</v>
      </c>
      <c r="J7" t="n">
        <v>196.71</v>
      </c>
      <c r="K7" t="n">
        <v>54.38</v>
      </c>
      <c r="L7" t="n">
        <v>2.25</v>
      </c>
      <c r="M7" t="n">
        <v>122</v>
      </c>
      <c r="N7" t="n">
        <v>40.08</v>
      </c>
      <c r="O7" t="n">
        <v>24495.09</v>
      </c>
      <c r="P7" t="n">
        <v>383.92</v>
      </c>
      <c r="Q7" t="n">
        <v>452.9</v>
      </c>
      <c r="R7" t="n">
        <v>178.44</v>
      </c>
      <c r="S7" t="n">
        <v>57.64</v>
      </c>
      <c r="T7" t="n">
        <v>57738.83</v>
      </c>
      <c r="U7" t="n">
        <v>0.32</v>
      </c>
      <c r="V7" t="n">
        <v>0.78</v>
      </c>
      <c r="W7" t="n">
        <v>7.01</v>
      </c>
      <c r="X7" t="n">
        <v>3.57</v>
      </c>
      <c r="Y7" t="n">
        <v>1</v>
      </c>
      <c r="Z7" t="n">
        <v>10</v>
      </c>
      <c r="AA7" t="n">
        <v>731.1566767397578</v>
      </c>
      <c r="AB7" t="n">
        <v>1000.400821471376</v>
      </c>
      <c r="AC7" t="n">
        <v>904.9239711415183</v>
      </c>
      <c r="AD7" t="n">
        <v>731156.6767397578</v>
      </c>
      <c r="AE7" t="n">
        <v>1000400.821471376</v>
      </c>
      <c r="AF7" t="n">
        <v>1.514633911433236e-05</v>
      </c>
      <c r="AG7" t="n">
        <v>41</v>
      </c>
      <c r="AH7" t="n">
        <v>904923.9711415183</v>
      </c>
    </row>
    <row r="8">
      <c r="A8" t="n">
        <v>6</v>
      </c>
      <c r="B8" t="n">
        <v>100</v>
      </c>
      <c r="C8" t="inlineStr">
        <is>
          <t xml:space="preserve">CONCLUIDO	</t>
        </is>
      </c>
      <c r="D8" t="n">
        <v>2.9681</v>
      </c>
      <c r="E8" t="n">
        <v>33.69</v>
      </c>
      <c r="F8" t="n">
        <v>26.9</v>
      </c>
      <c r="G8" t="n">
        <v>14.67</v>
      </c>
      <c r="H8" t="n">
        <v>0.23</v>
      </c>
      <c r="I8" t="n">
        <v>110</v>
      </c>
      <c r="J8" t="n">
        <v>197.1</v>
      </c>
      <c r="K8" t="n">
        <v>54.38</v>
      </c>
      <c r="L8" t="n">
        <v>2.5</v>
      </c>
      <c r="M8" t="n">
        <v>108</v>
      </c>
      <c r="N8" t="n">
        <v>40.22</v>
      </c>
      <c r="O8" t="n">
        <v>24543.01</v>
      </c>
      <c r="P8" t="n">
        <v>377.92</v>
      </c>
      <c r="Q8" t="n">
        <v>452.78</v>
      </c>
      <c r="R8" t="n">
        <v>165.67</v>
      </c>
      <c r="S8" t="n">
        <v>57.64</v>
      </c>
      <c r="T8" t="n">
        <v>51422.67</v>
      </c>
      <c r="U8" t="n">
        <v>0.35</v>
      </c>
      <c r="V8" t="n">
        <v>0.79</v>
      </c>
      <c r="W8" t="n">
        <v>6.97</v>
      </c>
      <c r="X8" t="n">
        <v>3.17</v>
      </c>
      <c r="Y8" t="n">
        <v>1</v>
      </c>
      <c r="Z8" t="n">
        <v>10</v>
      </c>
      <c r="AA8" t="n">
        <v>697.7680019325468</v>
      </c>
      <c r="AB8" t="n">
        <v>954.7169635957764</v>
      </c>
      <c r="AC8" t="n">
        <v>863.600116543869</v>
      </c>
      <c r="AD8" t="n">
        <v>697768.0019325467</v>
      </c>
      <c r="AE8" t="n">
        <v>954716.9635957764</v>
      </c>
      <c r="AF8" t="n">
        <v>1.557451901099944e-05</v>
      </c>
      <c r="AG8" t="n">
        <v>39</v>
      </c>
      <c r="AH8" t="n">
        <v>863600.116543869</v>
      </c>
    </row>
    <row r="9">
      <c r="A9" t="n">
        <v>7</v>
      </c>
      <c r="B9" t="n">
        <v>100</v>
      </c>
      <c r="C9" t="inlineStr">
        <is>
          <t xml:space="preserve">CONCLUIDO	</t>
        </is>
      </c>
      <c r="D9" t="n">
        <v>3.0348</v>
      </c>
      <c r="E9" t="n">
        <v>32.95</v>
      </c>
      <c r="F9" t="n">
        <v>26.58</v>
      </c>
      <c r="G9" t="n">
        <v>16.11</v>
      </c>
      <c r="H9" t="n">
        <v>0.25</v>
      </c>
      <c r="I9" t="n">
        <v>99</v>
      </c>
      <c r="J9" t="n">
        <v>197.49</v>
      </c>
      <c r="K9" t="n">
        <v>54.38</v>
      </c>
      <c r="L9" t="n">
        <v>2.75</v>
      </c>
      <c r="M9" t="n">
        <v>97</v>
      </c>
      <c r="N9" t="n">
        <v>40.36</v>
      </c>
      <c r="O9" t="n">
        <v>24590.98</v>
      </c>
      <c r="P9" t="n">
        <v>373.34</v>
      </c>
      <c r="Q9" t="n">
        <v>452.95</v>
      </c>
      <c r="R9" t="n">
        <v>155.48</v>
      </c>
      <c r="S9" t="n">
        <v>57.64</v>
      </c>
      <c r="T9" t="n">
        <v>46382.1</v>
      </c>
      <c r="U9" t="n">
        <v>0.37</v>
      </c>
      <c r="V9" t="n">
        <v>0.8</v>
      </c>
      <c r="W9" t="n">
        <v>6.95</v>
      </c>
      <c r="X9" t="n">
        <v>2.85</v>
      </c>
      <c r="Y9" t="n">
        <v>1</v>
      </c>
      <c r="Z9" t="n">
        <v>10</v>
      </c>
      <c r="AA9" t="n">
        <v>686.0201856554008</v>
      </c>
      <c r="AB9" t="n">
        <v>938.6430830883095</v>
      </c>
      <c r="AC9" t="n">
        <v>849.0603046322018</v>
      </c>
      <c r="AD9" t="n">
        <v>686020.1856554009</v>
      </c>
      <c r="AE9" t="n">
        <v>938643.0830883095</v>
      </c>
      <c r="AF9" t="n">
        <v>1.592451409810354e-05</v>
      </c>
      <c r="AG9" t="n">
        <v>39</v>
      </c>
      <c r="AH9" t="n">
        <v>849060.3046322018</v>
      </c>
    </row>
    <row r="10">
      <c r="A10" t="n">
        <v>8</v>
      </c>
      <c r="B10" t="n">
        <v>100</v>
      </c>
      <c r="C10" t="inlineStr">
        <is>
          <t xml:space="preserve">CONCLUIDO	</t>
        </is>
      </c>
      <c r="D10" t="n">
        <v>3.0934</v>
      </c>
      <c r="E10" t="n">
        <v>32.33</v>
      </c>
      <c r="F10" t="n">
        <v>26.31</v>
      </c>
      <c r="G10" t="n">
        <v>17.54</v>
      </c>
      <c r="H10" t="n">
        <v>0.27</v>
      </c>
      <c r="I10" t="n">
        <v>90</v>
      </c>
      <c r="J10" t="n">
        <v>197.88</v>
      </c>
      <c r="K10" t="n">
        <v>54.38</v>
      </c>
      <c r="L10" t="n">
        <v>3</v>
      </c>
      <c r="M10" t="n">
        <v>88</v>
      </c>
      <c r="N10" t="n">
        <v>40.5</v>
      </c>
      <c r="O10" t="n">
        <v>24639</v>
      </c>
      <c r="P10" t="n">
        <v>369.28</v>
      </c>
      <c r="Q10" t="n">
        <v>452.78</v>
      </c>
      <c r="R10" t="n">
        <v>146.73</v>
      </c>
      <c r="S10" t="n">
        <v>57.64</v>
      </c>
      <c r="T10" t="n">
        <v>42054.94</v>
      </c>
      <c r="U10" t="n">
        <v>0.39</v>
      </c>
      <c r="V10" t="n">
        <v>0.8100000000000001</v>
      </c>
      <c r="W10" t="n">
        <v>6.93</v>
      </c>
      <c r="X10" t="n">
        <v>2.58</v>
      </c>
      <c r="Y10" t="n">
        <v>1</v>
      </c>
      <c r="Z10" t="n">
        <v>10</v>
      </c>
      <c r="AA10" t="n">
        <v>667.1457000668546</v>
      </c>
      <c r="AB10" t="n">
        <v>912.8181792225242</v>
      </c>
      <c r="AC10" t="n">
        <v>825.7000933458868</v>
      </c>
      <c r="AD10" t="n">
        <v>667145.7000668546</v>
      </c>
      <c r="AE10" t="n">
        <v>912818.1792225243</v>
      </c>
      <c r="AF10" t="n">
        <v>1.623200603370024e-05</v>
      </c>
      <c r="AG10" t="n">
        <v>38</v>
      </c>
      <c r="AH10" t="n">
        <v>825700.0933458868</v>
      </c>
    </row>
    <row r="11">
      <c r="A11" t="n">
        <v>9</v>
      </c>
      <c r="B11" t="n">
        <v>100</v>
      </c>
      <c r="C11" t="inlineStr">
        <is>
          <t xml:space="preserve">CONCLUIDO	</t>
        </is>
      </c>
      <c r="D11" t="n">
        <v>3.1469</v>
      </c>
      <c r="E11" t="n">
        <v>31.78</v>
      </c>
      <c r="F11" t="n">
        <v>26.07</v>
      </c>
      <c r="G11" t="n">
        <v>19.08</v>
      </c>
      <c r="H11" t="n">
        <v>0.29</v>
      </c>
      <c r="I11" t="n">
        <v>82</v>
      </c>
      <c r="J11" t="n">
        <v>198.27</v>
      </c>
      <c r="K11" t="n">
        <v>54.38</v>
      </c>
      <c r="L11" t="n">
        <v>3.25</v>
      </c>
      <c r="M11" t="n">
        <v>80</v>
      </c>
      <c r="N11" t="n">
        <v>40.64</v>
      </c>
      <c r="O11" t="n">
        <v>24687.06</v>
      </c>
      <c r="P11" t="n">
        <v>365.63</v>
      </c>
      <c r="Q11" t="n">
        <v>452.74</v>
      </c>
      <c r="R11" t="n">
        <v>138.78</v>
      </c>
      <c r="S11" t="n">
        <v>57.64</v>
      </c>
      <c r="T11" t="n">
        <v>38118.73</v>
      </c>
      <c r="U11" t="n">
        <v>0.42</v>
      </c>
      <c r="V11" t="n">
        <v>0.8100000000000001</v>
      </c>
      <c r="W11" t="n">
        <v>6.92</v>
      </c>
      <c r="X11" t="n">
        <v>2.34</v>
      </c>
      <c r="Y11" t="n">
        <v>1</v>
      </c>
      <c r="Z11" t="n">
        <v>10</v>
      </c>
      <c r="AA11" t="n">
        <v>649.5092224861656</v>
      </c>
      <c r="AB11" t="n">
        <v>888.6871725301479</v>
      </c>
      <c r="AC11" t="n">
        <v>803.8721160641503</v>
      </c>
      <c r="AD11" t="n">
        <v>649509.2224861656</v>
      </c>
      <c r="AE11" t="n">
        <v>888687.1725301479</v>
      </c>
      <c r="AF11" t="n">
        <v>1.651273672575524e-05</v>
      </c>
      <c r="AG11" t="n">
        <v>37</v>
      </c>
      <c r="AH11" t="n">
        <v>803872.1160641504</v>
      </c>
    </row>
    <row r="12">
      <c r="A12" t="n">
        <v>10</v>
      </c>
      <c r="B12" t="n">
        <v>100</v>
      </c>
      <c r="C12" t="inlineStr">
        <is>
          <t xml:space="preserve">CONCLUIDO	</t>
        </is>
      </c>
      <c r="D12" t="n">
        <v>3.1888</v>
      </c>
      <c r="E12" t="n">
        <v>31.36</v>
      </c>
      <c r="F12" t="n">
        <v>25.89</v>
      </c>
      <c r="G12" t="n">
        <v>20.44</v>
      </c>
      <c r="H12" t="n">
        <v>0.31</v>
      </c>
      <c r="I12" t="n">
        <v>76</v>
      </c>
      <c r="J12" t="n">
        <v>198.66</v>
      </c>
      <c r="K12" t="n">
        <v>54.38</v>
      </c>
      <c r="L12" t="n">
        <v>3.5</v>
      </c>
      <c r="M12" t="n">
        <v>74</v>
      </c>
      <c r="N12" t="n">
        <v>40.78</v>
      </c>
      <c r="O12" t="n">
        <v>24735.17</v>
      </c>
      <c r="P12" t="n">
        <v>362.73</v>
      </c>
      <c r="Q12" t="n">
        <v>452.79</v>
      </c>
      <c r="R12" t="n">
        <v>132.95</v>
      </c>
      <c r="S12" t="n">
        <v>57.64</v>
      </c>
      <c r="T12" t="n">
        <v>35233.42</v>
      </c>
      <c r="U12" t="n">
        <v>0.43</v>
      </c>
      <c r="V12" t="n">
        <v>0.82</v>
      </c>
      <c r="W12" t="n">
        <v>6.91</v>
      </c>
      <c r="X12" t="n">
        <v>2.16</v>
      </c>
      <c r="Y12" t="n">
        <v>1</v>
      </c>
      <c r="Z12" t="n">
        <v>10</v>
      </c>
      <c r="AA12" t="n">
        <v>642.8958720869049</v>
      </c>
      <c r="AB12" t="n">
        <v>879.6384947534513</v>
      </c>
      <c r="AC12" t="n">
        <v>795.6870313945625</v>
      </c>
      <c r="AD12" t="n">
        <v>642895.8720869049</v>
      </c>
      <c r="AE12" t="n">
        <v>879638.4947534512</v>
      </c>
      <c r="AF12" t="n">
        <v>1.673259870700954e-05</v>
      </c>
      <c r="AG12" t="n">
        <v>37</v>
      </c>
      <c r="AH12" t="n">
        <v>795687.0313945625</v>
      </c>
    </row>
    <row r="13">
      <c r="A13" t="n">
        <v>11</v>
      </c>
      <c r="B13" t="n">
        <v>100</v>
      </c>
      <c r="C13" t="inlineStr">
        <is>
          <t xml:space="preserve">CONCLUIDO	</t>
        </is>
      </c>
      <c r="D13" t="n">
        <v>3.2301</v>
      </c>
      <c r="E13" t="n">
        <v>30.96</v>
      </c>
      <c r="F13" t="n">
        <v>25.72</v>
      </c>
      <c r="G13" t="n">
        <v>22.05</v>
      </c>
      <c r="H13" t="n">
        <v>0.33</v>
      </c>
      <c r="I13" t="n">
        <v>70</v>
      </c>
      <c r="J13" t="n">
        <v>199.05</v>
      </c>
      <c r="K13" t="n">
        <v>54.38</v>
      </c>
      <c r="L13" t="n">
        <v>3.75</v>
      </c>
      <c r="M13" t="n">
        <v>68</v>
      </c>
      <c r="N13" t="n">
        <v>40.92</v>
      </c>
      <c r="O13" t="n">
        <v>24783.33</v>
      </c>
      <c r="P13" t="n">
        <v>360.34</v>
      </c>
      <c r="Q13" t="n">
        <v>452.75</v>
      </c>
      <c r="R13" t="n">
        <v>126.83</v>
      </c>
      <c r="S13" t="n">
        <v>57.64</v>
      </c>
      <c r="T13" t="n">
        <v>32205.29</v>
      </c>
      <c r="U13" t="n">
        <v>0.45</v>
      </c>
      <c r="V13" t="n">
        <v>0.82</v>
      </c>
      <c r="W13" t="n">
        <v>6.92</v>
      </c>
      <c r="X13" t="n">
        <v>1.99</v>
      </c>
      <c r="Y13" t="n">
        <v>1</v>
      </c>
      <c r="Z13" t="n">
        <v>10</v>
      </c>
      <c r="AA13" t="n">
        <v>627.9471446935215</v>
      </c>
      <c r="AB13" t="n">
        <v>859.1849864425162</v>
      </c>
      <c r="AC13" t="n">
        <v>777.1855772101439</v>
      </c>
      <c r="AD13" t="n">
        <v>627947.1446935215</v>
      </c>
      <c r="AE13" t="n">
        <v>859184.9864425162</v>
      </c>
      <c r="AF13" t="n">
        <v>1.69493123066707e-05</v>
      </c>
      <c r="AG13" t="n">
        <v>36</v>
      </c>
      <c r="AH13" t="n">
        <v>777185.5772101439</v>
      </c>
    </row>
    <row r="14">
      <c r="A14" t="n">
        <v>12</v>
      </c>
      <c r="B14" t="n">
        <v>100</v>
      </c>
      <c r="C14" t="inlineStr">
        <is>
          <t xml:space="preserve">CONCLUIDO	</t>
        </is>
      </c>
      <c r="D14" t="n">
        <v>3.2609</v>
      </c>
      <c r="E14" t="n">
        <v>30.67</v>
      </c>
      <c r="F14" t="n">
        <v>25.58</v>
      </c>
      <c r="G14" t="n">
        <v>23.26</v>
      </c>
      <c r="H14" t="n">
        <v>0.36</v>
      </c>
      <c r="I14" t="n">
        <v>66</v>
      </c>
      <c r="J14" t="n">
        <v>199.44</v>
      </c>
      <c r="K14" t="n">
        <v>54.38</v>
      </c>
      <c r="L14" t="n">
        <v>4</v>
      </c>
      <c r="M14" t="n">
        <v>64</v>
      </c>
      <c r="N14" t="n">
        <v>41.06</v>
      </c>
      <c r="O14" t="n">
        <v>24831.54</v>
      </c>
      <c r="P14" t="n">
        <v>358.13</v>
      </c>
      <c r="Q14" t="n">
        <v>452.76</v>
      </c>
      <c r="R14" t="n">
        <v>122.66</v>
      </c>
      <c r="S14" t="n">
        <v>57.64</v>
      </c>
      <c r="T14" t="n">
        <v>30139.38</v>
      </c>
      <c r="U14" t="n">
        <v>0.47</v>
      </c>
      <c r="V14" t="n">
        <v>0.83</v>
      </c>
      <c r="W14" t="n">
        <v>6.9</v>
      </c>
      <c r="X14" t="n">
        <v>1.86</v>
      </c>
      <c r="Y14" t="n">
        <v>1</v>
      </c>
      <c r="Z14" t="n">
        <v>10</v>
      </c>
      <c r="AA14" t="n">
        <v>623.2439799943884</v>
      </c>
      <c r="AB14" t="n">
        <v>852.7499090121794</v>
      </c>
      <c r="AC14" t="n">
        <v>771.3646545380706</v>
      </c>
      <c r="AD14" t="n">
        <v>623243.9799943884</v>
      </c>
      <c r="AE14" t="n">
        <v>852749.9090121794</v>
      </c>
      <c r="AF14" t="n">
        <v>1.71109292284519e-05</v>
      </c>
      <c r="AG14" t="n">
        <v>36</v>
      </c>
      <c r="AH14" t="n">
        <v>771364.6545380706</v>
      </c>
    </row>
    <row r="15">
      <c r="A15" t="n">
        <v>13</v>
      </c>
      <c r="B15" t="n">
        <v>100</v>
      </c>
      <c r="C15" t="inlineStr">
        <is>
          <t xml:space="preserve">CONCLUIDO	</t>
        </is>
      </c>
      <c r="D15" t="n">
        <v>3.2873</v>
      </c>
      <c r="E15" t="n">
        <v>30.42</v>
      </c>
      <c r="F15" t="n">
        <v>25.49</v>
      </c>
      <c r="G15" t="n">
        <v>24.67</v>
      </c>
      <c r="H15" t="n">
        <v>0.38</v>
      </c>
      <c r="I15" t="n">
        <v>62</v>
      </c>
      <c r="J15" t="n">
        <v>199.83</v>
      </c>
      <c r="K15" t="n">
        <v>54.38</v>
      </c>
      <c r="L15" t="n">
        <v>4.25</v>
      </c>
      <c r="M15" t="n">
        <v>60</v>
      </c>
      <c r="N15" t="n">
        <v>41.2</v>
      </c>
      <c r="O15" t="n">
        <v>24879.79</v>
      </c>
      <c r="P15" t="n">
        <v>356.59</v>
      </c>
      <c r="Q15" t="n">
        <v>452.71</v>
      </c>
      <c r="R15" t="n">
        <v>119.59</v>
      </c>
      <c r="S15" t="n">
        <v>57.64</v>
      </c>
      <c r="T15" t="n">
        <v>28623.77</v>
      </c>
      <c r="U15" t="n">
        <v>0.48</v>
      </c>
      <c r="V15" t="n">
        <v>0.83</v>
      </c>
      <c r="W15" t="n">
        <v>6.9</v>
      </c>
      <c r="X15" t="n">
        <v>1.76</v>
      </c>
      <c r="Y15" t="n">
        <v>1</v>
      </c>
      <c r="Z15" t="n">
        <v>10</v>
      </c>
      <c r="AA15" t="n">
        <v>619.5833292182507</v>
      </c>
      <c r="AB15" t="n">
        <v>847.7412451237533</v>
      </c>
      <c r="AC15" t="n">
        <v>766.834010501452</v>
      </c>
      <c r="AD15" t="n">
        <v>619583.3292182507</v>
      </c>
      <c r="AE15" t="n">
        <v>847741.2451237533</v>
      </c>
      <c r="AF15" t="n">
        <v>1.724945801855007e-05</v>
      </c>
      <c r="AG15" t="n">
        <v>36</v>
      </c>
      <c r="AH15" t="n">
        <v>766834.010501452</v>
      </c>
    </row>
    <row r="16">
      <c r="A16" t="n">
        <v>14</v>
      </c>
      <c r="B16" t="n">
        <v>100</v>
      </c>
      <c r="C16" t="inlineStr">
        <is>
          <t xml:space="preserve">CONCLUIDO	</t>
        </is>
      </c>
      <c r="D16" t="n">
        <v>3.32</v>
      </c>
      <c r="E16" t="n">
        <v>30.12</v>
      </c>
      <c r="F16" t="n">
        <v>25.35</v>
      </c>
      <c r="G16" t="n">
        <v>26.22</v>
      </c>
      <c r="H16" t="n">
        <v>0.4</v>
      </c>
      <c r="I16" t="n">
        <v>58</v>
      </c>
      <c r="J16" t="n">
        <v>200.22</v>
      </c>
      <c r="K16" t="n">
        <v>54.38</v>
      </c>
      <c r="L16" t="n">
        <v>4.5</v>
      </c>
      <c r="M16" t="n">
        <v>56</v>
      </c>
      <c r="N16" t="n">
        <v>41.35</v>
      </c>
      <c r="O16" t="n">
        <v>24928.09</v>
      </c>
      <c r="P16" t="n">
        <v>354.34</v>
      </c>
      <c r="Q16" t="n">
        <v>452.67</v>
      </c>
      <c r="R16" t="n">
        <v>115.31</v>
      </c>
      <c r="S16" t="n">
        <v>57.64</v>
      </c>
      <c r="T16" t="n">
        <v>26501.94</v>
      </c>
      <c r="U16" t="n">
        <v>0.5</v>
      </c>
      <c r="V16" t="n">
        <v>0.84</v>
      </c>
      <c r="W16" t="n">
        <v>6.88</v>
      </c>
      <c r="X16" t="n">
        <v>1.62</v>
      </c>
      <c r="Y16" t="n">
        <v>1</v>
      </c>
      <c r="Z16" t="n">
        <v>10</v>
      </c>
      <c r="AA16" t="n">
        <v>605.8840321241818</v>
      </c>
      <c r="AB16" t="n">
        <v>828.9972624693149</v>
      </c>
      <c r="AC16" t="n">
        <v>749.8789272442082</v>
      </c>
      <c r="AD16" t="n">
        <v>605884.0321241817</v>
      </c>
      <c r="AE16" t="n">
        <v>828997.262469315</v>
      </c>
      <c r="AF16" t="n">
        <v>1.742104481537621e-05</v>
      </c>
      <c r="AG16" t="n">
        <v>35</v>
      </c>
      <c r="AH16" t="n">
        <v>749878.9272442082</v>
      </c>
    </row>
    <row r="17">
      <c r="A17" t="n">
        <v>15</v>
      </c>
      <c r="B17" t="n">
        <v>100</v>
      </c>
      <c r="C17" t="inlineStr">
        <is>
          <t xml:space="preserve">CONCLUIDO	</t>
        </is>
      </c>
      <c r="D17" t="n">
        <v>3.3403</v>
      </c>
      <c r="E17" t="n">
        <v>29.94</v>
      </c>
      <c r="F17" t="n">
        <v>25.28</v>
      </c>
      <c r="G17" t="n">
        <v>27.58</v>
      </c>
      <c r="H17" t="n">
        <v>0.42</v>
      </c>
      <c r="I17" t="n">
        <v>55</v>
      </c>
      <c r="J17" t="n">
        <v>200.61</v>
      </c>
      <c r="K17" t="n">
        <v>54.38</v>
      </c>
      <c r="L17" t="n">
        <v>4.75</v>
      </c>
      <c r="M17" t="n">
        <v>53</v>
      </c>
      <c r="N17" t="n">
        <v>41.49</v>
      </c>
      <c r="O17" t="n">
        <v>24976.45</v>
      </c>
      <c r="P17" t="n">
        <v>353.18</v>
      </c>
      <c r="Q17" t="n">
        <v>452.76</v>
      </c>
      <c r="R17" t="n">
        <v>112.69</v>
      </c>
      <c r="S17" t="n">
        <v>57.64</v>
      </c>
      <c r="T17" t="n">
        <v>25208.86</v>
      </c>
      <c r="U17" t="n">
        <v>0.51</v>
      </c>
      <c r="V17" t="n">
        <v>0.84</v>
      </c>
      <c r="W17" t="n">
        <v>6.89</v>
      </c>
      <c r="X17" t="n">
        <v>1.55</v>
      </c>
      <c r="Y17" t="n">
        <v>1</v>
      </c>
      <c r="Z17" t="n">
        <v>10</v>
      </c>
      <c r="AA17" t="n">
        <v>603.1813916581254</v>
      </c>
      <c r="AB17" t="n">
        <v>825.2993905515742</v>
      </c>
      <c r="AC17" t="n">
        <v>746.5339750323008</v>
      </c>
      <c r="AD17" t="n">
        <v>603181.3916581254</v>
      </c>
      <c r="AE17" t="n">
        <v>825299.3905515742</v>
      </c>
      <c r="AF17" t="n">
        <v>1.752756505927746e-05</v>
      </c>
      <c r="AG17" t="n">
        <v>35</v>
      </c>
      <c r="AH17" t="n">
        <v>746533.9750323008</v>
      </c>
    </row>
    <row r="18">
      <c r="A18" t="n">
        <v>16</v>
      </c>
      <c r="B18" t="n">
        <v>100</v>
      </c>
      <c r="C18" t="inlineStr">
        <is>
          <t xml:space="preserve">CONCLUIDO	</t>
        </is>
      </c>
      <c r="D18" t="n">
        <v>3.3635</v>
      </c>
      <c r="E18" t="n">
        <v>29.73</v>
      </c>
      <c r="F18" t="n">
        <v>25.19</v>
      </c>
      <c r="G18" t="n">
        <v>29.07</v>
      </c>
      <c r="H18" t="n">
        <v>0.44</v>
      </c>
      <c r="I18" t="n">
        <v>52</v>
      </c>
      <c r="J18" t="n">
        <v>201.01</v>
      </c>
      <c r="K18" t="n">
        <v>54.38</v>
      </c>
      <c r="L18" t="n">
        <v>5</v>
      </c>
      <c r="M18" t="n">
        <v>50</v>
      </c>
      <c r="N18" t="n">
        <v>41.63</v>
      </c>
      <c r="O18" t="n">
        <v>25024.84</v>
      </c>
      <c r="P18" t="n">
        <v>351.75</v>
      </c>
      <c r="Q18" t="n">
        <v>452.66</v>
      </c>
      <c r="R18" t="n">
        <v>109.99</v>
      </c>
      <c r="S18" t="n">
        <v>57.64</v>
      </c>
      <c r="T18" t="n">
        <v>23872.68</v>
      </c>
      <c r="U18" t="n">
        <v>0.52</v>
      </c>
      <c r="V18" t="n">
        <v>0.84</v>
      </c>
      <c r="W18" t="n">
        <v>6.88</v>
      </c>
      <c r="X18" t="n">
        <v>1.47</v>
      </c>
      <c r="Y18" t="n">
        <v>1</v>
      </c>
      <c r="Z18" t="n">
        <v>10</v>
      </c>
      <c r="AA18" t="n">
        <v>600.0446429902051</v>
      </c>
      <c r="AB18" t="n">
        <v>821.0075526405412</v>
      </c>
      <c r="AC18" t="n">
        <v>742.6517441078646</v>
      </c>
      <c r="AD18" t="n">
        <v>600044.6429902052</v>
      </c>
      <c r="AE18" t="n">
        <v>821007.5526405412</v>
      </c>
      <c r="AF18" t="n">
        <v>1.764930248087889e-05</v>
      </c>
      <c r="AG18" t="n">
        <v>35</v>
      </c>
      <c r="AH18" t="n">
        <v>742651.7441078646</v>
      </c>
    </row>
    <row r="19">
      <c r="A19" t="n">
        <v>17</v>
      </c>
      <c r="B19" t="n">
        <v>100</v>
      </c>
      <c r="C19" t="inlineStr">
        <is>
          <t xml:space="preserve">CONCLUIDO	</t>
        </is>
      </c>
      <c r="D19" t="n">
        <v>3.385</v>
      </c>
      <c r="E19" t="n">
        <v>29.54</v>
      </c>
      <c r="F19" t="n">
        <v>25.12</v>
      </c>
      <c r="G19" t="n">
        <v>30.76</v>
      </c>
      <c r="H19" t="n">
        <v>0.46</v>
      </c>
      <c r="I19" t="n">
        <v>49</v>
      </c>
      <c r="J19" t="n">
        <v>201.4</v>
      </c>
      <c r="K19" t="n">
        <v>54.38</v>
      </c>
      <c r="L19" t="n">
        <v>5.25</v>
      </c>
      <c r="M19" t="n">
        <v>47</v>
      </c>
      <c r="N19" t="n">
        <v>41.77</v>
      </c>
      <c r="O19" t="n">
        <v>25073.29</v>
      </c>
      <c r="P19" t="n">
        <v>350.52</v>
      </c>
      <c r="Q19" t="n">
        <v>452.64</v>
      </c>
      <c r="R19" t="n">
        <v>107.46</v>
      </c>
      <c r="S19" t="n">
        <v>57.64</v>
      </c>
      <c r="T19" t="n">
        <v>22621.99</v>
      </c>
      <c r="U19" t="n">
        <v>0.54</v>
      </c>
      <c r="V19" t="n">
        <v>0.84</v>
      </c>
      <c r="W19" t="n">
        <v>6.88</v>
      </c>
      <c r="X19" t="n">
        <v>1.39</v>
      </c>
      <c r="Y19" t="n">
        <v>1</v>
      </c>
      <c r="Z19" t="n">
        <v>10</v>
      </c>
      <c r="AA19" t="n">
        <v>597.2614418012597</v>
      </c>
      <c r="AB19" t="n">
        <v>817.1994539876555</v>
      </c>
      <c r="AC19" t="n">
        <v>739.2070850457102</v>
      </c>
      <c r="AD19" t="n">
        <v>597261.4418012598</v>
      </c>
      <c r="AE19" t="n">
        <v>817199.4539876555</v>
      </c>
      <c r="AF19" t="n">
        <v>1.776211948796641e-05</v>
      </c>
      <c r="AG19" t="n">
        <v>35</v>
      </c>
      <c r="AH19" t="n">
        <v>739207.0850457102</v>
      </c>
    </row>
    <row r="20">
      <c r="A20" t="n">
        <v>18</v>
      </c>
      <c r="B20" t="n">
        <v>100</v>
      </c>
      <c r="C20" t="inlineStr">
        <is>
          <t xml:space="preserve">CONCLUIDO	</t>
        </is>
      </c>
      <c r="D20" t="n">
        <v>3.4017</v>
      </c>
      <c r="E20" t="n">
        <v>29.4</v>
      </c>
      <c r="F20" t="n">
        <v>25.05</v>
      </c>
      <c r="G20" t="n">
        <v>31.98</v>
      </c>
      <c r="H20" t="n">
        <v>0.48</v>
      </c>
      <c r="I20" t="n">
        <v>47</v>
      </c>
      <c r="J20" t="n">
        <v>201.79</v>
      </c>
      <c r="K20" t="n">
        <v>54.38</v>
      </c>
      <c r="L20" t="n">
        <v>5.5</v>
      </c>
      <c r="M20" t="n">
        <v>45</v>
      </c>
      <c r="N20" t="n">
        <v>41.92</v>
      </c>
      <c r="O20" t="n">
        <v>25121.79</v>
      </c>
      <c r="P20" t="n">
        <v>349.38</v>
      </c>
      <c r="Q20" t="n">
        <v>452.65</v>
      </c>
      <c r="R20" t="n">
        <v>105.58</v>
      </c>
      <c r="S20" t="n">
        <v>57.64</v>
      </c>
      <c r="T20" t="n">
        <v>21690.91</v>
      </c>
      <c r="U20" t="n">
        <v>0.55</v>
      </c>
      <c r="V20" t="n">
        <v>0.85</v>
      </c>
      <c r="W20" t="n">
        <v>6.87</v>
      </c>
      <c r="X20" t="n">
        <v>1.33</v>
      </c>
      <c r="Y20" t="n">
        <v>1</v>
      </c>
      <c r="Z20" t="n">
        <v>10</v>
      </c>
      <c r="AA20" t="n">
        <v>594.9725812222329</v>
      </c>
      <c r="AB20" t="n">
        <v>814.0677339660288</v>
      </c>
      <c r="AC20" t="n">
        <v>736.3742519875509</v>
      </c>
      <c r="AD20" t="n">
        <v>594972.5812222329</v>
      </c>
      <c r="AE20" t="n">
        <v>814067.7339660288</v>
      </c>
      <c r="AF20" t="n">
        <v>1.784974944230882e-05</v>
      </c>
      <c r="AG20" t="n">
        <v>35</v>
      </c>
      <c r="AH20" t="n">
        <v>736374.2519875509</v>
      </c>
    </row>
    <row r="21">
      <c r="A21" t="n">
        <v>19</v>
      </c>
      <c r="B21" t="n">
        <v>100</v>
      </c>
      <c r="C21" t="inlineStr">
        <is>
          <t xml:space="preserve">CONCLUIDO	</t>
        </is>
      </c>
      <c r="D21" t="n">
        <v>3.4172</v>
      </c>
      <c r="E21" t="n">
        <v>29.26</v>
      </c>
      <c r="F21" t="n">
        <v>25</v>
      </c>
      <c r="G21" t="n">
        <v>33.33</v>
      </c>
      <c r="H21" t="n">
        <v>0.51</v>
      </c>
      <c r="I21" t="n">
        <v>45</v>
      </c>
      <c r="J21" t="n">
        <v>202.19</v>
      </c>
      <c r="K21" t="n">
        <v>54.38</v>
      </c>
      <c r="L21" t="n">
        <v>5.75</v>
      </c>
      <c r="M21" t="n">
        <v>43</v>
      </c>
      <c r="N21" t="n">
        <v>42.06</v>
      </c>
      <c r="O21" t="n">
        <v>25170.34</v>
      </c>
      <c r="P21" t="n">
        <v>348.22</v>
      </c>
      <c r="Q21" t="n">
        <v>452.71</v>
      </c>
      <c r="R21" t="n">
        <v>103.55</v>
      </c>
      <c r="S21" t="n">
        <v>57.64</v>
      </c>
      <c r="T21" t="n">
        <v>20686.4</v>
      </c>
      <c r="U21" t="n">
        <v>0.5600000000000001</v>
      </c>
      <c r="V21" t="n">
        <v>0.85</v>
      </c>
      <c r="W21" t="n">
        <v>6.87</v>
      </c>
      <c r="X21" t="n">
        <v>1.27</v>
      </c>
      <c r="Y21" t="n">
        <v>1</v>
      </c>
      <c r="Z21" t="n">
        <v>10</v>
      </c>
      <c r="AA21" t="n">
        <v>583.8563918698027</v>
      </c>
      <c r="AB21" t="n">
        <v>798.8580732823709</v>
      </c>
      <c r="AC21" t="n">
        <v>722.6161799726484</v>
      </c>
      <c r="AD21" t="n">
        <v>583856.3918698027</v>
      </c>
      <c r="AE21" t="n">
        <v>798858.0732823709</v>
      </c>
      <c r="AF21" t="n">
        <v>1.793108263346494e-05</v>
      </c>
      <c r="AG21" t="n">
        <v>34</v>
      </c>
      <c r="AH21" t="n">
        <v>722616.1799726484</v>
      </c>
    </row>
    <row r="22">
      <c r="A22" t="n">
        <v>20</v>
      </c>
      <c r="B22" t="n">
        <v>100</v>
      </c>
      <c r="C22" t="inlineStr">
        <is>
          <t xml:space="preserve">CONCLUIDO	</t>
        </is>
      </c>
      <c r="D22" t="n">
        <v>3.4366</v>
      </c>
      <c r="E22" t="n">
        <v>29.1</v>
      </c>
      <c r="F22" t="n">
        <v>24.91</v>
      </c>
      <c r="G22" t="n">
        <v>34.76</v>
      </c>
      <c r="H22" t="n">
        <v>0.53</v>
      </c>
      <c r="I22" t="n">
        <v>43</v>
      </c>
      <c r="J22" t="n">
        <v>202.58</v>
      </c>
      <c r="K22" t="n">
        <v>54.38</v>
      </c>
      <c r="L22" t="n">
        <v>6</v>
      </c>
      <c r="M22" t="n">
        <v>41</v>
      </c>
      <c r="N22" t="n">
        <v>42.2</v>
      </c>
      <c r="O22" t="n">
        <v>25218.93</v>
      </c>
      <c r="P22" t="n">
        <v>346.9</v>
      </c>
      <c r="Q22" t="n">
        <v>452.68</v>
      </c>
      <c r="R22" t="n">
        <v>100.96</v>
      </c>
      <c r="S22" t="n">
        <v>57.64</v>
      </c>
      <c r="T22" t="n">
        <v>19405.13</v>
      </c>
      <c r="U22" t="n">
        <v>0.57</v>
      </c>
      <c r="V22" t="n">
        <v>0.85</v>
      </c>
      <c r="W22" t="n">
        <v>6.86</v>
      </c>
      <c r="X22" t="n">
        <v>1.18</v>
      </c>
      <c r="Y22" t="n">
        <v>1</v>
      </c>
      <c r="Z22" t="n">
        <v>10</v>
      </c>
      <c r="AA22" t="n">
        <v>581.2415881219425</v>
      </c>
      <c r="AB22" t="n">
        <v>795.2803834375487</v>
      </c>
      <c r="AC22" t="n">
        <v>719.3799398252969</v>
      </c>
      <c r="AD22" t="n">
        <v>581241.5881219425</v>
      </c>
      <c r="AE22" t="n">
        <v>795280.3834375488</v>
      </c>
      <c r="AF22" t="n">
        <v>1.803288030497648e-05</v>
      </c>
      <c r="AG22" t="n">
        <v>34</v>
      </c>
      <c r="AH22" t="n">
        <v>719379.9398252969</v>
      </c>
    </row>
    <row r="23">
      <c r="A23" t="n">
        <v>21</v>
      </c>
      <c r="B23" t="n">
        <v>100</v>
      </c>
      <c r="C23" t="inlineStr">
        <is>
          <t xml:space="preserve">CONCLUIDO	</t>
        </is>
      </c>
      <c r="D23" t="n">
        <v>3.4506</v>
      </c>
      <c r="E23" t="n">
        <v>28.98</v>
      </c>
      <c r="F23" t="n">
        <v>24.87</v>
      </c>
      <c r="G23" t="n">
        <v>36.39</v>
      </c>
      <c r="H23" t="n">
        <v>0.55</v>
      </c>
      <c r="I23" t="n">
        <v>41</v>
      </c>
      <c r="J23" t="n">
        <v>202.98</v>
      </c>
      <c r="K23" t="n">
        <v>54.38</v>
      </c>
      <c r="L23" t="n">
        <v>6.25</v>
      </c>
      <c r="M23" t="n">
        <v>39</v>
      </c>
      <c r="N23" t="n">
        <v>42.35</v>
      </c>
      <c r="O23" t="n">
        <v>25267.7</v>
      </c>
      <c r="P23" t="n">
        <v>346.08</v>
      </c>
      <c r="Q23" t="n">
        <v>452.66</v>
      </c>
      <c r="R23" t="n">
        <v>99.56</v>
      </c>
      <c r="S23" t="n">
        <v>57.64</v>
      </c>
      <c r="T23" t="n">
        <v>18711.63</v>
      </c>
      <c r="U23" t="n">
        <v>0.58</v>
      </c>
      <c r="V23" t="n">
        <v>0.85</v>
      </c>
      <c r="W23" t="n">
        <v>6.86</v>
      </c>
      <c r="X23" t="n">
        <v>1.14</v>
      </c>
      <c r="Y23" t="n">
        <v>1</v>
      </c>
      <c r="Z23" t="n">
        <v>10</v>
      </c>
      <c r="AA23" t="n">
        <v>579.4973572528735</v>
      </c>
      <c r="AB23" t="n">
        <v>792.8938498124534</v>
      </c>
      <c r="AC23" t="n">
        <v>717.2211736198597</v>
      </c>
      <c r="AD23" t="n">
        <v>579497.3572528735</v>
      </c>
      <c r="AE23" t="n">
        <v>792893.8498124534</v>
      </c>
      <c r="AF23" t="n">
        <v>1.810634254214975e-05</v>
      </c>
      <c r="AG23" t="n">
        <v>34</v>
      </c>
      <c r="AH23" t="n">
        <v>717221.1736198596</v>
      </c>
    </row>
    <row r="24">
      <c r="A24" t="n">
        <v>22</v>
      </c>
      <c r="B24" t="n">
        <v>100</v>
      </c>
      <c r="C24" t="inlineStr">
        <is>
          <t xml:space="preserve">CONCLUIDO	</t>
        </is>
      </c>
      <c r="D24" t="n">
        <v>3.4653</v>
      </c>
      <c r="E24" t="n">
        <v>28.86</v>
      </c>
      <c r="F24" t="n">
        <v>24.82</v>
      </c>
      <c r="G24" t="n">
        <v>38.19</v>
      </c>
      <c r="H24" t="n">
        <v>0.57</v>
      </c>
      <c r="I24" t="n">
        <v>39</v>
      </c>
      <c r="J24" t="n">
        <v>203.37</v>
      </c>
      <c r="K24" t="n">
        <v>54.38</v>
      </c>
      <c r="L24" t="n">
        <v>6.5</v>
      </c>
      <c r="M24" t="n">
        <v>37</v>
      </c>
      <c r="N24" t="n">
        <v>42.49</v>
      </c>
      <c r="O24" t="n">
        <v>25316.39</v>
      </c>
      <c r="P24" t="n">
        <v>345.01</v>
      </c>
      <c r="Q24" t="n">
        <v>452.6</v>
      </c>
      <c r="R24" t="n">
        <v>97.55</v>
      </c>
      <c r="S24" t="n">
        <v>57.64</v>
      </c>
      <c r="T24" t="n">
        <v>17715.62</v>
      </c>
      <c r="U24" t="n">
        <v>0.59</v>
      </c>
      <c r="V24" t="n">
        <v>0.85</v>
      </c>
      <c r="W24" t="n">
        <v>6.87</v>
      </c>
      <c r="X24" t="n">
        <v>1.1</v>
      </c>
      <c r="Y24" t="n">
        <v>1</v>
      </c>
      <c r="Z24" t="n">
        <v>10</v>
      </c>
      <c r="AA24" t="n">
        <v>577.5251357027159</v>
      </c>
      <c r="AB24" t="n">
        <v>790.1953692792538</v>
      </c>
      <c r="AC24" t="n">
        <v>714.7802322814073</v>
      </c>
      <c r="AD24" t="n">
        <v>577525.135702716</v>
      </c>
      <c r="AE24" t="n">
        <v>790195.3692792538</v>
      </c>
      <c r="AF24" t="n">
        <v>1.818347789118169e-05</v>
      </c>
      <c r="AG24" t="n">
        <v>34</v>
      </c>
      <c r="AH24" t="n">
        <v>714780.2322814072</v>
      </c>
    </row>
    <row r="25">
      <c r="A25" t="n">
        <v>23</v>
      </c>
      <c r="B25" t="n">
        <v>100</v>
      </c>
      <c r="C25" t="inlineStr">
        <is>
          <t xml:space="preserve">CONCLUIDO	</t>
        </is>
      </c>
      <c r="D25" t="n">
        <v>3.4768</v>
      </c>
      <c r="E25" t="n">
        <v>28.76</v>
      </c>
      <c r="F25" t="n">
        <v>24.77</v>
      </c>
      <c r="G25" t="n">
        <v>39.11</v>
      </c>
      <c r="H25" t="n">
        <v>0.59</v>
      </c>
      <c r="I25" t="n">
        <v>38</v>
      </c>
      <c r="J25" t="n">
        <v>203.77</v>
      </c>
      <c r="K25" t="n">
        <v>54.38</v>
      </c>
      <c r="L25" t="n">
        <v>6.75</v>
      </c>
      <c r="M25" t="n">
        <v>36</v>
      </c>
      <c r="N25" t="n">
        <v>42.64</v>
      </c>
      <c r="O25" t="n">
        <v>25365.14</v>
      </c>
      <c r="P25" t="n">
        <v>344.02</v>
      </c>
      <c r="Q25" t="n">
        <v>452.66</v>
      </c>
      <c r="R25" t="n">
        <v>96.28</v>
      </c>
      <c r="S25" t="n">
        <v>57.64</v>
      </c>
      <c r="T25" t="n">
        <v>17087.93</v>
      </c>
      <c r="U25" t="n">
        <v>0.6</v>
      </c>
      <c r="V25" t="n">
        <v>0.86</v>
      </c>
      <c r="W25" t="n">
        <v>6.85</v>
      </c>
      <c r="X25" t="n">
        <v>1.04</v>
      </c>
      <c r="Y25" t="n">
        <v>1</v>
      </c>
      <c r="Z25" t="n">
        <v>10</v>
      </c>
      <c r="AA25" t="n">
        <v>575.8738253108377</v>
      </c>
      <c r="AB25" t="n">
        <v>787.935973550413</v>
      </c>
      <c r="AC25" t="n">
        <v>712.7364701098453</v>
      </c>
      <c r="AD25" t="n">
        <v>575873.8253108377</v>
      </c>
      <c r="AE25" t="n">
        <v>787935.973550413</v>
      </c>
      <c r="AF25" t="n">
        <v>1.824382187171687e-05</v>
      </c>
      <c r="AG25" t="n">
        <v>34</v>
      </c>
      <c r="AH25" t="n">
        <v>712736.4701098453</v>
      </c>
    </row>
    <row r="26">
      <c r="A26" t="n">
        <v>24</v>
      </c>
      <c r="B26" t="n">
        <v>100</v>
      </c>
      <c r="C26" t="inlineStr">
        <is>
          <t xml:space="preserve">CONCLUIDO	</t>
        </is>
      </c>
      <c r="D26" t="n">
        <v>3.4824</v>
      </c>
      <c r="E26" t="n">
        <v>28.72</v>
      </c>
      <c r="F26" t="n">
        <v>24.76</v>
      </c>
      <c r="G26" t="n">
        <v>40.15</v>
      </c>
      <c r="H26" t="n">
        <v>0.61</v>
      </c>
      <c r="I26" t="n">
        <v>37</v>
      </c>
      <c r="J26" t="n">
        <v>204.16</v>
      </c>
      <c r="K26" t="n">
        <v>54.38</v>
      </c>
      <c r="L26" t="n">
        <v>7</v>
      </c>
      <c r="M26" t="n">
        <v>35</v>
      </c>
      <c r="N26" t="n">
        <v>42.78</v>
      </c>
      <c r="O26" t="n">
        <v>25413.94</v>
      </c>
      <c r="P26" t="n">
        <v>344.01</v>
      </c>
      <c r="Q26" t="n">
        <v>452.6</v>
      </c>
      <c r="R26" t="n">
        <v>95.93000000000001</v>
      </c>
      <c r="S26" t="n">
        <v>57.64</v>
      </c>
      <c r="T26" t="n">
        <v>16917.69</v>
      </c>
      <c r="U26" t="n">
        <v>0.6</v>
      </c>
      <c r="V26" t="n">
        <v>0.86</v>
      </c>
      <c r="W26" t="n">
        <v>6.86</v>
      </c>
      <c r="X26" t="n">
        <v>1.03</v>
      </c>
      <c r="Y26" t="n">
        <v>1</v>
      </c>
      <c r="Z26" t="n">
        <v>10</v>
      </c>
      <c r="AA26" t="n">
        <v>575.4195157957948</v>
      </c>
      <c r="AB26" t="n">
        <v>787.31436722921</v>
      </c>
      <c r="AC26" t="n">
        <v>712.174189023508</v>
      </c>
      <c r="AD26" t="n">
        <v>575419.5157957948</v>
      </c>
      <c r="AE26" t="n">
        <v>787314.36722921</v>
      </c>
      <c r="AF26" t="n">
        <v>1.827320676658619e-05</v>
      </c>
      <c r="AG26" t="n">
        <v>34</v>
      </c>
      <c r="AH26" t="n">
        <v>712174.189023508</v>
      </c>
    </row>
    <row r="27">
      <c r="A27" t="n">
        <v>25</v>
      </c>
      <c r="B27" t="n">
        <v>100</v>
      </c>
      <c r="C27" t="inlineStr">
        <is>
          <t xml:space="preserve">CONCLUIDO	</t>
        </is>
      </c>
      <c r="D27" t="n">
        <v>3.5017</v>
      </c>
      <c r="E27" t="n">
        <v>28.56</v>
      </c>
      <c r="F27" t="n">
        <v>24.68</v>
      </c>
      <c r="G27" t="n">
        <v>42.31</v>
      </c>
      <c r="H27" t="n">
        <v>0.63</v>
      </c>
      <c r="I27" t="n">
        <v>35</v>
      </c>
      <c r="J27" t="n">
        <v>204.56</v>
      </c>
      <c r="K27" t="n">
        <v>54.38</v>
      </c>
      <c r="L27" t="n">
        <v>7.25</v>
      </c>
      <c r="M27" t="n">
        <v>33</v>
      </c>
      <c r="N27" t="n">
        <v>42.93</v>
      </c>
      <c r="O27" t="n">
        <v>25462.78</v>
      </c>
      <c r="P27" t="n">
        <v>342.58</v>
      </c>
      <c r="Q27" t="n">
        <v>452.6</v>
      </c>
      <c r="R27" t="n">
        <v>93.59</v>
      </c>
      <c r="S27" t="n">
        <v>57.64</v>
      </c>
      <c r="T27" t="n">
        <v>15757.55</v>
      </c>
      <c r="U27" t="n">
        <v>0.62</v>
      </c>
      <c r="V27" t="n">
        <v>0.86</v>
      </c>
      <c r="W27" t="n">
        <v>6.84</v>
      </c>
      <c r="X27" t="n">
        <v>0.95</v>
      </c>
      <c r="Y27" t="n">
        <v>1</v>
      </c>
      <c r="Z27" t="n">
        <v>10</v>
      </c>
      <c r="AA27" t="n">
        <v>572.844257538186</v>
      </c>
      <c r="AB27" t="n">
        <v>783.7907852687738</v>
      </c>
      <c r="AC27" t="n">
        <v>708.9868927799973</v>
      </c>
      <c r="AD27" t="n">
        <v>572844.2575381859</v>
      </c>
      <c r="AE27" t="n">
        <v>783790.7852687738</v>
      </c>
      <c r="AF27" t="n">
        <v>1.83744797078322e-05</v>
      </c>
      <c r="AG27" t="n">
        <v>34</v>
      </c>
      <c r="AH27" t="n">
        <v>708986.8927799973</v>
      </c>
    </row>
    <row r="28">
      <c r="A28" t="n">
        <v>26</v>
      </c>
      <c r="B28" t="n">
        <v>100</v>
      </c>
      <c r="C28" t="inlineStr">
        <is>
          <t xml:space="preserve">CONCLUIDO	</t>
        </is>
      </c>
      <c r="D28" t="n">
        <v>3.5094</v>
      </c>
      <c r="E28" t="n">
        <v>28.5</v>
      </c>
      <c r="F28" t="n">
        <v>24.66</v>
      </c>
      <c r="G28" t="n">
        <v>43.51</v>
      </c>
      <c r="H28" t="n">
        <v>0.65</v>
      </c>
      <c r="I28" t="n">
        <v>34</v>
      </c>
      <c r="J28" t="n">
        <v>204.95</v>
      </c>
      <c r="K28" t="n">
        <v>54.38</v>
      </c>
      <c r="L28" t="n">
        <v>7.5</v>
      </c>
      <c r="M28" t="n">
        <v>32</v>
      </c>
      <c r="N28" t="n">
        <v>43.08</v>
      </c>
      <c r="O28" t="n">
        <v>25511.67</v>
      </c>
      <c r="P28" t="n">
        <v>341.94</v>
      </c>
      <c r="Q28" t="n">
        <v>452.58</v>
      </c>
      <c r="R28" t="n">
        <v>92.53</v>
      </c>
      <c r="S28" t="n">
        <v>57.64</v>
      </c>
      <c r="T28" t="n">
        <v>15234.45</v>
      </c>
      <c r="U28" t="n">
        <v>0.62</v>
      </c>
      <c r="V28" t="n">
        <v>0.86</v>
      </c>
      <c r="W28" t="n">
        <v>6.85</v>
      </c>
      <c r="X28" t="n">
        <v>0.93</v>
      </c>
      <c r="Y28" t="n">
        <v>1</v>
      </c>
      <c r="Z28" t="n">
        <v>10</v>
      </c>
      <c r="AA28" t="n">
        <v>562.8328623689698</v>
      </c>
      <c r="AB28" t="n">
        <v>770.092752726669</v>
      </c>
      <c r="AC28" t="n">
        <v>696.5961812384018</v>
      </c>
      <c r="AD28" t="n">
        <v>562832.8623689698</v>
      </c>
      <c r="AE28" t="n">
        <v>770092.752726669</v>
      </c>
      <c r="AF28" t="n">
        <v>1.84148839382775e-05</v>
      </c>
      <c r="AG28" t="n">
        <v>33</v>
      </c>
      <c r="AH28" t="n">
        <v>696596.1812384018</v>
      </c>
    </row>
    <row r="29">
      <c r="A29" t="n">
        <v>27</v>
      </c>
      <c r="B29" t="n">
        <v>100</v>
      </c>
      <c r="C29" t="inlineStr">
        <is>
          <t xml:space="preserve">CONCLUIDO	</t>
        </is>
      </c>
      <c r="D29" t="n">
        <v>3.5156</v>
      </c>
      <c r="E29" t="n">
        <v>28.44</v>
      </c>
      <c r="F29" t="n">
        <v>24.64</v>
      </c>
      <c r="G29" t="n">
        <v>44.81</v>
      </c>
      <c r="H29" t="n">
        <v>0.67</v>
      </c>
      <c r="I29" t="n">
        <v>33</v>
      </c>
      <c r="J29" t="n">
        <v>205.35</v>
      </c>
      <c r="K29" t="n">
        <v>54.38</v>
      </c>
      <c r="L29" t="n">
        <v>7.75</v>
      </c>
      <c r="M29" t="n">
        <v>31</v>
      </c>
      <c r="N29" t="n">
        <v>43.22</v>
      </c>
      <c r="O29" t="n">
        <v>25560.62</v>
      </c>
      <c r="P29" t="n">
        <v>341.65</v>
      </c>
      <c r="Q29" t="n">
        <v>452.64</v>
      </c>
      <c r="R29" t="n">
        <v>92.27</v>
      </c>
      <c r="S29" t="n">
        <v>57.64</v>
      </c>
      <c r="T29" t="n">
        <v>15108</v>
      </c>
      <c r="U29" t="n">
        <v>0.62</v>
      </c>
      <c r="V29" t="n">
        <v>0.86</v>
      </c>
      <c r="W29" t="n">
        <v>6.85</v>
      </c>
      <c r="X29" t="n">
        <v>0.92</v>
      </c>
      <c r="Y29" t="n">
        <v>1</v>
      </c>
      <c r="Z29" t="n">
        <v>10</v>
      </c>
      <c r="AA29" t="n">
        <v>562.1388482495342</v>
      </c>
      <c r="AB29" t="n">
        <v>769.1431719907152</v>
      </c>
      <c r="AC29" t="n">
        <v>695.7372271551425</v>
      </c>
      <c r="AD29" t="n">
        <v>562138.8482495343</v>
      </c>
      <c r="AE29" t="n">
        <v>769143.1719907152</v>
      </c>
      <c r="AF29" t="n">
        <v>1.844741721473995e-05</v>
      </c>
      <c r="AG29" t="n">
        <v>33</v>
      </c>
      <c r="AH29" t="n">
        <v>695737.2271551425</v>
      </c>
    </row>
    <row r="30">
      <c r="A30" t="n">
        <v>28</v>
      </c>
      <c r="B30" t="n">
        <v>100</v>
      </c>
      <c r="C30" t="inlineStr">
        <is>
          <t xml:space="preserve">CONCLUIDO	</t>
        </is>
      </c>
      <c r="D30" t="n">
        <v>3.5215</v>
      </c>
      <c r="E30" t="n">
        <v>28.4</v>
      </c>
      <c r="F30" t="n">
        <v>24.64</v>
      </c>
      <c r="G30" t="n">
        <v>46.19</v>
      </c>
      <c r="H30" t="n">
        <v>0.6899999999999999</v>
      </c>
      <c r="I30" t="n">
        <v>32</v>
      </c>
      <c r="J30" t="n">
        <v>205.75</v>
      </c>
      <c r="K30" t="n">
        <v>54.38</v>
      </c>
      <c r="L30" t="n">
        <v>8</v>
      </c>
      <c r="M30" t="n">
        <v>30</v>
      </c>
      <c r="N30" t="n">
        <v>43.37</v>
      </c>
      <c r="O30" t="n">
        <v>25609.61</v>
      </c>
      <c r="P30" t="n">
        <v>341.23</v>
      </c>
      <c r="Q30" t="n">
        <v>452.7</v>
      </c>
      <c r="R30" t="n">
        <v>91.97</v>
      </c>
      <c r="S30" t="n">
        <v>57.64</v>
      </c>
      <c r="T30" t="n">
        <v>14964.46</v>
      </c>
      <c r="U30" t="n">
        <v>0.63</v>
      </c>
      <c r="V30" t="n">
        <v>0.86</v>
      </c>
      <c r="W30" t="n">
        <v>6.85</v>
      </c>
      <c r="X30" t="n">
        <v>0.91</v>
      </c>
      <c r="Y30" t="n">
        <v>1</v>
      </c>
      <c r="Z30" t="n">
        <v>10</v>
      </c>
      <c r="AA30" t="n">
        <v>561.4053421684722</v>
      </c>
      <c r="AB30" t="n">
        <v>768.1395566106017</v>
      </c>
      <c r="AC30" t="n">
        <v>694.829395418324</v>
      </c>
      <c r="AD30" t="n">
        <v>561405.3421684722</v>
      </c>
      <c r="AE30" t="n">
        <v>768139.5566106017</v>
      </c>
      <c r="AF30" t="n">
        <v>1.847837630040583e-05</v>
      </c>
      <c r="AG30" t="n">
        <v>33</v>
      </c>
      <c r="AH30" t="n">
        <v>694829.395418324</v>
      </c>
    </row>
    <row r="31">
      <c r="A31" t="n">
        <v>29</v>
      </c>
      <c r="B31" t="n">
        <v>100</v>
      </c>
      <c r="C31" t="inlineStr">
        <is>
          <t xml:space="preserve">CONCLUIDO	</t>
        </is>
      </c>
      <c r="D31" t="n">
        <v>3.5321</v>
      </c>
      <c r="E31" t="n">
        <v>28.31</v>
      </c>
      <c r="F31" t="n">
        <v>24.59</v>
      </c>
      <c r="G31" t="n">
        <v>47.59</v>
      </c>
      <c r="H31" t="n">
        <v>0.71</v>
      </c>
      <c r="I31" t="n">
        <v>31</v>
      </c>
      <c r="J31" t="n">
        <v>206.15</v>
      </c>
      <c r="K31" t="n">
        <v>54.38</v>
      </c>
      <c r="L31" t="n">
        <v>8.25</v>
      </c>
      <c r="M31" t="n">
        <v>29</v>
      </c>
      <c r="N31" t="n">
        <v>43.52</v>
      </c>
      <c r="O31" t="n">
        <v>25658.66</v>
      </c>
      <c r="P31" t="n">
        <v>340.37</v>
      </c>
      <c r="Q31" t="n">
        <v>452.62</v>
      </c>
      <c r="R31" t="n">
        <v>90.33</v>
      </c>
      <c r="S31" t="n">
        <v>57.64</v>
      </c>
      <c r="T31" t="n">
        <v>14146.61</v>
      </c>
      <c r="U31" t="n">
        <v>0.64</v>
      </c>
      <c r="V31" t="n">
        <v>0.86</v>
      </c>
      <c r="W31" t="n">
        <v>6.85</v>
      </c>
      <c r="X31" t="n">
        <v>0.86</v>
      </c>
      <c r="Y31" t="n">
        <v>1</v>
      </c>
      <c r="Z31" t="n">
        <v>10</v>
      </c>
      <c r="AA31" t="n">
        <v>559.9597164672099</v>
      </c>
      <c r="AB31" t="n">
        <v>766.1615877496295</v>
      </c>
      <c r="AC31" t="n">
        <v>693.0402011293464</v>
      </c>
      <c r="AD31" t="n">
        <v>559959.7164672099</v>
      </c>
      <c r="AE31" t="n">
        <v>766161.5877496295</v>
      </c>
      <c r="AF31" t="n">
        <v>1.85339977085513e-05</v>
      </c>
      <c r="AG31" t="n">
        <v>33</v>
      </c>
      <c r="AH31" t="n">
        <v>693040.2011293464</v>
      </c>
    </row>
    <row r="32">
      <c r="A32" t="n">
        <v>30</v>
      </c>
      <c r="B32" t="n">
        <v>100</v>
      </c>
      <c r="C32" t="inlineStr">
        <is>
          <t xml:space="preserve">CONCLUIDO	</t>
        </is>
      </c>
      <c r="D32" t="n">
        <v>3.541</v>
      </c>
      <c r="E32" t="n">
        <v>28.24</v>
      </c>
      <c r="F32" t="n">
        <v>24.56</v>
      </c>
      <c r="G32" t="n">
        <v>49.11</v>
      </c>
      <c r="H32" t="n">
        <v>0.73</v>
      </c>
      <c r="I32" t="n">
        <v>30</v>
      </c>
      <c r="J32" t="n">
        <v>206.54</v>
      </c>
      <c r="K32" t="n">
        <v>54.38</v>
      </c>
      <c r="L32" t="n">
        <v>8.5</v>
      </c>
      <c r="M32" t="n">
        <v>28</v>
      </c>
      <c r="N32" t="n">
        <v>43.67</v>
      </c>
      <c r="O32" t="n">
        <v>25707.76</v>
      </c>
      <c r="P32" t="n">
        <v>339.74</v>
      </c>
      <c r="Q32" t="n">
        <v>452.63</v>
      </c>
      <c r="R32" t="n">
        <v>89.29000000000001</v>
      </c>
      <c r="S32" t="n">
        <v>57.64</v>
      </c>
      <c r="T32" t="n">
        <v>13634.09</v>
      </c>
      <c r="U32" t="n">
        <v>0.65</v>
      </c>
      <c r="V32" t="n">
        <v>0.86</v>
      </c>
      <c r="W32" t="n">
        <v>6.85</v>
      </c>
      <c r="X32" t="n">
        <v>0.83</v>
      </c>
      <c r="Y32" t="n">
        <v>1</v>
      </c>
      <c r="Z32" t="n">
        <v>10</v>
      </c>
      <c r="AA32" t="n">
        <v>558.8302755246114</v>
      </c>
      <c r="AB32" t="n">
        <v>764.6162368245487</v>
      </c>
      <c r="AC32" t="n">
        <v>691.6423363276415</v>
      </c>
      <c r="AD32" t="n">
        <v>558830.2755246114</v>
      </c>
      <c r="AE32" t="n">
        <v>764616.2368245487</v>
      </c>
      <c r="AF32" t="n">
        <v>1.858069870218288e-05</v>
      </c>
      <c r="AG32" t="n">
        <v>33</v>
      </c>
      <c r="AH32" t="n">
        <v>691642.3363276415</v>
      </c>
    </row>
    <row r="33">
      <c r="A33" t="n">
        <v>31</v>
      </c>
      <c r="B33" t="n">
        <v>100</v>
      </c>
      <c r="C33" t="inlineStr">
        <is>
          <t xml:space="preserve">CONCLUIDO	</t>
        </is>
      </c>
      <c r="D33" t="n">
        <v>3.549</v>
      </c>
      <c r="E33" t="n">
        <v>28.18</v>
      </c>
      <c r="F33" t="n">
        <v>24.53</v>
      </c>
      <c r="G33" t="n">
        <v>50.76</v>
      </c>
      <c r="H33" t="n">
        <v>0.75</v>
      </c>
      <c r="I33" t="n">
        <v>29</v>
      </c>
      <c r="J33" t="n">
        <v>206.94</v>
      </c>
      <c r="K33" t="n">
        <v>54.38</v>
      </c>
      <c r="L33" t="n">
        <v>8.75</v>
      </c>
      <c r="M33" t="n">
        <v>27</v>
      </c>
      <c r="N33" t="n">
        <v>43.81</v>
      </c>
      <c r="O33" t="n">
        <v>25756.9</v>
      </c>
      <c r="P33" t="n">
        <v>339</v>
      </c>
      <c r="Q33" t="n">
        <v>452.57</v>
      </c>
      <c r="R33" t="n">
        <v>88.48</v>
      </c>
      <c r="S33" t="n">
        <v>57.64</v>
      </c>
      <c r="T33" t="n">
        <v>13234.73</v>
      </c>
      <c r="U33" t="n">
        <v>0.65</v>
      </c>
      <c r="V33" t="n">
        <v>0.86</v>
      </c>
      <c r="W33" t="n">
        <v>6.84</v>
      </c>
      <c r="X33" t="n">
        <v>0.8100000000000001</v>
      </c>
      <c r="Y33" t="n">
        <v>1</v>
      </c>
      <c r="Z33" t="n">
        <v>10</v>
      </c>
      <c r="AA33" t="n">
        <v>557.6977701608319</v>
      </c>
      <c r="AB33" t="n">
        <v>763.0666930232152</v>
      </c>
      <c r="AC33" t="n">
        <v>690.2406788119088</v>
      </c>
      <c r="AD33" t="n">
        <v>557697.7701608319</v>
      </c>
      <c r="AE33" t="n">
        <v>763066.6930232152</v>
      </c>
      <c r="AF33" t="n">
        <v>1.862267712342476e-05</v>
      </c>
      <c r="AG33" t="n">
        <v>33</v>
      </c>
      <c r="AH33" t="n">
        <v>690240.6788119088</v>
      </c>
    </row>
    <row r="34">
      <c r="A34" t="n">
        <v>32</v>
      </c>
      <c r="B34" t="n">
        <v>100</v>
      </c>
      <c r="C34" t="inlineStr">
        <is>
          <t xml:space="preserve">CONCLUIDO	</t>
        </is>
      </c>
      <c r="D34" t="n">
        <v>3.5578</v>
      </c>
      <c r="E34" t="n">
        <v>28.11</v>
      </c>
      <c r="F34" t="n">
        <v>24.5</v>
      </c>
      <c r="G34" t="n">
        <v>52.5</v>
      </c>
      <c r="H34" t="n">
        <v>0.77</v>
      </c>
      <c r="I34" t="n">
        <v>28</v>
      </c>
      <c r="J34" t="n">
        <v>207.34</v>
      </c>
      <c r="K34" t="n">
        <v>54.38</v>
      </c>
      <c r="L34" t="n">
        <v>9</v>
      </c>
      <c r="M34" t="n">
        <v>26</v>
      </c>
      <c r="N34" t="n">
        <v>43.96</v>
      </c>
      <c r="O34" t="n">
        <v>25806.1</v>
      </c>
      <c r="P34" t="n">
        <v>338.53</v>
      </c>
      <c r="Q34" t="n">
        <v>452.69</v>
      </c>
      <c r="R34" t="n">
        <v>87.53</v>
      </c>
      <c r="S34" t="n">
        <v>57.64</v>
      </c>
      <c r="T34" t="n">
        <v>12764.84</v>
      </c>
      <c r="U34" t="n">
        <v>0.66</v>
      </c>
      <c r="V34" t="n">
        <v>0.87</v>
      </c>
      <c r="W34" t="n">
        <v>6.84</v>
      </c>
      <c r="X34" t="n">
        <v>0.78</v>
      </c>
      <c r="Y34" t="n">
        <v>1</v>
      </c>
      <c r="Z34" t="n">
        <v>10</v>
      </c>
      <c r="AA34" t="n">
        <v>556.6954326005578</v>
      </c>
      <c r="AB34" t="n">
        <v>761.6952505532358</v>
      </c>
      <c r="AC34" t="n">
        <v>689.0001248864328</v>
      </c>
      <c r="AD34" t="n">
        <v>556695.4326005578</v>
      </c>
      <c r="AE34" t="n">
        <v>761695.2505532359</v>
      </c>
      <c r="AF34" t="n">
        <v>1.866885338679081e-05</v>
      </c>
      <c r="AG34" t="n">
        <v>33</v>
      </c>
      <c r="AH34" t="n">
        <v>689000.1248864328</v>
      </c>
    </row>
    <row r="35">
      <c r="A35" t="n">
        <v>33</v>
      </c>
      <c r="B35" t="n">
        <v>100</v>
      </c>
      <c r="C35" t="inlineStr">
        <is>
          <t xml:space="preserve">CONCLUIDO	</t>
        </is>
      </c>
      <c r="D35" t="n">
        <v>3.5581</v>
      </c>
      <c r="E35" t="n">
        <v>28.1</v>
      </c>
      <c r="F35" t="n">
        <v>24.5</v>
      </c>
      <c r="G35" t="n">
        <v>52.5</v>
      </c>
      <c r="H35" t="n">
        <v>0.79</v>
      </c>
      <c r="I35" t="n">
        <v>28</v>
      </c>
      <c r="J35" t="n">
        <v>207.74</v>
      </c>
      <c r="K35" t="n">
        <v>54.38</v>
      </c>
      <c r="L35" t="n">
        <v>9.25</v>
      </c>
      <c r="M35" t="n">
        <v>26</v>
      </c>
      <c r="N35" t="n">
        <v>44.11</v>
      </c>
      <c r="O35" t="n">
        <v>25855.35</v>
      </c>
      <c r="P35" t="n">
        <v>338.16</v>
      </c>
      <c r="Q35" t="n">
        <v>452.69</v>
      </c>
      <c r="R35" t="n">
        <v>87.51000000000001</v>
      </c>
      <c r="S35" t="n">
        <v>57.64</v>
      </c>
      <c r="T35" t="n">
        <v>12752.82</v>
      </c>
      <c r="U35" t="n">
        <v>0.66</v>
      </c>
      <c r="V35" t="n">
        <v>0.87</v>
      </c>
      <c r="W35" t="n">
        <v>6.84</v>
      </c>
      <c r="X35" t="n">
        <v>0.77</v>
      </c>
      <c r="Y35" t="n">
        <v>1</v>
      </c>
      <c r="Z35" t="n">
        <v>10</v>
      </c>
      <c r="AA35" t="n">
        <v>556.4219845687351</v>
      </c>
      <c r="AB35" t="n">
        <v>761.3211068924204</v>
      </c>
      <c r="AC35" t="n">
        <v>688.6616889714916</v>
      </c>
      <c r="AD35" t="n">
        <v>556421.9845687351</v>
      </c>
      <c r="AE35" t="n">
        <v>761321.1068924204</v>
      </c>
      <c r="AF35" t="n">
        <v>1.867042757758738e-05</v>
      </c>
      <c r="AG35" t="n">
        <v>33</v>
      </c>
      <c r="AH35" t="n">
        <v>688661.6889714915</v>
      </c>
    </row>
    <row r="36">
      <c r="A36" t="n">
        <v>34</v>
      </c>
      <c r="B36" t="n">
        <v>100</v>
      </c>
      <c r="C36" t="inlineStr">
        <is>
          <t xml:space="preserve">CONCLUIDO	</t>
        </is>
      </c>
      <c r="D36" t="n">
        <v>3.5673</v>
      </c>
      <c r="E36" t="n">
        <v>28.03</v>
      </c>
      <c r="F36" t="n">
        <v>24.47</v>
      </c>
      <c r="G36" t="n">
        <v>54.37</v>
      </c>
      <c r="H36" t="n">
        <v>0.8100000000000001</v>
      </c>
      <c r="I36" t="n">
        <v>27</v>
      </c>
      <c r="J36" t="n">
        <v>208.14</v>
      </c>
      <c r="K36" t="n">
        <v>54.38</v>
      </c>
      <c r="L36" t="n">
        <v>9.5</v>
      </c>
      <c r="M36" t="n">
        <v>25</v>
      </c>
      <c r="N36" t="n">
        <v>44.26</v>
      </c>
      <c r="O36" t="n">
        <v>25904.65</v>
      </c>
      <c r="P36" t="n">
        <v>337.41</v>
      </c>
      <c r="Q36" t="n">
        <v>452.65</v>
      </c>
      <c r="R36" t="n">
        <v>86.34999999999999</v>
      </c>
      <c r="S36" t="n">
        <v>57.64</v>
      </c>
      <c r="T36" t="n">
        <v>12178.76</v>
      </c>
      <c r="U36" t="n">
        <v>0.67</v>
      </c>
      <c r="V36" t="n">
        <v>0.87</v>
      </c>
      <c r="W36" t="n">
        <v>6.84</v>
      </c>
      <c r="X36" t="n">
        <v>0.74</v>
      </c>
      <c r="Y36" t="n">
        <v>1</v>
      </c>
      <c r="Z36" t="n">
        <v>10</v>
      </c>
      <c r="AA36" t="n">
        <v>555.2064781889892</v>
      </c>
      <c r="AB36" t="n">
        <v>759.6579974392951</v>
      </c>
      <c r="AC36" t="n">
        <v>687.1573043503838</v>
      </c>
      <c r="AD36" t="n">
        <v>555206.4781889892</v>
      </c>
      <c r="AE36" t="n">
        <v>759657.9974392951</v>
      </c>
      <c r="AF36" t="n">
        <v>1.871870276201554e-05</v>
      </c>
      <c r="AG36" t="n">
        <v>33</v>
      </c>
      <c r="AH36" t="n">
        <v>687157.3043503838</v>
      </c>
    </row>
    <row r="37">
      <c r="A37" t="n">
        <v>35</v>
      </c>
      <c r="B37" t="n">
        <v>100</v>
      </c>
      <c r="C37" t="inlineStr">
        <is>
          <t xml:space="preserve">CONCLUIDO	</t>
        </is>
      </c>
      <c r="D37" t="n">
        <v>3.5768</v>
      </c>
      <c r="E37" t="n">
        <v>27.96</v>
      </c>
      <c r="F37" t="n">
        <v>24.43</v>
      </c>
      <c r="G37" t="n">
        <v>56.38</v>
      </c>
      <c r="H37" t="n">
        <v>0.83</v>
      </c>
      <c r="I37" t="n">
        <v>26</v>
      </c>
      <c r="J37" t="n">
        <v>208.54</v>
      </c>
      <c r="K37" t="n">
        <v>54.38</v>
      </c>
      <c r="L37" t="n">
        <v>9.75</v>
      </c>
      <c r="M37" t="n">
        <v>24</v>
      </c>
      <c r="N37" t="n">
        <v>44.41</v>
      </c>
      <c r="O37" t="n">
        <v>25954</v>
      </c>
      <c r="P37" t="n">
        <v>336.69</v>
      </c>
      <c r="Q37" t="n">
        <v>452.57</v>
      </c>
      <c r="R37" t="n">
        <v>85.19</v>
      </c>
      <c r="S37" t="n">
        <v>57.64</v>
      </c>
      <c r="T37" t="n">
        <v>11600.95</v>
      </c>
      <c r="U37" t="n">
        <v>0.68</v>
      </c>
      <c r="V37" t="n">
        <v>0.87</v>
      </c>
      <c r="W37" t="n">
        <v>6.84</v>
      </c>
      <c r="X37" t="n">
        <v>0.71</v>
      </c>
      <c r="Y37" t="n">
        <v>1</v>
      </c>
      <c r="Z37" t="n">
        <v>10</v>
      </c>
      <c r="AA37" t="n">
        <v>553.9837158658335</v>
      </c>
      <c r="AB37" t="n">
        <v>757.984960084287</v>
      </c>
      <c r="AC37" t="n">
        <v>685.643939332415</v>
      </c>
      <c r="AD37" t="n">
        <v>553983.7158658335</v>
      </c>
      <c r="AE37" t="n">
        <v>757984.960084287</v>
      </c>
      <c r="AF37" t="n">
        <v>1.876855213724026e-05</v>
      </c>
      <c r="AG37" t="n">
        <v>33</v>
      </c>
      <c r="AH37" t="n">
        <v>685643.939332415</v>
      </c>
    </row>
    <row r="38">
      <c r="A38" t="n">
        <v>36</v>
      </c>
      <c r="B38" t="n">
        <v>100</v>
      </c>
      <c r="C38" t="inlineStr">
        <is>
          <t xml:space="preserve">CONCLUIDO	</t>
        </is>
      </c>
      <c r="D38" t="n">
        <v>3.5743</v>
      </c>
      <c r="E38" t="n">
        <v>27.98</v>
      </c>
      <c r="F38" t="n">
        <v>24.45</v>
      </c>
      <c r="G38" t="n">
        <v>56.42</v>
      </c>
      <c r="H38" t="n">
        <v>0.85</v>
      </c>
      <c r="I38" t="n">
        <v>26</v>
      </c>
      <c r="J38" t="n">
        <v>208.94</v>
      </c>
      <c r="K38" t="n">
        <v>54.38</v>
      </c>
      <c r="L38" t="n">
        <v>10</v>
      </c>
      <c r="M38" t="n">
        <v>24</v>
      </c>
      <c r="N38" t="n">
        <v>44.56</v>
      </c>
      <c r="O38" t="n">
        <v>26003.41</v>
      </c>
      <c r="P38" t="n">
        <v>336.56</v>
      </c>
      <c r="Q38" t="n">
        <v>452.62</v>
      </c>
      <c r="R38" t="n">
        <v>86.04000000000001</v>
      </c>
      <c r="S38" t="n">
        <v>57.64</v>
      </c>
      <c r="T38" t="n">
        <v>12025.74</v>
      </c>
      <c r="U38" t="n">
        <v>0.67</v>
      </c>
      <c r="V38" t="n">
        <v>0.87</v>
      </c>
      <c r="W38" t="n">
        <v>6.84</v>
      </c>
      <c r="X38" t="n">
        <v>0.72</v>
      </c>
      <c r="Y38" t="n">
        <v>1</v>
      </c>
      <c r="Z38" t="n">
        <v>10</v>
      </c>
      <c r="AA38" t="n">
        <v>554.1002496825016</v>
      </c>
      <c r="AB38" t="n">
        <v>758.1444067933616</v>
      </c>
      <c r="AC38" t="n">
        <v>685.7881686713605</v>
      </c>
      <c r="AD38" t="n">
        <v>554100.2496825017</v>
      </c>
      <c r="AE38" t="n">
        <v>758144.4067933615</v>
      </c>
      <c r="AF38" t="n">
        <v>1.875543388060217e-05</v>
      </c>
      <c r="AG38" t="n">
        <v>33</v>
      </c>
      <c r="AH38" t="n">
        <v>685788.1686713605</v>
      </c>
    </row>
    <row r="39">
      <c r="A39" t="n">
        <v>37</v>
      </c>
      <c r="B39" t="n">
        <v>100</v>
      </c>
      <c r="C39" t="inlineStr">
        <is>
          <t xml:space="preserve">CONCLUIDO	</t>
        </is>
      </c>
      <c r="D39" t="n">
        <v>3.5819</v>
      </c>
      <c r="E39" t="n">
        <v>27.92</v>
      </c>
      <c r="F39" t="n">
        <v>24.43</v>
      </c>
      <c r="G39" t="n">
        <v>58.63</v>
      </c>
      <c r="H39" t="n">
        <v>0.87</v>
      </c>
      <c r="I39" t="n">
        <v>25</v>
      </c>
      <c r="J39" t="n">
        <v>209.34</v>
      </c>
      <c r="K39" t="n">
        <v>54.38</v>
      </c>
      <c r="L39" t="n">
        <v>10.25</v>
      </c>
      <c r="M39" t="n">
        <v>23</v>
      </c>
      <c r="N39" t="n">
        <v>44.71</v>
      </c>
      <c r="O39" t="n">
        <v>26052.86</v>
      </c>
      <c r="P39" t="n">
        <v>336.1</v>
      </c>
      <c r="Q39" t="n">
        <v>452.57</v>
      </c>
      <c r="R39" t="n">
        <v>85.43000000000001</v>
      </c>
      <c r="S39" t="n">
        <v>57.64</v>
      </c>
      <c r="T39" t="n">
        <v>11729.39</v>
      </c>
      <c r="U39" t="n">
        <v>0.67</v>
      </c>
      <c r="V39" t="n">
        <v>0.87</v>
      </c>
      <c r="W39" t="n">
        <v>6.83</v>
      </c>
      <c r="X39" t="n">
        <v>0.7</v>
      </c>
      <c r="Y39" t="n">
        <v>1</v>
      </c>
      <c r="Z39" t="n">
        <v>10</v>
      </c>
      <c r="AA39" t="n">
        <v>553.2187258541539</v>
      </c>
      <c r="AB39" t="n">
        <v>756.9382670013297</v>
      </c>
      <c r="AC39" t="n">
        <v>684.6971411682522</v>
      </c>
      <c r="AD39" t="n">
        <v>553218.725854154</v>
      </c>
      <c r="AE39" t="n">
        <v>756938.2670013297</v>
      </c>
      <c r="AF39" t="n">
        <v>1.879531338078195e-05</v>
      </c>
      <c r="AG39" t="n">
        <v>33</v>
      </c>
      <c r="AH39" t="n">
        <v>684697.1411682522</v>
      </c>
    </row>
    <row r="40">
      <c r="A40" t="n">
        <v>38</v>
      </c>
      <c r="B40" t="n">
        <v>100</v>
      </c>
      <c r="C40" t="inlineStr">
        <is>
          <t xml:space="preserve">CONCLUIDO	</t>
        </is>
      </c>
      <c r="D40" t="n">
        <v>3.5944</v>
      </c>
      <c r="E40" t="n">
        <v>27.82</v>
      </c>
      <c r="F40" t="n">
        <v>24.37</v>
      </c>
      <c r="G40" t="n">
        <v>60.93</v>
      </c>
      <c r="H40" t="n">
        <v>0.89</v>
      </c>
      <c r="I40" t="n">
        <v>24</v>
      </c>
      <c r="J40" t="n">
        <v>209.74</v>
      </c>
      <c r="K40" t="n">
        <v>54.38</v>
      </c>
      <c r="L40" t="n">
        <v>10.5</v>
      </c>
      <c r="M40" t="n">
        <v>22</v>
      </c>
      <c r="N40" t="n">
        <v>44.87</v>
      </c>
      <c r="O40" t="n">
        <v>26102.37</v>
      </c>
      <c r="P40" t="n">
        <v>335.32</v>
      </c>
      <c r="Q40" t="n">
        <v>452.55</v>
      </c>
      <c r="R40" t="n">
        <v>83.41</v>
      </c>
      <c r="S40" t="n">
        <v>57.64</v>
      </c>
      <c r="T40" t="n">
        <v>10722.94</v>
      </c>
      <c r="U40" t="n">
        <v>0.6899999999999999</v>
      </c>
      <c r="V40" t="n">
        <v>0.87</v>
      </c>
      <c r="W40" t="n">
        <v>6.83</v>
      </c>
      <c r="X40" t="n">
        <v>0.65</v>
      </c>
      <c r="Y40" t="n">
        <v>1</v>
      </c>
      <c r="Z40" t="n">
        <v>10</v>
      </c>
      <c r="AA40" t="n">
        <v>551.7282950621818</v>
      </c>
      <c r="AB40" t="n">
        <v>754.8989938385873</v>
      </c>
      <c r="AC40" t="n">
        <v>682.8524933740241</v>
      </c>
      <c r="AD40" t="n">
        <v>551728.2950621818</v>
      </c>
      <c r="AE40" t="n">
        <v>754898.9938385873</v>
      </c>
      <c r="AF40" t="n">
        <v>1.886090466397237e-05</v>
      </c>
      <c r="AG40" t="n">
        <v>33</v>
      </c>
      <c r="AH40" t="n">
        <v>682852.4933740241</v>
      </c>
    </row>
    <row r="41">
      <c r="A41" t="n">
        <v>39</v>
      </c>
      <c r="B41" t="n">
        <v>100</v>
      </c>
      <c r="C41" t="inlineStr">
        <is>
          <t xml:space="preserve">CONCLUIDO	</t>
        </is>
      </c>
      <c r="D41" t="n">
        <v>3.5912</v>
      </c>
      <c r="E41" t="n">
        <v>27.85</v>
      </c>
      <c r="F41" t="n">
        <v>24.4</v>
      </c>
      <c r="G41" t="n">
        <v>60.99</v>
      </c>
      <c r="H41" t="n">
        <v>0.91</v>
      </c>
      <c r="I41" t="n">
        <v>24</v>
      </c>
      <c r="J41" t="n">
        <v>210.14</v>
      </c>
      <c r="K41" t="n">
        <v>54.38</v>
      </c>
      <c r="L41" t="n">
        <v>10.75</v>
      </c>
      <c r="M41" t="n">
        <v>22</v>
      </c>
      <c r="N41" t="n">
        <v>45.02</v>
      </c>
      <c r="O41" t="n">
        <v>26151.93</v>
      </c>
      <c r="P41" t="n">
        <v>335.48</v>
      </c>
      <c r="Q41" t="n">
        <v>452.61</v>
      </c>
      <c r="R41" t="n">
        <v>84.2</v>
      </c>
      <c r="S41" t="n">
        <v>57.64</v>
      </c>
      <c r="T41" t="n">
        <v>11116.72</v>
      </c>
      <c r="U41" t="n">
        <v>0.68</v>
      </c>
      <c r="V41" t="n">
        <v>0.87</v>
      </c>
      <c r="W41" t="n">
        <v>6.83</v>
      </c>
      <c r="X41" t="n">
        <v>0.67</v>
      </c>
      <c r="Y41" t="n">
        <v>1</v>
      </c>
      <c r="Z41" t="n">
        <v>10</v>
      </c>
      <c r="AA41" t="n">
        <v>552.0999208545829</v>
      </c>
      <c r="AB41" t="n">
        <v>755.4074686427235</v>
      </c>
      <c r="AC41" t="n">
        <v>683.3124400565024</v>
      </c>
      <c r="AD41" t="n">
        <v>552099.9208545829</v>
      </c>
      <c r="AE41" t="n">
        <v>755407.4686427235</v>
      </c>
      <c r="AF41" t="n">
        <v>1.884411329547562e-05</v>
      </c>
      <c r="AG41" t="n">
        <v>33</v>
      </c>
      <c r="AH41" t="n">
        <v>683312.4400565024</v>
      </c>
    </row>
    <row r="42">
      <c r="A42" t="n">
        <v>40</v>
      </c>
      <c r="B42" t="n">
        <v>100</v>
      </c>
      <c r="C42" t="inlineStr">
        <is>
          <t xml:space="preserve">CONCLUIDO	</t>
        </is>
      </c>
      <c r="D42" t="n">
        <v>3.6022</v>
      </c>
      <c r="E42" t="n">
        <v>27.76</v>
      </c>
      <c r="F42" t="n">
        <v>24.35</v>
      </c>
      <c r="G42" t="n">
        <v>63.52</v>
      </c>
      <c r="H42" t="n">
        <v>0.93</v>
      </c>
      <c r="I42" t="n">
        <v>23</v>
      </c>
      <c r="J42" t="n">
        <v>210.55</v>
      </c>
      <c r="K42" t="n">
        <v>54.38</v>
      </c>
      <c r="L42" t="n">
        <v>11</v>
      </c>
      <c r="M42" t="n">
        <v>21</v>
      </c>
      <c r="N42" t="n">
        <v>45.17</v>
      </c>
      <c r="O42" t="n">
        <v>26201.54</v>
      </c>
      <c r="P42" t="n">
        <v>334.5</v>
      </c>
      <c r="Q42" t="n">
        <v>452.62</v>
      </c>
      <c r="R42" t="n">
        <v>82.73</v>
      </c>
      <c r="S42" t="n">
        <v>57.64</v>
      </c>
      <c r="T42" t="n">
        <v>10386.02</v>
      </c>
      <c r="U42" t="n">
        <v>0.7</v>
      </c>
      <c r="V42" t="n">
        <v>0.87</v>
      </c>
      <c r="W42" t="n">
        <v>6.83</v>
      </c>
      <c r="X42" t="n">
        <v>0.62</v>
      </c>
      <c r="Y42" t="n">
        <v>1</v>
      </c>
      <c r="Z42" t="n">
        <v>10</v>
      </c>
      <c r="AA42" t="n">
        <v>550.6008561781533</v>
      </c>
      <c r="AB42" t="n">
        <v>753.3563822183667</v>
      </c>
      <c r="AC42" t="n">
        <v>681.4571064417682</v>
      </c>
      <c r="AD42" t="n">
        <v>550600.8561781533</v>
      </c>
      <c r="AE42" t="n">
        <v>753356.3822183666</v>
      </c>
      <c r="AF42" t="n">
        <v>1.890183362468319e-05</v>
      </c>
      <c r="AG42" t="n">
        <v>33</v>
      </c>
      <c r="AH42" t="n">
        <v>681457.1064417682</v>
      </c>
    </row>
    <row r="43">
      <c r="A43" t="n">
        <v>41</v>
      </c>
      <c r="B43" t="n">
        <v>100</v>
      </c>
      <c r="C43" t="inlineStr">
        <is>
          <t xml:space="preserve">CONCLUIDO	</t>
        </is>
      </c>
      <c r="D43" t="n">
        <v>3.603</v>
      </c>
      <c r="E43" t="n">
        <v>27.75</v>
      </c>
      <c r="F43" t="n">
        <v>24.34</v>
      </c>
      <c r="G43" t="n">
        <v>63.51</v>
      </c>
      <c r="H43" t="n">
        <v>0.95</v>
      </c>
      <c r="I43" t="n">
        <v>23</v>
      </c>
      <c r="J43" t="n">
        <v>210.95</v>
      </c>
      <c r="K43" t="n">
        <v>54.38</v>
      </c>
      <c r="L43" t="n">
        <v>11.25</v>
      </c>
      <c r="M43" t="n">
        <v>21</v>
      </c>
      <c r="N43" t="n">
        <v>45.32</v>
      </c>
      <c r="O43" t="n">
        <v>26251.2</v>
      </c>
      <c r="P43" t="n">
        <v>334.11</v>
      </c>
      <c r="Q43" t="n">
        <v>452.61</v>
      </c>
      <c r="R43" t="n">
        <v>82.37</v>
      </c>
      <c r="S43" t="n">
        <v>57.64</v>
      </c>
      <c r="T43" t="n">
        <v>10209.28</v>
      </c>
      <c r="U43" t="n">
        <v>0.7</v>
      </c>
      <c r="V43" t="n">
        <v>0.87</v>
      </c>
      <c r="W43" t="n">
        <v>6.84</v>
      </c>
      <c r="X43" t="n">
        <v>0.62</v>
      </c>
      <c r="Y43" t="n">
        <v>1</v>
      </c>
      <c r="Z43" t="n">
        <v>10</v>
      </c>
      <c r="AA43" t="n">
        <v>550.2705261846208</v>
      </c>
      <c r="AB43" t="n">
        <v>752.9044101480844</v>
      </c>
      <c r="AC43" t="n">
        <v>681.048269951527</v>
      </c>
      <c r="AD43" t="n">
        <v>550270.5261846208</v>
      </c>
      <c r="AE43" t="n">
        <v>752904.4101480844</v>
      </c>
      <c r="AF43" t="n">
        <v>1.890603146680738e-05</v>
      </c>
      <c r="AG43" t="n">
        <v>33</v>
      </c>
      <c r="AH43" t="n">
        <v>681048.269951527</v>
      </c>
    </row>
    <row r="44">
      <c r="A44" t="n">
        <v>42</v>
      </c>
      <c r="B44" t="n">
        <v>100</v>
      </c>
      <c r="C44" t="inlineStr">
        <is>
          <t xml:space="preserve">CONCLUIDO	</t>
        </is>
      </c>
      <c r="D44" t="n">
        <v>3.6116</v>
      </c>
      <c r="E44" t="n">
        <v>27.69</v>
      </c>
      <c r="F44" t="n">
        <v>24.32</v>
      </c>
      <c r="G44" t="n">
        <v>66.31999999999999</v>
      </c>
      <c r="H44" t="n">
        <v>0.97</v>
      </c>
      <c r="I44" t="n">
        <v>22</v>
      </c>
      <c r="J44" t="n">
        <v>211.35</v>
      </c>
      <c r="K44" t="n">
        <v>54.38</v>
      </c>
      <c r="L44" t="n">
        <v>11.5</v>
      </c>
      <c r="M44" t="n">
        <v>20</v>
      </c>
      <c r="N44" t="n">
        <v>45.48</v>
      </c>
      <c r="O44" t="n">
        <v>26300.92</v>
      </c>
      <c r="P44" t="n">
        <v>333.71</v>
      </c>
      <c r="Q44" t="n">
        <v>452.6</v>
      </c>
      <c r="R44" t="n">
        <v>81.59999999999999</v>
      </c>
      <c r="S44" t="n">
        <v>57.64</v>
      </c>
      <c r="T44" t="n">
        <v>9826.75</v>
      </c>
      <c r="U44" t="n">
        <v>0.71</v>
      </c>
      <c r="V44" t="n">
        <v>0.87</v>
      </c>
      <c r="W44" t="n">
        <v>6.83</v>
      </c>
      <c r="X44" t="n">
        <v>0.59</v>
      </c>
      <c r="Y44" t="n">
        <v>1</v>
      </c>
      <c r="Z44" t="n">
        <v>10</v>
      </c>
      <c r="AA44" t="n">
        <v>549.3742293088252</v>
      </c>
      <c r="AB44" t="n">
        <v>751.6780572207936</v>
      </c>
      <c r="AC44" t="n">
        <v>679.9389584264196</v>
      </c>
      <c r="AD44" t="n">
        <v>549374.2293088252</v>
      </c>
      <c r="AE44" t="n">
        <v>751678.0572207936</v>
      </c>
      <c r="AF44" t="n">
        <v>1.895115826964239e-05</v>
      </c>
      <c r="AG44" t="n">
        <v>33</v>
      </c>
      <c r="AH44" t="n">
        <v>679938.9584264196</v>
      </c>
    </row>
    <row r="45">
      <c r="A45" t="n">
        <v>43</v>
      </c>
      <c r="B45" t="n">
        <v>100</v>
      </c>
      <c r="C45" t="inlineStr">
        <is>
          <t xml:space="preserve">CONCLUIDO	</t>
        </is>
      </c>
      <c r="D45" t="n">
        <v>3.6115</v>
      </c>
      <c r="E45" t="n">
        <v>27.69</v>
      </c>
      <c r="F45" t="n">
        <v>24.32</v>
      </c>
      <c r="G45" t="n">
        <v>66.31999999999999</v>
      </c>
      <c r="H45" t="n">
        <v>0.99</v>
      </c>
      <c r="I45" t="n">
        <v>22</v>
      </c>
      <c r="J45" t="n">
        <v>211.76</v>
      </c>
      <c r="K45" t="n">
        <v>54.38</v>
      </c>
      <c r="L45" t="n">
        <v>11.75</v>
      </c>
      <c r="M45" t="n">
        <v>20</v>
      </c>
      <c r="N45" t="n">
        <v>45.63</v>
      </c>
      <c r="O45" t="n">
        <v>26350.68</v>
      </c>
      <c r="P45" t="n">
        <v>333.41</v>
      </c>
      <c r="Q45" t="n">
        <v>452.63</v>
      </c>
      <c r="R45" t="n">
        <v>81.5</v>
      </c>
      <c r="S45" t="n">
        <v>57.64</v>
      </c>
      <c r="T45" t="n">
        <v>9777.68</v>
      </c>
      <c r="U45" t="n">
        <v>0.71</v>
      </c>
      <c r="V45" t="n">
        <v>0.87</v>
      </c>
      <c r="W45" t="n">
        <v>6.83</v>
      </c>
      <c r="X45" t="n">
        <v>0.59</v>
      </c>
      <c r="Y45" t="n">
        <v>1</v>
      </c>
      <c r="Z45" t="n">
        <v>10</v>
      </c>
      <c r="AA45" t="n">
        <v>549.1803187269825</v>
      </c>
      <c r="AB45" t="n">
        <v>751.4127402079852</v>
      </c>
      <c r="AC45" t="n">
        <v>679.698962896939</v>
      </c>
      <c r="AD45" t="n">
        <v>549180.3187269825</v>
      </c>
      <c r="AE45" t="n">
        <v>751412.7402079852</v>
      </c>
      <c r="AF45" t="n">
        <v>1.895063353937687e-05</v>
      </c>
      <c r="AG45" t="n">
        <v>33</v>
      </c>
      <c r="AH45" t="n">
        <v>679698.9628969389</v>
      </c>
    </row>
    <row r="46">
      <c r="A46" t="n">
        <v>44</v>
      </c>
      <c r="B46" t="n">
        <v>100</v>
      </c>
      <c r="C46" t="inlineStr">
        <is>
          <t xml:space="preserve">CONCLUIDO	</t>
        </is>
      </c>
      <c r="D46" t="n">
        <v>3.6207</v>
      </c>
      <c r="E46" t="n">
        <v>27.62</v>
      </c>
      <c r="F46" t="n">
        <v>24.29</v>
      </c>
      <c r="G46" t="n">
        <v>69.39</v>
      </c>
      <c r="H46" t="n">
        <v>1</v>
      </c>
      <c r="I46" t="n">
        <v>21</v>
      </c>
      <c r="J46" t="n">
        <v>212.16</v>
      </c>
      <c r="K46" t="n">
        <v>54.38</v>
      </c>
      <c r="L46" t="n">
        <v>12</v>
      </c>
      <c r="M46" t="n">
        <v>19</v>
      </c>
      <c r="N46" t="n">
        <v>45.78</v>
      </c>
      <c r="O46" t="n">
        <v>26400.51</v>
      </c>
      <c r="P46" t="n">
        <v>332.84</v>
      </c>
      <c r="Q46" t="n">
        <v>452.56</v>
      </c>
      <c r="R46" t="n">
        <v>80.55</v>
      </c>
      <c r="S46" t="n">
        <v>57.64</v>
      </c>
      <c r="T46" t="n">
        <v>9309.129999999999</v>
      </c>
      <c r="U46" t="n">
        <v>0.72</v>
      </c>
      <c r="V46" t="n">
        <v>0.87</v>
      </c>
      <c r="W46" t="n">
        <v>6.83</v>
      </c>
      <c r="X46" t="n">
        <v>0.5600000000000001</v>
      </c>
      <c r="Y46" t="n">
        <v>1</v>
      </c>
      <c r="Z46" t="n">
        <v>10</v>
      </c>
      <c r="AA46" t="n">
        <v>539.1625851248702</v>
      </c>
      <c r="AB46" t="n">
        <v>737.7060351423603</v>
      </c>
      <c r="AC46" t="n">
        <v>667.3004065252958</v>
      </c>
      <c r="AD46" t="n">
        <v>539162.5851248703</v>
      </c>
      <c r="AE46" t="n">
        <v>737706.0351423603</v>
      </c>
      <c r="AF46" t="n">
        <v>1.899890872380502e-05</v>
      </c>
      <c r="AG46" t="n">
        <v>32</v>
      </c>
      <c r="AH46" t="n">
        <v>667300.4065252958</v>
      </c>
    </row>
    <row r="47">
      <c r="A47" t="n">
        <v>45</v>
      </c>
      <c r="B47" t="n">
        <v>100</v>
      </c>
      <c r="C47" t="inlineStr">
        <is>
          <t xml:space="preserve">CONCLUIDO	</t>
        </is>
      </c>
      <c r="D47" t="n">
        <v>3.6194</v>
      </c>
      <c r="E47" t="n">
        <v>27.63</v>
      </c>
      <c r="F47" t="n">
        <v>24.3</v>
      </c>
      <c r="G47" t="n">
        <v>69.42</v>
      </c>
      <c r="H47" t="n">
        <v>1.02</v>
      </c>
      <c r="I47" t="n">
        <v>21</v>
      </c>
      <c r="J47" t="n">
        <v>212.56</v>
      </c>
      <c r="K47" t="n">
        <v>54.38</v>
      </c>
      <c r="L47" t="n">
        <v>12.25</v>
      </c>
      <c r="M47" t="n">
        <v>19</v>
      </c>
      <c r="N47" t="n">
        <v>45.94</v>
      </c>
      <c r="O47" t="n">
        <v>26450.38</v>
      </c>
      <c r="P47" t="n">
        <v>332.72</v>
      </c>
      <c r="Q47" t="n">
        <v>452.63</v>
      </c>
      <c r="R47" t="n">
        <v>81</v>
      </c>
      <c r="S47" t="n">
        <v>57.64</v>
      </c>
      <c r="T47" t="n">
        <v>9533.049999999999</v>
      </c>
      <c r="U47" t="n">
        <v>0.71</v>
      </c>
      <c r="V47" t="n">
        <v>0.87</v>
      </c>
      <c r="W47" t="n">
        <v>6.83</v>
      </c>
      <c r="X47" t="n">
        <v>0.57</v>
      </c>
      <c r="Y47" t="n">
        <v>1</v>
      </c>
      <c r="Z47" t="n">
        <v>10</v>
      </c>
      <c r="AA47" t="n">
        <v>539.1848237280122</v>
      </c>
      <c r="AB47" t="n">
        <v>737.7364629802769</v>
      </c>
      <c r="AC47" t="n">
        <v>667.3279303730675</v>
      </c>
      <c r="AD47" t="n">
        <v>539184.8237280123</v>
      </c>
      <c r="AE47" t="n">
        <v>737736.4629802769</v>
      </c>
      <c r="AF47" t="n">
        <v>1.899208723035321e-05</v>
      </c>
      <c r="AG47" t="n">
        <v>32</v>
      </c>
      <c r="AH47" t="n">
        <v>667327.9303730675</v>
      </c>
    </row>
    <row r="48">
      <c r="A48" t="n">
        <v>46</v>
      </c>
      <c r="B48" t="n">
        <v>100</v>
      </c>
      <c r="C48" t="inlineStr">
        <is>
          <t xml:space="preserve">CONCLUIDO	</t>
        </is>
      </c>
      <c r="D48" t="n">
        <v>3.6285</v>
      </c>
      <c r="E48" t="n">
        <v>27.56</v>
      </c>
      <c r="F48" t="n">
        <v>24.27</v>
      </c>
      <c r="G48" t="n">
        <v>72.8</v>
      </c>
      <c r="H48" t="n">
        <v>1.04</v>
      </c>
      <c r="I48" t="n">
        <v>20</v>
      </c>
      <c r="J48" t="n">
        <v>212.97</v>
      </c>
      <c r="K48" t="n">
        <v>54.38</v>
      </c>
      <c r="L48" t="n">
        <v>12.5</v>
      </c>
      <c r="M48" t="n">
        <v>18</v>
      </c>
      <c r="N48" t="n">
        <v>46.09</v>
      </c>
      <c r="O48" t="n">
        <v>26500.31</v>
      </c>
      <c r="P48" t="n">
        <v>331.52</v>
      </c>
      <c r="Q48" t="n">
        <v>452.6</v>
      </c>
      <c r="R48" t="n">
        <v>79.84</v>
      </c>
      <c r="S48" t="n">
        <v>57.64</v>
      </c>
      <c r="T48" t="n">
        <v>8958.08</v>
      </c>
      <c r="U48" t="n">
        <v>0.72</v>
      </c>
      <c r="V48" t="n">
        <v>0.87</v>
      </c>
      <c r="W48" t="n">
        <v>6.83</v>
      </c>
      <c r="X48" t="n">
        <v>0.54</v>
      </c>
      <c r="Y48" t="n">
        <v>1</v>
      </c>
      <c r="Z48" t="n">
        <v>10</v>
      </c>
      <c r="AA48" t="n">
        <v>537.7177868489429</v>
      </c>
      <c r="AB48" t="n">
        <v>735.7291984012348</v>
      </c>
      <c r="AC48" t="n">
        <v>665.5122363082356</v>
      </c>
      <c r="AD48" t="n">
        <v>537717.7868489429</v>
      </c>
      <c r="AE48" t="n">
        <v>735729.1984012348</v>
      </c>
      <c r="AF48" t="n">
        <v>1.903983768451584e-05</v>
      </c>
      <c r="AG48" t="n">
        <v>32</v>
      </c>
      <c r="AH48" t="n">
        <v>665512.2363082357</v>
      </c>
    </row>
    <row r="49">
      <c r="A49" t="n">
        <v>47</v>
      </c>
      <c r="B49" t="n">
        <v>100</v>
      </c>
      <c r="C49" t="inlineStr">
        <is>
          <t xml:space="preserve">CONCLUIDO	</t>
        </is>
      </c>
      <c r="D49" t="n">
        <v>3.6282</v>
      </c>
      <c r="E49" t="n">
        <v>27.56</v>
      </c>
      <c r="F49" t="n">
        <v>24.27</v>
      </c>
      <c r="G49" t="n">
        <v>72.8</v>
      </c>
      <c r="H49" t="n">
        <v>1.06</v>
      </c>
      <c r="I49" t="n">
        <v>20</v>
      </c>
      <c r="J49" t="n">
        <v>213.37</v>
      </c>
      <c r="K49" t="n">
        <v>54.38</v>
      </c>
      <c r="L49" t="n">
        <v>12.75</v>
      </c>
      <c r="M49" t="n">
        <v>18</v>
      </c>
      <c r="N49" t="n">
        <v>46.25</v>
      </c>
      <c r="O49" t="n">
        <v>26550.29</v>
      </c>
      <c r="P49" t="n">
        <v>332.13</v>
      </c>
      <c r="Q49" t="n">
        <v>452.62</v>
      </c>
      <c r="R49" t="n">
        <v>80.29000000000001</v>
      </c>
      <c r="S49" t="n">
        <v>57.64</v>
      </c>
      <c r="T49" t="n">
        <v>9184.83</v>
      </c>
      <c r="U49" t="n">
        <v>0.72</v>
      </c>
      <c r="V49" t="n">
        <v>0.87</v>
      </c>
      <c r="W49" t="n">
        <v>6.82</v>
      </c>
      <c r="X49" t="n">
        <v>0.54</v>
      </c>
      <c r="Y49" t="n">
        <v>1</v>
      </c>
      <c r="Z49" t="n">
        <v>10</v>
      </c>
      <c r="AA49" t="n">
        <v>538.1451131726116</v>
      </c>
      <c r="AB49" t="n">
        <v>736.3138851295852</v>
      </c>
      <c r="AC49" t="n">
        <v>666.0411213558451</v>
      </c>
      <c r="AD49" t="n">
        <v>538145.1131726116</v>
      </c>
      <c r="AE49" t="n">
        <v>736313.8851295852</v>
      </c>
      <c r="AF49" t="n">
        <v>1.903826349371927e-05</v>
      </c>
      <c r="AG49" t="n">
        <v>32</v>
      </c>
      <c r="AH49" t="n">
        <v>666041.1213558451</v>
      </c>
    </row>
    <row r="50">
      <c r="A50" t="n">
        <v>48</v>
      </c>
      <c r="B50" t="n">
        <v>100</v>
      </c>
      <c r="C50" t="inlineStr">
        <is>
          <t xml:space="preserve">CONCLUIDO	</t>
        </is>
      </c>
      <c r="D50" t="n">
        <v>3.6303</v>
      </c>
      <c r="E50" t="n">
        <v>27.55</v>
      </c>
      <c r="F50" t="n">
        <v>24.25</v>
      </c>
      <c r="G50" t="n">
        <v>72.76000000000001</v>
      </c>
      <c r="H50" t="n">
        <v>1.08</v>
      </c>
      <c r="I50" t="n">
        <v>20</v>
      </c>
      <c r="J50" t="n">
        <v>213.78</v>
      </c>
      <c r="K50" t="n">
        <v>54.38</v>
      </c>
      <c r="L50" t="n">
        <v>13</v>
      </c>
      <c r="M50" t="n">
        <v>18</v>
      </c>
      <c r="N50" t="n">
        <v>46.4</v>
      </c>
      <c r="O50" t="n">
        <v>26600.32</v>
      </c>
      <c r="P50" t="n">
        <v>331.14</v>
      </c>
      <c r="Q50" t="n">
        <v>452.58</v>
      </c>
      <c r="R50" t="n">
        <v>79.58</v>
      </c>
      <c r="S50" t="n">
        <v>57.64</v>
      </c>
      <c r="T50" t="n">
        <v>8827.549999999999</v>
      </c>
      <c r="U50" t="n">
        <v>0.72</v>
      </c>
      <c r="V50" t="n">
        <v>0.87</v>
      </c>
      <c r="W50" t="n">
        <v>6.82</v>
      </c>
      <c r="X50" t="n">
        <v>0.53</v>
      </c>
      <c r="Y50" t="n">
        <v>1</v>
      </c>
      <c r="Z50" t="n">
        <v>10</v>
      </c>
      <c r="AA50" t="n">
        <v>537.3165381685957</v>
      </c>
      <c r="AB50" t="n">
        <v>735.1801922549411</v>
      </c>
      <c r="AC50" t="n">
        <v>665.0156265380093</v>
      </c>
      <c r="AD50" t="n">
        <v>537316.5381685956</v>
      </c>
      <c r="AE50" t="n">
        <v>735180.1922549411</v>
      </c>
      <c r="AF50" t="n">
        <v>1.904928282929527e-05</v>
      </c>
      <c r="AG50" t="n">
        <v>32</v>
      </c>
      <c r="AH50" t="n">
        <v>665015.6265380093</v>
      </c>
    </row>
    <row r="51">
      <c r="A51" t="n">
        <v>49</v>
      </c>
      <c r="B51" t="n">
        <v>100</v>
      </c>
      <c r="C51" t="inlineStr">
        <is>
          <t xml:space="preserve">CONCLUIDO	</t>
        </is>
      </c>
      <c r="D51" t="n">
        <v>3.6357</v>
      </c>
      <c r="E51" t="n">
        <v>27.5</v>
      </c>
      <c r="F51" t="n">
        <v>24.25</v>
      </c>
      <c r="G51" t="n">
        <v>76.58</v>
      </c>
      <c r="H51" t="n">
        <v>1.1</v>
      </c>
      <c r="I51" t="n">
        <v>19</v>
      </c>
      <c r="J51" t="n">
        <v>214.19</v>
      </c>
      <c r="K51" t="n">
        <v>54.38</v>
      </c>
      <c r="L51" t="n">
        <v>13.25</v>
      </c>
      <c r="M51" t="n">
        <v>17</v>
      </c>
      <c r="N51" t="n">
        <v>46.56</v>
      </c>
      <c r="O51" t="n">
        <v>26650.41</v>
      </c>
      <c r="P51" t="n">
        <v>330.75</v>
      </c>
      <c r="Q51" t="n">
        <v>452.6</v>
      </c>
      <c r="R51" t="n">
        <v>79.54000000000001</v>
      </c>
      <c r="S51" t="n">
        <v>57.64</v>
      </c>
      <c r="T51" t="n">
        <v>8811.6</v>
      </c>
      <c r="U51" t="n">
        <v>0.72</v>
      </c>
      <c r="V51" t="n">
        <v>0.87</v>
      </c>
      <c r="W51" t="n">
        <v>6.82</v>
      </c>
      <c r="X51" t="n">
        <v>0.52</v>
      </c>
      <c r="Y51" t="n">
        <v>1</v>
      </c>
      <c r="Z51" t="n">
        <v>10</v>
      </c>
      <c r="AA51" t="n">
        <v>536.6861217744295</v>
      </c>
      <c r="AB51" t="n">
        <v>734.3176287324347</v>
      </c>
      <c r="AC51" t="n">
        <v>664.2353848674752</v>
      </c>
      <c r="AD51" t="n">
        <v>536686.1217744295</v>
      </c>
      <c r="AE51" t="n">
        <v>734317.6287324347</v>
      </c>
      <c r="AF51" t="n">
        <v>1.907761826363353e-05</v>
      </c>
      <c r="AG51" t="n">
        <v>32</v>
      </c>
      <c r="AH51" t="n">
        <v>664235.3848674753</v>
      </c>
    </row>
    <row r="52">
      <c r="A52" t="n">
        <v>50</v>
      </c>
      <c r="B52" t="n">
        <v>100</v>
      </c>
      <c r="C52" t="inlineStr">
        <is>
          <t xml:space="preserve">CONCLUIDO	</t>
        </is>
      </c>
      <c r="D52" t="n">
        <v>3.6375</v>
      </c>
      <c r="E52" t="n">
        <v>27.49</v>
      </c>
      <c r="F52" t="n">
        <v>24.24</v>
      </c>
      <c r="G52" t="n">
        <v>76.53</v>
      </c>
      <c r="H52" t="n">
        <v>1.12</v>
      </c>
      <c r="I52" t="n">
        <v>19</v>
      </c>
      <c r="J52" t="n">
        <v>214.59</v>
      </c>
      <c r="K52" t="n">
        <v>54.38</v>
      </c>
      <c r="L52" t="n">
        <v>13.5</v>
      </c>
      <c r="M52" t="n">
        <v>17</v>
      </c>
      <c r="N52" t="n">
        <v>46.72</v>
      </c>
      <c r="O52" t="n">
        <v>26700.55</v>
      </c>
      <c r="P52" t="n">
        <v>330.71</v>
      </c>
      <c r="Q52" t="n">
        <v>452.6</v>
      </c>
      <c r="R52" t="n">
        <v>78.98</v>
      </c>
      <c r="S52" t="n">
        <v>57.64</v>
      </c>
      <c r="T52" t="n">
        <v>8532.809999999999</v>
      </c>
      <c r="U52" t="n">
        <v>0.73</v>
      </c>
      <c r="V52" t="n">
        <v>0.87</v>
      </c>
      <c r="W52" t="n">
        <v>6.83</v>
      </c>
      <c r="X52" t="n">
        <v>0.51</v>
      </c>
      <c r="Y52" t="n">
        <v>1</v>
      </c>
      <c r="Z52" t="n">
        <v>10</v>
      </c>
      <c r="AA52" t="n">
        <v>536.5242462806343</v>
      </c>
      <c r="AB52" t="n">
        <v>734.0961435403815</v>
      </c>
      <c r="AC52" t="n">
        <v>664.0350379112951</v>
      </c>
      <c r="AD52" t="n">
        <v>536524.2462806343</v>
      </c>
      <c r="AE52" t="n">
        <v>734096.1435403815</v>
      </c>
      <c r="AF52" t="n">
        <v>1.908706340841295e-05</v>
      </c>
      <c r="AG52" t="n">
        <v>32</v>
      </c>
      <c r="AH52" t="n">
        <v>664035.0379112952</v>
      </c>
    </row>
    <row r="53">
      <c r="A53" t="n">
        <v>51</v>
      </c>
      <c r="B53" t="n">
        <v>100</v>
      </c>
      <c r="C53" t="inlineStr">
        <is>
          <t xml:space="preserve">CONCLUIDO	</t>
        </is>
      </c>
      <c r="D53" t="n">
        <v>3.6358</v>
      </c>
      <c r="E53" t="n">
        <v>27.5</v>
      </c>
      <c r="F53" t="n">
        <v>24.25</v>
      </c>
      <c r="G53" t="n">
        <v>76.58</v>
      </c>
      <c r="H53" t="n">
        <v>1.14</v>
      </c>
      <c r="I53" t="n">
        <v>19</v>
      </c>
      <c r="J53" t="n">
        <v>215</v>
      </c>
      <c r="K53" t="n">
        <v>54.38</v>
      </c>
      <c r="L53" t="n">
        <v>13.75</v>
      </c>
      <c r="M53" t="n">
        <v>17</v>
      </c>
      <c r="N53" t="n">
        <v>46.87</v>
      </c>
      <c r="O53" t="n">
        <v>26750.75</v>
      </c>
      <c r="P53" t="n">
        <v>330.54</v>
      </c>
      <c r="Q53" t="n">
        <v>452.56</v>
      </c>
      <c r="R53" t="n">
        <v>79.52</v>
      </c>
      <c r="S53" t="n">
        <v>57.64</v>
      </c>
      <c r="T53" t="n">
        <v>8804.76</v>
      </c>
      <c r="U53" t="n">
        <v>0.72</v>
      </c>
      <c r="V53" t="n">
        <v>0.87</v>
      </c>
      <c r="W53" t="n">
        <v>6.82</v>
      </c>
      <c r="X53" t="n">
        <v>0.52</v>
      </c>
      <c r="Y53" t="n">
        <v>1</v>
      </c>
      <c r="Z53" t="n">
        <v>10</v>
      </c>
      <c r="AA53" t="n">
        <v>536.5395709160165</v>
      </c>
      <c r="AB53" t="n">
        <v>734.1171113825865</v>
      </c>
      <c r="AC53" t="n">
        <v>664.0540046120688</v>
      </c>
      <c r="AD53" t="n">
        <v>536539.5709160165</v>
      </c>
      <c r="AE53" t="n">
        <v>734117.1113825864</v>
      </c>
      <c r="AF53" t="n">
        <v>1.907814299389905e-05</v>
      </c>
      <c r="AG53" t="n">
        <v>32</v>
      </c>
      <c r="AH53" t="n">
        <v>664054.0046120688</v>
      </c>
    </row>
    <row r="54">
      <c r="A54" t="n">
        <v>52</v>
      </c>
      <c r="B54" t="n">
        <v>100</v>
      </c>
      <c r="C54" t="inlineStr">
        <is>
          <t xml:space="preserve">CONCLUIDO	</t>
        </is>
      </c>
      <c r="D54" t="n">
        <v>3.6479</v>
      </c>
      <c r="E54" t="n">
        <v>27.41</v>
      </c>
      <c r="F54" t="n">
        <v>24.2</v>
      </c>
      <c r="G54" t="n">
        <v>80.65000000000001</v>
      </c>
      <c r="H54" t="n">
        <v>1.15</v>
      </c>
      <c r="I54" t="n">
        <v>18</v>
      </c>
      <c r="J54" t="n">
        <v>215.41</v>
      </c>
      <c r="K54" t="n">
        <v>54.38</v>
      </c>
      <c r="L54" t="n">
        <v>14</v>
      </c>
      <c r="M54" t="n">
        <v>16</v>
      </c>
      <c r="N54" t="n">
        <v>47.03</v>
      </c>
      <c r="O54" t="n">
        <v>26801</v>
      </c>
      <c r="P54" t="n">
        <v>329.71</v>
      </c>
      <c r="Q54" t="n">
        <v>452.61</v>
      </c>
      <c r="R54" t="n">
        <v>77.73999999999999</v>
      </c>
      <c r="S54" t="n">
        <v>57.64</v>
      </c>
      <c r="T54" t="n">
        <v>7915.57</v>
      </c>
      <c r="U54" t="n">
        <v>0.74</v>
      </c>
      <c r="V54" t="n">
        <v>0.88</v>
      </c>
      <c r="W54" t="n">
        <v>6.82</v>
      </c>
      <c r="X54" t="n">
        <v>0.47</v>
      </c>
      <c r="Y54" t="n">
        <v>1</v>
      </c>
      <c r="Z54" t="n">
        <v>10</v>
      </c>
      <c r="AA54" t="n">
        <v>535.1035656807034</v>
      </c>
      <c r="AB54" t="n">
        <v>732.1523056675514</v>
      </c>
      <c r="AC54" t="n">
        <v>662.2767171968545</v>
      </c>
      <c r="AD54" t="n">
        <v>535103.5656807034</v>
      </c>
      <c r="AE54" t="n">
        <v>732152.3056675515</v>
      </c>
      <c r="AF54" t="n">
        <v>1.914163535602738e-05</v>
      </c>
      <c r="AG54" t="n">
        <v>32</v>
      </c>
      <c r="AH54" t="n">
        <v>662276.7171968545</v>
      </c>
    </row>
    <row r="55">
      <c r="A55" t="n">
        <v>53</v>
      </c>
      <c r="B55" t="n">
        <v>100</v>
      </c>
      <c r="C55" t="inlineStr">
        <is>
          <t xml:space="preserve">CONCLUIDO	</t>
        </is>
      </c>
      <c r="D55" t="n">
        <v>3.6446</v>
      </c>
      <c r="E55" t="n">
        <v>27.44</v>
      </c>
      <c r="F55" t="n">
        <v>24.22</v>
      </c>
      <c r="G55" t="n">
        <v>80.73999999999999</v>
      </c>
      <c r="H55" t="n">
        <v>1.17</v>
      </c>
      <c r="I55" t="n">
        <v>18</v>
      </c>
      <c r="J55" t="n">
        <v>215.82</v>
      </c>
      <c r="K55" t="n">
        <v>54.38</v>
      </c>
      <c r="L55" t="n">
        <v>14.25</v>
      </c>
      <c r="M55" t="n">
        <v>16</v>
      </c>
      <c r="N55" t="n">
        <v>47.19</v>
      </c>
      <c r="O55" t="n">
        <v>26851.31</v>
      </c>
      <c r="P55" t="n">
        <v>330.24</v>
      </c>
      <c r="Q55" t="n">
        <v>452.56</v>
      </c>
      <c r="R55" t="n">
        <v>78.65000000000001</v>
      </c>
      <c r="S55" t="n">
        <v>57.64</v>
      </c>
      <c r="T55" t="n">
        <v>8374.280000000001</v>
      </c>
      <c r="U55" t="n">
        <v>0.73</v>
      </c>
      <c r="V55" t="n">
        <v>0.88</v>
      </c>
      <c r="W55" t="n">
        <v>6.82</v>
      </c>
      <c r="X55" t="n">
        <v>0.5</v>
      </c>
      <c r="Y55" t="n">
        <v>1</v>
      </c>
      <c r="Z55" t="n">
        <v>10</v>
      </c>
      <c r="AA55" t="n">
        <v>535.7033771994812</v>
      </c>
      <c r="AB55" t="n">
        <v>732.9729942493598</v>
      </c>
      <c r="AC55" t="n">
        <v>663.0190804122589</v>
      </c>
      <c r="AD55" t="n">
        <v>535703.3771994812</v>
      </c>
      <c r="AE55" t="n">
        <v>732972.9942493598</v>
      </c>
      <c r="AF55" t="n">
        <v>1.912431925726511e-05</v>
      </c>
      <c r="AG55" t="n">
        <v>32</v>
      </c>
      <c r="AH55" t="n">
        <v>663019.0804122589</v>
      </c>
    </row>
    <row r="56">
      <c r="A56" t="n">
        <v>54</v>
      </c>
      <c r="B56" t="n">
        <v>100</v>
      </c>
      <c r="C56" t="inlineStr">
        <is>
          <t xml:space="preserve">CONCLUIDO	</t>
        </is>
      </c>
      <c r="D56" t="n">
        <v>3.647</v>
      </c>
      <c r="E56" t="n">
        <v>27.42</v>
      </c>
      <c r="F56" t="n">
        <v>24.2</v>
      </c>
      <c r="G56" t="n">
        <v>80.68000000000001</v>
      </c>
      <c r="H56" t="n">
        <v>1.19</v>
      </c>
      <c r="I56" t="n">
        <v>18</v>
      </c>
      <c r="J56" t="n">
        <v>216.22</v>
      </c>
      <c r="K56" t="n">
        <v>54.38</v>
      </c>
      <c r="L56" t="n">
        <v>14.5</v>
      </c>
      <c r="M56" t="n">
        <v>16</v>
      </c>
      <c r="N56" t="n">
        <v>47.35</v>
      </c>
      <c r="O56" t="n">
        <v>26901.66</v>
      </c>
      <c r="P56" t="n">
        <v>329.39</v>
      </c>
      <c r="Q56" t="n">
        <v>452.62</v>
      </c>
      <c r="R56" t="n">
        <v>77.77</v>
      </c>
      <c r="S56" t="n">
        <v>57.64</v>
      </c>
      <c r="T56" t="n">
        <v>7932.52</v>
      </c>
      <c r="U56" t="n">
        <v>0.74</v>
      </c>
      <c r="V56" t="n">
        <v>0.88</v>
      </c>
      <c r="W56" t="n">
        <v>6.83</v>
      </c>
      <c r="X56" t="n">
        <v>0.48</v>
      </c>
      <c r="Y56" t="n">
        <v>1</v>
      </c>
      <c r="Z56" t="n">
        <v>10</v>
      </c>
      <c r="AA56" t="n">
        <v>534.9524358649077</v>
      </c>
      <c r="AB56" t="n">
        <v>731.9455231862028</v>
      </c>
      <c r="AC56" t="n">
        <v>662.0896697453047</v>
      </c>
      <c r="AD56" t="n">
        <v>534952.4358649077</v>
      </c>
      <c r="AE56" t="n">
        <v>731945.5231862027</v>
      </c>
      <c r="AF56" t="n">
        <v>1.913691278363767e-05</v>
      </c>
      <c r="AG56" t="n">
        <v>32</v>
      </c>
      <c r="AH56" t="n">
        <v>662089.6697453047</v>
      </c>
    </row>
    <row r="57">
      <c r="A57" t="n">
        <v>55</v>
      </c>
      <c r="B57" t="n">
        <v>100</v>
      </c>
      <c r="C57" t="inlineStr">
        <is>
          <t xml:space="preserve">CONCLUIDO	</t>
        </is>
      </c>
      <c r="D57" t="n">
        <v>3.6553</v>
      </c>
      <c r="E57" t="n">
        <v>27.36</v>
      </c>
      <c r="F57" t="n">
        <v>24.18</v>
      </c>
      <c r="G57" t="n">
        <v>85.34</v>
      </c>
      <c r="H57" t="n">
        <v>1.21</v>
      </c>
      <c r="I57" t="n">
        <v>17</v>
      </c>
      <c r="J57" t="n">
        <v>216.63</v>
      </c>
      <c r="K57" t="n">
        <v>54.38</v>
      </c>
      <c r="L57" t="n">
        <v>14.75</v>
      </c>
      <c r="M57" t="n">
        <v>15</v>
      </c>
      <c r="N57" t="n">
        <v>47.51</v>
      </c>
      <c r="O57" t="n">
        <v>26952.08</v>
      </c>
      <c r="P57" t="n">
        <v>328.35</v>
      </c>
      <c r="Q57" t="n">
        <v>452.6</v>
      </c>
      <c r="R57" t="n">
        <v>77.04000000000001</v>
      </c>
      <c r="S57" t="n">
        <v>57.64</v>
      </c>
      <c r="T57" t="n">
        <v>7574.04</v>
      </c>
      <c r="U57" t="n">
        <v>0.75</v>
      </c>
      <c r="V57" t="n">
        <v>0.88</v>
      </c>
      <c r="W57" t="n">
        <v>6.82</v>
      </c>
      <c r="X57" t="n">
        <v>0.45</v>
      </c>
      <c r="Y57" t="n">
        <v>1</v>
      </c>
      <c r="Z57" t="n">
        <v>10</v>
      </c>
      <c r="AA57" t="n">
        <v>533.678644269971</v>
      </c>
      <c r="AB57" t="n">
        <v>730.2026653302912</v>
      </c>
      <c r="AC57" t="n">
        <v>660.5131477970451</v>
      </c>
      <c r="AD57" t="n">
        <v>533678.6442699709</v>
      </c>
      <c r="AE57" t="n">
        <v>730202.6653302913</v>
      </c>
      <c r="AF57" t="n">
        <v>1.918046539567611e-05</v>
      </c>
      <c r="AG57" t="n">
        <v>32</v>
      </c>
      <c r="AH57" t="n">
        <v>660513.1477970451</v>
      </c>
    </row>
    <row r="58">
      <c r="A58" t="n">
        <v>56</v>
      </c>
      <c r="B58" t="n">
        <v>100</v>
      </c>
      <c r="C58" t="inlineStr">
        <is>
          <t xml:space="preserve">CONCLUIDO	</t>
        </is>
      </c>
      <c r="D58" t="n">
        <v>3.656</v>
      </c>
      <c r="E58" t="n">
        <v>27.35</v>
      </c>
      <c r="F58" t="n">
        <v>24.17</v>
      </c>
      <c r="G58" t="n">
        <v>85.31999999999999</v>
      </c>
      <c r="H58" t="n">
        <v>1.23</v>
      </c>
      <c r="I58" t="n">
        <v>17</v>
      </c>
      <c r="J58" t="n">
        <v>217.04</v>
      </c>
      <c r="K58" t="n">
        <v>54.38</v>
      </c>
      <c r="L58" t="n">
        <v>15</v>
      </c>
      <c r="M58" t="n">
        <v>15</v>
      </c>
      <c r="N58" t="n">
        <v>47.66</v>
      </c>
      <c r="O58" t="n">
        <v>27002.55</v>
      </c>
      <c r="P58" t="n">
        <v>328.66</v>
      </c>
      <c r="Q58" t="n">
        <v>452.57</v>
      </c>
      <c r="R58" t="n">
        <v>77.08</v>
      </c>
      <c r="S58" t="n">
        <v>57.64</v>
      </c>
      <c r="T58" t="n">
        <v>7594.13</v>
      </c>
      <c r="U58" t="n">
        <v>0.75</v>
      </c>
      <c r="V58" t="n">
        <v>0.88</v>
      </c>
      <c r="W58" t="n">
        <v>6.82</v>
      </c>
      <c r="X58" t="n">
        <v>0.45</v>
      </c>
      <c r="Y58" t="n">
        <v>1</v>
      </c>
      <c r="Z58" t="n">
        <v>10</v>
      </c>
      <c r="AA58" t="n">
        <v>533.8246667734943</v>
      </c>
      <c r="AB58" t="n">
        <v>730.4024597616701</v>
      </c>
      <c r="AC58" t="n">
        <v>660.6938741283063</v>
      </c>
      <c r="AD58" t="n">
        <v>533824.6667734943</v>
      </c>
      <c r="AE58" t="n">
        <v>730402.4597616701</v>
      </c>
      <c r="AF58" t="n">
        <v>1.918413850753477e-05</v>
      </c>
      <c r="AG58" t="n">
        <v>32</v>
      </c>
      <c r="AH58" t="n">
        <v>660693.8741283063</v>
      </c>
    </row>
    <row r="59">
      <c r="A59" t="n">
        <v>57</v>
      </c>
      <c r="B59" t="n">
        <v>100</v>
      </c>
      <c r="C59" t="inlineStr">
        <is>
          <t xml:space="preserve">CONCLUIDO	</t>
        </is>
      </c>
      <c r="D59" t="n">
        <v>3.6569</v>
      </c>
      <c r="E59" t="n">
        <v>27.35</v>
      </c>
      <c r="F59" t="n">
        <v>24.17</v>
      </c>
      <c r="G59" t="n">
        <v>85.3</v>
      </c>
      <c r="H59" t="n">
        <v>1.25</v>
      </c>
      <c r="I59" t="n">
        <v>17</v>
      </c>
      <c r="J59" t="n">
        <v>217.45</v>
      </c>
      <c r="K59" t="n">
        <v>54.38</v>
      </c>
      <c r="L59" t="n">
        <v>15.25</v>
      </c>
      <c r="M59" t="n">
        <v>15</v>
      </c>
      <c r="N59" t="n">
        <v>47.82</v>
      </c>
      <c r="O59" t="n">
        <v>27053.07</v>
      </c>
      <c r="P59" t="n">
        <v>328.67</v>
      </c>
      <c r="Q59" t="n">
        <v>452.6</v>
      </c>
      <c r="R59" t="n">
        <v>76.79000000000001</v>
      </c>
      <c r="S59" t="n">
        <v>57.64</v>
      </c>
      <c r="T59" t="n">
        <v>7448.36</v>
      </c>
      <c r="U59" t="n">
        <v>0.75</v>
      </c>
      <c r="V59" t="n">
        <v>0.88</v>
      </c>
      <c r="W59" t="n">
        <v>6.82</v>
      </c>
      <c r="X59" t="n">
        <v>0.44</v>
      </c>
      <c r="Y59" t="n">
        <v>1</v>
      </c>
      <c r="Z59" t="n">
        <v>10</v>
      </c>
      <c r="AA59" t="n">
        <v>533.7706703527854</v>
      </c>
      <c r="AB59" t="n">
        <v>730.328579476702</v>
      </c>
      <c r="AC59" t="n">
        <v>660.6270448740439</v>
      </c>
      <c r="AD59" t="n">
        <v>533770.6703527854</v>
      </c>
      <c r="AE59" t="n">
        <v>730328.579476702</v>
      </c>
      <c r="AF59" t="n">
        <v>1.918886107992448e-05</v>
      </c>
      <c r="AG59" t="n">
        <v>32</v>
      </c>
      <c r="AH59" t="n">
        <v>660627.0448740439</v>
      </c>
    </row>
    <row r="60">
      <c r="A60" t="n">
        <v>58</v>
      </c>
      <c r="B60" t="n">
        <v>100</v>
      </c>
      <c r="C60" t="inlineStr">
        <is>
          <t xml:space="preserve">CONCLUIDO	</t>
        </is>
      </c>
      <c r="D60" t="n">
        <v>3.6533</v>
      </c>
      <c r="E60" t="n">
        <v>27.37</v>
      </c>
      <c r="F60" t="n">
        <v>24.19</v>
      </c>
      <c r="G60" t="n">
        <v>85.39</v>
      </c>
      <c r="H60" t="n">
        <v>1.26</v>
      </c>
      <c r="I60" t="n">
        <v>17</v>
      </c>
      <c r="J60" t="n">
        <v>217.86</v>
      </c>
      <c r="K60" t="n">
        <v>54.38</v>
      </c>
      <c r="L60" t="n">
        <v>15.5</v>
      </c>
      <c r="M60" t="n">
        <v>15</v>
      </c>
      <c r="N60" t="n">
        <v>47.98</v>
      </c>
      <c r="O60" t="n">
        <v>27103.65</v>
      </c>
      <c r="P60" t="n">
        <v>328.62</v>
      </c>
      <c r="Q60" t="n">
        <v>452.59</v>
      </c>
      <c r="R60" t="n">
        <v>77.52</v>
      </c>
      <c r="S60" t="n">
        <v>57.64</v>
      </c>
      <c r="T60" t="n">
        <v>7811.23</v>
      </c>
      <c r="U60" t="n">
        <v>0.74</v>
      </c>
      <c r="V60" t="n">
        <v>0.88</v>
      </c>
      <c r="W60" t="n">
        <v>6.83</v>
      </c>
      <c r="X60" t="n">
        <v>0.47</v>
      </c>
      <c r="Y60" t="n">
        <v>1</v>
      </c>
      <c r="Z60" t="n">
        <v>10</v>
      </c>
      <c r="AA60" t="n">
        <v>534.0040824239219</v>
      </c>
      <c r="AB60" t="n">
        <v>730.647944169845</v>
      </c>
      <c r="AC60" t="n">
        <v>660.9159298491045</v>
      </c>
      <c r="AD60" t="n">
        <v>534004.0824239219</v>
      </c>
      <c r="AE60" t="n">
        <v>730647.944169845</v>
      </c>
      <c r="AF60" t="n">
        <v>1.916997079036564e-05</v>
      </c>
      <c r="AG60" t="n">
        <v>32</v>
      </c>
      <c r="AH60" t="n">
        <v>660915.9298491045</v>
      </c>
    </row>
    <row r="61">
      <c r="A61" t="n">
        <v>59</v>
      </c>
      <c r="B61" t="n">
        <v>100</v>
      </c>
      <c r="C61" t="inlineStr">
        <is>
          <t xml:space="preserve">CONCLUIDO	</t>
        </is>
      </c>
      <c r="D61" t="n">
        <v>3.6634</v>
      </c>
      <c r="E61" t="n">
        <v>27.3</v>
      </c>
      <c r="F61" t="n">
        <v>24.16</v>
      </c>
      <c r="G61" t="n">
        <v>90.59</v>
      </c>
      <c r="H61" t="n">
        <v>1.28</v>
      </c>
      <c r="I61" t="n">
        <v>16</v>
      </c>
      <c r="J61" t="n">
        <v>218.27</v>
      </c>
      <c r="K61" t="n">
        <v>54.38</v>
      </c>
      <c r="L61" t="n">
        <v>15.75</v>
      </c>
      <c r="M61" t="n">
        <v>14</v>
      </c>
      <c r="N61" t="n">
        <v>48.15</v>
      </c>
      <c r="O61" t="n">
        <v>27154.29</v>
      </c>
      <c r="P61" t="n">
        <v>327.85</v>
      </c>
      <c r="Q61" t="n">
        <v>452.61</v>
      </c>
      <c r="R61" t="n">
        <v>76.48999999999999</v>
      </c>
      <c r="S61" t="n">
        <v>57.64</v>
      </c>
      <c r="T61" t="n">
        <v>7303.97</v>
      </c>
      <c r="U61" t="n">
        <v>0.75</v>
      </c>
      <c r="V61" t="n">
        <v>0.88</v>
      </c>
      <c r="W61" t="n">
        <v>6.82</v>
      </c>
      <c r="X61" t="n">
        <v>0.43</v>
      </c>
      <c r="Y61" t="n">
        <v>1</v>
      </c>
      <c r="Z61" t="n">
        <v>10</v>
      </c>
      <c r="AA61" t="n">
        <v>532.7805107246409</v>
      </c>
      <c r="AB61" t="n">
        <v>728.973799390715</v>
      </c>
      <c r="AC61" t="n">
        <v>659.4015630980178</v>
      </c>
      <c r="AD61" t="n">
        <v>532780.5107246409</v>
      </c>
      <c r="AE61" t="n">
        <v>728973.7993907151</v>
      </c>
      <c r="AF61" t="n">
        <v>1.92229685471835e-05</v>
      </c>
      <c r="AG61" t="n">
        <v>32</v>
      </c>
      <c r="AH61" t="n">
        <v>659401.5630980178</v>
      </c>
    </row>
    <row r="62">
      <c r="A62" t="n">
        <v>60</v>
      </c>
      <c r="B62" t="n">
        <v>100</v>
      </c>
      <c r="C62" t="inlineStr">
        <is>
          <t xml:space="preserve">CONCLUIDO	</t>
        </is>
      </c>
      <c r="D62" t="n">
        <v>3.6647</v>
      </c>
      <c r="E62" t="n">
        <v>27.29</v>
      </c>
      <c r="F62" t="n">
        <v>24.15</v>
      </c>
      <c r="G62" t="n">
        <v>90.56</v>
      </c>
      <c r="H62" t="n">
        <v>1.3</v>
      </c>
      <c r="I62" t="n">
        <v>16</v>
      </c>
      <c r="J62" t="n">
        <v>218.68</v>
      </c>
      <c r="K62" t="n">
        <v>54.38</v>
      </c>
      <c r="L62" t="n">
        <v>16</v>
      </c>
      <c r="M62" t="n">
        <v>14</v>
      </c>
      <c r="N62" t="n">
        <v>48.31</v>
      </c>
      <c r="O62" t="n">
        <v>27204.98</v>
      </c>
      <c r="P62" t="n">
        <v>327.65</v>
      </c>
      <c r="Q62" t="n">
        <v>452.64</v>
      </c>
      <c r="R62" t="n">
        <v>76.17</v>
      </c>
      <c r="S62" t="n">
        <v>57.64</v>
      </c>
      <c r="T62" t="n">
        <v>7143</v>
      </c>
      <c r="U62" t="n">
        <v>0.76</v>
      </c>
      <c r="V62" t="n">
        <v>0.88</v>
      </c>
      <c r="W62" t="n">
        <v>6.82</v>
      </c>
      <c r="X62" t="n">
        <v>0.42</v>
      </c>
      <c r="Y62" t="n">
        <v>1</v>
      </c>
      <c r="Z62" t="n">
        <v>10</v>
      </c>
      <c r="AA62" t="n">
        <v>532.5496156597992</v>
      </c>
      <c r="AB62" t="n">
        <v>728.6578785766272</v>
      </c>
      <c r="AC62" t="n">
        <v>659.1157933230288</v>
      </c>
      <c r="AD62" t="n">
        <v>532549.6156597992</v>
      </c>
      <c r="AE62" t="n">
        <v>728657.8785766272</v>
      </c>
      <c r="AF62" t="n">
        <v>1.922979004063531e-05</v>
      </c>
      <c r="AG62" t="n">
        <v>32</v>
      </c>
      <c r="AH62" t="n">
        <v>659115.7933230288</v>
      </c>
    </row>
    <row r="63">
      <c r="A63" t="n">
        <v>61</v>
      </c>
      <c r="B63" t="n">
        <v>100</v>
      </c>
      <c r="C63" t="inlineStr">
        <is>
          <t xml:space="preserve">CONCLUIDO	</t>
        </is>
      </c>
      <c r="D63" t="n">
        <v>3.6644</v>
      </c>
      <c r="E63" t="n">
        <v>27.29</v>
      </c>
      <c r="F63" t="n">
        <v>24.15</v>
      </c>
      <c r="G63" t="n">
        <v>90.56999999999999</v>
      </c>
      <c r="H63" t="n">
        <v>1.32</v>
      </c>
      <c r="I63" t="n">
        <v>16</v>
      </c>
      <c r="J63" t="n">
        <v>219.09</v>
      </c>
      <c r="K63" t="n">
        <v>54.38</v>
      </c>
      <c r="L63" t="n">
        <v>16.25</v>
      </c>
      <c r="M63" t="n">
        <v>14</v>
      </c>
      <c r="N63" t="n">
        <v>48.47</v>
      </c>
      <c r="O63" t="n">
        <v>27255.72</v>
      </c>
      <c r="P63" t="n">
        <v>327.55</v>
      </c>
      <c r="Q63" t="n">
        <v>452.58</v>
      </c>
      <c r="R63" t="n">
        <v>76.23</v>
      </c>
      <c r="S63" t="n">
        <v>57.64</v>
      </c>
      <c r="T63" t="n">
        <v>7171.71</v>
      </c>
      <c r="U63" t="n">
        <v>0.76</v>
      </c>
      <c r="V63" t="n">
        <v>0.88</v>
      </c>
      <c r="W63" t="n">
        <v>6.82</v>
      </c>
      <c r="X63" t="n">
        <v>0.43</v>
      </c>
      <c r="Y63" t="n">
        <v>1</v>
      </c>
      <c r="Z63" t="n">
        <v>10</v>
      </c>
      <c r="AA63" t="n">
        <v>532.5036694359347</v>
      </c>
      <c r="AB63" t="n">
        <v>728.5950129261315</v>
      </c>
      <c r="AC63" t="n">
        <v>659.058927481984</v>
      </c>
      <c r="AD63" t="n">
        <v>532503.6694359347</v>
      </c>
      <c r="AE63" t="n">
        <v>728595.0129261315</v>
      </c>
      <c r="AF63" t="n">
        <v>1.922821584983873e-05</v>
      </c>
      <c r="AG63" t="n">
        <v>32</v>
      </c>
      <c r="AH63" t="n">
        <v>659058.927481984</v>
      </c>
    </row>
    <row r="64">
      <c r="A64" t="n">
        <v>62</v>
      </c>
      <c r="B64" t="n">
        <v>100</v>
      </c>
      <c r="C64" t="inlineStr">
        <is>
          <t xml:space="preserve">CONCLUIDO	</t>
        </is>
      </c>
      <c r="D64" t="n">
        <v>3.6641</v>
      </c>
      <c r="E64" t="n">
        <v>27.29</v>
      </c>
      <c r="F64" t="n">
        <v>24.15</v>
      </c>
      <c r="G64" t="n">
        <v>90.56999999999999</v>
      </c>
      <c r="H64" t="n">
        <v>1.34</v>
      </c>
      <c r="I64" t="n">
        <v>16</v>
      </c>
      <c r="J64" t="n">
        <v>219.51</v>
      </c>
      <c r="K64" t="n">
        <v>54.38</v>
      </c>
      <c r="L64" t="n">
        <v>16.5</v>
      </c>
      <c r="M64" t="n">
        <v>14</v>
      </c>
      <c r="N64" t="n">
        <v>48.63</v>
      </c>
      <c r="O64" t="n">
        <v>27306.53</v>
      </c>
      <c r="P64" t="n">
        <v>327.25</v>
      </c>
      <c r="Q64" t="n">
        <v>452.63</v>
      </c>
      <c r="R64" t="n">
        <v>76.48999999999999</v>
      </c>
      <c r="S64" t="n">
        <v>57.64</v>
      </c>
      <c r="T64" t="n">
        <v>7300.6</v>
      </c>
      <c r="U64" t="n">
        <v>0.75</v>
      </c>
      <c r="V64" t="n">
        <v>0.88</v>
      </c>
      <c r="W64" t="n">
        <v>6.81</v>
      </c>
      <c r="X64" t="n">
        <v>0.43</v>
      </c>
      <c r="Y64" t="n">
        <v>1</v>
      </c>
      <c r="Z64" t="n">
        <v>10</v>
      </c>
      <c r="AA64" t="n">
        <v>532.3256970069639</v>
      </c>
      <c r="AB64" t="n">
        <v>728.3515031972241</v>
      </c>
      <c r="AC64" t="n">
        <v>658.8386579798355</v>
      </c>
      <c r="AD64" t="n">
        <v>532325.6970069639</v>
      </c>
      <c r="AE64" t="n">
        <v>728351.5031972241</v>
      </c>
      <c r="AF64" t="n">
        <v>1.922664165904217e-05</v>
      </c>
      <c r="AG64" t="n">
        <v>32</v>
      </c>
      <c r="AH64" t="n">
        <v>658838.6579798355</v>
      </c>
    </row>
    <row r="65">
      <c r="A65" t="n">
        <v>63</v>
      </c>
      <c r="B65" t="n">
        <v>100</v>
      </c>
      <c r="C65" t="inlineStr">
        <is>
          <t xml:space="preserve">CONCLUIDO	</t>
        </is>
      </c>
      <c r="D65" t="n">
        <v>3.6725</v>
      </c>
      <c r="E65" t="n">
        <v>27.23</v>
      </c>
      <c r="F65" t="n">
        <v>24.13</v>
      </c>
      <c r="G65" t="n">
        <v>96.52</v>
      </c>
      <c r="H65" t="n">
        <v>1.35</v>
      </c>
      <c r="I65" t="n">
        <v>15</v>
      </c>
      <c r="J65" t="n">
        <v>219.92</v>
      </c>
      <c r="K65" t="n">
        <v>54.38</v>
      </c>
      <c r="L65" t="n">
        <v>16.75</v>
      </c>
      <c r="M65" t="n">
        <v>13</v>
      </c>
      <c r="N65" t="n">
        <v>48.79</v>
      </c>
      <c r="O65" t="n">
        <v>27357.38</v>
      </c>
      <c r="P65" t="n">
        <v>326.41</v>
      </c>
      <c r="Q65" t="n">
        <v>452.57</v>
      </c>
      <c r="R65" t="n">
        <v>75.66</v>
      </c>
      <c r="S65" t="n">
        <v>57.64</v>
      </c>
      <c r="T65" t="n">
        <v>6891.62</v>
      </c>
      <c r="U65" t="n">
        <v>0.76</v>
      </c>
      <c r="V65" t="n">
        <v>0.88</v>
      </c>
      <c r="W65" t="n">
        <v>6.82</v>
      </c>
      <c r="X65" t="n">
        <v>0.41</v>
      </c>
      <c r="Y65" t="n">
        <v>1</v>
      </c>
      <c r="Z65" t="n">
        <v>10</v>
      </c>
      <c r="AA65" t="n">
        <v>531.1888593569491</v>
      </c>
      <c r="AB65" t="n">
        <v>726.7960317707366</v>
      </c>
      <c r="AC65" t="n">
        <v>657.431638563174</v>
      </c>
      <c r="AD65" t="n">
        <v>531188.8593569491</v>
      </c>
      <c r="AE65" t="n">
        <v>726796.0317707366</v>
      </c>
      <c r="AF65" t="n">
        <v>1.927071900134613e-05</v>
      </c>
      <c r="AG65" t="n">
        <v>32</v>
      </c>
      <c r="AH65" t="n">
        <v>657431.6385631741</v>
      </c>
    </row>
    <row r="66">
      <c r="A66" t="n">
        <v>64</v>
      </c>
      <c r="B66" t="n">
        <v>100</v>
      </c>
      <c r="C66" t="inlineStr">
        <is>
          <t xml:space="preserve">CONCLUIDO	</t>
        </is>
      </c>
      <c r="D66" t="n">
        <v>3.6731</v>
      </c>
      <c r="E66" t="n">
        <v>27.22</v>
      </c>
      <c r="F66" t="n">
        <v>24.12</v>
      </c>
      <c r="G66" t="n">
        <v>96.5</v>
      </c>
      <c r="H66" t="n">
        <v>1.37</v>
      </c>
      <c r="I66" t="n">
        <v>15</v>
      </c>
      <c r="J66" t="n">
        <v>220.33</v>
      </c>
      <c r="K66" t="n">
        <v>54.38</v>
      </c>
      <c r="L66" t="n">
        <v>17</v>
      </c>
      <c r="M66" t="n">
        <v>13</v>
      </c>
      <c r="N66" t="n">
        <v>48.95</v>
      </c>
      <c r="O66" t="n">
        <v>27408.3</v>
      </c>
      <c r="P66" t="n">
        <v>326.26</v>
      </c>
      <c r="Q66" t="n">
        <v>452.62</v>
      </c>
      <c r="R66" t="n">
        <v>75.09999999999999</v>
      </c>
      <c r="S66" t="n">
        <v>57.64</v>
      </c>
      <c r="T66" t="n">
        <v>6614.71</v>
      </c>
      <c r="U66" t="n">
        <v>0.77</v>
      </c>
      <c r="V66" t="n">
        <v>0.88</v>
      </c>
      <c r="W66" t="n">
        <v>6.83</v>
      </c>
      <c r="X66" t="n">
        <v>0.4</v>
      </c>
      <c r="Y66" t="n">
        <v>1</v>
      </c>
      <c r="Z66" t="n">
        <v>10</v>
      </c>
      <c r="AA66" t="n">
        <v>531.0384106020196</v>
      </c>
      <c r="AB66" t="n">
        <v>726.5901811469114</v>
      </c>
      <c r="AC66" t="n">
        <v>657.2454340339735</v>
      </c>
      <c r="AD66" t="n">
        <v>531038.4106020195</v>
      </c>
      <c r="AE66" t="n">
        <v>726590.1811469113</v>
      </c>
      <c r="AF66" t="n">
        <v>1.927386738293927e-05</v>
      </c>
      <c r="AG66" t="n">
        <v>32</v>
      </c>
      <c r="AH66" t="n">
        <v>657245.4340339735</v>
      </c>
    </row>
    <row r="67">
      <c r="A67" t="n">
        <v>65</v>
      </c>
      <c r="B67" t="n">
        <v>100</v>
      </c>
      <c r="C67" t="inlineStr">
        <is>
          <t xml:space="preserve">CONCLUIDO	</t>
        </is>
      </c>
      <c r="D67" t="n">
        <v>3.6732</v>
      </c>
      <c r="E67" t="n">
        <v>27.22</v>
      </c>
      <c r="F67" t="n">
        <v>24.12</v>
      </c>
      <c r="G67" t="n">
        <v>96.5</v>
      </c>
      <c r="H67" t="n">
        <v>1.39</v>
      </c>
      <c r="I67" t="n">
        <v>15</v>
      </c>
      <c r="J67" t="n">
        <v>220.74</v>
      </c>
      <c r="K67" t="n">
        <v>54.38</v>
      </c>
      <c r="L67" t="n">
        <v>17.25</v>
      </c>
      <c r="M67" t="n">
        <v>13</v>
      </c>
      <c r="N67" t="n">
        <v>49.12</v>
      </c>
      <c r="O67" t="n">
        <v>27459.27</v>
      </c>
      <c r="P67" t="n">
        <v>326.17</v>
      </c>
      <c r="Q67" t="n">
        <v>452.57</v>
      </c>
      <c r="R67" t="n">
        <v>75.09999999999999</v>
      </c>
      <c r="S67" t="n">
        <v>57.64</v>
      </c>
      <c r="T67" t="n">
        <v>6611.43</v>
      </c>
      <c r="U67" t="n">
        <v>0.77</v>
      </c>
      <c r="V67" t="n">
        <v>0.88</v>
      </c>
      <c r="W67" t="n">
        <v>6.83</v>
      </c>
      <c r="X67" t="n">
        <v>0.4</v>
      </c>
      <c r="Y67" t="n">
        <v>1</v>
      </c>
      <c r="Z67" t="n">
        <v>10</v>
      </c>
      <c r="AA67" t="n">
        <v>530.9725206287911</v>
      </c>
      <c r="AB67" t="n">
        <v>726.5000275786797</v>
      </c>
      <c r="AC67" t="n">
        <v>657.1638845957627</v>
      </c>
      <c r="AD67" t="n">
        <v>530972.5206287912</v>
      </c>
      <c r="AE67" t="n">
        <v>726500.0275786797</v>
      </c>
      <c r="AF67" t="n">
        <v>1.92743921132048e-05</v>
      </c>
      <c r="AG67" t="n">
        <v>32</v>
      </c>
      <c r="AH67" t="n">
        <v>657163.8845957627</v>
      </c>
    </row>
    <row r="68">
      <c r="A68" t="n">
        <v>66</v>
      </c>
      <c r="B68" t="n">
        <v>100</v>
      </c>
      <c r="C68" t="inlineStr">
        <is>
          <t xml:space="preserve">CONCLUIDO	</t>
        </is>
      </c>
      <c r="D68" t="n">
        <v>3.6725</v>
      </c>
      <c r="E68" t="n">
        <v>27.23</v>
      </c>
      <c r="F68" t="n">
        <v>24.13</v>
      </c>
      <c r="G68" t="n">
        <v>96.52</v>
      </c>
      <c r="H68" t="n">
        <v>1.41</v>
      </c>
      <c r="I68" t="n">
        <v>15</v>
      </c>
      <c r="J68" t="n">
        <v>221.16</v>
      </c>
      <c r="K68" t="n">
        <v>54.38</v>
      </c>
      <c r="L68" t="n">
        <v>17.5</v>
      </c>
      <c r="M68" t="n">
        <v>13</v>
      </c>
      <c r="N68" t="n">
        <v>49.28</v>
      </c>
      <c r="O68" t="n">
        <v>27510.3</v>
      </c>
      <c r="P68" t="n">
        <v>325.97</v>
      </c>
      <c r="Q68" t="n">
        <v>452.6</v>
      </c>
      <c r="R68" t="n">
        <v>75.51000000000001</v>
      </c>
      <c r="S68" t="n">
        <v>57.64</v>
      </c>
      <c r="T68" t="n">
        <v>6820.27</v>
      </c>
      <c r="U68" t="n">
        <v>0.76</v>
      </c>
      <c r="V68" t="n">
        <v>0.88</v>
      </c>
      <c r="W68" t="n">
        <v>6.82</v>
      </c>
      <c r="X68" t="n">
        <v>0.4</v>
      </c>
      <c r="Y68" t="n">
        <v>1</v>
      </c>
      <c r="Z68" t="n">
        <v>10</v>
      </c>
      <c r="AA68" t="n">
        <v>530.8990825752276</v>
      </c>
      <c r="AB68" t="n">
        <v>726.3995463939359</v>
      </c>
      <c r="AC68" t="n">
        <v>657.0729931942644</v>
      </c>
      <c r="AD68" t="n">
        <v>530899.0825752276</v>
      </c>
      <c r="AE68" t="n">
        <v>726399.5463939359</v>
      </c>
      <c r="AF68" t="n">
        <v>1.927071900134613e-05</v>
      </c>
      <c r="AG68" t="n">
        <v>32</v>
      </c>
      <c r="AH68" t="n">
        <v>657072.9931942645</v>
      </c>
    </row>
    <row r="69">
      <c r="A69" t="n">
        <v>67</v>
      </c>
      <c r="B69" t="n">
        <v>100</v>
      </c>
      <c r="C69" t="inlineStr">
        <is>
          <t xml:space="preserve">CONCLUIDO	</t>
        </is>
      </c>
      <c r="D69" t="n">
        <v>3.6744</v>
      </c>
      <c r="E69" t="n">
        <v>27.22</v>
      </c>
      <c r="F69" t="n">
        <v>24.12</v>
      </c>
      <c r="G69" t="n">
        <v>96.45999999999999</v>
      </c>
      <c r="H69" t="n">
        <v>1.42</v>
      </c>
      <c r="I69" t="n">
        <v>15</v>
      </c>
      <c r="J69" t="n">
        <v>221.57</v>
      </c>
      <c r="K69" t="n">
        <v>54.38</v>
      </c>
      <c r="L69" t="n">
        <v>17.75</v>
      </c>
      <c r="M69" t="n">
        <v>13</v>
      </c>
      <c r="N69" t="n">
        <v>49.45</v>
      </c>
      <c r="O69" t="n">
        <v>27561.39</v>
      </c>
      <c r="P69" t="n">
        <v>325.15</v>
      </c>
      <c r="Q69" t="n">
        <v>452.58</v>
      </c>
      <c r="R69" t="n">
        <v>75.05</v>
      </c>
      <c r="S69" t="n">
        <v>57.64</v>
      </c>
      <c r="T69" t="n">
        <v>6588.55</v>
      </c>
      <c r="U69" t="n">
        <v>0.77</v>
      </c>
      <c r="V69" t="n">
        <v>0.88</v>
      </c>
      <c r="W69" t="n">
        <v>6.82</v>
      </c>
      <c r="X69" t="n">
        <v>0.39</v>
      </c>
      <c r="Y69" t="n">
        <v>1</v>
      </c>
      <c r="Z69" t="n">
        <v>10</v>
      </c>
      <c r="AA69" t="n">
        <v>530.2216152747574</v>
      </c>
      <c r="AB69" t="n">
        <v>725.4726057456846</v>
      </c>
      <c r="AC69" t="n">
        <v>656.234518460513</v>
      </c>
      <c r="AD69" t="n">
        <v>530221.6152747574</v>
      </c>
      <c r="AE69" t="n">
        <v>725472.6057456846</v>
      </c>
      <c r="AF69" t="n">
        <v>1.928068887639108e-05</v>
      </c>
      <c r="AG69" t="n">
        <v>32</v>
      </c>
      <c r="AH69" t="n">
        <v>656234.518460513</v>
      </c>
    </row>
    <row r="70">
      <c r="A70" t="n">
        <v>68</v>
      </c>
      <c r="B70" t="n">
        <v>100</v>
      </c>
      <c r="C70" t="inlineStr">
        <is>
          <t xml:space="preserve">CONCLUIDO	</t>
        </is>
      </c>
      <c r="D70" t="n">
        <v>3.6807</v>
      </c>
      <c r="E70" t="n">
        <v>27.17</v>
      </c>
      <c r="F70" t="n">
        <v>24.11</v>
      </c>
      <c r="G70" t="n">
        <v>103.32</v>
      </c>
      <c r="H70" t="n">
        <v>1.44</v>
      </c>
      <c r="I70" t="n">
        <v>14</v>
      </c>
      <c r="J70" t="n">
        <v>221.99</v>
      </c>
      <c r="K70" t="n">
        <v>54.38</v>
      </c>
      <c r="L70" t="n">
        <v>18</v>
      </c>
      <c r="M70" t="n">
        <v>12</v>
      </c>
      <c r="N70" t="n">
        <v>49.61</v>
      </c>
      <c r="O70" t="n">
        <v>27612.53</v>
      </c>
      <c r="P70" t="n">
        <v>325.2</v>
      </c>
      <c r="Q70" t="n">
        <v>452.57</v>
      </c>
      <c r="R70" t="n">
        <v>74.81</v>
      </c>
      <c r="S70" t="n">
        <v>57.64</v>
      </c>
      <c r="T70" t="n">
        <v>6473.52</v>
      </c>
      <c r="U70" t="n">
        <v>0.77</v>
      </c>
      <c r="V70" t="n">
        <v>0.88</v>
      </c>
      <c r="W70" t="n">
        <v>6.82</v>
      </c>
      <c r="X70" t="n">
        <v>0.38</v>
      </c>
      <c r="Y70" t="n">
        <v>1</v>
      </c>
      <c r="Z70" t="n">
        <v>10</v>
      </c>
      <c r="AA70" t="n">
        <v>529.8272544494768</v>
      </c>
      <c r="AB70" t="n">
        <v>724.9330238665639</v>
      </c>
      <c r="AC70" t="n">
        <v>655.7464335186276</v>
      </c>
      <c r="AD70" t="n">
        <v>529827.2544494767</v>
      </c>
      <c r="AE70" t="n">
        <v>724933.0238665639</v>
      </c>
      <c r="AF70" t="n">
        <v>1.931374688311905e-05</v>
      </c>
      <c r="AG70" t="n">
        <v>32</v>
      </c>
      <c r="AH70" t="n">
        <v>655746.4335186275</v>
      </c>
    </row>
    <row r="71">
      <c r="A71" t="n">
        <v>69</v>
      </c>
      <c r="B71" t="n">
        <v>100</v>
      </c>
      <c r="C71" t="inlineStr">
        <is>
          <t xml:space="preserve">CONCLUIDO	</t>
        </is>
      </c>
      <c r="D71" t="n">
        <v>3.6833</v>
      </c>
      <c r="E71" t="n">
        <v>27.15</v>
      </c>
      <c r="F71" t="n">
        <v>24.09</v>
      </c>
      <c r="G71" t="n">
        <v>103.24</v>
      </c>
      <c r="H71" t="n">
        <v>1.46</v>
      </c>
      <c r="I71" t="n">
        <v>14</v>
      </c>
      <c r="J71" t="n">
        <v>222.4</v>
      </c>
      <c r="K71" t="n">
        <v>54.38</v>
      </c>
      <c r="L71" t="n">
        <v>18.25</v>
      </c>
      <c r="M71" t="n">
        <v>12</v>
      </c>
      <c r="N71" t="n">
        <v>49.78</v>
      </c>
      <c r="O71" t="n">
        <v>27663.85</v>
      </c>
      <c r="P71" t="n">
        <v>325.14</v>
      </c>
      <c r="Q71" t="n">
        <v>452.61</v>
      </c>
      <c r="R71" t="n">
        <v>74.13</v>
      </c>
      <c r="S71" t="n">
        <v>57.64</v>
      </c>
      <c r="T71" t="n">
        <v>6132.04</v>
      </c>
      <c r="U71" t="n">
        <v>0.78</v>
      </c>
      <c r="V71" t="n">
        <v>0.88</v>
      </c>
      <c r="W71" t="n">
        <v>6.82</v>
      </c>
      <c r="X71" t="n">
        <v>0.36</v>
      </c>
      <c r="Y71" t="n">
        <v>1</v>
      </c>
      <c r="Z71" t="n">
        <v>10</v>
      </c>
      <c r="AA71" t="n">
        <v>529.5931428060422</v>
      </c>
      <c r="AB71" t="n">
        <v>724.6127019877401</v>
      </c>
      <c r="AC71" t="n">
        <v>655.4566827103442</v>
      </c>
      <c r="AD71" t="n">
        <v>529593.1428060422</v>
      </c>
      <c r="AE71" t="n">
        <v>724612.7019877401</v>
      </c>
      <c r="AF71" t="n">
        <v>1.932738987002266e-05</v>
      </c>
      <c r="AG71" t="n">
        <v>32</v>
      </c>
      <c r="AH71" t="n">
        <v>655456.6827103442</v>
      </c>
    </row>
    <row r="72">
      <c r="A72" t="n">
        <v>70</v>
      </c>
      <c r="B72" t="n">
        <v>100</v>
      </c>
      <c r="C72" t="inlineStr">
        <is>
          <t xml:space="preserve">CONCLUIDO	</t>
        </is>
      </c>
      <c r="D72" t="n">
        <v>3.6821</v>
      </c>
      <c r="E72" t="n">
        <v>27.16</v>
      </c>
      <c r="F72" t="n">
        <v>24.1</v>
      </c>
      <c r="G72" t="n">
        <v>103.27</v>
      </c>
      <c r="H72" t="n">
        <v>1.48</v>
      </c>
      <c r="I72" t="n">
        <v>14</v>
      </c>
      <c r="J72" t="n">
        <v>222.82</v>
      </c>
      <c r="K72" t="n">
        <v>54.38</v>
      </c>
      <c r="L72" t="n">
        <v>18.5</v>
      </c>
      <c r="M72" t="n">
        <v>12</v>
      </c>
      <c r="N72" t="n">
        <v>49.94</v>
      </c>
      <c r="O72" t="n">
        <v>27715.11</v>
      </c>
      <c r="P72" t="n">
        <v>324.98</v>
      </c>
      <c r="Q72" t="n">
        <v>452.57</v>
      </c>
      <c r="R72" t="n">
        <v>74.38</v>
      </c>
      <c r="S72" t="n">
        <v>57.64</v>
      </c>
      <c r="T72" t="n">
        <v>6259.72</v>
      </c>
      <c r="U72" t="n">
        <v>0.77</v>
      </c>
      <c r="V72" t="n">
        <v>0.88</v>
      </c>
      <c r="W72" t="n">
        <v>6.82</v>
      </c>
      <c r="X72" t="n">
        <v>0.37</v>
      </c>
      <c r="Y72" t="n">
        <v>1</v>
      </c>
      <c r="Z72" t="n">
        <v>10</v>
      </c>
      <c r="AA72" t="n">
        <v>529.5787760085391</v>
      </c>
      <c r="AB72" t="n">
        <v>724.5930447015779</v>
      </c>
      <c r="AC72" t="n">
        <v>655.4389014879843</v>
      </c>
      <c r="AD72" t="n">
        <v>529578.7760085391</v>
      </c>
      <c r="AE72" t="n">
        <v>724593.044701578</v>
      </c>
      <c r="AF72" t="n">
        <v>1.932109310683638e-05</v>
      </c>
      <c r="AG72" t="n">
        <v>32</v>
      </c>
      <c r="AH72" t="n">
        <v>655438.9014879842</v>
      </c>
    </row>
    <row r="73">
      <c r="A73" t="n">
        <v>71</v>
      </c>
      <c r="B73" t="n">
        <v>100</v>
      </c>
      <c r="C73" t="inlineStr">
        <is>
          <t xml:space="preserve">CONCLUIDO	</t>
        </is>
      </c>
      <c r="D73" t="n">
        <v>3.6824</v>
      </c>
      <c r="E73" t="n">
        <v>27.16</v>
      </c>
      <c r="F73" t="n">
        <v>24.1</v>
      </c>
      <c r="G73" t="n">
        <v>103.27</v>
      </c>
      <c r="H73" t="n">
        <v>1.49</v>
      </c>
      <c r="I73" t="n">
        <v>14</v>
      </c>
      <c r="J73" t="n">
        <v>223.23</v>
      </c>
      <c r="K73" t="n">
        <v>54.38</v>
      </c>
      <c r="L73" t="n">
        <v>18.75</v>
      </c>
      <c r="M73" t="n">
        <v>12</v>
      </c>
      <c r="N73" t="n">
        <v>50.11</v>
      </c>
      <c r="O73" t="n">
        <v>27766.43</v>
      </c>
      <c r="P73" t="n">
        <v>324.42</v>
      </c>
      <c r="Q73" t="n">
        <v>452.57</v>
      </c>
      <c r="R73" t="n">
        <v>74.26000000000001</v>
      </c>
      <c r="S73" t="n">
        <v>57.64</v>
      </c>
      <c r="T73" t="n">
        <v>6198.29</v>
      </c>
      <c r="U73" t="n">
        <v>0.78</v>
      </c>
      <c r="V73" t="n">
        <v>0.88</v>
      </c>
      <c r="W73" t="n">
        <v>6.82</v>
      </c>
      <c r="X73" t="n">
        <v>0.37</v>
      </c>
      <c r="Y73" t="n">
        <v>1</v>
      </c>
      <c r="Z73" t="n">
        <v>10</v>
      </c>
      <c r="AA73" t="n">
        <v>529.1912430811865</v>
      </c>
      <c r="AB73" t="n">
        <v>724.0628050536278</v>
      </c>
      <c r="AC73" t="n">
        <v>654.9592671678383</v>
      </c>
      <c r="AD73" t="n">
        <v>529191.2430811864</v>
      </c>
      <c r="AE73" t="n">
        <v>724062.8050536278</v>
      </c>
      <c r="AF73" t="n">
        <v>1.932266729763294e-05</v>
      </c>
      <c r="AG73" t="n">
        <v>32</v>
      </c>
      <c r="AH73" t="n">
        <v>654959.2671678383</v>
      </c>
    </row>
    <row r="74">
      <c r="A74" t="n">
        <v>72</v>
      </c>
      <c r="B74" t="n">
        <v>100</v>
      </c>
      <c r="C74" t="inlineStr">
        <is>
          <t xml:space="preserve">CONCLUIDO	</t>
        </is>
      </c>
      <c r="D74" t="n">
        <v>3.6824</v>
      </c>
      <c r="E74" t="n">
        <v>27.16</v>
      </c>
      <c r="F74" t="n">
        <v>24.1</v>
      </c>
      <c r="G74" t="n">
        <v>103.27</v>
      </c>
      <c r="H74" t="n">
        <v>1.51</v>
      </c>
      <c r="I74" t="n">
        <v>14</v>
      </c>
      <c r="J74" t="n">
        <v>223.65</v>
      </c>
      <c r="K74" t="n">
        <v>54.38</v>
      </c>
      <c r="L74" t="n">
        <v>19</v>
      </c>
      <c r="M74" t="n">
        <v>12</v>
      </c>
      <c r="N74" t="n">
        <v>50.27</v>
      </c>
      <c r="O74" t="n">
        <v>27817.81</v>
      </c>
      <c r="P74" t="n">
        <v>323.59</v>
      </c>
      <c r="Q74" t="n">
        <v>452.56</v>
      </c>
      <c r="R74" t="n">
        <v>74.48999999999999</v>
      </c>
      <c r="S74" t="n">
        <v>57.64</v>
      </c>
      <c r="T74" t="n">
        <v>6315.02</v>
      </c>
      <c r="U74" t="n">
        <v>0.77</v>
      </c>
      <c r="V74" t="n">
        <v>0.88</v>
      </c>
      <c r="W74" t="n">
        <v>6.81</v>
      </c>
      <c r="X74" t="n">
        <v>0.37</v>
      </c>
      <c r="Y74" t="n">
        <v>1</v>
      </c>
      <c r="Z74" t="n">
        <v>10</v>
      </c>
      <c r="AA74" t="n">
        <v>528.6460882774863</v>
      </c>
      <c r="AB74" t="n">
        <v>723.3169002006729</v>
      </c>
      <c r="AC74" t="n">
        <v>654.2845504271653</v>
      </c>
      <c r="AD74" t="n">
        <v>528646.0882774864</v>
      </c>
      <c r="AE74" t="n">
        <v>723316.9002006729</v>
      </c>
      <c r="AF74" t="n">
        <v>1.932266729763294e-05</v>
      </c>
      <c r="AG74" t="n">
        <v>32</v>
      </c>
      <c r="AH74" t="n">
        <v>654284.5504271653</v>
      </c>
    </row>
    <row r="75">
      <c r="A75" t="n">
        <v>73</v>
      </c>
      <c r="B75" t="n">
        <v>100</v>
      </c>
      <c r="C75" t="inlineStr">
        <is>
          <t xml:space="preserve">CONCLUIDO	</t>
        </is>
      </c>
      <c r="D75" t="n">
        <v>3.6897</v>
      </c>
      <c r="E75" t="n">
        <v>27.1</v>
      </c>
      <c r="F75" t="n">
        <v>24.08</v>
      </c>
      <c r="G75" t="n">
        <v>111.14</v>
      </c>
      <c r="H75" t="n">
        <v>1.53</v>
      </c>
      <c r="I75" t="n">
        <v>13</v>
      </c>
      <c r="J75" t="n">
        <v>224.07</v>
      </c>
      <c r="K75" t="n">
        <v>54.38</v>
      </c>
      <c r="L75" t="n">
        <v>19.25</v>
      </c>
      <c r="M75" t="n">
        <v>11</v>
      </c>
      <c r="N75" t="n">
        <v>50.44</v>
      </c>
      <c r="O75" t="n">
        <v>27869.24</v>
      </c>
      <c r="P75" t="n">
        <v>322.63</v>
      </c>
      <c r="Q75" t="n">
        <v>452.57</v>
      </c>
      <c r="R75" t="n">
        <v>73.77</v>
      </c>
      <c r="S75" t="n">
        <v>57.64</v>
      </c>
      <c r="T75" t="n">
        <v>5959.35</v>
      </c>
      <c r="U75" t="n">
        <v>0.78</v>
      </c>
      <c r="V75" t="n">
        <v>0.88</v>
      </c>
      <c r="W75" t="n">
        <v>6.82</v>
      </c>
      <c r="X75" t="n">
        <v>0.36</v>
      </c>
      <c r="Y75" t="n">
        <v>1</v>
      </c>
      <c r="Z75" t="n">
        <v>10</v>
      </c>
      <c r="AA75" t="n">
        <v>527.516142448741</v>
      </c>
      <c r="AB75" t="n">
        <v>721.7708584680915</v>
      </c>
      <c r="AC75" t="n">
        <v>652.8860607476585</v>
      </c>
      <c r="AD75" t="n">
        <v>527516.142448741</v>
      </c>
      <c r="AE75" t="n">
        <v>721770.8584680916</v>
      </c>
      <c r="AF75" t="n">
        <v>1.936097260701615e-05</v>
      </c>
      <c r="AG75" t="n">
        <v>32</v>
      </c>
      <c r="AH75" t="n">
        <v>652886.0607476585</v>
      </c>
    </row>
    <row r="76">
      <c r="A76" t="n">
        <v>74</v>
      </c>
      <c r="B76" t="n">
        <v>100</v>
      </c>
      <c r="C76" t="inlineStr">
        <is>
          <t xml:space="preserve">CONCLUIDO	</t>
        </is>
      </c>
      <c r="D76" t="n">
        <v>3.6889</v>
      </c>
      <c r="E76" t="n">
        <v>27.11</v>
      </c>
      <c r="F76" t="n">
        <v>24.09</v>
      </c>
      <c r="G76" t="n">
        <v>111.17</v>
      </c>
      <c r="H76" t="n">
        <v>1.54</v>
      </c>
      <c r="I76" t="n">
        <v>13</v>
      </c>
      <c r="J76" t="n">
        <v>224.49</v>
      </c>
      <c r="K76" t="n">
        <v>54.38</v>
      </c>
      <c r="L76" t="n">
        <v>19.5</v>
      </c>
      <c r="M76" t="n">
        <v>11</v>
      </c>
      <c r="N76" t="n">
        <v>50.61</v>
      </c>
      <c r="O76" t="n">
        <v>27920.73</v>
      </c>
      <c r="P76" t="n">
        <v>323.5</v>
      </c>
      <c r="Q76" t="n">
        <v>452.6</v>
      </c>
      <c r="R76" t="n">
        <v>74.12</v>
      </c>
      <c r="S76" t="n">
        <v>57.64</v>
      </c>
      <c r="T76" t="n">
        <v>6132.2</v>
      </c>
      <c r="U76" t="n">
        <v>0.78</v>
      </c>
      <c r="V76" t="n">
        <v>0.88</v>
      </c>
      <c r="W76" t="n">
        <v>6.82</v>
      </c>
      <c r="X76" t="n">
        <v>0.36</v>
      </c>
      <c r="Y76" t="n">
        <v>1</v>
      </c>
      <c r="Z76" t="n">
        <v>10</v>
      </c>
      <c r="AA76" t="n">
        <v>528.1504316388385</v>
      </c>
      <c r="AB76" t="n">
        <v>722.6387209208473</v>
      </c>
      <c r="AC76" t="n">
        <v>653.6710956259758</v>
      </c>
      <c r="AD76" t="n">
        <v>528150.4316388385</v>
      </c>
      <c r="AE76" t="n">
        <v>722638.7209208473</v>
      </c>
      <c r="AF76" t="n">
        <v>1.935677476489196e-05</v>
      </c>
      <c r="AG76" t="n">
        <v>32</v>
      </c>
      <c r="AH76" t="n">
        <v>653671.0956259758</v>
      </c>
    </row>
    <row r="77">
      <c r="A77" t="n">
        <v>75</v>
      </c>
      <c r="B77" t="n">
        <v>100</v>
      </c>
      <c r="C77" t="inlineStr">
        <is>
          <t xml:space="preserve">CONCLUIDO	</t>
        </is>
      </c>
      <c r="D77" t="n">
        <v>3.6906</v>
      </c>
      <c r="E77" t="n">
        <v>27.1</v>
      </c>
      <c r="F77" t="n">
        <v>24.07</v>
      </c>
      <c r="G77" t="n">
        <v>111.11</v>
      </c>
      <c r="H77" t="n">
        <v>1.56</v>
      </c>
      <c r="I77" t="n">
        <v>13</v>
      </c>
      <c r="J77" t="n">
        <v>224.9</v>
      </c>
      <c r="K77" t="n">
        <v>54.38</v>
      </c>
      <c r="L77" t="n">
        <v>19.75</v>
      </c>
      <c r="M77" t="n">
        <v>11</v>
      </c>
      <c r="N77" t="n">
        <v>50.78</v>
      </c>
      <c r="O77" t="n">
        <v>27972.28</v>
      </c>
      <c r="P77" t="n">
        <v>323.77</v>
      </c>
      <c r="Q77" t="n">
        <v>452.6</v>
      </c>
      <c r="R77" t="n">
        <v>73.81999999999999</v>
      </c>
      <c r="S77" t="n">
        <v>57.64</v>
      </c>
      <c r="T77" t="n">
        <v>5985.13</v>
      </c>
      <c r="U77" t="n">
        <v>0.78</v>
      </c>
      <c r="V77" t="n">
        <v>0.88</v>
      </c>
      <c r="W77" t="n">
        <v>6.81</v>
      </c>
      <c r="X77" t="n">
        <v>0.35</v>
      </c>
      <c r="Y77" t="n">
        <v>1</v>
      </c>
      <c r="Z77" t="n">
        <v>10</v>
      </c>
      <c r="AA77" t="n">
        <v>528.1929042525028</v>
      </c>
      <c r="AB77" t="n">
        <v>722.6968338246221</v>
      </c>
      <c r="AC77" t="n">
        <v>653.7236623157763</v>
      </c>
      <c r="AD77" t="n">
        <v>528192.9042525028</v>
      </c>
      <c r="AE77" t="n">
        <v>722696.8338246221</v>
      </c>
      <c r="AF77" t="n">
        <v>1.936569517940586e-05</v>
      </c>
      <c r="AG77" t="n">
        <v>32</v>
      </c>
      <c r="AH77" t="n">
        <v>653723.6623157763</v>
      </c>
    </row>
    <row r="78">
      <c r="A78" t="n">
        <v>76</v>
      </c>
      <c r="B78" t="n">
        <v>100</v>
      </c>
      <c r="C78" t="inlineStr">
        <is>
          <t xml:space="preserve">CONCLUIDO	</t>
        </is>
      </c>
      <c r="D78" t="n">
        <v>3.6928</v>
      </c>
      <c r="E78" t="n">
        <v>27.08</v>
      </c>
      <c r="F78" t="n">
        <v>24.06</v>
      </c>
      <c r="G78" t="n">
        <v>111.03</v>
      </c>
      <c r="H78" t="n">
        <v>1.58</v>
      </c>
      <c r="I78" t="n">
        <v>13</v>
      </c>
      <c r="J78" t="n">
        <v>225.32</v>
      </c>
      <c r="K78" t="n">
        <v>54.38</v>
      </c>
      <c r="L78" t="n">
        <v>20</v>
      </c>
      <c r="M78" t="n">
        <v>11</v>
      </c>
      <c r="N78" t="n">
        <v>50.95</v>
      </c>
      <c r="O78" t="n">
        <v>28023.89</v>
      </c>
      <c r="P78" t="n">
        <v>323.86</v>
      </c>
      <c r="Q78" t="n">
        <v>452.55</v>
      </c>
      <c r="R78" t="n">
        <v>73.13</v>
      </c>
      <c r="S78" t="n">
        <v>57.64</v>
      </c>
      <c r="T78" t="n">
        <v>5638.63</v>
      </c>
      <c r="U78" t="n">
        <v>0.79</v>
      </c>
      <c r="V78" t="n">
        <v>0.88</v>
      </c>
      <c r="W78" t="n">
        <v>6.82</v>
      </c>
      <c r="X78" t="n">
        <v>0.33</v>
      </c>
      <c r="Y78" t="n">
        <v>1</v>
      </c>
      <c r="Z78" t="n">
        <v>10</v>
      </c>
      <c r="AA78" t="n">
        <v>528.0966719437456</v>
      </c>
      <c r="AB78" t="n">
        <v>722.5651645343108</v>
      </c>
      <c r="AC78" t="n">
        <v>653.6045593577333</v>
      </c>
      <c r="AD78" t="n">
        <v>528096.6719437456</v>
      </c>
      <c r="AE78" t="n">
        <v>722565.1645343108</v>
      </c>
      <c r="AF78" t="n">
        <v>1.937723924524738e-05</v>
      </c>
      <c r="AG78" t="n">
        <v>32</v>
      </c>
      <c r="AH78" t="n">
        <v>653604.5593577332</v>
      </c>
    </row>
    <row r="79">
      <c r="A79" t="n">
        <v>77</v>
      </c>
      <c r="B79" t="n">
        <v>100</v>
      </c>
      <c r="C79" t="inlineStr">
        <is>
          <t xml:space="preserve">CONCLUIDO	</t>
        </is>
      </c>
      <c r="D79" t="n">
        <v>3.691</v>
      </c>
      <c r="E79" t="n">
        <v>27.09</v>
      </c>
      <c r="F79" t="n">
        <v>24.07</v>
      </c>
      <c r="G79" t="n">
        <v>111.09</v>
      </c>
      <c r="H79" t="n">
        <v>1.59</v>
      </c>
      <c r="I79" t="n">
        <v>13</v>
      </c>
      <c r="J79" t="n">
        <v>225.74</v>
      </c>
      <c r="K79" t="n">
        <v>54.38</v>
      </c>
      <c r="L79" t="n">
        <v>20.25</v>
      </c>
      <c r="M79" t="n">
        <v>11</v>
      </c>
      <c r="N79" t="n">
        <v>51.11</v>
      </c>
      <c r="O79" t="n">
        <v>28075.56</v>
      </c>
      <c r="P79" t="n">
        <v>323.76</v>
      </c>
      <c r="Q79" t="n">
        <v>452.59</v>
      </c>
      <c r="R79" t="n">
        <v>73.63</v>
      </c>
      <c r="S79" t="n">
        <v>57.64</v>
      </c>
      <c r="T79" t="n">
        <v>5888.37</v>
      </c>
      <c r="U79" t="n">
        <v>0.78</v>
      </c>
      <c r="V79" t="n">
        <v>0.88</v>
      </c>
      <c r="W79" t="n">
        <v>6.82</v>
      </c>
      <c r="X79" t="n">
        <v>0.35</v>
      </c>
      <c r="Y79" t="n">
        <v>1</v>
      </c>
      <c r="Z79" t="n">
        <v>10</v>
      </c>
      <c r="AA79" t="n">
        <v>528.1602726870962</v>
      </c>
      <c r="AB79" t="n">
        <v>722.6521858772295</v>
      </c>
      <c r="AC79" t="n">
        <v>653.6832755058191</v>
      </c>
      <c r="AD79" t="n">
        <v>528160.2726870961</v>
      </c>
      <c r="AE79" t="n">
        <v>722652.1858772296</v>
      </c>
      <c r="AF79" t="n">
        <v>1.936779410046795e-05</v>
      </c>
      <c r="AG79" t="n">
        <v>32</v>
      </c>
      <c r="AH79" t="n">
        <v>653683.2755058191</v>
      </c>
    </row>
    <row r="80">
      <c r="A80" t="n">
        <v>78</v>
      </c>
      <c r="B80" t="n">
        <v>100</v>
      </c>
      <c r="C80" t="inlineStr">
        <is>
          <t xml:space="preserve">CONCLUIDO	</t>
        </is>
      </c>
      <c r="D80" t="n">
        <v>3.6922</v>
      </c>
      <c r="E80" t="n">
        <v>27.08</v>
      </c>
      <c r="F80" t="n">
        <v>24.06</v>
      </c>
      <c r="G80" t="n">
        <v>111.05</v>
      </c>
      <c r="H80" t="n">
        <v>1.61</v>
      </c>
      <c r="I80" t="n">
        <v>13</v>
      </c>
      <c r="J80" t="n">
        <v>226.16</v>
      </c>
      <c r="K80" t="n">
        <v>54.38</v>
      </c>
      <c r="L80" t="n">
        <v>20.5</v>
      </c>
      <c r="M80" t="n">
        <v>11</v>
      </c>
      <c r="N80" t="n">
        <v>51.28</v>
      </c>
      <c r="O80" t="n">
        <v>28127.29</v>
      </c>
      <c r="P80" t="n">
        <v>322.95</v>
      </c>
      <c r="Q80" t="n">
        <v>452.58</v>
      </c>
      <c r="R80" t="n">
        <v>73.22</v>
      </c>
      <c r="S80" t="n">
        <v>57.64</v>
      </c>
      <c r="T80" t="n">
        <v>5682.27</v>
      </c>
      <c r="U80" t="n">
        <v>0.79</v>
      </c>
      <c r="V80" t="n">
        <v>0.88</v>
      </c>
      <c r="W80" t="n">
        <v>6.82</v>
      </c>
      <c r="X80" t="n">
        <v>0.34</v>
      </c>
      <c r="Y80" t="n">
        <v>1</v>
      </c>
      <c r="Z80" t="n">
        <v>10</v>
      </c>
      <c r="AA80" t="n">
        <v>527.5396482964366</v>
      </c>
      <c r="AB80" t="n">
        <v>721.8030202059135</v>
      </c>
      <c r="AC80" t="n">
        <v>652.915153014362</v>
      </c>
      <c r="AD80" t="n">
        <v>527539.6482964365</v>
      </c>
      <c r="AE80" t="n">
        <v>721803.0202059136</v>
      </c>
      <c r="AF80" t="n">
        <v>1.937409086365423e-05</v>
      </c>
      <c r="AG80" t="n">
        <v>32</v>
      </c>
      <c r="AH80" t="n">
        <v>652915.153014362</v>
      </c>
    </row>
    <row r="81">
      <c r="A81" t="n">
        <v>79</v>
      </c>
      <c r="B81" t="n">
        <v>100</v>
      </c>
      <c r="C81" t="inlineStr">
        <is>
          <t xml:space="preserve">CONCLUIDO	</t>
        </is>
      </c>
      <c r="D81" t="n">
        <v>3.6899</v>
      </c>
      <c r="E81" t="n">
        <v>27.1</v>
      </c>
      <c r="F81" t="n">
        <v>24.08</v>
      </c>
      <c r="G81" t="n">
        <v>111.13</v>
      </c>
      <c r="H81" t="n">
        <v>1.63</v>
      </c>
      <c r="I81" t="n">
        <v>13</v>
      </c>
      <c r="J81" t="n">
        <v>226.58</v>
      </c>
      <c r="K81" t="n">
        <v>54.38</v>
      </c>
      <c r="L81" t="n">
        <v>20.75</v>
      </c>
      <c r="M81" t="n">
        <v>11</v>
      </c>
      <c r="N81" t="n">
        <v>51.45</v>
      </c>
      <c r="O81" t="n">
        <v>28179.08</v>
      </c>
      <c r="P81" t="n">
        <v>322.31</v>
      </c>
      <c r="Q81" t="n">
        <v>452.57</v>
      </c>
      <c r="R81" t="n">
        <v>73.86</v>
      </c>
      <c r="S81" t="n">
        <v>57.64</v>
      </c>
      <c r="T81" t="n">
        <v>6003.56</v>
      </c>
      <c r="U81" t="n">
        <v>0.78</v>
      </c>
      <c r="V81" t="n">
        <v>0.88</v>
      </c>
      <c r="W81" t="n">
        <v>6.82</v>
      </c>
      <c r="X81" t="n">
        <v>0.35</v>
      </c>
      <c r="Y81" t="n">
        <v>1</v>
      </c>
      <c r="Z81" t="n">
        <v>10</v>
      </c>
      <c r="AA81" t="n">
        <v>527.2933829156989</v>
      </c>
      <c r="AB81" t="n">
        <v>721.4660690475266</v>
      </c>
      <c r="AC81" t="n">
        <v>652.6103600016176</v>
      </c>
      <c r="AD81" t="n">
        <v>527293.3829156989</v>
      </c>
      <c r="AE81" t="n">
        <v>721466.0690475266</v>
      </c>
      <c r="AF81" t="n">
        <v>1.93620220675472e-05</v>
      </c>
      <c r="AG81" t="n">
        <v>32</v>
      </c>
      <c r="AH81" t="n">
        <v>652610.3600016176</v>
      </c>
    </row>
    <row r="82">
      <c r="A82" t="n">
        <v>80</v>
      </c>
      <c r="B82" t="n">
        <v>100</v>
      </c>
      <c r="C82" t="inlineStr">
        <is>
          <t xml:space="preserve">CONCLUIDO	</t>
        </is>
      </c>
      <c r="D82" t="n">
        <v>3.7039</v>
      </c>
      <c r="E82" t="n">
        <v>27</v>
      </c>
      <c r="F82" t="n">
        <v>24.02</v>
      </c>
      <c r="G82" t="n">
        <v>120.08</v>
      </c>
      <c r="H82" t="n">
        <v>1.64</v>
      </c>
      <c r="I82" t="n">
        <v>12</v>
      </c>
      <c r="J82" t="n">
        <v>227</v>
      </c>
      <c r="K82" t="n">
        <v>54.38</v>
      </c>
      <c r="L82" t="n">
        <v>21</v>
      </c>
      <c r="M82" t="n">
        <v>10</v>
      </c>
      <c r="N82" t="n">
        <v>51.62</v>
      </c>
      <c r="O82" t="n">
        <v>28230.92</v>
      </c>
      <c r="P82" t="n">
        <v>320.95</v>
      </c>
      <c r="Q82" t="n">
        <v>452.58</v>
      </c>
      <c r="R82" t="n">
        <v>71.86</v>
      </c>
      <c r="S82" t="n">
        <v>57.64</v>
      </c>
      <c r="T82" t="n">
        <v>5009.44</v>
      </c>
      <c r="U82" t="n">
        <v>0.8</v>
      </c>
      <c r="V82" t="n">
        <v>0.88</v>
      </c>
      <c r="W82" t="n">
        <v>6.81</v>
      </c>
      <c r="X82" t="n">
        <v>0.29</v>
      </c>
      <c r="Y82" t="n">
        <v>1</v>
      </c>
      <c r="Z82" t="n">
        <v>10</v>
      </c>
      <c r="AA82" t="n">
        <v>525.4284428121555</v>
      </c>
      <c r="AB82" t="n">
        <v>718.9143757225075</v>
      </c>
      <c r="AC82" t="n">
        <v>650.3021967062144</v>
      </c>
      <c r="AD82" t="n">
        <v>525428.4428121555</v>
      </c>
      <c r="AE82" t="n">
        <v>718914.3757225076</v>
      </c>
      <c r="AF82" t="n">
        <v>1.943548430472047e-05</v>
      </c>
      <c r="AG82" t="n">
        <v>32</v>
      </c>
      <c r="AH82" t="n">
        <v>650302.1967062145</v>
      </c>
    </row>
    <row r="83">
      <c r="A83" t="n">
        <v>81</v>
      </c>
      <c r="B83" t="n">
        <v>100</v>
      </c>
      <c r="C83" t="inlineStr">
        <is>
          <t xml:space="preserve">CONCLUIDO	</t>
        </is>
      </c>
      <c r="D83" t="n">
        <v>3.7019</v>
      </c>
      <c r="E83" t="n">
        <v>27.01</v>
      </c>
      <c r="F83" t="n">
        <v>24.03</v>
      </c>
      <c r="G83" t="n">
        <v>120.15</v>
      </c>
      <c r="H83" t="n">
        <v>1.66</v>
      </c>
      <c r="I83" t="n">
        <v>12</v>
      </c>
      <c r="J83" t="n">
        <v>227.42</v>
      </c>
      <c r="K83" t="n">
        <v>54.38</v>
      </c>
      <c r="L83" t="n">
        <v>21.25</v>
      </c>
      <c r="M83" t="n">
        <v>10</v>
      </c>
      <c r="N83" t="n">
        <v>51.8</v>
      </c>
      <c r="O83" t="n">
        <v>28282.83</v>
      </c>
      <c r="P83" t="n">
        <v>321.25</v>
      </c>
      <c r="Q83" t="n">
        <v>452.59</v>
      </c>
      <c r="R83" t="n">
        <v>72.13</v>
      </c>
      <c r="S83" t="n">
        <v>57.64</v>
      </c>
      <c r="T83" t="n">
        <v>5141.7</v>
      </c>
      <c r="U83" t="n">
        <v>0.8</v>
      </c>
      <c r="V83" t="n">
        <v>0.88</v>
      </c>
      <c r="W83" t="n">
        <v>6.82</v>
      </c>
      <c r="X83" t="n">
        <v>0.31</v>
      </c>
      <c r="Y83" t="n">
        <v>1</v>
      </c>
      <c r="Z83" t="n">
        <v>10</v>
      </c>
      <c r="AA83" t="n">
        <v>525.7647518028015</v>
      </c>
      <c r="AB83" t="n">
        <v>719.3745285204151</v>
      </c>
      <c r="AC83" t="n">
        <v>650.7184331669181</v>
      </c>
      <c r="AD83" t="n">
        <v>525764.7518028015</v>
      </c>
      <c r="AE83" t="n">
        <v>719374.5285204151</v>
      </c>
      <c r="AF83" t="n">
        <v>1.942498969941e-05</v>
      </c>
      <c r="AG83" t="n">
        <v>32</v>
      </c>
      <c r="AH83" t="n">
        <v>650718.4331669181</v>
      </c>
    </row>
    <row r="84">
      <c r="A84" t="n">
        <v>82</v>
      </c>
      <c r="B84" t="n">
        <v>100</v>
      </c>
      <c r="C84" t="inlineStr">
        <is>
          <t xml:space="preserve">CONCLUIDO	</t>
        </is>
      </c>
      <c r="D84" t="n">
        <v>3.7029</v>
      </c>
      <c r="E84" t="n">
        <v>27.01</v>
      </c>
      <c r="F84" t="n">
        <v>24.02</v>
      </c>
      <c r="G84" t="n">
        <v>120.11</v>
      </c>
      <c r="H84" t="n">
        <v>1.68</v>
      </c>
      <c r="I84" t="n">
        <v>12</v>
      </c>
      <c r="J84" t="n">
        <v>227.84</v>
      </c>
      <c r="K84" t="n">
        <v>54.38</v>
      </c>
      <c r="L84" t="n">
        <v>21.5</v>
      </c>
      <c r="M84" t="n">
        <v>10</v>
      </c>
      <c r="N84" t="n">
        <v>51.97</v>
      </c>
      <c r="O84" t="n">
        <v>28334.8</v>
      </c>
      <c r="P84" t="n">
        <v>321.76</v>
      </c>
      <c r="Q84" t="n">
        <v>452.59</v>
      </c>
      <c r="R84" t="n">
        <v>71.87</v>
      </c>
      <c r="S84" t="n">
        <v>57.64</v>
      </c>
      <c r="T84" t="n">
        <v>5013.87</v>
      </c>
      <c r="U84" t="n">
        <v>0.8</v>
      </c>
      <c r="V84" t="n">
        <v>0.88</v>
      </c>
      <c r="W84" t="n">
        <v>6.82</v>
      </c>
      <c r="X84" t="n">
        <v>0.3</v>
      </c>
      <c r="Y84" t="n">
        <v>1</v>
      </c>
      <c r="Z84" t="n">
        <v>10</v>
      </c>
      <c r="AA84" t="n">
        <v>526.0217567515423</v>
      </c>
      <c r="AB84" t="n">
        <v>719.7261740295405</v>
      </c>
      <c r="AC84" t="n">
        <v>651.0365181221899</v>
      </c>
      <c r="AD84" t="n">
        <v>526021.7567515423</v>
      </c>
      <c r="AE84" t="n">
        <v>719726.1740295405</v>
      </c>
      <c r="AF84" t="n">
        <v>1.943023700206524e-05</v>
      </c>
      <c r="AG84" t="n">
        <v>32</v>
      </c>
      <c r="AH84" t="n">
        <v>651036.5181221899</v>
      </c>
    </row>
    <row r="85">
      <c r="A85" t="n">
        <v>83</v>
      </c>
      <c r="B85" t="n">
        <v>100</v>
      </c>
      <c r="C85" t="inlineStr">
        <is>
          <t xml:space="preserve">CONCLUIDO	</t>
        </is>
      </c>
      <c r="D85" t="n">
        <v>3.7004</v>
      </c>
      <c r="E85" t="n">
        <v>27.02</v>
      </c>
      <c r="F85" t="n">
        <v>24.04</v>
      </c>
      <c r="G85" t="n">
        <v>120.2</v>
      </c>
      <c r="H85" t="n">
        <v>1.69</v>
      </c>
      <c r="I85" t="n">
        <v>12</v>
      </c>
      <c r="J85" t="n">
        <v>228.27</v>
      </c>
      <c r="K85" t="n">
        <v>54.38</v>
      </c>
      <c r="L85" t="n">
        <v>21.75</v>
      </c>
      <c r="M85" t="n">
        <v>10</v>
      </c>
      <c r="N85" t="n">
        <v>52.14</v>
      </c>
      <c r="O85" t="n">
        <v>28386.82</v>
      </c>
      <c r="P85" t="n">
        <v>321.91</v>
      </c>
      <c r="Q85" t="n">
        <v>452.58</v>
      </c>
      <c r="R85" t="n">
        <v>72.40000000000001</v>
      </c>
      <c r="S85" t="n">
        <v>57.64</v>
      </c>
      <c r="T85" t="n">
        <v>5279.04</v>
      </c>
      <c r="U85" t="n">
        <v>0.8</v>
      </c>
      <c r="V85" t="n">
        <v>0.88</v>
      </c>
      <c r="W85" t="n">
        <v>6.82</v>
      </c>
      <c r="X85" t="n">
        <v>0.32</v>
      </c>
      <c r="Y85" t="n">
        <v>1</v>
      </c>
      <c r="Z85" t="n">
        <v>10</v>
      </c>
      <c r="AA85" t="n">
        <v>526.3044938673477</v>
      </c>
      <c r="AB85" t="n">
        <v>720.1130274248666</v>
      </c>
      <c r="AC85" t="n">
        <v>651.3864507724184</v>
      </c>
      <c r="AD85" t="n">
        <v>526304.4938673477</v>
      </c>
      <c r="AE85" t="n">
        <v>720113.0274248666</v>
      </c>
      <c r="AF85" t="n">
        <v>1.941711874542715e-05</v>
      </c>
      <c r="AG85" t="n">
        <v>32</v>
      </c>
      <c r="AH85" t="n">
        <v>651386.4507724184</v>
      </c>
    </row>
    <row r="86">
      <c r="A86" t="n">
        <v>84</v>
      </c>
      <c r="B86" t="n">
        <v>100</v>
      </c>
      <c r="C86" t="inlineStr">
        <is>
          <t xml:space="preserve">CONCLUIDO	</t>
        </is>
      </c>
      <c r="D86" t="n">
        <v>3.7008</v>
      </c>
      <c r="E86" t="n">
        <v>27.02</v>
      </c>
      <c r="F86" t="n">
        <v>24.04</v>
      </c>
      <c r="G86" t="n">
        <v>120.19</v>
      </c>
      <c r="H86" t="n">
        <v>1.71</v>
      </c>
      <c r="I86" t="n">
        <v>12</v>
      </c>
      <c r="J86" t="n">
        <v>228.69</v>
      </c>
      <c r="K86" t="n">
        <v>54.38</v>
      </c>
      <c r="L86" t="n">
        <v>22</v>
      </c>
      <c r="M86" t="n">
        <v>10</v>
      </c>
      <c r="N86" t="n">
        <v>52.31</v>
      </c>
      <c r="O86" t="n">
        <v>28438.91</v>
      </c>
      <c r="P86" t="n">
        <v>321.61</v>
      </c>
      <c r="Q86" t="n">
        <v>452.63</v>
      </c>
      <c r="R86" t="n">
        <v>72.48</v>
      </c>
      <c r="S86" t="n">
        <v>57.64</v>
      </c>
      <c r="T86" t="n">
        <v>5315.49</v>
      </c>
      <c r="U86" t="n">
        <v>0.8</v>
      </c>
      <c r="V86" t="n">
        <v>0.88</v>
      </c>
      <c r="W86" t="n">
        <v>6.81</v>
      </c>
      <c r="X86" t="n">
        <v>0.31</v>
      </c>
      <c r="Y86" t="n">
        <v>1</v>
      </c>
      <c r="Z86" t="n">
        <v>10</v>
      </c>
      <c r="AA86" t="n">
        <v>526.0826240724826</v>
      </c>
      <c r="AB86" t="n">
        <v>719.8094553833278</v>
      </c>
      <c r="AC86" t="n">
        <v>651.1118512204579</v>
      </c>
      <c r="AD86" t="n">
        <v>526082.6240724827</v>
      </c>
      <c r="AE86" t="n">
        <v>719809.4553833278</v>
      </c>
      <c r="AF86" t="n">
        <v>1.941921766648925e-05</v>
      </c>
      <c r="AG86" t="n">
        <v>32</v>
      </c>
      <c r="AH86" t="n">
        <v>651111.8512204579</v>
      </c>
    </row>
    <row r="87">
      <c r="A87" t="n">
        <v>85</v>
      </c>
      <c r="B87" t="n">
        <v>100</v>
      </c>
      <c r="C87" t="inlineStr">
        <is>
          <t xml:space="preserve">CONCLUIDO	</t>
        </is>
      </c>
      <c r="D87" t="n">
        <v>3.7009</v>
      </c>
      <c r="E87" t="n">
        <v>27.02</v>
      </c>
      <c r="F87" t="n">
        <v>24.04</v>
      </c>
      <c r="G87" t="n">
        <v>120.19</v>
      </c>
      <c r="H87" t="n">
        <v>1.73</v>
      </c>
      <c r="I87" t="n">
        <v>12</v>
      </c>
      <c r="J87" t="n">
        <v>229.11</v>
      </c>
      <c r="K87" t="n">
        <v>54.38</v>
      </c>
      <c r="L87" t="n">
        <v>22.25</v>
      </c>
      <c r="M87" t="n">
        <v>10</v>
      </c>
      <c r="N87" t="n">
        <v>52.48</v>
      </c>
      <c r="O87" t="n">
        <v>28491.06</v>
      </c>
      <c r="P87" t="n">
        <v>321.37</v>
      </c>
      <c r="Q87" t="n">
        <v>452.56</v>
      </c>
      <c r="R87" t="n">
        <v>72.39</v>
      </c>
      <c r="S87" t="n">
        <v>57.64</v>
      </c>
      <c r="T87" t="n">
        <v>5273.39</v>
      </c>
      <c r="U87" t="n">
        <v>0.8</v>
      </c>
      <c r="V87" t="n">
        <v>0.88</v>
      </c>
      <c r="W87" t="n">
        <v>6.82</v>
      </c>
      <c r="X87" t="n">
        <v>0.31</v>
      </c>
      <c r="Y87" t="n">
        <v>1</v>
      </c>
      <c r="Z87" t="n">
        <v>10</v>
      </c>
      <c r="AA87" t="n">
        <v>525.9193317087856</v>
      </c>
      <c r="AB87" t="n">
        <v>719.5860315673668</v>
      </c>
      <c r="AC87" t="n">
        <v>650.9097506599149</v>
      </c>
      <c r="AD87" t="n">
        <v>525919.3317087856</v>
      </c>
      <c r="AE87" t="n">
        <v>719586.0315673668</v>
      </c>
      <c r="AF87" t="n">
        <v>1.941974239675477e-05</v>
      </c>
      <c r="AG87" t="n">
        <v>32</v>
      </c>
      <c r="AH87" t="n">
        <v>650909.7506599149</v>
      </c>
    </row>
    <row r="88">
      <c r="A88" t="n">
        <v>86</v>
      </c>
      <c r="B88" t="n">
        <v>100</v>
      </c>
      <c r="C88" t="inlineStr">
        <is>
          <t xml:space="preserve">CONCLUIDO	</t>
        </is>
      </c>
      <c r="D88" t="n">
        <v>3.6994</v>
      </c>
      <c r="E88" t="n">
        <v>27.03</v>
      </c>
      <c r="F88" t="n">
        <v>24.05</v>
      </c>
      <c r="G88" t="n">
        <v>120.24</v>
      </c>
      <c r="H88" t="n">
        <v>1.74</v>
      </c>
      <c r="I88" t="n">
        <v>12</v>
      </c>
      <c r="J88" t="n">
        <v>229.53</v>
      </c>
      <c r="K88" t="n">
        <v>54.38</v>
      </c>
      <c r="L88" t="n">
        <v>22.5</v>
      </c>
      <c r="M88" t="n">
        <v>10</v>
      </c>
      <c r="N88" t="n">
        <v>52.66</v>
      </c>
      <c r="O88" t="n">
        <v>28543.27</v>
      </c>
      <c r="P88" t="n">
        <v>320.85</v>
      </c>
      <c r="Q88" t="n">
        <v>452.61</v>
      </c>
      <c r="R88" t="n">
        <v>72.89</v>
      </c>
      <c r="S88" t="n">
        <v>57.64</v>
      </c>
      <c r="T88" t="n">
        <v>5523.47</v>
      </c>
      <c r="U88" t="n">
        <v>0.79</v>
      </c>
      <c r="V88" t="n">
        <v>0.88</v>
      </c>
      <c r="W88" t="n">
        <v>6.81</v>
      </c>
      <c r="X88" t="n">
        <v>0.32</v>
      </c>
      <c r="Y88" t="n">
        <v>1</v>
      </c>
      <c r="Z88" t="n">
        <v>10</v>
      </c>
      <c r="AA88" t="n">
        <v>525.6878045606446</v>
      </c>
      <c r="AB88" t="n">
        <v>719.2692459090234</v>
      </c>
      <c r="AC88" t="n">
        <v>650.6231985801924</v>
      </c>
      <c r="AD88" t="n">
        <v>525687.8045606447</v>
      </c>
      <c r="AE88" t="n">
        <v>719269.2459090234</v>
      </c>
      <c r="AF88" t="n">
        <v>1.941187144277192e-05</v>
      </c>
      <c r="AG88" t="n">
        <v>32</v>
      </c>
      <c r="AH88" t="n">
        <v>650623.1985801924</v>
      </c>
    </row>
    <row r="89">
      <c r="A89" t="n">
        <v>87</v>
      </c>
      <c r="B89" t="n">
        <v>100</v>
      </c>
      <c r="C89" t="inlineStr">
        <is>
          <t xml:space="preserve">CONCLUIDO	</t>
        </is>
      </c>
      <c r="D89" t="n">
        <v>3.7002</v>
      </c>
      <c r="E89" t="n">
        <v>27.03</v>
      </c>
      <c r="F89" t="n">
        <v>24.04</v>
      </c>
      <c r="G89" t="n">
        <v>120.21</v>
      </c>
      <c r="H89" t="n">
        <v>1.76</v>
      </c>
      <c r="I89" t="n">
        <v>12</v>
      </c>
      <c r="J89" t="n">
        <v>229.96</v>
      </c>
      <c r="K89" t="n">
        <v>54.38</v>
      </c>
      <c r="L89" t="n">
        <v>22.75</v>
      </c>
      <c r="M89" t="n">
        <v>10</v>
      </c>
      <c r="N89" t="n">
        <v>52.83</v>
      </c>
      <c r="O89" t="n">
        <v>28595.54</v>
      </c>
      <c r="P89" t="n">
        <v>319.82</v>
      </c>
      <c r="Q89" t="n">
        <v>452.56</v>
      </c>
      <c r="R89" t="n">
        <v>72.70999999999999</v>
      </c>
      <c r="S89" t="n">
        <v>57.64</v>
      </c>
      <c r="T89" t="n">
        <v>5431</v>
      </c>
      <c r="U89" t="n">
        <v>0.79</v>
      </c>
      <c r="V89" t="n">
        <v>0.88</v>
      </c>
      <c r="W89" t="n">
        <v>6.81</v>
      </c>
      <c r="X89" t="n">
        <v>0.32</v>
      </c>
      <c r="Y89" t="n">
        <v>1</v>
      </c>
      <c r="Z89" t="n">
        <v>10</v>
      </c>
      <c r="AA89" t="n">
        <v>524.9512631727853</v>
      </c>
      <c r="AB89" t="n">
        <v>718.2614774882414</v>
      </c>
      <c r="AC89" t="n">
        <v>649.7116101630779</v>
      </c>
      <c r="AD89" t="n">
        <v>524951.2631727853</v>
      </c>
      <c r="AE89" t="n">
        <v>718261.4774882414</v>
      </c>
      <c r="AF89" t="n">
        <v>1.941606928489611e-05</v>
      </c>
      <c r="AG89" t="n">
        <v>32</v>
      </c>
      <c r="AH89" t="n">
        <v>649711.6101630779</v>
      </c>
    </row>
    <row r="90">
      <c r="A90" t="n">
        <v>88</v>
      </c>
      <c r="B90" t="n">
        <v>100</v>
      </c>
      <c r="C90" t="inlineStr">
        <is>
          <t xml:space="preserve">CONCLUIDO	</t>
        </is>
      </c>
      <c r="D90" t="n">
        <v>3.7114</v>
      </c>
      <c r="E90" t="n">
        <v>26.94</v>
      </c>
      <c r="F90" t="n">
        <v>24</v>
      </c>
      <c r="G90" t="n">
        <v>130.91</v>
      </c>
      <c r="H90" t="n">
        <v>1.77</v>
      </c>
      <c r="I90" t="n">
        <v>11</v>
      </c>
      <c r="J90" t="n">
        <v>230.38</v>
      </c>
      <c r="K90" t="n">
        <v>54.38</v>
      </c>
      <c r="L90" t="n">
        <v>23</v>
      </c>
      <c r="M90" t="n">
        <v>9</v>
      </c>
      <c r="N90" t="n">
        <v>53</v>
      </c>
      <c r="O90" t="n">
        <v>28647.87</v>
      </c>
      <c r="P90" t="n">
        <v>319.07</v>
      </c>
      <c r="Q90" t="n">
        <v>452.56</v>
      </c>
      <c r="R90" t="n">
        <v>71.34999999999999</v>
      </c>
      <c r="S90" t="n">
        <v>57.64</v>
      </c>
      <c r="T90" t="n">
        <v>4757.35</v>
      </c>
      <c r="U90" t="n">
        <v>0.8100000000000001</v>
      </c>
      <c r="V90" t="n">
        <v>0.88</v>
      </c>
      <c r="W90" t="n">
        <v>6.81</v>
      </c>
      <c r="X90" t="n">
        <v>0.27</v>
      </c>
      <c r="Y90" t="n">
        <v>1</v>
      </c>
      <c r="Z90" t="n">
        <v>10</v>
      </c>
      <c r="AA90" t="n">
        <v>523.6990673407272</v>
      </c>
      <c r="AB90" t="n">
        <v>716.5481679078384</v>
      </c>
      <c r="AC90" t="n">
        <v>648.1618164443837</v>
      </c>
      <c r="AD90" t="n">
        <v>523699.0673407272</v>
      </c>
      <c r="AE90" t="n">
        <v>716548.1679078385</v>
      </c>
      <c r="AF90" t="n">
        <v>1.947483907463472e-05</v>
      </c>
      <c r="AG90" t="n">
        <v>32</v>
      </c>
      <c r="AH90" t="n">
        <v>648161.8164443837</v>
      </c>
    </row>
    <row r="91">
      <c r="A91" t="n">
        <v>89</v>
      </c>
      <c r="B91" t="n">
        <v>100</v>
      </c>
      <c r="C91" t="inlineStr">
        <is>
          <t xml:space="preserve">CONCLUIDO	</t>
        </is>
      </c>
      <c r="D91" t="n">
        <v>3.7111</v>
      </c>
      <c r="E91" t="n">
        <v>26.95</v>
      </c>
      <c r="F91" t="n">
        <v>24</v>
      </c>
      <c r="G91" t="n">
        <v>130.92</v>
      </c>
      <c r="H91" t="n">
        <v>1.79</v>
      </c>
      <c r="I91" t="n">
        <v>11</v>
      </c>
      <c r="J91" t="n">
        <v>230.81</v>
      </c>
      <c r="K91" t="n">
        <v>54.38</v>
      </c>
      <c r="L91" t="n">
        <v>23.25</v>
      </c>
      <c r="M91" t="n">
        <v>9</v>
      </c>
      <c r="N91" t="n">
        <v>53.18</v>
      </c>
      <c r="O91" t="n">
        <v>28700.26</v>
      </c>
      <c r="P91" t="n">
        <v>319.39</v>
      </c>
      <c r="Q91" t="n">
        <v>452.59</v>
      </c>
      <c r="R91" t="n">
        <v>71.3</v>
      </c>
      <c r="S91" t="n">
        <v>57.64</v>
      </c>
      <c r="T91" t="n">
        <v>4733.1</v>
      </c>
      <c r="U91" t="n">
        <v>0.8100000000000001</v>
      </c>
      <c r="V91" t="n">
        <v>0.88</v>
      </c>
      <c r="W91" t="n">
        <v>6.81</v>
      </c>
      <c r="X91" t="n">
        <v>0.28</v>
      </c>
      <c r="Y91" t="n">
        <v>1</v>
      </c>
      <c r="Z91" t="n">
        <v>10</v>
      </c>
      <c r="AA91" t="n">
        <v>523.9267119093478</v>
      </c>
      <c r="AB91" t="n">
        <v>716.8596412495946</v>
      </c>
      <c r="AC91" t="n">
        <v>648.4435632075581</v>
      </c>
      <c r="AD91" t="n">
        <v>523926.7119093478</v>
      </c>
      <c r="AE91" t="n">
        <v>716859.6412495946</v>
      </c>
      <c r="AF91" t="n">
        <v>1.947326488383816e-05</v>
      </c>
      <c r="AG91" t="n">
        <v>32</v>
      </c>
      <c r="AH91" t="n">
        <v>648443.5632075581</v>
      </c>
    </row>
    <row r="92">
      <c r="A92" t="n">
        <v>90</v>
      </c>
      <c r="B92" t="n">
        <v>100</v>
      </c>
      <c r="C92" t="inlineStr">
        <is>
          <t xml:space="preserve">CONCLUIDO	</t>
        </is>
      </c>
      <c r="D92" t="n">
        <v>3.7102</v>
      </c>
      <c r="E92" t="n">
        <v>26.95</v>
      </c>
      <c r="F92" t="n">
        <v>24.01</v>
      </c>
      <c r="G92" t="n">
        <v>130.96</v>
      </c>
      <c r="H92" t="n">
        <v>1.81</v>
      </c>
      <c r="I92" t="n">
        <v>11</v>
      </c>
      <c r="J92" t="n">
        <v>231.23</v>
      </c>
      <c r="K92" t="n">
        <v>54.38</v>
      </c>
      <c r="L92" t="n">
        <v>23.5</v>
      </c>
      <c r="M92" t="n">
        <v>9</v>
      </c>
      <c r="N92" t="n">
        <v>53.36</v>
      </c>
      <c r="O92" t="n">
        <v>28752.71</v>
      </c>
      <c r="P92" t="n">
        <v>319.53</v>
      </c>
      <c r="Q92" t="n">
        <v>452.56</v>
      </c>
      <c r="R92" t="n">
        <v>71.55</v>
      </c>
      <c r="S92" t="n">
        <v>57.64</v>
      </c>
      <c r="T92" t="n">
        <v>4858.46</v>
      </c>
      <c r="U92" t="n">
        <v>0.8100000000000001</v>
      </c>
      <c r="V92" t="n">
        <v>0.88</v>
      </c>
      <c r="W92" t="n">
        <v>6.81</v>
      </c>
      <c r="X92" t="n">
        <v>0.28</v>
      </c>
      <c r="Y92" t="n">
        <v>1</v>
      </c>
      <c r="Z92" t="n">
        <v>10</v>
      </c>
      <c r="AA92" t="n">
        <v>524.0870758148213</v>
      </c>
      <c r="AB92" t="n">
        <v>717.0790582198196</v>
      </c>
      <c r="AC92" t="n">
        <v>648.6420393300986</v>
      </c>
      <c r="AD92" t="n">
        <v>524087.0758148213</v>
      </c>
      <c r="AE92" t="n">
        <v>717079.0582198196</v>
      </c>
      <c r="AF92" t="n">
        <v>1.946854231144844e-05</v>
      </c>
      <c r="AG92" t="n">
        <v>32</v>
      </c>
      <c r="AH92" t="n">
        <v>648642.0393300985</v>
      </c>
    </row>
    <row r="93">
      <c r="A93" t="n">
        <v>91</v>
      </c>
      <c r="B93" t="n">
        <v>100</v>
      </c>
      <c r="C93" t="inlineStr">
        <is>
          <t xml:space="preserve">CONCLUIDO	</t>
        </is>
      </c>
      <c r="D93" t="n">
        <v>3.71</v>
      </c>
      <c r="E93" t="n">
        <v>26.95</v>
      </c>
      <c r="F93" t="n">
        <v>24.01</v>
      </c>
      <c r="G93" t="n">
        <v>130.96</v>
      </c>
      <c r="H93" t="n">
        <v>1.82</v>
      </c>
      <c r="I93" t="n">
        <v>11</v>
      </c>
      <c r="J93" t="n">
        <v>231.66</v>
      </c>
      <c r="K93" t="n">
        <v>54.38</v>
      </c>
      <c r="L93" t="n">
        <v>23.75</v>
      </c>
      <c r="M93" t="n">
        <v>9</v>
      </c>
      <c r="N93" t="n">
        <v>53.53</v>
      </c>
      <c r="O93" t="n">
        <v>28805.23</v>
      </c>
      <c r="P93" t="n">
        <v>319.95</v>
      </c>
      <c r="Q93" t="n">
        <v>452.57</v>
      </c>
      <c r="R93" t="n">
        <v>71.52</v>
      </c>
      <c r="S93" t="n">
        <v>57.64</v>
      </c>
      <c r="T93" t="n">
        <v>4841.21</v>
      </c>
      <c r="U93" t="n">
        <v>0.8100000000000001</v>
      </c>
      <c r="V93" t="n">
        <v>0.88</v>
      </c>
      <c r="W93" t="n">
        <v>6.82</v>
      </c>
      <c r="X93" t="n">
        <v>0.29</v>
      </c>
      <c r="Y93" t="n">
        <v>1</v>
      </c>
      <c r="Z93" t="n">
        <v>10</v>
      </c>
      <c r="AA93" t="n">
        <v>524.3736363034583</v>
      </c>
      <c r="AB93" t="n">
        <v>717.4711429225292</v>
      </c>
      <c r="AC93" t="n">
        <v>648.996704019076</v>
      </c>
      <c r="AD93" t="n">
        <v>524373.6363034582</v>
      </c>
      <c r="AE93" t="n">
        <v>717471.1429225293</v>
      </c>
      <c r="AF93" t="n">
        <v>1.94674928509174e-05</v>
      </c>
      <c r="AG93" t="n">
        <v>32</v>
      </c>
      <c r="AH93" t="n">
        <v>648996.704019076</v>
      </c>
    </row>
    <row r="94">
      <c r="A94" t="n">
        <v>92</v>
      </c>
      <c r="B94" t="n">
        <v>100</v>
      </c>
      <c r="C94" t="inlineStr">
        <is>
          <t xml:space="preserve">CONCLUIDO	</t>
        </is>
      </c>
      <c r="D94" t="n">
        <v>3.711</v>
      </c>
      <c r="E94" t="n">
        <v>26.95</v>
      </c>
      <c r="F94" t="n">
        <v>24</v>
      </c>
      <c r="G94" t="n">
        <v>130.92</v>
      </c>
      <c r="H94" t="n">
        <v>1.84</v>
      </c>
      <c r="I94" t="n">
        <v>11</v>
      </c>
      <c r="J94" t="n">
        <v>232.08</v>
      </c>
      <c r="K94" t="n">
        <v>54.38</v>
      </c>
      <c r="L94" t="n">
        <v>24</v>
      </c>
      <c r="M94" t="n">
        <v>9</v>
      </c>
      <c r="N94" t="n">
        <v>53.71</v>
      </c>
      <c r="O94" t="n">
        <v>28857.81</v>
      </c>
      <c r="P94" t="n">
        <v>319.55</v>
      </c>
      <c r="Q94" t="n">
        <v>452.58</v>
      </c>
      <c r="R94" t="n">
        <v>71.38</v>
      </c>
      <c r="S94" t="n">
        <v>57.64</v>
      </c>
      <c r="T94" t="n">
        <v>4770.82</v>
      </c>
      <c r="U94" t="n">
        <v>0.8100000000000001</v>
      </c>
      <c r="V94" t="n">
        <v>0.88</v>
      </c>
      <c r="W94" t="n">
        <v>6.81</v>
      </c>
      <c r="X94" t="n">
        <v>0.28</v>
      </c>
      <c r="Y94" t="n">
        <v>1</v>
      </c>
      <c r="Z94" t="n">
        <v>10</v>
      </c>
      <c r="AA94" t="n">
        <v>524.0373616688283</v>
      </c>
      <c r="AB94" t="n">
        <v>717.0110371320387</v>
      </c>
      <c r="AC94" t="n">
        <v>648.5805100794672</v>
      </c>
      <c r="AD94" t="n">
        <v>524037.3616688283</v>
      </c>
      <c r="AE94" t="n">
        <v>717011.0371320387</v>
      </c>
      <c r="AF94" t="n">
        <v>1.947274015357263e-05</v>
      </c>
      <c r="AG94" t="n">
        <v>32</v>
      </c>
      <c r="AH94" t="n">
        <v>648580.5100794672</v>
      </c>
    </row>
    <row r="95">
      <c r="A95" t="n">
        <v>93</v>
      </c>
      <c r="B95" t="n">
        <v>100</v>
      </c>
      <c r="C95" t="inlineStr">
        <is>
          <t xml:space="preserve">CONCLUIDO	</t>
        </is>
      </c>
      <c r="D95" t="n">
        <v>3.7092</v>
      </c>
      <c r="E95" t="n">
        <v>26.96</v>
      </c>
      <c r="F95" t="n">
        <v>24.02</v>
      </c>
      <c r="G95" t="n">
        <v>130.99</v>
      </c>
      <c r="H95" t="n">
        <v>1.85</v>
      </c>
      <c r="I95" t="n">
        <v>11</v>
      </c>
      <c r="J95" t="n">
        <v>232.51</v>
      </c>
      <c r="K95" t="n">
        <v>54.38</v>
      </c>
      <c r="L95" t="n">
        <v>24.25</v>
      </c>
      <c r="M95" t="n">
        <v>9</v>
      </c>
      <c r="N95" t="n">
        <v>53.88</v>
      </c>
      <c r="O95" t="n">
        <v>28910.45</v>
      </c>
      <c r="P95" t="n">
        <v>319.36</v>
      </c>
      <c r="Q95" t="n">
        <v>452.62</v>
      </c>
      <c r="R95" t="n">
        <v>71.94</v>
      </c>
      <c r="S95" t="n">
        <v>57.64</v>
      </c>
      <c r="T95" t="n">
        <v>5055</v>
      </c>
      <c r="U95" t="n">
        <v>0.8</v>
      </c>
      <c r="V95" t="n">
        <v>0.88</v>
      </c>
      <c r="W95" t="n">
        <v>6.81</v>
      </c>
      <c r="X95" t="n">
        <v>0.29</v>
      </c>
      <c r="Y95" t="n">
        <v>1</v>
      </c>
      <c r="Z95" t="n">
        <v>10</v>
      </c>
      <c r="AA95" t="n">
        <v>524.0517579848292</v>
      </c>
      <c r="AB95" t="n">
        <v>717.0307348067118</v>
      </c>
      <c r="AC95" t="n">
        <v>648.5983278357155</v>
      </c>
      <c r="AD95" t="n">
        <v>524051.7579848293</v>
      </c>
      <c r="AE95" t="n">
        <v>717030.7348067119</v>
      </c>
      <c r="AF95" t="n">
        <v>1.946329500879321e-05</v>
      </c>
      <c r="AG95" t="n">
        <v>32</v>
      </c>
      <c r="AH95" t="n">
        <v>648598.3278357155</v>
      </c>
    </row>
    <row r="96">
      <c r="A96" t="n">
        <v>94</v>
      </c>
      <c r="B96" t="n">
        <v>100</v>
      </c>
      <c r="C96" t="inlineStr">
        <is>
          <t xml:space="preserve">CONCLUIDO	</t>
        </is>
      </c>
      <c r="D96" t="n">
        <v>3.7118</v>
      </c>
      <c r="E96" t="n">
        <v>26.94</v>
      </c>
      <c r="F96" t="n">
        <v>24</v>
      </c>
      <c r="G96" t="n">
        <v>130.89</v>
      </c>
      <c r="H96" t="n">
        <v>1.87</v>
      </c>
      <c r="I96" t="n">
        <v>11</v>
      </c>
      <c r="J96" t="n">
        <v>232.94</v>
      </c>
      <c r="K96" t="n">
        <v>54.38</v>
      </c>
      <c r="L96" t="n">
        <v>24.5</v>
      </c>
      <c r="M96" t="n">
        <v>9</v>
      </c>
      <c r="N96" t="n">
        <v>54.06</v>
      </c>
      <c r="O96" t="n">
        <v>28963.15</v>
      </c>
      <c r="P96" t="n">
        <v>318.95</v>
      </c>
      <c r="Q96" t="n">
        <v>452.56</v>
      </c>
      <c r="R96" t="n">
        <v>71.19</v>
      </c>
      <c r="S96" t="n">
        <v>57.64</v>
      </c>
      <c r="T96" t="n">
        <v>4679.12</v>
      </c>
      <c r="U96" t="n">
        <v>0.8100000000000001</v>
      </c>
      <c r="V96" t="n">
        <v>0.88</v>
      </c>
      <c r="W96" t="n">
        <v>6.81</v>
      </c>
      <c r="X96" t="n">
        <v>0.27</v>
      </c>
      <c r="Y96" t="n">
        <v>1</v>
      </c>
      <c r="Z96" t="n">
        <v>10</v>
      </c>
      <c r="AA96" t="n">
        <v>523.5954257434242</v>
      </c>
      <c r="AB96" t="n">
        <v>716.4063609020637</v>
      </c>
      <c r="AC96" t="n">
        <v>648.0335433002128</v>
      </c>
      <c r="AD96" t="n">
        <v>523595.4257434242</v>
      </c>
      <c r="AE96" t="n">
        <v>716406.3609020638</v>
      </c>
      <c r="AF96" t="n">
        <v>1.947693799569682e-05</v>
      </c>
      <c r="AG96" t="n">
        <v>32</v>
      </c>
      <c r="AH96" t="n">
        <v>648033.5433002128</v>
      </c>
    </row>
    <row r="97">
      <c r="A97" t="n">
        <v>95</v>
      </c>
      <c r="B97" t="n">
        <v>100</v>
      </c>
      <c r="C97" t="inlineStr">
        <is>
          <t xml:space="preserve">CONCLUIDO	</t>
        </is>
      </c>
      <c r="D97" t="n">
        <v>3.7097</v>
      </c>
      <c r="E97" t="n">
        <v>26.96</v>
      </c>
      <c r="F97" t="n">
        <v>24.01</v>
      </c>
      <c r="G97" t="n">
        <v>130.97</v>
      </c>
      <c r="H97" t="n">
        <v>1.89</v>
      </c>
      <c r="I97" t="n">
        <v>11</v>
      </c>
      <c r="J97" t="n">
        <v>233.37</v>
      </c>
      <c r="K97" t="n">
        <v>54.38</v>
      </c>
      <c r="L97" t="n">
        <v>24.75</v>
      </c>
      <c r="M97" t="n">
        <v>9</v>
      </c>
      <c r="N97" t="n">
        <v>54.24</v>
      </c>
      <c r="O97" t="n">
        <v>29015.91</v>
      </c>
      <c r="P97" t="n">
        <v>319.04</v>
      </c>
      <c r="Q97" t="n">
        <v>452.55</v>
      </c>
      <c r="R97" t="n">
        <v>71.73</v>
      </c>
      <c r="S97" t="n">
        <v>57.64</v>
      </c>
      <c r="T97" t="n">
        <v>4945.7</v>
      </c>
      <c r="U97" t="n">
        <v>0.8</v>
      </c>
      <c r="V97" t="n">
        <v>0.88</v>
      </c>
      <c r="W97" t="n">
        <v>6.81</v>
      </c>
      <c r="X97" t="n">
        <v>0.29</v>
      </c>
      <c r="Y97" t="n">
        <v>1</v>
      </c>
      <c r="Z97" t="n">
        <v>10</v>
      </c>
      <c r="AA97" t="n">
        <v>523.7994865822837</v>
      </c>
      <c r="AB97" t="n">
        <v>716.6855659443203</v>
      </c>
      <c r="AC97" t="n">
        <v>648.286101405103</v>
      </c>
      <c r="AD97" t="n">
        <v>523799.4865822838</v>
      </c>
      <c r="AE97" t="n">
        <v>716685.5659443203</v>
      </c>
      <c r="AF97" t="n">
        <v>1.946591866012083e-05</v>
      </c>
      <c r="AG97" t="n">
        <v>32</v>
      </c>
      <c r="AH97" t="n">
        <v>648286.101405103</v>
      </c>
    </row>
    <row r="98">
      <c r="A98" t="n">
        <v>96</v>
      </c>
      <c r="B98" t="n">
        <v>100</v>
      </c>
      <c r="C98" t="inlineStr">
        <is>
          <t xml:space="preserve">CONCLUIDO	</t>
        </is>
      </c>
      <c r="D98" t="n">
        <v>3.7105</v>
      </c>
      <c r="E98" t="n">
        <v>26.95</v>
      </c>
      <c r="F98" t="n">
        <v>24.01</v>
      </c>
      <c r="G98" t="n">
        <v>130.94</v>
      </c>
      <c r="H98" t="n">
        <v>1.9</v>
      </c>
      <c r="I98" t="n">
        <v>11</v>
      </c>
      <c r="J98" t="n">
        <v>233.79</v>
      </c>
      <c r="K98" t="n">
        <v>54.38</v>
      </c>
      <c r="L98" t="n">
        <v>25</v>
      </c>
      <c r="M98" t="n">
        <v>9</v>
      </c>
      <c r="N98" t="n">
        <v>54.42</v>
      </c>
      <c r="O98" t="n">
        <v>29068.74</v>
      </c>
      <c r="P98" t="n">
        <v>317.84</v>
      </c>
      <c r="Q98" t="n">
        <v>452.55</v>
      </c>
      <c r="R98" t="n">
        <v>71.44</v>
      </c>
      <c r="S98" t="n">
        <v>57.64</v>
      </c>
      <c r="T98" t="n">
        <v>4804.75</v>
      </c>
      <c r="U98" t="n">
        <v>0.8100000000000001</v>
      </c>
      <c r="V98" t="n">
        <v>0.88</v>
      </c>
      <c r="W98" t="n">
        <v>6.81</v>
      </c>
      <c r="X98" t="n">
        <v>0.28</v>
      </c>
      <c r="Y98" t="n">
        <v>1</v>
      </c>
      <c r="Z98" t="n">
        <v>10</v>
      </c>
      <c r="AA98" t="n">
        <v>522.966343766212</v>
      </c>
      <c r="AB98" t="n">
        <v>715.545623187704</v>
      </c>
      <c r="AC98" t="n">
        <v>647.2549531852584</v>
      </c>
      <c r="AD98" t="n">
        <v>522966.343766212</v>
      </c>
      <c r="AE98" t="n">
        <v>715545.623187704</v>
      </c>
      <c r="AF98" t="n">
        <v>1.947011650224501e-05</v>
      </c>
      <c r="AG98" t="n">
        <v>32</v>
      </c>
      <c r="AH98" t="n">
        <v>647254.9531852584</v>
      </c>
    </row>
    <row r="99">
      <c r="A99" t="n">
        <v>97</v>
      </c>
      <c r="B99" t="n">
        <v>100</v>
      </c>
      <c r="C99" t="inlineStr">
        <is>
          <t xml:space="preserve">CONCLUIDO	</t>
        </is>
      </c>
      <c r="D99" t="n">
        <v>3.7192</v>
      </c>
      <c r="E99" t="n">
        <v>26.89</v>
      </c>
      <c r="F99" t="n">
        <v>23.98</v>
      </c>
      <c r="G99" t="n">
        <v>143.89</v>
      </c>
      <c r="H99" t="n">
        <v>1.92</v>
      </c>
      <c r="I99" t="n">
        <v>10</v>
      </c>
      <c r="J99" t="n">
        <v>234.22</v>
      </c>
      <c r="K99" t="n">
        <v>54.38</v>
      </c>
      <c r="L99" t="n">
        <v>25.25</v>
      </c>
      <c r="M99" t="n">
        <v>8</v>
      </c>
      <c r="N99" t="n">
        <v>54.6</v>
      </c>
      <c r="O99" t="n">
        <v>29121.63</v>
      </c>
      <c r="P99" t="n">
        <v>316.96</v>
      </c>
      <c r="Q99" t="n">
        <v>452.56</v>
      </c>
      <c r="R99" t="n">
        <v>70.59999999999999</v>
      </c>
      <c r="S99" t="n">
        <v>57.64</v>
      </c>
      <c r="T99" t="n">
        <v>4388.54</v>
      </c>
      <c r="U99" t="n">
        <v>0.82</v>
      </c>
      <c r="V99" t="n">
        <v>0.88</v>
      </c>
      <c r="W99" t="n">
        <v>6.81</v>
      </c>
      <c r="X99" t="n">
        <v>0.26</v>
      </c>
      <c r="Y99" t="n">
        <v>1</v>
      </c>
      <c r="Z99" t="n">
        <v>10</v>
      </c>
      <c r="AA99" t="n">
        <v>521.8081856391376</v>
      </c>
      <c r="AB99" t="n">
        <v>713.9609801439103</v>
      </c>
      <c r="AC99" t="n">
        <v>645.821546249504</v>
      </c>
      <c r="AD99" t="n">
        <v>521808.1856391376</v>
      </c>
      <c r="AE99" t="n">
        <v>713960.9801439103</v>
      </c>
      <c r="AF99" t="n">
        <v>1.951576803534555e-05</v>
      </c>
      <c r="AG99" t="n">
        <v>32</v>
      </c>
      <c r="AH99" t="n">
        <v>645821.546249504</v>
      </c>
    </row>
    <row r="100">
      <c r="A100" t="n">
        <v>98</v>
      </c>
      <c r="B100" t="n">
        <v>100</v>
      </c>
      <c r="C100" t="inlineStr">
        <is>
          <t xml:space="preserve">CONCLUIDO	</t>
        </is>
      </c>
      <c r="D100" t="n">
        <v>3.7187</v>
      </c>
      <c r="E100" t="n">
        <v>26.89</v>
      </c>
      <c r="F100" t="n">
        <v>23.99</v>
      </c>
      <c r="G100" t="n">
        <v>143.91</v>
      </c>
      <c r="H100" t="n">
        <v>1.93</v>
      </c>
      <c r="I100" t="n">
        <v>10</v>
      </c>
      <c r="J100" t="n">
        <v>234.65</v>
      </c>
      <c r="K100" t="n">
        <v>54.38</v>
      </c>
      <c r="L100" t="n">
        <v>25.5</v>
      </c>
      <c r="M100" t="n">
        <v>8</v>
      </c>
      <c r="N100" t="n">
        <v>54.78</v>
      </c>
      <c r="O100" t="n">
        <v>29174.59</v>
      </c>
      <c r="P100" t="n">
        <v>317.25</v>
      </c>
      <c r="Q100" t="n">
        <v>452.58</v>
      </c>
      <c r="R100" t="n">
        <v>70.91</v>
      </c>
      <c r="S100" t="n">
        <v>57.64</v>
      </c>
      <c r="T100" t="n">
        <v>4543.39</v>
      </c>
      <c r="U100" t="n">
        <v>0.8100000000000001</v>
      </c>
      <c r="V100" t="n">
        <v>0.88</v>
      </c>
      <c r="W100" t="n">
        <v>6.81</v>
      </c>
      <c r="X100" t="n">
        <v>0.26</v>
      </c>
      <c r="Y100" t="n">
        <v>1</v>
      </c>
      <c r="Z100" t="n">
        <v>10</v>
      </c>
      <c r="AA100" t="n">
        <v>522.0400327868749</v>
      </c>
      <c r="AB100" t="n">
        <v>714.2782036398188</v>
      </c>
      <c r="AC100" t="n">
        <v>646.1084943801889</v>
      </c>
      <c r="AD100" t="n">
        <v>522040.032786875</v>
      </c>
      <c r="AE100" t="n">
        <v>714278.2036398188</v>
      </c>
      <c r="AF100" t="n">
        <v>1.951314438401793e-05</v>
      </c>
      <c r="AG100" t="n">
        <v>32</v>
      </c>
      <c r="AH100" t="n">
        <v>646108.4943801889</v>
      </c>
    </row>
    <row r="101">
      <c r="A101" t="n">
        <v>99</v>
      </c>
      <c r="B101" t="n">
        <v>100</v>
      </c>
      <c r="C101" t="inlineStr">
        <is>
          <t xml:space="preserve">CONCLUIDO	</t>
        </is>
      </c>
      <c r="D101" t="n">
        <v>3.7213</v>
      </c>
      <c r="E101" t="n">
        <v>26.87</v>
      </c>
      <c r="F101" t="n">
        <v>23.97</v>
      </c>
      <c r="G101" t="n">
        <v>143.8</v>
      </c>
      <c r="H101" t="n">
        <v>1.95</v>
      </c>
      <c r="I101" t="n">
        <v>10</v>
      </c>
      <c r="J101" t="n">
        <v>235.08</v>
      </c>
      <c r="K101" t="n">
        <v>54.38</v>
      </c>
      <c r="L101" t="n">
        <v>25.75</v>
      </c>
      <c r="M101" t="n">
        <v>8</v>
      </c>
      <c r="N101" t="n">
        <v>54.96</v>
      </c>
      <c r="O101" t="n">
        <v>29227.61</v>
      </c>
      <c r="P101" t="n">
        <v>317.21</v>
      </c>
      <c r="Q101" t="n">
        <v>452.55</v>
      </c>
      <c r="R101" t="n">
        <v>70.23</v>
      </c>
      <c r="S101" t="n">
        <v>57.64</v>
      </c>
      <c r="T101" t="n">
        <v>4204.22</v>
      </c>
      <c r="U101" t="n">
        <v>0.82</v>
      </c>
      <c r="V101" t="n">
        <v>0.88</v>
      </c>
      <c r="W101" t="n">
        <v>6.81</v>
      </c>
      <c r="X101" t="n">
        <v>0.24</v>
      </c>
      <c r="Y101" t="n">
        <v>1</v>
      </c>
      <c r="Z101" t="n">
        <v>10</v>
      </c>
      <c r="AA101" t="n">
        <v>521.8267514940742</v>
      </c>
      <c r="AB101" t="n">
        <v>713.9863827657022</v>
      </c>
      <c r="AC101" t="n">
        <v>645.8445244807249</v>
      </c>
      <c r="AD101" t="n">
        <v>521826.7514940742</v>
      </c>
      <c r="AE101" t="n">
        <v>713986.3827657022</v>
      </c>
      <c r="AF101" t="n">
        <v>1.952678737092154e-05</v>
      </c>
      <c r="AG101" t="n">
        <v>32</v>
      </c>
      <c r="AH101" t="n">
        <v>645844.5244807249</v>
      </c>
    </row>
    <row r="102">
      <c r="A102" t="n">
        <v>100</v>
      </c>
      <c r="B102" t="n">
        <v>100</v>
      </c>
      <c r="C102" t="inlineStr">
        <is>
          <t xml:space="preserve">CONCLUIDO	</t>
        </is>
      </c>
      <c r="D102" t="n">
        <v>3.7191</v>
      </c>
      <c r="E102" t="n">
        <v>26.89</v>
      </c>
      <c r="F102" t="n">
        <v>23.98</v>
      </c>
      <c r="G102" t="n">
        <v>143.9</v>
      </c>
      <c r="H102" t="n">
        <v>1.96</v>
      </c>
      <c r="I102" t="n">
        <v>10</v>
      </c>
      <c r="J102" t="n">
        <v>235.51</v>
      </c>
      <c r="K102" t="n">
        <v>54.38</v>
      </c>
      <c r="L102" t="n">
        <v>26</v>
      </c>
      <c r="M102" t="n">
        <v>8</v>
      </c>
      <c r="N102" t="n">
        <v>55.14</v>
      </c>
      <c r="O102" t="n">
        <v>29280.69</v>
      </c>
      <c r="P102" t="n">
        <v>317.46</v>
      </c>
      <c r="Q102" t="n">
        <v>452.56</v>
      </c>
      <c r="R102" t="n">
        <v>70.70999999999999</v>
      </c>
      <c r="S102" t="n">
        <v>57.64</v>
      </c>
      <c r="T102" t="n">
        <v>4441.36</v>
      </c>
      <c r="U102" t="n">
        <v>0.82</v>
      </c>
      <c r="V102" t="n">
        <v>0.88</v>
      </c>
      <c r="W102" t="n">
        <v>6.81</v>
      </c>
      <c r="X102" t="n">
        <v>0.26</v>
      </c>
      <c r="Y102" t="n">
        <v>1</v>
      </c>
      <c r="Z102" t="n">
        <v>10</v>
      </c>
      <c r="AA102" t="n">
        <v>522.1396501898297</v>
      </c>
      <c r="AB102" t="n">
        <v>714.414504565351</v>
      </c>
      <c r="AC102" t="n">
        <v>646.2317869366877</v>
      </c>
      <c r="AD102" t="n">
        <v>522139.6501898296</v>
      </c>
      <c r="AE102" t="n">
        <v>714414.5045653509</v>
      </c>
      <c r="AF102" t="n">
        <v>1.951524330508002e-05</v>
      </c>
      <c r="AG102" t="n">
        <v>32</v>
      </c>
      <c r="AH102" t="n">
        <v>646231.7869366878</v>
      </c>
    </row>
    <row r="103">
      <c r="A103" t="n">
        <v>101</v>
      </c>
      <c r="B103" t="n">
        <v>100</v>
      </c>
      <c r="C103" t="inlineStr">
        <is>
          <t xml:space="preserve">CONCLUIDO	</t>
        </is>
      </c>
      <c r="D103" t="n">
        <v>3.7197</v>
      </c>
      <c r="E103" t="n">
        <v>26.88</v>
      </c>
      <c r="F103" t="n">
        <v>23.98</v>
      </c>
      <c r="G103" t="n">
        <v>143.87</v>
      </c>
      <c r="H103" t="n">
        <v>1.98</v>
      </c>
      <c r="I103" t="n">
        <v>10</v>
      </c>
      <c r="J103" t="n">
        <v>235.94</v>
      </c>
      <c r="K103" t="n">
        <v>54.38</v>
      </c>
      <c r="L103" t="n">
        <v>26.25</v>
      </c>
      <c r="M103" t="n">
        <v>8</v>
      </c>
      <c r="N103" t="n">
        <v>55.32</v>
      </c>
      <c r="O103" t="n">
        <v>29333.84</v>
      </c>
      <c r="P103" t="n">
        <v>317.47</v>
      </c>
      <c r="Q103" t="n">
        <v>452.6</v>
      </c>
      <c r="R103" t="n">
        <v>70.77</v>
      </c>
      <c r="S103" t="n">
        <v>57.64</v>
      </c>
      <c r="T103" t="n">
        <v>4472.99</v>
      </c>
      <c r="U103" t="n">
        <v>0.8100000000000001</v>
      </c>
      <c r="V103" t="n">
        <v>0.88</v>
      </c>
      <c r="W103" t="n">
        <v>6.81</v>
      </c>
      <c r="X103" t="n">
        <v>0.25</v>
      </c>
      <c r="Y103" t="n">
        <v>1</v>
      </c>
      <c r="Z103" t="n">
        <v>10</v>
      </c>
      <c r="AA103" t="n">
        <v>522.1083125811147</v>
      </c>
      <c r="AB103" t="n">
        <v>714.3716270665894</v>
      </c>
      <c r="AC103" t="n">
        <v>646.1930016062292</v>
      </c>
      <c r="AD103" t="n">
        <v>522108.3125811147</v>
      </c>
      <c r="AE103" t="n">
        <v>714371.6270665894</v>
      </c>
      <c r="AF103" t="n">
        <v>1.951839168667317e-05</v>
      </c>
      <c r="AG103" t="n">
        <v>32</v>
      </c>
      <c r="AH103" t="n">
        <v>646193.0016062292</v>
      </c>
    </row>
    <row r="104">
      <c r="A104" t="n">
        <v>102</v>
      </c>
      <c r="B104" t="n">
        <v>100</v>
      </c>
      <c r="C104" t="inlineStr">
        <is>
          <t xml:space="preserve">CONCLUIDO	</t>
        </is>
      </c>
      <c r="D104" t="n">
        <v>3.7196</v>
      </c>
      <c r="E104" t="n">
        <v>26.88</v>
      </c>
      <c r="F104" t="n">
        <v>23.98</v>
      </c>
      <c r="G104" t="n">
        <v>143.88</v>
      </c>
      <c r="H104" t="n">
        <v>1.99</v>
      </c>
      <c r="I104" t="n">
        <v>10</v>
      </c>
      <c r="J104" t="n">
        <v>236.37</v>
      </c>
      <c r="K104" t="n">
        <v>54.38</v>
      </c>
      <c r="L104" t="n">
        <v>26.5</v>
      </c>
      <c r="M104" t="n">
        <v>8</v>
      </c>
      <c r="N104" t="n">
        <v>55.5</v>
      </c>
      <c r="O104" t="n">
        <v>29387.05</v>
      </c>
      <c r="P104" t="n">
        <v>317.53</v>
      </c>
      <c r="Q104" t="n">
        <v>452.6</v>
      </c>
      <c r="R104" t="n">
        <v>70.59999999999999</v>
      </c>
      <c r="S104" t="n">
        <v>57.64</v>
      </c>
      <c r="T104" t="n">
        <v>4386.54</v>
      </c>
      <c r="U104" t="n">
        <v>0.82</v>
      </c>
      <c r="V104" t="n">
        <v>0.88</v>
      </c>
      <c r="W104" t="n">
        <v>6.81</v>
      </c>
      <c r="X104" t="n">
        <v>0.25</v>
      </c>
      <c r="Y104" t="n">
        <v>1</v>
      </c>
      <c r="Z104" t="n">
        <v>10</v>
      </c>
      <c r="AA104" t="n">
        <v>522.1536332049185</v>
      </c>
      <c r="AB104" t="n">
        <v>714.4336367434827</v>
      </c>
      <c r="AC104" t="n">
        <v>646.2490931665909</v>
      </c>
      <c r="AD104" t="n">
        <v>522153.6332049185</v>
      </c>
      <c r="AE104" t="n">
        <v>714433.6367434827</v>
      </c>
      <c r="AF104" t="n">
        <v>1.951786695640764e-05</v>
      </c>
      <c r="AG104" t="n">
        <v>32</v>
      </c>
      <c r="AH104" t="n">
        <v>646249.0931665909</v>
      </c>
    </row>
    <row r="105">
      <c r="A105" t="n">
        <v>103</v>
      </c>
      <c r="B105" t="n">
        <v>100</v>
      </c>
      <c r="C105" t="inlineStr">
        <is>
          <t xml:space="preserve">CONCLUIDO	</t>
        </is>
      </c>
      <c r="D105" t="n">
        <v>3.7201</v>
      </c>
      <c r="E105" t="n">
        <v>26.88</v>
      </c>
      <c r="F105" t="n">
        <v>23.98</v>
      </c>
      <c r="G105" t="n">
        <v>143.85</v>
      </c>
      <c r="H105" t="n">
        <v>2.01</v>
      </c>
      <c r="I105" t="n">
        <v>10</v>
      </c>
      <c r="J105" t="n">
        <v>236.81</v>
      </c>
      <c r="K105" t="n">
        <v>54.38</v>
      </c>
      <c r="L105" t="n">
        <v>26.75</v>
      </c>
      <c r="M105" t="n">
        <v>8</v>
      </c>
      <c r="N105" t="n">
        <v>55.68</v>
      </c>
      <c r="O105" t="n">
        <v>29440.33</v>
      </c>
      <c r="P105" t="n">
        <v>317.33</v>
      </c>
      <c r="Q105" t="n">
        <v>452.55</v>
      </c>
      <c r="R105" t="n">
        <v>70.52</v>
      </c>
      <c r="S105" t="n">
        <v>57.64</v>
      </c>
      <c r="T105" t="n">
        <v>4349.99</v>
      </c>
      <c r="U105" t="n">
        <v>0.82</v>
      </c>
      <c r="V105" t="n">
        <v>0.88</v>
      </c>
      <c r="W105" t="n">
        <v>6.81</v>
      </c>
      <c r="X105" t="n">
        <v>0.25</v>
      </c>
      <c r="Y105" t="n">
        <v>1</v>
      </c>
      <c r="Z105" t="n">
        <v>10</v>
      </c>
      <c r="AA105" t="n">
        <v>521.9920701295663</v>
      </c>
      <c r="AB105" t="n">
        <v>714.2125790161259</v>
      </c>
      <c r="AC105" t="n">
        <v>646.0491328784765</v>
      </c>
      <c r="AD105" t="n">
        <v>521992.0701295662</v>
      </c>
      <c r="AE105" t="n">
        <v>714212.5790161259</v>
      </c>
      <c r="AF105" t="n">
        <v>1.952049060773526e-05</v>
      </c>
      <c r="AG105" t="n">
        <v>32</v>
      </c>
      <c r="AH105" t="n">
        <v>646049.1328784765</v>
      </c>
    </row>
    <row r="106">
      <c r="A106" t="n">
        <v>104</v>
      </c>
      <c r="B106" t="n">
        <v>100</v>
      </c>
      <c r="C106" t="inlineStr">
        <is>
          <t xml:space="preserve">CONCLUIDO	</t>
        </is>
      </c>
      <c r="D106" t="n">
        <v>3.719</v>
      </c>
      <c r="E106" t="n">
        <v>26.89</v>
      </c>
      <c r="F106" t="n">
        <v>23.98</v>
      </c>
      <c r="G106" t="n">
        <v>143.9</v>
      </c>
      <c r="H106" t="n">
        <v>2.02</v>
      </c>
      <c r="I106" t="n">
        <v>10</v>
      </c>
      <c r="J106" t="n">
        <v>237.24</v>
      </c>
      <c r="K106" t="n">
        <v>54.38</v>
      </c>
      <c r="L106" t="n">
        <v>27</v>
      </c>
      <c r="M106" t="n">
        <v>8</v>
      </c>
      <c r="N106" t="n">
        <v>55.86</v>
      </c>
      <c r="O106" t="n">
        <v>29493.67</v>
      </c>
      <c r="P106" t="n">
        <v>317.12</v>
      </c>
      <c r="Q106" t="n">
        <v>452.59</v>
      </c>
      <c r="R106" t="n">
        <v>70.92</v>
      </c>
      <c r="S106" t="n">
        <v>57.64</v>
      </c>
      <c r="T106" t="n">
        <v>4547.27</v>
      </c>
      <c r="U106" t="n">
        <v>0.8100000000000001</v>
      </c>
      <c r="V106" t="n">
        <v>0.88</v>
      </c>
      <c r="W106" t="n">
        <v>6.81</v>
      </c>
      <c r="X106" t="n">
        <v>0.26</v>
      </c>
      <c r="Y106" t="n">
        <v>1</v>
      </c>
      <c r="Z106" t="n">
        <v>10</v>
      </c>
      <c r="AA106" t="n">
        <v>521.924839333489</v>
      </c>
      <c r="AB106" t="n">
        <v>714.1205908749196</v>
      </c>
      <c r="AC106" t="n">
        <v>645.9659239563609</v>
      </c>
      <c r="AD106" t="n">
        <v>521924.839333489</v>
      </c>
      <c r="AE106" t="n">
        <v>714120.5908749196</v>
      </c>
      <c r="AF106" t="n">
        <v>1.95147185748145e-05</v>
      </c>
      <c r="AG106" t="n">
        <v>32</v>
      </c>
      <c r="AH106" t="n">
        <v>645965.9239563609</v>
      </c>
    </row>
    <row r="107">
      <c r="A107" t="n">
        <v>105</v>
      </c>
      <c r="B107" t="n">
        <v>100</v>
      </c>
      <c r="C107" t="inlineStr">
        <is>
          <t xml:space="preserve">CONCLUIDO	</t>
        </is>
      </c>
      <c r="D107" t="n">
        <v>3.719</v>
      </c>
      <c r="E107" t="n">
        <v>26.89</v>
      </c>
      <c r="F107" t="n">
        <v>23.98</v>
      </c>
      <c r="G107" t="n">
        <v>143.9</v>
      </c>
      <c r="H107" t="n">
        <v>2.04</v>
      </c>
      <c r="I107" t="n">
        <v>10</v>
      </c>
      <c r="J107" t="n">
        <v>237.67</v>
      </c>
      <c r="K107" t="n">
        <v>54.38</v>
      </c>
      <c r="L107" t="n">
        <v>27.25</v>
      </c>
      <c r="M107" t="n">
        <v>8</v>
      </c>
      <c r="N107" t="n">
        <v>56.05</v>
      </c>
      <c r="O107" t="n">
        <v>29547.07</v>
      </c>
      <c r="P107" t="n">
        <v>316.42</v>
      </c>
      <c r="Q107" t="n">
        <v>452.57</v>
      </c>
      <c r="R107" t="n">
        <v>70.75</v>
      </c>
      <c r="S107" t="n">
        <v>57.64</v>
      </c>
      <c r="T107" t="n">
        <v>4460.76</v>
      </c>
      <c r="U107" t="n">
        <v>0.8100000000000001</v>
      </c>
      <c r="V107" t="n">
        <v>0.88</v>
      </c>
      <c r="W107" t="n">
        <v>6.81</v>
      </c>
      <c r="X107" t="n">
        <v>0.26</v>
      </c>
      <c r="Y107" t="n">
        <v>1</v>
      </c>
      <c r="Z107" t="n">
        <v>10</v>
      </c>
      <c r="AA107" t="n">
        <v>521.469594973073</v>
      </c>
      <c r="AB107" t="n">
        <v>713.4977054570347</v>
      </c>
      <c r="AC107" t="n">
        <v>645.4024858485337</v>
      </c>
      <c r="AD107" t="n">
        <v>521469.5949730729</v>
      </c>
      <c r="AE107" t="n">
        <v>713497.7054570348</v>
      </c>
      <c r="AF107" t="n">
        <v>1.95147185748145e-05</v>
      </c>
      <c r="AG107" t="n">
        <v>32</v>
      </c>
      <c r="AH107" t="n">
        <v>645402.4858485337</v>
      </c>
    </row>
    <row r="108">
      <c r="A108" t="n">
        <v>106</v>
      </c>
      <c r="B108" t="n">
        <v>100</v>
      </c>
      <c r="C108" t="inlineStr">
        <is>
          <t xml:space="preserve">CONCLUIDO	</t>
        </is>
      </c>
      <c r="D108" t="n">
        <v>3.7184</v>
      </c>
      <c r="E108" t="n">
        <v>26.89</v>
      </c>
      <c r="F108" t="n">
        <v>23.99</v>
      </c>
      <c r="G108" t="n">
        <v>143.93</v>
      </c>
      <c r="H108" t="n">
        <v>2.05</v>
      </c>
      <c r="I108" t="n">
        <v>10</v>
      </c>
      <c r="J108" t="n">
        <v>238.11</v>
      </c>
      <c r="K108" t="n">
        <v>54.38</v>
      </c>
      <c r="L108" t="n">
        <v>27.5</v>
      </c>
      <c r="M108" t="n">
        <v>8</v>
      </c>
      <c r="N108" t="n">
        <v>56.23</v>
      </c>
      <c r="O108" t="n">
        <v>29600.54</v>
      </c>
      <c r="P108" t="n">
        <v>316.11</v>
      </c>
      <c r="Q108" t="n">
        <v>452.57</v>
      </c>
      <c r="R108" t="n">
        <v>70.94</v>
      </c>
      <c r="S108" t="n">
        <v>57.64</v>
      </c>
      <c r="T108" t="n">
        <v>4557.66</v>
      </c>
      <c r="U108" t="n">
        <v>0.8100000000000001</v>
      </c>
      <c r="V108" t="n">
        <v>0.88</v>
      </c>
      <c r="W108" t="n">
        <v>6.81</v>
      </c>
      <c r="X108" t="n">
        <v>0.26</v>
      </c>
      <c r="Y108" t="n">
        <v>1</v>
      </c>
      <c r="Z108" t="n">
        <v>10</v>
      </c>
      <c r="AA108" t="n">
        <v>521.3174337120977</v>
      </c>
      <c r="AB108" t="n">
        <v>713.2895117068873</v>
      </c>
      <c r="AC108" t="n">
        <v>645.2141618176985</v>
      </c>
      <c r="AD108" t="n">
        <v>521317.4337120977</v>
      </c>
      <c r="AE108" t="n">
        <v>713289.5117068873</v>
      </c>
      <c r="AF108" t="n">
        <v>1.951157019322136e-05</v>
      </c>
      <c r="AG108" t="n">
        <v>32</v>
      </c>
      <c r="AH108" t="n">
        <v>645214.1618176985</v>
      </c>
    </row>
    <row r="109">
      <c r="A109" t="n">
        <v>107</v>
      </c>
      <c r="B109" t="n">
        <v>100</v>
      </c>
      <c r="C109" t="inlineStr">
        <is>
          <t xml:space="preserve">CONCLUIDO	</t>
        </is>
      </c>
      <c r="D109" t="n">
        <v>3.7189</v>
      </c>
      <c r="E109" t="n">
        <v>26.89</v>
      </c>
      <c r="F109" t="n">
        <v>23.98</v>
      </c>
      <c r="G109" t="n">
        <v>143.91</v>
      </c>
      <c r="H109" t="n">
        <v>2.07</v>
      </c>
      <c r="I109" t="n">
        <v>10</v>
      </c>
      <c r="J109" t="n">
        <v>238.54</v>
      </c>
      <c r="K109" t="n">
        <v>54.38</v>
      </c>
      <c r="L109" t="n">
        <v>27.75</v>
      </c>
      <c r="M109" t="n">
        <v>8</v>
      </c>
      <c r="N109" t="n">
        <v>56.41</v>
      </c>
      <c r="O109" t="n">
        <v>29654.08</v>
      </c>
      <c r="P109" t="n">
        <v>314.87</v>
      </c>
      <c r="Q109" t="n">
        <v>452.56</v>
      </c>
      <c r="R109" t="n">
        <v>70.76000000000001</v>
      </c>
      <c r="S109" t="n">
        <v>57.64</v>
      </c>
      <c r="T109" t="n">
        <v>4466.73</v>
      </c>
      <c r="U109" t="n">
        <v>0.8100000000000001</v>
      </c>
      <c r="V109" t="n">
        <v>0.88</v>
      </c>
      <c r="W109" t="n">
        <v>6.81</v>
      </c>
      <c r="X109" t="n">
        <v>0.26</v>
      </c>
      <c r="Y109" t="n">
        <v>1</v>
      </c>
      <c r="Z109" t="n">
        <v>10</v>
      </c>
      <c r="AA109" t="n">
        <v>520.4678167684559</v>
      </c>
      <c r="AB109" t="n">
        <v>712.1270283221423</v>
      </c>
      <c r="AC109" t="n">
        <v>644.1626242156381</v>
      </c>
      <c r="AD109" t="n">
        <v>520467.816768456</v>
      </c>
      <c r="AE109" t="n">
        <v>712127.0283221423</v>
      </c>
      <c r="AF109" t="n">
        <v>1.951419384454898e-05</v>
      </c>
      <c r="AG109" t="n">
        <v>32</v>
      </c>
      <c r="AH109" t="n">
        <v>644162.624215638</v>
      </c>
    </row>
    <row r="110">
      <c r="A110" t="n">
        <v>108</v>
      </c>
      <c r="B110" t="n">
        <v>100</v>
      </c>
      <c r="C110" t="inlineStr">
        <is>
          <t xml:space="preserve">CONCLUIDO	</t>
        </is>
      </c>
      <c r="D110" t="n">
        <v>3.7195</v>
      </c>
      <c r="E110" t="n">
        <v>26.88</v>
      </c>
      <c r="F110" t="n">
        <v>23.98</v>
      </c>
      <c r="G110" t="n">
        <v>143.88</v>
      </c>
      <c r="H110" t="n">
        <v>2.08</v>
      </c>
      <c r="I110" t="n">
        <v>10</v>
      </c>
      <c r="J110" t="n">
        <v>238.97</v>
      </c>
      <c r="K110" t="n">
        <v>54.38</v>
      </c>
      <c r="L110" t="n">
        <v>28</v>
      </c>
      <c r="M110" t="n">
        <v>8</v>
      </c>
      <c r="N110" t="n">
        <v>56.6</v>
      </c>
      <c r="O110" t="n">
        <v>29707.68</v>
      </c>
      <c r="P110" t="n">
        <v>313.78</v>
      </c>
      <c r="Q110" t="n">
        <v>452.57</v>
      </c>
      <c r="R110" t="n">
        <v>70.59</v>
      </c>
      <c r="S110" t="n">
        <v>57.64</v>
      </c>
      <c r="T110" t="n">
        <v>4383.33</v>
      </c>
      <c r="U110" t="n">
        <v>0.82</v>
      </c>
      <c r="V110" t="n">
        <v>0.88</v>
      </c>
      <c r="W110" t="n">
        <v>6.81</v>
      </c>
      <c r="X110" t="n">
        <v>0.26</v>
      </c>
      <c r="Y110" t="n">
        <v>1</v>
      </c>
      <c r="Z110" t="n">
        <v>10</v>
      </c>
      <c r="AA110" t="n">
        <v>519.7214593332458</v>
      </c>
      <c r="AB110" t="n">
        <v>711.1058291523217</v>
      </c>
      <c r="AC110" t="n">
        <v>643.2388868613231</v>
      </c>
      <c r="AD110" t="n">
        <v>519721.4593332458</v>
      </c>
      <c r="AE110" t="n">
        <v>711105.8291523217</v>
      </c>
      <c r="AF110" t="n">
        <v>1.951734222614212e-05</v>
      </c>
      <c r="AG110" t="n">
        <v>32</v>
      </c>
      <c r="AH110" t="n">
        <v>643238.886861323</v>
      </c>
    </row>
    <row r="111">
      <c r="A111" t="n">
        <v>109</v>
      </c>
      <c r="B111" t="n">
        <v>100</v>
      </c>
      <c r="C111" t="inlineStr">
        <is>
          <t xml:space="preserve">CONCLUIDO	</t>
        </is>
      </c>
      <c r="D111" t="n">
        <v>3.729</v>
      </c>
      <c r="E111" t="n">
        <v>26.82</v>
      </c>
      <c r="F111" t="n">
        <v>23.95</v>
      </c>
      <c r="G111" t="n">
        <v>159.67</v>
      </c>
      <c r="H111" t="n">
        <v>2.1</v>
      </c>
      <c r="I111" t="n">
        <v>9</v>
      </c>
      <c r="J111" t="n">
        <v>239.41</v>
      </c>
      <c r="K111" t="n">
        <v>54.38</v>
      </c>
      <c r="L111" t="n">
        <v>28.25</v>
      </c>
      <c r="M111" t="n">
        <v>7</v>
      </c>
      <c r="N111" t="n">
        <v>56.78</v>
      </c>
      <c r="O111" t="n">
        <v>29761.35</v>
      </c>
      <c r="P111" t="n">
        <v>313.75</v>
      </c>
      <c r="Q111" t="n">
        <v>452.57</v>
      </c>
      <c r="R111" t="n">
        <v>69.72</v>
      </c>
      <c r="S111" t="n">
        <v>57.64</v>
      </c>
      <c r="T111" t="n">
        <v>3954.01</v>
      </c>
      <c r="U111" t="n">
        <v>0.83</v>
      </c>
      <c r="V111" t="n">
        <v>0.89</v>
      </c>
      <c r="W111" t="n">
        <v>6.81</v>
      </c>
      <c r="X111" t="n">
        <v>0.23</v>
      </c>
      <c r="Y111" t="n">
        <v>1</v>
      </c>
      <c r="Z111" t="n">
        <v>10</v>
      </c>
      <c r="AA111" t="n">
        <v>519.0754211749403</v>
      </c>
      <c r="AB111" t="n">
        <v>710.2218912429362</v>
      </c>
      <c r="AC111" t="n">
        <v>642.4393107453946</v>
      </c>
      <c r="AD111" t="n">
        <v>519075.4211749403</v>
      </c>
      <c r="AE111" t="n">
        <v>710221.8912429361</v>
      </c>
      <c r="AF111" t="n">
        <v>1.956719160136684e-05</v>
      </c>
      <c r="AG111" t="n">
        <v>32</v>
      </c>
      <c r="AH111" t="n">
        <v>642439.3107453946</v>
      </c>
    </row>
    <row r="112">
      <c r="A112" t="n">
        <v>110</v>
      </c>
      <c r="B112" t="n">
        <v>100</v>
      </c>
      <c r="C112" t="inlineStr">
        <is>
          <t xml:space="preserve">CONCLUIDO	</t>
        </is>
      </c>
      <c r="D112" t="n">
        <v>3.7301</v>
      </c>
      <c r="E112" t="n">
        <v>26.81</v>
      </c>
      <c r="F112" t="n">
        <v>23.94</v>
      </c>
      <c r="G112" t="n">
        <v>159.61</v>
      </c>
      <c r="H112" t="n">
        <v>2.11</v>
      </c>
      <c r="I112" t="n">
        <v>9</v>
      </c>
      <c r="J112" t="n">
        <v>239.85</v>
      </c>
      <c r="K112" t="n">
        <v>54.38</v>
      </c>
      <c r="L112" t="n">
        <v>28.5</v>
      </c>
      <c r="M112" t="n">
        <v>7</v>
      </c>
      <c r="N112" t="n">
        <v>56.97</v>
      </c>
      <c r="O112" t="n">
        <v>29815.09</v>
      </c>
      <c r="P112" t="n">
        <v>313.86</v>
      </c>
      <c r="Q112" t="n">
        <v>452.55</v>
      </c>
      <c r="R112" t="n">
        <v>69.48</v>
      </c>
      <c r="S112" t="n">
        <v>57.64</v>
      </c>
      <c r="T112" t="n">
        <v>3833.47</v>
      </c>
      <c r="U112" t="n">
        <v>0.83</v>
      </c>
      <c r="V112" t="n">
        <v>0.89</v>
      </c>
      <c r="W112" t="n">
        <v>6.81</v>
      </c>
      <c r="X112" t="n">
        <v>0.22</v>
      </c>
      <c r="Y112" t="n">
        <v>1</v>
      </c>
      <c r="Z112" t="n">
        <v>10</v>
      </c>
      <c r="AA112" t="n">
        <v>519.0667729474093</v>
      </c>
      <c r="AB112" t="n">
        <v>710.2100583564952</v>
      </c>
      <c r="AC112" t="n">
        <v>642.4286071730279</v>
      </c>
      <c r="AD112" t="n">
        <v>519066.7729474092</v>
      </c>
      <c r="AE112" t="n">
        <v>710210.0583564952</v>
      </c>
      <c r="AF112" t="n">
        <v>1.95729636342876e-05</v>
      </c>
      <c r="AG112" t="n">
        <v>32</v>
      </c>
      <c r="AH112" t="n">
        <v>642428.6071730279</v>
      </c>
    </row>
    <row r="113">
      <c r="A113" t="n">
        <v>111</v>
      </c>
      <c r="B113" t="n">
        <v>100</v>
      </c>
      <c r="C113" t="inlineStr">
        <is>
          <t xml:space="preserve">CONCLUIDO	</t>
        </is>
      </c>
      <c r="D113" t="n">
        <v>3.7296</v>
      </c>
      <c r="E113" t="n">
        <v>26.81</v>
      </c>
      <c r="F113" t="n">
        <v>23.95</v>
      </c>
      <c r="G113" t="n">
        <v>159.64</v>
      </c>
      <c r="H113" t="n">
        <v>2.13</v>
      </c>
      <c r="I113" t="n">
        <v>9</v>
      </c>
      <c r="J113" t="n">
        <v>240.28</v>
      </c>
      <c r="K113" t="n">
        <v>54.38</v>
      </c>
      <c r="L113" t="n">
        <v>28.75</v>
      </c>
      <c r="M113" t="n">
        <v>7</v>
      </c>
      <c r="N113" t="n">
        <v>57.16</v>
      </c>
      <c r="O113" t="n">
        <v>29869.01</v>
      </c>
      <c r="P113" t="n">
        <v>314.4</v>
      </c>
      <c r="Q113" t="n">
        <v>452.56</v>
      </c>
      <c r="R113" t="n">
        <v>69.61</v>
      </c>
      <c r="S113" t="n">
        <v>57.64</v>
      </c>
      <c r="T113" t="n">
        <v>3900.14</v>
      </c>
      <c r="U113" t="n">
        <v>0.83</v>
      </c>
      <c r="V113" t="n">
        <v>0.89</v>
      </c>
      <c r="W113" t="n">
        <v>6.81</v>
      </c>
      <c r="X113" t="n">
        <v>0.22</v>
      </c>
      <c r="Y113" t="n">
        <v>1</v>
      </c>
      <c r="Z113" t="n">
        <v>10</v>
      </c>
      <c r="AA113" t="n">
        <v>519.4597001634485</v>
      </c>
      <c r="AB113" t="n">
        <v>710.7476787082055</v>
      </c>
      <c r="AC113" t="n">
        <v>642.914917792926</v>
      </c>
      <c r="AD113" t="n">
        <v>519459.7001634485</v>
      </c>
      <c r="AE113" t="n">
        <v>710747.6787082055</v>
      </c>
      <c r="AF113" t="n">
        <v>1.957033998295998e-05</v>
      </c>
      <c r="AG113" t="n">
        <v>32</v>
      </c>
      <c r="AH113" t="n">
        <v>642914.917792926</v>
      </c>
    </row>
    <row r="114">
      <c r="A114" t="n">
        <v>112</v>
      </c>
      <c r="B114" t="n">
        <v>100</v>
      </c>
      <c r="C114" t="inlineStr">
        <is>
          <t xml:space="preserve">CONCLUIDO	</t>
        </is>
      </c>
      <c r="D114" t="n">
        <v>3.7291</v>
      </c>
      <c r="E114" t="n">
        <v>26.82</v>
      </c>
      <c r="F114" t="n">
        <v>23.95</v>
      </c>
      <c r="G114" t="n">
        <v>159.66</v>
      </c>
      <c r="H114" t="n">
        <v>2.14</v>
      </c>
      <c r="I114" t="n">
        <v>9</v>
      </c>
      <c r="J114" t="n">
        <v>240.72</v>
      </c>
      <c r="K114" t="n">
        <v>54.38</v>
      </c>
      <c r="L114" t="n">
        <v>29</v>
      </c>
      <c r="M114" t="n">
        <v>7</v>
      </c>
      <c r="N114" t="n">
        <v>57.34</v>
      </c>
      <c r="O114" t="n">
        <v>29922.88</v>
      </c>
      <c r="P114" t="n">
        <v>314.82</v>
      </c>
      <c r="Q114" t="n">
        <v>452.56</v>
      </c>
      <c r="R114" t="n">
        <v>69.66</v>
      </c>
      <c r="S114" t="n">
        <v>57.64</v>
      </c>
      <c r="T114" t="n">
        <v>3925.01</v>
      </c>
      <c r="U114" t="n">
        <v>0.83</v>
      </c>
      <c r="V114" t="n">
        <v>0.89</v>
      </c>
      <c r="W114" t="n">
        <v>6.81</v>
      </c>
      <c r="X114" t="n">
        <v>0.23</v>
      </c>
      <c r="Y114" t="n">
        <v>1</v>
      </c>
      <c r="Z114" t="n">
        <v>10</v>
      </c>
      <c r="AA114" t="n">
        <v>519.7632013957923</v>
      </c>
      <c r="AB114" t="n">
        <v>711.1629424838277</v>
      </c>
      <c r="AC114" t="n">
        <v>643.2905493766291</v>
      </c>
      <c r="AD114" t="n">
        <v>519763.2013957923</v>
      </c>
      <c r="AE114" t="n">
        <v>711162.9424838277</v>
      </c>
      <c r="AF114" t="n">
        <v>1.956771633163237e-05</v>
      </c>
      <c r="AG114" t="n">
        <v>32</v>
      </c>
      <c r="AH114" t="n">
        <v>643290.5493766291</v>
      </c>
    </row>
    <row r="115">
      <c r="A115" t="n">
        <v>113</v>
      </c>
      <c r="B115" t="n">
        <v>100</v>
      </c>
      <c r="C115" t="inlineStr">
        <is>
          <t xml:space="preserve">CONCLUIDO	</t>
        </is>
      </c>
      <c r="D115" t="n">
        <v>3.7289</v>
      </c>
      <c r="E115" t="n">
        <v>26.82</v>
      </c>
      <c r="F115" t="n">
        <v>23.95</v>
      </c>
      <c r="G115" t="n">
        <v>159.67</v>
      </c>
      <c r="H115" t="n">
        <v>2.16</v>
      </c>
      <c r="I115" t="n">
        <v>9</v>
      </c>
      <c r="J115" t="n">
        <v>241.16</v>
      </c>
      <c r="K115" t="n">
        <v>54.38</v>
      </c>
      <c r="L115" t="n">
        <v>29.25</v>
      </c>
      <c r="M115" t="n">
        <v>7</v>
      </c>
      <c r="N115" t="n">
        <v>57.53</v>
      </c>
      <c r="O115" t="n">
        <v>29976.82</v>
      </c>
      <c r="P115" t="n">
        <v>315.32</v>
      </c>
      <c r="Q115" t="n">
        <v>452.59</v>
      </c>
      <c r="R115" t="n">
        <v>69.65000000000001</v>
      </c>
      <c r="S115" t="n">
        <v>57.64</v>
      </c>
      <c r="T115" t="n">
        <v>3917.33</v>
      </c>
      <c r="U115" t="n">
        <v>0.83</v>
      </c>
      <c r="V115" t="n">
        <v>0.89</v>
      </c>
      <c r="W115" t="n">
        <v>6.81</v>
      </c>
      <c r="X115" t="n">
        <v>0.23</v>
      </c>
      <c r="Y115" t="n">
        <v>1</v>
      </c>
      <c r="Z115" t="n">
        <v>10</v>
      </c>
      <c r="AA115" t="n">
        <v>520.0999673316226</v>
      </c>
      <c r="AB115" t="n">
        <v>711.6237204942952</v>
      </c>
      <c r="AC115" t="n">
        <v>643.7073513804836</v>
      </c>
      <c r="AD115" t="n">
        <v>520099.9673316226</v>
      </c>
      <c r="AE115" t="n">
        <v>711623.7204942952</v>
      </c>
      <c r="AF115" t="n">
        <v>1.956666687110132e-05</v>
      </c>
      <c r="AG115" t="n">
        <v>32</v>
      </c>
      <c r="AH115" t="n">
        <v>643707.3513804836</v>
      </c>
    </row>
    <row r="116">
      <c r="A116" t="n">
        <v>114</v>
      </c>
      <c r="B116" t="n">
        <v>100</v>
      </c>
      <c r="C116" t="inlineStr">
        <is>
          <t xml:space="preserve">CONCLUIDO	</t>
        </is>
      </c>
      <c r="D116" t="n">
        <v>3.73</v>
      </c>
      <c r="E116" t="n">
        <v>26.81</v>
      </c>
      <c r="F116" t="n">
        <v>23.94</v>
      </c>
      <c r="G116" t="n">
        <v>159.62</v>
      </c>
      <c r="H116" t="n">
        <v>2.17</v>
      </c>
      <c r="I116" t="n">
        <v>9</v>
      </c>
      <c r="J116" t="n">
        <v>241.59</v>
      </c>
      <c r="K116" t="n">
        <v>54.38</v>
      </c>
      <c r="L116" t="n">
        <v>29.5</v>
      </c>
      <c r="M116" t="n">
        <v>7</v>
      </c>
      <c r="N116" t="n">
        <v>57.72</v>
      </c>
      <c r="O116" t="n">
        <v>30030.83</v>
      </c>
      <c r="P116" t="n">
        <v>315.18</v>
      </c>
      <c r="Q116" t="n">
        <v>452.56</v>
      </c>
      <c r="R116" t="n">
        <v>69.51000000000001</v>
      </c>
      <c r="S116" t="n">
        <v>57.64</v>
      </c>
      <c r="T116" t="n">
        <v>3847.22</v>
      </c>
      <c r="U116" t="n">
        <v>0.83</v>
      </c>
      <c r="V116" t="n">
        <v>0.89</v>
      </c>
      <c r="W116" t="n">
        <v>6.81</v>
      </c>
      <c r="X116" t="n">
        <v>0.22</v>
      </c>
      <c r="Y116" t="n">
        <v>1</v>
      </c>
      <c r="Z116" t="n">
        <v>10</v>
      </c>
      <c r="AA116" t="n">
        <v>519.9289089355686</v>
      </c>
      <c r="AB116" t="n">
        <v>711.3896708502502</v>
      </c>
      <c r="AC116" t="n">
        <v>643.4956391059757</v>
      </c>
      <c r="AD116" t="n">
        <v>519928.9089355686</v>
      </c>
      <c r="AE116" t="n">
        <v>711389.6708502503</v>
      </c>
      <c r="AF116" t="n">
        <v>1.957243890402208e-05</v>
      </c>
      <c r="AG116" t="n">
        <v>32</v>
      </c>
      <c r="AH116" t="n">
        <v>643495.6391059756</v>
      </c>
    </row>
    <row r="117">
      <c r="A117" t="n">
        <v>115</v>
      </c>
      <c r="B117" t="n">
        <v>100</v>
      </c>
      <c r="C117" t="inlineStr">
        <is>
          <t xml:space="preserve">CONCLUIDO	</t>
        </is>
      </c>
      <c r="D117" t="n">
        <v>3.7283</v>
      </c>
      <c r="E117" t="n">
        <v>26.82</v>
      </c>
      <c r="F117" t="n">
        <v>23.95</v>
      </c>
      <c r="G117" t="n">
        <v>159.7</v>
      </c>
      <c r="H117" t="n">
        <v>2.19</v>
      </c>
      <c r="I117" t="n">
        <v>9</v>
      </c>
      <c r="J117" t="n">
        <v>242.03</v>
      </c>
      <c r="K117" t="n">
        <v>54.38</v>
      </c>
      <c r="L117" t="n">
        <v>29.75</v>
      </c>
      <c r="M117" t="n">
        <v>7</v>
      </c>
      <c r="N117" t="n">
        <v>57.91</v>
      </c>
      <c r="O117" t="n">
        <v>30084.9</v>
      </c>
      <c r="P117" t="n">
        <v>315.27</v>
      </c>
      <c r="Q117" t="n">
        <v>452.59</v>
      </c>
      <c r="R117" t="n">
        <v>69.81999999999999</v>
      </c>
      <c r="S117" t="n">
        <v>57.64</v>
      </c>
      <c r="T117" t="n">
        <v>4004.33</v>
      </c>
      <c r="U117" t="n">
        <v>0.83</v>
      </c>
      <c r="V117" t="n">
        <v>0.89</v>
      </c>
      <c r="W117" t="n">
        <v>6.81</v>
      </c>
      <c r="X117" t="n">
        <v>0.23</v>
      </c>
      <c r="Y117" t="n">
        <v>1</v>
      </c>
      <c r="Z117" t="n">
        <v>10</v>
      </c>
      <c r="AA117" t="n">
        <v>520.1049553324119</v>
      </c>
      <c r="AB117" t="n">
        <v>711.6305452970303</v>
      </c>
      <c r="AC117" t="n">
        <v>643.7135248336242</v>
      </c>
      <c r="AD117" t="n">
        <v>520104.9553324119</v>
      </c>
      <c r="AE117" t="n">
        <v>711630.5452970302</v>
      </c>
      <c r="AF117" t="n">
        <v>1.956351848950818e-05</v>
      </c>
      <c r="AG117" t="n">
        <v>32</v>
      </c>
      <c r="AH117" t="n">
        <v>643713.5248336243</v>
      </c>
    </row>
    <row r="118">
      <c r="A118" t="n">
        <v>116</v>
      </c>
      <c r="B118" t="n">
        <v>100</v>
      </c>
      <c r="C118" t="inlineStr">
        <is>
          <t xml:space="preserve">CONCLUIDO	</t>
        </is>
      </c>
      <c r="D118" t="n">
        <v>3.7279</v>
      </c>
      <c r="E118" t="n">
        <v>26.82</v>
      </c>
      <c r="F118" t="n">
        <v>23.96</v>
      </c>
      <c r="G118" t="n">
        <v>159.72</v>
      </c>
      <c r="H118" t="n">
        <v>2.2</v>
      </c>
      <c r="I118" t="n">
        <v>9</v>
      </c>
      <c r="J118" t="n">
        <v>242.47</v>
      </c>
      <c r="K118" t="n">
        <v>54.38</v>
      </c>
      <c r="L118" t="n">
        <v>30</v>
      </c>
      <c r="M118" t="n">
        <v>7</v>
      </c>
      <c r="N118" t="n">
        <v>58.1</v>
      </c>
      <c r="O118" t="n">
        <v>30139.04</v>
      </c>
      <c r="P118" t="n">
        <v>314.97</v>
      </c>
      <c r="Q118" t="n">
        <v>452.59</v>
      </c>
      <c r="R118" t="n">
        <v>70.06999999999999</v>
      </c>
      <c r="S118" t="n">
        <v>57.64</v>
      </c>
      <c r="T118" t="n">
        <v>4127.25</v>
      </c>
      <c r="U118" t="n">
        <v>0.82</v>
      </c>
      <c r="V118" t="n">
        <v>0.89</v>
      </c>
      <c r="W118" t="n">
        <v>6.81</v>
      </c>
      <c r="X118" t="n">
        <v>0.23</v>
      </c>
      <c r="Y118" t="n">
        <v>1</v>
      </c>
      <c r="Z118" t="n">
        <v>10</v>
      </c>
      <c r="AA118" t="n">
        <v>519.9469737725555</v>
      </c>
      <c r="AB118" t="n">
        <v>711.4143879571801</v>
      </c>
      <c r="AC118" t="n">
        <v>643.5179972469107</v>
      </c>
      <c r="AD118" t="n">
        <v>519946.9737725555</v>
      </c>
      <c r="AE118" t="n">
        <v>711414.3879571802</v>
      </c>
      <c r="AF118" t="n">
        <v>1.956141956844609e-05</v>
      </c>
      <c r="AG118" t="n">
        <v>32</v>
      </c>
      <c r="AH118" t="n">
        <v>643517.9972469107</v>
      </c>
    </row>
    <row r="119">
      <c r="A119" t="n">
        <v>117</v>
      </c>
      <c r="B119" t="n">
        <v>100</v>
      </c>
      <c r="C119" t="inlineStr">
        <is>
          <t xml:space="preserve">CONCLUIDO	</t>
        </is>
      </c>
      <c r="D119" t="n">
        <v>3.7283</v>
      </c>
      <c r="E119" t="n">
        <v>26.82</v>
      </c>
      <c r="F119" t="n">
        <v>23.96</v>
      </c>
      <c r="G119" t="n">
        <v>159.7</v>
      </c>
      <c r="H119" t="n">
        <v>2.21</v>
      </c>
      <c r="I119" t="n">
        <v>9</v>
      </c>
      <c r="J119" t="n">
        <v>242.91</v>
      </c>
      <c r="K119" t="n">
        <v>54.38</v>
      </c>
      <c r="L119" t="n">
        <v>30.25</v>
      </c>
      <c r="M119" t="n">
        <v>7</v>
      </c>
      <c r="N119" t="n">
        <v>58.28</v>
      </c>
      <c r="O119" t="n">
        <v>30193.25</v>
      </c>
      <c r="P119" t="n">
        <v>315.08</v>
      </c>
      <c r="Q119" t="n">
        <v>452.55</v>
      </c>
      <c r="R119" t="n">
        <v>69.95999999999999</v>
      </c>
      <c r="S119" t="n">
        <v>57.64</v>
      </c>
      <c r="T119" t="n">
        <v>4071.29</v>
      </c>
      <c r="U119" t="n">
        <v>0.82</v>
      </c>
      <c r="V119" t="n">
        <v>0.89</v>
      </c>
      <c r="W119" t="n">
        <v>6.81</v>
      </c>
      <c r="X119" t="n">
        <v>0.23</v>
      </c>
      <c r="Y119" t="n">
        <v>1</v>
      </c>
      <c r="Z119" t="n">
        <v>10</v>
      </c>
      <c r="AA119" t="n">
        <v>519.9934005768667</v>
      </c>
      <c r="AB119" t="n">
        <v>711.4779111590449</v>
      </c>
      <c r="AC119" t="n">
        <v>643.5754578835448</v>
      </c>
      <c r="AD119" t="n">
        <v>519993.4005768667</v>
      </c>
      <c r="AE119" t="n">
        <v>711477.9111590448</v>
      </c>
      <c r="AF119" t="n">
        <v>1.956351848950818e-05</v>
      </c>
      <c r="AG119" t="n">
        <v>32</v>
      </c>
      <c r="AH119" t="n">
        <v>643575.4578835448</v>
      </c>
    </row>
    <row r="120">
      <c r="A120" t="n">
        <v>118</v>
      </c>
      <c r="B120" t="n">
        <v>100</v>
      </c>
      <c r="C120" t="inlineStr">
        <is>
          <t xml:space="preserve">CONCLUIDO	</t>
        </is>
      </c>
      <c r="D120" t="n">
        <v>3.7288</v>
      </c>
      <c r="E120" t="n">
        <v>26.82</v>
      </c>
      <c r="F120" t="n">
        <v>23.95</v>
      </c>
      <c r="G120" t="n">
        <v>159.68</v>
      </c>
      <c r="H120" t="n">
        <v>2.23</v>
      </c>
      <c r="I120" t="n">
        <v>9</v>
      </c>
      <c r="J120" t="n">
        <v>243.35</v>
      </c>
      <c r="K120" t="n">
        <v>54.38</v>
      </c>
      <c r="L120" t="n">
        <v>30.5</v>
      </c>
      <c r="M120" t="n">
        <v>7</v>
      </c>
      <c r="N120" t="n">
        <v>58.47</v>
      </c>
      <c r="O120" t="n">
        <v>30247.52</v>
      </c>
      <c r="P120" t="n">
        <v>314.58</v>
      </c>
      <c r="Q120" t="n">
        <v>452.58</v>
      </c>
      <c r="R120" t="n">
        <v>69.76000000000001</v>
      </c>
      <c r="S120" t="n">
        <v>57.64</v>
      </c>
      <c r="T120" t="n">
        <v>3971.49</v>
      </c>
      <c r="U120" t="n">
        <v>0.83</v>
      </c>
      <c r="V120" t="n">
        <v>0.89</v>
      </c>
      <c r="W120" t="n">
        <v>6.81</v>
      </c>
      <c r="X120" t="n">
        <v>0.23</v>
      </c>
      <c r="Y120" t="n">
        <v>1</v>
      </c>
      <c r="Z120" t="n">
        <v>10</v>
      </c>
      <c r="AA120" t="n">
        <v>519.6262104007576</v>
      </c>
      <c r="AB120" t="n">
        <v>710.975505360805</v>
      </c>
      <c r="AC120" t="n">
        <v>643.121000989558</v>
      </c>
      <c r="AD120" t="n">
        <v>519626.2104007576</v>
      </c>
      <c r="AE120" t="n">
        <v>710975.505360805</v>
      </c>
      <c r="AF120" t="n">
        <v>1.95661421408358e-05</v>
      </c>
      <c r="AG120" t="n">
        <v>32</v>
      </c>
      <c r="AH120" t="n">
        <v>643121.0009895579</v>
      </c>
    </row>
    <row r="121">
      <c r="A121" t="n">
        <v>119</v>
      </c>
      <c r="B121" t="n">
        <v>100</v>
      </c>
      <c r="C121" t="inlineStr">
        <is>
          <t xml:space="preserve">CONCLUIDO	</t>
        </is>
      </c>
      <c r="D121" t="n">
        <v>3.7295</v>
      </c>
      <c r="E121" t="n">
        <v>26.81</v>
      </c>
      <c r="F121" t="n">
        <v>23.95</v>
      </c>
      <c r="G121" t="n">
        <v>159.64</v>
      </c>
      <c r="H121" t="n">
        <v>2.24</v>
      </c>
      <c r="I121" t="n">
        <v>9</v>
      </c>
      <c r="J121" t="n">
        <v>243.79</v>
      </c>
      <c r="K121" t="n">
        <v>54.38</v>
      </c>
      <c r="L121" t="n">
        <v>30.75</v>
      </c>
      <c r="M121" t="n">
        <v>7</v>
      </c>
      <c r="N121" t="n">
        <v>58.67</v>
      </c>
      <c r="O121" t="n">
        <v>30301.87</v>
      </c>
      <c r="P121" t="n">
        <v>313.59</v>
      </c>
      <c r="Q121" t="n">
        <v>452.55</v>
      </c>
      <c r="R121" t="n">
        <v>69.54000000000001</v>
      </c>
      <c r="S121" t="n">
        <v>57.64</v>
      </c>
      <c r="T121" t="n">
        <v>3864.53</v>
      </c>
      <c r="U121" t="n">
        <v>0.83</v>
      </c>
      <c r="V121" t="n">
        <v>0.89</v>
      </c>
      <c r="W121" t="n">
        <v>6.81</v>
      </c>
      <c r="X121" t="n">
        <v>0.22</v>
      </c>
      <c r="Y121" t="n">
        <v>1</v>
      </c>
      <c r="Z121" t="n">
        <v>10</v>
      </c>
      <c r="AA121" t="n">
        <v>518.9406187187066</v>
      </c>
      <c r="AB121" t="n">
        <v>710.0374485752526</v>
      </c>
      <c r="AC121" t="n">
        <v>642.2724710270477</v>
      </c>
      <c r="AD121" t="n">
        <v>518940.6187187066</v>
      </c>
      <c r="AE121" t="n">
        <v>710037.4485752526</v>
      </c>
      <c r="AF121" t="n">
        <v>1.956981525269446e-05</v>
      </c>
      <c r="AG121" t="n">
        <v>32</v>
      </c>
      <c r="AH121" t="n">
        <v>642272.4710270477</v>
      </c>
    </row>
    <row r="122">
      <c r="A122" t="n">
        <v>120</v>
      </c>
      <c r="B122" t="n">
        <v>100</v>
      </c>
      <c r="C122" t="inlineStr">
        <is>
          <t xml:space="preserve">CONCLUIDO	</t>
        </is>
      </c>
      <c r="D122" t="n">
        <v>3.7281</v>
      </c>
      <c r="E122" t="n">
        <v>26.82</v>
      </c>
      <c r="F122" t="n">
        <v>23.96</v>
      </c>
      <c r="G122" t="n">
        <v>159.71</v>
      </c>
      <c r="H122" t="n">
        <v>2.26</v>
      </c>
      <c r="I122" t="n">
        <v>9</v>
      </c>
      <c r="J122" t="n">
        <v>244.23</v>
      </c>
      <c r="K122" t="n">
        <v>54.38</v>
      </c>
      <c r="L122" t="n">
        <v>31</v>
      </c>
      <c r="M122" t="n">
        <v>7</v>
      </c>
      <c r="N122" t="n">
        <v>58.86</v>
      </c>
      <c r="O122" t="n">
        <v>30356.28</v>
      </c>
      <c r="P122" t="n">
        <v>313.15</v>
      </c>
      <c r="Q122" t="n">
        <v>452.57</v>
      </c>
      <c r="R122" t="n">
        <v>69.84</v>
      </c>
      <c r="S122" t="n">
        <v>57.64</v>
      </c>
      <c r="T122" t="n">
        <v>4014.55</v>
      </c>
      <c r="U122" t="n">
        <v>0.83</v>
      </c>
      <c r="V122" t="n">
        <v>0.89</v>
      </c>
      <c r="W122" t="n">
        <v>6.81</v>
      </c>
      <c r="X122" t="n">
        <v>0.23</v>
      </c>
      <c r="Y122" t="n">
        <v>1</v>
      </c>
      <c r="Z122" t="n">
        <v>10</v>
      </c>
      <c r="AA122" t="n">
        <v>518.7537603541363</v>
      </c>
      <c r="AB122" t="n">
        <v>709.7817807172381</v>
      </c>
      <c r="AC122" t="n">
        <v>642.04120375057</v>
      </c>
      <c r="AD122" t="n">
        <v>518753.7603541362</v>
      </c>
      <c r="AE122" t="n">
        <v>709781.7807172381</v>
      </c>
      <c r="AF122" t="n">
        <v>1.956246902897713e-05</v>
      </c>
      <c r="AG122" t="n">
        <v>32</v>
      </c>
      <c r="AH122" t="n">
        <v>642041.2037505701</v>
      </c>
    </row>
    <row r="123">
      <c r="A123" t="n">
        <v>121</v>
      </c>
      <c r="B123" t="n">
        <v>100</v>
      </c>
      <c r="C123" t="inlineStr">
        <is>
          <t xml:space="preserve">CONCLUIDO	</t>
        </is>
      </c>
      <c r="D123" t="n">
        <v>3.7278</v>
      </c>
      <c r="E123" t="n">
        <v>26.83</v>
      </c>
      <c r="F123" t="n">
        <v>23.96</v>
      </c>
      <c r="G123" t="n">
        <v>159.73</v>
      </c>
      <c r="H123" t="n">
        <v>2.27</v>
      </c>
      <c r="I123" t="n">
        <v>9</v>
      </c>
      <c r="J123" t="n">
        <v>244.68</v>
      </c>
      <c r="K123" t="n">
        <v>54.38</v>
      </c>
      <c r="L123" t="n">
        <v>31.25</v>
      </c>
      <c r="M123" t="n">
        <v>7</v>
      </c>
      <c r="N123" t="n">
        <v>59.05</v>
      </c>
      <c r="O123" t="n">
        <v>30410.77</v>
      </c>
      <c r="P123" t="n">
        <v>313.13</v>
      </c>
      <c r="Q123" t="n">
        <v>452.58</v>
      </c>
      <c r="R123" t="n">
        <v>70.03</v>
      </c>
      <c r="S123" t="n">
        <v>57.64</v>
      </c>
      <c r="T123" t="n">
        <v>4108.96</v>
      </c>
      <c r="U123" t="n">
        <v>0.82</v>
      </c>
      <c r="V123" t="n">
        <v>0.88</v>
      </c>
      <c r="W123" t="n">
        <v>6.81</v>
      </c>
      <c r="X123" t="n">
        <v>0.23</v>
      </c>
      <c r="Y123" t="n">
        <v>1</v>
      </c>
      <c r="Z123" t="n">
        <v>10</v>
      </c>
      <c r="AA123" t="n">
        <v>518.7593904203518</v>
      </c>
      <c r="AB123" t="n">
        <v>709.7894840222152</v>
      </c>
      <c r="AC123" t="n">
        <v>642.0481718629317</v>
      </c>
      <c r="AD123" t="n">
        <v>518759.3904203518</v>
      </c>
      <c r="AE123" t="n">
        <v>709789.4840222152</v>
      </c>
      <c r="AF123" t="n">
        <v>1.956089483818056e-05</v>
      </c>
      <c r="AG123" t="n">
        <v>32</v>
      </c>
      <c r="AH123" t="n">
        <v>642048.1718629317</v>
      </c>
    </row>
    <row r="124">
      <c r="A124" t="n">
        <v>122</v>
      </c>
      <c r="B124" t="n">
        <v>100</v>
      </c>
      <c r="C124" t="inlineStr">
        <is>
          <t xml:space="preserve">CONCLUIDO	</t>
        </is>
      </c>
      <c r="D124" t="n">
        <v>3.7276</v>
      </c>
      <c r="E124" t="n">
        <v>26.83</v>
      </c>
      <c r="F124" t="n">
        <v>23.96</v>
      </c>
      <c r="G124" t="n">
        <v>159.73</v>
      </c>
      <c r="H124" t="n">
        <v>2.29</v>
      </c>
      <c r="I124" t="n">
        <v>9</v>
      </c>
      <c r="J124" t="n">
        <v>245.12</v>
      </c>
      <c r="K124" t="n">
        <v>54.38</v>
      </c>
      <c r="L124" t="n">
        <v>31.5</v>
      </c>
      <c r="M124" t="n">
        <v>7</v>
      </c>
      <c r="N124" t="n">
        <v>59.24</v>
      </c>
      <c r="O124" t="n">
        <v>30465.32</v>
      </c>
      <c r="P124" t="n">
        <v>312.49</v>
      </c>
      <c r="Q124" t="n">
        <v>452.55</v>
      </c>
      <c r="R124" t="n">
        <v>70.01000000000001</v>
      </c>
      <c r="S124" t="n">
        <v>57.64</v>
      </c>
      <c r="T124" t="n">
        <v>4096.77</v>
      </c>
      <c r="U124" t="n">
        <v>0.82</v>
      </c>
      <c r="V124" t="n">
        <v>0.88</v>
      </c>
      <c r="W124" t="n">
        <v>6.81</v>
      </c>
      <c r="X124" t="n">
        <v>0.24</v>
      </c>
      <c r="Y124" t="n">
        <v>1</v>
      </c>
      <c r="Z124" t="n">
        <v>10</v>
      </c>
      <c r="AA124" t="n">
        <v>518.3565324765444</v>
      </c>
      <c r="AB124" t="n">
        <v>709.2382760106598</v>
      </c>
      <c r="AC124" t="n">
        <v>641.549570370374</v>
      </c>
      <c r="AD124" t="n">
        <v>518356.5324765444</v>
      </c>
      <c r="AE124" t="n">
        <v>709238.2760106598</v>
      </c>
      <c r="AF124" t="n">
        <v>1.955984537764951e-05</v>
      </c>
      <c r="AG124" t="n">
        <v>32</v>
      </c>
      <c r="AH124" t="n">
        <v>641549.570370374</v>
      </c>
    </row>
    <row r="125">
      <c r="A125" t="n">
        <v>123</v>
      </c>
      <c r="B125" t="n">
        <v>100</v>
      </c>
      <c r="C125" t="inlineStr">
        <is>
          <t xml:space="preserve">CONCLUIDO	</t>
        </is>
      </c>
      <c r="D125" t="n">
        <v>3.7281</v>
      </c>
      <c r="E125" t="n">
        <v>26.82</v>
      </c>
      <c r="F125" t="n">
        <v>23.96</v>
      </c>
      <c r="G125" t="n">
        <v>159.71</v>
      </c>
      <c r="H125" t="n">
        <v>2.3</v>
      </c>
      <c r="I125" t="n">
        <v>9</v>
      </c>
      <c r="J125" t="n">
        <v>245.56</v>
      </c>
      <c r="K125" t="n">
        <v>54.38</v>
      </c>
      <c r="L125" t="n">
        <v>31.75</v>
      </c>
      <c r="M125" t="n">
        <v>7</v>
      </c>
      <c r="N125" t="n">
        <v>59.43</v>
      </c>
      <c r="O125" t="n">
        <v>30519.94</v>
      </c>
      <c r="P125" t="n">
        <v>312.04</v>
      </c>
      <c r="Q125" t="n">
        <v>452.57</v>
      </c>
      <c r="R125" t="n">
        <v>69.92</v>
      </c>
      <c r="S125" t="n">
        <v>57.64</v>
      </c>
      <c r="T125" t="n">
        <v>4051.46</v>
      </c>
      <c r="U125" t="n">
        <v>0.82</v>
      </c>
      <c r="V125" t="n">
        <v>0.89</v>
      </c>
      <c r="W125" t="n">
        <v>6.81</v>
      </c>
      <c r="X125" t="n">
        <v>0.23</v>
      </c>
      <c r="Y125" t="n">
        <v>1</v>
      </c>
      <c r="Z125" t="n">
        <v>10</v>
      </c>
      <c r="AA125" t="n">
        <v>518.033634939126</v>
      </c>
      <c r="AB125" t="n">
        <v>708.7964733547301</v>
      </c>
      <c r="AC125" t="n">
        <v>641.1499327398523</v>
      </c>
      <c r="AD125" t="n">
        <v>518033.6349391261</v>
      </c>
      <c r="AE125" t="n">
        <v>708796.4733547301</v>
      </c>
      <c r="AF125" t="n">
        <v>1.956246902897713e-05</v>
      </c>
      <c r="AG125" t="n">
        <v>32</v>
      </c>
      <c r="AH125" t="n">
        <v>641149.9327398522</v>
      </c>
    </row>
    <row r="126">
      <c r="A126" t="n">
        <v>124</v>
      </c>
      <c r="B126" t="n">
        <v>100</v>
      </c>
      <c r="C126" t="inlineStr">
        <is>
          <t xml:space="preserve">CONCLUIDO	</t>
        </is>
      </c>
      <c r="D126" t="n">
        <v>3.7389</v>
      </c>
      <c r="E126" t="n">
        <v>26.75</v>
      </c>
      <c r="F126" t="n">
        <v>23.92</v>
      </c>
      <c r="G126" t="n">
        <v>179.39</v>
      </c>
      <c r="H126" t="n">
        <v>2.31</v>
      </c>
      <c r="I126" t="n">
        <v>8</v>
      </c>
      <c r="J126" t="n">
        <v>246</v>
      </c>
      <c r="K126" t="n">
        <v>54.38</v>
      </c>
      <c r="L126" t="n">
        <v>32</v>
      </c>
      <c r="M126" t="n">
        <v>6</v>
      </c>
      <c r="N126" t="n">
        <v>59.63</v>
      </c>
      <c r="O126" t="n">
        <v>30574.64</v>
      </c>
      <c r="P126" t="n">
        <v>311.38</v>
      </c>
      <c r="Q126" t="n">
        <v>452.55</v>
      </c>
      <c r="R126" t="n">
        <v>68.67</v>
      </c>
      <c r="S126" t="n">
        <v>57.64</v>
      </c>
      <c r="T126" t="n">
        <v>3434.48</v>
      </c>
      <c r="U126" t="n">
        <v>0.84</v>
      </c>
      <c r="V126" t="n">
        <v>0.89</v>
      </c>
      <c r="W126" t="n">
        <v>6.81</v>
      </c>
      <c r="X126" t="n">
        <v>0.19</v>
      </c>
      <c r="Y126" t="n">
        <v>1</v>
      </c>
      <c r="Z126" t="n">
        <v>10</v>
      </c>
      <c r="AA126" t="n">
        <v>507.9354529228881</v>
      </c>
      <c r="AB126" t="n">
        <v>694.9796952197647</v>
      </c>
      <c r="AC126" t="n">
        <v>628.6518085181179</v>
      </c>
      <c r="AD126" t="n">
        <v>507935.4529228881</v>
      </c>
      <c r="AE126" t="n">
        <v>694979.6952197647</v>
      </c>
      <c r="AF126" t="n">
        <v>1.961913989765366e-05</v>
      </c>
      <c r="AG126" t="n">
        <v>31</v>
      </c>
      <c r="AH126" t="n">
        <v>628651.808518118</v>
      </c>
    </row>
    <row r="127">
      <c r="A127" t="n">
        <v>125</v>
      </c>
      <c r="B127" t="n">
        <v>100</v>
      </c>
      <c r="C127" t="inlineStr">
        <is>
          <t xml:space="preserve">CONCLUIDO	</t>
        </is>
      </c>
      <c r="D127" t="n">
        <v>3.7386</v>
      </c>
      <c r="E127" t="n">
        <v>26.75</v>
      </c>
      <c r="F127" t="n">
        <v>23.92</v>
      </c>
      <c r="G127" t="n">
        <v>179.4</v>
      </c>
      <c r="H127" t="n">
        <v>2.33</v>
      </c>
      <c r="I127" t="n">
        <v>8</v>
      </c>
      <c r="J127" t="n">
        <v>246.45</v>
      </c>
      <c r="K127" t="n">
        <v>54.38</v>
      </c>
      <c r="L127" t="n">
        <v>32.25</v>
      </c>
      <c r="M127" t="n">
        <v>6</v>
      </c>
      <c r="N127" t="n">
        <v>59.82</v>
      </c>
      <c r="O127" t="n">
        <v>30629.4</v>
      </c>
      <c r="P127" t="n">
        <v>311.42</v>
      </c>
      <c r="Q127" t="n">
        <v>452.56</v>
      </c>
      <c r="R127" t="n">
        <v>68.79000000000001</v>
      </c>
      <c r="S127" t="n">
        <v>57.64</v>
      </c>
      <c r="T127" t="n">
        <v>3495.34</v>
      </c>
      <c r="U127" t="n">
        <v>0.84</v>
      </c>
      <c r="V127" t="n">
        <v>0.89</v>
      </c>
      <c r="W127" t="n">
        <v>6.8</v>
      </c>
      <c r="X127" t="n">
        <v>0.2</v>
      </c>
      <c r="Y127" t="n">
        <v>1</v>
      </c>
      <c r="Z127" t="n">
        <v>10</v>
      </c>
      <c r="AA127" t="n">
        <v>507.9797338843401</v>
      </c>
      <c r="AB127" t="n">
        <v>695.0402823847614</v>
      </c>
      <c r="AC127" t="n">
        <v>628.7066133291221</v>
      </c>
      <c r="AD127" t="n">
        <v>507979.7338843402</v>
      </c>
      <c r="AE127" t="n">
        <v>695040.2823847615</v>
      </c>
      <c r="AF127" t="n">
        <v>1.961756570685709e-05</v>
      </c>
      <c r="AG127" t="n">
        <v>31</v>
      </c>
      <c r="AH127" t="n">
        <v>628706.6133291221</v>
      </c>
    </row>
    <row r="128">
      <c r="A128" t="n">
        <v>126</v>
      </c>
      <c r="B128" t="n">
        <v>100</v>
      </c>
      <c r="C128" t="inlineStr">
        <is>
          <t xml:space="preserve">CONCLUIDO	</t>
        </is>
      </c>
      <c r="D128" t="n">
        <v>3.7382</v>
      </c>
      <c r="E128" t="n">
        <v>26.75</v>
      </c>
      <c r="F128" t="n">
        <v>23.92</v>
      </c>
      <c r="G128" t="n">
        <v>179.43</v>
      </c>
      <c r="H128" t="n">
        <v>2.34</v>
      </c>
      <c r="I128" t="n">
        <v>8</v>
      </c>
      <c r="J128" t="n">
        <v>246.89</v>
      </c>
      <c r="K128" t="n">
        <v>54.38</v>
      </c>
      <c r="L128" t="n">
        <v>32.5</v>
      </c>
      <c r="M128" t="n">
        <v>6</v>
      </c>
      <c r="N128" t="n">
        <v>60.02</v>
      </c>
      <c r="O128" t="n">
        <v>30684.23</v>
      </c>
      <c r="P128" t="n">
        <v>311.71</v>
      </c>
      <c r="Q128" t="n">
        <v>452.55</v>
      </c>
      <c r="R128" t="n">
        <v>68.86</v>
      </c>
      <c r="S128" t="n">
        <v>57.64</v>
      </c>
      <c r="T128" t="n">
        <v>3529.32</v>
      </c>
      <c r="U128" t="n">
        <v>0.84</v>
      </c>
      <c r="V128" t="n">
        <v>0.89</v>
      </c>
      <c r="W128" t="n">
        <v>6.81</v>
      </c>
      <c r="X128" t="n">
        <v>0.2</v>
      </c>
      <c r="Y128" t="n">
        <v>1</v>
      </c>
      <c r="Z128" t="n">
        <v>10</v>
      </c>
      <c r="AA128" t="n">
        <v>508.1919116353075</v>
      </c>
      <c r="AB128" t="n">
        <v>695.3305933442567</v>
      </c>
      <c r="AC128" t="n">
        <v>628.9692174180972</v>
      </c>
      <c r="AD128" t="n">
        <v>508191.9116353075</v>
      </c>
      <c r="AE128" t="n">
        <v>695330.5933442567</v>
      </c>
      <c r="AF128" t="n">
        <v>1.961546678579499e-05</v>
      </c>
      <c r="AG128" t="n">
        <v>31</v>
      </c>
      <c r="AH128" t="n">
        <v>628969.2174180972</v>
      </c>
    </row>
    <row r="129">
      <c r="A129" t="n">
        <v>127</v>
      </c>
      <c r="B129" t="n">
        <v>100</v>
      </c>
      <c r="C129" t="inlineStr">
        <is>
          <t xml:space="preserve">CONCLUIDO	</t>
        </is>
      </c>
      <c r="D129" t="n">
        <v>3.7392</v>
      </c>
      <c r="E129" t="n">
        <v>26.74</v>
      </c>
      <c r="F129" t="n">
        <v>23.92</v>
      </c>
      <c r="G129" t="n">
        <v>179.37</v>
      </c>
      <c r="H129" t="n">
        <v>2.36</v>
      </c>
      <c r="I129" t="n">
        <v>8</v>
      </c>
      <c r="J129" t="n">
        <v>247.34</v>
      </c>
      <c r="K129" t="n">
        <v>54.38</v>
      </c>
      <c r="L129" t="n">
        <v>32.75</v>
      </c>
      <c r="M129" t="n">
        <v>6</v>
      </c>
      <c r="N129" t="n">
        <v>60.21</v>
      </c>
      <c r="O129" t="n">
        <v>30739.14</v>
      </c>
      <c r="P129" t="n">
        <v>311.82</v>
      </c>
      <c r="Q129" t="n">
        <v>452.55</v>
      </c>
      <c r="R129" t="n">
        <v>68.68000000000001</v>
      </c>
      <c r="S129" t="n">
        <v>57.64</v>
      </c>
      <c r="T129" t="n">
        <v>3437.77</v>
      </c>
      <c r="U129" t="n">
        <v>0.84</v>
      </c>
      <c r="V129" t="n">
        <v>0.89</v>
      </c>
      <c r="W129" t="n">
        <v>6.8</v>
      </c>
      <c r="X129" t="n">
        <v>0.19</v>
      </c>
      <c r="Y129" t="n">
        <v>1</v>
      </c>
      <c r="Z129" t="n">
        <v>10</v>
      </c>
      <c r="AA129" t="n">
        <v>508.2016602288537</v>
      </c>
      <c r="AB129" t="n">
        <v>695.3439318000244</v>
      </c>
      <c r="AC129" t="n">
        <v>628.981282870367</v>
      </c>
      <c r="AD129" t="n">
        <v>508201.6602288537</v>
      </c>
      <c r="AE129" t="n">
        <v>695343.9318000244</v>
      </c>
      <c r="AF129" t="n">
        <v>1.962071408845022e-05</v>
      </c>
      <c r="AG129" t="n">
        <v>31</v>
      </c>
      <c r="AH129" t="n">
        <v>628981.2828703669</v>
      </c>
    </row>
    <row r="130">
      <c r="A130" t="n">
        <v>128</v>
      </c>
      <c r="B130" t="n">
        <v>100</v>
      </c>
      <c r="C130" t="inlineStr">
        <is>
          <t xml:space="preserve">CONCLUIDO	</t>
        </is>
      </c>
      <c r="D130" t="n">
        <v>3.738</v>
      </c>
      <c r="E130" t="n">
        <v>26.75</v>
      </c>
      <c r="F130" t="n">
        <v>23.92</v>
      </c>
      <c r="G130" t="n">
        <v>179.43</v>
      </c>
      <c r="H130" t="n">
        <v>2.37</v>
      </c>
      <c r="I130" t="n">
        <v>8</v>
      </c>
      <c r="J130" t="n">
        <v>247.78</v>
      </c>
      <c r="K130" t="n">
        <v>54.38</v>
      </c>
      <c r="L130" t="n">
        <v>33</v>
      </c>
      <c r="M130" t="n">
        <v>6</v>
      </c>
      <c r="N130" t="n">
        <v>60.41</v>
      </c>
      <c r="O130" t="n">
        <v>30794.11</v>
      </c>
      <c r="P130" t="n">
        <v>312.16</v>
      </c>
      <c r="Q130" t="n">
        <v>452.56</v>
      </c>
      <c r="R130" t="n">
        <v>68.8</v>
      </c>
      <c r="S130" t="n">
        <v>57.64</v>
      </c>
      <c r="T130" t="n">
        <v>3497.08</v>
      </c>
      <c r="U130" t="n">
        <v>0.84</v>
      </c>
      <c r="V130" t="n">
        <v>0.89</v>
      </c>
      <c r="W130" t="n">
        <v>6.81</v>
      </c>
      <c r="X130" t="n">
        <v>0.2</v>
      </c>
      <c r="Y130" t="n">
        <v>1</v>
      </c>
      <c r="Z130" t="n">
        <v>10</v>
      </c>
      <c r="AA130" t="n">
        <v>508.4953657783619</v>
      </c>
      <c r="AB130" t="n">
        <v>695.7457926902358</v>
      </c>
      <c r="AC130" t="n">
        <v>629.3447907212319</v>
      </c>
      <c r="AD130" t="n">
        <v>508495.3657783619</v>
      </c>
      <c r="AE130" t="n">
        <v>695745.7926902358</v>
      </c>
      <c r="AF130" t="n">
        <v>1.961441732526394e-05</v>
      </c>
      <c r="AG130" t="n">
        <v>31</v>
      </c>
      <c r="AH130" t="n">
        <v>629344.790721232</v>
      </c>
    </row>
    <row r="131">
      <c r="A131" t="n">
        <v>129</v>
      </c>
      <c r="B131" t="n">
        <v>100</v>
      </c>
      <c r="C131" t="inlineStr">
        <is>
          <t xml:space="preserve">CONCLUIDO	</t>
        </is>
      </c>
      <c r="D131" t="n">
        <v>3.7386</v>
      </c>
      <c r="E131" t="n">
        <v>26.75</v>
      </c>
      <c r="F131" t="n">
        <v>23.92</v>
      </c>
      <c r="G131" t="n">
        <v>179.4</v>
      </c>
      <c r="H131" t="n">
        <v>2.38</v>
      </c>
      <c r="I131" t="n">
        <v>8</v>
      </c>
      <c r="J131" t="n">
        <v>248.23</v>
      </c>
      <c r="K131" t="n">
        <v>54.38</v>
      </c>
      <c r="L131" t="n">
        <v>33.25</v>
      </c>
      <c r="M131" t="n">
        <v>6</v>
      </c>
      <c r="N131" t="n">
        <v>60.6</v>
      </c>
      <c r="O131" t="n">
        <v>30849.16</v>
      </c>
      <c r="P131" t="n">
        <v>312.1</v>
      </c>
      <c r="Q131" t="n">
        <v>452.6</v>
      </c>
      <c r="R131" t="n">
        <v>68.73999999999999</v>
      </c>
      <c r="S131" t="n">
        <v>57.64</v>
      </c>
      <c r="T131" t="n">
        <v>3466.02</v>
      </c>
      <c r="U131" t="n">
        <v>0.84</v>
      </c>
      <c r="V131" t="n">
        <v>0.89</v>
      </c>
      <c r="W131" t="n">
        <v>6.81</v>
      </c>
      <c r="X131" t="n">
        <v>0.2</v>
      </c>
      <c r="Y131" t="n">
        <v>1</v>
      </c>
      <c r="Z131" t="n">
        <v>10</v>
      </c>
      <c r="AA131" t="n">
        <v>508.4196527874984</v>
      </c>
      <c r="AB131" t="n">
        <v>695.6421988359149</v>
      </c>
      <c r="AC131" t="n">
        <v>629.2510837189725</v>
      </c>
      <c r="AD131" t="n">
        <v>508419.6527874984</v>
      </c>
      <c r="AE131" t="n">
        <v>695642.1988359148</v>
      </c>
      <c r="AF131" t="n">
        <v>1.961756570685709e-05</v>
      </c>
      <c r="AG131" t="n">
        <v>31</v>
      </c>
      <c r="AH131" t="n">
        <v>629251.0837189725</v>
      </c>
    </row>
    <row r="132">
      <c r="A132" t="n">
        <v>130</v>
      </c>
      <c r="B132" t="n">
        <v>100</v>
      </c>
      <c r="C132" t="inlineStr">
        <is>
          <t xml:space="preserve">CONCLUIDO	</t>
        </is>
      </c>
      <c r="D132" t="n">
        <v>3.7403</v>
      </c>
      <c r="E132" t="n">
        <v>26.74</v>
      </c>
      <c r="F132" t="n">
        <v>23.91</v>
      </c>
      <c r="G132" t="n">
        <v>179.31</v>
      </c>
      <c r="H132" t="n">
        <v>2.4</v>
      </c>
      <c r="I132" t="n">
        <v>8</v>
      </c>
      <c r="J132" t="n">
        <v>248.68</v>
      </c>
      <c r="K132" t="n">
        <v>54.38</v>
      </c>
      <c r="L132" t="n">
        <v>33.5</v>
      </c>
      <c r="M132" t="n">
        <v>6</v>
      </c>
      <c r="N132" t="n">
        <v>60.8</v>
      </c>
      <c r="O132" t="n">
        <v>30904.28</v>
      </c>
      <c r="P132" t="n">
        <v>311.71</v>
      </c>
      <c r="Q132" t="n">
        <v>452.56</v>
      </c>
      <c r="R132" t="n">
        <v>68.37</v>
      </c>
      <c r="S132" t="n">
        <v>57.64</v>
      </c>
      <c r="T132" t="n">
        <v>3280.99</v>
      </c>
      <c r="U132" t="n">
        <v>0.84</v>
      </c>
      <c r="V132" t="n">
        <v>0.89</v>
      </c>
      <c r="W132" t="n">
        <v>6.8</v>
      </c>
      <c r="X132" t="n">
        <v>0.18</v>
      </c>
      <c r="Y132" t="n">
        <v>1</v>
      </c>
      <c r="Z132" t="n">
        <v>10</v>
      </c>
      <c r="AA132" t="n">
        <v>508.051336750162</v>
      </c>
      <c r="AB132" t="n">
        <v>695.1382525846744</v>
      </c>
      <c r="AC132" t="n">
        <v>628.7952333906575</v>
      </c>
      <c r="AD132" t="n">
        <v>508051.336750162</v>
      </c>
      <c r="AE132" t="n">
        <v>695138.2525846744</v>
      </c>
      <c r="AF132" t="n">
        <v>1.962648612137098e-05</v>
      </c>
      <c r="AG132" t="n">
        <v>31</v>
      </c>
      <c r="AH132" t="n">
        <v>628795.2333906575</v>
      </c>
    </row>
    <row r="133">
      <c r="A133" t="n">
        <v>131</v>
      </c>
      <c r="B133" t="n">
        <v>100</v>
      </c>
      <c r="C133" t="inlineStr">
        <is>
          <t xml:space="preserve">CONCLUIDO	</t>
        </is>
      </c>
      <c r="D133" t="n">
        <v>3.7396</v>
      </c>
      <c r="E133" t="n">
        <v>26.74</v>
      </c>
      <c r="F133" t="n">
        <v>23.91</v>
      </c>
      <c r="G133" t="n">
        <v>179.35</v>
      </c>
      <c r="H133" t="n">
        <v>2.41</v>
      </c>
      <c r="I133" t="n">
        <v>8</v>
      </c>
      <c r="J133" t="n">
        <v>249.12</v>
      </c>
      <c r="K133" t="n">
        <v>54.38</v>
      </c>
      <c r="L133" t="n">
        <v>33.75</v>
      </c>
      <c r="M133" t="n">
        <v>6</v>
      </c>
      <c r="N133" t="n">
        <v>61</v>
      </c>
      <c r="O133" t="n">
        <v>30959.46</v>
      </c>
      <c r="P133" t="n">
        <v>311.93</v>
      </c>
      <c r="Q133" t="n">
        <v>452.55</v>
      </c>
      <c r="R133" t="n">
        <v>68.45999999999999</v>
      </c>
      <c r="S133" t="n">
        <v>57.64</v>
      </c>
      <c r="T133" t="n">
        <v>3330.39</v>
      </c>
      <c r="U133" t="n">
        <v>0.84</v>
      </c>
      <c r="V133" t="n">
        <v>0.89</v>
      </c>
      <c r="W133" t="n">
        <v>6.81</v>
      </c>
      <c r="X133" t="n">
        <v>0.19</v>
      </c>
      <c r="Y133" t="n">
        <v>1</v>
      </c>
      <c r="Z133" t="n">
        <v>10</v>
      </c>
      <c r="AA133" t="n">
        <v>508.2365768212197</v>
      </c>
      <c r="AB133" t="n">
        <v>695.3917062221107</v>
      </c>
      <c r="AC133" t="n">
        <v>629.0244977686613</v>
      </c>
      <c r="AD133" t="n">
        <v>508236.5768212197</v>
      </c>
      <c r="AE133" t="n">
        <v>695391.7062221107</v>
      </c>
      <c r="AF133" t="n">
        <v>1.962281300951232e-05</v>
      </c>
      <c r="AG133" t="n">
        <v>31</v>
      </c>
      <c r="AH133" t="n">
        <v>629024.4977686612</v>
      </c>
    </row>
    <row r="134">
      <c r="A134" t="n">
        <v>132</v>
      </c>
      <c r="B134" t="n">
        <v>100</v>
      </c>
      <c r="C134" t="inlineStr">
        <is>
          <t xml:space="preserve">CONCLUIDO	</t>
        </is>
      </c>
      <c r="D134" t="n">
        <v>3.7393</v>
      </c>
      <c r="E134" t="n">
        <v>26.74</v>
      </c>
      <c r="F134" t="n">
        <v>23.91</v>
      </c>
      <c r="G134" t="n">
        <v>179.36</v>
      </c>
      <c r="H134" t="n">
        <v>2.42</v>
      </c>
      <c r="I134" t="n">
        <v>8</v>
      </c>
      <c r="J134" t="n">
        <v>249.57</v>
      </c>
      <c r="K134" t="n">
        <v>54.38</v>
      </c>
      <c r="L134" t="n">
        <v>34</v>
      </c>
      <c r="M134" t="n">
        <v>6</v>
      </c>
      <c r="N134" t="n">
        <v>61.2</v>
      </c>
      <c r="O134" t="n">
        <v>31014.73</v>
      </c>
      <c r="P134" t="n">
        <v>312.02</v>
      </c>
      <c r="Q134" t="n">
        <v>452.56</v>
      </c>
      <c r="R134" t="n">
        <v>68.61</v>
      </c>
      <c r="S134" t="n">
        <v>57.64</v>
      </c>
      <c r="T134" t="n">
        <v>3401.49</v>
      </c>
      <c r="U134" t="n">
        <v>0.84</v>
      </c>
      <c r="V134" t="n">
        <v>0.89</v>
      </c>
      <c r="W134" t="n">
        <v>6.81</v>
      </c>
      <c r="X134" t="n">
        <v>0.19</v>
      </c>
      <c r="Y134" t="n">
        <v>1</v>
      </c>
      <c r="Z134" t="n">
        <v>10</v>
      </c>
      <c r="AA134" t="n">
        <v>508.3132145748775</v>
      </c>
      <c r="AB134" t="n">
        <v>695.4965653776843</v>
      </c>
      <c r="AC134" t="n">
        <v>629.1193493135977</v>
      </c>
      <c r="AD134" t="n">
        <v>508313.2145748775</v>
      </c>
      <c r="AE134" t="n">
        <v>695496.5653776843</v>
      </c>
      <c r="AF134" t="n">
        <v>1.962123881871575e-05</v>
      </c>
      <c r="AG134" t="n">
        <v>31</v>
      </c>
      <c r="AH134" t="n">
        <v>629119.3493135977</v>
      </c>
    </row>
    <row r="135">
      <c r="A135" t="n">
        <v>133</v>
      </c>
      <c r="B135" t="n">
        <v>100</v>
      </c>
      <c r="C135" t="inlineStr">
        <is>
          <t xml:space="preserve">CONCLUIDO	</t>
        </is>
      </c>
      <c r="D135" t="n">
        <v>3.7384</v>
      </c>
      <c r="E135" t="n">
        <v>26.75</v>
      </c>
      <c r="F135" t="n">
        <v>23.92</v>
      </c>
      <c r="G135" t="n">
        <v>179.41</v>
      </c>
      <c r="H135" t="n">
        <v>2.44</v>
      </c>
      <c r="I135" t="n">
        <v>8</v>
      </c>
      <c r="J135" t="n">
        <v>250.02</v>
      </c>
      <c r="K135" t="n">
        <v>54.38</v>
      </c>
      <c r="L135" t="n">
        <v>34.25</v>
      </c>
      <c r="M135" t="n">
        <v>6</v>
      </c>
      <c r="N135" t="n">
        <v>61.39</v>
      </c>
      <c r="O135" t="n">
        <v>31070.06</v>
      </c>
      <c r="P135" t="n">
        <v>311.81</v>
      </c>
      <c r="Q135" t="n">
        <v>452.57</v>
      </c>
      <c r="R135" t="n">
        <v>68.72</v>
      </c>
      <c r="S135" t="n">
        <v>57.64</v>
      </c>
      <c r="T135" t="n">
        <v>3456.51</v>
      </c>
      <c r="U135" t="n">
        <v>0.84</v>
      </c>
      <c r="V135" t="n">
        <v>0.89</v>
      </c>
      <c r="W135" t="n">
        <v>6.81</v>
      </c>
      <c r="X135" t="n">
        <v>0.2</v>
      </c>
      <c r="Y135" t="n">
        <v>1</v>
      </c>
      <c r="Z135" t="n">
        <v>10</v>
      </c>
      <c r="AA135" t="n">
        <v>508.2443257568174</v>
      </c>
      <c r="AB135" t="n">
        <v>695.4023086576543</v>
      </c>
      <c r="AC135" t="n">
        <v>629.0340883226371</v>
      </c>
      <c r="AD135" t="n">
        <v>508244.3257568174</v>
      </c>
      <c r="AE135" t="n">
        <v>695402.3086576543</v>
      </c>
      <c r="AF135" t="n">
        <v>1.961651624632604e-05</v>
      </c>
      <c r="AG135" t="n">
        <v>31</v>
      </c>
      <c r="AH135" t="n">
        <v>629034.0883226371</v>
      </c>
    </row>
    <row r="136">
      <c r="A136" t="n">
        <v>134</v>
      </c>
      <c r="B136" t="n">
        <v>100</v>
      </c>
      <c r="C136" t="inlineStr">
        <is>
          <t xml:space="preserve">CONCLUIDO	</t>
        </is>
      </c>
      <c r="D136" t="n">
        <v>3.7386</v>
      </c>
      <c r="E136" t="n">
        <v>26.75</v>
      </c>
      <c r="F136" t="n">
        <v>23.92</v>
      </c>
      <c r="G136" t="n">
        <v>179.4</v>
      </c>
      <c r="H136" t="n">
        <v>2.45</v>
      </c>
      <c r="I136" t="n">
        <v>8</v>
      </c>
      <c r="J136" t="n">
        <v>250.47</v>
      </c>
      <c r="K136" t="n">
        <v>54.38</v>
      </c>
      <c r="L136" t="n">
        <v>34.5</v>
      </c>
      <c r="M136" t="n">
        <v>6</v>
      </c>
      <c r="N136" t="n">
        <v>61.59</v>
      </c>
      <c r="O136" t="n">
        <v>31125.47</v>
      </c>
      <c r="P136" t="n">
        <v>311.52</v>
      </c>
      <c r="Q136" t="n">
        <v>452.56</v>
      </c>
      <c r="R136" t="n">
        <v>68.73999999999999</v>
      </c>
      <c r="S136" t="n">
        <v>57.64</v>
      </c>
      <c r="T136" t="n">
        <v>3467.53</v>
      </c>
      <c r="U136" t="n">
        <v>0.84</v>
      </c>
      <c r="V136" t="n">
        <v>0.89</v>
      </c>
      <c r="W136" t="n">
        <v>6.81</v>
      </c>
      <c r="X136" t="n">
        <v>0.2</v>
      </c>
      <c r="Y136" t="n">
        <v>1</v>
      </c>
      <c r="Z136" t="n">
        <v>10</v>
      </c>
      <c r="AA136" t="n">
        <v>508.0444278406869</v>
      </c>
      <c r="AB136" t="n">
        <v>695.1287995099311</v>
      </c>
      <c r="AC136" t="n">
        <v>628.7866825041001</v>
      </c>
      <c r="AD136" t="n">
        <v>508044.4278406869</v>
      </c>
      <c r="AE136" t="n">
        <v>695128.7995099311</v>
      </c>
      <c r="AF136" t="n">
        <v>1.961756570685709e-05</v>
      </c>
      <c r="AG136" t="n">
        <v>31</v>
      </c>
      <c r="AH136" t="n">
        <v>628786.6825041001</v>
      </c>
    </row>
    <row r="137">
      <c r="A137" t="n">
        <v>135</v>
      </c>
      <c r="B137" t="n">
        <v>100</v>
      </c>
      <c r="C137" t="inlineStr">
        <is>
          <t xml:space="preserve">CONCLUIDO	</t>
        </is>
      </c>
      <c r="D137" t="n">
        <v>3.7383</v>
      </c>
      <c r="E137" t="n">
        <v>26.75</v>
      </c>
      <c r="F137" t="n">
        <v>23.92</v>
      </c>
      <c r="G137" t="n">
        <v>179.42</v>
      </c>
      <c r="H137" t="n">
        <v>2.46</v>
      </c>
      <c r="I137" t="n">
        <v>8</v>
      </c>
      <c r="J137" t="n">
        <v>250.92</v>
      </c>
      <c r="K137" t="n">
        <v>54.38</v>
      </c>
      <c r="L137" t="n">
        <v>34.75</v>
      </c>
      <c r="M137" t="n">
        <v>6</v>
      </c>
      <c r="N137" t="n">
        <v>61.79</v>
      </c>
      <c r="O137" t="n">
        <v>31180.95</v>
      </c>
      <c r="P137" t="n">
        <v>310.75</v>
      </c>
      <c r="Q137" t="n">
        <v>452.56</v>
      </c>
      <c r="R137" t="n">
        <v>68.77</v>
      </c>
      <c r="S137" t="n">
        <v>57.64</v>
      </c>
      <c r="T137" t="n">
        <v>3485.17</v>
      </c>
      <c r="U137" t="n">
        <v>0.84</v>
      </c>
      <c r="V137" t="n">
        <v>0.89</v>
      </c>
      <c r="W137" t="n">
        <v>6.81</v>
      </c>
      <c r="X137" t="n">
        <v>0.2</v>
      </c>
      <c r="Y137" t="n">
        <v>1</v>
      </c>
      <c r="Z137" t="n">
        <v>10</v>
      </c>
      <c r="AA137" t="n">
        <v>507.5646580016838</v>
      </c>
      <c r="AB137" t="n">
        <v>694.4723572502555</v>
      </c>
      <c r="AC137" t="n">
        <v>628.1928901723654</v>
      </c>
      <c r="AD137" t="n">
        <v>507564.6580016838</v>
      </c>
      <c r="AE137" t="n">
        <v>694472.3572502555</v>
      </c>
      <c r="AF137" t="n">
        <v>1.961599151606051e-05</v>
      </c>
      <c r="AG137" t="n">
        <v>31</v>
      </c>
      <c r="AH137" t="n">
        <v>628192.8901723655</v>
      </c>
    </row>
    <row r="138">
      <c r="A138" t="n">
        <v>136</v>
      </c>
      <c r="B138" t="n">
        <v>100</v>
      </c>
      <c r="C138" t="inlineStr">
        <is>
          <t xml:space="preserve">CONCLUIDO	</t>
        </is>
      </c>
      <c r="D138" t="n">
        <v>3.7389</v>
      </c>
      <c r="E138" t="n">
        <v>26.75</v>
      </c>
      <c r="F138" t="n">
        <v>23.92</v>
      </c>
      <c r="G138" t="n">
        <v>179.39</v>
      </c>
      <c r="H138" t="n">
        <v>2.48</v>
      </c>
      <c r="I138" t="n">
        <v>8</v>
      </c>
      <c r="J138" t="n">
        <v>251.37</v>
      </c>
      <c r="K138" t="n">
        <v>54.38</v>
      </c>
      <c r="L138" t="n">
        <v>35</v>
      </c>
      <c r="M138" t="n">
        <v>6</v>
      </c>
      <c r="N138" t="n">
        <v>61.99</v>
      </c>
      <c r="O138" t="n">
        <v>31236.5</v>
      </c>
      <c r="P138" t="n">
        <v>310.03</v>
      </c>
      <c r="Q138" t="n">
        <v>452.59</v>
      </c>
      <c r="R138" t="n">
        <v>68.63</v>
      </c>
      <c r="S138" t="n">
        <v>57.64</v>
      </c>
      <c r="T138" t="n">
        <v>3413.23</v>
      </c>
      <c r="U138" t="n">
        <v>0.84</v>
      </c>
      <c r="V138" t="n">
        <v>0.89</v>
      </c>
      <c r="W138" t="n">
        <v>6.81</v>
      </c>
      <c r="X138" t="n">
        <v>0.19</v>
      </c>
      <c r="Y138" t="n">
        <v>1</v>
      </c>
      <c r="Z138" t="n">
        <v>10</v>
      </c>
      <c r="AA138" t="n">
        <v>507.0621545891068</v>
      </c>
      <c r="AB138" t="n">
        <v>693.7848099122816</v>
      </c>
      <c r="AC138" t="n">
        <v>627.570961387349</v>
      </c>
      <c r="AD138" t="n">
        <v>507062.1545891068</v>
      </c>
      <c r="AE138" t="n">
        <v>693784.8099122816</v>
      </c>
      <c r="AF138" t="n">
        <v>1.961913989765366e-05</v>
      </c>
      <c r="AG138" t="n">
        <v>31</v>
      </c>
      <c r="AH138" t="n">
        <v>627570.9613873491</v>
      </c>
    </row>
    <row r="139">
      <c r="A139" t="n">
        <v>137</v>
      </c>
      <c r="B139" t="n">
        <v>100</v>
      </c>
      <c r="C139" t="inlineStr">
        <is>
          <t xml:space="preserve">CONCLUIDO	</t>
        </is>
      </c>
      <c r="D139" t="n">
        <v>3.7376</v>
      </c>
      <c r="E139" t="n">
        <v>26.76</v>
      </c>
      <c r="F139" t="n">
        <v>23.93</v>
      </c>
      <c r="G139" t="n">
        <v>179.45</v>
      </c>
      <c r="H139" t="n">
        <v>2.49</v>
      </c>
      <c r="I139" t="n">
        <v>8</v>
      </c>
      <c r="J139" t="n">
        <v>251.82</v>
      </c>
      <c r="K139" t="n">
        <v>54.38</v>
      </c>
      <c r="L139" t="n">
        <v>35.25</v>
      </c>
      <c r="M139" t="n">
        <v>6</v>
      </c>
      <c r="N139" t="n">
        <v>62.19</v>
      </c>
      <c r="O139" t="n">
        <v>31292.13</v>
      </c>
      <c r="P139" t="n">
        <v>309.57</v>
      </c>
      <c r="Q139" t="n">
        <v>452.56</v>
      </c>
      <c r="R139" t="n">
        <v>69.04000000000001</v>
      </c>
      <c r="S139" t="n">
        <v>57.64</v>
      </c>
      <c r="T139" t="n">
        <v>3616</v>
      </c>
      <c r="U139" t="n">
        <v>0.83</v>
      </c>
      <c r="V139" t="n">
        <v>0.89</v>
      </c>
      <c r="W139" t="n">
        <v>6.81</v>
      </c>
      <c r="X139" t="n">
        <v>0.2</v>
      </c>
      <c r="Y139" t="n">
        <v>1</v>
      </c>
      <c r="Z139" t="n">
        <v>10</v>
      </c>
      <c r="AA139" t="n">
        <v>506.8556225550352</v>
      </c>
      <c r="AB139" t="n">
        <v>693.5022236717147</v>
      </c>
      <c r="AC139" t="n">
        <v>627.3153447809694</v>
      </c>
      <c r="AD139" t="n">
        <v>506855.6225550352</v>
      </c>
      <c r="AE139" t="n">
        <v>693502.2236717147</v>
      </c>
      <c r="AF139" t="n">
        <v>1.961231840420185e-05</v>
      </c>
      <c r="AG139" t="n">
        <v>31</v>
      </c>
      <c r="AH139" t="n">
        <v>627315.3447809694</v>
      </c>
    </row>
    <row r="140">
      <c r="A140" t="n">
        <v>138</v>
      </c>
      <c r="B140" t="n">
        <v>100</v>
      </c>
      <c r="C140" t="inlineStr">
        <is>
          <t xml:space="preserve">CONCLUIDO	</t>
        </is>
      </c>
      <c r="D140" t="n">
        <v>3.7368</v>
      </c>
      <c r="E140" t="n">
        <v>26.76</v>
      </c>
      <c r="F140" t="n">
        <v>23.93</v>
      </c>
      <c r="G140" t="n">
        <v>179.5</v>
      </c>
      <c r="H140" t="n">
        <v>2.5</v>
      </c>
      <c r="I140" t="n">
        <v>8</v>
      </c>
      <c r="J140" t="n">
        <v>252.27</v>
      </c>
      <c r="K140" t="n">
        <v>54.38</v>
      </c>
      <c r="L140" t="n">
        <v>35.5</v>
      </c>
      <c r="M140" t="n">
        <v>6</v>
      </c>
      <c r="N140" t="n">
        <v>62.4</v>
      </c>
      <c r="O140" t="n">
        <v>31347.83</v>
      </c>
      <c r="P140" t="n">
        <v>309.26</v>
      </c>
      <c r="Q140" t="n">
        <v>452.58</v>
      </c>
      <c r="R140" t="n">
        <v>69.04000000000001</v>
      </c>
      <c r="S140" t="n">
        <v>57.64</v>
      </c>
      <c r="T140" t="n">
        <v>3615.78</v>
      </c>
      <c r="U140" t="n">
        <v>0.83</v>
      </c>
      <c r="V140" t="n">
        <v>0.89</v>
      </c>
      <c r="W140" t="n">
        <v>6.81</v>
      </c>
      <c r="X140" t="n">
        <v>0.21</v>
      </c>
      <c r="Y140" t="n">
        <v>1</v>
      </c>
      <c r="Z140" t="n">
        <v>10</v>
      </c>
      <c r="AA140" t="n">
        <v>506.7038428247861</v>
      </c>
      <c r="AB140" t="n">
        <v>693.2945519487388</v>
      </c>
      <c r="AC140" t="n">
        <v>627.1274929557652</v>
      </c>
      <c r="AD140" t="n">
        <v>506703.8428247861</v>
      </c>
      <c r="AE140" t="n">
        <v>693294.5519487388</v>
      </c>
      <c r="AF140" t="n">
        <v>1.960812056207766e-05</v>
      </c>
      <c r="AG140" t="n">
        <v>31</v>
      </c>
      <c r="AH140" t="n">
        <v>627127.4929557652</v>
      </c>
    </row>
    <row r="141">
      <c r="A141" t="n">
        <v>139</v>
      </c>
      <c r="B141" t="n">
        <v>100</v>
      </c>
      <c r="C141" t="inlineStr">
        <is>
          <t xml:space="preserve">CONCLUIDO	</t>
        </is>
      </c>
      <c r="D141" t="n">
        <v>3.7382</v>
      </c>
      <c r="E141" t="n">
        <v>26.75</v>
      </c>
      <c r="F141" t="n">
        <v>23.92</v>
      </c>
      <c r="G141" t="n">
        <v>179.43</v>
      </c>
      <c r="H141" t="n">
        <v>2.52</v>
      </c>
      <c r="I141" t="n">
        <v>8</v>
      </c>
      <c r="J141" t="n">
        <v>252.73</v>
      </c>
      <c r="K141" t="n">
        <v>54.38</v>
      </c>
      <c r="L141" t="n">
        <v>35.75</v>
      </c>
      <c r="M141" t="n">
        <v>6</v>
      </c>
      <c r="N141" t="n">
        <v>62.6</v>
      </c>
      <c r="O141" t="n">
        <v>31403.6</v>
      </c>
      <c r="P141" t="n">
        <v>308.61</v>
      </c>
      <c r="Q141" t="n">
        <v>452.55</v>
      </c>
      <c r="R141" t="n">
        <v>68.86</v>
      </c>
      <c r="S141" t="n">
        <v>57.64</v>
      </c>
      <c r="T141" t="n">
        <v>3526.17</v>
      </c>
      <c r="U141" t="n">
        <v>0.84</v>
      </c>
      <c r="V141" t="n">
        <v>0.89</v>
      </c>
      <c r="W141" t="n">
        <v>6.81</v>
      </c>
      <c r="X141" t="n">
        <v>0.2</v>
      </c>
      <c r="Y141" t="n">
        <v>1</v>
      </c>
      <c r="Z141" t="n">
        <v>10</v>
      </c>
      <c r="AA141" t="n">
        <v>506.1861843919436</v>
      </c>
      <c r="AB141" t="n">
        <v>692.5862688434453</v>
      </c>
      <c r="AC141" t="n">
        <v>626.4868073959595</v>
      </c>
      <c r="AD141" t="n">
        <v>506186.1843919436</v>
      </c>
      <c r="AE141" t="n">
        <v>692586.2688434452</v>
      </c>
      <c r="AF141" t="n">
        <v>1.961546678579499e-05</v>
      </c>
      <c r="AG141" t="n">
        <v>31</v>
      </c>
      <c r="AH141" t="n">
        <v>626486.8073959595</v>
      </c>
    </row>
    <row r="142">
      <c r="A142" t="n">
        <v>140</v>
      </c>
      <c r="B142" t="n">
        <v>100</v>
      </c>
      <c r="C142" t="inlineStr">
        <is>
          <t xml:space="preserve">CONCLUIDO	</t>
        </is>
      </c>
      <c r="D142" t="n">
        <v>3.7372</v>
      </c>
      <c r="E142" t="n">
        <v>26.76</v>
      </c>
      <c r="F142" t="n">
        <v>23.93</v>
      </c>
      <c r="G142" t="n">
        <v>179.48</v>
      </c>
      <c r="H142" t="n">
        <v>2.53</v>
      </c>
      <c r="I142" t="n">
        <v>8</v>
      </c>
      <c r="J142" t="n">
        <v>253.18</v>
      </c>
      <c r="K142" t="n">
        <v>54.38</v>
      </c>
      <c r="L142" t="n">
        <v>36</v>
      </c>
      <c r="M142" t="n">
        <v>6</v>
      </c>
      <c r="N142" t="n">
        <v>62.8</v>
      </c>
      <c r="O142" t="n">
        <v>31459.45</v>
      </c>
      <c r="P142" t="n">
        <v>306.94</v>
      </c>
      <c r="Q142" t="n">
        <v>452.55</v>
      </c>
      <c r="R142" t="n">
        <v>69.05</v>
      </c>
      <c r="S142" t="n">
        <v>57.64</v>
      </c>
      <c r="T142" t="n">
        <v>3620.73</v>
      </c>
      <c r="U142" t="n">
        <v>0.83</v>
      </c>
      <c r="V142" t="n">
        <v>0.89</v>
      </c>
      <c r="W142" t="n">
        <v>6.81</v>
      </c>
      <c r="X142" t="n">
        <v>0.21</v>
      </c>
      <c r="Y142" t="n">
        <v>1</v>
      </c>
      <c r="Z142" t="n">
        <v>10</v>
      </c>
      <c r="AA142" t="n">
        <v>505.1779655734309</v>
      </c>
      <c r="AB142" t="n">
        <v>691.2067793764812</v>
      </c>
      <c r="AC142" t="n">
        <v>625.2389744675968</v>
      </c>
      <c r="AD142" t="n">
        <v>505177.9655734309</v>
      </c>
      <c r="AE142" t="n">
        <v>691206.7793764812</v>
      </c>
      <c r="AF142" t="n">
        <v>1.961021948313976e-05</v>
      </c>
      <c r="AG142" t="n">
        <v>31</v>
      </c>
      <c r="AH142" t="n">
        <v>625238.9744675967</v>
      </c>
    </row>
    <row r="143">
      <c r="A143" t="n">
        <v>141</v>
      </c>
      <c r="B143" t="n">
        <v>100</v>
      </c>
      <c r="C143" t="inlineStr">
        <is>
          <t xml:space="preserve">CONCLUIDO	</t>
        </is>
      </c>
      <c r="D143" t="n">
        <v>3.7358</v>
      </c>
      <c r="E143" t="n">
        <v>26.77</v>
      </c>
      <c r="F143" t="n">
        <v>23.94</v>
      </c>
      <c r="G143" t="n">
        <v>179.55</v>
      </c>
      <c r="H143" t="n">
        <v>2.54</v>
      </c>
      <c r="I143" t="n">
        <v>8</v>
      </c>
      <c r="J143" t="n">
        <v>253.63</v>
      </c>
      <c r="K143" t="n">
        <v>54.38</v>
      </c>
      <c r="L143" t="n">
        <v>36.25</v>
      </c>
      <c r="M143" t="n">
        <v>6</v>
      </c>
      <c r="N143" t="n">
        <v>63</v>
      </c>
      <c r="O143" t="n">
        <v>31515.37</v>
      </c>
      <c r="P143" t="n">
        <v>306</v>
      </c>
      <c r="Q143" t="n">
        <v>452.55</v>
      </c>
      <c r="R143" t="n">
        <v>69.31</v>
      </c>
      <c r="S143" t="n">
        <v>57.64</v>
      </c>
      <c r="T143" t="n">
        <v>3752.02</v>
      </c>
      <c r="U143" t="n">
        <v>0.83</v>
      </c>
      <c r="V143" t="n">
        <v>0.89</v>
      </c>
      <c r="W143" t="n">
        <v>6.81</v>
      </c>
      <c r="X143" t="n">
        <v>0.22</v>
      </c>
      <c r="Y143" t="n">
        <v>1</v>
      </c>
      <c r="Z143" t="n">
        <v>10</v>
      </c>
      <c r="AA143" t="n">
        <v>504.6659798688561</v>
      </c>
      <c r="AB143" t="n">
        <v>690.5062579482668</v>
      </c>
      <c r="AC143" t="n">
        <v>624.6053098213032</v>
      </c>
      <c r="AD143" t="n">
        <v>504665.9798688561</v>
      </c>
      <c r="AE143" t="n">
        <v>690506.2579482668</v>
      </c>
      <c r="AF143" t="n">
        <v>1.960287325942243e-05</v>
      </c>
      <c r="AG143" t="n">
        <v>31</v>
      </c>
      <c r="AH143" t="n">
        <v>624605.3098213032</v>
      </c>
    </row>
    <row r="144">
      <c r="A144" t="n">
        <v>142</v>
      </c>
      <c r="B144" t="n">
        <v>100</v>
      </c>
      <c r="C144" t="inlineStr">
        <is>
          <t xml:space="preserve">CONCLUIDO	</t>
        </is>
      </c>
      <c r="D144" t="n">
        <v>3.7454</v>
      </c>
      <c r="E144" t="n">
        <v>26.7</v>
      </c>
      <c r="F144" t="n">
        <v>23.91</v>
      </c>
      <c r="G144" t="n">
        <v>204.95</v>
      </c>
      <c r="H144" t="n">
        <v>2.56</v>
      </c>
      <c r="I144" t="n">
        <v>7</v>
      </c>
      <c r="J144" t="n">
        <v>254.09</v>
      </c>
      <c r="K144" t="n">
        <v>54.38</v>
      </c>
      <c r="L144" t="n">
        <v>36.5</v>
      </c>
      <c r="M144" t="n">
        <v>5</v>
      </c>
      <c r="N144" t="n">
        <v>63.21</v>
      </c>
      <c r="O144" t="n">
        <v>31571.37</v>
      </c>
      <c r="P144" t="n">
        <v>305.61</v>
      </c>
      <c r="Q144" t="n">
        <v>452.55</v>
      </c>
      <c r="R144" t="n">
        <v>68.45999999999999</v>
      </c>
      <c r="S144" t="n">
        <v>57.64</v>
      </c>
      <c r="T144" t="n">
        <v>3330.95</v>
      </c>
      <c r="U144" t="n">
        <v>0.84</v>
      </c>
      <c r="V144" t="n">
        <v>0.89</v>
      </c>
      <c r="W144" t="n">
        <v>6.81</v>
      </c>
      <c r="X144" t="n">
        <v>0.19</v>
      </c>
      <c r="Y144" t="n">
        <v>1</v>
      </c>
      <c r="Z144" t="n">
        <v>10</v>
      </c>
      <c r="AA144" t="n">
        <v>503.799722990485</v>
      </c>
      <c r="AB144" t="n">
        <v>689.3210070707232</v>
      </c>
      <c r="AC144" t="n">
        <v>623.5331776240023</v>
      </c>
      <c r="AD144" t="n">
        <v>503799.722990485</v>
      </c>
      <c r="AE144" t="n">
        <v>689321.0070707232</v>
      </c>
      <c r="AF144" t="n">
        <v>1.965324736491268e-05</v>
      </c>
      <c r="AG144" t="n">
        <v>31</v>
      </c>
      <c r="AH144" t="n">
        <v>623533.1776240023</v>
      </c>
    </row>
    <row r="145">
      <c r="A145" t="n">
        <v>143</v>
      </c>
      <c r="B145" t="n">
        <v>100</v>
      </c>
      <c r="C145" t="inlineStr">
        <is>
          <t xml:space="preserve">CONCLUIDO	</t>
        </is>
      </c>
      <c r="D145" t="n">
        <v>3.7459</v>
      </c>
      <c r="E145" t="n">
        <v>26.7</v>
      </c>
      <c r="F145" t="n">
        <v>23.91</v>
      </c>
      <c r="G145" t="n">
        <v>204.92</v>
      </c>
      <c r="H145" t="n">
        <v>2.57</v>
      </c>
      <c r="I145" t="n">
        <v>7</v>
      </c>
      <c r="J145" t="n">
        <v>254.54</v>
      </c>
      <c r="K145" t="n">
        <v>54.38</v>
      </c>
      <c r="L145" t="n">
        <v>36.75</v>
      </c>
      <c r="M145" t="n">
        <v>5</v>
      </c>
      <c r="N145" t="n">
        <v>63.41</v>
      </c>
      <c r="O145" t="n">
        <v>31627.44</v>
      </c>
      <c r="P145" t="n">
        <v>306.13</v>
      </c>
      <c r="Q145" t="n">
        <v>452.58</v>
      </c>
      <c r="R145" t="n">
        <v>68.38</v>
      </c>
      <c r="S145" t="n">
        <v>57.64</v>
      </c>
      <c r="T145" t="n">
        <v>3290.54</v>
      </c>
      <c r="U145" t="n">
        <v>0.84</v>
      </c>
      <c r="V145" t="n">
        <v>0.89</v>
      </c>
      <c r="W145" t="n">
        <v>6.8</v>
      </c>
      <c r="X145" t="n">
        <v>0.18</v>
      </c>
      <c r="Y145" t="n">
        <v>1</v>
      </c>
      <c r="Z145" t="n">
        <v>10</v>
      </c>
      <c r="AA145" t="n">
        <v>504.1054154814719</v>
      </c>
      <c r="AB145" t="n">
        <v>689.7392690230924</v>
      </c>
      <c r="AC145" t="n">
        <v>623.9115212426718</v>
      </c>
      <c r="AD145" t="n">
        <v>504105.4154814719</v>
      </c>
      <c r="AE145" t="n">
        <v>689739.2690230925</v>
      </c>
      <c r="AF145" t="n">
        <v>1.965587101624029e-05</v>
      </c>
      <c r="AG145" t="n">
        <v>31</v>
      </c>
      <c r="AH145" t="n">
        <v>623911.5212426719</v>
      </c>
    </row>
    <row r="146">
      <c r="A146" t="n">
        <v>144</v>
      </c>
      <c r="B146" t="n">
        <v>100</v>
      </c>
      <c r="C146" t="inlineStr">
        <is>
          <t xml:space="preserve">CONCLUIDO	</t>
        </is>
      </c>
      <c r="D146" t="n">
        <v>3.7463</v>
      </c>
      <c r="E146" t="n">
        <v>26.69</v>
      </c>
      <c r="F146" t="n">
        <v>23.9</v>
      </c>
      <c r="G146" t="n">
        <v>204.89</v>
      </c>
      <c r="H146" t="n">
        <v>2.58</v>
      </c>
      <c r="I146" t="n">
        <v>7</v>
      </c>
      <c r="J146" t="n">
        <v>255</v>
      </c>
      <c r="K146" t="n">
        <v>54.38</v>
      </c>
      <c r="L146" t="n">
        <v>37</v>
      </c>
      <c r="M146" t="n">
        <v>5</v>
      </c>
      <c r="N146" t="n">
        <v>63.62</v>
      </c>
      <c r="O146" t="n">
        <v>31683.59</v>
      </c>
      <c r="P146" t="n">
        <v>306.52</v>
      </c>
      <c r="Q146" t="n">
        <v>452.57</v>
      </c>
      <c r="R146" t="n">
        <v>68.31</v>
      </c>
      <c r="S146" t="n">
        <v>57.64</v>
      </c>
      <c r="T146" t="n">
        <v>3257.69</v>
      </c>
      <c r="U146" t="n">
        <v>0.84</v>
      </c>
      <c r="V146" t="n">
        <v>0.89</v>
      </c>
      <c r="W146" t="n">
        <v>6.8</v>
      </c>
      <c r="X146" t="n">
        <v>0.18</v>
      </c>
      <c r="Y146" t="n">
        <v>1</v>
      </c>
      <c r="Z146" t="n">
        <v>10</v>
      </c>
      <c r="AA146" t="n">
        <v>504.3214777555197</v>
      </c>
      <c r="AB146" t="n">
        <v>690.0348949584393</v>
      </c>
      <c r="AC146" t="n">
        <v>624.1789330536627</v>
      </c>
      <c r="AD146" t="n">
        <v>504321.4777555197</v>
      </c>
      <c r="AE146" t="n">
        <v>690034.8949584393</v>
      </c>
      <c r="AF146" t="n">
        <v>1.965796993730239e-05</v>
      </c>
      <c r="AG146" t="n">
        <v>31</v>
      </c>
      <c r="AH146" t="n">
        <v>624178.9330536628</v>
      </c>
    </row>
    <row r="147">
      <c r="A147" t="n">
        <v>145</v>
      </c>
      <c r="B147" t="n">
        <v>100</v>
      </c>
      <c r="C147" t="inlineStr">
        <is>
          <t xml:space="preserve">CONCLUIDO	</t>
        </is>
      </c>
      <c r="D147" t="n">
        <v>3.7465</v>
      </c>
      <c r="E147" t="n">
        <v>26.69</v>
      </c>
      <c r="F147" t="n">
        <v>23.9</v>
      </c>
      <c r="G147" t="n">
        <v>204.88</v>
      </c>
      <c r="H147" t="n">
        <v>2.59</v>
      </c>
      <c r="I147" t="n">
        <v>7</v>
      </c>
      <c r="J147" t="n">
        <v>255.45</v>
      </c>
      <c r="K147" t="n">
        <v>54.38</v>
      </c>
      <c r="L147" t="n">
        <v>37.25</v>
      </c>
      <c r="M147" t="n">
        <v>5</v>
      </c>
      <c r="N147" t="n">
        <v>63.82</v>
      </c>
      <c r="O147" t="n">
        <v>31739.82</v>
      </c>
      <c r="P147" t="n">
        <v>307.04</v>
      </c>
      <c r="Q147" t="n">
        <v>452.57</v>
      </c>
      <c r="R147" t="n">
        <v>68.18000000000001</v>
      </c>
      <c r="S147" t="n">
        <v>57.64</v>
      </c>
      <c r="T147" t="n">
        <v>3190.67</v>
      </c>
      <c r="U147" t="n">
        <v>0.85</v>
      </c>
      <c r="V147" t="n">
        <v>0.89</v>
      </c>
      <c r="W147" t="n">
        <v>6.81</v>
      </c>
      <c r="X147" t="n">
        <v>0.18</v>
      </c>
      <c r="Y147" t="n">
        <v>1</v>
      </c>
      <c r="Z147" t="n">
        <v>10</v>
      </c>
      <c r="AA147" t="n">
        <v>504.6451268425238</v>
      </c>
      <c r="AB147" t="n">
        <v>690.4777259176682</v>
      </c>
      <c r="AC147" t="n">
        <v>624.57950084766</v>
      </c>
      <c r="AD147" t="n">
        <v>504645.1268425238</v>
      </c>
      <c r="AE147" t="n">
        <v>690477.7259176682</v>
      </c>
      <c r="AF147" t="n">
        <v>1.965901939783343e-05</v>
      </c>
      <c r="AG147" t="n">
        <v>31</v>
      </c>
      <c r="AH147" t="n">
        <v>624579.50084766</v>
      </c>
    </row>
    <row r="148">
      <c r="A148" t="n">
        <v>146</v>
      </c>
      <c r="B148" t="n">
        <v>100</v>
      </c>
      <c r="C148" t="inlineStr">
        <is>
          <t xml:space="preserve">CONCLUIDO	</t>
        </is>
      </c>
      <c r="D148" t="n">
        <v>3.7461</v>
      </c>
      <c r="E148" t="n">
        <v>26.69</v>
      </c>
      <c r="F148" t="n">
        <v>23.91</v>
      </c>
      <c r="G148" t="n">
        <v>204.9</v>
      </c>
      <c r="H148" t="n">
        <v>2.61</v>
      </c>
      <c r="I148" t="n">
        <v>7</v>
      </c>
      <c r="J148" t="n">
        <v>255.91</v>
      </c>
      <c r="K148" t="n">
        <v>54.38</v>
      </c>
      <c r="L148" t="n">
        <v>37.5</v>
      </c>
      <c r="M148" t="n">
        <v>5</v>
      </c>
      <c r="N148" t="n">
        <v>64.03</v>
      </c>
      <c r="O148" t="n">
        <v>31796.12</v>
      </c>
      <c r="P148" t="n">
        <v>307.64</v>
      </c>
      <c r="Q148" t="n">
        <v>452.6</v>
      </c>
      <c r="R148" t="n">
        <v>68.13</v>
      </c>
      <c r="S148" t="n">
        <v>57.64</v>
      </c>
      <c r="T148" t="n">
        <v>3167.33</v>
      </c>
      <c r="U148" t="n">
        <v>0.85</v>
      </c>
      <c r="V148" t="n">
        <v>0.89</v>
      </c>
      <c r="W148" t="n">
        <v>6.81</v>
      </c>
      <c r="X148" t="n">
        <v>0.18</v>
      </c>
      <c r="Y148" t="n">
        <v>1</v>
      </c>
      <c r="Z148" t="n">
        <v>10</v>
      </c>
      <c r="AA148" t="n">
        <v>505.0682985562369</v>
      </c>
      <c r="AB148" t="n">
        <v>691.056728125389</v>
      </c>
      <c r="AC148" t="n">
        <v>625.1032438973106</v>
      </c>
      <c r="AD148" t="n">
        <v>505068.2985562369</v>
      </c>
      <c r="AE148" t="n">
        <v>691056.728125389</v>
      </c>
      <c r="AF148" t="n">
        <v>1.965692047677134e-05</v>
      </c>
      <c r="AG148" t="n">
        <v>31</v>
      </c>
      <c r="AH148" t="n">
        <v>625103.2438973106</v>
      </c>
    </row>
    <row r="149">
      <c r="A149" t="n">
        <v>147</v>
      </c>
      <c r="B149" t="n">
        <v>100</v>
      </c>
      <c r="C149" t="inlineStr">
        <is>
          <t xml:space="preserve">CONCLUIDO	</t>
        </is>
      </c>
      <c r="D149" t="n">
        <v>3.7484</v>
      </c>
      <c r="E149" t="n">
        <v>26.68</v>
      </c>
      <c r="F149" t="n">
        <v>23.89</v>
      </c>
      <c r="G149" t="n">
        <v>204.76</v>
      </c>
      <c r="H149" t="n">
        <v>2.62</v>
      </c>
      <c r="I149" t="n">
        <v>7</v>
      </c>
      <c r="J149" t="n">
        <v>256.36</v>
      </c>
      <c r="K149" t="n">
        <v>54.38</v>
      </c>
      <c r="L149" t="n">
        <v>37.75</v>
      </c>
      <c r="M149" t="n">
        <v>5</v>
      </c>
      <c r="N149" t="n">
        <v>64.23999999999999</v>
      </c>
      <c r="O149" t="n">
        <v>31852.5</v>
      </c>
      <c r="P149" t="n">
        <v>307.88</v>
      </c>
      <c r="Q149" t="n">
        <v>452.55</v>
      </c>
      <c r="R149" t="n">
        <v>67.73999999999999</v>
      </c>
      <c r="S149" t="n">
        <v>57.64</v>
      </c>
      <c r="T149" t="n">
        <v>2974.85</v>
      </c>
      <c r="U149" t="n">
        <v>0.85</v>
      </c>
      <c r="V149" t="n">
        <v>0.89</v>
      </c>
      <c r="W149" t="n">
        <v>6.8</v>
      </c>
      <c r="X149" t="n">
        <v>0.16</v>
      </c>
      <c r="Y149" t="n">
        <v>1</v>
      </c>
      <c r="Z149" t="n">
        <v>10</v>
      </c>
      <c r="AA149" t="n">
        <v>505.0609125252703</v>
      </c>
      <c r="AB149" t="n">
        <v>691.0466222319718</v>
      </c>
      <c r="AC149" t="n">
        <v>625.0941024961775</v>
      </c>
      <c r="AD149" t="n">
        <v>505060.9125252703</v>
      </c>
      <c r="AE149" t="n">
        <v>691046.6222319718</v>
      </c>
      <c r="AF149" t="n">
        <v>1.966898927287838e-05</v>
      </c>
      <c r="AG149" t="n">
        <v>31</v>
      </c>
      <c r="AH149" t="n">
        <v>625094.1024961774</v>
      </c>
    </row>
    <row r="150">
      <c r="A150" t="n">
        <v>148</v>
      </c>
      <c r="B150" t="n">
        <v>100</v>
      </c>
      <c r="C150" t="inlineStr">
        <is>
          <t xml:space="preserve">CONCLUIDO	</t>
        </is>
      </c>
      <c r="D150" t="n">
        <v>3.7466</v>
      </c>
      <c r="E150" t="n">
        <v>26.69</v>
      </c>
      <c r="F150" t="n">
        <v>23.9</v>
      </c>
      <c r="G150" t="n">
        <v>204.87</v>
      </c>
      <c r="H150" t="n">
        <v>2.63</v>
      </c>
      <c r="I150" t="n">
        <v>7</v>
      </c>
      <c r="J150" t="n">
        <v>256.82</v>
      </c>
      <c r="K150" t="n">
        <v>54.38</v>
      </c>
      <c r="L150" t="n">
        <v>38</v>
      </c>
      <c r="M150" t="n">
        <v>5</v>
      </c>
      <c r="N150" t="n">
        <v>64.45</v>
      </c>
      <c r="O150" t="n">
        <v>31909.08</v>
      </c>
      <c r="P150" t="n">
        <v>308.7</v>
      </c>
      <c r="Q150" t="n">
        <v>452.6</v>
      </c>
      <c r="R150" t="n">
        <v>67.97</v>
      </c>
      <c r="S150" t="n">
        <v>57.64</v>
      </c>
      <c r="T150" t="n">
        <v>3086.84</v>
      </c>
      <c r="U150" t="n">
        <v>0.85</v>
      </c>
      <c r="V150" t="n">
        <v>0.89</v>
      </c>
      <c r="W150" t="n">
        <v>6.81</v>
      </c>
      <c r="X150" t="n">
        <v>0.18</v>
      </c>
      <c r="Y150" t="n">
        <v>1</v>
      </c>
      <c r="Z150" t="n">
        <v>10</v>
      </c>
      <c r="AA150" t="n">
        <v>505.7107198708949</v>
      </c>
      <c r="AB150" t="n">
        <v>691.9357173097322</v>
      </c>
      <c r="AC150" t="n">
        <v>625.8983435875692</v>
      </c>
      <c r="AD150" t="n">
        <v>505710.7198708949</v>
      </c>
      <c r="AE150" t="n">
        <v>691935.7173097322</v>
      </c>
      <c r="AF150" t="n">
        <v>1.965954412809896e-05</v>
      </c>
      <c r="AG150" t="n">
        <v>31</v>
      </c>
      <c r="AH150" t="n">
        <v>625898.3435875692</v>
      </c>
    </row>
    <row r="151">
      <c r="A151" t="n">
        <v>149</v>
      </c>
      <c r="B151" t="n">
        <v>100</v>
      </c>
      <c r="C151" t="inlineStr">
        <is>
          <t xml:space="preserve">CONCLUIDO	</t>
        </is>
      </c>
      <c r="D151" t="n">
        <v>3.7467</v>
      </c>
      <c r="E151" t="n">
        <v>26.69</v>
      </c>
      <c r="F151" t="n">
        <v>23.9</v>
      </c>
      <c r="G151" t="n">
        <v>204.87</v>
      </c>
      <c r="H151" t="n">
        <v>2.65</v>
      </c>
      <c r="I151" t="n">
        <v>7</v>
      </c>
      <c r="J151" t="n">
        <v>257.28</v>
      </c>
      <c r="K151" t="n">
        <v>54.38</v>
      </c>
      <c r="L151" t="n">
        <v>38.25</v>
      </c>
      <c r="M151" t="n">
        <v>5</v>
      </c>
      <c r="N151" t="n">
        <v>64.66</v>
      </c>
      <c r="O151" t="n">
        <v>31965.61</v>
      </c>
      <c r="P151" t="n">
        <v>308.91</v>
      </c>
      <c r="Q151" t="n">
        <v>452.56</v>
      </c>
      <c r="R151" t="n">
        <v>68.04000000000001</v>
      </c>
      <c r="S151" t="n">
        <v>57.64</v>
      </c>
      <c r="T151" t="n">
        <v>3122.03</v>
      </c>
      <c r="U151" t="n">
        <v>0.85</v>
      </c>
      <c r="V151" t="n">
        <v>0.89</v>
      </c>
      <c r="W151" t="n">
        <v>6.81</v>
      </c>
      <c r="X151" t="n">
        <v>0.18</v>
      </c>
      <c r="Y151" t="n">
        <v>1</v>
      </c>
      <c r="Z151" t="n">
        <v>10</v>
      </c>
      <c r="AA151" t="n">
        <v>505.8402216499057</v>
      </c>
      <c r="AB151" t="n">
        <v>692.1129073569901</v>
      </c>
      <c r="AC151" t="n">
        <v>626.0586228654046</v>
      </c>
      <c r="AD151" t="n">
        <v>505840.2216499057</v>
      </c>
      <c r="AE151" t="n">
        <v>692112.9073569902</v>
      </c>
      <c r="AF151" t="n">
        <v>1.966006885836448e-05</v>
      </c>
      <c r="AG151" t="n">
        <v>31</v>
      </c>
      <c r="AH151" t="n">
        <v>626058.6228654046</v>
      </c>
    </row>
    <row r="152">
      <c r="A152" t="n">
        <v>150</v>
      </c>
      <c r="B152" t="n">
        <v>100</v>
      </c>
      <c r="C152" t="inlineStr">
        <is>
          <t xml:space="preserve">CONCLUIDO	</t>
        </is>
      </c>
      <c r="D152" t="n">
        <v>3.7472</v>
      </c>
      <c r="E152" t="n">
        <v>26.69</v>
      </c>
      <c r="F152" t="n">
        <v>23.9</v>
      </c>
      <c r="G152" t="n">
        <v>204.84</v>
      </c>
      <c r="H152" t="n">
        <v>2.66</v>
      </c>
      <c r="I152" t="n">
        <v>7</v>
      </c>
      <c r="J152" t="n">
        <v>257.74</v>
      </c>
      <c r="K152" t="n">
        <v>54.38</v>
      </c>
      <c r="L152" t="n">
        <v>38.5</v>
      </c>
      <c r="M152" t="n">
        <v>5</v>
      </c>
      <c r="N152" t="n">
        <v>64.86</v>
      </c>
      <c r="O152" t="n">
        <v>32022.22</v>
      </c>
      <c r="P152" t="n">
        <v>309.08</v>
      </c>
      <c r="Q152" t="n">
        <v>452.56</v>
      </c>
      <c r="R152" t="n">
        <v>67.94</v>
      </c>
      <c r="S152" t="n">
        <v>57.64</v>
      </c>
      <c r="T152" t="n">
        <v>3072.41</v>
      </c>
      <c r="U152" t="n">
        <v>0.85</v>
      </c>
      <c r="V152" t="n">
        <v>0.89</v>
      </c>
      <c r="W152" t="n">
        <v>6.81</v>
      </c>
      <c r="X152" t="n">
        <v>0.17</v>
      </c>
      <c r="Y152" t="n">
        <v>1</v>
      </c>
      <c r="Z152" t="n">
        <v>10</v>
      </c>
      <c r="AA152" t="n">
        <v>505.9196266361527</v>
      </c>
      <c r="AB152" t="n">
        <v>692.221552762274</v>
      </c>
      <c r="AC152" t="n">
        <v>626.1568993056928</v>
      </c>
      <c r="AD152" t="n">
        <v>505919.6266361527</v>
      </c>
      <c r="AE152" t="n">
        <v>692221.5527622739</v>
      </c>
      <c r="AF152" t="n">
        <v>1.96626925096921e-05</v>
      </c>
      <c r="AG152" t="n">
        <v>31</v>
      </c>
      <c r="AH152" t="n">
        <v>626156.8993056929</v>
      </c>
    </row>
    <row r="153">
      <c r="A153" t="n">
        <v>151</v>
      </c>
      <c r="B153" t="n">
        <v>100</v>
      </c>
      <c r="C153" t="inlineStr">
        <is>
          <t xml:space="preserve">CONCLUIDO	</t>
        </is>
      </c>
      <c r="D153" t="n">
        <v>3.7475</v>
      </c>
      <c r="E153" t="n">
        <v>26.68</v>
      </c>
      <c r="F153" t="n">
        <v>23.9</v>
      </c>
      <c r="G153" t="n">
        <v>204.82</v>
      </c>
      <c r="H153" t="n">
        <v>2.67</v>
      </c>
      <c r="I153" t="n">
        <v>7</v>
      </c>
      <c r="J153" t="n">
        <v>258.2</v>
      </c>
      <c r="K153" t="n">
        <v>54.38</v>
      </c>
      <c r="L153" t="n">
        <v>38.75</v>
      </c>
      <c r="M153" t="n">
        <v>5</v>
      </c>
      <c r="N153" t="n">
        <v>65.06999999999999</v>
      </c>
      <c r="O153" t="n">
        <v>32078.91</v>
      </c>
      <c r="P153" t="n">
        <v>309.17</v>
      </c>
      <c r="Q153" t="n">
        <v>452.56</v>
      </c>
      <c r="R153" t="n">
        <v>67.93000000000001</v>
      </c>
      <c r="S153" t="n">
        <v>57.64</v>
      </c>
      <c r="T153" t="n">
        <v>3066.16</v>
      </c>
      <c r="U153" t="n">
        <v>0.85</v>
      </c>
      <c r="V153" t="n">
        <v>0.89</v>
      </c>
      <c r="W153" t="n">
        <v>6.81</v>
      </c>
      <c r="X153" t="n">
        <v>0.17</v>
      </c>
      <c r="Y153" t="n">
        <v>1</v>
      </c>
      <c r="Z153" t="n">
        <v>10</v>
      </c>
      <c r="AA153" t="n">
        <v>505.9595146196509</v>
      </c>
      <c r="AB153" t="n">
        <v>692.2761292610297</v>
      </c>
      <c r="AC153" t="n">
        <v>626.2062671000061</v>
      </c>
      <c r="AD153" t="n">
        <v>505959.5146196508</v>
      </c>
      <c r="AE153" t="n">
        <v>692276.1292610298</v>
      </c>
      <c r="AF153" t="n">
        <v>1.966426670048867e-05</v>
      </c>
      <c r="AG153" t="n">
        <v>31</v>
      </c>
      <c r="AH153" t="n">
        <v>626206.2671000061</v>
      </c>
    </row>
    <row r="154">
      <c r="A154" t="n">
        <v>152</v>
      </c>
      <c r="B154" t="n">
        <v>100</v>
      </c>
      <c r="C154" t="inlineStr">
        <is>
          <t xml:space="preserve">CONCLUIDO	</t>
        </is>
      </c>
      <c r="D154" t="n">
        <v>3.7474</v>
      </c>
      <c r="E154" t="n">
        <v>26.68</v>
      </c>
      <c r="F154" t="n">
        <v>23.9</v>
      </c>
      <c r="G154" t="n">
        <v>204.82</v>
      </c>
      <c r="H154" t="n">
        <v>2.68</v>
      </c>
      <c r="I154" t="n">
        <v>7</v>
      </c>
      <c r="J154" t="n">
        <v>258.66</v>
      </c>
      <c r="K154" t="n">
        <v>54.38</v>
      </c>
      <c r="L154" t="n">
        <v>39</v>
      </c>
      <c r="M154" t="n">
        <v>5</v>
      </c>
      <c r="N154" t="n">
        <v>65.28</v>
      </c>
      <c r="O154" t="n">
        <v>32135.68</v>
      </c>
      <c r="P154" t="n">
        <v>308.96</v>
      </c>
      <c r="Q154" t="n">
        <v>452.57</v>
      </c>
      <c r="R154" t="n">
        <v>67.98999999999999</v>
      </c>
      <c r="S154" t="n">
        <v>57.64</v>
      </c>
      <c r="T154" t="n">
        <v>3096.13</v>
      </c>
      <c r="U154" t="n">
        <v>0.85</v>
      </c>
      <c r="V154" t="n">
        <v>0.89</v>
      </c>
      <c r="W154" t="n">
        <v>6.8</v>
      </c>
      <c r="X154" t="n">
        <v>0.17</v>
      </c>
      <c r="Y154" t="n">
        <v>1</v>
      </c>
      <c r="Z154" t="n">
        <v>10</v>
      </c>
      <c r="AA154" t="n">
        <v>505.8300436702074</v>
      </c>
      <c r="AB154" t="n">
        <v>692.0989813961461</v>
      </c>
      <c r="AC154" t="n">
        <v>626.0460259787183</v>
      </c>
      <c r="AD154" t="n">
        <v>505830.0436702074</v>
      </c>
      <c r="AE154" t="n">
        <v>692098.9813961461</v>
      </c>
      <c r="AF154" t="n">
        <v>1.966374197022314e-05</v>
      </c>
      <c r="AG154" t="n">
        <v>31</v>
      </c>
      <c r="AH154" t="n">
        <v>626046.0259787183</v>
      </c>
    </row>
    <row r="155">
      <c r="A155" t="n">
        <v>153</v>
      </c>
      <c r="B155" t="n">
        <v>100</v>
      </c>
      <c r="C155" t="inlineStr">
        <is>
          <t xml:space="preserve">CONCLUIDO	</t>
        </is>
      </c>
      <c r="D155" t="n">
        <v>3.7472</v>
      </c>
      <c r="E155" t="n">
        <v>26.69</v>
      </c>
      <c r="F155" t="n">
        <v>23.9</v>
      </c>
      <c r="G155" t="n">
        <v>204.84</v>
      </c>
      <c r="H155" t="n">
        <v>2.7</v>
      </c>
      <c r="I155" t="n">
        <v>7</v>
      </c>
      <c r="J155" t="n">
        <v>259.12</v>
      </c>
      <c r="K155" t="n">
        <v>54.38</v>
      </c>
      <c r="L155" t="n">
        <v>39.25</v>
      </c>
      <c r="M155" t="n">
        <v>5</v>
      </c>
      <c r="N155" t="n">
        <v>65.48999999999999</v>
      </c>
      <c r="O155" t="n">
        <v>32192.53</v>
      </c>
      <c r="P155" t="n">
        <v>309.21</v>
      </c>
      <c r="Q155" t="n">
        <v>452.57</v>
      </c>
      <c r="R155" t="n">
        <v>68.05</v>
      </c>
      <c r="S155" t="n">
        <v>57.64</v>
      </c>
      <c r="T155" t="n">
        <v>3125.76</v>
      </c>
      <c r="U155" t="n">
        <v>0.85</v>
      </c>
      <c r="V155" t="n">
        <v>0.89</v>
      </c>
      <c r="W155" t="n">
        <v>6.81</v>
      </c>
      <c r="X155" t="n">
        <v>0.17</v>
      </c>
      <c r="Y155" t="n">
        <v>1</v>
      </c>
      <c r="Z155" t="n">
        <v>10</v>
      </c>
      <c r="AA155" t="n">
        <v>506.0035357610346</v>
      </c>
      <c r="AB155" t="n">
        <v>692.3363609287469</v>
      </c>
      <c r="AC155" t="n">
        <v>626.2607503418919</v>
      </c>
      <c r="AD155" t="n">
        <v>506003.5357610346</v>
      </c>
      <c r="AE155" t="n">
        <v>692336.3609287469</v>
      </c>
      <c r="AF155" t="n">
        <v>1.96626925096921e-05</v>
      </c>
      <c r="AG155" t="n">
        <v>31</v>
      </c>
      <c r="AH155" t="n">
        <v>626260.7503418919</v>
      </c>
    </row>
    <row r="156">
      <c r="A156" t="n">
        <v>154</v>
      </c>
      <c r="B156" t="n">
        <v>100</v>
      </c>
      <c r="C156" t="inlineStr">
        <is>
          <t xml:space="preserve">CONCLUIDO	</t>
        </is>
      </c>
      <c r="D156" t="n">
        <v>3.7468</v>
      </c>
      <c r="E156" t="n">
        <v>26.69</v>
      </c>
      <c r="F156" t="n">
        <v>23.9</v>
      </c>
      <c r="G156" t="n">
        <v>204.86</v>
      </c>
      <c r="H156" t="n">
        <v>2.71</v>
      </c>
      <c r="I156" t="n">
        <v>7</v>
      </c>
      <c r="J156" t="n">
        <v>259.58</v>
      </c>
      <c r="K156" t="n">
        <v>54.38</v>
      </c>
      <c r="L156" t="n">
        <v>39.5</v>
      </c>
      <c r="M156" t="n">
        <v>5</v>
      </c>
      <c r="N156" t="n">
        <v>65.70999999999999</v>
      </c>
      <c r="O156" t="n">
        <v>32249.46</v>
      </c>
      <c r="P156" t="n">
        <v>309.26</v>
      </c>
      <c r="Q156" t="n">
        <v>452.55</v>
      </c>
      <c r="R156" t="n">
        <v>68.11</v>
      </c>
      <c r="S156" t="n">
        <v>57.64</v>
      </c>
      <c r="T156" t="n">
        <v>3157.34</v>
      </c>
      <c r="U156" t="n">
        <v>0.85</v>
      </c>
      <c r="V156" t="n">
        <v>0.89</v>
      </c>
      <c r="W156" t="n">
        <v>6.81</v>
      </c>
      <c r="X156" t="n">
        <v>0.18</v>
      </c>
      <c r="Y156" t="n">
        <v>1</v>
      </c>
      <c r="Z156" t="n">
        <v>10</v>
      </c>
      <c r="AA156" t="n">
        <v>506.0600898362299</v>
      </c>
      <c r="AB156" t="n">
        <v>692.4137407094187</v>
      </c>
      <c r="AC156" t="n">
        <v>626.3307451048996</v>
      </c>
      <c r="AD156" t="n">
        <v>506060.0898362299</v>
      </c>
      <c r="AE156" t="n">
        <v>692413.7407094187</v>
      </c>
      <c r="AF156" t="n">
        <v>1.966059358863e-05</v>
      </c>
      <c r="AG156" t="n">
        <v>31</v>
      </c>
      <c r="AH156" t="n">
        <v>626330.7451048996</v>
      </c>
    </row>
    <row r="157">
      <c r="A157" t="n">
        <v>155</v>
      </c>
      <c r="B157" t="n">
        <v>100</v>
      </c>
      <c r="C157" t="inlineStr">
        <is>
          <t xml:space="preserve">CONCLUIDO	</t>
        </is>
      </c>
      <c r="D157" t="n">
        <v>3.7479</v>
      </c>
      <c r="E157" t="n">
        <v>26.68</v>
      </c>
      <c r="F157" t="n">
        <v>23.89</v>
      </c>
      <c r="G157" t="n">
        <v>204.8</v>
      </c>
      <c r="H157" t="n">
        <v>2.72</v>
      </c>
      <c r="I157" t="n">
        <v>7</v>
      </c>
      <c r="J157" t="n">
        <v>260.05</v>
      </c>
      <c r="K157" t="n">
        <v>54.38</v>
      </c>
      <c r="L157" t="n">
        <v>39.75</v>
      </c>
      <c r="M157" t="n">
        <v>5</v>
      </c>
      <c r="N157" t="n">
        <v>65.92</v>
      </c>
      <c r="O157" t="n">
        <v>32306.46</v>
      </c>
      <c r="P157" t="n">
        <v>309.04</v>
      </c>
      <c r="Q157" t="n">
        <v>452.56</v>
      </c>
      <c r="R157" t="n">
        <v>67.81999999999999</v>
      </c>
      <c r="S157" t="n">
        <v>57.64</v>
      </c>
      <c r="T157" t="n">
        <v>3011.69</v>
      </c>
      <c r="U157" t="n">
        <v>0.85</v>
      </c>
      <c r="V157" t="n">
        <v>0.89</v>
      </c>
      <c r="W157" t="n">
        <v>6.81</v>
      </c>
      <c r="X157" t="n">
        <v>0.17</v>
      </c>
      <c r="Y157" t="n">
        <v>1</v>
      </c>
      <c r="Z157" t="n">
        <v>10</v>
      </c>
      <c r="AA157" t="n">
        <v>505.8397129618103</v>
      </c>
      <c r="AB157" t="n">
        <v>692.1122113474962</v>
      </c>
      <c r="AC157" t="n">
        <v>626.0579932820799</v>
      </c>
      <c r="AD157" t="n">
        <v>505839.7129618103</v>
      </c>
      <c r="AE157" t="n">
        <v>692112.2113474963</v>
      </c>
      <c r="AF157" t="n">
        <v>1.966636562155076e-05</v>
      </c>
      <c r="AG157" t="n">
        <v>31</v>
      </c>
      <c r="AH157" t="n">
        <v>626057.9932820799</v>
      </c>
    </row>
    <row r="158">
      <c r="A158" t="n">
        <v>156</v>
      </c>
      <c r="B158" t="n">
        <v>100</v>
      </c>
      <c r="C158" t="inlineStr">
        <is>
          <t xml:space="preserve">CONCLUIDO	</t>
        </is>
      </c>
      <c r="D158" t="n">
        <v>3.7482</v>
      </c>
      <c r="E158" t="n">
        <v>26.68</v>
      </c>
      <c r="F158" t="n">
        <v>23.89</v>
      </c>
      <c r="G158" t="n">
        <v>204.77</v>
      </c>
      <c r="H158" t="n">
        <v>2.73</v>
      </c>
      <c r="I158" t="n">
        <v>7</v>
      </c>
      <c r="J158" t="n">
        <v>260.51</v>
      </c>
      <c r="K158" t="n">
        <v>54.38</v>
      </c>
      <c r="L158" t="n">
        <v>40</v>
      </c>
      <c r="M158" t="n">
        <v>5</v>
      </c>
      <c r="N158" t="n">
        <v>66.13</v>
      </c>
      <c r="O158" t="n">
        <v>32363.54</v>
      </c>
      <c r="P158" t="n">
        <v>308.68</v>
      </c>
      <c r="Q158" t="n">
        <v>452.55</v>
      </c>
      <c r="R158" t="n">
        <v>67.76000000000001</v>
      </c>
      <c r="S158" t="n">
        <v>57.64</v>
      </c>
      <c r="T158" t="n">
        <v>2982.6</v>
      </c>
      <c r="U158" t="n">
        <v>0.85</v>
      </c>
      <c r="V158" t="n">
        <v>0.89</v>
      </c>
      <c r="W158" t="n">
        <v>6.81</v>
      </c>
      <c r="X158" t="n">
        <v>0.17</v>
      </c>
      <c r="Y158" t="n">
        <v>1</v>
      </c>
      <c r="Z158" t="n">
        <v>10</v>
      </c>
      <c r="AA158" t="n">
        <v>505.5892227208599</v>
      </c>
      <c r="AB158" t="n">
        <v>691.7694795489784</v>
      </c>
      <c r="AC158" t="n">
        <v>625.7479713253855</v>
      </c>
      <c r="AD158" t="n">
        <v>505589.2227208599</v>
      </c>
      <c r="AE158" t="n">
        <v>691769.4795489784</v>
      </c>
      <c r="AF158" t="n">
        <v>1.966793981234733e-05</v>
      </c>
      <c r="AG158" t="n">
        <v>31</v>
      </c>
      <c r="AH158" t="n">
        <v>625747.9713253855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140</v>
      </c>
      <c r="C2" t="inlineStr">
        <is>
          <t xml:space="preserve">CONCLUIDO	</t>
        </is>
      </c>
      <c r="D2" t="n">
        <v>1.489</v>
      </c>
      <c r="E2" t="n">
        <v>67.16</v>
      </c>
      <c r="F2" t="n">
        <v>38.67</v>
      </c>
      <c r="G2" t="n">
        <v>4.73</v>
      </c>
      <c r="H2" t="n">
        <v>0.06</v>
      </c>
      <c r="I2" t="n">
        <v>490</v>
      </c>
      <c r="J2" t="n">
        <v>274.09</v>
      </c>
      <c r="K2" t="n">
        <v>60.56</v>
      </c>
      <c r="L2" t="n">
        <v>1</v>
      </c>
      <c r="M2" t="n">
        <v>488</v>
      </c>
      <c r="N2" t="n">
        <v>72.53</v>
      </c>
      <c r="O2" t="n">
        <v>34038.11</v>
      </c>
      <c r="P2" t="n">
        <v>674.7</v>
      </c>
      <c r="Q2" t="n">
        <v>453.94</v>
      </c>
      <c r="R2" t="n">
        <v>550.8099999999999</v>
      </c>
      <c r="S2" t="n">
        <v>57.64</v>
      </c>
      <c r="T2" t="n">
        <v>242094.74</v>
      </c>
      <c r="U2" t="n">
        <v>0.1</v>
      </c>
      <c r="V2" t="n">
        <v>0.55</v>
      </c>
      <c r="W2" t="n">
        <v>7.6</v>
      </c>
      <c r="X2" t="n">
        <v>14.91</v>
      </c>
      <c r="Y2" t="n">
        <v>1</v>
      </c>
      <c r="Z2" t="n">
        <v>10</v>
      </c>
      <c r="AA2" t="n">
        <v>1929.068807689106</v>
      </c>
      <c r="AB2" t="n">
        <v>2639.437047189655</v>
      </c>
      <c r="AC2" t="n">
        <v>2387.532879879036</v>
      </c>
      <c r="AD2" t="n">
        <v>1929068.807689106</v>
      </c>
      <c r="AE2" t="n">
        <v>2639437.047189655</v>
      </c>
      <c r="AF2" t="n">
        <v>6.821545220187191e-06</v>
      </c>
      <c r="AG2" t="n">
        <v>78</v>
      </c>
      <c r="AH2" t="n">
        <v>2387532.879879036</v>
      </c>
    </row>
    <row r="3">
      <c r="A3" t="n">
        <v>1</v>
      </c>
      <c r="B3" t="n">
        <v>140</v>
      </c>
      <c r="C3" t="inlineStr">
        <is>
          <t xml:space="preserve">CONCLUIDO	</t>
        </is>
      </c>
      <c r="D3" t="n">
        <v>1.8183</v>
      </c>
      <c r="E3" t="n">
        <v>55</v>
      </c>
      <c r="F3" t="n">
        <v>34.08</v>
      </c>
      <c r="G3" t="n">
        <v>5.93</v>
      </c>
      <c r="H3" t="n">
        <v>0.08</v>
      </c>
      <c r="I3" t="n">
        <v>345</v>
      </c>
      <c r="J3" t="n">
        <v>274.57</v>
      </c>
      <c r="K3" t="n">
        <v>60.56</v>
      </c>
      <c r="L3" t="n">
        <v>1.25</v>
      </c>
      <c r="M3" t="n">
        <v>343</v>
      </c>
      <c r="N3" t="n">
        <v>72.76000000000001</v>
      </c>
      <c r="O3" t="n">
        <v>34097.72</v>
      </c>
      <c r="P3" t="n">
        <v>594.9</v>
      </c>
      <c r="Q3" t="n">
        <v>453.62</v>
      </c>
      <c r="R3" t="n">
        <v>399.56</v>
      </c>
      <c r="S3" t="n">
        <v>57.64</v>
      </c>
      <c r="T3" t="n">
        <v>167190.82</v>
      </c>
      <c r="U3" t="n">
        <v>0.14</v>
      </c>
      <c r="V3" t="n">
        <v>0.62</v>
      </c>
      <c r="W3" t="n">
        <v>7.37</v>
      </c>
      <c r="X3" t="n">
        <v>10.33</v>
      </c>
      <c r="Y3" t="n">
        <v>1</v>
      </c>
      <c r="Z3" t="n">
        <v>10</v>
      </c>
      <c r="AA3" t="n">
        <v>1462.237562276188</v>
      </c>
      <c r="AB3" t="n">
        <v>2000.697942074685</v>
      </c>
      <c r="AC3" t="n">
        <v>1809.754138480274</v>
      </c>
      <c r="AD3" t="n">
        <v>1462237.562276188</v>
      </c>
      <c r="AE3" t="n">
        <v>2000697.942074685</v>
      </c>
      <c r="AF3" t="n">
        <v>8.330164992522745e-06</v>
      </c>
      <c r="AG3" t="n">
        <v>64</v>
      </c>
      <c r="AH3" t="n">
        <v>1809754.138480274</v>
      </c>
    </row>
    <row r="4">
      <c r="A4" t="n">
        <v>2</v>
      </c>
      <c r="B4" t="n">
        <v>140</v>
      </c>
      <c r="C4" t="inlineStr">
        <is>
          <t xml:space="preserve">CONCLUIDO	</t>
        </is>
      </c>
      <c r="D4" t="n">
        <v>2.0633</v>
      </c>
      <c r="E4" t="n">
        <v>48.47</v>
      </c>
      <c r="F4" t="n">
        <v>31.62</v>
      </c>
      <c r="G4" t="n">
        <v>7.11</v>
      </c>
      <c r="H4" t="n">
        <v>0.1</v>
      </c>
      <c r="I4" t="n">
        <v>267</v>
      </c>
      <c r="J4" t="n">
        <v>275.05</v>
      </c>
      <c r="K4" t="n">
        <v>60.56</v>
      </c>
      <c r="L4" t="n">
        <v>1.5</v>
      </c>
      <c r="M4" t="n">
        <v>265</v>
      </c>
      <c r="N4" t="n">
        <v>73</v>
      </c>
      <c r="O4" t="n">
        <v>34157.42</v>
      </c>
      <c r="P4" t="n">
        <v>552.17</v>
      </c>
      <c r="Q4" t="n">
        <v>453.38</v>
      </c>
      <c r="R4" t="n">
        <v>319.59</v>
      </c>
      <c r="S4" t="n">
        <v>57.64</v>
      </c>
      <c r="T4" t="n">
        <v>127599.87</v>
      </c>
      <c r="U4" t="n">
        <v>0.18</v>
      </c>
      <c r="V4" t="n">
        <v>0.67</v>
      </c>
      <c r="W4" t="n">
        <v>7.23</v>
      </c>
      <c r="X4" t="n">
        <v>7.88</v>
      </c>
      <c r="Y4" t="n">
        <v>1</v>
      </c>
      <c r="Z4" t="n">
        <v>10</v>
      </c>
      <c r="AA4" t="n">
        <v>1238.063277236247</v>
      </c>
      <c r="AB4" t="n">
        <v>1693.972795411575</v>
      </c>
      <c r="AC4" t="n">
        <v>1532.302409323244</v>
      </c>
      <c r="AD4" t="n">
        <v>1238063.277236247</v>
      </c>
      <c r="AE4" t="n">
        <v>1693972.795411575</v>
      </c>
      <c r="AF4" t="n">
        <v>9.452581768174766e-06</v>
      </c>
      <c r="AG4" t="n">
        <v>57</v>
      </c>
      <c r="AH4" t="n">
        <v>1532302.409323244</v>
      </c>
    </row>
    <row r="5">
      <c r="A5" t="n">
        <v>3</v>
      </c>
      <c r="B5" t="n">
        <v>140</v>
      </c>
      <c r="C5" t="inlineStr">
        <is>
          <t xml:space="preserve">CONCLUIDO	</t>
        </is>
      </c>
      <c r="D5" t="n">
        <v>2.2513</v>
      </c>
      <c r="E5" t="n">
        <v>44.42</v>
      </c>
      <c r="F5" t="n">
        <v>30.13</v>
      </c>
      <c r="G5" t="n">
        <v>8.289999999999999</v>
      </c>
      <c r="H5" t="n">
        <v>0.11</v>
      </c>
      <c r="I5" t="n">
        <v>218</v>
      </c>
      <c r="J5" t="n">
        <v>275.54</v>
      </c>
      <c r="K5" t="n">
        <v>60.56</v>
      </c>
      <c r="L5" t="n">
        <v>1.75</v>
      </c>
      <c r="M5" t="n">
        <v>216</v>
      </c>
      <c r="N5" t="n">
        <v>73.23</v>
      </c>
      <c r="O5" t="n">
        <v>34217.22</v>
      </c>
      <c r="P5" t="n">
        <v>526.27</v>
      </c>
      <c r="Q5" t="n">
        <v>453.25</v>
      </c>
      <c r="R5" t="n">
        <v>270.11</v>
      </c>
      <c r="S5" t="n">
        <v>57.64</v>
      </c>
      <c r="T5" t="n">
        <v>103104.99</v>
      </c>
      <c r="U5" t="n">
        <v>0.21</v>
      </c>
      <c r="V5" t="n">
        <v>0.7</v>
      </c>
      <c r="W5" t="n">
        <v>7.18</v>
      </c>
      <c r="X5" t="n">
        <v>6.39</v>
      </c>
      <c r="Y5" t="n">
        <v>1</v>
      </c>
      <c r="Z5" t="n">
        <v>10</v>
      </c>
      <c r="AA5" t="n">
        <v>1101.453496150142</v>
      </c>
      <c r="AB5" t="n">
        <v>1507.057266131375</v>
      </c>
      <c r="AC5" t="n">
        <v>1363.225835819953</v>
      </c>
      <c r="AD5" t="n">
        <v>1101453.496150143</v>
      </c>
      <c r="AE5" t="n">
        <v>1507057.266131375</v>
      </c>
      <c r="AF5" t="n">
        <v>1.031386484500162e-05</v>
      </c>
      <c r="AG5" t="n">
        <v>52</v>
      </c>
      <c r="AH5" t="n">
        <v>1363225.835819953</v>
      </c>
    </row>
    <row r="6">
      <c r="A6" t="n">
        <v>4</v>
      </c>
      <c r="B6" t="n">
        <v>140</v>
      </c>
      <c r="C6" t="inlineStr">
        <is>
          <t xml:space="preserve">CONCLUIDO	</t>
        </is>
      </c>
      <c r="D6" t="n">
        <v>2.4035</v>
      </c>
      <c r="E6" t="n">
        <v>41.61</v>
      </c>
      <c r="F6" t="n">
        <v>29.1</v>
      </c>
      <c r="G6" t="n">
        <v>9.49</v>
      </c>
      <c r="H6" t="n">
        <v>0.13</v>
      </c>
      <c r="I6" t="n">
        <v>184</v>
      </c>
      <c r="J6" t="n">
        <v>276.02</v>
      </c>
      <c r="K6" t="n">
        <v>60.56</v>
      </c>
      <c r="L6" t="n">
        <v>2</v>
      </c>
      <c r="M6" t="n">
        <v>182</v>
      </c>
      <c r="N6" t="n">
        <v>73.47</v>
      </c>
      <c r="O6" t="n">
        <v>34277.1</v>
      </c>
      <c r="P6" t="n">
        <v>508.15</v>
      </c>
      <c r="Q6" t="n">
        <v>453.02</v>
      </c>
      <c r="R6" t="n">
        <v>236.97</v>
      </c>
      <c r="S6" t="n">
        <v>57.64</v>
      </c>
      <c r="T6" t="n">
        <v>86704.59</v>
      </c>
      <c r="U6" t="n">
        <v>0.24</v>
      </c>
      <c r="V6" t="n">
        <v>0.73</v>
      </c>
      <c r="W6" t="n">
        <v>7.1</v>
      </c>
      <c r="X6" t="n">
        <v>5.36</v>
      </c>
      <c r="Y6" t="n">
        <v>1</v>
      </c>
      <c r="Z6" t="n">
        <v>10</v>
      </c>
      <c r="AA6" t="n">
        <v>1014.021384571889</v>
      </c>
      <c r="AB6" t="n">
        <v>1387.428793837476</v>
      </c>
      <c r="AC6" t="n">
        <v>1255.014537022169</v>
      </c>
      <c r="AD6" t="n">
        <v>1014021.384571889</v>
      </c>
      <c r="AE6" t="n">
        <v>1387428.793837476</v>
      </c>
      <c r="AF6" t="n">
        <v>1.101113763379443e-05</v>
      </c>
      <c r="AG6" t="n">
        <v>49</v>
      </c>
      <c r="AH6" t="n">
        <v>1255014.537022169</v>
      </c>
    </row>
    <row r="7">
      <c r="A7" t="n">
        <v>5</v>
      </c>
      <c r="B7" t="n">
        <v>140</v>
      </c>
      <c r="C7" t="inlineStr">
        <is>
          <t xml:space="preserve">CONCLUIDO	</t>
        </is>
      </c>
      <c r="D7" t="n">
        <v>2.5212</v>
      </c>
      <c r="E7" t="n">
        <v>39.66</v>
      </c>
      <c r="F7" t="n">
        <v>28.41</v>
      </c>
      <c r="G7" t="n">
        <v>10.65</v>
      </c>
      <c r="H7" t="n">
        <v>0.14</v>
      </c>
      <c r="I7" t="n">
        <v>160</v>
      </c>
      <c r="J7" t="n">
        <v>276.51</v>
      </c>
      <c r="K7" t="n">
        <v>60.56</v>
      </c>
      <c r="L7" t="n">
        <v>2.25</v>
      </c>
      <c r="M7" t="n">
        <v>158</v>
      </c>
      <c r="N7" t="n">
        <v>73.70999999999999</v>
      </c>
      <c r="O7" t="n">
        <v>34337.08</v>
      </c>
      <c r="P7" t="n">
        <v>496.16</v>
      </c>
      <c r="Q7" t="n">
        <v>453.11</v>
      </c>
      <c r="R7" t="n">
        <v>214.47</v>
      </c>
      <c r="S7" t="n">
        <v>57.64</v>
      </c>
      <c r="T7" t="n">
        <v>75572.23</v>
      </c>
      <c r="U7" t="n">
        <v>0.27</v>
      </c>
      <c r="V7" t="n">
        <v>0.75</v>
      </c>
      <c r="W7" t="n">
        <v>7.06</v>
      </c>
      <c r="X7" t="n">
        <v>4.67</v>
      </c>
      <c r="Y7" t="n">
        <v>1</v>
      </c>
      <c r="Z7" t="n">
        <v>10</v>
      </c>
      <c r="AA7" t="n">
        <v>947.4367164931341</v>
      </c>
      <c r="AB7" t="n">
        <v>1296.324713463886</v>
      </c>
      <c r="AC7" t="n">
        <v>1172.605302214055</v>
      </c>
      <c r="AD7" t="n">
        <v>947436.7164931342</v>
      </c>
      <c r="AE7" t="n">
        <v>1296324.713463886</v>
      </c>
      <c r="AF7" t="n">
        <v>1.155035581540359e-05</v>
      </c>
      <c r="AG7" t="n">
        <v>46</v>
      </c>
      <c r="AH7" t="n">
        <v>1172605.302214055</v>
      </c>
    </row>
    <row r="8">
      <c r="A8" t="n">
        <v>6</v>
      </c>
      <c r="B8" t="n">
        <v>140</v>
      </c>
      <c r="C8" t="inlineStr">
        <is>
          <t xml:space="preserve">CONCLUIDO	</t>
        </is>
      </c>
      <c r="D8" t="n">
        <v>2.6251</v>
      </c>
      <c r="E8" t="n">
        <v>38.09</v>
      </c>
      <c r="F8" t="n">
        <v>27.83</v>
      </c>
      <c r="G8" t="n">
        <v>11.84</v>
      </c>
      <c r="H8" t="n">
        <v>0.16</v>
      </c>
      <c r="I8" t="n">
        <v>141</v>
      </c>
      <c r="J8" t="n">
        <v>277</v>
      </c>
      <c r="K8" t="n">
        <v>60.56</v>
      </c>
      <c r="L8" t="n">
        <v>2.5</v>
      </c>
      <c r="M8" t="n">
        <v>139</v>
      </c>
      <c r="N8" t="n">
        <v>73.94</v>
      </c>
      <c r="O8" t="n">
        <v>34397.15</v>
      </c>
      <c r="P8" t="n">
        <v>486.1</v>
      </c>
      <c r="Q8" t="n">
        <v>452.91</v>
      </c>
      <c r="R8" t="n">
        <v>195.95</v>
      </c>
      <c r="S8" t="n">
        <v>57.64</v>
      </c>
      <c r="T8" t="n">
        <v>66408.23</v>
      </c>
      <c r="U8" t="n">
        <v>0.29</v>
      </c>
      <c r="V8" t="n">
        <v>0.76</v>
      </c>
      <c r="W8" t="n">
        <v>7.03</v>
      </c>
      <c r="X8" t="n">
        <v>4.1</v>
      </c>
      <c r="Y8" t="n">
        <v>1</v>
      </c>
      <c r="Z8" t="n">
        <v>10</v>
      </c>
      <c r="AA8" t="n">
        <v>906.9898398905973</v>
      </c>
      <c r="AB8" t="n">
        <v>1240.983512506036</v>
      </c>
      <c r="AC8" t="n">
        <v>1122.545787803758</v>
      </c>
      <c r="AD8" t="n">
        <v>906989.8398905973</v>
      </c>
      <c r="AE8" t="n">
        <v>1240983.512506036</v>
      </c>
      <c r="AF8" t="n">
        <v>1.202635215413928e-05</v>
      </c>
      <c r="AG8" t="n">
        <v>45</v>
      </c>
      <c r="AH8" t="n">
        <v>1122545.787803758</v>
      </c>
    </row>
    <row r="9">
      <c r="A9" t="n">
        <v>7</v>
      </c>
      <c r="B9" t="n">
        <v>140</v>
      </c>
      <c r="C9" t="inlineStr">
        <is>
          <t xml:space="preserve">CONCLUIDO	</t>
        </is>
      </c>
      <c r="D9" t="n">
        <v>2.7131</v>
      </c>
      <c r="E9" t="n">
        <v>36.86</v>
      </c>
      <c r="F9" t="n">
        <v>27.38</v>
      </c>
      <c r="G9" t="n">
        <v>13.04</v>
      </c>
      <c r="H9" t="n">
        <v>0.18</v>
      </c>
      <c r="I9" t="n">
        <v>126</v>
      </c>
      <c r="J9" t="n">
        <v>277.48</v>
      </c>
      <c r="K9" t="n">
        <v>60.56</v>
      </c>
      <c r="L9" t="n">
        <v>2.75</v>
      </c>
      <c r="M9" t="n">
        <v>124</v>
      </c>
      <c r="N9" t="n">
        <v>74.18000000000001</v>
      </c>
      <c r="O9" t="n">
        <v>34457.31</v>
      </c>
      <c r="P9" t="n">
        <v>478.16</v>
      </c>
      <c r="Q9" t="n">
        <v>453</v>
      </c>
      <c r="R9" t="n">
        <v>181.17</v>
      </c>
      <c r="S9" t="n">
        <v>57.64</v>
      </c>
      <c r="T9" t="n">
        <v>59094.97</v>
      </c>
      <c r="U9" t="n">
        <v>0.32</v>
      </c>
      <c r="V9" t="n">
        <v>0.77</v>
      </c>
      <c r="W9" t="n">
        <v>7</v>
      </c>
      <c r="X9" t="n">
        <v>3.64</v>
      </c>
      <c r="Y9" t="n">
        <v>1</v>
      </c>
      <c r="Z9" t="n">
        <v>10</v>
      </c>
      <c r="AA9" t="n">
        <v>864.8255021027536</v>
      </c>
      <c r="AB9" t="n">
        <v>1183.292405385409</v>
      </c>
      <c r="AC9" t="n">
        <v>1070.360638976746</v>
      </c>
      <c r="AD9" t="n">
        <v>864825.5021027536</v>
      </c>
      <c r="AE9" t="n">
        <v>1183292.405385409</v>
      </c>
      <c r="AF9" t="n">
        <v>1.242950593478164e-05</v>
      </c>
      <c r="AG9" t="n">
        <v>43</v>
      </c>
      <c r="AH9" t="n">
        <v>1070360.638976746</v>
      </c>
    </row>
    <row r="10">
      <c r="A10" t="n">
        <v>8</v>
      </c>
      <c r="B10" t="n">
        <v>140</v>
      </c>
      <c r="C10" t="inlineStr">
        <is>
          <t xml:space="preserve">CONCLUIDO	</t>
        </is>
      </c>
      <c r="D10" t="n">
        <v>2.7864</v>
      </c>
      <c r="E10" t="n">
        <v>35.89</v>
      </c>
      <c r="F10" t="n">
        <v>27.03</v>
      </c>
      <c r="G10" t="n">
        <v>14.23</v>
      </c>
      <c r="H10" t="n">
        <v>0.19</v>
      </c>
      <c r="I10" t="n">
        <v>114</v>
      </c>
      <c r="J10" t="n">
        <v>277.97</v>
      </c>
      <c r="K10" t="n">
        <v>60.56</v>
      </c>
      <c r="L10" t="n">
        <v>3</v>
      </c>
      <c r="M10" t="n">
        <v>112</v>
      </c>
      <c r="N10" t="n">
        <v>74.42</v>
      </c>
      <c r="O10" t="n">
        <v>34517.57</v>
      </c>
      <c r="P10" t="n">
        <v>472.12</v>
      </c>
      <c r="Q10" t="n">
        <v>452.79</v>
      </c>
      <c r="R10" t="n">
        <v>169.65</v>
      </c>
      <c r="S10" t="n">
        <v>57.64</v>
      </c>
      <c r="T10" t="n">
        <v>53394.62</v>
      </c>
      <c r="U10" t="n">
        <v>0.34</v>
      </c>
      <c r="V10" t="n">
        <v>0.78</v>
      </c>
      <c r="W10" t="n">
        <v>6.99</v>
      </c>
      <c r="X10" t="n">
        <v>3.3</v>
      </c>
      <c r="Y10" t="n">
        <v>1</v>
      </c>
      <c r="Z10" t="n">
        <v>10</v>
      </c>
      <c r="AA10" t="n">
        <v>837.4087248641117</v>
      </c>
      <c r="AB10" t="n">
        <v>1145.779561224652</v>
      </c>
      <c r="AC10" t="n">
        <v>1036.427968013084</v>
      </c>
      <c r="AD10" t="n">
        <v>837408.7248641117</v>
      </c>
      <c r="AE10" t="n">
        <v>1145779.561224652</v>
      </c>
      <c r="AF10" t="n">
        <v>1.276531470888488e-05</v>
      </c>
      <c r="AG10" t="n">
        <v>42</v>
      </c>
      <c r="AH10" t="n">
        <v>1036427.968013084</v>
      </c>
    </row>
    <row r="11">
      <c r="A11" t="n">
        <v>9</v>
      </c>
      <c r="B11" t="n">
        <v>140</v>
      </c>
      <c r="C11" t="inlineStr">
        <is>
          <t xml:space="preserve">CONCLUIDO	</t>
        </is>
      </c>
      <c r="D11" t="n">
        <v>2.8527</v>
      </c>
      <c r="E11" t="n">
        <v>35.05</v>
      </c>
      <c r="F11" t="n">
        <v>26.72</v>
      </c>
      <c r="G11" t="n">
        <v>15.42</v>
      </c>
      <c r="H11" t="n">
        <v>0.21</v>
      </c>
      <c r="I11" t="n">
        <v>104</v>
      </c>
      <c r="J11" t="n">
        <v>278.46</v>
      </c>
      <c r="K11" t="n">
        <v>60.56</v>
      </c>
      <c r="L11" t="n">
        <v>3.25</v>
      </c>
      <c r="M11" t="n">
        <v>102</v>
      </c>
      <c r="N11" t="n">
        <v>74.66</v>
      </c>
      <c r="O11" t="n">
        <v>34577.92</v>
      </c>
      <c r="P11" t="n">
        <v>466.64</v>
      </c>
      <c r="Q11" t="n">
        <v>452.76</v>
      </c>
      <c r="R11" t="n">
        <v>159.82</v>
      </c>
      <c r="S11" t="n">
        <v>57.64</v>
      </c>
      <c r="T11" t="n">
        <v>48528.33</v>
      </c>
      <c r="U11" t="n">
        <v>0.36</v>
      </c>
      <c r="V11" t="n">
        <v>0.79</v>
      </c>
      <c r="W11" t="n">
        <v>6.97</v>
      </c>
      <c r="X11" t="n">
        <v>2.99</v>
      </c>
      <c r="Y11" t="n">
        <v>1</v>
      </c>
      <c r="Z11" t="n">
        <v>10</v>
      </c>
      <c r="AA11" t="n">
        <v>812.5623324246784</v>
      </c>
      <c r="AB11" t="n">
        <v>1111.783630943547</v>
      </c>
      <c r="AC11" t="n">
        <v>1005.676561604421</v>
      </c>
      <c r="AD11" t="n">
        <v>812562.3324246784</v>
      </c>
      <c r="AE11" t="n">
        <v>1111783.630943547</v>
      </c>
      <c r="AF11" t="n">
        <v>1.30690544322552e-05</v>
      </c>
      <c r="AG11" t="n">
        <v>41</v>
      </c>
      <c r="AH11" t="n">
        <v>1005676.561604421</v>
      </c>
    </row>
    <row r="12">
      <c r="A12" t="n">
        <v>10</v>
      </c>
      <c r="B12" t="n">
        <v>140</v>
      </c>
      <c r="C12" t="inlineStr">
        <is>
          <t xml:space="preserve">CONCLUIDO	</t>
        </is>
      </c>
      <c r="D12" t="n">
        <v>2.9056</v>
      </c>
      <c r="E12" t="n">
        <v>34.42</v>
      </c>
      <c r="F12" t="n">
        <v>26.5</v>
      </c>
      <c r="G12" t="n">
        <v>16.56</v>
      </c>
      <c r="H12" t="n">
        <v>0.22</v>
      </c>
      <c r="I12" t="n">
        <v>96</v>
      </c>
      <c r="J12" t="n">
        <v>278.95</v>
      </c>
      <c r="K12" t="n">
        <v>60.56</v>
      </c>
      <c r="L12" t="n">
        <v>3.5</v>
      </c>
      <c r="M12" t="n">
        <v>94</v>
      </c>
      <c r="N12" t="n">
        <v>74.90000000000001</v>
      </c>
      <c r="O12" t="n">
        <v>34638.36</v>
      </c>
      <c r="P12" t="n">
        <v>462.75</v>
      </c>
      <c r="Q12" t="n">
        <v>452.94</v>
      </c>
      <c r="R12" t="n">
        <v>152.68</v>
      </c>
      <c r="S12" t="n">
        <v>57.64</v>
      </c>
      <c r="T12" t="n">
        <v>44998.36</v>
      </c>
      <c r="U12" t="n">
        <v>0.38</v>
      </c>
      <c r="V12" t="n">
        <v>0.8</v>
      </c>
      <c r="W12" t="n">
        <v>6.95</v>
      </c>
      <c r="X12" t="n">
        <v>2.77</v>
      </c>
      <c r="Y12" t="n">
        <v>1</v>
      </c>
      <c r="Z12" t="n">
        <v>10</v>
      </c>
      <c r="AA12" t="n">
        <v>791.8845976986078</v>
      </c>
      <c r="AB12" t="n">
        <v>1083.491442054064</v>
      </c>
      <c r="AC12" t="n">
        <v>980.0845395142128</v>
      </c>
      <c r="AD12" t="n">
        <v>791884.5976986077</v>
      </c>
      <c r="AE12" t="n">
        <v>1083491.442054064</v>
      </c>
      <c r="AF12" t="n">
        <v>1.33114048299368e-05</v>
      </c>
      <c r="AG12" t="n">
        <v>40</v>
      </c>
      <c r="AH12" t="n">
        <v>980084.5395142128</v>
      </c>
    </row>
    <row r="13">
      <c r="A13" t="n">
        <v>11</v>
      </c>
      <c r="B13" t="n">
        <v>140</v>
      </c>
      <c r="C13" t="inlineStr">
        <is>
          <t xml:space="preserve">CONCLUIDO	</t>
        </is>
      </c>
      <c r="D13" t="n">
        <v>2.9563</v>
      </c>
      <c r="E13" t="n">
        <v>33.83</v>
      </c>
      <c r="F13" t="n">
        <v>26.28</v>
      </c>
      <c r="G13" t="n">
        <v>17.71</v>
      </c>
      <c r="H13" t="n">
        <v>0.24</v>
      </c>
      <c r="I13" t="n">
        <v>89</v>
      </c>
      <c r="J13" t="n">
        <v>279.44</v>
      </c>
      <c r="K13" t="n">
        <v>60.56</v>
      </c>
      <c r="L13" t="n">
        <v>3.75</v>
      </c>
      <c r="M13" t="n">
        <v>87</v>
      </c>
      <c r="N13" t="n">
        <v>75.14</v>
      </c>
      <c r="O13" t="n">
        <v>34698.9</v>
      </c>
      <c r="P13" t="n">
        <v>458.88</v>
      </c>
      <c r="Q13" t="n">
        <v>452.79</v>
      </c>
      <c r="R13" t="n">
        <v>145.32</v>
      </c>
      <c r="S13" t="n">
        <v>57.64</v>
      </c>
      <c r="T13" t="n">
        <v>41350.55</v>
      </c>
      <c r="U13" t="n">
        <v>0.4</v>
      </c>
      <c r="V13" t="n">
        <v>0.8100000000000001</v>
      </c>
      <c r="W13" t="n">
        <v>6.94</v>
      </c>
      <c r="X13" t="n">
        <v>2.55</v>
      </c>
      <c r="Y13" t="n">
        <v>1</v>
      </c>
      <c r="Z13" t="n">
        <v>10</v>
      </c>
      <c r="AA13" t="n">
        <v>780.9587457291944</v>
      </c>
      <c r="AB13" t="n">
        <v>1068.542209374942</v>
      </c>
      <c r="AC13" t="n">
        <v>966.5620406206069</v>
      </c>
      <c r="AD13" t="n">
        <v>780958.7457291945</v>
      </c>
      <c r="AE13" t="n">
        <v>1068542.209374942</v>
      </c>
      <c r="AF13" t="n">
        <v>1.354367638310234e-05</v>
      </c>
      <c r="AG13" t="n">
        <v>40</v>
      </c>
      <c r="AH13" t="n">
        <v>966562.040620607</v>
      </c>
    </row>
    <row r="14">
      <c r="A14" t="n">
        <v>12</v>
      </c>
      <c r="B14" t="n">
        <v>140</v>
      </c>
      <c r="C14" t="inlineStr">
        <is>
          <t xml:space="preserve">CONCLUIDO	</t>
        </is>
      </c>
      <c r="D14" t="n">
        <v>3.0004</v>
      </c>
      <c r="E14" t="n">
        <v>33.33</v>
      </c>
      <c r="F14" t="n">
        <v>26.09</v>
      </c>
      <c r="G14" t="n">
        <v>18.86</v>
      </c>
      <c r="H14" t="n">
        <v>0.25</v>
      </c>
      <c r="I14" t="n">
        <v>83</v>
      </c>
      <c r="J14" t="n">
        <v>279.94</v>
      </c>
      <c r="K14" t="n">
        <v>60.56</v>
      </c>
      <c r="L14" t="n">
        <v>4</v>
      </c>
      <c r="M14" t="n">
        <v>81</v>
      </c>
      <c r="N14" t="n">
        <v>75.38</v>
      </c>
      <c r="O14" t="n">
        <v>34759.54</v>
      </c>
      <c r="P14" t="n">
        <v>455.65</v>
      </c>
      <c r="Q14" t="n">
        <v>452.85</v>
      </c>
      <c r="R14" t="n">
        <v>139.15</v>
      </c>
      <c r="S14" t="n">
        <v>57.64</v>
      </c>
      <c r="T14" t="n">
        <v>38297.71</v>
      </c>
      <c r="U14" t="n">
        <v>0.41</v>
      </c>
      <c r="V14" t="n">
        <v>0.8100000000000001</v>
      </c>
      <c r="W14" t="n">
        <v>6.93</v>
      </c>
      <c r="X14" t="n">
        <v>2.36</v>
      </c>
      <c r="Y14" t="n">
        <v>1</v>
      </c>
      <c r="Z14" t="n">
        <v>10</v>
      </c>
      <c r="AA14" t="n">
        <v>762.8616136766531</v>
      </c>
      <c r="AB14" t="n">
        <v>1043.780914911536</v>
      </c>
      <c r="AC14" t="n">
        <v>944.1639293480935</v>
      </c>
      <c r="AD14" t="n">
        <v>762861.613676653</v>
      </c>
      <c r="AE14" t="n">
        <v>1043780.914911536</v>
      </c>
      <c r="AF14" t="n">
        <v>1.374571140271971e-05</v>
      </c>
      <c r="AG14" t="n">
        <v>39</v>
      </c>
      <c r="AH14" t="n">
        <v>944163.9293480935</v>
      </c>
    </row>
    <row r="15">
      <c r="A15" t="n">
        <v>13</v>
      </c>
      <c r="B15" t="n">
        <v>140</v>
      </c>
      <c r="C15" t="inlineStr">
        <is>
          <t xml:space="preserve">CONCLUIDO	</t>
        </is>
      </c>
      <c r="D15" t="n">
        <v>3.0377</v>
      </c>
      <c r="E15" t="n">
        <v>32.92</v>
      </c>
      <c r="F15" t="n">
        <v>25.95</v>
      </c>
      <c r="G15" t="n">
        <v>19.96</v>
      </c>
      <c r="H15" t="n">
        <v>0.27</v>
      </c>
      <c r="I15" t="n">
        <v>78</v>
      </c>
      <c r="J15" t="n">
        <v>280.43</v>
      </c>
      <c r="K15" t="n">
        <v>60.56</v>
      </c>
      <c r="L15" t="n">
        <v>4.25</v>
      </c>
      <c r="M15" t="n">
        <v>76</v>
      </c>
      <c r="N15" t="n">
        <v>75.62</v>
      </c>
      <c r="O15" t="n">
        <v>34820.27</v>
      </c>
      <c r="P15" t="n">
        <v>453</v>
      </c>
      <c r="Q15" t="n">
        <v>452.83</v>
      </c>
      <c r="R15" t="n">
        <v>134.55</v>
      </c>
      <c r="S15" t="n">
        <v>57.64</v>
      </c>
      <c r="T15" t="n">
        <v>36023.51</v>
      </c>
      <c r="U15" t="n">
        <v>0.43</v>
      </c>
      <c r="V15" t="n">
        <v>0.82</v>
      </c>
      <c r="W15" t="n">
        <v>6.92</v>
      </c>
      <c r="X15" t="n">
        <v>2.22</v>
      </c>
      <c r="Y15" t="n">
        <v>1</v>
      </c>
      <c r="Z15" t="n">
        <v>10</v>
      </c>
      <c r="AA15" t="n">
        <v>755.4775826716849</v>
      </c>
      <c r="AB15" t="n">
        <v>1033.677757930082</v>
      </c>
      <c r="AC15" t="n">
        <v>935.0250034890792</v>
      </c>
      <c r="AD15" t="n">
        <v>755477.5826716849</v>
      </c>
      <c r="AE15" t="n">
        <v>1033677.757930082</v>
      </c>
      <c r="AF15" t="n">
        <v>1.391659363019653e-05</v>
      </c>
      <c r="AG15" t="n">
        <v>39</v>
      </c>
      <c r="AH15" t="n">
        <v>935025.0034890792</v>
      </c>
    </row>
    <row r="16">
      <c r="A16" t="n">
        <v>14</v>
      </c>
      <c r="B16" t="n">
        <v>140</v>
      </c>
      <c r="C16" t="inlineStr">
        <is>
          <t xml:space="preserve">CONCLUIDO	</t>
        </is>
      </c>
      <c r="D16" t="n">
        <v>3.0743</v>
      </c>
      <c r="E16" t="n">
        <v>32.53</v>
      </c>
      <c r="F16" t="n">
        <v>25.81</v>
      </c>
      <c r="G16" t="n">
        <v>21.22</v>
      </c>
      <c r="H16" t="n">
        <v>0.29</v>
      </c>
      <c r="I16" t="n">
        <v>73</v>
      </c>
      <c r="J16" t="n">
        <v>280.92</v>
      </c>
      <c r="K16" t="n">
        <v>60.56</v>
      </c>
      <c r="L16" t="n">
        <v>4.5</v>
      </c>
      <c r="M16" t="n">
        <v>71</v>
      </c>
      <c r="N16" t="n">
        <v>75.87</v>
      </c>
      <c r="O16" t="n">
        <v>34881.09</v>
      </c>
      <c r="P16" t="n">
        <v>450.76</v>
      </c>
      <c r="Q16" t="n">
        <v>452.75</v>
      </c>
      <c r="R16" t="n">
        <v>130.5</v>
      </c>
      <c r="S16" t="n">
        <v>57.64</v>
      </c>
      <c r="T16" t="n">
        <v>34022.01</v>
      </c>
      <c r="U16" t="n">
        <v>0.44</v>
      </c>
      <c r="V16" t="n">
        <v>0.82</v>
      </c>
      <c r="W16" t="n">
        <v>6.91</v>
      </c>
      <c r="X16" t="n">
        <v>2.08</v>
      </c>
      <c r="Y16" t="n">
        <v>1</v>
      </c>
      <c r="Z16" t="n">
        <v>10</v>
      </c>
      <c r="AA16" t="n">
        <v>739.6795334058885</v>
      </c>
      <c r="AB16" t="n">
        <v>1012.062169963875</v>
      </c>
      <c r="AC16" t="n">
        <v>915.4723769006988</v>
      </c>
      <c r="AD16" t="n">
        <v>739679.5334058885</v>
      </c>
      <c r="AE16" t="n">
        <v>1012062.169963875</v>
      </c>
      <c r="AF16" t="n">
        <v>1.408426895260005e-05</v>
      </c>
      <c r="AG16" t="n">
        <v>38</v>
      </c>
      <c r="AH16" t="n">
        <v>915472.3769006988</v>
      </c>
    </row>
    <row r="17">
      <c r="A17" t="n">
        <v>15</v>
      </c>
      <c r="B17" t="n">
        <v>140</v>
      </c>
      <c r="C17" t="inlineStr">
        <is>
          <t xml:space="preserve">CONCLUIDO	</t>
        </is>
      </c>
      <c r="D17" t="n">
        <v>3.1055</v>
      </c>
      <c r="E17" t="n">
        <v>32.2</v>
      </c>
      <c r="F17" t="n">
        <v>25.7</v>
      </c>
      <c r="G17" t="n">
        <v>22.34</v>
      </c>
      <c r="H17" t="n">
        <v>0.3</v>
      </c>
      <c r="I17" t="n">
        <v>69</v>
      </c>
      <c r="J17" t="n">
        <v>281.41</v>
      </c>
      <c r="K17" t="n">
        <v>60.56</v>
      </c>
      <c r="L17" t="n">
        <v>4.75</v>
      </c>
      <c r="M17" t="n">
        <v>67</v>
      </c>
      <c r="N17" t="n">
        <v>76.11</v>
      </c>
      <c r="O17" t="n">
        <v>34942.02</v>
      </c>
      <c r="P17" t="n">
        <v>448.62</v>
      </c>
      <c r="Q17" t="n">
        <v>452.8</v>
      </c>
      <c r="R17" t="n">
        <v>126.22</v>
      </c>
      <c r="S17" t="n">
        <v>57.64</v>
      </c>
      <c r="T17" t="n">
        <v>31901.31</v>
      </c>
      <c r="U17" t="n">
        <v>0.46</v>
      </c>
      <c r="V17" t="n">
        <v>0.83</v>
      </c>
      <c r="W17" t="n">
        <v>6.91</v>
      </c>
      <c r="X17" t="n">
        <v>1.97</v>
      </c>
      <c r="Y17" t="n">
        <v>1</v>
      </c>
      <c r="Z17" t="n">
        <v>10</v>
      </c>
      <c r="AA17" t="n">
        <v>733.8514564742874</v>
      </c>
      <c r="AB17" t="n">
        <v>1004.08793798945</v>
      </c>
      <c r="AC17" t="n">
        <v>908.2591944340084</v>
      </c>
      <c r="AD17" t="n">
        <v>733851.4564742873</v>
      </c>
      <c r="AE17" t="n">
        <v>1004087.93798945</v>
      </c>
      <c r="AF17" t="n">
        <v>1.422720529300962e-05</v>
      </c>
      <c r="AG17" t="n">
        <v>38</v>
      </c>
      <c r="AH17" t="n">
        <v>908259.1944340083</v>
      </c>
    </row>
    <row r="18">
      <c r="A18" t="n">
        <v>16</v>
      </c>
      <c r="B18" t="n">
        <v>140</v>
      </c>
      <c r="C18" t="inlineStr">
        <is>
          <t xml:space="preserve">CONCLUIDO	</t>
        </is>
      </c>
      <c r="D18" t="n">
        <v>3.1381</v>
      </c>
      <c r="E18" t="n">
        <v>31.87</v>
      </c>
      <c r="F18" t="n">
        <v>25.57</v>
      </c>
      <c r="G18" t="n">
        <v>23.6</v>
      </c>
      <c r="H18" t="n">
        <v>0.32</v>
      </c>
      <c r="I18" t="n">
        <v>65</v>
      </c>
      <c r="J18" t="n">
        <v>281.91</v>
      </c>
      <c r="K18" t="n">
        <v>60.56</v>
      </c>
      <c r="L18" t="n">
        <v>5</v>
      </c>
      <c r="M18" t="n">
        <v>63</v>
      </c>
      <c r="N18" t="n">
        <v>76.34999999999999</v>
      </c>
      <c r="O18" t="n">
        <v>35003.04</v>
      </c>
      <c r="P18" t="n">
        <v>446.38</v>
      </c>
      <c r="Q18" t="n">
        <v>452.75</v>
      </c>
      <c r="R18" t="n">
        <v>122.15</v>
      </c>
      <c r="S18" t="n">
        <v>57.64</v>
      </c>
      <c r="T18" t="n">
        <v>29887.92</v>
      </c>
      <c r="U18" t="n">
        <v>0.47</v>
      </c>
      <c r="V18" t="n">
        <v>0.83</v>
      </c>
      <c r="W18" t="n">
        <v>6.9</v>
      </c>
      <c r="X18" t="n">
        <v>1.84</v>
      </c>
      <c r="Y18" t="n">
        <v>1</v>
      </c>
      <c r="Z18" t="n">
        <v>10</v>
      </c>
      <c r="AA18" t="n">
        <v>718.8526934794355</v>
      </c>
      <c r="AB18" t="n">
        <v>983.5659687611712</v>
      </c>
      <c r="AC18" t="n">
        <v>889.6958131461114</v>
      </c>
      <c r="AD18" t="n">
        <v>718852.6934794355</v>
      </c>
      <c r="AE18" t="n">
        <v>983565.9687611712</v>
      </c>
      <c r="AF18" t="n">
        <v>1.437655544356576e-05</v>
      </c>
      <c r="AG18" t="n">
        <v>37</v>
      </c>
      <c r="AH18" t="n">
        <v>889695.8131461114</v>
      </c>
    </row>
    <row r="19">
      <c r="A19" t="n">
        <v>17</v>
      </c>
      <c r="B19" t="n">
        <v>140</v>
      </c>
      <c r="C19" t="inlineStr">
        <is>
          <t xml:space="preserve">CONCLUIDO	</t>
        </is>
      </c>
      <c r="D19" t="n">
        <v>3.1597</v>
      </c>
      <c r="E19" t="n">
        <v>31.65</v>
      </c>
      <c r="F19" t="n">
        <v>25.51</v>
      </c>
      <c r="G19" t="n">
        <v>24.69</v>
      </c>
      <c r="H19" t="n">
        <v>0.33</v>
      </c>
      <c r="I19" t="n">
        <v>62</v>
      </c>
      <c r="J19" t="n">
        <v>282.4</v>
      </c>
      <c r="K19" t="n">
        <v>60.56</v>
      </c>
      <c r="L19" t="n">
        <v>5.25</v>
      </c>
      <c r="M19" t="n">
        <v>60</v>
      </c>
      <c r="N19" t="n">
        <v>76.59999999999999</v>
      </c>
      <c r="O19" t="n">
        <v>35064.15</v>
      </c>
      <c r="P19" t="n">
        <v>445.33</v>
      </c>
      <c r="Q19" t="n">
        <v>452.69</v>
      </c>
      <c r="R19" t="n">
        <v>120.08</v>
      </c>
      <c r="S19" t="n">
        <v>57.64</v>
      </c>
      <c r="T19" t="n">
        <v>28867.9</v>
      </c>
      <c r="U19" t="n">
        <v>0.48</v>
      </c>
      <c r="V19" t="n">
        <v>0.83</v>
      </c>
      <c r="W19" t="n">
        <v>6.91</v>
      </c>
      <c r="X19" t="n">
        <v>1.78</v>
      </c>
      <c r="Y19" t="n">
        <v>1</v>
      </c>
      <c r="Z19" t="n">
        <v>10</v>
      </c>
      <c r="AA19" t="n">
        <v>715.3237705288445</v>
      </c>
      <c r="AB19" t="n">
        <v>978.7375406950796</v>
      </c>
      <c r="AC19" t="n">
        <v>885.3282034779063</v>
      </c>
      <c r="AD19" t="n">
        <v>715323.7705288446</v>
      </c>
      <c r="AE19" t="n">
        <v>978737.5406950796</v>
      </c>
      <c r="AF19" t="n">
        <v>1.447551137154161e-05</v>
      </c>
      <c r="AG19" t="n">
        <v>37</v>
      </c>
      <c r="AH19" t="n">
        <v>885328.2034779063</v>
      </c>
    </row>
    <row r="20">
      <c r="A20" t="n">
        <v>18</v>
      </c>
      <c r="B20" t="n">
        <v>140</v>
      </c>
      <c r="C20" t="inlineStr">
        <is>
          <t xml:space="preserve">CONCLUIDO	</t>
        </is>
      </c>
      <c r="D20" t="n">
        <v>3.1861</v>
      </c>
      <c r="E20" t="n">
        <v>31.39</v>
      </c>
      <c r="F20" t="n">
        <v>25.4</v>
      </c>
      <c r="G20" t="n">
        <v>25.84</v>
      </c>
      <c r="H20" t="n">
        <v>0.35</v>
      </c>
      <c r="I20" t="n">
        <v>59</v>
      </c>
      <c r="J20" t="n">
        <v>282.9</v>
      </c>
      <c r="K20" t="n">
        <v>60.56</v>
      </c>
      <c r="L20" t="n">
        <v>5.5</v>
      </c>
      <c r="M20" t="n">
        <v>57</v>
      </c>
      <c r="N20" t="n">
        <v>76.84999999999999</v>
      </c>
      <c r="O20" t="n">
        <v>35125.37</v>
      </c>
      <c r="P20" t="n">
        <v>443.44</v>
      </c>
      <c r="Q20" t="n">
        <v>452.68</v>
      </c>
      <c r="R20" t="n">
        <v>117.02</v>
      </c>
      <c r="S20" t="n">
        <v>57.64</v>
      </c>
      <c r="T20" t="n">
        <v>27352.02</v>
      </c>
      <c r="U20" t="n">
        <v>0.49</v>
      </c>
      <c r="V20" t="n">
        <v>0.83</v>
      </c>
      <c r="W20" t="n">
        <v>6.89</v>
      </c>
      <c r="X20" t="n">
        <v>1.68</v>
      </c>
      <c r="Y20" t="n">
        <v>1</v>
      </c>
      <c r="Z20" t="n">
        <v>10</v>
      </c>
      <c r="AA20" t="n">
        <v>710.5575708377687</v>
      </c>
      <c r="AB20" t="n">
        <v>972.2162160078594</v>
      </c>
      <c r="AC20" t="n">
        <v>879.4292648660978</v>
      </c>
      <c r="AD20" t="n">
        <v>710557.5708377687</v>
      </c>
      <c r="AE20" t="n">
        <v>972216.2160078594</v>
      </c>
      <c r="AF20" t="n">
        <v>1.459645750573432e-05</v>
      </c>
      <c r="AG20" t="n">
        <v>37</v>
      </c>
      <c r="AH20" t="n">
        <v>879429.2648660978</v>
      </c>
    </row>
    <row r="21">
      <c r="A21" t="n">
        <v>19</v>
      </c>
      <c r="B21" t="n">
        <v>140</v>
      </c>
      <c r="C21" t="inlineStr">
        <is>
          <t xml:space="preserve">CONCLUIDO	</t>
        </is>
      </c>
      <c r="D21" t="n">
        <v>3.2031</v>
      </c>
      <c r="E21" t="n">
        <v>31.22</v>
      </c>
      <c r="F21" t="n">
        <v>25.34</v>
      </c>
      <c r="G21" t="n">
        <v>26.68</v>
      </c>
      <c r="H21" t="n">
        <v>0.36</v>
      </c>
      <c r="I21" t="n">
        <v>57</v>
      </c>
      <c r="J21" t="n">
        <v>283.4</v>
      </c>
      <c r="K21" t="n">
        <v>60.56</v>
      </c>
      <c r="L21" t="n">
        <v>5.75</v>
      </c>
      <c r="M21" t="n">
        <v>55</v>
      </c>
      <c r="N21" t="n">
        <v>77.09</v>
      </c>
      <c r="O21" t="n">
        <v>35186.68</v>
      </c>
      <c r="P21" t="n">
        <v>442.21</v>
      </c>
      <c r="Q21" t="n">
        <v>452.73</v>
      </c>
      <c r="R21" t="n">
        <v>114.94</v>
      </c>
      <c r="S21" t="n">
        <v>57.64</v>
      </c>
      <c r="T21" t="n">
        <v>26322.34</v>
      </c>
      <c r="U21" t="n">
        <v>0.5</v>
      </c>
      <c r="V21" t="n">
        <v>0.84</v>
      </c>
      <c r="W21" t="n">
        <v>6.89</v>
      </c>
      <c r="X21" t="n">
        <v>1.61</v>
      </c>
      <c r="Y21" t="n">
        <v>1</v>
      </c>
      <c r="Z21" t="n">
        <v>10</v>
      </c>
      <c r="AA21" t="n">
        <v>707.5371330166598</v>
      </c>
      <c r="AB21" t="n">
        <v>968.0835197287062</v>
      </c>
      <c r="AC21" t="n">
        <v>875.6909873195511</v>
      </c>
      <c r="AD21" t="n">
        <v>707537.1330166599</v>
      </c>
      <c r="AE21" t="n">
        <v>968083.5197287062</v>
      </c>
      <c r="AF21" t="n">
        <v>1.467433948608569e-05</v>
      </c>
      <c r="AG21" t="n">
        <v>37</v>
      </c>
      <c r="AH21" t="n">
        <v>875690.9873195512</v>
      </c>
    </row>
    <row r="22">
      <c r="A22" t="n">
        <v>20</v>
      </c>
      <c r="B22" t="n">
        <v>140</v>
      </c>
      <c r="C22" t="inlineStr">
        <is>
          <t xml:space="preserve">CONCLUIDO	</t>
        </is>
      </c>
      <c r="D22" t="n">
        <v>3.2284</v>
      </c>
      <c r="E22" t="n">
        <v>30.98</v>
      </c>
      <c r="F22" t="n">
        <v>25.25</v>
      </c>
      <c r="G22" t="n">
        <v>28.06</v>
      </c>
      <c r="H22" t="n">
        <v>0.38</v>
      </c>
      <c r="I22" t="n">
        <v>54</v>
      </c>
      <c r="J22" t="n">
        <v>283.9</v>
      </c>
      <c r="K22" t="n">
        <v>60.56</v>
      </c>
      <c r="L22" t="n">
        <v>6</v>
      </c>
      <c r="M22" t="n">
        <v>52</v>
      </c>
      <c r="N22" t="n">
        <v>77.34</v>
      </c>
      <c r="O22" t="n">
        <v>35248.1</v>
      </c>
      <c r="P22" t="n">
        <v>440.69</v>
      </c>
      <c r="Q22" t="n">
        <v>452.75</v>
      </c>
      <c r="R22" t="n">
        <v>112.05</v>
      </c>
      <c r="S22" t="n">
        <v>57.64</v>
      </c>
      <c r="T22" t="n">
        <v>24895.42</v>
      </c>
      <c r="U22" t="n">
        <v>0.51</v>
      </c>
      <c r="V22" t="n">
        <v>0.84</v>
      </c>
      <c r="W22" t="n">
        <v>6.88</v>
      </c>
      <c r="X22" t="n">
        <v>1.53</v>
      </c>
      <c r="Y22" t="n">
        <v>1</v>
      </c>
      <c r="Z22" t="n">
        <v>10</v>
      </c>
      <c r="AA22" t="n">
        <v>694.3265353799902</v>
      </c>
      <c r="AB22" t="n">
        <v>950.0081972317798</v>
      </c>
      <c r="AC22" t="n">
        <v>859.3407482328569</v>
      </c>
      <c r="AD22" t="n">
        <v>694326.5353799902</v>
      </c>
      <c r="AE22" t="n">
        <v>950008.1972317798</v>
      </c>
      <c r="AF22" t="n">
        <v>1.479024619802036e-05</v>
      </c>
      <c r="AG22" t="n">
        <v>36</v>
      </c>
      <c r="AH22" t="n">
        <v>859340.7482328569</v>
      </c>
    </row>
    <row r="23">
      <c r="A23" t="n">
        <v>21</v>
      </c>
      <c r="B23" t="n">
        <v>140</v>
      </c>
      <c r="C23" t="inlineStr">
        <is>
          <t xml:space="preserve">CONCLUIDO	</t>
        </is>
      </c>
      <c r="D23" t="n">
        <v>3.2458</v>
      </c>
      <c r="E23" t="n">
        <v>30.81</v>
      </c>
      <c r="F23" t="n">
        <v>25.19</v>
      </c>
      <c r="G23" t="n">
        <v>29.07</v>
      </c>
      <c r="H23" t="n">
        <v>0.39</v>
      </c>
      <c r="I23" t="n">
        <v>52</v>
      </c>
      <c r="J23" t="n">
        <v>284.4</v>
      </c>
      <c r="K23" t="n">
        <v>60.56</v>
      </c>
      <c r="L23" t="n">
        <v>6.25</v>
      </c>
      <c r="M23" t="n">
        <v>50</v>
      </c>
      <c r="N23" t="n">
        <v>77.59</v>
      </c>
      <c r="O23" t="n">
        <v>35309.61</v>
      </c>
      <c r="P23" t="n">
        <v>439.67</v>
      </c>
      <c r="Q23" t="n">
        <v>452.7</v>
      </c>
      <c r="R23" t="n">
        <v>110</v>
      </c>
      <c r="S23" t="n">
        <v>57.64</v>
      </c>
      <c r="T23" t="n">
        <v>23877.31</v>
      </c>
      <c r="U23" t="n">
        <v>0.52</v>
      </c>
      <c r="V23" t="n">
        <v>0.84</v>
      </c>
      <c r="W23" t="n">
        <v>6.88</v>
      </c>
      <c r="X23" t="n">
        <v>1.47</v>
      </c>
      <c r="Y23" t="n">
        <v>1</v>
      </c>
      <c r="Z23" t="n">
        <v>10</v>
      </c>
      <c r="AA23" t="n">
        <v>691.4946545768362</v>
      </c>
      <c r="AB23" t="n">
        <v>946.1334929831407</v>
      </c>
      <c r="AC23" t="n">
        <v>855.8358403195265</v>
      </c>
      <c r="AD23" t="n">
        <v>691494.6545768362</v>
      </c>
      <c r="AE23" t="n">
        <v>946133.4929831407</v>
      </c>
      <c r="AF23" t="n">
        <v>1.486996069555647e-05</v>
      </c>
      <c r="AG23" t="n">
        <v>36</v>
      </c>
      <c r="AH23" t="n">
        <v>855835.8403195265</v>
      </c>
    </row>
    <row r="24">
      <c r="A24" t="n">
        <v>22</v>
      </c>
      <c r="B24" t="n">
        <v>140</v>
      </c>
      <c r="C24" t="inlineStr">
        <is>
          <t xml:space="preserve">CONCLUIDO	</t>
        </is>
      </c>
      <c r="D24" t="n">
        <v>3.2615</v>
      </c>
      <c r="E24" t="n">
        <v>30.66</v>
      </c>
      <c r="F24" t="n">
        <v>25.15</v>
      </c>
      <c r="G24" t="n">
        <v>30.18</v>
      </c>
      <c r="H24" t="n">
        <v>0.41</v>
      </c>
      <c r="I24" t="n">
        <v>50</v>
      </c>
      <c r="J24" t="n">
        <v>284.89</v>
      </c>
      <c r="K24" t="n">
        <v>60.56</v>
      </c>
      <c r="L24" t="n">
        <v>6.5</v>
      </c>
      <c r="M24" t="n">
        <v>48</v>
      </c>
      <c r="N24" t="n">
        <v>77.84</v>
      </c>
      <c r="O24" t="n">
        <v>35371.22</v>
      </c>
      <c r="P24" t="n">
        <v>438.81</v>
      </c>
      <c r="Q24" t="n">
        <v>452.66</v>
      </c>
      <c r="R24" t="n">
        <v>108.73</v>
      </c>
      <c r="S24" t="n">
        <v>57.64</v>
      </c>
      <c r="T24" t="n">
        <v>23253.43</v>
      </c>
      <c r="U24" t="n">
        <v>0.53</v>
      </c>
      <c r="V24" t="n">
        <v>0.84</v>
      </c>
      <c r="W24" t="n">
        <v>6.87</v>
      </c>
      <c r="X24" t="n">
        <v>1.42</v>
      </c>
      <c r="Y24" t="n">
        <v>1</v>
      </c>
      <c r="Z24" t="n">
        <v>10</v>
      </c>
      <c r="AA24" t="n">
        <v>689.0317979555545</v>
      </c>
      <c r="AB24" t="n">
        <v>942.7637039003372</v>
      </c>
      <c r="AC24" t="n">
        <v>852.7876591772571</v>
      </c>
      <c r="AD24" t="n">
        <v>689031.7979555544</v>
      </c>
      <c r="AE24" t="n">
        <v>942763.7039003372</v>
      </c>
      <c r="AF24" t="n">
        <v>1.494188699505743e-05</v>
      </c>
      <c r="AG24" t="n">
        <v>36</v>
      </c>
      <c r="AH24" t="n">
        <v>852787.6591772571</v>
      </c>
    </row>
    <row r="25">
      <c r="A25" t="n">
        <v>23</v>
      </c>
      <c r="B25" t="n">
        <v>140</v>
      </c>
      <c r="C25" t="inlineStr">
        <is>
          <t xml:space="preserve">CONCLUIDO	</t>
        </is>
      </c>
      <c r="D25" t="n">
        <v>3.2831</v>
      </c>
      <c r="E25" t="n">
        <v>30.46</v>
      </c>
      <c r="F25" t="n">
        <v>25.05</v>
      </c>
      <c r="G25" t="n">
        <v>31.31</v>
      </c>
      <c r="H25" t="n">
        <v>0.42</v>
      </c>
      <c r="I25" t="n">
        <v>48</v>
      </c>
      <c r="J25" t="n">
        <v>285.39</v>
      </c>
      <c r="K25" t="n">
        <v>60.56</v>
      </c>
      <c r="L25" t="n">
        <v>6.75</v>
      </c>
      <c r="M25" t="n">
        <v>46</v>
      </c>
      <c r="N25" t="n">
        <v>78.09</v>
      </c>
      <c r="O25" t="n">
        <v>35432.93</v>
      </c>
      <c r="P25" t="n">
        <v>437.1</v>
      </c>
      <c r="Q25" t="n">
        <v>452.59</v>
      </c>
      <c r="R25" t="n">
        <v>105.65</v>
      </c>
      <c r="S25" t="n">
        <v>57.64</v>
      </c>
      <c r="T25" t="n">
        <v>21720.81</v>
      </c>
      <c r="U25" t="n">
        <v>0.55</v>
      </c>
      <c r="V25" t="n">
        <v>0.85</v>
      </c>
      <c r="W25" t="n">
        <v>6.87</v>
      </c>
      <c r="X25" t="n">
        <v>1.32</v>
      </c>
      <c r="Y25" t="n">
        <v>1</v>
      </c>
      <c r="Z25" t="n">
        <v>10</v>
      </c>
      <c r="AA25" t="n">
        <v>685.2253498917961</v>
      </c>
      <c r="AB25" t="n">
        <v>937.5555537308664</v>
      </c>
      <c r="AC25" t="n">
        <v>848.076567550276</v>
      </c>
      <c r="AD25" t="n">
        <v>685225.3498917961</v>
      </c>
      <c r="AE25" t="n">
        <v>937555.5537308664</v>
      </c>
      <c r="AF25" t="n">
        <v>1.504084292303329e-05</v>
      </c>
      <c r="AG25" t="n">
        <v>36</v>
      </c>
      <c r="AH25" t="n">
        <v>848076.5675502759</v>
      </c>
    </row>
    <row r="26">
      <c r="A26" t="n">
        <v>24</v>
      </c>
      <c r="B26" t="n">
        <v>140</v>
      </c>
      <c r="C26" t="inlineStr">
        <is>
          <t xml:space="preserve">CONCLUIDO	</t>
        </is>
      </c>
      <c r="D26" t="n">
        <v>3.2965</v>
      </c>
      <c r="E26" t="n">
        <v>30.34</v>
      </c>
      <c r="F26" t="n">
        <v>25.03</v>
      </c>
      <c r="G26" t="n">
        <v>32.65</v>
      </c>
      <c r="H26" t="n">
        <v>0.44</v>
      </c>
      <c r="I26" t="n">
        <v>46</v>
      </c>
      <c r="J26" t="n">
        <v>285.9</v>
      </c>
      <c r="K26" t="n">
        <v>60.56</v>
      </c>
      <c r="L26" t="n">
        <v>7</v>
      </c>
      <c r="M26" t="n">
        <v>44</v>
      </c>
      <c r="N26" t="n">
        <v>78.34</v>
      </c>
      <c r="O26" t="n">
        <v>35494.74</v>
      </c>
      <c r="P26" t="n">
        <v>436.74</v>
      </c>
      <c r="Q26" t="n">
        <v>452.64</v>
      </c>
      <c r="R26" t="n">
        <v>104.69</v>
      </c>
      <c r="S26" t="n">
        <v>57.64</v>
      </c>
      <c r="T26" t="n">
        <v>21254.82</v>
      </c>
      <c r="U26" t="n">
        <v>0.55</v>
      </c>
      <c r="V26" t="n">
        <v>0.85</v>
      </c>
      <c r="W26" t="n">
        <v>6.88</v>
      </c>
      <c r="X26" t="n">
        <v>1.31</v>
      </c>
      <c r="Y26" t="n">
        <v>1</v>
      </c>
      <c r="Z26" t="n">
        <v>10</v>
      </c>
      <c r="AA26" t="n">
        <v>683.4669474310357</v>
      </c>
      <c r="AB26" t="n">
        <v>935.1496299088125</v>
      </c>
      <c r="AC26" t="n">
        <v>845.9002617210634</v>
      </c>
      <c r="AD26" t="n">
        <v>683466.9474310357</v>
      </c>
      <c r="AE26" t="n">
        <v>935149.6299088125</v>
      </c>
      <c r="AF26" t="n">
        <v>1.510223224872201e-05</v>
      </c>
      <c r="AG26" t="n">
        <v>36</v>
      </c>
      <c r="AH26" t="n">
        <v>845900.2617210634</v>
      </c>
    </row>
    <row r="27">
      <c r="A27" t="n">
        <v>25</v>
      </c>
      <c r="B27" t="n">
        <v>140</v>
      </c>
      <c r="C27" t="inlineStr">
        <is>
          <t xml:space="preserve">CONCLUIDO	</t>
        </is>
      </c>
      <c r="D27" t="n">
        <v>3.3163</v>
      </c>
      <c r="E27" t="n">
        <v>30.15</v>
      </c>
      <c r="F27" t="n">
        <v>24.95</v>
      </c>
      <c r="G27" t="n">
        <v>34.03</v>
      </c>
      <c r="H27" t="n">
        <v>0.45</v>
      </c>
      <c r="I27" t="n">
        <v>44</v>
      </c>
      <c r="J27" t="n">
        <v>286.4</v>
      </c>
      <c r="K27" t="n">
        <v>60.56</v>
      </c>
      <c r="L27" t="n">
        <v>7.25</v>
      </c>
      <c r="M27" t="n">
        <v>42</v>
      </c>
      <c r="N27" t="n">
        <v>78.59</v>
      </c>
      <c r="O27" t="n">
        <v>35556.78</v>
      </c>
      <c r="P27" t="n">
        <v>435.31</v>
      </c>
      <c r="Q27" t="n">
        <v>452.68</v>
      </c>
      <c r="R27" t="n">
        <v>102.11</v>
      </c>
      <c r="S27" t="n">
        <v>57.64</v>
      </c>
      <c r="T27" t="n">
        <v>19973.71</v>
      </c>
      <c r="U27" t="n">
        <v>0.5600000000000001</v>
      </c>
      <c r="V27" t="n">
        <v>0.85</v>
      </c>
      <c r="W27" t="n">
        <v>6.87</v>
      </c>
      <c r="X27" t="n">
        <v>1.23</v>
      </c>
      <c r="Y27" t="n">
        <v>1</v>
      </c>
      <c r="Z27" t="n">
        <v>10</v>
      </c>
      <c r="AA27" t="n">
        <v>671.1578012376812</v>
      </c>
      <c r="AB27" t="n">
        <v>918.3077130458607</v>
      </c>
      <c r="AC27" t="n">
        <v>830.6657137657329</v>
      </c>
      <c r="AD27" t="n">
        <v>671157.8012376812</v>
      </c>
      <c r="AE27" t="n">
        <v>918307.7130458608</v>
      </c>
      <c r="AF27" t="n">
        <v>1.519294184936654e-05</v>
      </c>
      <c r="AG27" t="n">
        <v>35</v>
      </c>
      <c r="AH27" t="n">
        <v>830665.7137657329</v>
      </c>
    </row>
    <row r="28">
      <c r="A28" t="n">
        <v>26</v>
      </c>
      <c r="B28" t="n">
        <v>140</v>
      </c>
      <c r="C28" t="inlineStr">
        <is>
          <t xml:space="preserve">CONCLUIDO	</t>
        </is>
      </c>
      <c r="D28" t="n">
        <v>3.326</v>
      </c>
      <c r="E28" t="n">
        <v>30.07</v>
      </c>
      <c r="F28" t="n">
        <v>24.92</v>
      </c>
      <c r="G28" t="n">
        <v>34.77</v>
      </c>
      <c r="H28" t="n">
        <v>0.47</v>
      </c>
      <c r="I28" t="n">
        <v>43</v>
      </c>
      <c r="J28" t="n">
        <v>286.9</v>
      </c>
      <c r="K28" t="n">
        <v>60.56</v>
      </c>
      <c r="L28" t="n">
        <v>7.5</v>
      </c>
      <c r="M28" t="n">
        <v>41</v>
      </c>
      <c r="N28" t="n">
        <v>78.84999999999999</v>
      </c>
      <c r="O28" t="n">
        <v>35618.8</v>
      </c>
      <c r="P28" t="n">
        <v>434.81</v>
      </c>
      <c r="Q28" t="n">
        <v>452.68</v>
      </c>
      <c r="R28" t="n">
        <v>101.24</v>
      </c>
      <c r="S28" t="n">
        <v>57.64</v>
      </c>
      <c r="T28" t="n">
        <v>19543.04</v>
      </c>
      <c r="U28" t="n">
        <v>0.57</v>
      </c>
      <c r="V28" t="n">
        <v>0.85</v>
      </c>
      <c r="W28" t="n">
        <v>6.86</v>
      </c>
      <c r="X28" t="n">
        <v>1.19</v>
      </c>
      <c r="Y28" t="n">
        <v>1</v>
      </c>
      <c r="Z28" t="n">
        <v>10</v>
      </c>
      <c r="AA28" t="n">
        <v>669.7135627928843</v>
      </c>
      <c r="AB28" t="n">
        <v>916.3316422903863</v>
      </c>
      <c r="AC28" t="n">
        <v>828.8782364297283</v>
      </c>
      <c r="AD28" t="n">
        <v>669713.5627928843</v>
      </c>
      <c r="AE28" t="n">
        <v>916331.6422903863</v>
      </c>
      <c r="AF28" t="n">
        <v>1.523738039109644e-05</v>
      </c>
      <c r="AG28" t="n">
        <v>35</v>
      </c>
      <c r="AH28" t="n">
        <v>828878.2364297283</v>
      </c>
    </row>
    <row r="29">
      <c r="A29" t="n">
        <v>27</v>
      </c>
      <c r="B29" t="n">
        <v>140</v>
      </c>
      <c r="C29" t="inlineStr">
        <is>
          <t xml:space="preserve">CONCLUIDO	</t>
        </is>
      </c>
      <c r="D29" t="n">
        <v>3.3352</v>
      </c>
      <c r="E29" t="n">
        <v>29.98</v>
      </c>
      <c r="F29" t="n">
        <v>24.89</v>
      </c>
      <c r="G29" t="n">
        <v>35.55</v>
      </c>
      <c r="H29" t="n">
        <v>0.48</v>
      </c>
      <c r="I29" t="n">
        <v>42</v>
      </c>
      <c r="J29" t="n">
        <v>287.41</v>
      </c>
      <c r="K29" t="n">
        <v>60.56</v>
      </c>
      <c r="L29" t="n">
        <v>7.75</v>
      </c>
      <c r="M29" t="n">
        <v>40</v>
      </c>
      <c r="N29" t="n">
        <v>79.09999999999999</v>
      </c>
      <c r="O29" t="n">
        <v>35680.92</v>
      </c>
      <c r="P29" t="n">
        <v>434.12</v>
      </c>
      <c r="Q29" t="n">
        <v>452.62</v>
      </c>
      <c r="R29" t="n">
        <v>100.13</v>
      </c>
      <c r="S29" t="n">
        <v>57.64</v>
      </c>
      <c r="T29" t="n">
        <v>18994.82</v>
      </c>
      <c r="U29" t="n">
        <v>0.58</v>
      </c>
      <c r="V29" t="n">
        <v>0.85</v>
      </c>
      <c r="W29" t="n">
        <v>6.86</v>
      </c>
      <c r="X29" t="n">
        <v>1.16</v>
      </c>
      <c r="Y29" t="n">
        <v>1</v>
      </c>
      <c r="Z29" t="n">
        <v>10</v>
      </c>
      <c r="AA29" t="n">
        <v>668.1927385810978</v>
      </c>
      <c r="AB29" t="n">
        <v>914.2507835097911</v>
      </c>
      <c r="AC29" t="n">
        <v>826.9959718906496</v>
      </c>
      <c r="AD29" t="n">
        <v>668192.7385810978</v>
      </c>
      <c r="AE29" t="n">
        <v>914250.783509791</v>
      </c>
      <c r="AF29" t="n">
        <v>1.527952828634541e-05</v>
      </c>
      <c r="AG29" t="n">
        <v>35</v>
      </c>
      <c r="AH29" t="n">
        <v>826995.9718906495</v>
      </c>
    </row>
    <row r="30">
      <c r="A30" t="n">
        <v>28</v>
      </c>
      <c r="B30" t="n">
        <v>140</v>
      </c>
      <c r="C30" t="inlineStr">
        <is>
          <t xml:space="preserve">CONCLUIDO	</t>
        </is>
      </c>
      <c r="D30" t="n">
        <v>3.3491</v>
      </c>
      <c r="E30" t="n">
        <v>29.86</v>
      </c>
      <c r="F30" t="n">
        <v>24.87</v>
      </c>
      <c r="G30" t="n">
        <v>37.3</v>
      </c>
      <c r="H30" t="n">
        <v>0.49</v>
      </c>
      <c r="I30" t="n">
        <v>40</v>
      </c>
      <c r="J30" t="n">
        <v>287.91</v>
      </c>
      <c r="K30" t="n">
        <v>60.56</v>
      </c>
      <c r="L30" t="n">
        <v>8</v>
      </c>
      <c r="M30" t="n">
        <v>38</v>
      </c>
      <c r="N30" t="n">
        <v>79.36</v>
      </c>
      <c r="O30" t="n">
        <v>35743.15</v>
      </c>
      <c r="P30" t="n">
        <v>433.8</v>
      </c>
      <c r="Q30" t="n">
        <v>452.67</v>
      </c>
      <c r="R30" t="n">
        <v>99.34</v>
      </c>
      <c r="S30" t="n">
        <v>57.64</v>
      </c>
      <c r="T30" t="n">
        <v>18608.6</v>
      </c>
      <c r="U30" t="n">
        <v>0.58</v>
      </c>
      <c r="V30" t="n">
        <v>0.85</v>
      </c>
      <c r="W30" t="n">
        <v>6.87</v>
      </c>
      <c r="X30" t="n">
        <v>1.14</v>
      </c>
      <c r="Y30" t="n">
        <v>1</v>
      </c>
      <c r="Z30" t="n">
        <v>10</v>
      </c>
      <c r="AA30" t="n">
        <v>666.4703869215447</v>
      </c>
      <c r="AB30" t="n">
        <v>911.8941859843978</v>
      </c>
      <c r="AC30" t="n">
        <v>824.8642847255743</v>
      </c>
      <c r="AD30" t="n">
        <v>666470.3869215447</v>
      </c>
      <c r="AE30" t="n">
        <v>911894.1859843979</v>
      </c>
      <c r="AF30" t="n">
        <v>1.534320825851506e-05</v>
      </c>
      <c r="AG30" t="n">
        <v>35</v>
      </c>
      <c r="AH30" t="n">
        <v>824864.2847255743</v>
      </c>
    </row>
    <row r="31">
      <c r="A31" t="n">
        <v>29</v>
      </c>
      <c r="B31" t="n">
        <v>140</v>
      </c>
      <c r="C31" t="inlineStr">
        <is>
          <t xml:space="preserve">CONCLUIDO	</t>
        </is>
      </c>
      <c r="D31" t="n">
        <v>3.3586</v>
      </c>
      <c r="E31" t="n">
        <v>29.77</v>
      </c>
      <c r="F31" t="n">
        <v>24.84</v>
      </c>
      <c r="G31" t="n">
        <v>38.21</v>
      </c>
      <c r="H31" t="n">
        <v>0.51</v>
      </c>
      <c r="I31" t="n">
        <v>39</v>
      </c>
      <c r="J31" t="n">
        <v>288.42</v>
      </c>
      <c r="K31" t="n">
        <v>60.56</v>
      </c>
      <c r="L31" t="n">
        <v>8.25</v>
      </c>
      <c r="M31" t="n">
        <v>37</v>
      </c>
      <c r="N31" t="n">
        <v>79.61</v>
      </c>
      <c r="O31" t="n">
        <v>35805.48</v>
      </c>
      <c r="P31" t="n">
        <v>433.16</v>
      </c>
      <c r="Q31" t="n">
        <v>452.69</v>
      </c>
      <c r="R31" t="n">
        <v>98.59999999999999</v>
      </c>
      <c r="S31" t="n">
        <v>57.64</v>
      </c>
      <c r="T31" t="n">
        <v>18241.6</v>
      </c>
      <c r="U31" t="n">
        <v>0.58</v>
      </c>
      <c r="V31" t="n">
        <v>0.85</v>
      </c>
      <c r="W31" t="n">
        <v>6.86</v>
      </c>
      <c r="X31" t="n">
        <v>1.11</v>
      </c>
      <c r="Y31" t="n">
        <v>1</v>
      </c>
      <c r="Z31" t="n">
        <v>10</v>
      </c>
      <c r="AA31" t="n">
        <v>664.9737510451386</v>
      </c>
      <c r="AB31" t="n">
        <v>909.8464227513842</v>
      </c>
      <c r="AC31" t="n">
        <v>823.0119571414657</v>
      </c>
      <c r="AD31" t="n">
        <v>664973.7510451386</v>
      </c>
      <c r="AE31" t="n">
        <v>909846.4227513842</v>
      </c>
      <c r="AF31" t="n">
        <v>1.538673054165258e-05</v>
      </c>
      <c r="AG31" t="n">
        <v>35</v>
      </c>
      <c r="AH31" t="n">
        <v>823011.9571414657</v>
      </c>
    </row>
    <row r="32">
      <c r="A32" t="n">
        <v>30</v>
      </c>
      <c r="B32" t="n">
        <v>140</v>
      </c>
      <c r="C32" t="inlineStr">
        <is>
          <t xml:space="preserve">CONCLUIDO	</t>
        </is>
      </c>
      <c r="D32" t="n">
        <v>3.3709</v>
      </c>
      <c r="E32" t="n">
        <v>29.67</v>
      </c>
      <c r="F32" t="n">
        <v>24.78</v>
      </c>
      <c r="G32" t="n">
        <v>39.13</v>
      </c>
      <c r="H32" t="n">
        <v>0.52</v>
      </c>
      <c r="I32" t="n">
        <v>38</v>
      </c>
      <c r="J32" t="n">
        <v>288.92</v>
      </c>
      <c r="K32" t="n">
        <v>60.56</v>
      </c>
      <c r="L32" t="n">
        <v>8.5</v>
      </c>
      <c r="M32" t="n">
        <v>36</v>
      </c>
      <c r="N32" t="n">
        <v>79.87</v>
      </c>
      <c r="O32" t="n">
        <v>35867.91</v>
      </c>
      <c r="P32" t="n">
        <v>432.02</v>
      </c>
      <c r="Q32" t="n">
        <v>452.7</v>
      </c>
      <c r="R32" t="n">
        <v>96.45</v>
      </c>
      <c r="S32" t="n">
        <v>57.64</v>
      </c>
      <c r="T32" t="n">
        <v>17173.64</v>
      </c>
      <c r="U32" t="n">
        <v>0.6</v>
      </c>
      <c r="V32" t="n">
        <v>0.86</v>
      </c>
      <c r="W32" t="n">
        <v>6.86</v>
      </c>
      <c r="X32" t="n">
        <v>1.05</v>
      </c>
      <c r="Y32" t="n">
        <v>1</v>
      </c>
      <c r="Z32" t="n">
        <v>10</v>
      </c>
      <c r="AA32" t="n">
        <v>662.7937550854197</v>
      </c>
      <c r="AB32" t="n">
        <v>906.8636561046626</v>
      </c>
      <c r="AC32" t="n">
        <v>820.3138615571679</v>
      </c>
      <c r="AD32" t="n">
        <v>662793.7550854196</v>
      </c>
      <c r="AE32" t="n">
        <v>906863.6561046626</v>
      </c>
      <c r="AF32" t="n">
        <v>1.544308044508327e-05</v>
      </c>
      <c r="AG32" t="n">
        <v>35</v>
      </c>
      <c r="AH32" t="n">
        <v>820313.861557168</v>
      </c>
    </row>
    <row r="33">
      <c r="A33" t="n">
        <v>31</v>
      </c>
      <c r="B33" t="n">
        <v>140</v>
      </c>
      <c r="C33" t="inlineStr">
        <is>
          <t xml:space="preserve">CONCLUIDO	</t>
        </is>
      </c>
      <c r="D33" t="n">
        <v>3.3798</v>
      </c>
      <c r="E33" t="n">
        <v>29.59</v>
      </c>
      <c r="F33" t="n">
        <v>24.75</v>
      </c>
      <c r="G33" t="n">
        <v>40.14</v>
      </c>
      <c r="H33" t="n">
        <v>0.54</v>
      </c>
      <c r="I33" t="n">
        <v>37</v>
      </c>
      <c r="J33" t="n">
        <v>289.43</v>
      </c>
      <c r="K33" t="n">
        <v>60.56</v>
      </c>
      <c r="L33" t="n">
        <v>8.75</v>
      </c>
      <c r="M33" t="n">
        <v>35</v>
      </c>
      <c r="N33" t="n">
        <v>80.12</v>
      </c>
      <c r="O33" t="n">
        <v>35930.44</v>
      </c>
      <c r="P33" t="n">
        <v>431.75</v>
      </c>
      <c r="Q33" t="n">
        <v>452.66</v>
      </c>
      <c r="R33" t="n">
        <v>95.75</v>
      </c>
      <c r="S33" t="n">
        <v>57.64</v>
      </c>
      <c r="T33" t="n">
        <v>16830.2</v>
      </c>
      <c r="U33" t="n">
        <v>0.6</v>
      </c>
      <c r="V33" t="n">
        <v>0.86</v>
      </c>
      <c r="W33" t="n">
        <v>6.86</v>
      </c>
      <c r="X33" t="n">
        <v>1.03</v>
      </c>
      <c r="Y33" t="n">
        <v>1</v>
      </c>
      <c r="Z33" t="n">
        <v>10</v>
      </c>
      <c r="AA33" t="n">
        <v>661.6431711958408</v>
      </c>
      <c r="AB33" t="n">
        <v>905.2893764667621</v>
      </c>
      <c r="AC33" t="n">
        <v>818.8898289583933</v>
      </c>
      <c r="AD33" t="n">
        <v>661643.1711958407</v>
      </c>
      <c r="AE33" t="n">
        <v>905289.376466762</v>
      </c>
      <c r="AF33" t="n">
        <v>1.54838539524437e-05</v>
      </c>
      <c r="AG33" t="n">
        <v>35</v>
      </c>
      <c r="AH33" t="n">
        <v>818889.8289583933</v>
      </c>
    </row>
    <row r="34">
      <c r="A34" t="n">
        <v>32</v>
      </c>
      <c r="B34" t="n">
        <v>140</v>
      </c>
      <c r="C34" t="inlineStr">
        <is>
          <t xml:space="preserve">CONCLUIDO	</t>
        </is>
      </c>
      <c r="D34" t="n">
        <v>3.3866</v>
      </c>
      <c r="E34" t="n">
        <v>29.53</v>
      </c>
      <c r="F34" t="n">
        <v>24.75</v>
      </c>
      <c r="G34" t="n">
        <v>41.24</v>
      </c>
      <c r="H34" t="n">
        <v>0.55</v>
      </c>
      <c r="I34" t="n">
        <v>36</v>
      </c>
      <c r="J34" t="n">
        <v>289.94</v>
      </c>
      <c r="K34" t="n">
        <v>60.56</v>
      </c>
      <c r="L34" t="n">
        <v>9</v>
      </c>
      <c r="M34" t="n">
        <v>34</v>
      </c>
      <c r="N34" t="n">
        <v>80.38</v>
      </c>
      <c r="O34" t="n">
        <v>35993.08</v>
      </c>
      <c r="P34" t="n">
        <v>431.67</v>
      </c>
      <c r="Q34" t="n">
        <v>452.58</v>
      </c>
      <c r="R34" t="n">
        <v>95.5</v>
      </c>
      <c r="S34" t="n">
        <v>57.64</v>
      </c>
      <c r="T34" t="n">
        <v>16708.48</v>
      </c>
      <c r="U34" t="n">
        <v>0.6</v>
      </c>
      <c r="V34" t="n">
        <v>0.86</v>
      </c>
      <c r="W34" t="n">
        <v>6.86</v>
      </c>
      <c r="X34" t="n">
        <v>1.02</v>
      </c>
      <c r="Y34" t="n">
        <v>1</v>
      </c>
      <c r="Z34" t="n">
        <v>10</v>
      </c>
      <c r="AA34" t="n">
        <v>660.8921699350784</v>
      </c>
      <c r="AB34" t="n">
        <v>904.2618234099497</v>
      </c>
      <c r="AC34" t="n">
        <v>817.9603441231433</v>
      </c>
      <c r="AD34" t="n">
        <v>660892.1699350784</v>
      </c>
      <c r="AE34" t="n">
        <v>904261.8234099497</v>
      </c>
      <c r="AF34" t="n">
        <v>1.551500674458424e-05</v>
      </c>
      <c r="AG34" t="n">
        <v>35</v>
      </c>
      <c r="AH34" t="n">
        <v>817960.3441231432</v>
      </c>
    </row>
    <row r="35">
      <c r="A35" t="n">
        <v>33</v>
      </c>
      <c r="B35" t="n">
        <v>140</v>
      </c>
      <c r="C35" t="inlineStr">
        <is>
          <t xml:space="preserve">CONCLUIDO	</t>
        </is>
      </c>
      <c r="D35" t="n">
        <v>3.3954</v>
      </c>
      <c r="E35" t="n">
        <v>29.45</v>
      </c>
      <c r="F35" t="n">
        <v>24.72</v>
      </c>
      <c r="G35" t="n">
        <v>42.38</v>
      </c>
      <c r="H35" t="n">
        <v>0.57</v>
      </c>
      <c r="I35" t="n">
        <v>35</v>
      </c>
      <c r="J35" t="n">
        <v>290.45</v>
      </c>
      <c r="K35" t="n">
        <v>60.56</v>
      </c>
      <c r="L35" t="n">
        <v>9.25</v>
      </c>
      <c r="M35" t="n">
        <v>33</v>
      </c>
      <c r="N35" t="n">
        <v>80.64</v>
      </c>
      <c r="O35" t="n">
        <v>36055.83</v>
      </c>
      <c r="P35" t="n">
        <v>431.33</v>
      </c>
      <c r="Q35" t="n">
        <v>452.6</v>
      </c>
      <c r="R35" t="n">
        <v>94.81999999999999</v>
      </c>
      <c r="S35" t="n">
        <v>57.64</v>
      </c>
      <c r="T35" t="n">
        <v>16375.26</v>
      </c>
      <c r="U35" t="n">
        <v>0.61</v>
      </c>
      <c r="V35" t="n">
        <v>0.86</v>
      </c>
      <c r="W35" t="n">
        <v>6.85</v>
      </c>
      <c r="X35" t="n">
        <v>1</v>
      </c>
      <c r="Y35" t="n">
        <v>1</v>
      </c>
      <c r="Z35" t="n">
        <v>10</v>
      </c>
      <c r="AA35" t="n">
        <v>659.712148966461</v>
      </c>
      <c r="AB35" t="n">
        <v>902.6472666618363</v>
      </c>
      <c r="AC35" t="n">
        <v>816.4998784050252</v>
      </c>
      <c r="AD35" t="n">
        <v>659712.148966461</v>
      </c>
      <c r="AE35" t="n">
        <v>902647.2666618363</v>
      </c>
      <c r="AF35" t="n">
        <v>1.555532212264848e-05</v>
      </c>
      <c r="AG35" t="n">
        <v>35</v>
      </c>
      <c r="AH35" t="n">
        <v>816499.8784050252</v>
      </c>
    </row>
    <row r="36">
      <c r="A36" t="n">
        <v>34</v>
      </c>
      <c r="B36" t="n">
        <v>140</v>
      </c>
      <c r="C36" t="inlineStr">
        <is>
          <t xml:space="preserve">CONCLUIDO	</t>
        </is>
      </c>
      <c r="D36" t="n">
        <v>3.4096</v>
      </c>
      <c r="E36" t="n">
        <v>29.33</v>
      </c>
      <c r="F36" t="n">
        <v>24.65</v>
      </c>
      <c r="G36" t="n">
        <v>43.5</v>
      </c>
      <c r="H36" t="n">
        <v>0.58</v>
      </c>
      <c r="I36" t="n">
        <v>34</v>
      </c>
      <c r="J36" t="n">
        <v>290.96</v>
      </c>
      <c r="K36" t="n">
        <v>60.56</v>
      </c>
      <c r="L36" t="n">
        <v>9.5</v>
      </c>
      <c r="M36" t="n">
        <v>32</v>
      </c>
      <c r="N36" t="n">
        <v>80.90000000000001</v>
      </c>
      <c r="O36" t="n">
        <v>36118.68</v>
      </c>
      <c r="P36" t="n">
        <v>429.7</v>
      </c>
      <c r="Q36" t="n">
        <v>452.63</v>
      </c>
      <c r="R36" t="n">
        <v>92.48999999999999</v>
      </c>
      <c r="S36" t="n">
        <v>57.64</v>
      </c>
      <c r="T36" t="n">
        <v>15215.07</v>
      </c>
      <c r="U36" t="n">
        <v>0.62</v>
      </c>
      <c r="V36" t="n">
        <v>0.86</v>
      </c>
      <c r="W36" t="n">
        <v>6.85</v>
      </c>
      <c r="X36" t="n">
        <v>0.93</v>
      </c>
      <c r="Y36" t="n">
        <v>1</v>
      </c>
      <c r="Z36" t="n">
        <v>10</v>
      </c>
      <c r="AA36" t="n">
        <v>648.0162189340273</v>
      </c>
      <c r="AB36" t="n">
        <v>886.6443792034443</v>
      </c>
      <c r="AC36" t="n">
        <v>802.0242840654685</v>
      </c>
      <c r="AD36" t="n">
        <v>648016.2189340272</v>
      </c>
      <c r="AE36" t="n">
        <v>886644.3792034442</v>
      </c>
      <c r="AF36" t="n">
        <v>1.562037648270668e-05</v>
      </c>
      <c r="AG36" t="n">
        <v>34</v>
      </c>
      <c r="AH36" t="n">
        <v>802024.2840654685</v>
      </c>
    </row>
    <row r="37">
      <c r="A37" t="n">
        <v>35</v>
      </c>
      <c r="B37" t="n">
        <v>140</v>
      </c>
      <c r="C37" t="inlineStr">
        <is>
          <t xml:space="preserve">CONCLUIDO	</t>
        </is>
      </c>
      <c r="D37" t="n">
        <v>3.417</v>
      </c>
      <c r="E37" t="n">
        <v>29.27</v>
      </c>
      <c r="F37" t="n">
        <v>24.64</v>
      </c>
      <c r="G37" t="n">
        <v>44.8</v>
      </c>
      <c r="H37" t="n">
        <v>0.6</v>
      </c>
      <c r="I37" t="n">
        <v>33</v>
      </c>
      <c r="J37" t="n">
        <v>291.47</v>
      </c>
      <c r="K37" t="n">
        <v>60.56</v>
      </c>
      <c r="L37" t="n">
        <v>9.75</v>
      </c>
      <c r="M37" t="n">
        <v>31</v>
      </c>
      <c r="N37" t="n">
        <v>81.16</v>
      </c>
      <c r="O37" t="n">
        <v>36181.64</v>
      </c>
      <c r="P37" t="n">
        <v>429.79</v>
      </c>
      <c r="Q37" t="n">
        <v>452.57</v>
      </c>
      <c r="R37" t="n">
        <v>92.23999999999999</v>
      </c>
      <c r="S37" t="n">
        <v>57.64</v>
      </c>
      <c r="T37" t="n">
        <v>15094.91</v>
      </c>
      <c r="U37" t="n">
        <v>0.62</v>
      </c>
      <c r="V37" t="n">
        <v>0.86</v>
      </c>
      <c r="W37" t="n">
        <v>6.85</v>
      </c>
      <c r="X37" t="n">
        <v>0.92</v>
      </c>
      <c r="Y37" t="n">
        <v>1</v>
      </c>
      <c r="Z37" t="n">
        <v>10</v>
      </c>
      <c r="AA37" t="n">
        <v>647.3269325704105</v>
      </c>
      <c r="AB37" t="n">
        <v>885.7012671915754</v>
      </c>
      <c r="AC37" t="n">
        <v>801.1711813403466</v>
      </c>
      <c r="AD37" t="n">
        <v>647326.9325704104</v>
      </c>
      <c r="AE37" t="n">
        <v>885701.2671915754</v>
      </c>
      <c r="AF37" t="n">
        <v>1.565427805062433e-05</v>
      </c>
      <c r="AG37" t="n">
        <v>34</v>
      </c>
      <c r="AH37" t="n">
        <v>801171.1813403466</v>
      </c>
    </row>
    <row r="38">
      <c r="A38" t="n">
        <v>36</v>
      </c>
      <c r="B38" t="n">
        <v>140</v>
      </c>
      <c r="C38" t="inlineStr">
        <is>
          <t xml:space="preserve">CONCLUIDO	</t>
        </is>
      </c>
      <c r="D38" t="n">
        <v>3.4262</v>
      </c>
      <c r="E38" t="n">
        <v>29.19</v>
      </c>
      <c r="F38" t="n">
        <v>24.61</v>
      </c>
      <c r="G38" t="n">
        <v>46.15</v>
      </c>
      <c r="H38" t="n">
        <v>0.61</v>
      </c>
      <c r="I38" t="n">
        <v>32</v>
      </c>
      <c r="J38" t="n">
        <v>291.98</v>
      </c>
      <c r="K38" t="n">
        <v>60.56</v>
      </c>
      <c r="L38" t="n">
        <v>10</v>
      </c>
      <c r="M38" t="n">
        <v>30</v>
      </c>
      <c r="N38" t="n">
        <v>81.42</v>
      </c>
      <c r="O38" t="n">
        <v>36244.71</v>
      </c>
      <c r="P38" t="n">
        <v>429.28</v>
      </c>
      <c r="Q38" t="n">
        <v>452.59</v>
      </c>
      <c r="R38" t="n">
        <v>91.29000000000001</v>
      </c>
      <c r="S38" t="n">
        <v>57.64</v>
      </c>
      <c r="T38" t="n">
        <v>14622.29</v>
      </c>
      <c r="U38" t="n">
        <v>0.63</v>
      </c>
      <c r="V38" t="n">
        <v>0.86</v>
      </c>
      <c r="W38" t="n">
        <v>6.85</v>
      </c>
      <c r="X38" t="n">
        <v>0.89</v>
      </c>
      <c r="Y38" t="n">
        <v>1</v>
      </c>
      <c r="Z38" t="n">
        <v>10</v>
      </c>
      <c r="AA38" t="n">
        <v>646.0094981797264</v>
      </c>
      <c r="AB38" t="n">
        <v>883.8986953371382</v>
      </c>
      <c r="AC38" t="n">
        <v>799.5406444137714</v>
      </c>
      <c r="AD38" t="n">
        <v>646009.4981797264</v>
      </c>
      <c r="AE38" t="n">
        <v>883898.6953371381</v>
      </c>
      <c r="AF38" t="n">
        <v>1.569642594587331e-05</v>
      </c>
      <c r="AG38" t="n">
        <v>34</v>
      </c>
      <c r="AH38" t="n">
        <v>799540.6444137713</v>
      </c>
    </row>
    <row r="39">
      <c r="A39" t="n">
        <v>37</v>
      </c>
      <c r="B39" t="n">
        <v>140</v>
      </c>
      <c r="C39" t="inlineStr">
        <is>
          <t xml:space="preserve">CONCLUIDO	</t>
        </is>
      </c>
      <c r="D39" t="n">
        <v>3.4342</v>
      </c>
      <c r="E39" t="n">
        <v>29.12</v>
      </c>
      <c r="F39" t="n">
        <v>24.6</v>
      </c>
      <c r="G39" t="n">
        <v>47.61</v>
      </c>
      <c r="H39" t="n">
        <v>0.62</v>
      </c>
      <c r="I39" t="n">
        <v>31</v>
      </c>
      <c r="J39" t="n">
        <v>292.49</v>
      </c>
      <c r="K39" t="n">
        <v>60.56</v>
      </c>
      <c r="L39" t="n">
        <v>10.25</v>
      </c>
      <c r="M39" t="n">
        <v>29</v>
      </c>
      <c r="N39" t="n">
        <v>81.68000000000001</v>
      </c>
      <c r="O39" t="n">
        <v>36307.88</v>
      </c>
      <c r="P39" t="n">
        <v>428.96</v>
      </c>
      <c r="Q39" t="n">
        <v>452.58</v>
      </c>
      <c r="R39" t="n">
        <v>90.78</v>
      </c>
      <c r="S39" t="n">
        <v>57.64</v>
      </c>
      <c r="T39" t="n">
        <v>14372.09</v>
      </c>
      <c r="U39" t="n">
        <v>0.63</v>
      </c>
      <c r="V39" t="n">
        <v>0.86</v>
      </c>
      <c r="W39" t="n">
        <v>6.85</v>
      </c>
      <c r="X39" t="n">
        <v>0.87</v>
      </c>
      <c r="Y39" t="n">
        <v>1</v>
      </c>
      <c r="Z39" t="n">
        <v>10</v>
      </c>
      <c r="AA39" t="n">
        <v>644.9800151787254</v>
      </c>
      <c r="AB39" t="n">
        <v>882.490111277584</v>
      </c>
      <c r="AC39" t="n">
        <v>798.2664936399008</v>
      </c>
      <c r="AD39" t="n">
        <v>644980.0151787254</v>
      </c>
      <c r="AE39" t="n">
        <v>882490.111277584</v>
      </c>
      <c r="AF39" t="n">
        <v>1.573307628956806e-05</v>
      </c>
      <c r="AG39" t="n">
        <v>34</v>
      </c>
      <c r="AH39" t="n">
        <v>798266.4936399008</v>
      </c>
    </row>
    <row r="40">
      <c r="A40" t="n">
        <v>38</v>
      </c>
      <c r="B40" t="n">
        <v>140</v>
      </c>
      <c r="C40" t="inlineStr">
        <is>
          <t xml:space="preserve">CONCLUIDO	</t>
        </is>
      </c>
      <c r="D40" t="n">
        <v>3.4368</v>
      </c>
      <c r="E40" t="n">
        <v>29.1</v>
      </c>
      <c r="F40" t="n">
        <v>24.58</v>
      </c>
      <c r="G40" t="n">
        <v>47.57</v>
      </c>
      <c r="H40" t="n">
        <v>0.64</v>
      </c>
      <c r="I40" t="n">
        <v>31</v>
      </c>
      <c r="J40" t="n">
        <v>293</v>
      </c>
      <c r="K40" t="n">
        <v>60.56</v>
      </c>
      <c r="L40" t="n">
        <v>10.5</v>
      </c>
      <c r="M40" t="n">
        <v>29</v>
      </c>
      <c r="N40" t="n">
        <v>81.95</v>
      </c>
      <c r="O40" t="n">
        <v>36371.17</v>
      </c>
      <c r="P40" t="n">
        <v>428.55</v>
      </c>
      <c r="Q40" t="n">
        <v>452.6</v>
      </c>
      <c r="R40" t="n">
        <v>90.23</v>
      </c>
      <c r="S40" t="n">
        <v>57.64</v>
      </c>
      <c r="T40" t="n">
        <v>14098.35</v>
      </c>
      <c r="U40" t="n">
        <v>0.64</v>
      </c>
      <c r="V40" t="n">
        <v>0.86</v>
      </c>
      <c r="W40" t="n">
        <v>6.84</v>
      </c>
      <c r="X40" t="n">
        <v>0.85</v>
      </c>
      <c r="Y40" t="n">
        <v>1</v>
      </c>
      <c r="Z40" t="n">
        <v>10</v>
      </c>
      <c r="AA40" t="n">
        <v>644.4067603072865</v>
      </c>
      <c r="AB40" t="n">
        <v>881.7057586722614</v>
      </c>
      <c r="AC40" t="n">
        <v>797.5569985463844</v>
      </c>
      <c r="AD40" t="n">
        <v>644406.7603072865</v>
      </c>
      <c r="AE40" t="n">
        <v>881705.7586722614</v>
      </c>
      <c r="AF40" t="n">
        <v>1.574498765126886e-05</v>
      </c>
      <c r="AG40" t="n">
        <v>34</v>
      </c>
      <c r="AH40" t="n">
        <v>797556.9985463844</v>
      </c>
    </row>
    <row r="41">
      <c r="A41" t="n">
        <v>39</v>
      </c>
      <c r="B41" t="n">
        <v>140</v>
      </c>
      <c r="C41" t="inlineStr">
        <is>
          <t xml:space="preserve">CONCLUIDO	</t>
        </is>
      </c>
      <c r="D41" t="n">
        <v>3.4441</v>
      </c>
      <c r="E41" t="n">
        <v>29.04</v>
      </c>
      <c r="F41" t="n">
        <v>24.57</v>
      </c>
      <c r="G41" t="n">
        <v>49.13</v>
      </c>
      <c r="H41" t="n">
        <v>0.65</v>
      </c>
      <c r="I41" t="n">
        <v>30</v>
      </c>
      <c r="J41" t="n">
        <v>293.52</v>
      </c>
      <c r="K41" t="n">
        <v>60.56</v>
      </c>
      <c r="L41" t="n">
        <v>10.75</v>
      </c>
      <c r="M41" t="n">
        <v>28</v>
      </c>
      <c r="N41" t="n">
        <v>82.20999999999999</v>
      </c>
      <c r="O41" t="n">
        <v>36434.56</v>
      </c>
      <c r="P41" t="n">
        <v>428.54</v>
      </c>
      <c r="Q41" t="n">
        <v>452.66</v>
      </c>
      <c r="R41" t="n">
        <v>89.7</v>
      </c>
      <c r="S41" t="n">
        <v>57.64</v>
      </c>
      <c r="T41" t="n">
        <v>13839.17</v>
      </c>
      <c r="U41" t="n">
        <v>0.64</v>
      </c>
      <c r="V41" t="n">
        <v>0.86</v>
      </c>
      <c r="W41" t="n">
        <v>6.84</v>
      </c>
      <c r="X41" t="n">
        <v>0.84</v>
      </c>
      <c r="Y41" t="n">
        <v>1</v>
      </c>
      <c r="Z41" t="n">
        <v>10</v>
      </c>
      <c r="AA41" t="n">
        <v>643.6702216522953</v>
      </c>
      <c r="AB41" t="n">
        <v>880.69799399071</v>
      </c>
      <c r="AC41" t="n">
        <v>796.6454135116336</v>
      </c>
      <c r="AD41" t="n">
        <v>643670.2216522952</v>
      </c>
      <c r="AE41" t="n">
        <v>880697.99399071</v>
      </c>
      <c r="AF41" t="n">
        <v>1.577843108989033e-05</v>
      </c>
      <c r="AG41" t="n">
        <v>34</v>
      </c>
      <c r="AH41" t="n">
        <v>796645.4135116336</v>
      </c>
    </row>
    <row r="42">
      <c r="A42" t="n">
        <v>40</v>
      </c>
      <c r="B42" t="n">
        <v>140</v>
      </c>
      <c r="C42" t="inlineStr">
        <is>
          <t xml:space="preserve">CONCLUIDO	</t>
        </is>
      </c>
      <c r="D42" t="n">
        <v>3.4546</v>
      </c>
      <c r="E42" t="n">
        <v>28.95</v>
      </c>
      <c r="F42" t="n">
        <v>24.53</v>
      </c>
      <c r="G42" t="n">
        <v>50.75</v>
      </c>
      <c r="H42" t="n">
        <v>0.67</v>
      </c>
      <c r="I42" t="n">
        <v>29</v>
      </c>
      <c r="J42" t="n">
        <v>294.03</v>
      </c>
      <c r="K42" t="n">
        <v>60.56</v>
      </c>
      <c r="L42" t="n">
        <v>11</v>
      </c>
      <c r="M42" t="n">
        <v>27</v>
      </c>
      <c r="N42" t="n">
        <v>82.48</v>
      </c>
      <c r="O42" t="n">
        <v>36498.06</v>
      </c>
      <c r="P42" t="n">
        <v>427.6</v>
      </c>
      <c r="Q42" t="n">
        <v>452.7</v>
      </c>
      <c r="R42" t="n">
        <v>88.63</v>
      </c>
      <c r="S42" t="n">
        <v>57.64</v>
      </c>
      <c r="T42" t="n">
        <v>13305.91</v>
      </c>
      <c r="U42" t="n">
        <v>0.65</v>
      </c>
      <c r="V42" t="n">
        <v>0.86</v>
      </c>
      <c r="W42" t="n">
        <v>6.84</v>
      </c>
      <c r="X42" t="n">
        <v>0.8</v>
      </c>
      <c r="Y42" t="n">
        <v>1</v>
      </c>
      <c r="Z42" t="n">
        <v>10</v>
      </c>
      <c r="AA42" t="n">
        <v>641.9311704553096</v>
      </c>
      <c r="AB42" t="n">
        <v>878.31854742147</v>
      </c>
      <c r="AC42" t="n">
        <v>794.4930579833879</v>
      </c>
      <c r="AD42" t="n">
        <v>641931.1704553096</v>
      </c>
      <c r="AE42" t="n">
        <v>878318.5474214701</v>
      </c>
      <c r="AF42" t="n">
        <v>1.58265346659897e-05</v>
      </c>
      <c r="AG42" t="n">
        <v>34</v>
      </c>
      <c r="AH42" t="n">
        <v>794493.0579833878</v>
      </c>
    </row>
    <row r="43">
      <c r="A43" t="n">
        <v>41</v>
      </c>
      <c r="B43" t="n">
        <v>140</v>
      </c>
      <c r="C43" t="inlineStr">
        <is>
          <t xml:space="preserve">CONCLUIDO	</t>
        </is>
      </c>
      <c r="D43" t="n">
        <v>3.4533</v>
      </c>
      <c r="E43" t="n">
        <v>28.96</v>
      </c>
      <c r="F43" t="n">
        <v>24.54</v>
      </c>
      <c r="G43" t="n">
        <v>50.78</v>
      </c>
      <c r="H43" t="n">
        <v>0.68</v>
      </c>
      <c r="I43" t="n">
        <v>29</v>
      </c>
      <c r="J43" t="n">
        <v>294.55</v>
      </c>
      <c r="K43" t="n">
        <v>60.56</v>
      </c>
      <c r="L43" t="n">
        <v>11.25</v>
      </c>
      <c r="M43" t="n">
        <v>27</v>
      </c>
      <c r="N43" t="n">
        <v>82.73999999999999</v>
      </c>
      <c r="O43" t="n">
        <v>36561.67</v>
      </c>
      <c r="P43" t="n">
        <v>427.97</v>
      </c>
      <c r="Q43" t="n">
        <v>452.61</v>
      </c>
      <c r="R43" t="n">
        <v>89.01000000000001</v>
      </c>
      <c r="S43" t="n">
        <v>57.64</v>
      </c>
      <c r="T43" t="n">
        <v>13497.48</v>
      </c>
      <c r="U43" t="n">
        <v>0.65</v>
      </c>
      <c r="V43" t="n">
        <v>0.86</v>
      </c>
      <c r="W43" t="n">
        <v>6.84</v>
      </c>
      <c r="X43" t="n">
        <v>0.82</v>
      </c>
      <c r="Y43" t="n">
        <v>1</v>
      </c>
      <c r="Z43" t="n">
        <v>10</v>
      </c>
      <c r="AA43" t="n">
        <v>642.3308445741284</v>
      </c>
      <c r="AB43" t="n">
        <v>878.8653991832158</v>
      </c>
      <c r="AC43" t="n">
        <v>794.9877189805037</v>
      </c>
      <c r="AD43" t="n">
        <v>642330.8445741284</v>
      </c>
      <c r="AE43" t="n">
        <v>878865.3991832158</v>
      </c>
      <c r="AF43" t="n">
        <v>1.58205789851393e-05</v>
      </c>
      <c r="AG43" t="n">
        <v>34</v>
      </c>
      <c r="AH43" t="n">
        <v>794987.7189805037</v>
      </c>
    </row>
    <row r="44">
      <c r="A44" t="n">
        <v>42</v>
      </c>
      <c r="B44" t="n">
        <v>140</v>
      </c>
      <c r="C44" t="inlineStr">
        <is>
          <t xml:space="preserve">CONCLUIDO	</t>
        </is>
      </c>
      <c r="D44" t="n">
        <v>3.4665</v>
      </c>
      <c r="E44" t="n">
        <v>28.85</v>
      </c>
      <c r="F44" t="n">
        <v>24.48</v>
      </c>
      <c r="G44" t="n">
        <v>52.47</v>
      </c>
      <c r="H44" t="n">
        <v>0.6899999999999999</v>
      </c>
      <c r="I44" t="n">
        <v>28</v>
      </c>
      <c r="J44" t="n">
        <v>295.06</v>
      </c>
      <c r="K44" t="n">
        <v>60.56</v>
      </c>
      <c r="L44" t="n">
        <v>11.5</v>
      </c>
      <c r="M44" t="n">
        <v>26</v>
      </c>
      <c r="N44" t="n">
        <v>83.01000000000001</v>
      </c>
      <c r="O44" t="n">
        <v>36625.39</v>
      </c>
      <c r="P44" t="n">
        <v>426.92</v>
      </c>
      <c r="Q44" t="n">
        <v>452.6</v>
      </c>
      <c r="R44" t="n">
        <v>87.05</v>
      </c>
      <c r="S44" t="n">
        <v>57.64</v>
      </c>
      <c r="T44" t="n">
        <v>12524.13</v>
      </c>
      <c r="U44" t="n">
        <v>0.66</v>
      </c>
      <c r="V44" t="n">
        <v>0.87</v>
      </c>
      <c r="W44" t="n">
        <v>6.84</v>
      </c>
      <c r="X44" t="n">
        <v>0.76</v>
      </c>
      <c r="Y44" t="n">
        <v>1</v>
      </c>
      <c r="Z44" t="n">
        <v>10</v>
      </c>
      <c r="AA44" t="n">
        <v>640.2351085893046</v>
      </c>
      <c r="AB44" t="n">
        <v>875.9979207514335</v>
      </c>
      <c r="AC44" t="n">
        <v>792.3939086657194</v>
      </c>
      <c r="AD44" t="n">
        <v>640235.1085893046</v>
      </c>
      <c r="AE44" t="n">
        <v>875997.9207514335</v>
      </c>
      <c r="AF44" t="n">
        <v>1.588105205223566e-05</v>
      </c>
      <c r="AG44" t="n">
        <v>34</v>
      </c>
      <c r="AH44" t="n">
        <v>792393.9086657194</v>
      </c>
    </row>
    <row r="45">
      <c r="A45" t="n">
        <v>43</v>
      </c>
      <c r="B45" t="n">
        <v>140</v>
      </c>
      <c r="C45" t="inlineStr">
        <is>
          <t xml:space="preserve">CONCLUIDO	</t>
        </is>
      </c>
      <c r="D45" t="n">
        <v>3.4743</v>
      </c>
      <c r="E45" t="n">
        <v>28.78</v>
      </c>
      <c r="F45" t="n">
        <v>24.47</v>
      </c>
      <c r="G45" t="n">
        <v>54.38</v>
      </c>
      <c r="H45" t="n">
        <v>0.71</v>
      </c>
      <c r="I45" t="n">
        <v>27</v>
      </c>
      <c r="J45" t="n">
        <v>295.58</v>
      </c>
      <c r="K45" t="n">
        <v>60.56</v>
      </c>
      <c r="L45" t="n">
        <v>11.75</v>
      </c>
      <c r="M45" t="n">
        <v>25</v>
      </c>
      <c r="N45" t="n">
        <v>83.28</v>
      </c>
      <c r="O45" t="n">
        <v>36689.22</v>
      </c>
      <c r="P45" t="n">
        <v>426.6</v>
      </c>
      <c r="Q45" t="n">
        <v>452.63</v>
      </c>
      <c r="R45" t="n">
        <v>86.77</v>
      </c>
      <c r="S45" t="n">
        <v>57.64</v>
      </c>
      <c r="T45" t="n">
        <v>12389.91</v>
      </c>
      <c r="U45" t="n">
        <v>0.66</v>
      </c>
      <c r="V45" t="n">
        <v>0.87</v>
      </c>
      <c r="W45" t="n">
        <v>6.84</v>
      </c>
      <c r="X45" t="n">
        <v>0.75</v>
      </c>
      <c r="Y45" t="n">
        <v>1</v>
      </c>
      <c r="Z45" t="n">
        <v>10</v>
      </c>
      <c r="AA45" t="n">
        <v>639.2499827719342</v>
      </c>
      <c r="AB45" t="n">
        <v>874.6500281474237</v>
      </c>
      <c r="AC45" t="n">
        <v>791.1746570400572</v>
      </c>
      <c r="AD45" t="n">
        <v>639249.9827719342</v>
      </c>
      <c r="AE45" t="n">
        <v>874650.0281474236</v>
      </c>
      <c r="AF45" t="n">
        <v>1.591678613733805e-05</v>
      </c>
      <c r="AG45" t="n">
        <v>34</v>
      </c>
      <c r="AH45" t="n">
        <v>791174.6570400572</v>
      </c>
    </row>
    <row r="46">
      <c r="A46" t="n">
        <v>44</v>
      </c>
      <c r="B46" t="n">
        <v>140</v>
      </c>
      <c r="C46" t="inlineStr">
        <is>
          <t xml:space="preserve">CONCLUIDO	</t>
        </is>
      </c>
      <c r="D46" t="n">
        <v>3.4757</v>
      </c>
      <c r="E46" t="n">
        <v>28.77</v>
      </c>
      <c r="F46" t="n">
        <v>24.46</v>
      </c>
      <c r="G46" t="n">
        <v>54.36</v>
      </c>
      <c r="H46" t="n">
        <v>0.72</v>
      </c>
      <c r="I46" t="n">
        <v>27</v>
      </c>
      <c r="J46" t="n">
        <v>296.1</v>
      </c>
      <c r="K46" t="n">
        <v>60.56</v>
      </c>
      <c r="L46" t="n">
        <v>12</v>
      </c>
      <c r="M46" t="n">
        <v>25</v>
      </c>
      <c r="N46" t="n">
        <v>83.54000000000001</v>
      </c>
      <c r="O46" t="n">
        <v>36753.16</v>
      </c>
      <c r="P46" t="n">
        <v>426.34</v>
      </c>
      <c r="Q46" t="n">
        <v>452.61</v>
      </c>
      <c r="R46" t="n">
        <v>86.28</v>
      </c>
      <c r="S46" t="n">
        <v>57.64</v>
      </c>
      <c r="T46" t="n">
        <v>12141.6</v>
      </c>
      <c r="U46" t="n">
        <v>0.67</v>
      </c>
      <c r="V46" t="n">
        <v>0.87</v>
      </c>
      <c r="W46" t="n">
        <v>6.84</v>
      </c>
      <c r="X46" t="n">
        <v>0.73</v>
      </c>
      <c r="Y46" t="n">
        <v>1</v>
      </c>
      <c r="Z46" t="n">
        <v>10</v>
      </c>
      <c r="AA46" t="n">
        <v>638.9208762152</v>
      </c>
      <c r="AB46" t="n">
        <v>874.1997300373432</v>
      </c>
      <c r="AC46" t="n">
        <v>790.7673347496055</v>
      </c>
      <c r="AD46" t="n">
        <v>638920.8762151999</v>
      </c>
      <c r="AE46" t="n">
        <v>874199.7300373432</v>
      </c>
      <c r="AF46" t="n">
        <v>1.592319994748463e-05</v>
      </c>
      <c r="AG46" t="n">
        <v>34</v>
      </c>
      <c r="AH46" t="n">
        <v>790767.3347496055</v>
      </c>
    </row>
    <row r="47">
      <c r="A47" t="n">
        <v>45</v>
      </c>
      <c r="B47" t="n">
        <v>140</v>
      </c>
      <c r="C47" t="inlineStr">
        <is>
          <t xml:space="preserve">CONCLUIDO	</t>
        </is>
      </c>
      <c r="D47" t="n">
        <v>3.4834</v>
      </c>
      <c r="E47" t="n">
        <v>28.71</v>
      </c>
      <c r="F47" t="n">
        <v>24.45</v>
      </c>
      <c r="G47" t="n">
        <v>56.42</v>
      </c>
      <c r="H47" t="n">
        <v>0.74</v>
      </c>
      <c r="I47" t="n">
        <v>26</v>
      </c>
      <c r="J47" t="n">
        <v>296.62</v>
      </c>
      <c r="K47" t="n">
        <v>60.56</v>
      </c>
      <c r="L47" t="n">
        <v>12.25</v>
      </c>
      <c r="M47" t="n">
        <v>24</v>
      </c>
      <c r="N47" t="n">
        <v>83.81</v>
      </c>
      <c r="O47" t="n">
        <v>36817.22</v>
      </c>
      <c r="P47" t="n">
        <v>426.04</v>
      </c>
      <c r="Q47" t="n">
        <v>452.59</v>
      </c>
      <c r="R47" t="n">
        <v>85.97</v>
      </c>
      <c r="S47" t="n">
        <v>57.64</v>
      </c>
      <c r="T47" t="n">
        <v>11994.73</v>
      </c>
      <c r="U47" t="n">
        <v>0.67</v>
      </c>
      <c r="V47" t="n">
        <v>0.87</v>
      </c>
      <c r="W47" t="n">
        <v>6.83</v>
      </c>
      <c r="X47" t="n">
        <v>0.72</v>
      </c>
      <c r="Y47" t="n">
        <v>1</v>
      </c>
      <c r="Z47" t="n">
        <v>10</v>
      </c>
      <c r="AA47" t="n">
        <v>637.9646800608803</v>
      </c>
      <c r="AB47" t="n">
        <v>872.8914202746057</v>
      </c>
      <c r="AC47" t="n">
        <v>789.5838882343995</v>
      </c>
      <c r="AD47" t="n">
        <v>637964.6800608803</v>
      </c>
      <c r="AE47" t="n">
        <v>872891.4202746057</v>
      </c>
      <c r="AF47" t="n">
        <v>1.595847590329084e-05</v>
      </c>
      <c r="AG47" t="n">
        <v>34</v>
      </c>
      <c r="AH47" t="n">
        <v>789583.8882343995</v>
      </c>
    </row>
    <row r="48">
      <c r="A48" t="n">
        <v>46</v>
      </c>
      <c r="B48" t="n">
        <v>140</v>
      </c>
      <c r="C48" t="inlineStr">
        <is>
          <t xml:space="preserve">CONCLUIDO	</t>
        </is>
      </c>
      <c r="D48" t="n">
        <v>3.4838</v>
      </c>
      <c r="E48" t="n">
        <v>28.7</v>
      </c>
      <c r="F48" t="n">
        <v>24.45</v>
      </c>
      <c r="G48" t="n">
        <v>56.41</v>
      </c>
      <c r="H48" t="n">
        <v>0.75</v>
      </c>
      <c r="I48" t="n">
        <v>26</v>
      </c>
      <c r="J48" t="n">
        <v>297.14</v>
      </c>
      <c r="K48" t="n">
        <v>60.56</v>
      </c>
      <c r="L48" t="n">
        <v>12.5</v>
      </c>
      <c r="M48" t="n">
        <v>24</v>
      </c>
      <c r="N48" t="n">
        <v>84.08</v>
      </c>
      <c r="O48" t="n">
        <v>36881.39</v>
      </c>
      <c r="P48" t="n">
        <v>425.96</v>
      </c>
      <c r="Q48" t="n">
        <v>452.61</v>
      </c>
      <c r="R48" t="n">
        <v>85.66</v>
      </c>
      <c r="S48" t="n">
        <v>57.64</v>
      </c>
      <c r="T48" t="n">
        <v>11838.77</v>
      </c>
      <c r="U48" t="n">
        <v>0.67</v>
      </c>
      <c r="V48" t="n">
        <v>0.87</v>
      </c>
      <c r="W48" t="n">
        <v>6.84</v>
      </c>
      <c r="X48" t="n">
        <v>0.72</v>
      </c>
      <c r="Y48" t="n">
        <v>1</v>
      </c>
      <c r="Z48" t="n">
        <v>10</v>
      </c>
      <c r="AA48" t="n">
        <v>637.8711473538373</v>
      </c>
      <c r="AB48" t="n">
        <v>872.7634446984579</v>
      </c>
      <c r="AC48" t="n">
        <v>789.4681264676242</v>
      </c>
      <c r="AD48" t="n">
        <v>637871.1473538373</v>
      </c>
      <c r="AE48" t="n">
        <v>872763.4446984578</v>
      </c>
      <c r="AF48" t="n">
        <v>1.596030842047557e-05</v>
      </c>
      <c r="AG48" t="n">
        <v>34</v>
      </c>
      <c r="AH48" t="n">
        <v>789468.1264676242</v>
      </c>
    </row>
    <row r="49">
      <c r="A49" t="n">
        <v>47</v>
      </c>
      <c r="B49" t="n">
        <v>140</v>
      </c>
      <c r="C49" t="inlineStr">
        <is>
          <t xml:space="preserve">CONCLUIDO	</t>
        </is>
      </c>
      <c r="D49" t="n">
        <v>3.4915</v>
      </c>
      <c r="E49" t="n">
        <v>28.64</v>
      </c>
      <c r="F49" t="n">
        <v>24.43</v>
      </c>
      <c r="G49" t="n">
        <v>58.64</v>
      </c>
      <c r="H49" t="n">
        <v>0.76</v>
      </c>
      <c r="I49" t="n">
        <v>25</v>
      </c>
      <c r="J49" t="n">
        <v>297.66</v>
      </c>
      <c r="K49" t="n">
        <v>60.56</v>
      </c>
      <c r="L49" t="n">
        <v>12.75</v>
      </c>
      <c r="M49" t="n">
        <v>23</v>
      </c>
      <c r="N49" t="n">
        <v>84.36</v>
      </c>
      <c r="O49" t="n">
        <v>36945.67</v>
      </c>
      <c r="P49" t="n">
        <v>425.82</v>
      </c>
      <c r="Q49" t="n">
        <v>452.68</v>
      </c>
      <c r="R49" t="n">
        <v>85.37</v>
      </c>
      <c r="S49" t="n">
        <v>57.64</v>
      </c>
      <c r="T49" t="n">
        <v>11697.61</v>
      </c>
      <c r="U49" t="n">
        <v>0.68</v>
      </c>
      <c r="V49" t="n">
        <v>0.87</v>
      </c>
      <c r="W49" t="n">
        <v>6.84</v>
      </c>
      <c r="X49" t="n">
        <v>0.71</v>
      </c>
      <c r="Y49" t="n">
        <v>1</v>
      </c>
      <c r="Z49" t="n">
        <v>10</v>
      </c>
      <c r="AA49" t="n">
        <v>637.0160066134374</v>
      </c>
      <c r="AB49" t="n">
        <v>871.5934034112959</v>
      </c>
      <c r="AC49" t="n">
        <v>788.4097522787457</v>
      </c>
      <c r="AD49" t="n">
        <v>637016.0066134374</v>
      </c>
      <c r="AE49" t="n">
        <v>871593.4034112958</v>
      </c>
      <c r="AF49" t="n">
        <v>1.599558437628178e-05</v>
      </c>
      <c r="AG49" t="n">
        <v>34</v>
      </c>
      <c r="AH49" t="n">
        <v>788409.7522787458</v>
      </c>
    </row>
    <row r="50">
      <c r="A50" t="n">
        <v>48</v>
      </c>
      <c r="B50" t="n">
        <v>140</v>
      </c>
      <c r="C50" t="inlineStr">
        <is>
          <t xml:space="preserve">CONCLUIDO	</t>
        </is>
      </c>
      <c r="D50" t="n">
        <v>3.4911</v>
      </c>
      <c r="E50" t="n">
        <v>28.64</v>
      </c>
      <c r="F50" t="n">
        <v>24.44</v>
      </c>
      <c r="G50" t="n">
        <v>58.65</v>
      </c>
      <c r="H50" t="n">
        <v>0.78</v>
      </c>
      <c r="I50" t="n">
        <v>25</v>
      </c>
      <c r="J50" t="n">
        <v>298.18</v>
      </c>
      <c r="K50" t="n">
        <v>60.56</v>
      </c>
      <c r="L50" t="n">
        <v>13</v>
      </c>
      <c r="M50" t="n">
        <v>23</v>
      </c>
      <c r="N50" t="n">
        <v>84.63</v>
      </c>
      <c r="O50" t="n">
        <v>37010.06</v>
      </c>
      <c r="P50" t="n">
        <v>425.88</v>
      </c>
      <c r="Q50" t="n">
        <v>452.6</v>
      </c>
      <c r="R50" t="n">
        <v>85.45</v>
      </c>
      <c r="S50" t="n">
        <v>57.64</v>
      </c>
      <c r="T50" t="n">
        <v>11735.89</v>
      </c>
      <c r="U50" t="n">
        <v>0.67</v>
      </c>
      <c r="V50" t="n">
        <v>0.87</v>
      </c>
      <c r="W50" t="n">
        <v>6.84</v>
      </c>
      <c r="X50" t="n">
        <v>0.71</v>
      </c>
      <c r="Y50" t="n">
        <v>1</v>
      </c>
      <c r="Z50" t="n">
        <v>10</v>
      </c>
      <c r="AA50" t="n">
        <v>637.109694463707</v>
      </c>
      <c r="AB50" t="n">
        <v>871.7215912612511</v>
      </c>
      <c r="AC50" t="n">
        <v>788.525706060214</v>
      </c>
      <c r="AD50" t="n">
        <v>637109.694463707</v>
      </c>
      <c r="AE50" t="n">
        <v>871721.5912612511</v>
      </c>
      <c r="AF50" t="n">
        <v>1.599375185909704e-05</v>
      </c>
      <c r="AG50" t="n">
        <v>34</v>
      </c>
      <c r="AH50" t="n">
        <v>788525.706060214</v>
      </c>
    </row>
    <row r="51">
      <c r="A51" t="n">
        <v>49</v>
      </c>
      <c r="B51" t="n">
        <v>140</v>
      </c>
      <c r="C51" t="inlineStr">
        <is>
          <t xml:space="preserve">CONCLUIDO	</t>
        </is>
      </c>
      <c r="D51" t="n">
        <v>3.5059</v>
      </c>
      <c r="E51" t="n">
        <v>28.52</v>
      </c>
      <c r="F51" t="n">
        <v>24.37</v>
      </c>
      <c r="G51" t="n">
        <v>60.92</v>
      </c>
      <c r="H51" t="n">
        <v>0.79</v>
      </c>
      <c r="I51" t="n">
        <v>24</v>
      </c>
      <c r="J51" t="n">
        <v>298.71</v>
      </c>
      <c r="K51" t="n">
        <v>60.56</v>
      </c>
      <c r="L51" t="n">
        <v>13.25</v>
      </c>
      <c r="M51" t="n">
        <v>22</v>
      </c>
      <c r="N51" t="n">
        <v>84.90000000000001</v>
      </c>
      <c r="O51" t="n">
        <v>37074.57</v>
      </c>
      <c r="P51" t="n">
        <v>424.88</v>
      </c>
      <c r="Q51" t="n">
        <v>452.62</v>
      </c>
      <c r="R51" t="n">
        <v>83.34</v>
      </c>
      <c r="S51" t="n">
        <v>57.64</v>
      </c>
      <c r="T51" t="n">
        <v>10685.67</v>
      </c>
      <c r="U51" t="n">
        <v>0.6899999999999999</v>
      </c>
      <c r="V51" t="n">
        <v>0.87</v>
      </c>
      <c r="W51" t="n">
        <v>6.83</v>
      </c>
      <c r="X51" t="n">
        <v>0.64</v>
      </c>
      <c r="Y51" t="n">
        <v>1</v>
      </c>
      <c r="Z51" t="n">
        <v>10</v>
      </c>
      <c r="AA51" t="n">
        <v>634.9267869071227</v>
      </c>
      <c r="AB51" t="n">
        <v>868.7348408392475</v>
      </c>
      <c r="AC51" t="n">
        <v>785.824006906556</v>
      </c>
      <c r="AD51" t="n">
        <v>634926.7869071227</v>
      </c>
      <c r="AE51" t="n">
        <v>868734.8408392475</v>
      </c>
      <c r="AF51" t="n">
        <v>1.606155499493235e-05</v>
      </c>
      <c r="AG51" t="n">
        <v>34</v>
      </c>
      <c r="AH51" t="n">
        <v>785824.006906556</v>
      </c>
    </row>
    <row r="52">
      <c r="A52" t="n">
        <v>50</v>
      </c>
      <c r="B52" t="n">
        <v>140</v>
      </c>
      <c r="C52" t="inlineStr">
        <is>
          <t xml:space="preserve">CONCLUIDO	</t>
        </is>
      </c>
      <c r="D52" t="n">
        <v>3.5048</v>
      </c>
      <c r="E52" t="n">
        <v>28.53</v>
      </c>
      <c r="F52" t="n">
        <v>24.38</v>
      </c>
      <c r="G52" t="n">
        <v>60.95</v>
      </c>
      <c r="H52" t="n">
        <v>0.8</v>
      </c>
      <c r="I52" t="n">
        <v>24</v>
      </c>
      <c r="J52" t="n">
        <v>299.23</v>
      </c>
      <c r="K52" t="n">
        <v>60.56</v>
      </c>
      <c r="L52" t="n">
        <v>13.5</v>
      </c>
      <c r="M52" t="n">
        <v>22</v>
      </c>
      <c r="N52" t="n">
        <v>85.18000000000001</v>
      </c>
      <c r="O52" t="n">
        <v>37139.2</v>
      </c>
      <c r="P52" t="n">
        <v>425.26</v>
      </c>
      <c r="Q52" t="n">
        <v>452.63</v>
      </c>
      <c r="R52" t="n">
        <v>83.73</v>
      </c>
      <c r="S52" t="n">
        <v>57.64</v>
      </c>
      <c r="T52" t="n">
        <v>10881.37</v>
      </c>
      <c r="U52" t="n">
        <v>0.6899999999999999</v>
      </c>
      <c r="V52" t="n">
        <v>0.87</v>
      </c>
      <c r="W52" t="n">
        <v>6.83</v>
      </c>
      <c r="X52" t="n">
        <v>0.65</v>
      </c>
      <c r="Y52" t="n">
        <v>1</v>
      </c>
      <c r="Z52" t="n">
        <v>10</v>
      </c>
      <c r="AA52" t="n">
        <v>635.3061821093414</v>
      </c>
      <c r="AB52" t="n">
        <v>869.2539460926582</v>
      </c>
      <c r="AC52" t="n">
        <v>786.2935694831498</v>
      </c>
      <c r="AD52" t="n">
        <v>635306.1821093414</v>
      </c>
      <c r="AE52" t="n">
        <v>869253.9460926582</v>
      </c>
      <c r="AF52" t="n">
        <v>1.605651557267432e-05</v>
      </c>
      <c r="AG52" t="n">
        <v>34</v>
      </c>
      <c r="AH52" t="n">
        <v>786293.5694831498</v>
      </c>
    </row>
    <row r="53">
      <c r="A53" t="n">
        <v>51</v>
      </c>
      <c r="B53" t="n">
        <v>140</v>
      </c>
      <c r="C53" t="inlineStr">
        <is>
          <t xml:space="preserve">CONCLUIDO	</t>
        </is>
      </c>
      <c r="D53" t="n">
        <v>3.503</v>
      </c>
      <c r="E53" t="n">
        <v>28.55</v>
      </c>
      <c r="F53" t="n">
        <v>24.39</v>
      </c>
      <c r="G53" t="n">
        <v>60.98</v>
      </c>
      <c r="H53" t="n">
        <v>0.82</v>
      </c>
      <c r="I53" t="n">
        <v>24</v>
      </c>
      <c r="J53" t="n">
        <v>299.76</v>
      </c>
      <c r="K53" t="n">
        <v>60.56</v>
      </c>
      <c r="L53" t="n">
        <v>13.75</v>
      </c>
      <c r="M53" t="n">
        <v>22</v>
      </c>
      <c r="N53" t="n">
        <v>85.45</v>
      </c>
      <c r="O53" t="n">
        <v>37204.07</v>
      </c>
      <c r="P53" t="n">
        <v>425.1</v>
      </c>
      <c r="Q53" t="n">
        <v>452.57</v>
      </c>
      <c r="R53" t="n">
        <v>84.06999999999999</v>
      </c>
      <c r="S53" t="n">
        <v>57.64</v>
      </c>
      <c r="T53" t="n">
        <v>11052.23</v>
      </c>
      <c r="U53" t="n">
        <v>0.6899999999999999</v>
      </c>
      <c r="V53" t="n">
        <v>0.87</v>
      </c>
      <c r="W53" t="n">
        <v>6.84</v>
      </c>
      <c r="X53" t="n">
        <v>0.67</v>
      </c>
      <c r="Y53" t="n">
        <v>1</v>
      </c>
      <c r="Z53" t="n">
        <v>10</v>
      </c>
      <c r="AA53" t="n">
        <v>635.378638877237</v>
      </c>
      <c r="AB53" t="n">
        <v>869.3530846390601</v>
      </c>
      <c r="AC53" t="n">
        <v>786.3832463858251</v>
      </c>
      <c r="AD53" t="n">
        <v>635378.638877237</v>
      </c>
      <c r="AE53" t="n">
        <v>869353.0846390601</v>
      </c>
      <c r="AF53" t="n">
        <v>1.6048269245343e-05</v>
      </c>
      <c r="AG53" t="n">
        <v>34</v>
      </c>
      <c r="AH53" t="n">
        <v>786383.2463858251</v>
      </c>
    </row>
    <row r="54">
      <c r="A54" t="n">
        <v>52</v>
      </c>
      <c r="B54" t="n">
        <v>140</v>
      </c>
      <c r="C54" t="inlineStr">
        <is>
          <t xml:space="preserve">CONCLUIDO	</t>
        </is>
      </c>
      <c r="D54" t="n">
        <v>3.5143</v>
      </c>
      <c r="E54" t="n">
        <v>28.46</v>
      </c>
      <c r="F54" t="n">
        <v>24.35</v>
      </c>
      <c r="G54" t="n">
        <v>63.53</v>
      </c>
      <c r="H54" t="n">
        <v>0.83</v>
      </c>
      <c r="I54" t="n">
        <v>23</v>
      </c>
      <c r="J54" t="n">
        <v>300.28</v>
      </c>
      <c r="K54" t="n">
        <v>60.56</v>
      </c>
      <c r="L54" t="n">
        <v>14</v>
      </c>
      <c r="M54" t="n">
        <v>21</v>
      </c>
      <c r="N54" t="n">
        <v>85.73</v>
      </c>
      <c r="O54" t="n">
        <v>37268.93</v>
      </c>
      <c r="P54" t="n">
        <v>424.52</v>
      </c>
      <c r="Q54" t="n">
        <v>452.6</v>
      </c>
      <c r="R54" t="n">
        <v>82.87</v>
      </c>
      <c r="S54" t="n">
        <v>57.64</v>
      </c>
      <c r="T54" t="n">
        <v>10457.81</v>
      </c>
      <c r="U54" t="n">
        <v>0.7</v>
      </c>
      <c r="V54" t="n">
        <v>0.87</v>
      </c>
      <c r="W54" t="n">
        <v>6.83</v>
      </c>
      <c r="X54" t="n">
        <v>0.63</v>
      </c>
      <c r="Y54" t="n">
        <v>1</v>
      </c>
      <c r="Z54" t="n">
        <v>10</v>
      </c>
      <c r="AA54" t="n">
        <v>624.8610084540808</v>
      </c>
      <c r="AB54" t="n">
        <v>854.9623986889914</v>
      </c>
      <c r="AC54" t="n">
        <v>773.3659873053762</v>
      </c>
      <c r="AD54" t="n">
        <v>624861.0084540808</v>
      </c>
      <c r="AE54" t="n">
        <v>854962.3986889913</v>
      </c>
      <c r="AF54" t="n">
        <v>1.610003785581185e-05</v>
      </c>
      <c r="AG54" t="n">
        <v>33</v>
      </c>
      <c r="AH54" t="n">
        <v>773365.9873053762</v>
      </c>
    </row>
    <row r="55">
      <c r="A55" t="n">
        <v>53</v>
      </c>
      <c r="B55" t="n">
        <v>140</v>
      </c>
      <c r="C55" t="inlineStr">
        <is>
          <t xml:space="preserve">CONCLUIDO	</t>
        </is>
      </c>
      <c r="D55" t="n">
        <v>3.5162</v>
      </c>
      <c r="E55" t="n">
        <v>28.44</v>
      </c>
      <c r="F55" t="n">
        <v>24.34</v>
      </c>
      <c r="G55" t="n">
        <v>63.49</v>
      </c>
      <c r="H55" t="n">
        <v>0.84</v>
      </c>
      <c r="I55" t="n">
        <v>23</v>
      </c>
      <c r="J55" t="n">
        <v>300.81</v>
      </c>
      <c r="K55" t="n">
        <v>60.56</v>
      </c>
      <c r="L55" t="n">
        <v>14.25</v>
      </c>
      <c r="M55" t="n">
        <v>21</v>
      </c>
      <c r="N55" t="n">
        <v>86</v>
      </c>
      <c r="O55" t="n">
        <v>37333.9</v>
      </c>
      <c r="P55" t="n">
        <v>424.36</v>
      </c>
      <c r="Q55" t="n">
        <v>452.61</v>
      </c>
      <c r="R55" t="n">
        <v>82.14</v>
      </c>
      <c r="S55" t="n">
        <v>57.64</v>
      </c>
      <c r="T55" t="n">
        <v>10090.61</v>
      </c>
      <c r="U55" t="n">
        <v>0.7</v>
      </c>
      <c r="V55" t="n">
        <v>0.87</v>
      </c>
      <c r="W55" t="n">
        <v>6.83</v>
      </c>
      <c r="X55" t="n">
        <v>0.61</v>
      </c>
      <c r="Y55" t="n">
        <v>1</v>
      </c>
      <c r="Z55" t="n">
        <v>10</v>
      </c>
      <c r="AA55" t="n">
        <v>624.5601517290282</v>
      </c>
      <c r="AB55" t="n">
        <v>854.5507532449125</v>
      </c>
      <c r="AC55" t="n">
        <v>772.9936287247322</v>
      </c>
      <c r="AD55" t="n">
        <v>624560.1517290282</v>
      </c>
      <c r="AE55" t="n">
        <v>854550.7532449125</v>
      </c>
      <c r="AF55" t="n">
        <v>1.610874231243935e-05</v>
      </c>
      <c r="AG55" t="n">
        <v>33</v>
      </c>
      <c r="AH55" t="n">
        <v>772993.6287247322</v>
      </c>
    </row>
    <row r="56">
      <c r="A56" t="n">
        <v>54</v>
      </c>
      <c r="B56" t="n">
        <v>140</v>
      </c>
      <c r="C56" t="inlineStr">
        <is>
          <t xml:space="preserve">CONCLUIDO	</t>
        </is>
      </c>
      <c r="D56" t="n">
        <v>3.5245</v>
      </c>
      <c r="E56" t="n">
        <v>28.37</v>
      </c>
      <c r="F56" t="n">
        <v>24.32</v>
      </c>
      <c r="G56" t="n">
        <v>66.34</v>
      </c>
      <c r="H56" t="n">
        <v>0.86</v>
      </c>
      <c r="I56" t="n">
        <v>22</v>
      </c>
      <c r="J56" t="n">
        <v>301.34</v>
      </c>
      <c r="K56" t="n">
        <v>60.56</v>
      </c>
      <c r="L56" t="n">
        <v>14.5</v>
      </c>
      <c r="M56" t="n">
        <v>20</v>
      </c>
      <c r="N56" t="n">
        <v>86.28</v>
      </c>
      <c r="O56" t="n">
        <v>37399</v>
      </c>
      <c r="P56" t="n">
        <v>423.92</v>
      </c>
      <c r="Q56" t="n">
        <v>452.6</v>
      </c>
      <c r="R56" t="n">
        <v>81.93000000000001</v>
      </c>
      <c r="S56" t="n">
        <v>57.64</v>
      </c>
      <c r="T56" t="n">
        <v>9994.549999999999</v>
      </c>
      <c r="U56" t="n">
        <v>0.7</v>
      </c>
      <c r="V56" t="n">
        <v>0.87</v>
      </c>
      <c r="W56" t="n">
        <v>6.83</v>
      </c>
      <c r="X56" t="n">
        <v>0.6</v>
      </c>
      <c r="Y56" t="n">
        <v>1</v>
      </c>
      <c r="Z56" t="n">
        <v>10</v>
      </c>
      <c r="AA56" t="n">
        <v>623.4609699397706</v>
      </c>
      <c r="AB56" t="n">
        <v>853.0468042283721</v>
      </c>
      <c r="AC56" t="n">
        <v>771.6332144915248</v>
      </c>
      <c r="AD56" t="n">
        <v>623460.9699397706</v>
      </c>
      <c r="AE56" t="n">
        <v>853046.8042283722</v>
      </c>
      <c r="AF56" t="n">
        <v>1.614676704402267e-05</v>
      </c>
      <c r="AG56" t="n">
        <v>33</v>
      </c>
      <c r="AH56" t="n">
        <v>771633.2144915247</v>
      </c>
    </row>
    <row r="57">
      <c r="A57" t="n">
        <v>55</v>
      </c>
      <c r="B57" t="n">
        <v>140</v>
      </c>
      <c r="C57" t="inlineStr">
        <is>
          <t xml:space="preserve">CONCLUIDO	</t>
        </is>
      </c>
      <c r="D57" t="n">
        <v>3.525</v>
      </c>
      <c r="E57" t="n">
        <v>28.37</v>
      </c>
      <c r="F57" t="n">
        <v>24.32</v>
      </c>
      <c r="G57" t="n">
        <v>66.31999999999999</v>
      </c>
      <c r="H57" t="n">
        <v>0.87</v>
      </c>
      <c r="I57" t="n">
        <v>22</v>
      </c>
      <c r="J57" t="n">
        <v>301.86</v>
      </c>
      <c r="K57" t="n">
        <v>60.56</v>
      </c>
      <c r="L57" t="n">
        <v>14.75</v>
      </c>
      <c r="M57" t="n">
        <v>20</v>
      </c>
      <c r="N57" t="n">
        <v>86.56</v>
      </c>
      <c r="O57" t="n">
        <v>37464.21</v>
      </c>
      <c r="P57" t="n">
        <v>424.04</v>
      </c>
      <c r="Q57" t="n">
        <v>452.58</v>
      </c>
      <c r="R57" t="n">
        <v>81.56</v>
      </c>
      <c r="S57" t="n">
        <v>57.64</v>
      </c>
      <c r="T57" t="n">
        <v>9810.040000000001</v>
      </c>
      <c r="U57" t="n">
        <v>0.71</v>
      </c>
      <c r="V57" t="n">
        <v>0.87</v>
      </c>
      <c r="W57" t="n">
        <v>6.83</v>
      </c>
      <c r="X57" t="n">
        <v>0.59</v>
      </c>
      <c r="Y57" t="n">
        <v>1</v>
      </c>
      <c r="Z57" t="n">
        <v>10</v>
      </c>
      <c r="AA57" t="n">
        <v>623.4971514868753</v>
      </c>
      <c r="AB57" t="n">
        <v>853.0963094173379</v>
      </c>
      <c r="AC57" t="n">
        <v>771.6779949747369</v>
      </c>
      <c r="AD57" t="n">
        <v>623497.1514868753</v>
      </c>
      <c r="AE57" t="n">
        <v>853096.3094173379</v>
      </c>
      <c r="AF57" t="n">
        <v>1.614905769050359e-05</v>
      </c>
      <c r="AG57" t="n">
        <v>33</v>
      </c>
      <c r="AH57" t="n">
        <v>771677.9949747368</v>
      </c>
    </row>
    <row r="58">
      <c r="A58" t="n">
        <v>56</v>
      </c>
      <c r="B58" t="n">
        <v>140</v>
      </c>
      <c r="C58" t="inlineStr">
        <is>
          <t xml:space="preserve">CONCLUIDO	</t>
        </is>
      </c>
      <c r="D58" t="n">
        <v>3.5246</v>
      </c>
      <c r="E58" t="n">
        <v>28.37</v>
      </c>
      <c r="F58" t="n">
        <v>24.32</v>
      </c>
      <c r="G58" t="n">
        <v>66.33</v>
      </c>
      <c r="H58" t="n">
        <v>0.88</v>
      </c>
      <c r="I58" t="n">
        <v>22</v>
      </c>
      <c r="J58" t="n">
        <v>302.39</v>
      </c>
      <c r="K58" t="n">
        <v>60.56</v>
      </c>
      <c r="L58" t="n">
        <v>15</v>
      </c>
      <c r="M58" t="n">
        <v>20</v>
      </c>
      <c r="N58" t="n">
        <v>86.84</v>
      </c>
      <c r="O58" t="n">
        <v>37529.55</v>
      </c>
      <c r="P58" t="n">
        <v>424.06</v>
      </c>
      <c r="Q58" t="n">
        <v>452.56</v>
      </c>
      <c r="R58" t="n">
        <v>81.73</v>
      </c>
      <c r="S58" t="n">
        <v>57.64</v>
      </c>
      <c r="T58" t="n">
        <v>9891.809999999999</v>
      </c>
      <c r="U58" t="n">
        <v>0.71</v>
      </c>
      <c r="V58" t="n">
        <v>0.87</v>
      </c>
      <c r="W58" t="n">
        <v>6.83</v>
      </c>
      <c r="X58" t="n">
        <v>0.6</v>
      </c>
      <c r="Y58" t="n">
        <v>1</v>
      </c>
      <c r="Z58" t="n">
        <v>10</v>
      </c>
      <c r="AA58" t="n">
        <v>623.5478084995898</v>
      </c>
      <c r="AB58" t="n">
        <v>853.1656205769635</v>
      </c>
      <c r="AC58" t="n">
        <v>771.7406911745666</v>
      </c>
      <c r="AD58" t="n">
        <v>623547.8084995898</v>
      </c>
      <c r="AE58" t="n">
        <v>853165.6205769635</v>
      </c>
      <c r="AF58" t="n">
        <v>1.614722517331885e-05</v>
      </c>
      <c r="AG58" t="n">
        <v>33</v>
      </c>
      <c r="AH58" t="n">
        <v>771740.6911745665</v>
      </c>
    </row>
    <row r="59">
      <c r="A59" t="n">
        <v>57</v>
      </c>
      <c r="B59" t="n">
        <v>140</v>
      </c>
      <c r="C59" t="inlineStr">
        <is>
          <t xml:space="preserve">CONCLUIDO	</t>
        </is>
      </c>
      <c r="D59" t="n">
        <v>3.5357</v>
      </c>
      <c r="E59" t="n">
        <v>28.28</v>
      </c>
      <c r="F59" t="n">
        <v>24.29</v>
      </c>
      <c r="G59" t="n">
        <v>69.39</v>
      </c>
      <c r="H59" t="n">
        <v>0.9</v>
      </c>
      <c r="I59" t="n">
        <v>21</v>
      </c>
      <c r="J59" t="n">
        <v>302.92</v>
      </c>
      <c r="K59" t="n">
        <v>60.56</v>
      </c>
      <c r="L59" t="n">
        <v>15.25</v>
      </c>
      <c r="M59" t="n">
        <v>19</v>
      </c>
      <c r="N59" t="n">
        <v>87.12</v>
      </c>
      <c r="O59" t="n">
        <v>37595</v>
      </c>
      <c r="P59" t="n">
        <v>423.39</v>
      </c>
      <c r="Q59" t="n">
        <v>452.6</v>
      </c>
      <c r="R59" t="n">
        <v>80.73</v>
      </c>
      <c r="S59" t="n">
        <v>57.64</v>
      </c>
      <c r="T59" t="n">
        <v>9397.49</v>
      </c>
      <c r="U59" t="n">
        <v>0.71</v>
      </c>
      <c r="V59" t="n">
        <v>0.87</v>
      </c>
      <c r="W59" t="n">
        <v>6.82</v>
      </c>
      <c r="X59" t="n">
        <v>0.5600000000000001</v>
      </c>
      <c r="Y59" t="n">
        <v>1</v>
      </c>
      <c r="Z59" t="n">
        <v>10</v>
      </c>
      <c r="AA59" t="n">
        <v>622.0252582994761</v>
      </c>
      <c r="AB59" t="n">
        <v>851.0824002229939</v>
      </c>
      <c r="AC59" t="n">
        <v>769.8562904473615</v>
      </c>
      <c r="AD59" t="n">
        <v>622025.2582994761</v>
      </c>
      <c r="AE59" t="n">
        <v>851082.4002229939</v>
      </c>
      <c r="AF59" t="n">
        <v>1.619807752519533e-05</v>
      </c>
      <c r="AG59" t="n">
        <v>33</v>
      </c>
      <c r="AH59" t="n">
        <v>769856.2904473615</v>
      </c>
    </row>
    <row r="60">
      <c r="A60" t="n">
        <v>58</v>
      </c>
      <c r="B60" t="n">
        <v>140</v>
      </c>
      <c r="C60" t="inlineStr">
        <is>
          <t xml:space="preserve">CONCLUIDO	</t>
        </is>
      </c>
      <c r="D60" t="n">
        <v>3.5342</v>
      </c>
      <c r="E60" t="n">
        <v>28.29</v>
      </c>
      <c r="F60" t="n">
        <v>24.3</v>
      </c>
      <c r="G60" t="n">
        <v>69.42</v>
      </c>
      <c r="H60" t="n">
        <v>0.91</v>
      </c>
      <c r="I60" t="n">
        <v>21</v>
      </c>
      <c r="J60" t="n">
        <v>303.46</v>
      </c>
      <c r="K60" t="n">
        <v>60.56</v>
      </c>
      <c r="L60" t="n">
        <v>15.5</v>
      </c>
      <c r="M60" t="n">
        <v>19</v>
      </c>
      <c r="N60" t="n">
        <v>87.40000000000001</v>
      </c>
      <c r="O60" t="n">
        <v>37660.57</v>
      </c>
      <c r="P60" t="n">
        <v>423.76</v>
      </c>
      <c r="Q60" t="n">
        <v>452.67</v>
      </c>
      <c r="R60" t="n">
        <v>80.79000000000001</v>
      </c>
      <c r="S60" t="n">
        <v>57.64</v>
      </c>
      <c r="T60" t="n">
        <v>9429.84</v>
      </c>
      <c r="U60" t="n">
        <v>0.71</v>
      </c>
      <c r="V60" t="n">
        <v>0.87</v>
      </c>
      <c r="W60" t="n">
        <v>6.83</v>
      </c>
      <c r="X60" t="n">
        <v>0.57</v>
      </c>
      <c r="Y60" t="n">
        <v>1</v>
      </c>
      <c r="Z60" t="n">
        <v>10</v>
      </c>
      <c r="AA60" t="n">
        <v>622.4301071024735</v>
      </c>
      <c r="AB60" t="n">
        <v>851.6363322159235</v>
      </c>
      <c r="AC60" t="n">
        <v>770.3573559483343</v>
      </c>
      <c r="AD60" t="n">
        <v>622430.1071024735</v>
      </c>
      <c r="AE60" t="n">
        <v>851636.3322159235</v>
      </c>
      <c r="AF60" t="n">
        <v>1.619120558575256e-05</v>
      </c>
      <c r="AG60" t="n">
        <v>33</v>
      </c>
      <c r="AH60" t="n">
        <v>770357.3559483343</v>
      </c>
    </row>
    <row r="61">
      <c r="A61" t="n">
        <v>59</v>
      </c>
      <c r="B61" t="n">
        <v>140</v>
      </c>
      <c r="C61" t="inlineStr">
        <is>
          <t xml:space="preserve">CONCLUIDO	</t>
        </is>
      </c>
      <c r="D61" t="n">
        <v>3.5329</v>
      </c>
      <c r="E61" t="n">
        <v>28.31</v>
      </c>
      <c r="F61" t="n">
        <v>24.31</v>
      </c>
      <c r="G61" t="n">
        <v>69.45</v>
      </c>
      <c r="H61" t="n">
        <v>0.92</v>
      </c>
      <c r="I61" t="n">
        <v>21</v>
      </c>
      <c r="J61" t="n">
        <v>303.99</v>
      </c>
      <c r="K61" t="n">
        <v>60.56</v>
      </c>
      <c r="L61" t="n">
        <v>15.75</v>
      </c>
      <c r="M61" t="n">
        <v>19</v>
      </c>
      <c r="N61" t="n">
        <v>87.68000000000001</v>
      </c>
      <c r="O61" t="n">
        <v>37726.27</v>
      </c>
      <c r="P61" t="n">
        <v>423.92</v>
      </c>
      <c r="Q61" t="n">
        <v>452.59</v>
      </c>
      <c r="R61" t="n">
        <v>81.09999999999999</v>
      </c>
      <c r="S61" t="n">
        <v>57.64</v>
      </c>
      <c r="T61" t="n">
        <v>9584.139999999999</v>
      </c>
      <c r="U61" t="n">
        <v>0.71</v>
      </c>
      <c r="V61" t="n">
        <v>0.87</v>
      </c>
      <c r="W61" t="n">
        <v>6.84</v>
      </c>
      <c r="X61" t="n">
        <v>0.58</v>
      </c>
      <c r="Y61" t="n">
        <v>1</v>
      </c>
      <c r="Z61" t="n">
        <v>10</v>
      </c>
      <c r="AA61" t="n">
        <v>622.6731467632991</v>
      </c>
      <c r="AB61" t="n">
        <v>851.9688698020184</v>
      </c>
      <c r="AC61" t="n">
        <v>770.6581566139317</v>
      </c>
      <c r="AD61" t="n">
        <v>622673.1467632991</v>
      </c>
      <c r="AE61" t="n">
        <v>851968.8698020184</v>
      </c>
      <c r="AF61" t="n">
        <v>1.618524990490216e-05</v>
      </c>
      <c r="AG61" t="n">
        <v>33</v>
      </c>
      <c r="AH61" t="n">
        <v>770658.1566139318</v>
      </c>
    </row>
    <row r="62">
      <c r="A62" t="n">
        <v>60</v>
      </c>
      <c r="B62" t="n">
        <v>140</v>
      </c>
      <c r="C62" t="inlineStr">
        <is>
          <t xml:space="preserve">CONCLUIDO	</t>
        </is>
      </c>
      <c r="D62" t="n">
        <v>3.5439</v>
      </c>
      <c r="E62" t="n">
        <v>28.22</v>
      </c>
      <c r="F62" t="n">
        <v>24.27</v>
      </c>
      <c r="G62" t="n">
        <v>72.81999999999999</v>
      </c>
      <c r="H62" t="n">
        <v>0.9399999999999999</v>
      </c>
      <c r="I62" t="n">
        <v>20</v>
      </c>
      <c r="J62" t="n">
        <v>304.52</v>
      </c>
      <c r="K62" t="n">
        <v>60.56</v>
      </c>
      <c r="L62" t="n">
        <v>16</v>
      </c>
      <c r="M62" t="n">
        <v>18</v>
      </c>
      <c r="N62" t="n">
        <v>87.97</v>
      </c>
      <c r="O62" t="n">
        <v>37792.08</v>
      </c>
      <c r="P62" t="n">
        <v>422.9</v>
      </c>
      <c r="Q62" t="n">
        <v>452.59</v>
      </c>
      <c r="R62" t="n">
        <v>80.01000000000001</v>
      </c>
      <c r="S62" t="n">
        <v>57.64</v>
      </c>
      <c r="T62" t="n">
        <v>9041.389999999999</v>
      </c>
      <c r="U62" t="n">
        <v>0.72</v>
      </c>
      <c r="V62" t="n">
        <v>0.87</v>
      </c>
      <c r="W62" t="n">
        <v>6.83</v>
      </c>
      <c r="X62" t="n">
        <v>0.55</v>
      </c>
      <c r="Y62" t="n">
        <v>1</v>
      </c>
      <c r="Z62" t="n">
        <v>10</v>
      </c>
      <c r="AA62" t="n">
        <v>620.9130477356347</v>
      </c>
      <c r="AB62" t="n">
        <v>849.560624662279</v>
      </c>
      <c r="AC62" t="n">
        <v>768.4797510103359</v>
      </c>
      <c r="AD62" t="n">
        <v>620913.0477356347</v>
      </c>
      <c r="AE62" t="n">
        <v>849560.624662279</v>
      </c>
      <c r="AF62" t="n">
        <v>1.623564412748246e-05</v>
      </c>
      <c r="AG62" t="n">
        <v>33</v>
      </c>
      <c r="AH62" t="n">
        <v>768479.7510103359</v>
      </c>
    </row>
    <row r="63">
      <c r="A63" t="n">
        <v>61</v>
      </c>
      <c r="B63" t="n">
        <v>140</v>
      </c>
      <c r="C63" t="inlineStr">
        <is>
          <t xml:space="preserve">CONCLUIDO	</t>
        </is>
      </c>
      <c r="D63" t="n">
        <v>3.543</v>
      </c>
      <c r="E63" t="n">
        <v>28.22</v>
      </c>
      <c r="F63" t="n">
        <v>24.28</v>
      </c>
      <c r="G63" t="n">
        <v>72.84</v>
      </c>
      <c r="H63" t="n">
        <v>0.95</v>
      </c>
      <c r="I63" t="n">
        <v>20</v>
      </c>
      <c r="J63" t="n">
        <v>305.06</v>
      </c>
      <c r="K63" t="n">
        <v>60.56</v>
      </c>
      <c r="L63" t="n">
        <v>16.25</v>
      </c>
      <c r="M63" t="n">
        <v>18</v>
      </c>
      <c r="N63" t="n">
        <v>88.25</v>
      </c>
      <c r="O63" t="n">
        <v>37858.02</v>
      </c>
      <c r="P63" t="n">
        <v>423.53</v>
      </c>
      <c r="Q63" t="n">
        <v>452.66</v>
      </c>
      <c r="R63" t="n">
        <v>80.37</v>
      </c>
      <c r="S63" t="n">
        <v>57.64</v>
      </c>
      <c r="T63" t="n">
        <v>9225.280000000001</v>
      </c>
      <c r="U63" t="n">
        <v>0.72</v>
      </c>
      <c r="V63" t="n">
        <v>0.87</v>
      </c>
      <c r="W63" t="n">
        <v>6.83</v>
      </c>
      <c r="X63" t="n">
        <v>0.55</v>
      </c>
      <c r="Y63" t="n">
        <v>1</v>
      </c>
      <c r="Z63" t="n">
        <v>10</v>
      </c>
      <c r="AA63" t="n">
        <v>621.4392369025871</v>
      </c>
      <c r="AB63" t="n">
        <v>850.2805798943309</v>
      </c>
      <c r="AC63" t="n">
        <v>769.1309947255041</v>
      </c>
      <c r="AD63" t="n">
        <v>621439.2369025871</v>
      </c>
      <c r="AE63" t="n">
        <v>850280.5798943309</v>
      </c>
      <c r="AF63" t="n">
        <v>1.62315209638168e-05</v>
      </c>
      <c r="AG63" t="n">
        <v>33</v>
      </c>
      <c r="AH63" t="n">
        <v>769130.9947255042</v>
      </c>
    </row>
    <row r="64">
      <c r="A64" t="n">
        <v>62</v>
      </c>
      <c r="B64" t="n">
        <v>140</v>
      </c>
      <c r="C64" t="inlineStr">
        <is>
          <t xml:space="preserve">CONCLUIDO	</t>
        </is>
      </c>
      <c r="D64" t="n">
        <v>3.5427</v>
      </c>
      <c r="E64" t="n">
        <v>28.23</v>
      </c>
      <c r="F64" t="n">
        <v>24.28</v>
      </c>
      <c r="G64" t="n">
        <v>72.84</v>
      </c>
      <c r="H64" t="n">
        <v>0.96</v>
      </c>
      <c r="I64" t="n">
        <v>20</v>
      </c>
      <c r="J64" t="n">
        <v>305.59</v>
      </c>
      <c r="K64" t="n">
        <v>60.56</v>
      </c>
      <c r="L64" t="n">
        <v>16.5</v>
      </c>
      <c r="M64" t="n">
        <v>18</v>
      </c>
      <c r="N64" t="n">
        <v>88.54000000000001</v>
      </c>
      <c r="O64" t="n">
        <v>37924.08</v>
      </c>
      <c r="P64" t="n">
        <v>423.54</v>
      </c>
      <c r="Q64" t="n">
        <v>452.6</v>
      </c>
      <c r="R64" t="n">
        <v>80.42</v>
      </c>
      <c r="S64" t="n">
        <v>57.64</v>
      </c>
      <c r="T64" t="n">
        <v>9249.719999999999</v>
      </c>
      <c r="U64" t="n">
        <v>0.72</v>
      </c>
      <c r="V64" t="n">
        <v>0.87</v>
      </c>
      <c r="W64" t="n">
        <v>6.83</v>
      </c>
      <c r="X64" t="n">
        <v>0.5600000000000001</v>
      </c>
      <c r="Y64" t="n">
        <v>1</v>
      </c>
      <c r="Z64" t="n">
        <v>10</v>
      </c>
      <c r="AA64" t="n">
        <v>621.4734477205014</v>
      </c>
      <c r="AB64" t="n">
        <v>850.327388644676</v>
      </c>
      <c r="AC64" t="n">
        <v>769.173336114413</v>
      </c>
      <c r="AD64" t="n">
        <v>621473.4477205015</v>
      </c>
      <c r="AE64" t="n">
        <v>850327.3886446761</v>
      </c>
      <c r="AF64" t="n">
        <v>1.623014657592824e-05</v>
      </c>
      <c r="AG64" t="n">
        <v>33</v>
      </c>
      <c r="AH64" t="n">
        <v>769173.336114413</v>
      </c>
    </row>
    <row r="65">
      <c r="A65" t="n">
        <v>63</v>
      </c>
      <c r="B65" t="n">
        <v>140</v>
      </c>
      <c r="C65" t="inlineStr">
        <is>
          <t xml:space="preserve">CONCLUIDO	</t>
        </is>
      </c>
      <c r="D65" t="n">
        <v>3.5449</v>
      </c>
      <c r="E65" t="n">
        <v>28.21</v>
      </c>
      <c r="F65" t="n">
        <v>24.26</v>
      </c>
      <c r="G65" t="n">
        <v>72.79000000000001</v>
      </c>
      <c r="H65" t="n">
        <v>0.97</v>
      </c>
      <c r="I65" t="n">
        <v>20</v>
      </c>
      <c r="J65" t="n">
        <v>306.13</v>
      </c>
      <c r="K65" t="n">
        <v>60.56</v>
      </c>
      <c r="L65" t="n">
        <v>16.75</v>
      </c>
      <c r="M65" t="n">
        <v>18</v>
      </c>
      <c r="N65" t="n">
        <v>88.83</v>
      </c>
      <c r="O65" t="n">
        <v>37990.27</v>
      </c>
      <c r="P65" t="n">
        <v>422.42</v>
      </c>
      <c r="Q65" t="n">
        <v>452.56</v>
      </c>
      <c r="R65" t="n">
        <v>80.09</v>
      </c>
      <c r="S65" t="n">
        <v>57.64</v>
      </c>
      <c r="T65" t="n">
        <v>9085.370000000001</v>
      </c>
      <c r="U65" t="n">
        <v>0.72</v>
      </c>
      <c r="V65" t="n">
        <v>0.87</v>
      </c>
      <c r="W65" t="n">
        <v>6.82</v>
      </c>
      <c r="X65" t="n">
        <v>0.54</v>
      </c>
      <c r="Y65" t="n">
        <v>1</v>
      </c>
      <c r="Z65" t="n">
        <v>10</v>
      </c>
      <c r="AA65" t="n">
        <v>620.4803766431261</v>
      </c>
      <c r="AB65" t="n">
        <v>848.9686249854074</v>
      </c>
      <c r="AC65" t="n">
        <v>767.9442509517481</v>
      </c>
      <c r="AD65" t="n">
        <v>620480.3766431261</v>
      </c>
      <c r="AE65" t="n">
        <v>848968.6249854073</v>
      </c>
      <c r="AF65" t="n">
        <v>1.62402254204443e-05</v>
      </c>
      <c r="AG65" t="n">
        <v>33</v>
      </c>
      <c r="AH65" t="n">
        <v>767944.2509517481</v>
      </c>
    </row>
    <row r="66">
      <c r="A66" t="n">
        <v>64</v>
      </c>
      <c r="B66" t="n">
        <v>140</v>
      </c>
      <c r="C66" t="inlineStr">
        <is>
          <t xml:space="preserve">CONCLUIDO	</t>
        </is>
      </c>
      <c r="D66" t="n">
        <v>3.554</v>
      </c>
      <c r="E66" t="n">
        <v>28.14</v>
      </c>
      <c r="F66" t="n">
        <v>24.24</v>
      </c>
      <c r="G66" t="n">
        <v>76.56</v>
      </c>
      <c r="H66" t="n">
        <v>0.99</v>
      </c>
      <c r="I66" t="n">
        <v>19</v>
      </c>
      <c r="J66" t="n">
        <v>306.67</v>
      </c>
      <c r="K66" t="n">
        <v>60.56</v>
      </c>
      <c r="L66" t="n">
        <v>17</v>
      </c>
      <c r="M66" t="n">
        <v>17</v>
      </c>
      <c r="N66" t="n">
        <v>89.11</v>
      </c>
      <c r="O66" t="n">
        <v>38056.58</v>
      </c>
      <c r="P66" t="n">
        <v>422.56</v>
      </c>
      <c r="Q66" t="n">
        <v>452.56</v>
      </c>
      <c r="R66" t="n">
        <v>79.5</v>
      </c>
      <c r="S66" t="n">
        <v>57.64</v>
      </c>
      <c r="T66" t="n">
        <v>8791.24</v>
      </c>
      <c r="U66" t="n">
        <v>0.73</v>
      </c>
      <c r="V66" t="n">
        <v>0.87</v>
      </c>
      <c r="W66" t="n">
        <v>6.82</v>
      </c>
      <c r="X66" t="n">
        <v>0.52</v>
      </c>
      <c r="Y66" t="n">
        <v>1</v>
      </c>
      <c r="Z66" t="n">
        <v>10</v>
      </c>
      <c r="AA66" t="n">
        <v>619.7219860519757</v>
      </c>
      <c r="AB66" t="n">
        <v>847.9309615207638</v>
      </c>
      <c r="AC66" t="n">
        <v>767.0056206318003</v>
      </c>
      <c r="AD66" t="n">
        <v>619721.9860519757</v>
      </c>
      <c r="AE66" t="n">
        <v>847930.9615207638</v>
      </c>
      <c r="AF66" t="n">
        <v>1.628191518639709e-05</v>
      </c>
      <c r="AG66" t="n">
        <v>33</v>
      </c>
      <c r="AH66" t="n">
        <v>767005.6206318003</v>
      </c>
    </row>
    <row r="67">
      <c r="A67" t="n">
        <v>65</v>
      </c>
      <c r="B67" t="n">
        <v>140</v>
      </c>
      <c r="C67" t="inlineStr">
        <is>
          <t xml:space="preserve">CONCLUIDO	</t>
        </is>
      </c>
      <c r="D67" t="n">
        <v>3.555</v>
      </c>
      <c r="E67" t="n">
        <v>28.13</v>
      </c>
      <c r="F67" t="n">
        <v>24.24</v>
      </c>
      <c r="G67" t="n">
        <v>76.54000000000001</v>
      </c>
      <c r="H67" t="n">
        <v>1</v>
      </c>
      <c r="I67" t="n">
        <v>19</v>
      </c>
      <c r="J67" t="n">
        <v>307.21</v>
      </c>
      <c r="K67" t="n">
        <v>60.56</v>
      </c>
      <c r="L67" t="n">
        <v>17.25</v>
      </c>
      <c r="M67" t="n">
        <v>17</v>
      </c>
      <c r="N67" t="n">
        <v>89.40000000000001</v>
      </c>
      <c r="O67" t="n">
        <v>38123.01</v>
      </c>
      <c r="P67" t="n">
        <v>422.59</v>
      </c>
      <c r="Q67" t="n">
        <v>452.58</v>
      </c>
      <c r="R67" t="n">
        <v>78.95</v>
      </c>
      <c r="S67" t="n">
        <v>57.64</v>
      </c>
      <c r="T67" t="n">
        <v>8516.110000000001</v>
      </c>
      <c r="U67" t="n">
        <v>0.73</v>
      </c>
      <c r="V67" t="n">
        <v>0.87</v>
      </c>
      <c r="W67" t="n">
        <v>6.83</v>
      </c>
      <c r="X67" t="n">
        <v>0.51</v>
      </c>
      <c r="Y67" t="n">
        <v>1</v>
      </c>
      <c r="Z67" t="n">
        <v>10</v>
      </c>
      <c r="AA67" t="n">
        <v>619.651916504313</v>
      </c>
      <c r="AB67" t="n">
        <v>847.8350892744013</v>
      </c>
      <c r="AC67" t="n">
        <v>766.9188982980731</v>
      </c>
      <c r="AD67" t="n">
        <v>619651.916504313</v>
      </c>
      <c r="AE67" t="n">
        <v>847835.0892744013</v>
      </c>
      <c r="AF67" t="n">
        <v>1.628649647935894e-05</v>
      </c>
      <c r="AG67" t="n">
        <v>33</v>
      </c>
      <c r="AH67" t="n">
        <v>766918.8982980731</v>
      </c>
    </row>
    <row r="68">
      <c r="A68" t="n">
        <v>66</v>
      </c>
      <c r="B68" t="n">
        <v>140</v>
      </c>
      <c r="C68" t="inlineStr">
        <is>
          <t xml:space="preserve">CONCLUIDO	</t>
        </is>
      </c>
      <c r="D68" t="n">
        <v>3.5547</v>
      </c>
      <c r="E68" t="n">
        <v>28.13</v>
      </c>
      <c r="F68" t="n">
        <v>24.24</v>
      </c>
      <c r="G68" t="n">
        <v>76.54000000000001</v>
      </c>
      <c r="H68" t="n">
        <v>1.01</v>
      </c>
      <c r="I68" t="n">
        <v>19</v>
      </c>
      <c r="J68" t="n">
        <v>307.75</v>
      </c>
      <c r="K68" t="n">
        <v>60.56</v>
      </c>
      <c r="L68" t="n">
        <v>17.5</v>
      </c>
      <c r="M68" t="n">
        <v>17</v>
      </c>
      <c r="N68" t="n">
        <v>89.69</v>
      </c>
      <c r="O68" t="n">
        <v>38189.58</v>
      </c>
      <c r="P68" t="n">
        <v>422.62</v>
      </c>
      <c r="Q68" t="n">
        <v>452.6</v>
      </c>
      <c r="R68" t="n">
        <v>79.12</v>
      </c>
      <c r="S68" t="n">
        <v>57.64</v>
      </c>
      <c r="T68" t="n">
        <v>8603.34</v>
      </c>
      <c r="U68" t="n">
        <v>0.73</v>
      </c>
      <c r="V68" t="n">
        <v>0.87</v>
      </c>
      <c r="W68" t="n">
        <v>6.82</v>
      </c>
      <c r="X68" t="n">
        <v>0.51</v>
      </c>
      <c r="Y68" t="n">
        <v>1</v>
      </c>
      <c r="Z68" t="n">
        <v>10</v>
      </c>
      <c r="AA68" t="n">
        <v>619.6994691623559</v>
      </c>
      <c r="AB68" t="n">
        <v>847.9001529190109</v>
      </c>
      <c r="AC68" t="n">
        <v>766.9777523597586</v>
      </c>
      <c r="AD68" t="n">
        <v>619699.4691623559</v>
      </c>
      <c r="AE68" t="n">
        <v>847900.152919011</v>
      </c>
      <c r="AF68" t="n">
        <v>1.628512209147038e-05</v>
      </c>
      <c r="AG68" t="n">
        <v>33</v>
      </c>
      <c r="AH68" t="n">
        <v>766977.7523597586</v>
      </c>
    </row>
    <row r="69">
      <c r="A69" t="n">
        <v>67</v>
      </c>
      <c r="B69" t="n">
        <v>140</v>
      </c>
      <c r="C69" t="inlineStr">
        <is>
          <t xml:space="preserve">CONCLUIDO	</t>
        </is>
      </c>
      <c r="D69" t="n">
        <v>3.5548</v>
      </c>
      <c r="E69" t="n">
        <v>28.13</v>
      </c>
      <c r="F69" t="n">
        <v>24.24</v>
      </c>
      <c r="G69" t="n">
        <v>76.54000000000001</v>
      </c>
      <c r="H69" t="n">
        <v>1.03</v>
      </c>
      <c r="I69" t="n">
        <v>19</v>
      </c>
      <c r="J69" t="n">
        <v>308.29</v>
      </c>
      <c r="K69" t="n">
        <v>60.56</v>
      </c>
      <c r="L69" t="n">
        <v>17.75</v>
      </c>
      <c r="M69" t="n">
        <v>17</v>
      </c>
      <c r="N69" t="n">
        <v>89.98</v>
      </c>
      <c r="O69" t="n">
        <v>38256.26</v>
      </c>
      <c r="P69" t="n">
        <v>422.44</v>
      </c>
      <c r="Q69" t="n">
        <v>452.57</v>
      </c>
      <c r="R69" t="n">
        <v>79.25</v>
      </c>
      <c r="S69" t="n">
        <v>57.64</v>
      </c>
      <c r="T69" t="n">
        <v>8668.190000000001</v>
      </c>
      <c r="U69" t="n">
        <v>0.73</v>
      </c>
      <c r="V69" t="n">
        <v>0.87</v>
      </c>
      <c r="W69" t="n">
        <v>6.82</v>
      </c>
      <c r="X69" t="n">
        <v>0.51</v>
      </c>
      <c r="Y69" t="n">
        <v>1</v>
      </c>
      <c r="Z69" t="n">
        <v>10</v>
      </c>
      <c r="AA69" t="n">
        <v>619.5679511859247</v>
      </c>
      <c r="AB69" t="n">
        <v>847.7202042214941</v>
      </c>
      <c r="AC69" t="n">
        <v>766.8149777133733</v>
      </c>
      <c r="AD69" t="n">
        <v>619567.9511859247</v>
      </c>
      <c r="AE69" t="n">
        <v>847720.2042214941</v>
      </c>
      <c r="AF69" t="n">
        <v>1.628558022076657e-05</v>
      </c>
      <c r="AG69" t="n">
        <v>33</v>
      </c>
      <c r="AH69" t="n">
        <v>766814.9777133733</v>
      </c>
    </row>
    <row r="70">
      <c r="A70" t="n">
        <v>68</v>
      </c>
      <c r="B70" t="n">
        <v>140</v>
      </c>
      <c r="C70" t="inlineStr">
        <is>
          <t xml:space="preserve">CONCLUIDO	</t>
        </is>
      </c>
      <c r="D70" t="n">
        <v>3.5648</v>
      </c>
      <c r="E70" t="n">
        <v>28.05</v>
      </c>
      <c r="F70" t="n">
        <v>24.21</v>
      </c>
      <c r="G70" t="n">
        <v>80.7</v>
      </c>
      <c r="H70" t="n">
        <v>1.04</v>
      </c>
      <c r="I70" t="n">
        <v>18</v>
      </c>
      <c r="J70" t="n">
        <v>308.83</v>
      </c>
      <c r="K70" t="n">
        <v>60.56</v>
      </c>
      <c r="L70" t="n">
        <v>18</v>
      </c>
      <c r="M70" t="n">
        <v>16</v>
      </c>
      <c r="N70" t="n">
        <v>90.27</v>
      </c>
      <c r="O70" t="n">
        <v>38323.08</v>
      </c>
      <c r="P70" t="n">
        <v>422.4</v>
      </c>
      <c r="Q70" t="n">
        <v>452.55</v>
      </c>
      <c r="R70" t="n">
        <v>78.14</v>
      </c>
      <c r="S70" t="n">
        <v>57.64</v>
      </c>
      <c r="T70" t="n">
        <v>8117.59</v>
      </c>
      <c r="U70" t="n">
        <v>0.74</v>
      </c>
      <c r="V70" t="n">
        <v>0.88</v>
      </c>
      <c r="W70" t="n">
        <v>6.83</v>
      </c>
      <c r="X70" t="n">
        <v>0.49</v>
      </c>
      <c r="Y70" t="n">
        <v>1</v>
      </c>
      <c r="Z70" t="n">
        <v>10</v>
      </c>
      <c r="AA70" t="n">
        <v>618.5968720208904</v>
      </c>
      <c r="AB70" t="n">
        <v>846.3915308669049</v>
      </c>
      <c r="AC70" t="n">
        <v>765.6131110789413</v>
      </c>
      <c r="AD70" t="n">
        <v>618596.8720208904</v>
      </c>
      <c r="AE70" t="n">
        <v>846391.5308669049</v>
      </c>
      <c r="AF70" t="n">
        <v>1.633139315038502e-05</v>
      </c>
      <c r="AG70" t="n">
        <v>33</v>
      </c>
      <c r="AH70" t="n">
        <v>765613.1110789413</v>
      </c>
    </row>
    <row r="71">
      <c r="A71" t="n">
        <v>69</v>
      </c>
      <c r="B71" t="n">
        <v>140</v>
      </c>
      <c r="C71" t="inlineStr">
        <is>
          <t xml:space="preserve">CONCLUIDO	</t>
        </is>
      </c>
      <c r="D71" t="n">
        <v>3.5632</v>
      </c>
      <c r="E71" t="n">
        <v>28.06</v>
      </c>
      <c r="F71" t="n">
        <v>24.22</v>
      </c>
      <c r="G71" t="n">
        <v>80.75</v>
      </c>
      <c r="H71" t="n">
        <v>1.05</v>
      </c>
      <c r="I71" t="n">
        <v>18</v>
      </c>
      <c r="J71" t="n">
        <v>309.37</v>
      </c>
      <c r="K71" t="n">
        <v>60.56</v>
      </c>
      <c r="L71" t="n">
        <v>18.25</v>
      </c>
      <c r="M71" t="n">
        <v>16</v>
      </c>
      <c r="N71" t="n">
        <v>90.56999999999999</v>
      </c>
      <c r="O71" t="n">
        <v>38390.02</v>
      </c>
      <c r="P71" t="n">
        <v>422.82</v>
      </c>
      <c r="Q71" t="n">
        <v>452.58</v>
      </c>
      <c r="R71" t="n">
        <v>78.61</v>
      </c>
      <c r="S71" t="n">
        <v>57.64</v>
      </c>
      <c r="T71" t="n">
        <v>8354.610000000001</v>
      </c>
      <c r="U71" t="n">
        <v>0.73</v>
      </c>
      <c r="V71" t="n">
        <v>0.88</v>
      </c>
      <c r="W71" t="n">
        <v>6.82</v>
      </c>
      <c r="X71" t="n">
        <v>0.5</v>
      </c>
      <c r="Y71" t="n">
        <v>1</v>
      </c>
      <c r="Z71" t="n">
        <v>10</v>
      </c>
      <c r="AA71" t="n">
        <v>619.0399174941396</v>
      </c>
      <c r="AB71" t="n">
        <v>846.9977252291911</v>
      </c>
      <c r="AC71" t="n">
        <v>766.1614511020899</v>
      </c>
      <c r="AD71" t="n">
        <v>619039.9174941395</v>
      </c>
      <c r="AE71" t="n">
        <v>846997.7252291911</v>
      </c>
      <c r="AF71" t="n">
        <v>1.632406308164607e-05</v>
      </c>
      <c r="AG71" t="n">
        <v>33</v>
      </c>
      <c r="AH71" t="n">
        <v>766161.45110209</v>
      </c>
    </row>
    <row r="72">
      <c r="A72" t="n">
        <v>70</v>
      </c>
      <c r="B72" t="n">
        <v>140</v>
      </c>
      <c r="C72" t="inlineStr">
        <is>
          <t xml:space="preserve">CONCLUIDO	</t>
        </is>
      </c>
      <c r="D72" t="n">
        <v>3.5645</v>
      </c>
      <c r="E72" t="n">
        <v>28.05</v>
      </c>
      <c r="F72" t="n">
        <v>24.21</v>
      </c>
      <c r="G72" t="n">
        <v>80.70999999999999</v>
      </c>
      <c r="H72" t="n">
        <v>1.06</v>
      </c>
      <c r="I72" t="n">
        <v>18</v>
      </c>
      <c r="J72" t="n">
        <v>309.91</v>
      </c>
      <c r="K72" t="n">
        <v>60.56</v>
      </c>
      <c r="L72" t="n">
        <v>18.5</v>
      </c>
      <c r="M72" t="n">
        <v>16</v>
      </c>
      <c r="N72" t="n">
        <v>90.86</v>
      </c>
      <c r="O72" t="n">
        <v>38457.09</v>
      </c>
      <c r="P72" t="n">
        <v>422.52</v>
      </c>
      <c r="Q72" t="n">
        <v>452.58</v>
      </c>
      <c r="R72" t="n">
        <v>78.2</v>
      </c>
      <c r="S72" t="n">
        <v>57.64</v>
      </c>
      <c r="T72" t="n">
        <v>8147.92</v>
      </c>
      <c r="U72" t="n">
        <v>0.74</v>
      </c>
      <c r="V72" t="n">
        <v>0.88</v>
      </c>
      <c r="W72" t="n">
        <v>6.83</v>
      </c>
      <c r="X72" t="n">
        <v>0.49</v>
      </c>
      <c r="Y72" t="n">
        <v>1</v>
      </c>
      <c r="Z72" t="n">
        <v>10</v>
      </c>
      <c r="AA72" t="n">
        <v>618.7052735534697</v>
      </c>
      <c r="AB72" t="n">
        <v>846.539850626118</v>
      </c>
      <c r="AC72" t="n">
        <v>765.7472754085031</v>
      </c>
      <c r="AD72" t="n">
        <v>618705.2735534697</v>
      </c>
      <c r="AE72" t="n">
        <v>846539.850626118</v>
      </c>
      <c r="AF72" t="n">
        <v>1.633001876249646e-05</v>
      </c>
      <c r="AG72" t="n">
        <v>33</v>
      </c>
      <c r="AH72" t="n">
        <v>765747.2754085031</v>
      </c>
    </row>
    <row r="73">
      <c r="A73" t="n">
        <v>71</v>
      </c>
      <c r="B73" t="n">
        <v>140</v>
      </c>
      <c r="C73" t="inlineStr">
        <is>
          <t xml:space="preserve">CONCLUIDO	</t>
        </is>
      </c>
      <c r="D73" t="n">
        <v>3.565</v>
      </c>
      <c r="E73" t="n">
        <v>28.05</v>
      </c>
      <c r="F73" t="n">
        <v>24.21</v>
      </c>
      <c r="G73" t="n">
        <v>80.7</v>
      </c>
      <c r="H73" t="n">
        <v>1.08</v>
      </c>
      <c r="I73" t="n">
        <v>18</v>
      </c>
      <c r="J73" t="n">
        <v>310.46</v>
      </c>
      <c r="K73" t="n">
        <v>60.56</v>
      </c>
      <c r="L73" t="n">
        <v>18.75</v>
      </c>
      <c r="M73" t="n">
        <v>16</v>
      </c>
      <c r="N73" t="n">
        <v>91.16</v>
      </c>
      <c r="O73" t="n">
        <v>38524.29</v>
      </c>
      <c r="P73" t="n">
        <v>421.89</v>
      </c>
      <c r="Q73" t="n">
        <v>452.6</v>
      </c>
      <c r="R73" t="n">
        <v>78.12</v>
      </c>
      <c r="S73" t="n">
        <v>57.64</v>
      </c>
      <c r="T73" t="n">
        <v>8108.3</v>
      </c>
      <c r="U73" t="n">
        <v>0.74</v>
      </c>
      <c r="V73" t="n">
        <v>0.88</v>
      </c>
      <c r="W73" t="n">
        <v>6.82</v>
      </c>
      <c r="X73" t="n">
        <v>0.48</v>
      </c>
      <c r="Y73" t="n">
        <v>1</v>
      </c>
      <c r="Z73" t="n">
        <v>10</v>
      </c>
      <c r="AA73" t="n">
        <v>618.2328841040309</v>
      </c>
      <c r="AB73" t="n">
        <v>845.893506541044</v>
      </c>
      <c r="AC73" t="n">
        <v>765.1626174957589</v>
      </c>
      <c r="AD73" t="n">
        <v>618232.8841040309</v>
      </c>
      <c r="AE73" t="n">
        <v>845893.506541044</v>
      </c>
      <c r="AF73" t="n">
        <v>1.633230940897739e-05</v>
      </c>
      <c r="AG73" t="n">
        <v>33</v>
      </c>
      <c r="AH73" t="n">
        <v>765162.6174957589</v>
      </c>
    </row>
    <row r="74">
      <c r="A74" t="n">
        <v>72</v>
      </c>
      <c r="B74" t="n">
        <v>140</v>
      </c>
      <c r="C74" t="inlineStr">
        <is>
          <t xml:space="preserve">CONCLUIDO	</t>
        </is>
      </c>
      <c r="D74" t="n">
        <v>3.5772</v>
      </c>
      <c r="E74" t="n">
        <v>27.96</v>
      </c>
      <c r="F74" t="n">
        <v>24.17</v>
      </c>
      <c r="G74" t="n">
        <v>85.29000000000001</v>
      </c>
      <c r="H74" t="n">
        <v>1.09</v>
      </c>
      <c r="I74" t="n">
        <v>17</v>
      </c>
      <c r="J74" t="n">
        <v>311.01</v>
      </c>
      <c r="K74" t="n">
        <v>60.56</v>
      </c>
      <c r="L74" t="n">
        <v>19</v>
      </c>
      <c r="M74" t="n">
        <v>15</v>
      </c>
      <c r="N74" t="n">
        <v>91.45</v>
      </c>
      <c r="O74" t="n">
        <v>38591.62</v>
      </c>
      <c r="P74" t="n">
        <v>421.2</v>
      </c>
      <c r="Q74" t="n">
        <v>452.63</v>
      </c>
      <c r="R74" t="n">
        <v>76.73999999999999</v>
      </c>
      <c r="S74" t="n">
        <v>57.64</v>
      </c>
      <c r="T74" t="n">
        <v>7424.78</v>
      </c>
      <c r="U74" t="n">
        <v>0.75</v>
      </c>
      <c r="V74" t="n">
        <v>0.88</v>
      </c>
      <c r="W74" t="n">
        <v>6.82</v>
      </c>
      <c r="X74" t="n">
        <v>0.44</v>
      </c>
      <c r="Y74" t="n">
        <v>1</v>
      </c>
      <c r="Z74" t="n">
        <v>10</v>
      </c>
      <c r="AA74" t="n">
        <v>616.6185434921565</v>
      </c>
      <c r="AB74" t="n">
        <v>843.6846944961965</v>
      </c>
      <c r="AC74" t="n">
        <v>763.1646113723845</v>
      </c>
      <c r="AD74" t="n">
        <v>616618.5434921565</v>
      </c>
      <c r="AE74" t="n">
        <v>843684.6944961965</v>
      </c>
      <c r="AF74" t="n">
        <v>1.638820118311189e-05</v>
      </c>
      <c r="AG74" t="n">
        <v>33</v>
      </c>
      <c r="AH74" t="n">
        <v>763164.6113723845</v>
      </c>
    </row>
    <row r="75">
      <c r="A75" t="n">
        <v>73</v>
      </c>
      <c r="B75" t="n">
        <v>140</v>
      </c>
      <c r="C75" t="inlineStr">
        <is>
          <t xml:space="preserve">CONCLUIDO	</t>
        </is>
      </c>
      <c r="D75" t="n">
        <v>3.5765</v>
      </c>
      <c r="E75" t="n">
        <v>27.96</v>
      </c>
      <c r="F75" t="n">
        <v>24.17</v>
      </c>
      <c r="G75" t="n">
        <v>85.31</v>
      </c>
      <c r="H75" t="n">
        <v>1.1</v>
      </c>
      <c r="I75" t="n">
        <v>17</v>
      </c>
      <c r="J75" t="n">
        <v>311.55</v>
      </c>
      <c r="K75" t="n">
        <v>60.56</v>
      </c>
      <c r="L75" t="n">
        <v>19.25</v>
      </c>
      <c r="M75" t="n">
        <v>15</v>
      </c>
      <c r="N75" t="n">
        <v>91.75</v>
      </c>
      <c r="O75" t="n">
        <v>38659.08</v>
      </c>
      <c r="P75" t="n">
        <v>421.72</v>
      </c>
      <c r="Q75" t="n">
        <v>452.57</v>
      </c>
      <c r="R75" t="n">
        <v>77.01000000000001</v>
      </c>
      <c r="S75" t="n">
        <v>57.64</v>
      </c>
      <c r="T75" t="n">
        <v>7558.29</v>
      </c>
      <c r="U75" t="n">
        <v>0.75</v>
      </c>
      <c r="V75" t="n">
        <v>0.88</v>
      </c>
      <c r="W75" t="n">
        <v>6.82</v>
      </c>
      <c r="X75" t="n">
        <v>0.45</v>
      </c>
      <c r="Y75" t="n">
        <v>1</v>
      </c>
      <c r="Z75" t="n">
        <v>10</v>
      </c>
      <c r="AA75" t="n">
        <v>617.0325472287395</v>
      </c>
      <c r="AB75" t="n">
        <v>844.2511526731448</v>
      </c>
      <c r="AC75" t="n">
        <v>763.677007575954</v>
      </c>
      <c r="AD75" t="n">
        <v>617032.5472287395</v>
      </c>
      <c r="AE75" t="n">
        <v>844251.1526731448</v>
      </c>
      <c r="AF75" t="n">
        <v>1.638499427803861e-05</v>
      </c>
      <c r="AG75" t="n">
        <v>33</v>
      </c>
      <c r="AH75" t="n">
        <v>763677.007575954</v>
      </c>
    </row>
    <row r="76">
      <c r="A76" t="n">
        <v>74</v>
      </c>
      <c r="B76" t="n">
        <v>140</v>
      </c>
      <c r="C76" t="inlineStr">
        <is>
          <t xml:space="preserve">CONCLUIDO	</t>
        </is>
      </c>
      <c r="D76" t="n">
        <v>3.5758</v>
      </c>
      <c r="E76" t="n">
        <v>27.97</v>
      </c>
      <c r="F76" t="n">
        <v>24.18</v>
      </c>
      <c r="G76" t="n">
        <v>85.33</v>
      </c>
      <c r="H76" t="n">
        <v>1.11</v>
      </c>
      <c r="I76" t="n">
        <v>17</v>
      </c>
      <c r="J76" t="n">
        <v>312.1</v>
      </c>
      <c r="K76" t="n">
        <v>60.56</v>
      </c>
      <c r="L76" t="n">
        <v>19.5</v>
      </c>
      <c r="M76" t="n">
        <v>15</v>
      </c>
      <c r="N76" t="n">
        <v>92.05</v>
      </c>
      <c r="O76" t="n">
        <v>38726.8</v>
      </c>
      <c r="P76" t="n">
        <v>422.12</v>
      </c>
      <c r="Q76" t="n">
        <v>452.65</v>
      </c>
      <c r="R76" t="n">
        <v>76.84</v>
      </c>
      <c r="S76" t="n">
        <v>57.64</v>
      </c>
      <c r="T76" t="n">
        <v>7473.89</v>
      </c>
      <c r="U76" t="n">
        <v>0.75</v>
      </c>
      <c r="V76" t="n">
        <v>0.88</v>
      </c>
      <c r="W76" t="n">
        <v>6.83</v>
      </c>
      <c r="X76" t="n">
        <v>0.45</v>
      </c>
      <c r="Y76" t="n">
        <v>1</v>
      </c>
      <c r="Z76" t="n">
        <v>10</v>
      </c>
      <c r="AA76" t="n">
        <v>617.3795222329246</v>
      </c>
      <c r="AB76" t="n">
        <v>844.7258991813278</v>
      </c>
      <c r="AC76" t="n">
        <v>764.1064449437067</v>
      </c>
      <c r="AD76" t="n">
        <v>617379.5222329246</v>
      </c>
      <c r="AE76" t="n">
        <v>844725.8991813278</v>
      </c>
      <c r="AF76" t="n">
        <v>1.638178737296531e-05</v>
      </c>
      <c r="AG76" t="n">
        <v>33</v>
      </c>
      <c r="AH76" t="n">
        <v>764106.4449437067</v>
      </c>
    </row>
    <row r="77">
      <c r="A77" t="n">
        <v>75</v>
      </c>
      <c r="B77" t="n">
        <v>140</v>
      </c>
      <c r="C77" t="inlineStr">
        <is>
          <t xml:space="preserve">CONCLUIDO	</t>
        </is>
      </c>
      <c r="D77" t="n">
        <v>3.5744</v>
      </c>
      <c r="E77" t="n">
        <v>27.98</v>
      </c>
      <c r="F77" t="n">
        <v>24.19</v>
      </c>
      <c r="G77" t="n">
        <v>85.37</v>
      </c>
      <c r="H77" t="n">
        <v>1.13</v>
      </c>
      <c r="I77" t="n">
        <v>17</v>
      </c>
      <c r="J77" t="n">
        <v>312.65</v>
      </c>
      <c r="K77" t="n">
        <v>60.56</v>
      </c>
      <c r="L77" t="n">
        <v>19.75</v>
      </c>
      <c r="M77" t="n">
        <v>15</v>
      </c>
      <c r="N77" t="n">
        <v>92.34999999999999</v>
      </c>
      <c r="O77" t="n">
        <v>38794.53</v>
      </c>
      <c r="P77" t="n">
        <v>422.14</v>
      </c>
      <c r="Q77" t="n">
        <v>452.62</v>
      </c>
      <c r="R77" t="n">
        <v>77.39</v>
      </c>
      <c r="S77" t="n">
        <v>57.64</v>
      </c>
      <c r="T77" t="n">
        <v>7747.58</v>
      </c>
      <c r="U77" t="n">
        <v>0.74</v>
      </c>
      <c r="V77" t="n">
        <v>0.88</v>
      </c>
      <c r="W77" t="n">
        <v>6.82</v>
      </c>
      <c r="X77" t="n">
        <v>0.46</v>
      </c>
      <c r="Y77" t="n">
        <v>1</v>
      </c>
      <c r="Z77" t="n">
        <v>10</v>
      </c>
      <c r="AA77" t="n">
        <v>617.532104407469</v>
      </c>
      <c r="AB77" t="n">
        <v>844.9346688439898</v>
      </c>
      <c r="AC77" t="n">
        <v>764.2952899227744</v>
      </c>
      <c r="AD77" t="n">
        <v>617532.1044074689</v>
      </c>
      <c r="AE77" t="n">
        <v>844934.6688439898</v>
      </c>
      <c r="AF77" t="n">
        <v>1.637537356281873e-05</v>
      </c>
      <c r="AG77" t="n">
        <v>33</v>
      </c>
      <c r="AH77" t="n">
        <v>764295.2899227744</v>
      </c>
    </row>
    <row r="78">
      <c r="A78" t="n">
        <v>76</v>
      </c>
      <c r="B78" t="n">
        <v>140</v>
      </c>
      <c r="C78" t="inlineStr">
        <is>
          <t xml:space="preserve">CONCLUIDO	</t>
        </is>
      </c>
      <c r="D78" t="n">
        <v>3.5749</v>
      </c>
      <c r="E78" t="n">
        <v>27.97</v>
      </c>
      <c r="F78" t="n">
        <v>24.18</v>
      </c>
      <c r="G78" t="n">
        <v>85.36</v>
      </c>
      <c r="H78" t="n">
        <v>1.14</v>
      </c>
      <c r="I78" t="n">
        <v>17</v>
      </c>
      <c r="J78" t="n">
        <v>313.2</v>
      </c>
      <c r="K78" t="n">
        <v>60.56</v>
      </c>
      <c r="L78" t="n">
        <v>20</v>
      </c>
      <c r="M78" t="n">
        <v>15</v>
      </c>
      <c r="N78" t="n">
        <v>92.65000000000001</v>
      </c>
      <c r="O78" t="n">
        <v>38862.4</v>
      </c>
      <c r="P78" t="n">
        <v>421.94</v>
      </c>
      <c r="Q78" t="n">
        <v>452.59</v>
      </c>
      <c r="R78" t="n">
        <v>77.40000000000001</v>
      </c>
      <c r="S78" t="n">
        <v>57.64</v>
      </c>
      <c r="T78" t="n">
        <v>7754.97</v>
      </c>
      <c r="U78" t="n">
        <v>0.74</v>
      </c>
      <c r="V78" t="n">
        <v>0.88</v>
      </c>
      <c r="W78" t="n">
        <v>6.82</v>
      </c>
      <c r="X78" t="n">
        <v>0.46</v>
      </c>
      <c r="Y78" t="n">
        <v>1</v>
      </c>
      <c r="Z78" t="n">
        <v>10</v>
      </c>
      <c r="AA78" t="n">
        <v>617.3381297793612</v>
      </c>
      <c r="AB78" t="n">
        <v>844.6692642002561</v>
      </c>
      <c r="AC78" t="n">
        <v>764.0552151257409</v>
      </c>
      <c r="AD78" t="n">
        <v>617338.1297793612</v>
      </c>
      <c r="AE78" t="n">
        <v>844669.2642002561</v>
      </c>
      <c r="AF78" t="n">
        <v>1.637766420929965e-05</v>
      </c>
      <c r="AG78" t="n">
        <v>33</v>
      </c>
      <c r="AH78" t="n">
        <v>764055.215125741</v>
      </c>
    </row>
    <row r="79">
      <c r="A79" t="n">
        <v>77</v>
      </c>
      <c r="B79" t="n">
        <v>140</v>
      </c>
      <c r="C79" t="inlineStr">
        <is>
          <t xml:space="preserve">CONCLUIDO	</t>
        </is>
      </c>
      <c r="D79" t="n">
        <v>3.5846</v>
      </c>
      <c r="E79" t="n">
        <v>27.9</v>
      </c>
      <c r="F79" t="n">
        <v>24.16</v>
      </c>
      <c r="G79" t="n">
        <v>90.59999999999999</v>
      </c>
      <c r="H79" t="n">
        <v>1.15</v>
      </c>
      <c r="I79" t="n">
        <v>16</v>
      </c>
      <c r="J79" t="n">
        <v>313.75</v>
      </c>
      <c r="K79" t="n">
        <v>60.56</v>
      </c>
      <c r="L79" t="n">
        <v>20.25</v>
      </c>
      <c r="M79" t="n">
        <v>14</v>
      </c>
      <c r="N79" t="n">
        <v>92.95</v>
      </c>
      <c r="O79" t="n">
        <v>38930.39</v>
      </c>
      <c r="P79" t="n">
        <v>421.69</v>
      </c>
      <c r="Q79" t="n">
        <v>452.58</v>
      </c>
      <c r="R79" t="n">
        <v>76.54000000000001</v>
      </c>
      <c r="S79" t="n">
        <v>57.64</v>
      </c>
      <c r="T79" t="n">
        <v>7329.67</v>
      </c>
      <c r="U79" t="n">
        <v>0.75</v>
      </c>
      <c r="V79" t="n">
        <v>0.88</v>
      </c>
      <c r="W79" t="n">
        <v>6.82</v>
      </c>
      <c r="X79" t="n">
        <v>0.44</v>
      </c>
      <c r="Y79" t="n">
        <v>1</v>
      </c>
      <c r="Z79" t="n">
        <v>10</v>
      </c>
      <c r="AA79" t="n">
        <v>616.2776035748478</v>
      </c>
      <c r="AB79" t="n">
        <v>843.218205460127</v>
      </c>
      <c r="AC79" t="n">
        <v>762.742643395196</v>
      </c>
      <c r="AD79" t="n">
        <v>616277.6035748478</v>
      </c>
      <c r="AE79" t="n">
        <v>843218.205460127</v>
      </c>
      <c r="AF79" t="n">
        <v>1.642210275102955e-05</v>
      </c>
      <c r="AG79" t="n">
        <v>33</v>
      </c>
      <c r="AH79" t="n">
        <v>762742.6433951959</v>
      </c>
    </row>
    <row r="80">
      <c r="A80" t="n">
        <v>78</v>
      </c>
      <c r="B80" t="n">
        <v>140</v>
      </c>
      <c r="C80" t="inlineStr">
        <is>
          <t xml:space="preserve">CONCLUIDO	</t>
        </is>
      </c>
      <c r="D80" t="n">
        <v>3.5855</v>
      </c>
      <c r="E80" t="n">
        <v>27.89</v>
      </c>
      <c r="F80" t="n">
        <v>24.15</v>
      </c>
      <c r="G80" t="n">
        <v>90.58</v>
      </c>
      <c r="H80" t="n">
        <v>1.16</v>
      </c>
      <c r="I80" t="n">
        <v>16</v>
      </c>
      <c r="J80" t="n">
        <v>314.3</v>
      </c>
      <c r="K80" t="n">
        <v>60.56</v>
      </c>
      <c r="L80" t="n">
        <v>20.5</v>
      </c>
      <c r="M80" t="n">
        <v>14</v>
      </c>
      <c r="N80" t="n">
        <v>93.25</v>
      </c>
      <c r="O80" t="n">
        <v>38998.53</v>
      </c>
      <c r="P80" t="n">
        <v>421.65</v>
      </c>
      <c r="Q80" t="n">
        <v>452.59</v>
      </c>
      <c r="R80" t="n">
        <v>76.25</v>
      </c>
      <c r="S80" t="n">
        <v>57.64</v>
      </c>
      <c r="T80" t="n">
        <v>7184.68</v>
      </c>
      <c r="U80" t="n">
        <v>0.76</v>
      </c>
      <c r="V80" t="n">
        <v>0.88</v>
      </c>
      <c r="W80" t="n">
        <v>6.82</v>
      </c>
      <c r="X80" t="n">
        <v>0.43</v>
      </c>
      <c r="Y80" t="n">
        <v>1</v>
      </c>
      <c r="Z80" t="n">
        <v>10</v>
      </c>
      <c r="AA80" t="n">
        <v>616.1568076328318</v>
      </c>
      <c r="AB80" t="n">
        <v>843.0529271231198</v>
      </c>
      <c r="AC80" t="n">
        <v>762.5931389907032</v>
      </c>
      <c r="AD80" t="n">
        <v>616156.8076328319</v>
      </c>
      <c r="AE80" t="n">
        <v>843052.9271231198</v>
      </c>
      <c r="AF80" t="n">
        <v>1.642622591469521e-05</v>
      </c>
      <c r="AG80" t="n">
        <v>33</v>
      </c>
      <c r="AH80" t="n">
        <v>762593.1389907032</v>
      </c>
    </row>
    <row r="81">
      <c r="A81" t="n">
        <v>79</v>
      </c>
      <c r="B81" t="n">
        <v>140</v>
      </c>
      <c r="C81" t="inlineStr">
        <is>
          <t xml:space="preserve">CONCLUIDO	</t>
        </is>
      </c>
      <c r="D81" t="n">
        <v>3.5851</v>
      </c>
      <c r="E81" t="n">
        <v>27.89</v>
      </c>
      <c r="F81" t="n">
        <v>24.16</v>
      </c>
      <c r="G81" t="n">
        <v>90.59</v>
      </c>
      <c r="H81" t="n">
        <v>1.17</v>
      </c>
      <c r="I81" t="n">
        <v>16</v>
      </c>
      <c r="J81" t="n">
        <v>314.86</v>
      </c>
      <c r="K81" t="n">
        <v>60.56</v>
      </c>
      <c r="L81" t="n">
        <v>20.75</v>
      </c>
      <c r="M81" t="n">
        <v>14</v>
      </c>
      <c r="N81" t="n">
        <v>93.55</v>
      </c>
      <c r="O81" t="n">
        <v>39066.8</v>
      </c>
      <c r="P81" t="n">
        <v>421.82</v>
      </c>
      <c r="Q81" t="n">
        <v>452.58</v>
      </c>
      <c r="R81" t="n">
        <v>76.39</v>
      </c>
      <c r="S81" t="n">
        <v>57.64</v>
      </c>
      <c r="T81" t="n">
        <v>7255.35</v>
      </c>
      <c r="U81" t="n">
        <v>0.75</v>
      </c>
      <c r="V81" t="n">
        <v>0.88</v>
      </c>
      <c r="W81" t="n">
        <v>6.82</v>
      </c>
      <c r="X81" t="n">
        <v>0.43</v>
      </c>
      <c r="Y81" t="n">
        <v>1</v>
      </c>
      <c r="Z81" t="n">
        <v>10</v>
      </c>
      <c r="AA81" t="n">
        <v>616.3209268069045</v>
      </c>
      <c r="AB81" t="n">
        <v>843.277482217513</v>
      </c>
      <c r="AC81" t="n">
        <v>762.7962628620526</v>
      </c>
      <c r="AD81" t="n">
        <v>616320.9268069045</v>
      </c>
      <c r="AE81" t="n">
        <v>843277.482217513</v>
      </c>
      <c r="AF81" t="n">
        <v>1.642439339751047e-05</v>
      </c>
      <c r="AG81" t="n">
        <v>33</v>
      </c>
      <c r="AH81" t="n">
        <v>762796.2628620525</v>
      </c>
    </row>
    <row r="82">
      <c r="A82" t="n">
        <v>80</v>
      </c>
      <c r="B82" t="n">
        <v>140</v>
      </c>
      <c r="C82" t="inlineStr">
        <is>
          <t xml:space="preserve">CONCLUIDO	</t>
        </is>
      </c>
      <c r="D82" t="n">
        <v>3.5845</v>
      </c>
      <c r="E82" t="n">
        <v>27.9</v>
      </c>
      <c r="F82" t="n">
        <v>24.16</v>
      </c>
      <c r="G82" t="n">
        <v>90.61</v>
      </c>
      <c r="H82" t="n">
        <v>1.19</v>
      </c>
      <c r="I82" t="n">
        <v>16</v>
      </c>
      <c r="J82" t="n">
        <v>315.41</v>
      </c>
      <c r="K82" t="n">
        <v>60.56</v>
      </c>
      <c r="L82" t="n">
        <v>21</v>
      </c>
      <c r="M82" t="n">
        <v>14</v>
      </c>
      <c r="N82" t="n">
        <v>93.86</v>
      </c>
      <c r="O82" t="n">
        <v>39135.2</v>
      </c>
      <c r="P82" t="n">
        <v>422.09</v>
      </c>
      <c r="Q82" t="n">
        <v>452.6</v>
      </c>
      <c r="R82" t="n">
        <v>76.47</v>
      </c>
      <c r="S82" t="n">
        <v>57.64</v>
      </c>
      <c r="T82" t="n">
        <v>7293.88</v>
      </c>
      <c r="U82" t="n">
        <v>0.75</v>
      </c>
      <c r="V82" t="n">
        <v>0.88</v>
      </c>
      <c r="W82" t="n">
        <v>6.82</v>
      </c>
      <c r="X82" t="n">
        <v>0.44</v>
      </c>
      <c r="Y82" t="n">
        <v>1</v>
      </c>
      <c r="Z82" t="n">
        <v>10</v>
      </c>
      <c r="AA82" t="n">
        <v>616.5563817953794</v>
      </c>
      <c r="AB82" t="n">
        <v>843.5996421202852</v>
      </c>
      <c r="AC82" t="n">
        <v>763.0876762758584</v>
      </c>
      <c r="AD82" t="n">
        <v>616556.3817953793</v>
      </c>
      <c r="AE82" t="n">
        <v>843599.6421202852</v>
      </c>
      <c r="AF82" t="n">
        <v>1.642164462173336e-05</v>
      </c>
      <c r="AG82" t="n">
        <v>33</v>
      </c>
      <c r="AH82" t="n">
        <v>763087.6762758584</v>
      </c>
    </row>
    <row r="83">
      <c r="A83" t="n">
        <v>81</v>
      </c>
      <c r="B83" t="n">
        <v>140</v>
      </c>
      <c r="C83" t="inlineStr">
        <is>
          <t xml:space="preserve">CONCLUIDO	</t>
        </is>
      </c>
      <c r="D83" t="n">
        <v>3.5852</v>
      </c>
      <c r="E83" t="n">
        <v>27.89</v>
      </c>
      <c r="F83" t="n">
        <v>24.16</v>
      </c>
      <c r="G83" t="n">
        <v>90.58</v>
      </c>
      <c r="H83" t="n">
        <v>1.2</v>
      </c>
      <c r="I83" t="n">
        <v>16</v>
      </c>
      <c r="J83" t="n">
        <v>315.97</v>
      </c>
      <c r="K83" t="n">
        <v>60.56</v>
      </c>
      <c r="L83" t="n">
        <v>21.25</v>
      </c>
      <c r="M83" t="n">
        <v>14</v>
      </c>
      <c r="N83" t="n">
        <v>94.16</v>
      </c>
      <c r="O83" t="n">
        <v>39203.74</v>
      </c>
      <c r="P83" t="n">
        <v>421.88</v>
      </c>
      <c r="Q83" t="n">
        <v>452.57</v>
      </c>
      <c r="R83" t="n">
        <v>76.47</v>
      </c>
      <c r="S83" t="n">
        <v>57.64</v>
      </c>
      <c r="T83" t="n">
        <v>7293.63</v>
      </c>
      <c r="U83" t="n">
        <v>0.75</v>
      </c>
      <c r="V83" t="n">
        <v>0.88</v>
      </c>
      <c r="W83" t="n">
        <v>6.82</v>
      </c>
      <c r="X83" t="n">
        <v>0.43</v>
      </c>
      <c r="Y83" t="n">
        <v>1</v>
      </c>
      <c r="Z83" t="n">
        <v>10</v>
      </c>
      <c r="AA83" t="n">
        <v>616.3525270892021</v>
      </c>
      <c r="AB83" t="n">
        <v>843.3207191178585</v>
      </c>
      <c r="AC83" t="n">
        <v>762.8353732933125</v>
      </c>
      <c r="AD83" t="n">
        <v>616352.5270892021</v>
      </c>
      <c r="AE83" t="n">
        <v>843320.7191178586</v>
      </c>
      <c r="AF83" t="n">
        <v>1.642485152680666e-05</v>
      </c>
      <c r="AG83" t="n">
        <v>33</v>
      </c>
      <c r="AH83" t="n">
        <v>762835.3732933125</v>
      </c>
    </row>
    <row r="84">
      <c r="A84" t="n">
        <v>82</v>
      </c>
      <c r="B84" t="n">
        <v>140</v>
      </c>
      <c r="C84" t="inlineStr">
        <is>
          <t xml:space="preserve">CONCLUIDO	</t>
        </is>
      </c>
      <c r="D84" t="n">
        <v>3.5831</v>
      </c>
      <c r="E84" t="n">
        <v>27.91</v>
      </c>
      <c r="F84" t="n">
        <v>24.17</v>
      </c>
      <c r="G84" t="n">
        <v>90.64</v>
      </c>
      <c r="H84" t="n">
        <v>1.21</v>
      </c>
      <c r="I84" t="n">
        <v>16</v>
      </c>
      <c r="J84" t="n">
        <v>316.53</v>
      </c>
      <c r="K84" t="n">
        <v>60.56</v>
      </c>
      <c r="L84" t="n">
        <v>21.5</v>
      </c>
      <c r="M84" t="n">
        <v>14</v>
      </c>
      <c r="N84" t="n">
        <v>94.47</v>
      </c>
      <c r="O84" t="n">
        <v>39272.42</v>
      </c>
      <c r="P84" t="n">
        <v>421.91</v>
      </c>
      <c r="Q84" t="n">
        <v>452.57</v>
      </c>
      <c r="R84" t="n">
        <v>76.91</v>
      </c>
      <c r="S84" t="n">
        <v>57.64</v>
      </c>
      <c r="T84" t="n">
        <v>7513.63</v>
      </c>
      <c r="U84" t="n">
        <v>0.75</v>
      </c>
      <c r="V84" t="n">
        <v>0.88</v>
      </c>
      <c r="W84" t="n">
        <v>6.82</v>
      </c>
      <c r="X84" t="n">
        <v>0.45</v>
      </c>
      <c r="Y84" t="n">
        <v>1</v>
      </c>
      <c r="Z84" t="n">
        <v>10</v>
      </c>
      <c r="AA84" t="n">
        <v>616.5732687585349</v>
      </c>
      <c r="AB84" t="n">
        <v>843.6227476082749</v>
      </c>
      <c r="AC84" t="n">
        <v>763.1085766085032</v>
      </c>
      <c r="AD84" t="n">
        <v>616573.2687585349</v>
      </c>
      <c r="AE84" t="n">
        <v>843622.7476082749</v>
      </c>
      <c r="AF84" t="n">
        <v>1.641523081158678e-05</v>
      </c>
      <c r="AG84" t="n">
        <v>33</v>
      </c>
      <c r="AH84" t="n">
        <v>763108.5766085032</v>
      </c>
    </row>
    <row r="85">
      <c r="A85" t="n">
        <v>83</v>
      </c>
      <c r="B85" t="n">
        <v>140</v>
      </c>
      <c r="C85" t="inlineStr">
        <is>
          <t xml:space="preserve">CONCLUIDO	</t>
        </is>
      </c>
      <c r="D85" t="n">
        <v>3.597</v>
      </c>
      <c r="E85" t="n">
        <v>27.8</v>
      </c>
      <c r="F85" t="n">
        <v>24.12</v>
      </c>
      <c r="G85" t="n">
        <v>96.47</v>
      </c>
      <c r="H85" t="n">
        <v>1.22</v>
      </c>
      <c r="I85" t="n">
        <v>15</v>
      </c>
      <c r="J85" t="n">
        <v>317.08</v>
      </c>
      <c r="K85" t="n">
        <v>60.56</v>
      </c>
      <c r="L85" t="n">
        <v>21.75</v>
      </c>
      <c r="M85" t="n">
        <v>13</v>
      </c>
      <c r="N85" t="n">
        <v>94.78</v>
      </c>
      <c r="O85" t="n">
        <v>39341.24</v>
      </c>
      <c r="P85" t="n">
        <v>420.97</v>
      </c>
      <c r="Q85" t="n">
        <v>452.57</v>
      </c>
      <c r="R85" t="n">
        <v>75.01000000000001</v>
      </c>
      <c r="S85" t="n">
        <v>57.64</v>
      </c>
      <c r="T85" t="n">
        <v>6569.28</v>
      </c>
      <c r="U85" t="n">
        <v>0.77</v>
      </c>
      <c r="V85" t="n">
        <v>0.88</v>
      </c>
      <c r="W85" t="n">
        <v>6.82</v>
      </c>
      <c r="X85" t="n">
        <v>0.39</v>
      </c>
      <c r="Y85" t="n">
        <v>1</v>
      </c>
      <c r="Z85" t="n">
        <v>10</v>
      </c>
      <c r="AA85" t="n">
        <v>614.6409155783774</v>
      </c>
      <c r="AB85" t="n">
        <v>840.9788167377778</v>
      </c>
      <c r="AC85" t="n">
        <v>760.7169787895059</v>
      </c>
      <c r="AD85" t="n">
        <v>614640.9155783774</v>
      </c>
      <c r="AE85" t="n">
        <v>840978.8167377778</v>
      </c>
      <c r="AF85" t="n">
        <v>1.647891078375642e-05</v>
      </c>
      <c r="AG85" t="n">
        <v>33</v>
      </c>
      <c r="AH85" t="n">
        <v>760716.9787895059</v>
      </c>
    </row>
    <row r="86">
      <c r="A86" t="n">
        <v>84</v>
      </c>
      <c r="B86" t="n">
        <v>140</v>
      </c>
      <c r="C86" t="inlineStr">
        <is>
          <t xml:space="preserve">CONCLUIDO	</t>
        </is>
      </c>
      <c r="D86" t="n">
        <v>3.5968</v>
      </c>
      <c r="E86" t="n">
        <v>27.8</v>
      </c>
      <c r="F86" t="n">
        <v>24.12</v>
      </c>
      <c r="G86" t="n">
        <v>96.47</v>
      </c>
      <c r="H86" t="n">
        <v>1.23</v>
      </c>
      <c r="I86" t="n">
        <v>15</v>
      </c>
      <c r="J86" t="n">
        <v>317.64</v>
      </c>
      <c r="K86" t="n">
        <v>60.56</v>
      </c>
      <c r="L86" t="n">
        <v>22</v>
      </c>
      <c r="M86" t="n">
        <v>13</v>
      </c>
      <c r="N86" t="n">
        <v>95.09</v>
      </c>
      <c r="O86" t="n">
        <v>39410.2</v>
      </c>
      <c r="P86" t="n">
        <v>421.22</v>
      </c>
      <c r="Q86" t="n">
        <v>452.56</v>
      </c>
      <c r="R86" t="n">
        <v>75.09999999999999</v>
      </c>
      <c r="S86" t="n">
        <v>57.64</v>
      </c>
      <c r="T86" t="n">
        <v>6614.32</v>
      </c>
      <c r="U86" t="n">
        <v>0.77</v>
      </c>
      <c r="V86" t="n">
        <v>0.88</v>
      </c>
      <c r="W86" t="n">
        <v>6.82</v>
      </c>
      <c r="X86" t="n">
        <v>0.39</v>
      </c>
      <c r="Y86" t="n">
        <v>1</v>
      </c>
      <c r="Z86" t="n">
        <v>10</v>
      </c>
      <c r="AA86" t="n">
        <v>614.826629876309</v>
      </c>
      <c r="AB86" t="n">
        <v>841.2329192333444</v>
      </c>
      <c r="AC86" t="n">
        <v>760.9468300995308</v>
      </c>
      <c r="AD86" t="n">
        <v>614826.629876309</v>
      </c>
      <c r="AE86" t="n">
        <v>841232.9192333444</v>
      </c>
      <c r="AF86" t="n">
        <v>1.647799452516406e-05</v>
      </c>
      <c r="AG86" t="n">
        <v>33</v>
      </c>
      <c r="AH86" t="n">
        <v>760946.8300995308</v>
      </c>
    </row>
    <row r="87">
      <c r="A87" t="n">
        <v>85</v>
      </c>
      <c r="B87" t="n">
        <v>140</v>
      </c>
      <c r="C87" t="inlineStr">
        <is>
          <t xml:space="preserve">CONCLUIDO	</t>
        </is>
      </c>
      <c r="D87" t="n">
        <v>3.5971</v>
      </c>
      <c r="E87" t="n">
        <v>27.8</v>
      </c>
      <c r="F87" t="n">
        <v>24.12</v>
      </c>
      <c r="G87" t="n">
        <v>96.45999999999999</v>
      </c>
      <c r="H87" t="n">
        <v>1.25</v>
      </c>
      <c r="I87" t="n">
        <v>15</v>
      </c>
      <c r="J87" t="n">
        <v>318.2</v>
      </c>
      <c r="K87" t="n">
        <v>60.56</v>
      </c>
      <c r="L87" t="n">
        <v>22.25</v>
      </c>
      <c r="M87" t="n">
        <v>13</v>
      </c>
      <c r="N87" t="n">
        <v>95.40000000000001</v>
      </c>
      <c r="O87" t="n">
        <v>39479.3</v>
      </c>
      <c r="P87" t="n">
        <v>421.18</v>
      </c>
      <c r="Q87" t="n">
        <v>452.58</v>
      </c>
      <c r="R87" t="n">
        <v>75.17</v>
      </c>
      <c r="S87" t="n">
        <v>57.64</v>
      </c>
      <c r="T87" t="n">
        <v>6646.98</v>
      </c>
      <c r="U87" t="n">
        <v>0.77</v>
      </c>
      <c r="V87" t="n">
        <v>0.88</v>
      </c>
      <c r="W87" t="n">
        <v>6.82</v>
      </c>
      <c r="X87" t="n">
        <v>0.39</v>
      </c>
      <c r="Y87" t="n">
        <v>1</v>
      </c>
      <c r="Z87" t="n">
        <v>10</v>
      </c>
      <c r="AA87" t="n">
        <v>614.7733162820034</v>
      </c>
      <c r="AB87" t="n">
        <v>841.1599732215856</v>
      </c>
      <c r="AC87" t="n">
        <v>760.8808459527539</v>
      </c>
      <c r="AD87" t="n">
        <v>614773.3162820034</v>
      </c>
      <c r="AE87" t="n">
        <v>841159.9732215856</v>
      </c>
      <c r="AF87" t="n">
        <v>1.647936891305261e-05</v>
      </c>
      <c r="AG87" t="n">
        <v>33</v>
      </c>
      <c r="AH87" t="n">
        <v>760880.8459527539</v>
      </c>
    </row>
    <row r="88">
      <c r="A88" t="n">
        <v>86</v>
      </c>
      <c r="B88" t="n">
        <v>140</v>
      </c>
      <c r="C88" t="inlineStr">
        <is>
          <t xml:space="preserve">CONCLUIDO	</t>
        </is>
      </c>
      <c r="D88" t="n">
        <v>3.5961</v>
      </c>
      <c r="E88" t="n">
        <v>27.81</v>
      </c>
      <c r="F88" t="n">
        <v>24.12</v>
      </c>
      <c r="G88" t="n">
        <v>96.48999999999999</v>
      </c>
      <c r="H88" t="n">
        <v>1.26</v>
      </c>
      <c r="I88" t="n">
        <v>15</v>
      </c>
      <c r="J88" t="n">
        <v>318.76</v>
      </c>
      <c r="K88" t="n">
        <v>60.56</v>
      </c>
      <c r="L88" t="n">
        <v>22.5</v>
      </c>
      <c r="M88" t="n">
        <v>13</v>
      </c>
      <c r="N88" t="n">
        <v>95.70999999999999</v>
      </c>
      <c r="O88" t="n">
        <v>39548.54</v>
      </c>
      <c r="P88" t="n">
        <v>421.16</v>
      </c>
      <c r="Q88" t="n">
        <v>452.6</v>
      </c>
      <c r="R88" t="n">
        <v>75.26000000000001</v>
      </c>
      <c r="S88" t="n">
        <v>57.64</v>
      </c>
      <c r="T88" t="n">
        <v>6694.21</v>
      </c>
      <c r="U88" t="n">
        <v>0.77</v>
      </c>
      <c r="V88" t="n">
        <v>0.88</v>
      </c>
      <c r="W88" t="n">
        <v>6.82</v>
      </c>
      <c r="X88" t="n">
        <v>0.4</v>
      </c>
      <c r="Y88" t="n">
        <v>1</v>
      </c>
      <c r="Z88" t="n">
        <v>10</v>
      </c>
      <c r="AA88" t="n">
        <v>614.8479346337429</v>
      </c>
      <c r="AB88" t="n">
        <v>841.2620693423651</v>
      </c>
      <c r="AC88" t="n">
        <v>760.973198163059</v>
      </c>
      <c r="AD88" t="n">
        <v>614847.9346337429</v>
      </c>
      <c r="AE88" t="n">
        <v>841262.069342365</v>
      </c>
      <c r="AF88" t="n">
        <v>1.647478762009077e-05</v>
      </c>
      <c r="AG88" t="n">
        <v>33</v>
      </c>
      <c r="AH88" t="n">
        <v>760973.198163059</v>
      </c>
    </row>
    <row r="89">
      <c r="A89" t="n">
        <v>87</v>
      </c>
      <c r="B89" t="n">
        <v>140</v>
      </c>
      <c r="C89" t="inlineStr">
        <is>
          <t xml:space="preserve">CONCLUIDO	</t>
        </is>
      </c>
      <c r="D89" t="n">
        <v>3.5975</v>
      </c>
      <c r="E89" t="n">
        <v>27.8</v>
      </c>
      <c r="F89" t="n">
        <v>24.11</v>
      </c>
      <c r="G89" t="n">
        <v>96.45</v>
      </c>
      <c r="H89" t="n">
        <v>1.27</v>
      </c>
      <c r="I89" t="n">
        <v>15</v>
      </c>
      <c r="J89" t="n">
        <v>319.33</v>
      </c>
      <c r="K89" t="n">
        <v>60.56</v>
      </c>
      <c r="L89" t="n">
        <v>22.75</v>
      </c>
      <c r="M89" t="n">
        <v>13</v>
      </c>
      <c r="N89" t="n">
        <v>96.02</v>
      </c>
      <c r="O89" t="n">
        <v>39617.93</v>
      </c>
      <c r="P89" t="n">
        <v>421.11</v>
      </c>
      <c r="Q89" t="n">
        <v>452.57</v>
      </c>
      <c r="R89" t="n">
        <v>75.17</v>
      </c>
      <c r="S89" t="n">
        <v>57.64</v>
      </c>
      <c r="T89" t="n">
        <v>6650.13</v>
      </c>
      <c r="U89" t="n">
        <v>0.77</v>
      </c>
      <c r="V89" t="n">
        <v>0.88</v>
      </c>
      <c r="W89" t="n">
        <v>6.81</v>
      </c>
      <c r="X89" t="n">
        <v>0.39</v>
      </c>
      <c r="Y89" t="n">
        <v>1</v>
      </c>
      <c r="Z89" t="n">
        <v>10</v>
      </c>
      <c r="AA89" t="n">
        <v>614.6771479903483</v>
      </c>
      <c r="AB89" t="n">
        <v>841.0283915222976</v>
      </c>
      <c r="AC89" t="n">
        <v>760.7618222261698</v>
      </c>
      <c r="AD89" t="n">
        <v>614677.1479903483</v>
      </c>
      <c r="AE89" t="n">
        <v>841028.3915222976</v>
      </c>
      <c r="AF89" t="n">
        <v>1.648120143023735e-05</v>
      </c>
      <c r="AG89" t="n">
        <v>33</v>
      </c>
      <c r="AH89" t="n">
        <v>760761.8222261698</v>
      </c>
    </row>
    <row r="90">
      <c r="A90" t="n">
        <v>88</v>
      </c>
      <c r="B90" t="n">
        <v>140</v>
      </c>
      <c r="C90" t="inlineStr">
        <is>
          <t xml:space="preserve">CONCLUIDO	</t>
        </is>
      </c>
      <c r="D90" t="n">
        <v>3.5968</v>
      </c>
      <c r="E90" t="n">
        <v>27.8</v>
      </c>
      <c r="F90" t="n">
        <v>24.12</v>
      </c>
      <c r="G90" t="n">
        <v>96.47</v>
      </c>
      <c r="H90" t="n">
        <v>1.28</v>
      </c>
      <c r="I90" t="n">
        <v>15</v>
      </c>
      <c r="J90" t="n">
        <v>319.89</v>
      </c>
      <c r="K90" t="n">
        <v>60.56</v>
      </c>
      <c r="L90" t="n">
        <v>23</v>
      </c>
      <c r="M90" t="n">
        <v>13</v>
      </c>
      <c r="N90" t="n">
        <v>96.34</v>
      </c>
      <c r="O90" t="n">
        <v>39687.46</v>
      </c>
      <c r="P90" t="n">
        <v>421.04</v>
      </c>
      <c r="Q90" t="n">
        <v>452.59</v>
      </c>
      <c r="R90" t="n">
        <v>75.08</v>
      </c>
      <c r="S90" t="n">
        <v>57.64</v>
      </c>
      <c r="T90" t="n">
        <v>6604.07</v>
      </c>
      <c r="U90" t="n">
        <v>0.77</v>
      </c>
      <c r="V90" t="n">
        <v>0.88</v>
      </c>
      <c r="W90" t="n">
        <v>6.82</v>
      </c>
      <c r="X90" t="n">
        <v>0.39</v>
      </c>
      <c r="Y90" t="n">
        <v>1</v>
      </c>
      <c r="Z90" t="n">
        <v>10</v>
      </c>
      <c r="AA90" t="n">
        <v>614.7055898725955</v>
      </c>
      <c r="AB90" t="n">
        <v>841.0673069603555</v>
      </c>
      <c r="AC90" t="n">
        <v>760.7970236294377</v>
      </c>
      <c r="AD90" t="n">
        <v>614705.5898725955</v>
      </c>
      <c r="AE90" t="n">
        <v>841067.3069603555</v>
      </c>
      <c r="AF90" t="n">
        <v>1.647799452516406e-05</v>
      </c>
      <c r="AG90" t="n">
        <v>33</v>
      </c>
      <c r="AH90" t="n">
        <v>760797.0236294377</v>
      </c>
    </row>
    <row r="91">
      <c r="A91" t="n">
        <v>89</v>
      </c>
      <c r="B91" t="n">
        <v>140</v>
      </c>
      <c r="C91" t="inlineStr">
        <is>
          <t xml:space="preserve">CONCLUIDO	</t>
        </is>
      </c>
      <c r="D91" t="n">
        <v>3.6062</v>
      </c>
      <c r="E91" t="n">
        <v>27.73</v>
      </c>
      <c r="F91" t="n">
        <v>24.1</v>
      </c>
      <c r="G91" t="n">
        <v>103.28</v>
      </c>
      <c r="H91" t="n">
        <v>1.29</v>
      </c>
      <c r="I91" t="n">
        <v>14</v>
      </c>
      <c r="J91" t="n">
        <v>320.46</v>
      </c>
      <c r="K91" t="n">
        <v>60.56</v>
      </c>
      <c r="L91" t="n">
        <v>23.25</v>
      </c>
      <c r="M91" t="n">
        <v>12</v>
      </c>
      <c r="N91" t="n">
        <v>96.65000000000001</v>
      </c>
      <c r="O91" t="n">
        <v>39757.13</v>
      </c>
      <c r="P91" t="n">
        <v>420.96</v>
      </c>
      <c r="Q91" t="n">
        <v>452.64</v>
      </c>
      <c r="R91" t="n">
        <v>74.48</v>
      </c>
      <c r="S91" t="n">
        <v>57.64</v>
      </c>
      <c r="T91" t="n">
        <v>6306.92</v>
      </c>
      <c r="U91" t="n">
        <v>0.77</v>
      </c>
      <c r="V91" t="n">
        <v>0.88</v>
      </c>
      <c r="W91" t="n">
        <v>6.82</v>
      </c>
      <c r="X91" t="n">
        <v>0.37</v>
      </c>
      <c r="Y91" t="n">
        <v>1</v>
      </c>
      <c r="Z91" t="n">
        <v>10</v>
      </c>
      <c r="AA91" t="n">
        <v>613.7988558298999</v>
      </c>
      <c r="AB91" t="n">
        <v>839.8266734408564</v>
      </c>
      <c r="AC91" t="n">
        <v>759.6747944317996</v>
      </c>
      <c r="AD91" t="n">
        <v>613798.8558298999</v>
      </c>
      <c r="AE91" t="n">
        <v>839826.6734408564</v>
      </c>
      <c r="AF91" t="n">
        <v>1.65210586790054e-05</v>
      </c>
      <c r="AG91" t="n">
        <v>33</v>
      </c>
      <c r="AH91" t="n">
        <v>759674.7944317996</v>
      </c>
    </row>
    <row r="92">
      <c r="A92" t="n">
        <v>90</v>
      </c>
      <c r="B92" t="n">
        <v>140</v>
      </c>
      <c r="C92" t="inlineStr">
        <is>
          <t xml:space="preserve">CONCLUIDO	</t>
        </is>
      </c>
      <c r="D92" t="n">
        <v>3.6052</v>
      </c>
      <c r="E92" t="n">
        <v>27.74</v>
      </c>
      <c r="F92" t="n">
        <v>24.11</v>
      </c>
      <c r="G92" t="n">
        <v>103.31</v>
      </c>
      <c r="H92" t="n">
        <v>1.3</v>
      </c>
      <c r="I92" t="n">
        <v>14</v>
      </c>
      <c r="J92" t="n">
        <v>321.02</v>
      </c>
      <c r="K92" t="n">
        <v>60.56</v>
      </c>
      <c r="L92" t="n">
        <v>23.5</v>
      </c>
      <c r="M92" t="n">
        <v>12</v>
      </c>
      <c r="N92" t="n">
        <v>96.97</v>
      </c>
      <c r="O92" t="n">
        <v>39826.95</v>
      </c>
      <c r="P92" t="n">
        <v>421.71</v>
      </c>
      <c r="Q92" t="n">
        <v>452.59</v>
      </c>
      <c r="R92" t="n">
        <v>74.69</v>
      </c>
      <c r="S92" t="n">
        <v>57.64</v>
      </c>
      <c r="T92" t="n">
        <v>6413.78</v>
      </c>
      <c r="U92" t="n">
        <v>0.77</v>
      </c>
      <c r="V92" t="n">
        <v>0.88</v>
      </c>
      <c r="W92" t="n">
        <v>6.82</v>
      </c>
      <c r="X92" t="n">
        <v>0.38</v>
      </c>
      <c r="Y92" t="n">
        <v>1</v>
      </c>
      <c r="Z92" t="n">
        <v>10</v>
      </c>
      <c r="AA92" t="n">
        <v>614.4034537972699</v>
      </c>
      <c r="AB92" t="n">
        <v>840.653911052792</v>
      </c>
      <c r="AC92" t="n">
        <v>760.4230816470871</v>
      </c>
      <c r="AD92" t="n">
        <v>614403.4537972698</v>
      </c>
      <c r="AE92" t="n">
        <v>840653.911052792</v>
      </c>
      <c r="AF92" t="n">
        <v>1.651647738604356e-05</v>
      </c>
      <c r="AG92" t="n">
        <v>33</v>
      </c>
      <c r="AH92" t="n">
        <v>760423.0816470871</v>
      </c>
    </row>
    <row r="93">
      <c r="A93" t="n">
        <v>91</v>
      </c>
      <c r="B93" t="n">
        <v>140</v>
      </c>
      <c r="C93" t="inlineStr">
        <is>
          <t xml:space="preserve">CONCLUIDO	</t>
        </is>
      </c>
      <c r="D93" t="n">
        <v>3.6075</v>
      </c>
      <c r="E93" t="n">
        <v>27.72</v>
      </c>
      <c r="F93" t="n">
        <v>24.09</v>
      </c>
      <c r="G93" t="n">
        <v>103.23</v>
      </c>
      <c r="H93" t="n">
        <v>1.32</v>
      </c>
      <c r="I93" t="n">
        <v>14</v>
      </c>
      <c r="J93" t="n">
        <v>321.59</v>
      </c>
      <c r="K93" t="n">
        <v>60.56</v>
      </c>
      <c r="L93" t="n">
        <v>23.75</v>
      </c>
      <c r="M93" t="n">
        <v>12</v>
      </c>
      <c r="N93" t="n">
        <v>97.28</v>
      </c>
      <c r="O93" t="n">
        <v>39896.91</v>
      </c>
      <c r="P93" t="n">
        <v>421.34</v>
      </c>
      <c r="Q93" t="n">
        <v>452.57</v>
      </c>
      <c r="R93" t="n">
        <v>74.19</v>
      </c>
      <c r="S93" t="n">
        <v>57.64</v>
      </c>
      <c r="T93" t="n">
        <v>6163.65</v>
      </c>
      <c r="U93" t="n">
        <v>0.78</v>
      </c>
      <c r="V93" t="n">
        <v>0.88</v>
      </c>
      <c r="W93" t="n">
        <v>6.82</v>
      </c>
      <c r="X93" t="n">
        <v>0.36</v>
      </c>
      <c r="Y93" t="n">
        <v>1</v>
      </c>
      <c r="Z93" t="n">
        <v>10</v>
      </c>
      <c r="AA93" t="n">
        <v>613.9259953628155</v>
      </c>
      <c r="AB93" t="n">
        <v>840.0006313587919</v>
      </c>
      <c r="AC93" t="n">
        <v>759.8321500501986</v>
      </c>
      <c r="AD93" t="n">
        <v>613925.9953628154</v>
      </c>
      <c r="AE93" t="n">
        <v>840000.631358792</v>
      </c>
      <c r="AF93" t="n">
        <v>1.65270143598558e-05</v>
      </c>
      <c r="AG93" t="n">
        <v>33</v>
      </c>
      <c r="AH93" t="n">
        <v>759832.1500501987</v>
      </c>
    </row>
    <row r="94">
      <c r="A94" t="n">
        <v>92</v>
      </c>
      <c r="B94" t="n">
        <v>140</v>
      </c>
      <c r="C94" t="inlineStr">
        <is>
          <t xml:space="preserve">CONCLUIDO	</t>
        </is>
      </c>
      <c r="D94" t="n">
        <v>3.6073</v>
      </c>
      <c r="E94" t="n">
        <v>27.72</v>
      </c>
      <c r="F94" t="n">
        <v>24.09</v>
      </c>
      <c r="G94" t="n">
        <v>103.24</v>
      </c>
      <c r="H94" t="n">
        <v>1.33</v>
      </c>
      <c r="I94" t="n">
        <v>14</v>
      </c>
      <c r="J94" t="n">
        <v>322.16</v>
      </c>
      <c r="K94" t="n">
        <v>60.56</v>
      </c>
      <c r="L94" t="n">
        <v>24</v>
      </c>
      <c r="M94" t="n">
        <v>12</v>
      </c>
      <c r="N94" t="n">
        <v>97.59999999999999</v>
      </c>
      <c r="O94" t="n">
        <v>39967.02</v>
      </c>
      <c r="P94" t="n">
        <v>421.43</v>
      </c>
      <c r="Q94" t="n">
        <v>452.58</v>
      </c>
      <c r="R94" t="n">
        <v>74.26000000000001</v>
      </c>
      <c r="S94" t="n">
        <v>57.64</v>
      </c>
      <c r="T94" t="n">
        <v>6198.39</v>
      </c>
      <c r="U94" t="n">
        <v>0.78</v>
      </c>
      <c r="V94" t="n">
        <v>0.88</v>
      </c>
      <c r="W94" t="n">
        <v>6.82</v>
      </c>
      <c r="X94" t="n">
        <v>0.36</v>
      </c>
      <c r="Y94" t="n">
        <v>1</v>
      </c>
      <c r="Z94" t="n">
        <v>10</v>
      </c>
      <c r="AA94" t="n">
        <v>614.003851510749</v>
      </c>
      <c r="AB94" t="n">
        <v>840.1071575751654</v>
      </c>
      <c r="AC94" t="n">
        <v>759.9285095539919</v>
      </c>
      <c r="AD94" t="n">
        <v>614003.851510749</v>
      </c>
      <c r="AE94" t="n">
        <v>840107.1575751654</v>
      </c>
      <c r="AF94" t="n">
        <v>1.652609810126343e-05</v>
      </c>
      <c r="AG94" t="n">
        <v>33</v>
      </c>
      <c r="AH94" t="n">
        <v>759928.509553992</v>
      </c>
    </row>
    <row r="95">
      <c r="A95" t="n">
        <v>93</v>
      </c>
      <c r="B95" t="n">
        <v>140</v>
      </c>
      <c r="C95" t="inlineStr">
        <is>
          <t xml:space="preserve">CONCLUIDO	</t>
        </is>
      </c>
      <c r="D95" t="n">
        <v>3.6055</v>
      </c>
      <c r="E95" t="n">
        <v>27.74</v>
      </c>
      <c r="F95" t="n">
        <v>24.1</v>
      </c>
      <c r="G95" t="n">
        <v>103.3</v>
      </c>
      <c r="H95" t="n">
        <v>1.34</v>
      </c>
      <c r="I95" t="n">
        <v>14</v>
      </c>
      <c r="J95" t="n">
        <v>322.73</v>
      </c>
      <c r="K95" t="n">
        <v>60.56</v>
      </c>
      <c r="L95" t="n">
        <v>24.25</v>
      </c>
      <c r="M95" t="n">
        <v>12</v>
      </c>
      <c r="N95" t="n">
        <v>97.92</v>
      </c>
      <c r="O95" t="n">
        <v>40037.28</v>
      </c>
      <c r="P95" t="n">
        <v>421.53</v>
      </c>
      <c r="Q95" t="n">
        <v>452.63</v>
      </c>
      <c r="R95" t="n">
        <v>74.55</v>
      </c>
      <c r="S95" t="n">
        <v>57.64</v>
      </c>
      <c r="T95" t="n">
        <v>6343.17</v>
      </c>
      <c r="U95" t="n">
        <v>0.77</v>
      </c>
      <c r="V95" t="n">
        <v>0.88</v>
      </c>
      <c r="W95" t="n">
        <v>6.82</v>
      </c>
      <c r="X95" t="n">
        <v>0.38</v>
      </c>
      <c r="Y95" t="n">
        <v>1</v>
      </c>
      <c r="Z95" t="n">
        <v>10</v>
      </c>
      <c r="AA95" t="n">
        <v>614.2425232810506</v>
      </c>
      <c r="AB95" t="n">
        <v>840.4337188207475</v>
      </c>
      <c r="AC95" t="n">
        <v>760.2239042526273</v>
      </c>
      <c r="AD95" t="n">
        <v>614242.5232810506</v>
      </c>
      <c r="AE95" t="n">
        <v>840433.7188207475</v>
      </c>
      <c r="AF95" t="n">
        <v>1.651785177393211e-05</v>
      </c>
      <c r="AG95" t="n">
        <v>33</v>
      </c>
      <c r="AH95" t="n">
        <v>760223.9042526273</v>
      </c>
    </row>
    <row r="96">
      <c r="A96" t="n">
        <v>94</v>
      </c>
      <c r="B96" t="n">
        <v>140</v>
      </c>
      <c r="C96" t="inlineStr">
        <is>
          <t xml:space="preserve">CONCLUIDO	</t>
        </is>
      </c>
      <c r="D96" t="n">
        <v>3.6078</v>
      </c>
      <c r="E96" t="n">
        <v>27.72</v>
      </c>
      <c r="F96" t="n">
        <v>24.09</v>
      </c>
      <c r="G96" t="n">
        <v>103.22</v>
      </c>
      <c r="H96" t="n">
        <v>1.35</v>
      </c>
      <c r="I96" t="n">
        <v>14</v>
      </c>
      <c r="J96" t="n">
        <v>323.3</v>
      </c>
      <c r="K96" t="n">
        <v>60.56</v>
      </c>
      <c r="L96" t="n">
        <v>24.5</v>
      </c>
      <c r="M96" t="n">
        <v>12</v>
      </c>
      <c r="N96" t="n">
        <v>98.23999999999999</v>
      </c>
      <c r="O96" t="n">
        <v>40107.81</v>
      </c>
      <c r="P96" t="n">
        <v>421.11</v>
      </c>
      <c r="Q96" t="n">
        <v>452.57</v>
      </c>
      <c r="R96" t="n">
        <v>74.06999999999999</v>
      </c>
      <c r="S96" t="n">
        <v>57.64</v>
      </c>
      <c r="T96" t="n">
        <v>6103.8</v>
      </c>
      <c r="U96" t="n">
        <v>0.78</v>
      </c>
      <c r="V96" t="n">
        <v>0.88</v>
      </c>
      <c r="W96" t="n">
        <v>6.82</v>
      </c>
      <c r="X96" t="n">
        <v>0.36</v>
      </c>
      <c r="Y96" t="n">
        <v>1</v>
      </c>
      <c r="Z96" t="n">
        <v>10</v>
      </c>
      <c r="AA96" t="n">
        <v>613.7455398753718</v>
      </c>
      <c r="AB96" t="n">
        <v>839.7537241997375</v>
      </c>
      <c r="AC96" t="n">
        <v>759.608807363868</v>
      </c>
      <c r="AD96" t="n">
        <v>613745.5398753718</v>
      </c>
      <c r="AE96" t="n">
        <v>839753.7241997374</v>
      </c>
      <c r="AF96" t="n">
        <v>1.652838874774435e-05</v>
      </c>
      <c r="AG96" t="n">
        <v>33</v>
      </c>
      <c r="AH96" t="n">
        <v>759608.807363868</v>
      </c>
    </row>
    <row r="97">
      <c r="A97" t="n">
        <v>95</v>
      </c>
      <c r="B97" t="n">
        <v>140</v>
      </c>
      <c r="C97" t="inlineStr">
        <is>
          <t xml:space="preserve">CONCLUIDO	</t>
        </is>
      </c>
      <c r="D97" t="n">
        <v>3.606</v>
      </c>
      <c r="E97" t="n">
        <v>27.73</v>
      </c>
      <c r="F97" t="n">
        <v>24.1</v>
      </c>
      <c r="G97" t="n">
        <v>103.28</v>
      </c>
      <c r="H97" t="n">
        <v>1.36</v>
      </c>
      <c r="I97" t="n">
        <v>14</v>
      </c>
      <c r="J97" t="n">
        <v>323.87</v>
      </c>
      <c r="K97" t="n">
        <v>60.56</v>
      </c>
      <c r="L97" t="n">
        <v>24.75</v>
      </c>
      <c r="M97" t="n">
        <v>12</v>
      </c>
      <c r="N97" t="n">
        <v>98.56999999999999</v>
      </c>
      <c r="O97" t="n">
        <v>40178.37</v>
      </c>
      <c r="P97" t="n">
        <v>420.85</v>
      </c>
      <c r="Q97" t="n">
        <v>452.58</v>
      </c>
      <c r="R97" t="n">
        <v>74.52</v>
      </c>
      <c r="S97" t="n">
        <v>57.64</v>
      </c>
      <c r="T97" t="n">
        <v>6329.89</v>
      </c>
      <c r="U97" t="n">
        <v>0.77</v>
      </c>
      <c r="V97" t="n">
        <v>0.88</v>
      </c>
      <c r="W97" t="n">
        <v>6.82</v>
      </c>
      <c r="X97" t="n">
        <v>0.38</v>
      </c>
      <c r="Y97" t="n">
        <v>1</v>
      </c>
      <c r="Z97" t="n">
        <v>10</v>
      </c>
      <c r="AA97" t="n">
        <v>613.7425872231715</v>
      </c>
      <c r="AB97" t="n">
        <v>839.749684250735</v>
      </c>
      <c r="AC97" t="n">
        <v>759.6051529819283</v>
      </c>
      <c r="AD97" t="n">
        <v>613742.5872231715</v>
      </c>
      <c r="AE97" t="n">
        <v>839749.684250735</v>
      </c>
      <c r="AF97" t="n">
        <v>1.652014242041303e-05</v>
      </c>
      <c r="AG97" t="n">
        <v>33</v>
      </c>
      <c r="AH97" t="n">
        <v>759605.1529819283</v>
      </c>
    </row>
    <row r="98">
      <c r="A98" t="n">
        <v>96</v>
      </c>
      <c r="B98" t="n">
        <v>140</v>
      </c>
      <c r="C98" t="inlineStr">
        <is>
          <t xml:space="preserve">CONCLUIDO	</t>
        </is>
      </c>
      <c r="D98" t="n">
        <v>3.6057</v>
      </c>
      <c r="E98" t="n">
        <v>27.73</v>
      </c>
      <c r="F98" t="n">
        <v>24.1</v>
      </c>
      <c r="G98" t="n">
        <v>103.29</v>
      </c>
      <c r="H98" t="n">
        <v>1.37</v>
      </c>
      <c r="I98" t="n">
        <v>14</v>
      </c>
      <c r="J98" t="n">
        <v>324.44</v>
      </c>
      <c r="K98" t="n">
        <v>60.56</v>
      </c>
      <c r="L98" t="n">
        <v>25</v>
      </c>
      <c r="M98" t="n">
        <v>12</v>
      </c>
      <c r="N98" t="n">
        <v>98.89</v>
      </c>
      <c r="O98" t="n">
        <v>40249.08</v>
      </c>
      <c r="P98" t="n">
        <v>420.36</v>
      </c>
      <c r="Q98" t="n">
        <v>452.62</v>
      </c>
      <c r="R98" t="n">
        <v>74.66</v>
      </c>
      <c r="S98" t="n">
        <v>57.64</v>
      </c>
      <c r="T98" t="n">
        <v>6398.51</v>
      </c>
      <c r="U98" t="n">
        <v>0.77</v>
      </c>
      <c r="V98" t="n">
        <v>0.88</v>
      </c>
      <c r="W98" t="n">
        <v>6.82</v>
      </c>
      <c r="X98" t="n">
        <v>0.38</v>
      </c>
      <c r="Y98" t="n">
        <v>1</v>
      </c>
      <c r="Z98" t="n">
        <v>10</v>
      </c>
      <c r="AA98" t="n">
        <v>613.4401675941758</v>
      </c>
      <c r="AB98" t="n">
        <v>839.3359003725307</v>
      </c>
      <c r="AC98" t="n">
        <v>759.2308600563105</v>
      </c>
      <c r="AD98" t="n">
        <v>613440.1675941758</v>
      </c>
      <c r="AE98" t="n">
        <v>839335.9003725307</v>
      </c>
      <c r="AF98" t="n">
        <v>1.651876803252448e-05</v>
      </c>
      <c r="AG98" t="n">
        <v>33</v>
      </c>
      <c r="AH98" t="n">
        <v>759230.8600563104</v>
      </c>
    </row>
    <row r="99">
      <c r="A99" t="n">
        <v>97</v>
      </c>
      <c r="B99" t="n">
        <v>140</v>
      </c>
      <c r="C99" t="inlineStr">
        <is>
          <t xml:space="preserve">CONCLUIDO	</t>
        </is>
      </c>
      <c r="D99" t="n">
        <v>3.6152</v>
      </c>
      <c r="E99" t="n">
        <v>27.66</v>
      </c>
      <c r="F99" t="n">
        <v>24.08</v>
      </c>
      <c r="G99" t="n">
        <v>111.14</v>
      </c>
      <c r="H99" t="n">
        <v>1.38</v>
      </c>
      <c r="I99" t="n">
        <v>13</v>
      </c>
      <c r="J99" t="n">
        <v>325.02</v>
      </c>
      <c r="K99" t="n">
        <v>60.56</v>
      </c>
      <c r="L99" t="n">
        <v>25.25</v>
      </c>
      <c r="M99" t="n">
        <v>11</v>
      </c>
      <c r="N99" t="n">
        <v>99.20999999999999</v>
      </c>
      <c r="O99" t="n">
        <v>40319.95</v>
      </c>
      <c r="P99" t="n">
        <v>420.62</v>
      </c>
      <c r="Q99" t="n">
        <v>452.6</v>
      </c>
      <c r="R99" t="n">
        <v>73.98</v>
      </c>
      <c r="S99" t="n">
        <v>57.64</v>
      </c>
      <c r="T99" t="n">
        <v>6064.97</v>
      </c>
      <c r="U99" t="n">
        <v>0.78</v>
      </c>
      <c r="V99" t="n">
        <v>0.88</v>
      </c>
      <c r="W99" t="n">
        <v>6.82</v>
      </c>
      <c r="X99" t="n">
        <v>0.36</v>
      </c>
      <c r="Y99" t="n">
        <v>1</v>
      </c>
      <c r="Z99" t="n">
        <v>10</v>
      </c>
      <c r="AA99" t="n">
        <v>612.7577250137424</v>
      </c>
      <c r="AB99" t="n">
        <v>838.4021523267398</v>
      </c>
      <c r="AC99" t="n">
        <v>758.3862276134863</v>
      </c>
      <c r="AD99" t="n">
        <v>612757.7250137425</v>
      </c>
      <c r="AE99" t="n">
        <v>838402.1523267399</v>
      </c>
      <c r="AF99" t="n">
        <v>1.6562290315662e-05</v>
      </c>
      <c r="AG99" t="n">
        <v>33</v>
      </c>
      <c r="AH99" t="n">
        <v>758386.2276134863</v>
      </c>
    </row>
    <row r="100">
      <c r="A100" t="n">
        <v>98</v>
      </c>
      <c r="B100" t="n">
        <v>140</v>
      </c>
      <c r="C100" t="inlineStr">
        <is>
          <t xml:space="preserve">CONCLUIDO	</t>
        </is>
      </c>
      <c r="D100" t="n">
        <v>3.6157</v>
      </c>
      <c r="E100" t="n">
        <v>27.66</v>
      </c>
      <c r="F100" t="n">
        <v>24.08</v>
      </c>
      <c r="G100" t="n">
        <v>111.13</v>
      </c>
      <c r="H100" t="n">
        <v>1.4</v>
      </c>
      <c r="I100" t="n">
        <v>13</v>
      </c>
      <c r="J100" t="n">
        <v>325.59</v>
      </c>
      <c r="K100" t="n">
        <v>60.56</v>
      </c>
      <c r="L100" t="n">
        <v>25.5</v>
      </c>
      <c r="M100" t="n">
        <v>11</v>
      </c>
      <c r="N100" t="n">
        <v>99.54000000000001</v>
      </c>
      <c r="O100" t="n">
        <v>40390.96</v>
      </c>
      <c r="P100" t="n">
        <v>421.28</v>
      </c>
      <c r="Q100" t="n">
        <v>452.56</v>
      </c>
      <c r="R100" t="n">
        <v>73.81</v>
      </c>
      <c r="S100" t="n">
        <v>57.64</v>
      </c>
      <c r="T100" t="n">
        <v>5980.22</v>
      </c>
      <c r="U100" t="n">
        <v>0.78</v>
      </c>
      <c r="V100" t="n">
        <v>0.88</v>
      </c>
      <c r="W100" t="n">
        <v>6.82</v>
      </c>
      <c r="X100" t="n">
        <v>0.35</v>
      </c>
      <c r="Y100" t="n">
        <v>1</v>
      </c>
      <c r="Z100" t="n">
        <v>10</v>
      </c>
      <c r="AA100" t="n">
        <v>613.1557009608832</v>
      </c>
      <c r="AB100" t="n">
        <v>838.9466805750776</v>
      </c>
      <c r="AC100" t="n">
        <v>758.8787868500528</v>
      </c>
      <c r="AD100" t="n">
        <v>613155.7009608832</v>
      </c>
      <c r="AE100" t="n">
        <v>838946.6805750777</v>
      </c>
      <c r="AF100" t="n">
        <v>1.656458096214293e-05</v>
      </c>
      <c r="AG100" t="n">
        <v>33</v>
      </c>
      <c r="AH100" t="n">
        <v>758878.7868500529</v>
      </c>
    </row>
    <row r="101">
      <c r="A101" t="n">
        <v>99</v>
      </c>
      <c r="B101" t="n">
        <v>140</v>
      </c>
      <c r="C101" t="inlineStr">
        <is>
          <t xml:space="preserve">CONCLUIDO	</t>
        </is>
      </c>
      <c r="D101" t="n">
        <v>3.6156</v>
      </c>
      <c r="E101" t="n">
        <v>27.66</v>
      </c>
      <c r="F101" t="n">
        <v>24.08</v>
      </c>
      <c r="G101" t="n">
        <v>111.13</v>
      </c>
      <c r="H101" t="n">
        <v>1.41</v>
      </c>
      <c r="I101" t="n">
        <v>13</v>
      </c>
      <c r="J101" t="n">
        <v>326.17</v>
      </c>
      <c r="K101" t="n">
        <v>60.56</v>
      </c>
      <c r="L101" t="n">
        <v>25.75</v>
      </c>
      <c r="M101" t="n">
        <v>11</v>
      </c>
      <c r="N101" t="n">
        <v>99.87</v>
      </c>
      <c r="O101" t="n">
        <v>40462.13</v>
      </c>
      <c r="P101" t="n">
        <v>421.73</v>
      </c>
      <c r="Q101" t="n">
        <v>452.57</v>
      </c>
      <c r="R101" t="n">
        <v>73.84</v>
      </c>
      <c r="S101" t="n">
        <v>57.64</v>
      </c>
      <c r="T101" t="n">
        <v>5991.94</v>
      </c>
      <c r="U101" t="n">
        <v>0.78</v>
      </c>
      <c r="V101" t="n">
        <v>0.88</v>
      </c>
      <c r="W101" t="n">
        <v>6.82</v>
      </c>
      <c r="X101" t="n">
        <v>0.35</v>
      </c>
      <c r="Y101" t="n">
        <v>1</v>
      </c>
      <c r="Z101" t="n">
        <v>10</v>
      </c>
      <c r="AA101" t="n">
        <v>613.4654422911832</v>
      </c>
      <c r="AB101" t="n">
        <v>839.3704823280173</v>
      </c>
      <c r="AC101" t="n">
        <v>759.2621415585014</v>
      </c>
      <c r="AD101" t="n">
        <v>613465.4422911832</v>
      </c>
      <c r="AE101" t="n">
        <v>839370.4823280172</v>
      </c>
      <c r="AF101" t="n">
        <v>1.656412283284675e-05</v>
      </c>
      <c r="AG101" t="n">
        <v>33</v>
      </c>
      <c r="AH101" t="n">
        <v>759262.1415585014</v>
      </c>
    </row>
    <row r="102">
      <c r="A102" t="n">
        <v>100</v>
      </c>
      <c r="B102" t="n">
        <v>140</v>
      </c>
      <c r="C102" t="inlineStr">
        <is>
          <t xml:space="preserve">CONCLUIDO	</t>
        </is>
      </c>
      <c r="D102" t="n">
        <v>3.6169</v>
      </c>
      <c r="E102" t="n">
        <v>27.65</v>
      </c>
      <c r="F102" t="n">
        <v>24.07</v>
      </c>
      <c r="G102" t="n">
        <v>111.08</v>
      </c>
      <c r="H102" t="n">
        <v>1.42</v>
      </c>
      <c r="I102" t="n">
        <v>13</v>
      </c>
      <c r="J102" t="n">
        <v>326.75</v>
      </c>
      <c r="K102" t="n">
        <v>60.56</v>
      </c>
      <c r="L102" t="n">
        <v>26</v>
      </c>
      <c r="M102" t="n">
        <v>11</v>
      </c>
      <c r="N102" t="n">
        <v>100.2</v>
      </c>
      <c r="O102" t="n">
        <v>40533.46</v>
      </c>
      <c r="P102" t="n">
        <v>421.93</v>
      </c>
      <c r="Q102" t="n">
        <v>452.63</v>
      </c>
      <c r="R102" t="n">
        <v>73.39</v>
      </c>
      <c r="S102" t="n">
        <v>57.64</v>
      </c>
      <c r="T102" t="n">
        <v>5766.74</v>
      </c>
      <c r="U102" t="n">
        <v>0.79</v>
      </c>
      <c r="V102" t="n">
        <v>0.88</v>
      </c>
      <c r="W102" t="n">
        <v>6.82</v>
      </c>
      <c r="X102" t="n">
        <v>0.34</v>
      </c>
      <c r="Y102" t="n">
        <v>1</v>
      </c>
      <c r="Z102" t="n">
        <v>10</v>
      </c>
      <c r="AA102" t="n">
        <v>613.4720038818373</v>
      </c>
      <c r="AB102" t="n">
        <v>839.379460185827</v>
      </c>
      <c r="AC102" t="n">
        <v>759.2702625821624</v>
      </c>
      <c r="AD102" t="n">
        <v>613472.0038818372</v>
      </c>
      <c r="AE102" t="n">
        <v>839379.460185827</v>
      </c>
      <c r="AF102" t="n">
        <v>1.657007851369714e-05</v>
      </c>
      <c r="AG102" t="n">
        <v>33</v>
      </c>
      <c r="AH102" t="n">
        <v>759270.2625821624</v>
      </c>
    </row>
    <row r="103">
      <c r="A103" t="n">
        <v>101</v>
      </c>
      <c r="B103" t="n">
        <v>140</v>
      </c>
      <c r="C103" t="inlineStr">
        <is>
          <t xml:space="preserve">CONCLUIDO	</t>
        </is>
      </c>
      <c r="D103" t="n">
        <v>3.617</v>
      </c>
      <c r="E103" t="n">
        <v>27.65</v>
      </c>
      <c r="F103" t="n">
        <v>24.07</v>
      </c>
      <c r="G103" t="n">
        <v>111.08</v>
      </c>
      <c r="H103" t="n">
        <v>1.43</v>
      </c>
      <c r="I103" t="n">
        <v>13</v>
      </c>
      <c r="J103" t="n">
        <v>327.33</v>
      </c>
      <c r="K103" t="n">
        <v>60.56</v>
      </c>
      <c r="L103" t="n">
        <v>26.25</v>
      </c>
      <c r="M103" t="n">
        <v>11</v>
      </c>
      <c r="N103" t="n">
        <v>100.52</v>
      </c>
      <c r="O103" t="n">
        <v>40604.94</v>
      </c>
      <c r="P103" t="n">
        <v>422.29</v>
      </c>
      <c r="Q103" t="n">
        <v>452.57</v>
      </c>
      <c r="R103" t="n">
        <v>73.5</v>
      </c>
      <c r="S103" t="n">
        <v>57.64</v>
      </c>
      <c r="T103" t="n">
        <v>5822.27</v>
      </c>
      <c r="U103" t="n">
        <v>0.78</v>
      </c>
      <c r="V103" t="n">
        <v>0.88</v>
      </c>
      <c r="W103" t="n">
        <v>6.82</v>
      </c>
      <c r="X103" t="n">
        <v>0.34</v>
      </c>
      <c r="Y103" t="n">
        <v>1</v>
      </c>
      <c r="Z103" t="n">
        <v>10</v>
      </c>
      <c r="AA103" t="n">
        <v>613.7040118165845</v>
      </c>
      <c r="AB103" t="n">
        <v>839.6969036776158</v>
      </c>
      <c r="AC103" t="n">
        <v>759.5574097126296</v>
      </c>
      <c r="AD103" t="n">
        <v>613704.0118165845</v>
      </c>
      <c r="AE103" t="n">
        <v>839696.9036776158</v>
      </c>
      <c r="AF103" t="n">
        <v>1.657053664299333e-05</v>
      </c>
      <c r="AG103" t="n">
        <v>33</v>
      </c>
      <c r="AH103" t="n">
        <v>759557.4097126296</v>
      </c>
    </row>
    <row r="104">
      <c r="A104" t="n">
        <v>102</v>
      </c>
      <c r="B104" t="n">
        <v>140</v>
      </c>
      <c r="C104" t="inlineStr">
        <is>
          <t xml:space="preserve">CONCLUIDO	</t>
        </is>
      </c>
      <c r="D104" t="n">
        <v>3.6167</v>
      </c>
      <c r="E104" t="n">
        <v>27.65</v>
      </c>
      <c r="F104" t="n">
        <v>24.07</v>
      </c>
      <c r="G104" t="n">
        <v>111.09</v>
      </c>
      <c r="H104" t="n">
        <v>1.44</v>
      </c>
      <c r="I104" t="n">
        <v>13</v>
      </c>
      <c r="J104" t="n">
        <v>327.91</v>
      </c>
      <c r="K104" t="n">
        <v>60.56</v>
      </c>
      <c r="L104" t="n">
        <v>26.5</v>
      </c>
      <c r="M104" t="n">
        <v>11</v>
      </c>
      <c r="N104" t="n">
        <v>100.86</v>
      </c>
      <c r="O104" t="n">
        <v>40676.58</v>
      </c>
      <c r="P104" t="n">
        <v>422.16</v>
      </c>
      <c r="Q104" t="n">
        <v>452.58</v>
      </c>
      <c r="R104" t="n">
        <v>73.62</v>
      </c>
      <c r="S104" t="n">
        <v>57.64</v>
      </c>
      <c r="T104" t="n">
        <v>5883.95</v>
      </c>
      <c r="U104" t="n">
        <v>0.78</v>
      </c>
      <c r="V104" t="n">
        <v>0.88</v>
      </c>
      <c r="W104" t="n">
        <v>6.82</v>
      </c>
      <c r="X104" t="n">
        <v>0.35</v>
      </c>
      <c r="Y104" t="n">
        <v>1</v>
      </c>
      <c r="Z104" t="n">
        <v>10</v>
      </c>
      <c r="AA104" t="n">
        <v>613.6432568028486</v>
      </c>
      <c r="AB104" t="n">
        <v>839.6137759875004</v>
      </c>
      <c r="AC104" t="n">
        <v>759.4822156125883</v>
      </c>
      <c r="AD104" t="n">
        <v>613643.2568028485</v>
      </c>
      <c r="AE104" t="n">
        <v>839613.7759875004</v>
      </c>
      <c r="AF104" t="n">
        <v>1.656916225510478e-05</v>
      </c>
      <c r="AG104" t="n">
        <v>33</v>
      </c>
      <c r="AH104" t="n">
        <v>759482.2156125883</v>
      </c>
    </row>
    <row r="105">
      <c r="A105" t="n">
        <v>103</v>
      </c>
      <c r="B105" t="n">
        <v>140</v>
      </c>
      <c r="C105" t="inlineStr">
        <is>
          <t xml:space="preserve">CONCLUIDO	</t>
        </is>
      </c>
      <c r="D105" t="n">
        <v>3.6192</v>
      </c>
      <c r="E105" t="n">
        <v>27.63</v>
      </c>
      <c r="F105" t="n">
        <v>24.05</v>
      </c>
      <c r="G105" t="n">
        <v>111</v>
      </c>
      <c r="H105" t="n">
        <v>1.45</v>
      </c>
      <c r="I105" t="n">
        <v>13</v>
      </c>
      <c r="J105" t="n">
        <v>328.49</v>
      </c>
      <c r="K105" t="n">
        <v>60.56</v>
      </c>
      <c r="L105" t="n">
        <v>26.75</v>
      </c>
      <c r="M105" t="n">
        <v>11</v>
      </c>
      <c r="N105" t="n">
        <v>101.19</v>
      </c>
      <c r="O105" t="n">
        <v>40748.37</v>
      </c>
      <c r="P105" t="n">
        <v>421.57</v>
      </c>
      <c r="Q105" t="n">
        <v>452.56</v>
      </c>
      <c r="R105" t="n">
        <v>73.13</v>
      </c>
      <c r="S105" t="n">
        <v>57.64</v>
      </c>
      <c r="T105" t="n">
        <v>5637.31</v>
      </c>
      <c r="U105" t="n">
        <v>0.79</v>
      </c>
      <c r="V105" t="n">
        <v>0.88</v>
      </c>
      <c r="W105" t="n">
        <v>6.81</v>
      </c>
      <c r="X105" t="n">
        <v>0.33</v>
      </c>
      <c r="Y105" t="n">
        <v>1</v>
      </c>
      <c r="Z105" t="n">
        <v>10</v>
      </c>
      <c r="AA105" t="n">
        <v>603.997441802282</v>
      </c>
      <c r="AB105" t="n">
        <v>826.4159463604007</v>
      </c>
      <c r="AC105" t="n">
        <v>747.5439683218289</v>
      </c>
      <c r="AD105" t="n">
        <v>603997.441802282</v>
      </c>
      <c r="AE105" t="n">
        <v>826415.9463604006</v>
      </c>
      <c r="AF105" t="n">
        <v>1.658061548750939e-05</v>
      </c>
      <c r="AG105" t="n">
        <v>32</v>
      </c>
      <c r="AH105" t="n">
        <v>747543.9683218289</v>
      </c>
    </row>
    <row r="106">
      <c r="A106" t="n">
        <v>104</v>
      </c>
      <c r="B106" t="n">
        <v>140</v>
      </c>
      <c r="C106" t="inlineStr">
        <is>
          <t xml:space="preserve">CONCLUIDO	</t>
        </is>
      </c>
      <c r="D106" t="n">
        <v>3.6161</v>
      </c>
      <c r="E106" t="n">
        <v>27.65</v>
      </c>
      <c r="F106" t="n">
        <v>24.07</v>
      </c>
      <c r="G106" t="n">
        <v>111.11</v>
      </c>
      <c r="H106" t="n">
        <v>1.46</v>
      </c>
      <c r="I106" t="n">
        <v>13</v>
      </c>
      <c r="J106" t="n">
        <v>329.08</v>
      </c>
      <c r="K106" t="n">
        <v>60.56</v>
      </c>
      <c r="L106" t="n">
        <v>27</v>
      </c>
      <c r="M106" t="n">
        <v>11</v>
      </c>
      <c r="N106" t="n">
        <v>101.52</v>
      </c>
      <c r="O106" t="n">
        <v>40820.32</v>
      </c>
      <c r="P106" t="n">
        <v>421.62</v>
      </c>
      <c r="Q106" t="n">
        <v>452.57</v>
      </c>
      <c r="R106" t="n">
        <v>73.66</v>
      </c>
      <c r="S106" t="n">
        <v>57.64</v>
      </c>
      <c r="T106" t="n">
        <v>5903.77</v>
      </c>
      <c r="U106" t="n">
        <v>0.78</v>
      </c>
      <c r="V106" t="n">
        <v>0.88</v>
      </c>
      <c r="W106" t="n">
        <v>6.82</v>
      </c>
      <c r="X106" t="n">
        <v>0.35</v>
      </c>
      <c r="Y106" t="n">
        <v>1</v>
      </c>
      <c r="Z106" t="n">
        <v>10</v>
      </c>
      <c r="AA106" t="n">
        <v>613.3344370025335</v>
      </c>
      <c r="AB106" t="n">
        <v>839.1912351125411</v>
      </c>
      <c r="AC106" t="n">
        <v>759.1000014456954</v>
      </c>
      <c r="AD106" t="n">
        <v>613334.4370025335</v>
      </c>
      <c r="AE106" t="n">
        <v>839191.2351125411</v>
      </c>
      <c r="AF106" t="n">
        <v>1.656641347932767e-05</v>
      </c>
      <c r="AG106" t="n">
        <v>33</v>
      </c>
      <c r="AH106" t="n">
        <v>759100.0014456954</v>
      </c>
    </row>
    <row r="107">
      <c r="A107" t="n">
        <v>105</v>
      </c>
      <c r="B107" t="n">
        <v>140</v>
      </c>
      <c r="C107" t="inlineStr">
        <is>
          <t xml:space="preserve">CONCLUIDO	</t>
        </is>
      </c>
      <c r="D107" t="n">
        <v>3.6157</v>
      </c>
      <c r="E107" t="n">
        <v>27.66</v>
      </c>
      <c r="F107" t="n">
        <v>24.08</v>
      </c>
      <c r="G107" t="n">
        <v>111.13</v>
      </c>
      <c r="H107" t="n">
        <v>1.47</v>
      </c>
      <c r="I107" t="n">
        <v>13</v>
      </c>
      <c r="J107" t="n">
        <v>329.66</v>
      </c>
      <c r="K107" t="n">
        <v>60.56</v>
      </c>
      <c r="L107" t="n">
        <v>27.25</v>
      </c>
      <c r="M107" t="n">
        <v>11</v>
      </c>
      <c r="N107" t="n">
        <v>101.86</v>
      </c>
      <c r="O107" t="n">
        <v>40892.44</v>
      </c>
      <c r="P107" t="n">
        <v>421.23</v>
      </c>
      <c r="Q107" t="n">
        <v>452.57</v>
      </c>
      <c r="R107" t="n">
        <v>73.76000000000001</v>
      </c>
      <c r="S107" t="n">
        <v>57.64</v>
      </c>
      <c r="T107" t="n">
        <v>5955.42</v>
      </c>
      <c r="U107" t="n">
        <v>0.78</v>
      </c>
      <c r="V107" t="n">
        <v>0.88</v>
      </c>
      <c r="W107" t="n">
        <v>6.82</v>
      </c>
      <c r="X107" t="n">
        <v>0.35</v>
      </c>
      <c r="Y107" t="n">
        <v>1</v>
      </c>
      <c r="Z107" t="n">
        <v>10</v>
      </c>
      <c r="AA107" t="n">
        <v>613.1222544878353</v>
      </c>
      <c r="AB107" t="n">
        <v>838.9009176350993</v>
      </c>
      <c r="AC107" t="n">
        <v>758.8373914608375</v>
      </c>
      <c r="AD107" t="n">
        <v>613122.2544878353</v>
      </c>
      <c r="AE107" t="n">
        <v>838900.9176350993</v>
      </c>
      <c r="AF107" t="n">
        <v>1.656458096214293e-05</v>
      </c>
      <c r="AG107" t="n">
        <v>33</v>
      </c>
      <c r="AH107" t="n">
        <v>758837.3914608374</v>
      </c>
    </row>
    <row r="108">
      <c r="A108" t="n">
        <v>106</v>
      </c>
      <c r="B108" t="n">
        <v>140</v>
      </c>
      <c r="C108" t="inlineStr">
        <is>
          <t xml:space="preserve">CONCLUIDO	</t>
        </is>
      </c>
      <c r="D108" t="n">
        <v>3.6299</v>
      </c>
      <c r="E108" t="n">
        <v>27.55</v>
      </c>
      <c r="F108" t="n">
        <v>24.02</v>
      </c>
      <c r="G108" t="n">
        <v>120.1</v>
      </c>
      <c r="H108" t="n">
        <v>1.48</v>
      </c>
      <c r="I108" t="n">
        <v>12</v>
      </c>
      <c r="J108" t="n">
        <v>330.25</v>
      </c>
      <c r="K108" t="n">
        <v>60.56</v>
      </c>
      <c r="L108" t="n">
        <v>27.5</v>
      </c>
      <c r="M108" t="n">
        <v>10</v>
      </c>
      <c r="N108" t="n">
        <v>102.19</v>
      </c>
      <c r="O108" t="n">
        <v>40964.71</v>
      </c>
      <c r="P108" t="n">
        <v>420.22</v>
      </c>
      <c r="Q108" t="n">
        <v>452.6</v>
      </c>
      <c r="R108" t="n">
        <v>71.92</v>
      </c>
      <c r="S108" t="n">
        <v>57.64</v>
      </c>
      <c r="T108" t="n">
        <v>5036.28</v>
      </c>
      <c r="U108" t="n">
        <v>0.8</v>
      </c>
      <c r="V108" t="n">
        <v>0.88</v>
      </c>
      <c r="W108" t="n">
        <v>6.81</v>
      </c>
      <c r="X108" t="n">
        <v>0.3</v>
      </c>
      <c r="Y108" t="n">
        <v>1</v>
      </c>
      <c r="Z108" t="n">
        <v>10</v>
      </c>
      <c r="AA108" t="n">
        <v>602.1282600094129</v>
      </c>
      <c r="AB108" t="n">
        <v>823.8584493689165</v>
      </c>
      <c r="AC108" t="n">
        <v>745.2305552537423</v>
      </c>
      <c r="AD108" t="n">
        <v>602128.2600094129</v>
      </c>
      <c r="AE108" t="n">
        <v>823858.4493689165</v>
      </c>
      <c r="AF108" t="n">
        <v>1.662963532220113e-05</v>
      </c>
      <c r="AG108" t="n">
        <v>32</v>
      </c>
      <c r="AH108" t="n">
        <v>745230.5552537423</v>
      </c>
    </row>
    <row r="109">
      <c r="A109" t="n">
        <v>107</v>
      </c>
      <c r="B109" t="n">
        <v>140</v>
      </c>
      <c r="C109" t="inlineStr">
        <is>
          <t xml:space="preserve">CONCLUIDO	</t>
        </is>
      </c>
      <c r="D109" t="n">
        <v>3.6287</v>
      </c>
      <c r="E109" t="n">
        <v>27.56</v>
      </c>
      <c r="F109" t="n">
        <v>24.03</v>
      </c>
      <c r="G109" t="n">
        <v>120.15</v>
      </c>
      <c r="H109" t="n">
        <v>1.49</v>
      </c>
      <c r="I109" t="n">
        <v>12</v>
      </c>
      <c r="J109" t="n">
        <v>330.83</v>
      </c>
      <c r="K109" t="n">
        <v>60.56</v>
      </c>
      <c r="L109" t="n">
        <v>27.75</v>
      </c>
      <c r="M109" t="n">
        <v>10</v>
      </c>
      <c r="N109" t="n">
        <v>102.53</v>
      </c>
      <c r="O109" t="n">
        <v>41037.15</v>
      </c>
      <c r="P109" t="n">
        <v>420.76</v>
      </c>
      <c r="Q109" t="n">
        <v>452.57</v>
      </c>
      <c r="R109" t="n">
        <v>72.22</v>
      </c>
      <c r="S109" t="n">
        <v>57.64</v>
      </c>
      <c r="T109" t="n">
        <v>5185.7</v>
      </c>
      <c r="U109" t="n">
        <v>0.8</v>
      </c>
      <c r="V109" t="n">
        <v>0.88</v>
      </c>
      <c r="W109" t="n">
        <v>6.82</v>
      </c>
      <c r="X109" t="n">
        <v>0.31</v>
      </c>
      <c r="Y109" t="n">
        <v>1</v>
      </c>
      <c r="Z109" t="n">
        <v>10</v>
      </c>
      <c r="AA109" t="n">
        <v>602.6054914041866</v>
      </c>
      <c r="AB109" t="n">
        <v>824.511418417209</v>
      </c>
      <c r="AC109" t="n">
        <v>745.8212058525137</v>
      </c>
      <c r="AD109" t="n">
        <v>602605.4914041866</v>
      </c>
      <c r="AE109" t="n">
        <v>824511.4184172091</v>
      </c>
      <c r="AF109" t="n">
        <v>1.662413777064691e-05</v>
      </c>
      <c r="AG109" t="n">
        <v>32</v>
      </c>
      <c r="AH109" t="n">
        <v>745821.2058525137</v>
      </c>
    </row>
    <row r="110">
      <c r="A110" t="n">
        <v>108</v>
      </c>
      <c r="B110" t="n">
        <v>140</v>
      </c>
      <c r="C110" t="inlineStr">
        <is>
          <t xml:space="preserve">CONCLUIDO	</t>
        </is>
      </c>
      <c r="D110" t="n">
        <v>3.6294</v>
      </c>
      <c r="E110" t="n">
        <v>27.55</v>
      </c>
      <c r="F110" t="n">
        <v>24.03</v>
      </c>
      <c r="G110" t="n">
        <v>120.13</v>
      </c>
      <c r="H110" t="n">
        <v>1.51</v>
      </c>
      <c r="I110" t="n">
        <v>12</v>
      </c>
      <c r="J110" t="n">
        <v>331.42</v>
      </c>
      <c r="K110" t="n">
        <v>60.56</v>
      </c>
      <c r="L110" t="n">
        <v>28</v>
      </c>
      <c r="M110" t="n">
        <v>10</v>
      </c>
      <c r="N110" t="n">
        <v>102.87</v>
      </c>
      <c r="O110" t="n">
        <v>41109.75</v>
      </c>
      <c r="P110" t="n">
        <v>421.03</v>
      </c>
      <c r="Q110" t="n">
        <v>452.57</v>
      </c>
      <c r="R110" t="n">
        <v>72.05</v>
      </c>
      <c r="S110" t="n">
        <v>57.64</v>
      </c>
      <c r="T110" t="n">
        <v>5104.18</v>
      </c>
      <c r="U110" t="n">
        <v>0.8</v>
      </c>
      <c r="V110" t="n">
        <v>0.88</v>
      </c>
      <c r="W110" t="n">
        <v>6.82</v>
      </c>
      <c r="X110" t="n">
        <v>0.3</v>
      </c>
      <c r="Y110" t="n">
        <v>1</v>
      </c>
      <c r="Z110" t="n">
        <v>10</v>
      </c>
      <c r="AA110" t="n">
        <v>602.7249471672047</v>
      </c>
      <c r="AB110" t="n">
        <v>824.6748630621868</v>
      </c>
      <c r="AC110" t="n">
        <v>745.9690515699708</v>
      </c>
      <c r="AD110" t="n">
        <v>602724.9471672047</v>
      </c>
      <c r="AE110" t="n">
        <v>824674.8630621867</v>
      </c>
      <c r="AF110" t="n">
        <v>1.66273446757202e-05</v>
      </c>
      <c r="AG110" t="n">
        <v>32</v>
      </c>
      <c r="AH110" t="n">
        <v>745969.0515699708</v>
      </c>
    </row>
    <row r="111">
      <c r="A111" t="n">
        <v>109</v>
      </c>
      <c r="B111" t="n">
        <v>140</v>
      </c>
      <c r="C111" t="inlineStr">
        <is>
          <t xml:space="preserve">CONCLUIDO	</t>
        </is>
      </c>
      <c r="D111" t="n">
        <v>3.6297</v>
      </c>
      <c r="E111" t="n">
        <v>27.55</v>
      </c>
      <c r="F111" t="n">
        <v>24.02</v>
      </c>
      <c r="G111" t="n">
        <v>120.12</v>
      </c>
      <c r="H111" t="n">
        <v>1.52</v>
      </c>
      <c r="I111" t="n">
        <v>12</v>
      </c>
      <c r="J111" t="n">
        <v>332.01</v>
      </c>
      <c r="K111" t="n">
        <v>60.56</v>
      </c>
      <c r="L111" t="n">
        <v>28.25</v>
      </c>
      <c r="M111" t="n">
        <v>10</v>
      </c>
      <c r="N111" t="n">
        <v>103.21</v>
      </c>
      <c r="O111" t="n">
        <v>41182.52</v>
      </c>
      <c r="P111" t="n">
        <v>421.58</v>
      </c>
      <c r="Q111" t="n">
        <v>452.58</v>
      </c>
      <c r="R111" t="n">
        <v>71.95</v>
      </c>
      <c r="S111" t="n">
        <v>57.64</v>
      </c>
      <c r="T111" t="n">
        <v>5053.25</v>
      </c>
      <c r="U111" t="n">
        <v>0.8</v>
      </c>
      <c r="V111" t="n">
        <v>0.88</v>
      </c>
      <c r="W111" t="n">
        <v>6.82</v>
      </c>
      <c r="X111" t="n">
        <v>0.3</v>
      </c>
      <c r="Y111" t="n">
        <v>1</v>
      </c>
      <c r="Z111" t="n">
        <v>10</v>
      </c>
      <c r="AA111" t="n">
        <v>603.0517455315687</v>
      </c>
      <c r="AB111" t="n">
        <v>825.1220030016361</v>
      </c>
      <c r="AC111" t="n">
        <v>746.3735171011638</v>
      </c>
      <c r="AD111" t="n">
        <v>603051.7455315688</v>
      </c>
      <c r="AE111" t="n">
        <v>825122.0030016361</v>
      </c>
      <c r="AF111" t="n">
        <v>1.662871906360876e-05</v>
      </c>
      <c r="AG111" t="n">
        <v>32</v>
      </c>
      <c r="AH111" t="n">
        <v>746373.5171011637</v>
      </c>
    </row>
    <row r="112">
      <c r="A112" t="n">
        <v>110</v>
      </c>
      <c r="B112" t="n">
        <v>140</v>
      </c>
      <c r="C112" t="inlineStr">
        <is>
          <t xml:space="preserve">CONCLUIDO	</t>
        </is>
      </c>
      <c r="D112" t="n">
        <v>3.6284</v>
      </c>
      <c r="E112" t="n">
        <v>27.56</v>
      </c>
      <c r="F112" t="n">
        <v>24.03</v>
      </c>
      <c r="G112" t="n">
        <v>120.16</v>
      </c>
      <c r="H112" t="n">
        <v>1.53</v>
      </c>
      <c r="I112" t="n">
        <v>12</v>
      </c>
      <c r="J112" t="n">
        <v>332.6</v>
      </c>
      <c r="K112" t="n">
        <v>60.56</v>
      </c>
      <c r="L112" t="n">
        <v>28.5</v>
      </c>
      <c r="M112" t="n">
        <v>10</v>
      </c>
      <c r="N112" t="n">
        <v>103.55</v>
      </c>
      <c r="O112" t="n">
        <v>41255.45</v>
      </c>
      <c r="P112" t="n">
        <v>421.75</v>
      </c>
      <c r="Q112" t="n">
        <v>452.64</v>
      </c>
      <c r="R112" t="n">
        <v>72.45</v>
      </c>
      <c r="S112" t="n">
        <v>57.64</v>
      </c>
      <c r="T112" t="n">
        <v>5302.3</v>
      </c>
      <c r="U112" t="n">
        <v>0.8</v>
      </c>
      <c r="V112" t="n">
        <v>0.88</v>
      </c>
      <c r="W112" t="n">
        <v>6.81</v>
      </c>
      <c r="X112" t="n">
        <v>0.31</v>
      </c>
      <c r="Y112" t="n">
        <v>1</v>
      </c>
      <c r="Z112" t="n">
        <v>10</v>
      </c>
      <c r="AA112" t="n">
        <v>603.2913379493558</v>
      </c>
      <c r="AB112" t="n">
        <v>825.4498239177236</v>
      </c>
      <c r="AC112" t="n">
        <v>746.6700512491194</v>
      </c>
      <c r="AD112" t="n">
        <v>603291.3379493558</v>
      </c>
      <c r="AE112" t="n">
        <v>825449.8239177236</v>
      </c>
      <c r="AF112" t="n">
        <v>1.662276338275836e-05</v>
      </c>
      <c r="AG112" t="n">
        <v>32</v>
      </c>
      <c r="AH112" t="n">
        <v>746670.0512491195</v>
      </c>
    </row>
    <row r="113">
      <c r="A113" t="n">
        <v>111</v>
      </c>
      <c r="B113" t="n">
        <v>140</v>
      </c>
      <c r="C113" t="inlineStr">
        <is>
          <t xml:space="preserve">CONCLUIDO	</t>
        </is>
      </c>
      <c r="D113" t="n">
        <v>3.627</v>
      </c>
      <c r="E113" t="n">
        <v>27.57</v>
      </c>
      <c r="F113" t="n">
        <v>24.04</v>
      </c>
      <c r="G113" t="n">
        <v>120.22</v>
      </c>
      <c r="H113" t="n">
        <v>1.54</v>
      </c>
      <c r="I113" t="n">
        <v>12</v>
      </c>
      <c r="J113" t="n">
        <v>333.2</v>
      </c>
      <c r="K113" t="n">
        <v>60.56</v>
      </c>
      <c r="L113" t="n">
        <v>28.75</v>
      </c>
      <c r="M113" t="n">
        <v>10</v>
      </c>
      <c r="N113" t="n">
        <v>103.89</v>
      </c>
      <c r="O113" t="n">
        <v>41328.54</v>
      </c>
      <c r="P113" t="n">
        <v>422.36</v>
      </c>
      <c r="Q113" t="n">
        <v>452.56</v>
      </c>
      <c r="R113" t="n">
        <v>72.62</v>
      </c>
      <c r="S113" t="n">
        <v>57.64</v>
      </c>
      <c r="T113" t="n">
        <v>5389.53</v>
      </c>
      <c r="U113" t="n">
        <v>0.79</v>
      </c>
      <c r="V113" t="n">
        <v>0.88</v>
      </c>
      <c r="W113" t="n">
        <v>6.82</v>
      </c>
      <c r="X113" t="n">
        <v>0.32</v>
      </c>
      <c r="Y113" t="n">
        <v>1</v>
      </c>
      <c r="Z113" t="n">
        <v>10</v>
      </c>
      <c r="AA113" t="n">
        <v>603.8331843860925</v>
      </c>
      <c r="AB113" t="n">
        <v>826.1912021170444</v>
      </c>
      <c r="AC113" t="n">
        <v>747.3406733536281</v>
      </c>
      <c r="AD113" t="n">
        <v>603833.1843860925</v>
      </c>
      <c r="AE113" t="n">
        <v>826191.2021170445</v>
      </c>
      <c r="AF113" t="n">
        <v>1.661634957261177e-05</v>
      </c>
      <c r="AG113" t="n">
        <v>32</v>
      </c>
      <c r="AH113" t="n">
        <v>747340.673353628</v>
      </c>
    </row>
    <row r="114">
      <c r="A114" t="n">
        <v>112</v>
      </c>
      <c r="B114" t="n">
        <v>140</v>
      </c>
      <c r="C114" t="inlineStr">
        <is>
          <t xml:space="preserve">CONCLUIDO	</t>
        </is>
      </c>
      <c r="D114" t="n">
        <v>3.6278</v>
      </c>
      <c r="E114" t="n">
        <v>27.56</v>
      </c>
      <c r="F114" t="n">
        <v>24.04</v>
      </c>
      <c r="G114" t="n">
        <v>120.19</v>
      </c>
      <c r="H114" t="n">
        <v>1.55</v>
      </c>
      <c r="I114" t="n">
        <v>12</v>
      </c>
      <c r="J114" t="n">
        <v>333.79</v>
      </c>
      <c r="K114" t="n">
        <v>60.56</v>
      </c>
      <c r="L114" t="n">
        <v>29</v>
      </c>
      <c r="M114" t="n">
        <v>10</v>
      </c>
      <c r="N114" t="n">
        <v>104.24</v>
      </c>
      <c r="O114" t="n">
        <v>41401.93</v>
      </c>
      <c r="P114" t="n">
        <v>422.22</v>
      </c>
      <c r="Q114" t="n">
        <v>452.55</v>
      </c>
      <c r="R114" t="n">
        <v>72.40000000000001</v>
      </c>
      <c r="S114" t="n">
        <v>57.64</v>
      </c>
      <c r="T114" t="n">
        <v>5278.27</v>
      </c>
      <c r="U114" t="n">
        <v>0.8</v>
      </c>
      <c r="V114" t="n">
        <v>0.88</v>
      </c>
      <c r="W114" t="n">
        <v>6.82</v>
      </c>
      <c r="X114" t="n">
        <v>0.31</v>
      </c>
      <c r="Y114" t="n">
        <v>1</v>
      </c>
      <c r="Z114" t="n">
        <v>10</v>
      </c>
      <c r="AA114" t="n">
        <v>603.6704329105215</v>
      </c>
      <c r="AB114" t="n">
        <v>825.9685183680798</v>
      </c>
      <c r="AC114" t="n">
        <v>747.1392422291259</v>
      </c>
      <c r="AD114" t="n">
        <v>603670.4329105215</v>
      </c>
      <c r="AE114" t="n">
        <v>825968.5183680798</v>
      </c>
      <c r="AF114" t="n">
        <v>1.662001460698125e-05</v>
      </c>
      <c r="AG114" t="n">
        <v>32</v>
      </c>
      <c r="AH114" t="n">
        <v>747139.2422291259</v>
      </c>
    </row>
    <row r="115">
      <c r="A115" t="n">
        <v>113</v>
      </c>
      <c r="B115" t="n">
        <v>140</v>
      </c>
      <c r="C115" t="inlineStr">
        <is>
          <t xml:space="preserve">CONCLUIDO	</t>
        </is>
      </c>
      <c r="D115" t="n">
        <v>3.6285</v>
      </c>
      <c r="E115" t="n">
        <v>27.56</v>
      </c>
      <c r="F115" t="n">
        <v>24.03</v>
      </c>
      <c r="G115" t="n">
        <v>120.16</v>
      </c>
      <c r="H115" t="n">
        <v>1.56</v>
      </c>
      <c r="I115" t="n">
        <v>12</v>
      </c>
      <c r="J115" t="n">
        <v>334.39</v>
      </c>
      <c r="K115" t="n">
        <v>60.56</v>
      </c>
      <c r="L115" t="n">
        <v>29.25</v>
      </c>
      <c r="M115" t="n">
        <v>10</v>
      </c>
      <c r="N115" t="n">
        <v>104.58</v>
      </c>
      <c r="O115" t="n">
        <v>41475.37</v>
      </c>
      <c r="P115" t="n">
        <v>422.07</v>
      </c>
      <c r="Q115" t="n">
        <v>452.57</v>
      </c>
      <c r="R115" t="n">
        <v>72.31</v>
      </c>
      <c r="S115" t="n">
        <v>57.64</v>
      </c>
      <c r="T115" t="n">
        <v>5234.31</v>
      </c>
      <c r="U115" t="n">
        <v>0.8</v>
      </c>
      <c r="V115" t="n">
        <v>0.88</v>
      </c>
      <c r="W115" t="n">
        <v>6.82</v>
      </c>
      <c r="X115" t="n">
        <v>0.31</v>
      </c>
      <c r="Y115" t="n">
        <v>1</v>
      </c>
      <c r="Z115" t="n">
        <v>10</v>
      </c>
      <c r="AA115" t="n">
        <v>603.4959801553094</v>
      </c>
      <c r="AB115" t="n">
        <v>825.7298244120863</v>
      </c>
      <c r="AC115" t="n">
        <v>746.9233288892833</v>
      </c>
      <c r="AD115" t="n">
        <v>603495.9801553094</v>
      </c>
      <c r="AE115" t="n">
        <v>825729.8244120863</v>
      </c>
      <c r="AF115" t="n">
        <v>1.662322151205455e-05</v>
      </c>
      <c r="AG115" t="n">
        <v>32</v>
      </c>
      <c r="AH115" t="n">
        <v>746923.3288892834</v>
      </c>
    </row>
    <row r="116">
      <c r="A116" t="n">
        <v>114</v>
      </c>
      <c r="B116" t="n">
        <v>140</v>
      </c>
      <c r="C116" t="inlineStr">
        <is>
          <t xml:space="preserve">CONCLUIDO	</t>
        </is>
      </c>
      <c r="D116" t="n">
        <v>3.626</v>
      </c>
      <c r="E116" t="n">
        <v>27.58</v>
      </c>
      <c r="F116" t="n">
        <v>24.05</v>
      </c>
      <c r="G116" t="n">
        <v>120.26</v>
      </c>
      <c r="H116" t="n">
        <v>1.57</v>
      </c>
      <c r="I116" t="n">
        <v>12</v>
      </c>
      <c r="J116" t="n">
        <v>334.98</v>
      </c>
      <c r="K116" t="n">
        <v>60.56</v>
      </c>
      <c r="L116" t="n">
        <v>29.5</v>
      </c>
      <c r="M116" t="n">
        <v>10</v>
      </c>
      <c r="N116" t="n">
        <v>104.93</v>
      </c>
      <c r="O116" t="n">
        <v>41548.98</v>
      </c>
      <c r="P116" t="n">
        <v>422.15</v>
      </c>
      <c r="Q116" t="n">
        <v>452.57</v>
      </c>
      <c r="R116" t="n">
        <v>73.04000000000001</v>
      </c>
      <c r="S116" t="n">
        <v>57.64</v>
      </c>
      <c r="T116" t="n">
        <v>5597.33</v>
      </c>
      <c r="U116" t="n">
        <v>0.79</v>
      </c>
      <c r="V116" t="n">
        <v>0.88</v>
      </c>
      <c r="W116" t="n">
        <v>6.81</v>
      </c>
      <c r="X116" t="n">
        <v>0.33</v>
      </c>
      <c r="Y116" t="n">
        <v>1</v>
      </c>
      <c r="Z116" t="n">
        <v>10</v>
      </c>
      <c r="AA116" t="n">
        <v>603.7937013525931</v>
      </c>
      <c r="AB116" t="n">
        <v>826.1371796887422</v>
      </c>
      <c r="AC116" t="n">
        <v>747.2918067500618</v>
      </c>
      <c r="AD116" t="n">
        <v>603793.701352593</v>
      </c>
      <c r="AE116" t="n">
        <v>826137.1796887422</v>
      </c>
      <c r="AF116" t="n">
        <v>1.661176827964993e-05</v>
      </c>
      <c r="AG116" t="n">
        <v>32</v>
      </c>
      <c r="AH116" t="n">
        <v>747291.8067500618</v>
      </c>
    </row>
    <row r="117">
      <c r="A117" t="n">
        <v>115</v>
      </c>
      <c r="B117" t="n">
        <v>140</v>
      </c>
      <c r="C117" t="inlineStr">
        <is>
          <t xml:space="preserve">CONCLUIDO	</t>
        </is>
      </c>
      <c r="D117" t="n">
        <v>3.628</v>
      </c>
      <c r="E117" t="n">
        <v>27.56</v>
      </c>
      <c r="F117" t="n">
        <v>24.04</v>
      </c>
      <c r="G117" t="n">
        <v>120.18</v>
      </c>
      <c r="H117" t="n">
        <v>1.58</v>
      </c>
      <c r="I117" t="n">
        <v>12</v>
      </c>
      <c r="J117" t="n">
        <v>335.58</v>
      </c>
      <c r="K117" t="n">
        <v>60.56</v>
      </c>
      <c r="L117" t="n">
        <v>29.75</v>
      </c>
      <c r="M117" t="n">
        <v>10</v>
      </c>
      <c r="N117" t="n">
        <v>105.28</v>
      </c>
      <c r="O117" t="n">
        <v>41622.76</v>
      </c>
      <c r="P117" t="n">
        <v>421.48</v>
      </c>
      <c r="Q117" t="n">
        <v>452.56</v>
      </c>
      <c r="R117" t="n">
        <v>72.44</v>
      </c>
      <c r="S117" t="n">
        <v>57.64</v>
      </c>
      <c r="T117" t="n">
        <v>5297.41</v>
      </c>
      <c r="U117" t="n">
        <v>0.8</v>
      </c>
      <c r="V117" t="n">
        <v>0.88</v>
      </c>
      <c r="W117" t="n">
        <v>6.82</v>
      </c>
      <c r="X117" t="n">
        <v>0.31</v>
      </c>
      <c r="Y117" t="n">
        <v>1</v>
      </c>
      <c r="Z117" t="n">
        <v>10</v>
      </c>
      <c r="AA117" t="n">
        <v>603.1597598349646</v>
      </c>
      <c r="AB117" t="n">
        <v>825.2697929367966</v>
      </c>
      <c r="AC117" t="n">
        <v>746.5072021723371</v>
      </c>
      <c r="AD117" t="n">
        <v>603159.7598349645</v>
      </c>
      <c r="AE117" t="n">
        <v>825269.7929367967</v>
      </c>
      <c r="AF117" t="n">
        <v>1.662093086557362e-05</v>
      </c>
      <c r="AG117" t="n">
        <v>32</v>
      </c>
      <c r="AH117" t="n">
        <v>746507.2021723371</v>
      </c>
    </row>
    <row r="118">
      <c r="A118" t="n">
        <v>116</v>
      </c>
      <c r="B118" t="n">
        <v>140</v>
      </c>
      <c r="C118" t="inlineStr">
        <is>
          <t xml:space="preserve">CONCLUIDO	</t>
        </is>
      </c>
      <c r="D118" t="n">
        <v>3.6267</v>
      </c>
      <c r="E118" t="n">
        <v>27.57</v>
      </c>
      <c r="F118" t="n">
        <v>24.05</v>
      </c>
      <c r="G118" t="n">
        <v>120.23</v>
      </c>
      <c r="H118" t="n">
        <v>1.59</v>
      </c>
      <c r="I118" t="n">
        <v>12</v>
      </c>
      <c r="J118" t="n">
        <v>336.18</v>
      </c>
      <c r="K118" t="n">
        <v>60.56</v>
      </c>
      <c r="L118" t="n">
        <v>30</v>
      </c>
      <c r="M118" t="n">
        <v>10</v>
      </c>
      <c r="N118" t="n">
        <v>105.63</v>
      </c>
      <c r="O118" t="n">
        <v>41696.71</v>
      </c>
      <c r="P118" t="n">
        <v>421.44</v>
      </c>
      <c r="Q118" t="n">
        <v>452.59</v>
      </c>
      <c r="R118" t="n">
        <v>72.66</v>
      </c>
      <c r="S118" t="n">
        <v>57.64</v>
      </c>
      <c r="T118" t="n">
        <v>5407.91</v>
      </c>
      <c r="U118" t="n">
        <v>0.79</v>
      </c>
      <c r="V118" t="n">
        <v>0.88</v>
      </c>
      <c r="W118" t="n">
        <v>6.82</v>
      </c>
      <c r="X118" t="n">
        <v>0.32</v>
      </c>
      <c r="Y118" t="n">
        <v>1</v>
      </c>
      <c r="Z118" t="n">
        <v>10</v>
      </c>
      <c r="AA118" t="n">
        <v>603.259454161591</v>
      </c>
      <c r="AB118" t="n">
        <v>825.4061991126903</v>
      </c>
      <c r="AC118" t="n">
        <v>746.6305899342507</v>
      </c>
      <c r="AD118" t="n">
        <v>603259.4541615909</v>
      </c>
      <c r="AE118" t="n">
        <v>825406.1991126903</v>
      </c>
      <c r="AF118" t="n">
        <v>1.661497518472322e-05</v>
      </c>
      <c r="AG118" t="n">
        <v>32</v>
      </c>
      <c r="AH118" t="n">
        <v>746630.5899342507</v>
      </c>
    </row>
    <row r="119">
      <c r="A119" t="n">
        <v>117</v>
      </c>
      <c r="B119" t="n">
        <v>140</v>
      </c>
      <c r="C119" t="inlineStr">
        <is>
          <t xml:space="preserve">CONCLUIDO	</t>
        </is>
      </c>
      <c r="D119" t="n">
        <v>3.6374</v>
      </c>
      <c r="E119" t="n">
        <v>27.49</v>
      </c>
      <c r="F119" t="n">
        <v>24.02</v>
      </c>
      <c r="G119" t="n">
        <v>131</v>
      </c>
      <c r="H119" t="n">
        <v>1.6</v>
      </c>
      <c r="I119" t="n">
        <v>11</v>
      </c>
      <c r="J119" t="n">
        <v>336.78</v>
      </c>
      <c r="K119" t="n">
        <v>60.56</v>
      </c>
      <c r="L119" t="n">
        <v>30.25</v>
      </c>
      <c r="M119" t="n">
        <v>9</v>
      </c>
      <c r="N119" t="n">
        <v>105.98</v>
      </c>
      <c r="O119" t="n">
        <v>41770.83</v>
      </c>
      <c r="P119" t="n">
        <v>421.03</v>
      </c>
      <c r="Q119" t="n">
        <v>452.57</v>
      </c>
      <c r="R119" t="n">
        <v>71.70999999999999</v>
      </c>
      <c r="S119" t="n">
        <v>57.64</v>
      </c>
      <c r="T119" t="n">
        <v>4938.11</v>
      </c>
      <c r="U119" t="n">
        <v>0.8</v>
      </c>
      <c r="V119" t="n">
        <v>0.88</v>
      </c>
      <c r="W119" t="n">
        <v>6.82</v>
      </c>
      <c r="X119" t="n">
        <v>0.29</v>
      </c>
      <c r="Y119" t="n">
        <v>1</v>
      </c>
      <c r="Z119" t="n">
        <v>10</v>
      </c>
      <c r="AA119" t="n">
        <v>602.0213398037206</v>
      </c>
      <c r="AB119" t="n">
        <v>823.7121564265017</v>
      </c>
      <c r="AC119" t="n">
        <v>745.0982243044281</v>
      </c>
      <c r="AD119" t="n">
        <v>602021.3398037206</v>
      </c>
      <c r="AE119" t="n">
        <v>823712.1564265017</v>
      </c>
      <c r="AF119" t="n">
        <v>1.666399501941497e-05</v>
      </c>
      <c r="AG119" t="n">
        <v>32</v>
      </c>
      <c r="AH119" t="n">
        <v>745098.2243044281</v>
      </c>
    </row>
    <row r="120">
      <c r="A120" t="n">
        <v>118</v>
      </c>
      <c r="B120" t="n">
        <v>140</v>
      </c>
      <c r="C120" t="inlineStr">
        <is>
          <t xml:space="preserve">CONCLUIDO	</t>
        </is>
      </c>
      <c r="D120" t="n">
        <v>3.6391</v>
      </c>
      <c r="E120" t="n">
        <v>27.48</v>
      </c>
      <c r="F120" t="n">
        <v>24</v>
      </c>
      <c r="G120" t="n">
        <v>130.93</v>
      </c>
      <c r="H120" t="n">
        <v>1.61</v>
      </c>
      <c r="I120" t="n">
        <v>11</v>
      </c>
      <c r="J120" t="n">
        <v>337.39</v>
      </c>
      <c r="K120" t="n">
        <v>60.56</v>
      </c>
      <c r="L120" t="n">
        <v>30.5</v>
      </c>
      <c r="M120" t="n">
        <v>9</v>
      </c>
      <c r="N120" t="n">
        <v>106.33</v>
      </c>
      <c r="O120" t="n">
        <v>41845.13</v>
      </c>
      <c r="P120" t="n">
        <v>421.12</v>
      </c>
      <c r="Q120" t="n">
        <v>452.58</v>
      </c>
      <c r="R120" t="n">
        <v>71.31999999999999</v>
      </c>
      <c r="S120" t="n">
        <v>57.64</v>
      </c>
      <c r="T120" t="n">
        <v>4742.24</v>
      </c>
      <c r="U120" t="n">
        <v>0.8100000000000001</v>
      </c>
      <c r="V120" t="n">
        <v>0.88</v>
      </c>
      <c r="W120" t="n">
        <v>6.82</v>
      </c>
      <c r="X120" t="n">
        <v>0.28</v>
      </c>
      <c r="Y120" t="n">
        <v>1</v>
      </c>
      <c r="Z120" t="n">
        <v>10</v>
      </c>
      <c r="AA120" t="n">
        <v>601.907490037157</v>
      </c>
      <c r="AB120" t="n">
        <v>823.5563821531922</v>
      </c>
      <c r="AC120" t="n">
        <v>744.9573169091327</v>
      </c>
      <c r="AD120" t="n">
        <v>601907.490037157</v>
      </c>
      <c r="AE120" t="n">
        <v>823556.3821531922</v>
      </c>
      <c r="AF120" t="n">
        <v>1.66717832174501e-05</v>
      </c>
      <c r="AG120" t="n">
        <v>32</v>
      </c>
      <c r="AH120" t="n">
        <v>744957.3169091328</v>
      </c>
    </row>
    <row r="121">
      <c r="A121" t="n">
        <v>119</v>
      </c>
      <c r="B121" t="n">
        <v>140</v>
      </c>
      <c r="C121" t="inlineStr">
        <is>
          <t xml:space="preserve">CONCLUIDO	</t>
        </is>
      </c>
      <c r="D121" t="n">
        <v>3.6393</v>
      </c>
      <c r="E121" t="n">
        <v>27.48</v>
      </c>
      <c r="F121" t="n">
        <v>24</v>
      </c>
      <c r="G121" t="n">
        <v>130.92</v>
      </c>
      <c r="H121" t="n">
        <v>1.62</v>
      </c>
      <c r="I121" t="n">
        <v>11</v>
      </c>
      <c r="J121" t="n">
        <v>337.99</v>
      </c>
      <c r="K121" t="n">
        <v>60.56</v>
      </c>
      <c r="L121" t="n">
        <v>30.75</v>
      </c>
      <c r="M121" t="n">
        <v>9</v>
      </c>
      <c r="N121" t="n">
        <v>106.68</v>
      </c>
      <c r="O121" t="n">
        <v>41919.61</v>
      </c>
      <c r="P121" t="n">
        <v>421.56</v>
      </c>
      <c r="Q121" t="n">
        <v>452.56</v>
      </c>
      <c r="R121" t="n">
        <v>71.34</v>
      </c>
      <c r="S121" t="n">
        <v>57.64</v>
      </c>
      <c r="T121" t="n">
        <v>4754.11</v>
      </c>
      <c r="U121" t="n">
        <v>0.8100000000000001</v>
      </c>
      <c r="V121" t="n">
        <v>0.88</v>
      </c>
      <c r="W121" t="n">
        <v>6.81</v>
      </c>
      <c r="X121" t="n">
        <v>0.28</v>
      </c>
      <c r="Y121" t="n">
        <v>1</v>
      </c>
      <c r="Z121" t="n">
        <v>10</v>
      </c>
      <c r="AA121" t="n">
        <v>602.1827175830565</v>
      </c>
      <c r="AB121" t="n">
        <v>823.9329606236741</v>
      </c>
      <c r="AC121" t="n">
        <v>745.2979552589231</v>
      </c>
      <c r="AD121" t="n">
        <v>602182.7175830565</v>
      </c>
      <c r="AE121" t="n">
        <v>823932.9606236741</v>
      </c>
      <c r="AF121" t="n">
        <v>1.667269947604247e-05</v>
      </c>
      <c r="AG121" t="n">
        <v>32</v>
      </c>
      <c r="AH121" t="n">
        <v>745297.9552589231</v>
      </c>
    </row>
    <row r="122">
      <c r="A122" t="n">
        <v>120</v>
      </c>
      <c r="B122" t="n">
        <v>140</v>
      </c>
      <c r="C122" t="inlineStr">
        <is>
          <t xml:space="preserve">CONCLUIDO	</t>
        </is>
      </c>
      <c r="D122" t="n">
        <v>3.6387</v>
      </c>
      <c r="E122" t="n">
        <v>27.48</v>
      </c>
      <c r="F122" t="n">
        <v>24.01</v>
      </c>
      <c r="G122" t="n">
        <v>130.95</v>
      </c>
      <c r="H122" t="n">
        <v>1.63</v>
      </c>
      <c r="I122" t="n">
        <v>11</v>
      </c>
      <c r="J122" t="n">
        <v>338.59</v>
      </c>
      <c r="K122" t="n">
        <v>60.56</v>
      </c>
      <c r="L122" t="n">
        <v>31</v>
      </c>
      <c r="M122" t="n">
        <v>9</v>
      </c>
      <c r="N122" t="n">
        <v>107.04</v>
      </c>
      <c r="O122" t="n">
        <v>41994.26</v>
      </c>
      <c r="P122" t="n">
        <v>421.94</v>
      </c>
      <c r="Q122" t="n">
        <v>452.62</v>
      </c>
      <c r="R122" t="n">
        <v>71.45999999999999</v>
      </c>
      <c r="S122" t="n">
        <v>57.64</v>
      </c>
      <c r="T122" t="n">
        <v>4813.95</v>
      </c>
      <c r="U122" t="n">
        <v>0.8100000000000001</v>
      </c>
      <c r="V122" t="n">
        <v>0.88</v>
      </c>
      <c r="W122" t="n">
        <v>6.81</v>
      </c>
      <c r="X122" t="n">
        <v>0.28</v>
      </c>
      <c r="Y122" t="n">
        <v>1</v>
      </c>
      <c r="Z122" t="n">
        <v>10</v>
      </c>
      <c r="AA122" t="n">
        <v>602.500671023906</v>
      </c>
      <c r="AB122" t="n">
        <v>824.3679985485603</v>
      </c>
      <c r="AC122" t="n">
        <v>745.6914737748376</v>
      </c>
      <c r="AD122" t="n">
        <v>602500.671023906</v>
      </c>
      <c r="AE122" t="n">
        <v>824367.9985485603</v>
      </c>
      <c r="AF122" t="n">
        <v>1.666995070026536e-05</v>
      </c>
      <c r="AG122" t="n">
        <v>32</v>
      </c>
      <c r="AH122" t="n">
        <v>745691.4737748376</v>
      </c>
    </row>
    <row r="123">
      <c r="A123" t="n">
        <v>121</v>
      </c>
      <c r="B123" t="n">
        <v>140</v>
      </c>
      <c r="C123" t="inlineStr">
        <is>
          <t xml:space="preserve">CONCLUIDO	</t>
        </is>
      </c>
      <c r="D123" t="n">
        <v>3.6389</v>
      </c>
      <c r="E123" t="n">
        <v>27.48</v>
      </c>
      <c r="F123" t="n">
        <v>24.01</v>
      </c>
      <c r="G123" t="n">
        <v>130.94</v>
      </c>
      <c r="H123" t="n">
        <v>1.64</v>
      </c>
      <c r="I123" t="n">
        <v>11</v>
      </c>
      <c r="J123" t="n">
        <v>339.2</v>
      </c>
      <c r="K123" t="n">
        <v>60.56</v>
      </c>
      <c r="L123" t="n">
        <v>31.25</v>
      </c>
      <c r="M123" t="n">
        <v>9</v>
      </c>
      <c r="N123" t="n">
        <v>107.4</v>
      </c>
      <c r="O123" t="n">
        <v>42069.09</v>
      </c>
      <c r="P123" t="n">
        <v>422.35</v>
      </c>
      <c r="Q123" t="n">
        <v>452.61</v>
      </c>
      <c r="R123" t="n">
        <v>71.45999999999999</v>
      </c>
      <c r="S123" t="n">
        <v>57.64</v>
      </c>
      <c r="T123" t="n">
        <v>4812.68</v>
      </c>
      <c r="U123" t="n">
        <v>0.8100000000000001</v>
      </c>
      <c r="V123" t="n">
        <v>0.88</v>
      </c>
      <c r="W123" t="n">
        <v>6.81</v>
      </c>
      <c r="X123" t="n">
        <v>0.28</v>
      </c>
      <c r="Y123" t="n">
        <v>1</v>
      </c>
      <c r="Z123" t="n">
        <v>10</v>
      </c>
      <c r="AA123" t="n">
        <v>602.7559562815485</v>
      </c>
      <c r="AB123" t="n">
        <v>824.7172911004574</v>
      </c>
      <c r="AC123" t="n">
        <v>746.0074303358169</v>
      </c>
      <c r="AD123" t="n">
        <v>602755.9562815485</v>
      </c>
      <c r="AE123" t="n">
        <v>824717.2911004574</v>
      </c>
      <c r="AF123" t="n">
        <v>1.667086695885773e-05</v>
      </c>
      <c r="AG123" t="n">
        <v>32</v>
      </c>
      <c r="AH123" t="n">
        <v>746007.4303358169</v>
      </c>
    </row>
    <row r="124">
      <c r="A124" t="n">
        <v>122</v>
      </c>
      <c r="B124" t="n">
        <v>140</v>
      </c>
      <c r="C124" t="inlineStr">
        <is>
          <t xml:space="preserve">CONCLUIDO	</t>
        </is>
      </c>
      <c r="D124" t="n">
        <v>3.6381</v>
      </c>
      <c r="E124" t="n">
        <v>27.49</v>
      </c>
      <c r="F124" t="n">
        <v>24.01</v>
      </c>
      <c r="G124" t="n">
        <v>130.97</v>
      </c>
      <c r="H124" t="n">
        <v>1.65</v>
      </c>
      <c r="I124" t="n">
        <v>11</v>
      </c>
      <c r="J124" t="n">
        <v>339.81</v>
      </c>
      <c r="K124" t="n">
        <v>60.56</v>
      </c>
      <c r="L124" t="n">
        <v>31.5</v>
      </c>
      <c r="M124" t="n">
        <v>9</v>
      </c>
      <c r="N124" t="n">
        <v>107.75</v>
      </c>
      <c r="O124" t="n">
        <v>42144.11</v>
      </c>
      <c r="P124" t="n">
        <v>422.82</v>
      </c>
      <c r="Q124" t="n">
        <v>452.57</v>
      </c>
      <c r="R124" t="n">
        <v>71.64</v>
      </c>
      <c r="S124" t="n">
        <v>57.64</v>
      </c>
      <c r="T124" t="n">
        <v>4902.42</v>
      </c>
      <c r="U124" t="n">
        <v>0.8</v>
      </c>
      <c r="V124" t="n">
        <v>0.88</v>
      </c>
      <c r="W124" t="n">
        <v>6.81</v>
      </c>
      <c r="X124" t="n">
        <v>0.29</v>
      </c>
      <c r="Y124" t="n">
        <v>1</v>
      </c>
      <c r="Z124" t="n">
        <v>10</v>
      </c>
      <c r="AA124" t="n">
        <v>603.137397677812</v>
      </c>
      <c r="AB124" t="n">
        <v>825.239196046832</v>
      </c>
      <c r="AC124" t="n">
        <v>746.4795254066076</v>
      </c>
      <c r="AD124" t="n">
        <v>603137.397677812</v>
      </c>
      <c r="AE124" t="n">
        <v>825239.196046832</v>
      </c>
      <c r="AF124" t="n">
        <v>1.666720192448826e-05</v>
      </c>
      <c r="AG124" t="n">
        <v>32</v>
      </c>
      <c r="AH124" t="n">
        <v>746479.5254066077</v>
      </c>
    </row>
    <row r="125">
      <c r="A125" t="n">
        <v>123</v>
      </c>
      <c r="B125" t="n">
        <v>140</v>
      </c>
      <c r="C125" t="inlineStr">
        <is>
          <t xml:space="preserve">CONCLUIDO	</t>
        </is>
      </c>
      <c r="D125" t="n">
        <v>3.6397</v>
      </c>
      <c r="E125" t="n">
        <v>27.47</v>
      </c>
      <c r="F125" t="n">
        <v>24</v>
      </c>
      <c r="G125" t="n">
        <v>130.9</v>
      </c>
      <c r="H125" t="n">
        <v>1.66</v>
      </c>
      <c r="I125" t="n">
        <v>11</v>
      </c>
      <c r="J125" t="n">
        <v>340.42</v>
      </c>
      <c r="K125" t="n">
        <v>60.56</v>
      </c>
      <c r="L125" t="n">
        <v>31.75</v>
      </c>
      <c r="M125" t="n">
        <v>9</v>
      </c>
      <c r="N125" t="n">
        <v>108.11</v>
      </c>
      <c r="O125" t="n">
        <v>42219.3</v>
      </c>
      <c r="P125" t="n">
        <v>422.61</v>
      </c>
      <c r="Q125" t="n">
        <v>452.6</v>
      </c>
      <c r="R125" t="n">
        <v>71.34999999999999</v>
      </c>
      <c r="S125" t="n">
        <v>57.64</v>
      </c>
      <c r="T125" t="n">
        <v>4758.98</v>
      </c>
      <c r="U125" t="n">
        <v>0.8100000000000001</v>
      </c>
      <c r="V125" t="n">
        <v>0.88</v>
      </c>
      <c r="W125" t="n">
        <v>6.81</v>
      </c>
      <c r="X125" t="n">
        <v>0.27</v>
      </c>
      <c r="Y125" t="n">
        <v>1</v>
      </c>
      <c r="Z125" t="n">
        <v>10</v>
      </c>
      <c r="AA125" t="n">
        <v>602.8460500905167</v>
      </c>
      <c r="AB125" t="n">
        <v>824.840561424546</v>
      </c>
      <c r="AC125" t="n">
        <v>746.1189359131854</v>
      </c>
      <c r="AD125" t="n">
        <v>602846.0500905167</v>
      </c>
      <c r="AE125" t="n">
        <v>824840.5614245459</v>
      </c>
      <c r="AF125" t="n">
        <v>1.667453199322721e-05</v>
      </c>
      <c r="AG125" t="n">
        <v>32</v>
      </c>
      <c r="AH125" t="n">
        <v>746118.9359131854</v>
      </c>
    </row>
    <row r="126">
      <c r="A126" t="n">
        <v>124</v>
      </c>
      <c r="B126" t="n">
        <v>140</v>
      </c>
      <c r="C126" t="inlineStr">
        <is>
          <t xml:space="preserve">CONCLUIDO	</t>
        </is>
      </c>
      <c r="D126" t="n">
        <v>3.6383</v>
      </c>
      <c r="E126" t="n">
        <v>27.48</v>
      </c>
      <c r="F126" t="n">
        <v>24.01</v>
      </c>
      <c r="G126" t="n">
        <v>130.96</v>
      </c>
      <c r="H126" t="n">
        <v>1.67</v>
      </c>
      <c r="I126" t="n">
        <v>11</v>
      </c>
      <c r="J126" t="n">
        <v>341.03</v>
      </c>
      <c r="K126" t="n">
        <v>60.56</v>
      </c>
      <c r="L126" t="n">
        <v>32</v>
      </c>
      <c r="M126" t="n">
        <v>9</v>
      </c>
      <c r="N126" t="n">
        <v>108.48</v>
      </c>
      <c r="O126" t="n">
        <v>42294.68</v>
      </c>
      <c r="P126" t="n">
        <v>422.83</v>
      </c>
      <c r="Q126" t="n">
        <v>452.56</v>
      </c>
      <c r="R126" t="n">
        <v>71.54000000000001</v>
      </c>
      <c r="S126" t="n">
        <v>57.64</v>
      </c>
      <c r="T126" t="n">
        <v>4854.37</v>
      </c>
      <c r="U126" t="n">
        <v>0.8100000000000001</v>
      </c>
      <c r="V126" t="n">
        <v>0.88</v>
      </c>
      <c r="W126" t="n">
        <v>6.81</v>
      </c>
      <c r="X126" t="n">
        <v>0.28</v>
      </c>
      <c r="Y126" t="n">
        <v>1</v>
      </c>
      <c r="Z126" t="n">
        <v>10</v>
      </c>
      <c r="AA126" t="n">
        <v>603.1267803229792</v>
      </c>
      <c r="AB126" t="n">
        <v>825.2246689135452</v>
      </c>
      <c r="AC126" t="n">
        <v>746.4663847225328</v>
      </c>
      <c r="AD126" t="n">
        <v>603126.7803229792</v>
      </c>
      <c r="AE126" t="n">
        <v>825224.6689135452</v>
      </c>
      <c r="AF126" t="n">
        <v>1.666811818308062e-05</v>
      </c>
      <c r="AG126" t="n">
        <v>32</v>
      </c>
      <c r="AH126" t="n">
        <v>746466.3847225328</v>
      </c>
    </row>
    <row r="127">
      <c r="A127" t="n">
        <v>125</v>
      </c>
      <c r="B127" t="n">
        <v>140</v>
      </c>
      <c r="C127" t="inlineStr">
        <is>
          <t xml:space="preserve">CONCLUIDO	</t>
        </is>
      </c>
      <c r="D127" t="n">
        <v>3.6374</v>
      </c>
      <c r="E127" t="n">
        <v>27.49</v>
      </c>
      <c r="F127" t="n">
        <v>24.02</v>
      </c>
      <c r="G127" t="n">
        <v>131</v>
      </c>
      <c r="H127" t="n">
        <v>1.68</v>
      </c>
      <c r="I127" t="n">
        <v>11</v>
      </c>
      <c r="J127" t="n">
        <v>341.64</v>
      </c>
      <c r="K127" t="n">
        <v>60.56</v>
      </c>
      <c r="L127" t="n">
        <v>32.25</v>
      </c>
      <c r="M127" t="n">
        <v>9</v>
      </c>
      <c r="N127" t="n">
        <v>108.84</v>
      </c>
      <c r="O127" t="n">
        <v>42370.23</v>
      </c>
      <c r="P127" t="n">
        <v>422.98</v>
      </c>
      <c r="Q127" t="n">
        <v>452.57</v>
      </c>
      <c r="R127" t="n">
        <v>71.81999999999999</v>
      </c>
      <c r="S127" t="n">
        <v>57.64</v>
      </c>
      <c r="T127" t="n">
        <v>4992.2</v>
      </c>
      <c r="U127" t="n">
        <v>0.8</v>
      </c>
      <c r="V127" t="n">
        <v>0.88</v>
      </c>
      <c r="W127" t="n">
        <v>6.81</v>
      </c>
      <c r="X127" t="n">
        <v>0.29</v>
      </c>
      <c r="Y127" t="n">
        <v>1</v>
      </c>
      <c r="Z127" t="n">
        <v>10</v>
      </c>
      <c r="AA127" t="n">
        <v>603.3179703891288</v>
      </c>
      <c r="AB127" t="n">
        <v>825.4862635967615</v>
      </c>
      <c r="AC127" t="n">
        <v>746.7030131763335</v>
      </c>
      <c r="AD127" t="n">
        <v>603317.9703891289</v>
      </c>
      <c r="AE127" t="n">
        <v>825486.2635967615</v>
      </c>
      <c r="AF127" t="n">
        <v>1.666399501941497e-05</v>
      </c>
      <c r="AG127" t="n">
        <v>32</v>
      </c>
      <c r="AH127" t="n">
        <v>746703.0131763335</v>
      </c>
    </row>
    <row r="128">
      <c r="A128" t="n">
        <v>126</v>
      </c>
      <c r="B128" t="n">
        <v>140</v>
      </c>
      <c r="C128" t="inlineStr">
        <is>
          <t xml:space="preserve">CONCLUIDO	</t>
        </is>
      </c>
      <c r="D128" t="n">
        <v>3.6397</v>
      </c>
      <c r="E128" t="n">
        <v>27.47</v>
      </c>
      <c r="F128" t="n">
        <v>24</v>
      </c>
      <c r="G128" t="n">
        <v>130.9</v>
      </c>
      <c r="H128" t="n">
        <v>1.69</v>
      </c>
      <c r="I128" t="n">
        <v>11</v>
      </c>
      <c r="J128" t="n">
        <v>342.26</v>
      </c>
      <c r="K128" t="n">
        <v>60.56</v>
      </c>
      <c r="L128" t="n">
        <v>32.5</v>
      </c>
      <c r="M128" t="n">
        <v>9</v>
      </c>
      <c r="N128" t="n">
        <v>109.2</v>
      </c>
      <c r="O128" t="n">
        <v>42445.98</v>
      </c>
      <c r="P128" t="n">
        <v>422.85</v>
      </c>
      <c r="Q128" t="n">
        <v>452.59</v>
      </c>
      <c r="R128" t="n">
        <v>71.29000000000001</v>
      </c>
      <c r="S128" t="n">
        <v>57.64</v>
      </c>
      <c r="T128" t="n">
        <v>4728.21</v>
      </c>
      <c r="U128" t="n">
        <v>0.8100000000000001</v>
      </c>
      <c r="V128" t="n">
        <v>0.88</v>
      </c>
      <c r="W128" t="n">
        <v>6.81</v>
      </c>
      <c r="X128" t="n">
        <v>0.28</v>
      </c>
      <c r="Y128" t="n">
        <v>1</v>
      </c>
      <c r="Z128" t="n">
        <v>10</v>
      </c>
      <c r="AA128" t="n">
        <v>603.0055345481575</v>
      </c>
      <c r="AB128" t="n">
        <v>825.0587750954479</v>
      </c>
      <c r="AC128" t="n">
        <v>746.3163235776012</v>
      </c>
      <c r="AD128" t="n">
        <v>603005.5345481575</v>
      </c>
      <c r="AE128" t="n">
        <v>825058.7750954479</v>
      </c>
      <c r="AF128" t="n">
        <v>1.667453199322721e-05</v>
      </c>
      <c r="AG128" t="n">
        <v>32</v>
      </c>
      <c r="AH128" t="n">
        <v>746316.3235776012</v>
      </c>
    </row>
    <row r="129">
      <c r="A129" t="n">
        <v>127</v>
      </c>
      <c r="B129" t="n">
        <v>140</v>
      </c>
      <c r="C129" t="inlineStr">
        <is>
          <t xml:space="preserve">CONCLUIDO	</t>
        </is>
      </c>
      <c r="D129" t="n">
        <v>3.6396</v>
      </c>
      <c r="E129" t="n">
        <v>27.48</v>
      </c>
      <c r="F129" t="n">
        <v>24</v>
      </c>
      <c r="G129" t="n">
        <v>130.91</v>
      </c>
      <c r="H129" t="n">
        <v>1.7</v>
      </c>
      <c r="I129" t="n">
        <v>11</v>
      </c>
      <c r="J129" t="n">
        <v>342.87</v>
      </c>
      <c r="K129" t="n">
        <v>60.56</v>
      </c>
      <c r="L129" t="n">
        <v>32.75</v>
      </c>
      <c r="M129" t="n">
        <v>9</v>
      </c>
      <c r="N129" t="n">
        <v>109.57</v>
      </c>
      <c r="O129" t="n">
        <v>42521.91</v>
      </c>
      <c r="P129" t="n">
        <v>422.86</v>
      </c>
      <c r="Q129" t="n">
        <v>452.59</v>
      </c>
      <c r="R129" t="n">
        <v>71.43000000000001</v>
      </c>
      <c r="S129" t="n">
        <v>57.64</v>
      </c>
      <c r="T129" t="n">
        <v>4797.37</v>
      </c>
      <c r="U129" t="n">
        <v>0.8100000000000001</v>
      </c>
      <c r="V129" t="n">
        <v>0.88</v>
      </c>
      <c r="W129" t="n">
        <v>6.81</v>
      </c>
      <c r="X129" t="n">
        <v>0.28</v>
      </c>
      <c r="Y129" t="n">
        <v>1</v>
      </c>
      <c r="Z129" t="n">
        <v>10</v>
      </c>
      <c r="AA129" t="n">
        <v>603.0208057588704</v>
      </c>
      <c r="AB129" t="n">
        <v>825.0796698396637</v>
      </c>
      <c r="AC129" t="n">
        <v>746.335224156755</v>
      </c>
      <c r="AD129" t="n">
        <v>603020.8057588704</v>
      </c>
      <c r="AE129" t="n">
        <v>825079.6698396637</v>
      </c>
      <c r="AF129" t="n">
        <v>1.667407386393103e-05</v>
      </c>
      <c r="AG129" t="n">
        <v>32</v>
      </c>
      <c r="AH129" t="n">
        <v>746335.224156755</v>
      </c>
    </row>
    <row r="130">
      <c r="A130" t="n">
        <v>128</v>
      </c>
      <c r="B130" t="n">
        <v>140</v>
      </c>
      <c r="C130" t="inlineStr">
        <is>
          <t xml:space="preserve">CONCLUIDO	</t>
        </is>
      </c>
      <c r="D130" t="n">
        <v>3.6385</v>
      </c>
      <c r="E130" t="n">
        <v>27.48</v>
      </c>
      <c r="F130" t="n">
        <v>24.01</v>
      </c>
      <c r="G130" t="n">
        <v>130.95</v>
      </c>
      <c r="H130" t="n">
        <v>1.71</v>
      </c>
      <c r="I130" t="n">
        <v>11</v>
      </c>
      <c r="J130" t="n">
        <v>343.49</v>
      </c>
      <c r="K130" t="n">
        <v>60.56</v>
      </c>
      <c r="L130" t="n">
        <v>33</v>
      </c>
      <c r="M130" t="n">
        <v>9</v>
      </c>
      <c r="N130" t="n">
        <v>109.94</v>
      </c>
      <c r="O130" t="n">
        <v>42598.03</v>
      </c>
      <c r="P130" t="n">
        <v>422.89</v>
      </c>
      <c r="Q130" t="n">
        <v>452.56</v>
      </c>
      <c r="R130" t="n">
        <v>71.65000000000001</v>
      </c>
      <c r="S130" t="n">
        <v>57.64</v>
      </c>
      <c r="T130" t="n">
        <v>4909.65</v>
      </c>
      <c r="U130" t="n">
        <v>0.8</v>
      </c>
      <c r="V130" t="n">
        <v>0.88</v>
      </c>
      <c r="W130" t="n">
        <v>6.81</v>
      </c>
      <c r="X130" t="n">
        <v>0.28</v>
      </c>
      <c r="Y130" t="n">
        <v>1</v>
      </c>
      <c r="Z130" t="n">
        <v>10</v>
      </c>
      <c r="AA130" t="n">
        <v>603.1494010221635</v>
      </c>
      <c r="AB130" t="n">
        <v>825.2556195521238</v>
      </c>
      <c r="AC130" t="n">
        <v>746.494381475605</v>
      </c>
      <c r="AD130" t="n">
        <v>603149.4010221635</v>
      </c>
      <c r="AE130" t="n">
        <v>825255.6195521238</v>
      </c>
      <c r="AF130" t="n">
        <v>1.6669034441673e-05</v>
      </c>
      <c r="AG130" t="n">
        <v>32</v>
      </c>
      <c r="AH130" t="n">
        <v>746494.381475605</v>
      </c>
    </row>
    <row r="131">
      <c r="A131" t="n">
        <v>129</v>
      </c>
      <c r="B131" t="n">
        <v>140</v>
      </c>
      <c r="C131" t="inlineStr">
        <is>
          <t xml:space="preserve">CONCLUIDO	</t>
        </is>
      </c>
      <c r="D131" t="n">
        <v>3.6387</v>
      </c>
      <c r="E131" t="n">
        <v>27.48</v>
      </c>
      <c r="F131" t="n">
        <v>24.01</v>
      </c>
      <c r="G131" t="n">
        <v>130.95</v>
      </c>
      <c r="H131" t="n">
        <v>1.72</v>
      </c>
      <c r="I131" t="n">
        <v>11</v>
      </c>
      <c r="J131" t="n">
        <v>344.11</v>
      </c>
      <c r="K131" t="n">
        <v>60.56</v>
      </c>
      <c r="L131" t="n">
        <v>33.25</v>
      </c>
      <c r="M131" t="n">
        <v>9</v>
      </c>
      <c r="N131" t="n">
        <v>110.3</v>
      </c>
      <c r="O131" t="n">
        <v>42674.47</v>
      </c>
      <c r="P131" t="n">
        <v>422.21</v>
      </c>
      <c r="Q131" t="n">
        <v>452.55</v>
      </c>
      <c r="R131" t="n">
        <v>71.59</v>
      </c>
      <c r="S131" t="n">
        <v>57.64</v>
      </c>
      <c r="T131" t="n">
        <v>4877.06</v>
      </c>
      <c r="U131" t="n">
        <v>0.8100000000000001</v>
      </c>
      <c r="V131" t="n">
        <v>0.88</v>
      </c>
      <c r="W131" t="n">
        <v>6.81</v>
      </c>
      <c r="X131" t="n">
        <v>0.28</v>
      </c>
      <c r="Y131" t="n">
        <v>1</v>
      </c>
      <c r="Z131" t="n">
        <v>10</v>
      </c>
      <c r="AA131" t="n">
        <v>602.6801403475752</v>
      </c>
      <c r="AB131" t="n">
        <v>824.6135563948322</v>
      </c>
      <c r="AC131" t="n">
        <v>745.913595924904</v>
      </c>
      <c r="AD131" t="n">
        <v>602680.1403475752</v>
      </c>
      <c r="AE131" t="n">
        <v>824613.5563948322</v>
      </c>
      <c r="AF131" t="n">
        <v>1.666995070026536e-05</v>
      </c>
      <c r="AG131" t="n">
        <v>32</v>
      </c>
      <c r="AH131" t="n">
        <v>745913.595924904</v>
      </c>
    </row>
    <row r="132">
      <c r="A132" t="n">
        <v>130</v>
      </c>
      <c r="B132" t="n">
        <v>140</v>
      </c>
      <c r="C132" t="inlineStr">
        <is>
          <t xml:space="preserve">CONCLUIDO	</t>
        </is>
      </c>
      <c r="D132" t="n">
        <v>3.6502</v>
      </c>
      <c r="E132" t="n">
        <v>27.4</v>
      </c>
      <c r="F132" t="n">
        <v>23.97</v>
      </c>
      <c r="G132" t="n">
        <v>143.84</v>
      </c>
      <c r="H132" t="n">
        <v>1.73</v>
      </c>
      <c r="I132" t="n">
        <v>10</v>
      </c>
      <c r="J132" t="n">
        <v>344.73</v>
      </c>
      <c r="K132" t="n">
        <v>60.56</v>
      </c>
      <c r="L132" t="n">
        <v>33.5</v>
      </c>
      <c r="M132" t="n">
        <v>8</v>
      </c>
      <c r="N132" t="n">
        <v>110.67</v>
      </c>
      <c r="O132" t="n">
        <v>42750.97</v>
      </c>
      <c r="P132" t="n">
        <v>421.29</v>
      </c>
      <c r="Q132" t="n">
        <v>452.56</v>
      </c>
      <c r="R132" t="n">
        <v>70.39</v>
      </c>
      <c r="S132" t="n">
        <v>57.64</v>
      </c>
      <c r="T132" t="n">
        <v>4284.14</v>
      </c>
      <c r="U132" t="n">
        <v>0.82</v>
      </c>
      <c r="V132" t="n">
        <v>0.88</v>
      </c>
      <c r="W132" t="n">
        <v>6.81</v>
      </c>
      <c r="X132" t="n">
        <v>0.25</v>
      </c>
      <c r="Y132" t="n">
        <v>1</v>
      </c>
      <c r="Z132" t="n">
        <v>10</v>
      </c>
      <c r="AA132" t="n">
        <v>601.0277096390429</v>
      </c>
      <c r="AB132" t="n">
        <v>822.3526277993205</v>
      </c>
      <c r="AC132" t="n">
        <v>743.8684471813147</v>
      </c>
      <c r="AD132" t="n">
        <v>601027.7096390428</v>
      </c>
      <c r="AE132" t="n">
        <v>822352.6277993205</v>
      </c>
      <c r="AF132" t="n">
        <v>1.672263556932658e-05</v>
      </c>
      <c r="AG132" t="n">
        <v>32</v>
      </c>
      <c r="AH132" t="n">
        <v>743868.4471813147</v>
      </c>
    </row>
    <row r="133">
      <c r="A133" t="n">
        <v>131</v>
      </c>
      <c r="B133" t="n">
        <v>140</v>
      </c>
      <c r="C133" t="inlineStr">
        <is>
          <t xml:space="preserve">CONCLUIDO	</t>
        </is>
      </c>
      <c r="D133" t="n">
        <v>3.6481</v>
      </c>
      <c r="E133" t="n">
        <v>27.41</v>
      </c>
      <c r="F133" t="n">
        <v>23.99</v>
      </c>
      <c r="G133" t="n">
        <v>143.93</v>
      </c>
      <c r="H133" t="n">
        <v>1.74</v>
      </c>
      <c r="I133" t="n">
        <v>10</v>
      </c>
      <c r="J133" t="n">
        <v>345.35</v>
      </c>
      <c r="K133" t="n">
        <v>60.56</v>
      </c>
      <c r="L133" t="n">
        <v>33.75</v>
      </c>
      <c r="M133" t="n">
        <v>8</v>
      </c>
      <c r="N133" t="n">
        <v>111.05</v>
      </c>
      <c r="O133" t="n">
        <v>42827.67</v>
      </c>
      <c r="P133" t="n">
        <v>422.04</v>
      </c>
      <c r="Q133" t="n">
        <v>452.57</v>
      </c>
      <c r="R133" t="n">
        <v>70.93000000000001</v>
      </c>
      <c r="S133" t="n">
        <v>57.64</v>
      </c>
      <c r="T133" t="n">
        <v>4551.5</v>
      </c>
      <c r="U133" t="n">
        <v>0.8100000000000001</v>
      </c>
      <c r="V133" t="n">
        <v>0.88</v>
      </c>
      <c r="W133" t="n">
        <v>6.81</v>
      </c>
      <c r="X133" t="n">
        <v>0.26</v>
      </c>
      <c r="Y133" t="n">
        <v>1</v>
      </c>
      <c r="Z133" t="n">
        <v>10</v>
      </c>
      <c r="AA133" t="n">
        <v>601.7319319410321</v>
      </c>
      <c r="AB133" t="n">
        <v>823.3161758209975</v>
      </c>
      <c r="AC133" t="n">
        <v>744.7400355321508</v>
      </c>
      <c r="AD133" t="n">
        <v>601731.9319410322</v>
      </c>
      <c r="AE133" t="n">
        <v>823316.1758209975</v>
      </c>
      <c r="AF133" t="n">
        <v>1.67130148541067e-05</v>
      </c>
      <c r="AG133" t="n">
        <v>32</v>
      </c>
      <c r="AH133" t="n">
        <v>744740.0355321509</v>
      </c>
    </row>
    <row r="134">
      <c r="A134" t="n">
        <v>132</v>
      </c>
      <c r="B134" t="n">
        <v>140</v>
      </c>
      <c r="C134" t="inlineStr">
        <is>
          <t xml:space="preserve">CONCLUIDO	</t>
        </is>
      </c>
      <c r="D134" t="n">
        <v>3.6481</v>
      </c>
      <c r="E134" t="n">
        <v>27.41</v>
      </c>
      <c r="F134" t="n">
        <v>23.99</v>
      </c>
      <c r="G134" t="n">
        <v>143.93</v>
      </c>
      <c r="H134" t="n">
        <v>1.75</v>
      </c>
      <c r="I134" t="n">
        <v>10</v>
      </c>
      <c r="J134" t="n">
        <v>345.97</v>
      </c>
      <c r="K134" t="n">
        <v>60.56</v>
      </c>
      <c r="L134" t="n">
        <v>34</v>
      </c>
      <c r="M134" t="n">
        <v>8</v>
      </c>
      <c r="N134" t="n">
        <v>111.42</v>
      </c>
      <c r="O134" t="n">
        <v>42904.56</v>
      </c>
      <c r="P134" t="n">
        <v>422.51</v>
      </c>
      <c r="Q134" t="n">
        <v>452.55</v>
      </c>
      <c r="R134" t="n">
        <v>70.93000000000001</v>
      </c>
      <c r="S134" t="n">
        <v>57.64</v>
      </c>
      <c r="T134" t="n">
        <v>4553.93</v>
      </c>
      <c r="U134" t="n">
        <v>0.8100000000000001</v>
      </c>
      <c r="V134" t="n">
        <v>0.88</v>
      </c>
      <c r="W134" t="n">
        <v>6.81</v>
      </c>
      <c r="X134" t="n">
        <v>0.26</v>
      </c>
      <c r="Y134" t="n">
        <v>1</v>
      </c>
      <c r="Z134" t="n">
        <v>10</v>
      </c>
      <c r="AA134" t="n">
        <v>602.0435365238097</v>
      </c>
      <c r="AB134" t="n">
        <v>823.7425269581778</v>
      </c>
      <c r="AC134" t="n">
        <v>745.1256963151864</v>
      </c>
      <c r="AD134" t="n">
        <v>602043.5365238098</v>
      </c>
      <c r="AE134" t="n">
        <v>823742.5269581778</v>
      </c>
      <c r="AF134" t="n">
        <v>1.67130148541067e-05</v>
      </c>
      <c r="AG134" t="n">
        <v>32</v>
      </c>
      <c r="AH134" t="n">
        <v>745125.6963151863</v>
      </c>
    </row>
    <row r="135">
      <c r="A135" t="n">
        <v>133</v>
      </c>
      <c r="B135" t="n">
        <v>140</v>
      </c>
      <c r="C135" t="inlineStr">
        <is>
          <t xml:space="preserve">CONCLUIDO	</t>
        </is>
      </c>
      <c r="D135" t="n">
        <v>3.6512</v>
      </c>
      <c r="E135" t="n">
        <v>27.39</v>
      </c>
      <c r="F135" t="n">
        <v>23.97</v>
      </c>
      <c r="G135" t="n">
        <v>143.79</v>
      </c>
      <c r="H135" t="n">
        <v>1.76</v>
      </c>
      <c r="I135" t="n">
        <v>10</v>
      </c>
      <c r="J135" t="n">
        <v>346.6</v>
      </c>
      <c r="K135" t="n">
        <v>60.56</v>
      </c>
      <c r="L135" t="n">
        <v>34.25</v>
      </c>
      <c r="M135" t="n">
        <v>8</v>
      </c>
      <c r="N135" t="n">
        <v>111.8</v>
      </c>
      <c r="O135" t="n">
        <v>42981.64</v>
      </c>
      <c r="P135" t="n">
        <v>422.47</v>
      </c>
      <c r="Q135" t="n">
        <v>452.58</v>
      </c>
      <c r="R135" t="n">
        <v>70.29000000000001</v>
      </c>
      <c r="S135" t="n">
        <v>57.64</v>
      </c>
      <c r="T135" t="n">
        <v>4234.99</v>
      </c>
      <c r="U135" t="n">
        <v>0.82</v>
      </c>
      <c r="V135" t="n">
        <v>0.88</v>
      </c>
      <c r="W135" t="n">
        <v>6.81</v>
      </c>
      <c r="X135" t="n">
        <v>0.24</v>
      </c>
      <c r="Y135" t="n">
        <v>1</v>
      </c>
      <c r="Z135" t="n">
        <v>10</v>
      </c>
      <c r="AA135" t="n">
        <v>601.7239291291659</v>
      </c>
      <c r="AB135" t="n">
        <v>823.3052260207428</v>
      </c>
      <c r="AC135" t="n">
        <v>744.7301307654644</v>
      </c>
      <c r="AD135" t="n">
        <v>601723.9291291658</v>
      </c>
      <c r="AE135" t="n">
        <v>823305.2260207428</v>
      </c>
      <c r="AF135" t="n">
        <v>1.672721686228843e-05</v>
      </c>
      <c r="AG135" t="n">
        <v>32</v>
      </c>
      <c r="AH135" t="n">
        <v>744730.1307654644</v>
      </c>
    </row>
    <row r="136">
      <c r="A136" t="n">
        <v>134</v>
      </c>
      <c r="B136" t="n">
        <v>140</v>
      </c>
      <c r="C136" t="inlineStr">
        <is>
          <t xml:space="preserve">CONCLUIDO	</t>
        </is>
      </c>
      <c r="D136" t="n">
        <v>3.6501</v>
      </c>
      <c r="E136" t="n">
        <v>27.4</v>
      </c>
      <c r="F136" t="n">
        <v>23.97</v>
      </c>
      <c r="G136" t="n">
        <v>143.84</v>
      </c>
      <c r="H136" t="n">
        <v>1.77</v>
      </c>
      <c r="I136" t="n">
        <v>10</v>
      </c>
      <c r="J136" t="n">
        <v>347.23</v>
      </c>
      <c r="K136" t="n">
        <v>60.56</v>
      </c>
      <c r="L136" t="n">
        <v>34.5</v>
      </c>
      <c r="M136" t="n">
        <v>8</v>
      </c>
      <c r="N136" t="n">
        <v>112.17</v>
      </c>
      <c r="O136" t="n">
        <v>43058.93</v>
      </c>
      <c r="P136" t="n">
        <v>422.98</v>
      </c>
      <c r="Q136" t="n">
        <v>452.57</v>
      </c>
      <c r="R136" t="n">
        <v>70.36</v>
      </c>
      <c r="S136" t="n">
        <v>57.64</v>
      </c>
      <c r="T136" t="n">
        <v>4266.85</v>
      </c>
      <c r="U136" t="n">
        <v>0.82</v>
      </c>
      <c r="V136" t="n">
        <v>0.88</v>
      </c>
      <c r="W136" t="n">
        <v>6.81</v>
      </c>
      <c r="X136" t="n">
        <v>0.25</v>
      </c>
      <c r="Y136" t="n">
        <v>1</v>
      </c>
      <c r="Z136" t="n">
        <v>10</v>
      </c>
      <c r="AA136" t="n">
        <v>602.1560930749348</v>
      </c>
      <c r="AB136" t="n">
        <v>823.8965317970716</v>
      </c>
      <c r="AC136" t="n">
        <v>745.2650031484033</v>
      </c>
      <c r="AD136" t="n">
        <v>602156.0930749348</v>
      </c>
      <c r="AE136" t="n">
        <v>823896.5317970716</v>
      </c>
      <c r="AF136" t="n">
        <v>1.67221774400304e-05</v>
      </c>
      <c r="AG136" t="n">
        <v>32</v>
      </c>
      <c r="AH136" t="n">
        <v>745265.0031484033</v>
      </c>
    </row>
    <row r="137">
      <c r="A137" t="n">
        <v>135</v>
      </c>
      <c r="B137" t="n">
        <v>140</v>
      </c>
      <c r="C137" t="inlineStr">
        <is>
          <t xml:space="preserve">CONCLUIDO	</t>
        </is>
      </c>
      <c r="D137" t="n">
        <v>3.6485</v>
      </c>
      <c r="E137" t="n">
        <v>27.41</v>
      </c>
      <c r="F137" t="n">
        <v>23.98</v>
      </c>
      <c r="G137" t="n">
        <v>143.91</v>
      </c>
      <c r="H137" t="n">
        <v>1.78</v>
      </c>
      <c r="I137" t="n">
        <v>10</v>
      </c>
      <c r="J137" t="n">
        <v>347.85</v>
      </c>
      <c r="K137" t="n">
        <v>60.56</v>
      </c>
      <c r="L137" t="n">
        <v>34.75</v>
      </c>
      <c r="M137" t="n">
        <v>8</v>
      </c>
      <c r="N137" t="n">
        <v>112.55</v>
      </c>
      <c r="O137" t="n">
        <v>43136.41</v>
      </c>
      <c r="P137" t="n">
        <v>423.35</v>
      </c>
      <c r="Q137" t="n">
        <v>452.57</v>
      </c>
      <c r="R137" t="n">
        <v>70.81</v>
      </c>
      <c r="S137" t="n">
        <v>57.64</v>
      </c>
      <c r="T137" t="n">
        <v>4494.59</v>
      </c>
      <c r="U137" t="n">
        <v>0.8100000000000001</v>
      </c>
      <c r="V137" t="n">
        <v>0.88</v>
      </c>
      <c r="W137" t="n">
        <v>6.81</v>
      </c>
      <c r="X137" t="n">
        <v>0.26</v>
      </c>
      <c r="Y137" t="n">
        <v>1</v>
      </c>
      <c r="Z137" t="n">
        <v>10</v>
      </c>
      <c r="AA137" t="n">
        <v>602.5523741346667</v>
      </c>
      <c r="AB137" t="n">
        <v>824.4387410256833</v>
      </c>
      <c r="AC137" t="n">
        <v>745.7554646892318</v>
      </c>
      <c r="AD137" t="n">
        <v>602552.3741346668</v>
      </c>
      <c r="AE137" t="n">
        <v>824438.7410256832</v>
      </c>
      <c r="AF137" t="n">
        <v>1.671484737129144e-05</v>
      </c>
      <c r="AG137" t="n">
        <v>32</v>
      </c>
      <c r="AH137" t="n">
        <v>745755.4646892317</v>
      </c>
    </row>
    <row r="138">
      <c r="A138" t="n">
        <v>136</v>
      </c>
      <c r="B138" t="n">
        <v>140</v>
      </c>
      <c r="C138" t="inlineStr">
        <is>
          <t xml:space="preserve">CONCLUIDO	</t>
        </is>
      </c>
      <c r="D138" t="n">
        <v>3.649</v>
      </c>
      <c r="E138" t="n">
        <v>27.4</v>
      </c>
      <c r="F138" t="n">
        <v>23.98</v>
      </c>
      <c r="G138" t="n">
        <v>143.89</v>
      </c>
      <c r="H138" t="n">
        <v>1.79</v>
      </c>
      <c r="I138" t="n">
        <v>10</v>
      </c>
      <c r="J138" t="n">
        <v>348.48</v>
      </c>
      <c r="K138" t="n">
        <v>60.56</v>
      </c>
      <c r="L138" t="n">
        <v>35</v>
      </c>
      <c r="M138" t="n">
        <v>8</v>
      </c>
      <c r="N138" t="n">
        <v>112.93</v>
      </c>
      <c r="O138" t="n">
        <v>43214.09</v>
      </c>
      <c r="P138" t="n">
        <v>423.74</v>
      </c>
      <c r="Q138" t="n">
        <v>452.56</v>
      </c>
      <c r="R138" t="n">
        <v>70.73</v>
      </c>
      <c r="S138" t="n">
        <v>57.64</v>
      </c>
      <c r="T138" t="n">
        <v>4451.39</v>
      </c>
      <c r="U138" t="n">
        <v>0.82</v>
      </c>
      <c r="V138" t="n">
        <v>0.88</v>
      </c>
      <c r="W138" t="n">
        <v>6.81</v>
      </c>
      <c r="X138" t="n">
        <v>0.26</v>
      </c>
      <c r="Y138" t="n">
        <v>1</v>
      </c>
      <c r="Z138" t="n">
        <v>10</v>
      </c>
      <c r="AA138" t="n">
        <v>602.7679198508968</v>
      </c>
      <c r="AB138" t="n">
        <v>824.7336601838354</v>
      </c>
      <c r="AC138" t="n">
        <v>746.0222371768514</v>
      </c>
      <c r="AD138" t="n">
        <v>602767.9198508968</v>
      </c>
      <c r="AE138" t="n">
        <v>824733.6601838353</v>
      </c>
      <c r="AF138" t="n">
        <v>1.671713801777237e-05</v>
      </c>
      <c r="AG138" t="n">
        <v>32</v>
      </c>
      <c r="AH138" t="n">
        <v>746022.2371768514</v>
      </c>
    </row>
    <row r="139">
      <c r="A139" t="n">
        <v>137</v>
      </c>
      <c r="B139" t="n">
        <v>140</v>
      </c>
      <c r="C139" t="inlineStr">
        <is>
          <t xml:space="preserve">CONCLUIDO	</t>
        </is>
      </c>
      <c r="D139" t="n">
        <v>3.6481</v>
      </c>
      <c r="E139" t="n">
        <v>27.41</v>
      </c>
      <c r="F139" t="n">
        <v>23.99</v>
      </c>
      <c r="G139" t="n">
        <v>143.93</v>
      </c>
      <c r="H139" t="n">
        <v>1.8</v>
      </c>
      <c r="I139" t="n">
        <v>10</v>
      </c>
      <c r="J139" t="n">
        <v>349.12</v>
      </c>
      <c r="K139" t="n">
        <v>60.56</v>
      </c>
      <c r="L139" t="n">
        <v>35.25</v>
      </c>
      <c r="M139" t="n">
        <v>8</v>
      </c>
      <c r="N139" t="n">
        <v>113.31</v>
      </c>
      <c r="O139" t="n">
        <v>43291.97</v>
      </c>
      <c r="P139" t="n">
        <v>424.18</v>
      </c>
      <c r="Q139" t="n">
        <v>452.6</v>
      </c>
      <c r="R139" t="n">
        <v>70.81999999999999</v>
      </c>
      <c r="S139" t="n">
        <v>57.64</v>
      </c>
      <c r="T139" t="n">
        <v>4499.25</v>
      </c>
      <c r="U139" t="n">
        <v>0.8100000000000001</v>
      </c>
      <c r="V139" t="n">
        <v>0.88</v>
      </c>
      <c r="W139" t="n">
        <v>6.81</v>
      </c>
      <c r="X139" t="n">
        <v>0.26</v>
      </c>
      <c r="Y139" t="n">
        <v>1</v>
      </c>
      <c r="Z139" t="n">
        <v>10</v>
      </c>
      <c r="AA139" t="n">
        <v>603.1507272753815</v>
      </c>
      <c r="AB139" t="n">
        <v>825.257434190287</v>
      </c>
      <c r="AC139" t="n">
        <v>746.4960229272488</v>
      </c>
      <c r="AD139" t="n">
        <v>603150.7272753816</v>
      </c>
      <c r="AE139" t="n">
        <v>825257.434190287</v>
      </c>
      <c r="AF139" t="n">
        <v>1.67130148541067e-05</v>
      </c>
      <c r="AG139" t="n">
        <v>32</v>
      </c>
      <c r="AH139" t="n">
        <v>746496.0229272487</v>
      </c>
    </row>
    <row r="140">
      <c r="A140" t="n">
        <v>138</v>
      </c>
      <c r="B140" t="n">
        <v>140</v>
      </c>
      <c r="C140" t="inlineStr">
        <is>
          <t xml:space="preserve">CONCLUIDO	</t>
        </is>
      </c>
      <c r="D140" t="n">
        <v>3.6493</v>
      </c>
      <c r="E140" t="n">
        <v>27.4</v>
      </c>
      <c r="F140" t="n">
        <v>23.98</v>
      </c>
      <c r="G140" t="n">
        <v>143.87</v>
      </c>
      <c r="H140" t="n">
        <v>1.81</v>
      </c>
      <c r="I140" t="n">
        <v>10</v>
      </c>
      <c r="J140" t="n">
        <v>349.75</v>
      </c>
      <c r="K140" t="n">
        <v>60.56</v>
      </c>
      <c r="L140" t="n">
        <v>35.5</v>
      </c>
      <c r="M140" t="n">
        <v>8</v>
      </c>
      <c r="N140" t="n">
        <v>113.69</v>
      </c>
      <c r="O140" t="n">
        <v>43370.05</v>
      </c>
      <c r="P140" t="n">
        <v>424.13</v>
      </c>
      <c r="Q140" t="n">
        <v>452.58</v>
      </c>
      <c r="R140" t="n">
        <v>70.56999999999999</v>
      </c>
      <c r="S140" t="n">
        <v>57.64</v>
      </c>
      <c r="T140" t="n">
        <v>4371.95</v>
      </c>
      <c r="U140" t="n">
        <v>0.82</v>
      </c>
      <c r="V140" t="n">
        <v>0.88</v>
      </c>
      <c r="W140" t="n">
        <v>6.81</v>
      </c>
      <c r="X140" t="n">
        <v>0.25</v>
      </c>
      <c r="Y140" t="n">
        <v>1</v>
      </c>
      <c r="Z140" t="n">
        <v>10</v>
      </c>
      <c r="AA140" t="n">
        <v>603.0006111217458</v>
      </c>
      <c r="AB140" t="n">
        <v>825.0520386462251</v>
      </c>
      <c r="AC140" t="n">
        <v>746.3102300456376</v>
      </c>
      <c r="AD140" t="n">
        <v>603000.6111217458</v>
      </c>
      <c r="AE140" t="n">
        <v>825052.0386462251</v>
      </c>
      <c r="AF140" t="n">
        <v>1.671851240566092e-05</v>
      </c>
      <c r="AG140" t="n">
        <v>32</v>
      </c>
      <c r="AH140" t="n">
        <v>746310.2300456376</v>
      </c>
    </row>
    <row r="141">
      <c r="A141" t="n">
        <v>139</v>
      </c>
      <c r="B141" t="n">
        <v>140</v>
      </c>
      <c r="C141" t="inlineStr">
        <is>
          <t xml:space="preserve">CONCLUIDO	</t>
        </is>
      </c>
      <c r="D141" t="n">
        <v>3.6496</v>
      </c>
      <c r="E141" t="n">
        <v>27.4</v>
      </c>
      <c r="F141" t="n">
        <v>23.98</v>
      </c>
      <c r="G141" t="n">
        <v>143.86</v>
      </c>
      <c r="H141" t="n">
        <v>1.82</v>
      </c>
      <c r="I141" t="n">
        <v>10</v>
      </c>
      <c r="J141" t="n">
        <v>350.38</v>
      </c>
      <c r="K141" t="n">
        <v>60.56</v>
      </c>
      <c r="L141" t="n">
        <v>35.75</v>
      </c>
      <c r="M141" t="n">
        <v>8</v>
      </c>
      <c r="N141" t="n">
        <v>114.08</v>
      </c>
      <c r="O141" t="n">
        <v>43448.34</v>
      </c>
      <c r="P141" t="n">
        <v>424.19</v>
      </c>
      <c r="Q141" t="n">
        <v>452.56</v>
      </c>
      <c r="R141" t="n">
        <v>70.56</v>
      </c>
      <c r="S141" t="n">
        <v>57.64</v>
      </c>
      <c r="T141" t="n">
        <v>4368.49</v>
      </c>
      <c r="U141" t="n">
        <v>0.82</v>
      </c>
      <c r="V141" t="n">
        <v>0.88</v>
      </c>
      <c r="W141" t="n">
        <v>6.81</v>
      </c>
      <c r="X141" t="n">
        <v>0.25</v>
      </c>
      <c r="Y141" t="n">
        <v>1</v>
      </c>
      <c r="Z141" t="n">
        <v>10</v>
      </c>
      <c r="AA141" t="n">
        <v>603.014567863354</v>
      </c>
      <c r="AB141" t="n">
        <v>825.0711348758215</v>
      </c>
      <c r="AC141" t="n">
        <v>746.3275037578831</v>
      </c>
      <c r="AD141" t="n">
        <v>603014.567863354</v>
      </c>
      <c r="AE141" t="n">
        <v>825071.1348758215</v>
      </c>
      <c r="AF141" t="n">
        <v>1.671988679354947e-05</v>
      </c>
      <c r="AG141" t="n">
        <v>32</v>
      </c>
      <c r="AH141" t="n">
        <v>746327.5037578831</v>
      </c>
    </row>
    <row r="142">
      <c r="A142" t="n">
        <v>140</v>
      </c>
      <c r="B142" t="n">
        <v>140</v>
      </c>
      <c r="C142" t="inlineStr">
        <is>
          <t xml:space="preserve">CONCLUIDO	</t>
        </is>
      </c>
      <c r="D142" t="n">
        <v>3.6492</v>
      </c>
      <c r="E142" t="n">
        <v>27.4</v>
      </c>
      <c r="F142" t="n">
        <v>23.98</v>
      </c>
      <c r="G142" t="n">
        <v>143.88</v>
      </c>
      <c r="H142" t="n">
        <v>1.83</v>
      </c>
      <c r="I142" t="n">
        <v>10</v>
      </c>
      <c r="J142" t="n">
        <v>351.02</v>
      </c>
      <c r="K142" t="n">
        <v>60.56</v>
      </c>
      <c r="L142" t="n">
        <v>36</v>
      </c>
      <c r="M142" t="n">
        <v>8</v>
      </c>
      <c r="N142" t="n">
        <v>114.47</v>
      </c>
      <c r="O142" t="n">
        <v>43526.84</v>
      </c>
      <c r="P142" t="n">
        <v>424.37</v>
      </c>
      <c r="Q142" t="n">
        <v>452.62</v>
      </c>
      <c r="R142" t="n">
        <v>70.69</v>
      </c>
      <c r="S142" t="n">
        <v>57.64</v>
      </c>
      <c r="T142" t="n">
        <v>4433.18</v>
      </c>
      <c r="U142" t="n">
        <v>0.82</v>
      </c>
      <c r="V142" t="n">
        <v>0.88</v>
      </c>
      <c r="W142" t="n">
        <v>6.81</v>
      </c>
      <c r="X142" t="n">
        <v>0.26</v>
      </c>
      <c r="Y142" t="n">
        <v>1</v>
      </c>
      <c r="Z142" t="n">
        <v>10</v>
      </c>
      <c r="AA142" t="n">
        <v>603.1682834072122</v>
      </c>
      <c r="AB142" t="n">
        <v>825.2814552643795</v>
      </c>
      <c r="AC142" t="n">
        <v>746.5177514637436</v>
      </c>
      <c r="AD142" t="n">
        <v>603168.2834072122</v>
      </c>
      <c r="AE142" t="n">
        <v>825281.4552643795</v>
      </c>
      <c r="AF142" t="n">
        <v>1.671805427636474e-05</v>
      </c>
      <c r="AG142" t="n">
        <v>32</v>
      </c>
      <c r="AH142" t="n">
        <v>746517.7514637436</v>
      </c>
    </row>
    <row r="143">
      <c r="A143" t="n">
        <v>141</v>
      </c>
      <c r="B143" t="n">
        <v>140</v>
      </c>
      <c r="C143" t="inlineStr">
        <is>
          <t xml:space="preserve">CONCLUIDO	</t>
        </is>
      </c>
      <c r="D143" t="n">
        <v>3.6479</v>
      </c>
      <c r="E143" t="n">
        <v>27.41</v>
      </c>
      <c r="F143" t="n">
        <v>23.99</v>
      </c>
      <c r="G143" t="n">
        <v>143.94</v>
      </c>
      <c r="H143" t="n">
        <v>1.84</v>
      </c>
      <c r="I143" t="n">
        <v>10</v>
      </c>
      <c r="J143" t="n">
        <v>351.66</v>
      </c>
      <c r="K143" t="n">
        <v>60.56</v>
      </c>
      <c r="L143" t="n">
        <v>36.25</v>
      </c>
      <c r="M143" t="n">
        <v>8</v>
      </c>
      <c r="N143" t="n">
        <v>114.85</v>
      </c>
      <c r="O143" t="n">
        <v>43605.54</v>
      </c>
      <c r="P143" t="n">
        <v>424.62</v>
      </c>
      <c r="Q143" t="n">
        <v>452.57</v>
      </c>
      <c r="R143" t="n">
        <v>71.09999999999999</v>
      </c>
      <c r="S143" t="n">
        <v>57.64</v>
      </c>
      <c r="T143" t="n">
        <v>4636.3</v>
      </c>
      <c r="U143" t="n">
        <v>0.8100000000000001</v>
      </c>
      <c r="V143" t="n">
        <v>0.88</v>
      </c>
      <c r="W143" t="n">
        <v>6.81</v>
      </c>
      <c r="X143" t="n">
        <v>0.27</v>
      </c>
      <c r="Y143" t="n">
        <v>1</v>
      </c>
      <c r="Z143" t="n">
        <v>10</v>
      </c>
      <c r="AA143" t="n">
        <v>603.4596785902202</v>
      </c>
      <c r="AB143" t="n">
        <v>825.6801550092192</v>
      </c>
      <c r="AC143" t="n">
        <v>746.8783998645143</v>
      </c>
      <c r="AD143" t="n">
        <v>603459.6785902202</v>
      </c>
      <c r="AE143" t="n">
        <v>825680.1550092192</v>
      </c>
      <c r="AF143" t="n">
        <v>1.671209859551434e-05</v>
      </c>
      <c r="AG143" t="n">
        <v>32</v>
      </c>
      <c r="AH143" t="n">
        <v>746878.3998645144</v>
      </c>
    </row>
    <row r="144">
      <c r="A144" t="n">
        <v>142</v>
      </c>
      <c r="B144" t="n">
        <v>140</v>
      </c>
      <c r="C144" t="inlineStr">
        <is>
          <t xml:space="preserve">CONCLUIDO	</t>
        </is>
      </c>
      <c r="D144" t="n">
        <v>3.6486</v>
      </c>
      <c r="E144" t="n">
        <v>27.41</v>
      </c>
      <c r="F144" t="n">
        <v>23.98</v>
      </c>
      <c r="G144" t="n">
        <v>143.91</v>
      </c>
      <c r="H144" t="n">
        <v>1.85</v>
      </c>
      <c r="I144" t="n">
        <v>10</v>
      </c>
      <c r="J144" t="n">
        <v>352.3</v>
      </c>
      <c r="K144" t="n">
        <v>60.56</v>
      </c>
      <c r="L144" t="n">
        <v>36.5</v>
      </c>
      <c r="M144" t="n">
        <v>8</v>
      </c>
      <c r="N144" t="n">
        <v>115.24</v>
      </c>
      <c r="O144" t="n">
        <v>43684.46</v>
      </c>
      <c r="P144" t="n">
        <v>424.57</v>
      </c>
      <c r="Q144" t="n">
        <v>452.58</v>
      </c>
      <c r="R144" t="n">
        <v>70.92</v>
      </c>
      <c r="S144" t="n">
        <v>57.64</v>
      </c>
      <c r="T144" t="n">
        <v>4546.62</v>
      </c>
      <c r="U144" t="n">
        <v>0.8100000000000001</v>
      </c>
      <c r="V144" t="n">
        <v>0.88</v>
      </c>
      <c r="W144" t="n">
        <v>6.81</v>
      </c>
      <c r="X144" t="n">
        <v>0.26</v>
      </c>
      <c r="Y144" t="n">
        <v>1</v>
      </c>
      <c r="Z144" t="n">
        <v>10</v>
      </c>
      <c r="AA144" t="n">
        <v>603.3525170846935</v>
      </c>
      <c r="AB144" t="n">
        <v>825.5335319097255</v>
      </c>
      <c r="AC144" t="n">
        <v>746.7457702678497</v>
      </c>
      <c r="AD144" t="n">
        <v>603352.5170846935</v>
      </c>
      <c r="AE144" t="n">
        <v>825533.5319097255</v>
      </c>
      <c r="AF144" t="n">
        <v>1.671530550058763e-05</v>
      </c>
      <c r="AG144" t="n">
        <v>32</v>
      </c>
      <c r="AH144" t="n">
        <v>746745.7702678497</v>
      </c>
    </row>
    <row r="145">
      <c r="A145" t="n">
        <v>143</v>
      </c>
      <c r="B145" t="n">
        <v>140</v>
      </c>
      <c r="C145" t="inlineStr">
        <is>
          <t xml:space="preserve">CONCLUIDO	</t>
        </is>
      </c>
      <c r="D145" t="n">
        <v>3.6499</v>
      </c>
      <c r="E145" t="n">
        <v>27.4</v>
      </c>
      <c r="F145" t="n">
        <v>23.97</v>
      </c>
      <c r="G145" t="n">
        <v>143.85</v>
      </c>
      <c r="H145" t="n">
        <v>1.86</v>
      </c>
      <c r="I145" t="n">
        <v>10</v>
      </c>
      <c r="J145" t="n">
        <v>352.94</v>
      </c>
      <c r="K145" t="n">
        <v>60.56</v>
      </c>
      <c r="L145" t="n">
        <v>36.75</v>
      </c>
      <c r="M145" t="n">
        <v>8</v>
      </c>
      <c r="N145" t="n">
        <v>115.64</v>
      </c>
      <c r="O145" t="n">
        <v>43763.7</v>
      </c>
      <c r="P145" t="n">
        <v>424.07</v>
      </c>
      <c r="Q145" t="n">
        <v>452.57</v>
      </c>
      <c r="R145" t="n">
        <v>70.59</v>
      </c>
      <c r="S145" t="n">
        <v>57.64</v>
      </c>
      <c r="T145" t="n">
        <v>4381.17</v>
      </c>
      <c r="U145" t="n">
        <v>0.82</v>
      </c>
      <c r="V145" t="n">
        <v>0.88</v>
      </c>
      <c r="W145" t="n">
        <v>6.81</v>
      </c>
      <c r="X145" t="n">
        <v>0.25</v>
      </c>
      <c r="Y145" t="n">
        <v>1</v>
      </c>
      <c r="Z145" t="n">
        <v>10</v>
      </c>
      <c r="AA145" t="n">
        <v>602.8955505774272</v>
      </c>
      <c r="AB145" t="n">
        <v>824.9082901745445</v>
      </c>
      <c r="AC145" t="n">
        <v>746.1802007263419</v>
      </c>
      <c r="AD145" t="n">
        <v>602895.5505774273</v>
      </c>
      <c r="AE145" t="n">
        <v>824908.2901745446</v>
      </c>
      <c r="AF145" t="n">
        <v>1.672126118143803e-05</v>
      </c>
      <c r="AG145" t="n">
        <v>32</v>
      </c>
      <c r="AH145" t="n">
        <v>746180.2007263419</v>
      </c>
    </row>
    <row r="146">
      <c r="A146" t="n">
        <v>144</v>
      </c>
      <c r="B146" t="n">
        <v>140</v>
      </c>
      <c r="C146" t="inlineStr">
        <is>
          <t xml:space="preserve">CONCLUIDO	</t>
        </is>
      </c>
      <c r="D146" t="n">
        <v>3.6485</v>
      </c>
      <c r="E146" t="n">
        <v>27.41</v>
      </c>
      <c r="F146" t="n">
        <v>23.99</v>
      </c>
      <c r="G146" t="n">
        <v>143.91</v>
      </c>
      <c r="H146" t="n">
        <v>1.87</v>
      </c>
      <c r="I146" t="n">
        <v>10</v>
      </c>
      <c r="J146" t="n">
        <v>353.58</v>
      </c>
      <c r="K146" t="n">
        <v>60.56</v>
      </c>
      <c r="L146" t="n">
        <v>37</v>
      </c>
      <c r="M146" t="n">
        <v>8</v>
      </c>
      <c r="N146" t="n">
        <v>116.03</v>
      </c>
      <c r="O146" t="n">
        <v>43843.04</v>
      </c>
      <c r="P146" t="n">
        <v>424.36</v>
      </c>
      <c r="Q146" t="n">
        <v>452.56</v>
      </c>
      <c r="R146" t="n">
        <v>70.89</v>
      </c>
      <c r="S146" t="n">
        <v>57.64</v>
      </c>
      <c r="T146" t="n">
        <v>4534</v>
      </c>
      <c r="U146" t="n">
        <v>0.8100000000000001</v>
      </c>
      <c r="V146" t="n">
        <v>0.88</v>
      </c>
      <c r="W146" t="n">
        <v>6.81</v>
      </c>
      <c r="X146" t="n">
        <v>0.26</v>
      </c>
      <c r="Y146" t="n">
        <v>1</v>
      </c>
      <c r="Z146" t="n">
        <v>10</v>
      </c>
      <c r="AA146" t="n">
        <v>603.2356169956233</v>
      </c>
      <c r="AB146" t="n">
        <v>825.3735840505918</v>
      </c>
      <c r="AC146" t="n">
        <v>746.6010876079034</v>
      </c>
      <c r="AD146" t="n">
        <v>603235.6169956233</v>
      </c>
      <c r="AE146" t="n">
        <v>825373.5840505918</v>
      </c>
      <c r="AF146" t="n">
        <v>1.671484737129144e-05</v>
      </c>
      <c r="AG146" t="n">
        <v>32</v>
      </c>
      <c r="AH146" t="n">
        <v>746601.0876079034</v>
      </c>
    </row>
    <row r="147">
      <c r="A147" t="n">
        <v>145</v>
      </c>
      <c r="B147" t="n">
        <v>140</v>
      </c>
      <c r="C147" t="inlineStr">
        <is>
          <t xml:space="preserve">CONCLUIDO	</t>
        </is>
      </c>
      <c r="D147" t="n">
        <v>3.6496</v>
      </c>
      <c r="E147" t="n">
        <v>27.4</v>
      </c>
      <c r="F147" t="n">
        <v>23.98</v>
      </c>
      <c r="G147" t="n">
        <v>143.86</v>
      </c>
      <c r="H147" t="n">
        <v>1.87</v>
      </c>
      <c r="I147" t="n">
        <v>10</v>
      </c>
      <c r="J147" t="n">
        <v>354.23</v>
      </c>
      <c r="K147" t="n">
        <v>60.56</v>
      </c>
      <c r="L147" t="n">
        <v>37.25</v>
      </c>
      <c r="M147" t="n">
        <v>8</v>
      </c>
      <c r="N147" t="n">
        <v>116.42</v>
      </c>
      <c r="O147" t="n">
        <v>43922.6</v>
      </c>
      <c r="P147" t="n">
        <v>423.54</v>
      </c>
      <c r="Q147" t="n">
        <v>452.56</v>
      </c>
      <c r="R147" t="n">
        <v>70.53</v>
      </c>
      <c r="S147" t="n">
        <v>57.64</v>
      </c>
      <c r="T147" t="n">
        <v>4351.85</v>
      </c>
      <c r="U147" t="n">
        <v>0.82</v>
      </c>
      <c r="V147" t="n">
        <v>0.88</v>
      </c>
      <c r="W147" t="n">
        <v>6.81</v>
      </c>
      <c r="X147" t="n">
        <v>0.25</v>
      </c>
      <c r="Y147" t="n">
        <v>1</v>
      </c>
      <c r="Z147" t="n">
        <v>10</v>
      </c>
      <c r="AA147" t="n">
        <v>602.5838024743283</v>
      </c>
      <c r="AB147" t="n">
        <v>824.4817426665289</v>
      </c>
      <c r="AC147" t="n">
        <v>745.7943623138282</v>
      </c>
      <c r="AD147" t="n">
        <v>602583.8024743283</v>
      </c>
      <c r="AE147" t="n">
        <v>824481.7426665289</v>
      </c>
      <c r="AF147" t="n">
        <v>1.671988679354947e-05</v>
      </c>
      <c r="AG147" t="n">
        <v>32</v>
      </c>
      <c r="AH147" t="n">
        <v>745794.3623138282</v>
      </c>
    </row>
    <row r="148">
      <c r="A148" t="n">
        <v>146</v>
      </c>
      <c r="B148" t="n">
        <v>140</v>
      </c>
      <c r="C148" t="inlineStr">
        <is>
          <t xml:space="preserve">CONCLUIDO	</t>
        </is>
      </c>
      <c r="D148" t="n">
        <v>3.6493</v>
      </c>
      <c r="E148" t="n">
        <v>27.4</v>
      </c>
      <c r="F148" t="n">
        <v>23.98</v>
      </c>
      <c r="G148" t="n">
        <v>143.88</v>
      </c>
      <c r="H148" t="n">
        <v>1.88</v>
      </c>
      <c r="I148" t="n">
        <v>10</v>
      </c>
      <c r="J148" t="n">
        <v>354.88</v>
      </c>
      <c r="K148" t="n">
        <v>60.56</v>
      </c>
      <c r="L148" t="n">
        <v>37.5</v>
      </c>
      <c r="M148" t="n">
        <v>8</v>
      </c>
      <c r="N148" t="n">
        <v>116.82</v>
      </c>
      <c r="O148" t="n">
        <v>44002.37</v>
      </c>
      <c r="P148" t="n">
        <v>423.35</v>
      </c>
      <c r="Q148" t="n">
        <v>452.61</v>
      </c>
      <c r="R148" t="n">
        <v>70.69</v>
      </c>
      <c r="S148" t="n">
        <v>57.64</v>
      </c>
      <c r="T148" t="n">
        <v>4431.18</v>
      </c>
      <c r="U148" t="n">
        <v>0.82</v>
      </c>
      <c r="V148" t="n">
        <v>0.88</v>
      </c>
      <c r="W148" t="n">
        <v>6.81</v>
      </c>
      <c r="X148" t="n">
        <v>0.25</v>
      </c>
      <c r="Y148" t="n">
        <v>1</v>
      </c>
      <c r="Z148" t="n">
        <v>10</v>
      </c>
      <c r="AA148" t="n">
        <v>602.4836501603161</v>
      </c>
      <c r="AB148" t="n">
        <v>824.344709852089</v>
      </c>
      <c r="AC148" t="n">
        <v>745.6704077188717</v>
      </c>
      <c r="AD148" t="n">
        <v>602483.650160316</v>
      </c>
      <c r="AE148" t="n">
        <v>824344.7098520889</v>
      </c>
      <c r="AF148" t="n">
        <v>1.671851240566092e-05</v>
      </c>
      <c r="AG148" t="n">
        <v>32</v>
      </c>
      <c r="AH148" t="n">
        <v>745670.4077188717</v>
      </c>
    </row>
    <row r="149">
      <c r="A149" t="n">
        <v>147</v>
      </c>
      <c r="B149" t="n">
        <v>140</v>
      </c>
      <c r="C149" t="inlineStr">
        <is>
          <t xml:space="preserve">CONCLUIDO	</t>
        </is>
      </c>
      <c r="D149" t="n">
        <v>3.6614</v>
      </c>
      <c r="E149" t="n">
        <v>27.31</v>
      </c>
      <c r="F149" t="n">
        <v>23.94</v>
      </c>
      <c r="G149" t="n">
        <v>159.61</v>
      </c>
      <c r="H149" t="n">
        <v>1.89</v>
      </c>
      <c r="I149" t="n">
        <v>9</v>
      </c>
      <c r="J149" t="n">
        <v>355.52</v>
      </c>
      <c r="K149" t="n">
        <v>60.56</v>
      </c>
      <c r="L149" t="n">
        <v>37.75</v>
      </c>
      <c r="M149" t="n">
        <v>7</v>
      </c>
      <c r="N149" t="n">
        <v>117.22</v>
      </c>
      <c r="O149" t="n">
        <v>44082.36</v>
      </c>
      <c r="P149" t="n">
        <v>422.21</v>
      </c>
      <c r="Q149" t="n">
        <v>452.57</v>
      </c>
      <c r="R149" t="n">
        <v>69.45999999999999</v>
      </c>
      <c r="S149" t="n">
        <v>57.64</v>
      </c>
      <c r="T149" t="n">
        <v>3824.84</v>
      </c>
      <c r="U149" t="n">
        <v>0.83</v>
      </c>
      <c r="V149" t="n">
        <v>0.89</v>
      </c>
      <c r="W149" t="n">
        <v>6.81</v>
      </c>
      <c r="X149" t="n">
        <v>0.22</v>
      </c>
      <c r="Y149" t="n">
        <v>1</v>
      </c>
      <c r="Z149" t="n">
        <v>10</v>
      </c>
      <c r="AA149" t="n">
        <v>600.6402022671929</v>
      </c>
      <c r="AB149" t="n">
        <v>821.8224231175366</v>
      </c>
      <c r="AC149" t="n">
        <v>743.3888444902133</v>
      </c>
      <c r="AD149" t="n">
        <v>600640.2022671929</v>
      </c>
      <c r="AE149" t="n">
        <v>821822.4231175366</v>
      </c>
      <c r="AF149" t="n">
        <v>1.677394605049925e-05</v>
      </c>
      <c r="AG149" t="n">
        <v>32</v>
      </c>
      <c r="AH149" t="n">
        <v>743388.8444902133</v>
      </c>
    </row>
    <row r="150">
      <c r="A150" t="n">
        <v>148</v>
      </c>
      <c r="B150" t="n">
        <v>140</v>
      </c>
      <c r="C150" t="inlineStr">
        <is>
          <t xml:space="preserve">CONCLUIDO	</t>
        </is>
      </c>
      <c r="D150" t="n">
        <v>3.6596</v>
      </c>
      <c r="E150" t="n">
        <v>27.33</v>
      </c>
      <c r="F150" t="n">
        <v>23.95</v>
      </c>
      <c r="G150" t="n">
        <v>159.7</v>
      </c>
      <c r="H150" t="n">
        <v>1.9</v>
      </c>
      <c r="I150" t="n">
        <v>9</v>
      </c>
      <c r="J150" t="n">
        <v>356.17</v>
      </c>
      <c r="K150" t="n">
        <v>60.56</v>
      </c>
      <c r="L150" t="n">
        <v>38</v>
      </c>
      <c r="M150" t="n">
        <v>7</v>
      </c>
      <c r="N150" t="n">
        <v>117.62</v>
      </c>
      <c r="O150" t="n">
        <v>44162.57</v>
      </c>
      <c r="P150" t="n">
        <v>423.01</v>
      </c>
      <c r="Q150" t="n">
        <v>452.55</v>
      </c>
      <c r="R150" t="n">
        <v>69.78</v>
      </c>
      <c r="S150" t="n">
        <v>57.64</v>
      </c>
      <c r="T150" t="n">
        <v>3984.18</v>
      </c>
      <c r="U150" t="n">
        <v>0.83</v>
      </c>
      <c r="V150" t="n">
        <v>0.89</v>
      </c>
      <c r="W150" t="n">
        <v>6.81</v>
      </c>
      <c r="X150" t="n">
        <v>0.23</v>
      </c>
      <c r="Y150" t="n">
        <v>1</v>
      </c>
      <c r="Z150" t="n">
        <v>10</v>
      </c>
      <c r="AA150" t="n">
        <v>601.3358359252478</v>
      </c>
      <c r="AB150" t="n">
        <v>822.7742197776784</v>
      </c>
      <c r="AC150" t="n">
        <v>744.2498030129661</v>
      </c>
      <c r="AD150" t="n">
        <v>601335.8359252478</v>
      </c>
      <c r="AE150" t="n">
        <v>822774.2197776784</v>
      </c>
      <c r="AF150" t="n">
        <v>1.676569972316792e-05</v>
      </c>
      <c r="AG150" t="n">
        <v>32</v>
      </c>
      <c r="AH150" t="n">
        <v>744249.8030129662</v>
      </c>
    </row>
    <row r="151">
      <c r="A151" t="n">
        <v>149</v>
      </c>
      <c r="B151" t="n">
        <v>140</v>
      </c>
      <c r="C151" t="inlineStr">
        <is>
          <t xml:space="preserve">CONCLUIDO	</t>
        </is>
      </c>
      <c r="D151" t="n">
        <v>3.6599</v>
      </c>
      <c r="E151" t="n">
        <v>27.32</v>
      </c>
      <c r="F151" t="n">
        <v>23.95</v>
      </c>
      <c r="G151" t="n">
        <v>159.68</v>
      </c>
      <c r="H151" t="n">
        <v>1.91</v>
      </c>
      <c r="I151" t="n">
        <v>9</v>
      </c>
      <c r="J151" t="n">
        <v>356.83</v>
      </c>
      <c r="K151" t="n">
        <v>60.56</v>
      </c>
      <c r="L151" t="n">
        <v>38.25</v>
      </c>
      <c r="M151" t="n">
        <v>7</v>
      </c>
      <c r="N151" t="n">
        <v>118.02</v>
      </c>
      <c r="O151" t="n">
        <v>44243</v>
      </c>
      <c r="P151" t="n">
        <v>423.52</v>
      </c>
      <c r="Q151" t="n">
        <v>452.57</v>
      </c>
      <c r="R151" t="n">
        <v>69.83</v>
      </c>
      <c r="S151" t="n">
        <v>57.64</v>
      </c>
      <c r="T151" t="n">
        <v>4009.05</v>
      </c>
      <c r="U151" t="n">
        <v>0.83</v>
      </c>
      <c r="V151" t="n">
        <v>0.89</v>
      </c>
      <c r="W151" t="n">
        <v>6.81</v>
      </c>
      <c r="X151" t="n">
        <v>0.23</v>
      </c>
      <c r="Y151" t="n">
        <v>1</v>
      </c>
      <c r="Z151" t="n">
        <v>10</v>
      </c>
      <c r="AA151" t="n">
        <v>601.6472727596215</v>
      </c>
      <c r="AB151" t="n">
        <v>823.2003413940919</v>
      </c>
      <c r="AC151" t="n">
        <v>744.6352561803747</v>
      </c>
      <c r="AD151" t="n">
        <v>601647.2727596215</v>
      </c>
      <c r="AE151" t="n">
        <v>823200.3413940918</v>
      </c>
      <c r="AF151" t="n">
        <v>1.676707411105648e-05</v>
      </c>
      <c r="AG151" t="n">
        <v>32</v>
      </c>
      <c r="AH151" t="n">
        <v>744635.2561803747</v>
      </c>
    </row>
    <row r="152">
      <c r="A152" t="n">
        <v>150</v>
      </c>
      <c r="B152" t="n">
        <v>140</v>
      </c>
      <c r="C152" t="inlineStr">
        <is>
          <t xml:space="preserve">CONCLUIDO	</t>
        </is>
      </c>
      <c r="D152" t="n">
        <v>3.661</v>
      </c>
      <c r="E152" t="n">
        <v>27.32</v>
      </c>
      <c r="F152" t="n">
        <v>23.94</v>
      </c>
      <c r="G152" t="n">
        <v>159.63</v>
      </c>
      <c r="H152" t="n">
        <v>1.92</v>
      </c>
      <c r="I152" t="n">
        <v>9</v>
      </c>
      <c r="J152" t="n">
        <v>357.48</v>
      </c>
      <c r="K152" t="n">
        <v>60.56</v>
      </c>
      <c r="L152" t="n">
        <v>38.5</v>
      </c>
      <c r="M152" t="n">
        <v>7</v>
      </c>
      <c r="N152" t="n">
        <v>118.43</v>
      </c>
      <c r="O152" t="n">
        <v>44323.66</v>
      </c>
      <c r="P152" t="n">
        <v>423.82</v>
      </c>
      <c r="Q152" t="n">
        <v>452.57</v>
      </c>
      <c r="R152" t="n">
        <v>69.48</v>
      </c>
      <c r="S152" t="n">
        <v>57.64</v>
      </c>
      <c r="T152" t="n">
        <v>3833.11</v>
      </c>
      <c r="U152" t="n">
        <v>0.83</v>
      </c>
      <c r="V152" t="n">
        <v>0.89</v>
      </c>
      <c r="W152" t="n">
        <v>6.81</v>
      </c>
      <c r="X152" t="n">
        <v>0.22</v>
      </c>
      <c r="Y152" t="n">
        <v>1</v>
      </c>
      <c r="Z152" t="n">
        <v>10</v>
      </c>
      <c r="AA152" t="n">
        <v>601.737895798125</v>
      </c>
      <c r="AB152" t="n">
        <v>823.3243358333789</v>
      </c>
      <c r="AC152" t="n">
        <v>744.7474167644033</v>
      </c>
      <c r="AD152" t="n">
        <v>601737.895798125</v>
      </c>
      <c r="AE152" t="n">
        <v>823324.3358333788</v>
      </c>
      <c r="AF152" t="n">
        <v>1.677211353331451e-05</v>
      </c>
      <c r="AG152" t="n">
        <v>32</v>
      </c>
      <c r="AH152" t="n">
        <v>744747.4167644032</v>
      </c>
    </row>
    <row r="153">
      <c r="A153" t="n">
        <v>151</v>
      </c>
      <c r="B153" t="n">
        <v>140</v>
      </c>
      <c r="C153" t="inlineStr">
        <is>
          <t xml:space="preserve">CONCLUIDO	</t>
        </is>
      </c>
      <c r="D153" t="n">
        <v>3.6605</v>
      </c>
      <c r="E153" t="n">
        <v>27.32</v>
      </c>
      <c r="F153" t="n">
        <v>23.95</v>
      </c>
      <c r="G153" t="n">
        <v>159.65</v>
      </c>
      <c r="H153" t="n">
        <v>1.93</v>
      </c>
      <c r="I153" t="n">
        <v>9</v>
      </c>
      <c r="J153" t="n">
        <v>358.14</v>
      </c>
      <c r="K153" t="n">
        <v>60.56</v>
      </c>
      <c r="L153" t="n">
        <v>38.75</v>
      </c>
      <c r="M153" t="n">
        <v>7</v>
      </c>
      <c r="N153" t="n">
        <v>118.83</v>
      </c>
      <c r="O153" t="n">
        <v>44404.54</v>
      </c>
      <c r="P153" t="n">
        <v>424.18</v>
      </c>
      <c r="Q153" t="n">
        <v>452.57</v>
      </c>
      <c r="R153" t="n">
        <v>69.67</v>
      </c>
      <c r="S153" t="n">
        <v>57.64</v>
      </c>
      <c r="T153" t="n">
        <v>3927.85</v>
      </c>
      <c r="U153" t="n">
        <v>0.83</v>
      </c>
      <c r="V153" t="n">
        <v>0.89</v>
      </c>
      <c r="W153" t="n">
        <v>6.81</v>
      </c>
      <c r="X153" t="n">
        <v>0.22</v>
      </c>
      <c r="Y153" t="n">
        <v>1</v>
      </c>
      <c r="Z153" t="n">
        <v>10</v>
      </c>
      <c r="AA153" t="n">
        <v>602.0321259511074</v>
      </c>
      <c r="AB153" t="n">
        <v>823.7269145092076</v>
      </c>
      <c r="AC153" t="n">
        <v>745.1115738964337</v>
      </c>
      <c r="AD153" t="n">
        <v>602032.1259511075</v>
      </c>
      <c r="AE153" t="n">
        <v>823726.9145092076</v>
      </c>
      <c r="AF153" t="n">
        <v>1.676982288683359e-05</v>
      </c>
      <c r="AG153" t="n">
        <v>32</v>
      </c>
      <c r="AH153" t="n">
        <v>745111.5738964337</v>
      </c>
    </row>
    <row r="154">
      <c r="A154" t="n">
        <v>152</v>
      </c>
      <c r="B154" t="n">
        <v>140</v>
      </c>
      <c r="C154" t="inlineStr">
        <is>
          <t xml:space="preserve">CONCLUIDO	</t>
        </is>
      </c>
      <c r="D154" t="n">
        <v>3.6607</v>
      </c>
      <c r="E154" t="n">
        <v>27.32</v>
      </c>
      <c r="F154" t="n">
        <v>23.95</v>
      </c>
      <c r="G154" t="n">
        <v>159.64</v>
      </c>
      <c r="H154" t="n">
        <v>1.94</v>
      </c>
      <c r="I154" t="n">
        <v>9</v>
      </c>
      <c r="J154" t="n">
        <v>358.79</v>
      </c>
      <c r="K154" t="n">
        <v>60.56</v>
      </c>
      <c r="L154" t="n">
        <v>39</v>
      </c>
      <c r="M154" t="n">
        <v>7</v>
      </c>
      <c r="N154" t="n">
        <v>119.24</v>
      </c>
      <c r="O154" t="n">
        <v>44485.65</v>
      </c>
      <c r="P154" t="n">
        <v>424.76</v>
      </c>
      <c r="Q154" t="n">
        <v>452.58</v>
      </c>
      <c r="R154" t="n">
        <v>69.56999999999999</v>
      </c>
      <c r="S154" t="n">
        <v>57.64</v>
      </c>
      <c r="T154" t="n">
        <v>3877.65</v>
      </c>
      <c r="U154" t="n">
        <v>0.83</v>
      </c>
      <c r="V154" t="n">
        <v>0.89</v>
      </c>
      <c r="W154" t="n">
        <v>6.81</v>
      </c>
      <c r="X154" t="n">
        <v>0.22</v>
      </c>
      <c r="Y154" t="n">
        <v>1</v>
      </c>
      <c r="Z154" t="n">
        <v>10</v>
      </c>
      <c r="AA154" t="n">
        <v>602.3982366501231</v>
      </c>
      <c r="AB154" t="n">
        <v>824.2278433192649</v>
      </c>
      <c r="AC154" t="n">
        <v>745.5646947639173</v>
      </c>
      <c r="AD154" t="n">
        <v>602398.236650123</v>
      </c>
      <c r="AE154" t="n">
        <v>824227.8433192649</v>
      </c>
      <c r="AF154" t="n">
        <v>1.677073914542595e-05</v>
      </c>
      <c r="AG154" t="n">
        <v>32</v>
      </c>
      <c r="AH154" t="n">
        <v>745564.6947639172</v>
      </c>
    </row>
    <row r="155">
      <c r="A155" t="n">
        <v>153</v>
      </c>
      <c r="B155" t="n">
        <v>140</v>
      </c>
      <c r="C155" t="inlineStr">
        <is>
          <t xml:space="preserve">CONCLUIDO	</t>
        </is>
      </c>
      <c r="D155" t="n">
        <v>3.6599</v>
      </c>
      <c r="E155" t="n">
        <v>27.32</v>
      </c>
      <c r="F155" t="n">
        <v>23.95</v>
      </c>
      <c r="G155" t="n">
        <v>159.68</v>
      </c>
      <c r="H155" t="n">
        <v>1.95</v>
      </c>
      <c r="I155" t="n">
        <v>9</v>
      </c>
      <c r="J155" t="n">
        <v>359.45</v>
      </c>
      <c r="K155" t="n">
        <v>60.56</v>
      </c>
      <c r="L155" t="n">
        <v>39.25</v>
      </c>
      <c r="M155" t="n">
        <v>7</v>
      </c>
      <c r="N155" t="n">
        <v>119.65</v>
      </c>
      <c r="O155" t="n">
        <v>44566.98</v>
      </c>
      <c r="P155" t="n">
        <v>425.54</v>
      </c>
      <c r="Q155" t="n">
        <v>452.56</v>
      </c>
      <c r="R155" t="n">
        <v>69.63</v>
      </c>
      <c r="S155" t="n">
        <v>57.64</v>
      </c>
      <c r="T155" t="n">
        <v>3909.45</v>
      </c>
      <c r="U155" t="n">
        <v>0.83</v>
      </c>
      <c r="V155" t="n">
        <v>0.89</v>
      </c>
      <c r="W155" t="n">
        <v>6.81</v>
      </c>
      <c r="X155" t="n">
        <v>0.23</v>
      </c>
      <c r="Y155" t="n">
        <v>1</v>
      </c>
      <c r="Z155" t="n">
        <v>10</v>
      </c>
      <c r="AA155" t="n">
        <v>602.9821916013939</v>
      </c>
      <c r="AB155" t="n">
        <v>825.0268362458677</v>
      </c>
      <c r="AC155" t="n">
        <v>746.2874329269987</v>
      </c>
      <c r="AD155" t="n">
        <v>602982.1916013939</v>
      </c>
      <c r="AE155" t="n">
        <v>825026.8362458677</v>
      </c>
      <c r="AF155" t="n">
        <v>1.676707411105648e-05</v>
      </c>
      <c r="AG155" t="n">
        <v>32</v>
      </c>
      <c r="AH155" t="n">
        <v>746287.4329269987</v>
      </c>
    </row>
    <row r="156">
      <c r="A156" t="n">
        <v>154</v>
      </c>
      <c r="B156" t="n">
        <v>140</v>
      </c>
      <c r="C156" t="inlineStr">
        <is>
          <t xml:space="preserve">CONCLUIDO	</t>
        </is>
      </c>
      <c r="D156" t="n">
        <v>3.6607</v>
      </c>
      <c r="E156" t="n">
        <v>27.32</v>
      </c>
      <c r="F156" t="n">
        <v>23.95</v>
      </c>
      <c r="G156" t="n">
        <v>159.64</v>
      </c>
      <c r="H156" t="n">
        <v>1.96</v>
      </c>
      <c r="I156" t="n">
        <v>9</v>
      </c>
      <c r="J156" t="n">
        <v>360.12</v>
      </c>
      <c r="K156" t="n">
        <v>60.56</v>
      </c>
      <c r="L156" t="n">
        <v>39.5</v>
      </c>
      <c r="M156" t="n">
        <v>7</v>
      </c>
      <c r="N156" t="n">
        <v>120.06</v>
      </c>
      <c r="O156" t="n">
        <v>44648.55</v>
      </c>
      <c r="P156" t="n">
        <v>426</v>
      </c>
      <c r="Q156" t="n">
        <v>452.6</v>
      </c>
      <c r="R156" t="n">
        <v>69.59</v>
      </c>
      <c r="S156" t="n">
        <v>57.64</v>
      </c>
      <c r="T156" t="n">
        <v>3887.14</v>
      </c>
      <c r="U156" t="n">
        <v>0.83</v>
      </c>
      <c r="V156" t="n">
        <v>0.89</v>
      </c>
      <c r="W156" t="n">
        <v>6.81</v>
      </c>
      <c r="X156" t="n">
        <v>0.22</v>
      </c>
      <c r="Y156" t="n">
        <v>1</v>
      </c>
      <c r="Z156" t="n">
        <v>10</v>
      </c>
      <c r="AA156" t="n">
        <v>603.2175126990911</v>
      </c>
      <c r="AB156" t="n">
        <v>825.3488129533713</v>
      </c>
      <c r="AC156" t="n">
        <v>746.5786806294352</v>
      </c>
      <c r="AD156" t="n">
        <v>603217.5126990911</v>
      </c>
      <c r="AE156" t="n">
        <v>825348.8129533713</v>
      </c>
      <c r="AF156" t="n">
        <v>1.677073914542595e-05</v>
      </c>
      <c r="AG156" t="n">
        <v>32</v>
      </c>
      <c r="AH156" t="n">
        <v>746578.6806294352</v>
      </c>
    </row>
    <row r="157">
      <c r="A157" t="n">
        <v>155</v>
      </c>
      <c r="B157" t="n">
        <v>140</v>
      </c>
      <c r="C157" t="inlineStr">
        <is>
          <t xml:space="preserve">CONCLUIDO	</t>
        </is>
      </c>
      <c r="D157" t="n">
        <v>3.6604</v>
      </c>
      <c r="E157" t="n">
        <v>27.32</v>
      </c>
      <c r="F157" t="n">
        <v>23.95</v>
      </c>
      <c r="G157" t="n">
        <v>159.66</v>
      </c>
      <c r="H157" t="n">
        <v>1.96</v>
      </c>
      <c r="I157" t="n">
        <v>9</v>
      </c>
      <c r="J157" t="n">
        <v>360.78</v>
      </c>
      <c r="K157" t="n">
        <v>60.56</v>
      </c>
      <c r="L157" t="n">
        <v>39.75</v>
      </c>
      <c r="M157" t="n">
        <v>7</v>
      </c>
      <c r="N157" t="n">
        <v>120.47</v>
      </c>
      <c r="O157" t="n">
        <v>44730.35</v>
      </c>
      <c r="P157" t="n">
        <v>426.3</v>
      </c>
      <c r="Q157" t="n">
        <v>452.57</v>
      </c>
      <c r="R157" t="n">
        <v>69.59999999999999</v>
      </c>
      <c r="S157" t="n">
        <v>57.64</v>
      </c>
      <c r="T157" t="n">
        <v>3893.99</v>
      </c>
      <c r="U157" t="n">
        <v>0.83</v>
      </c>
      <c r="V157" t="n">
        <v>0.89</v>
      </c>
      <c r="W157" t="n">
        <v>6.81</v>
      </c>
      <c r="X157" t="n">
        <v>0.22</v>
      </c>
      <c r="Y157" t="n">
        <v>1</v>
      </c>
      <c r="Z157" t="n">
        <v>10</v>
      </c>
      <c r="AA157" t="n">
        <v>603.4414887446088</v>
      </c>
      <c r="AB157" t="n">
        <v>825.6552668599745</v>
      </c>
      <c r="AC157" t="n">
        <v>746.8558870053029</v>
      </c>
      <c r="AD157" t="n">
        <v>603441.4887446088</v>
      </c>
      <c r="AE157" t="n">
        <v>825655.2668599745</v>
      </c>
      <c r="AF157" t="n">
        <v>1.67693647575374e-05</v>
      </c>
      <c r="AG157" t="n">
        <v>32</v>
      </c>
      <c r="AH157" t="n">
        <v>746855.8870053028</v>
      </c>
    </row>
    <row r="158">
      <c r="A158" t="n">
        <v>156</v>
      </c>
      <c r="B158" t="n">
        <v>140</v>
      </c>
      <c r="C158" t="inlineStr">
        <is>
          <t xml:space="preserve">CONCLUIDO	</t>
        </is>
      </c>
      <c r="D158" t="n">
        <v>3.6611</v>
      </c>
      <c r="E158" t="n">
        <v>27.31</v>
      </c>
      <c r="F158" t="n">
        <v>23.94</v>
      </c>
      <c r="G158" t="n">
        <v>159.62</v>
      </c>
      <c r="H158" t="n">
        <v>1.97</v>
      </c>
      <c r="I158" t="n">
        <v>9</v>
      </c>
      <c r="J158" t="n">
        <v>361.44</v>
      </c>
      <c r="K158" t="n">
        <v>60.56</v>
      </c>
      <c r="L158" t="n">
        <v>40</v>
      </c>
      <c r="M158" t="n">
        <v>7</v>
      </c>
      <c r="N158" t="n">
        <v>120.89</v>
      </c>
      <c r="O158" t="n">
        <v>44812.39</v>
      </c>
      <c r="P158" t="n">
        <v>426.55</v>
      </c>
      <c r="Q158" t="n">
        <v>452.55</v>
      </c>
      <c r="R158" t="n">
        <v>69.44</v>
      </c>
      <c r="S158" t="n">
        <v>57.64</v>
      </c>
      <c r="T158" t="n">
        <v>3814.76</v>
      </c>
      <c r="U158" t="n">
        <v>0.83</v>
      </c>
      <c r="V158" t="n">
        <v>0.89</v>
      </c>
      <c r="W158" t="n">
        <v>6.81</v>
      </c>
      <c r="X158" t="n">
        <v>0.22</v>
      </c>
      <c r="Y158" t="n">
        <v>1</v>
      </c>
      <c r="Z158" t="n">
        <v>10</v>
      </c>
      <c r="AA158" t="n">
        <v>603.5328868870856</v>
      </c>
      <c r="AB158" t="n">
        <v>825.7803218307125</v>
      </c>
      <c r="AC158" t="n">
        <v>746.9690069051494</v>
      </c>
      <c r="AD158" t="n">
        <v>603532.8868870856</v>
      </c>
      <c r="AE158" t="n">
        <v>825780.3218307125</v>
      </c>
      <c r="AF158" t="n">
        <v>1.677257166261069e-05</v>
      </c>
      <c r="AG158" t="n">
        <v>32</v>
      </c>
      <c r="AH158" t="n">
        <v>746969.0069051494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4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40</v>
      </c>
      <c r="C2" t="inlineStr">
        <is>
          <t xml:space="preserve">CONCLUIDO	</t>
        </is>
      </c>
      <c r="D2" t="n">
        <v>2.9255</v>
      </c>
      <c r="E2" t="n">
        <v>34.18</v>
      </c>
      <c r="F2" t="n">
        <v>28.9</v>
      </c>
      <c r="G2" t="n">
        <v>9.800000000000001</v>
      </c>
      <c r="H2" t="n">
        <v>0.2</v>
      </c>
      <c r="I2" t="n">
        <v>177</v>
      </c>
      <c r="J2" t="n">
        <v>89.87</v>
      </c>
      <c r="K2" t="n">
        <v>37.55</v>
      </c>
      <c r="L2" t="n">
        <v>1</v>
      </c>
      <c r="M2" t="n">
        <v>175</v>
      </c>
      <c r="N2" t="n">
        <v>11.32</v>
      </c>
      <c r="O2" t="n">
        <v>11317.98</v>
      </c>
      <c r="P2" t="n">
        <v>244.46</v>
      </c>
      <c r="Q2" t="n">
        <v>453.02</v>
      </c>
      <c r="R2" t="n">
        <v>230.66</v>
      </c>
      <c r="S2" t="n">
        <v>57.64</v>
      </c>
      <c r="T2" t="n">
        <v>83584.10000000001</v>
      </c>
      <c r="U2" t="n">
        <v>0.25</v>
      </c>
      <c r="V2" t="n">
        <v>0.73</v>
      </c>
      <c r="W2" t="n">
        <v>7.09</v>
      </c>
      <c r="X2" t="n">
        <v>5.16</v>
      </c>
      <c r="Y2" t="n">
        <v>1</v>
      </c>
      <c r="Z2" t="n">
        <v>10</v>
      </c>
      <c r="AA2" t="n">
        <v>587.1058684851583</v>
      </c>
      <c r="AB2" t="n">
        <v>803.3041505442914</v>
      </c>
      <c r="AC2" t="n">
        <v>726.6379298607997</v>
      </c>
      <c r="AD2" t="n">
        <v>587105.8684851583</v>
      </c>
      <c r="AE2" t="n">
        <v>803304.1505442914</v>
      </c>
      <c r="AF2" t="n">
        <v>2.221596672262541e-05</v>
      </c>
      <c r="AG2" t="n">
        <v>40</v>
      </c>
      <c r="AH2" t="n">
        <v>726637.9298607997</v>
      </c>
    </row>
    <row r="3">
      <c r="A3" t="n">
        <v>1</v>
      </c>
      <c r="B3" t="n">
        <v>40</v>
      </c>
      <c r="C3" t="inlineStr">
        <is>
          <t xml:space="preserve">CONCLUIDO	</t>
        </is>
      </c>
      <c r="D3" t="n">
        <v>3.1121</v>
      </c>
      <c r="E3" t="n">
        <v>32.13</v>
      </c>
      <c r="F3" t="n">
        <v>27.64</v>
      </c>
      <c r="G3" t="n">
        <v>12.29</v>
      </c>
      <c r="H3" t="n">
        <v>0.24</v>
      </c>
      <c r="I3" t="n">
        <v>135</v>
      </c>
      <c r="J3" t="n">
        <v>90.18000000000001</v>
      </c>
      <c r="K3" t="n">
        <v>37.55</v>
      </c>
      <c r="L3" t="n">
        <v>1.25</v>
      </c>
      <c r="M3" t="n">
        <v>133</v>
      </c>
      <c r="N3" t="n">
        <v>11.37</v>
      </c>
      <c r="O3" t="n">
        <v>11355.7</v>
      </c>
      <c r="P3" t="n">
        <v>233.07</v>
      </c>
      <c r="Q3" t="n">
        <v>452.9</v>
      </c>
      <c r="R3" t="n">
        <v>189.55</v>
      </c>
      <c r="S3" t="n">
        <v>57.64</v>
      </c>
      <c r="T3" t="n">
        <v>63237.97</v>
      </c>
      <c r="U3" t="n">
        <v>0.3</v>
      </c>
      <c r="V3" t="n">
        <v>0.77</v>
      </c>
      <c r="W3" t="n">
        <v>7.02</v>
      </c>
      <c r="X3" t="n">
        <v>3.91</v>
      </c>
      <c r="Y3" t="n">
        <v>1</v>
      </c>
      <c r="Z3" t="n">
        <v>10</v>
      </c>
      <c r="AA3" t="n">
        <v>545.4118173833814</v>
      </c>
      <c r="AB3" t="n">
        <v>746.2565104151247</v>
      </c>
      <c r="AC3" t="n">
        <v>675.0348364386949</v>
      </c>
      <c r="AD3" t="n">
        <v>545411.8173833814</v>
      </c>
      <c r="AE3" t="n">
        <v>746256.5104151247</v>
      </c>
      <c r="AF3" t="n">
        <v>2.363298924542216e-05</v>
      </c>
      <c r="AG3" t="n">
        <v>38</v>
      </c>
      <c r="AH3" t="n">
        <v>675034.836438695</v>
      </c>
    </row>
    <row r="4">
      <c r="A4" t="n">
        <v>2</v>
      </c>
      <c r="B4" t="n">
        <v>40</v>
      </c>
      <c r="C4" t="inlineStr">
        <is>
          <t xml:space="preserve">CONCLUIDO	</t>
        </is>
      </c>
      <c r="D4" t="n">
        <v>3.2345</v>
      </c>
      <c r="E4" t="n">
        <v>30.92</v>
      </c>
      <c r="F4" t="n">
        <v>26.9</v>
      </c>
      <c r="G4" t="n">
        <v>14.67</v>
      </c>
      <c r="H4" t="n">
        <v>0.29</v>
      </c>
      <c r="I4" t="n">
        <v>110</v>
      </c>
      <c r="J4" t="n">
        <v>90.48</v>
      </c>
      <c r="K4" t="n">
        <v>37.55</v>
      </c>
      <c r="L4" t="n">
        <v>1.5</v>
      </c>
      <c r="M4" t="n">
        <v>108</v>
      </c>
      <c r="N4" t="n">
        <v>11.43</v>
      </c>
      <c r="O4" t="n">
        <v>11393.43</v>
      </c>
      <c r="P4" t="n">
        <v>226.05</v>
      </c>
      <c r="Q4" t="n">
        <v>453.01</v>
      </c>
      <c r="R4" t="n">
        <v>165.32</v>
      </c>
      <c r="S4" t="n">
        <v>57.64</v>
      </c>
      <c r="T4" t="n">
        <v>51246.37</v>
      </c>
      <c r="U4" t="n">
        <v>0.35</v>
      </c>
      <c r="V4" t="n">
        <v>0.79</v>
      </c>
      <c r="W4" t="n">
        <v>6.98</v>
      </c>
      <c r="X4" t="n">
        <v>3.17</v>
      </c>
      <c r="Y4" t="n">
        <v>1</v>
      </c>
      <c r="Z4" t="n">
        <v>10</v>
      </c>
      <c r="AA4" t="n">
        <v>513.8875708272279</v>
      </c>
      <c r="AB4" t="n">
        <v>703.1236455253917</v>
      </c>
      <c r="AC4" t="n">
        <v>636.0185116366821</v>
      </c>
      <c r="AD4" t="n">
        <v>513887.570827228</v>
      </c>
      <c r="AE4" t="n">
        <v>703123.6455253917</v>
      </c>
      <c r="AF4" t="n">
        <v>2.456248311889656e-05</v>
      </c>
      <c r="AG4" t="n">
        <v>36</v>
      </c>
      <c r="AH4" t="n">
        <v>636018.5116366821</v>
      </c>
    </row>
    <row r="5">
      <c r="A5" t="n">
        <v>3</v>
      </c>
      <c r="B5" t="n">
        <v>40</v>
      </c>
      <c r="C5" t="inlineStr">
        <is>
          <t xml:space="preserve">CONCLUIDO	</t>
        </is>
      </c>
      <c r="D5" t="n">
        <v>3.3292</v>
      </c>
      <c r="E5" t="n">
        <v>30.04</v>
      </c>
      <c r="F5" t="n">
        <v>26.36</v>
      </c>
      <c r="G5" t="n">
        <v>17.19</v>
      </c>
      <c r="H5" t="n">
        <v>0.34</v>
      </c>
      <c r="I5" t="n">
        <v>92</v>
      </c>
      <c r="J5" t="n">
        <v>90.79000000000001</v>
      </c>
      <c r="K5" t="n">
        <v>37.55</v>
      </c>
      <c r="L5" t="n">
        <v>1.75</v>
      </c>
      <c r="M5" t="n">
        <v>90</v>
      </c>
      <c r="N5" t="n">
        <v>11.49</v>
      </c>
      <c r="O5" t="n">
        <v>11431.19</v>
      </c>
      <c r="P5" t="n">
        <v>220.63</v>
      </c>
      <c r="Q5" t="n">
        <v>452.72</v>
      </c>
      <c r="R5" t="n">
        <v>147.92</v>
      </c>
      <c r="S5" t="n">
        <v>57.64</v>
      </c>
      <c r="T5" t="n">
        <v>42636.85</v>
      </c>
      <c r="U5" t="n">
        <v>0.39</v>
      </c>
      <c r="V5" t="n">
        <v>0.8</v>
      </c>
      <c r="W5" t="n">
        <v>6.95</v>
      </c>
      <c r="X5" t="n">
        <v>2.63</v>
      </c>
      <c r="Y5" t="n">
        <v>1</v>
      </c>
      <c r="Z5" t="n">
        <v>10</v>
      </c>
      <c r="AA5" t="n">
        <v>495.0808676496133</v>
      </c>
      <c r="AB5" t="n">
        <v>677.391484544592</v>
      </c>
      <c r="AC5" t="n">
        <v>612.742191984575</v>
      </c>
      <c r="AD5" t="n">
        <v>495080.8676496133</v>
      </c>
      <c r="AE5" t="n">
        <v>677391.484544592</v>
      </c>
      <c r="AF5" t="n">
        <v>2.528162584616801e-05</v>
      </c>
      <c r="AG5" t="n">
        <v>35</v>
      </c>
      <c r="AH5" t="n">
        <v>612742.191984575</v>
      </c>
    </row>
    <row r="6">
      <c r="A6" t="n">
        <v>4</v>
      </c>
      <c r="B6" t="n">
        <v>40</v>
      </c>
      <c r="C6" t="inlineStr">
        <is>
          <t xml:space="preserve">CONCLUIDO	</t>
        </is>
      </c>
      <c r="D6" t="n">
        <v>3.3996</v>
      </c>
      <c r="E6" t="n">
        <v>29.42</v>
      </c>
      <c r="F6" t="n">
        <v>25.98</v>
      </c>
      <c r="G6" t="n">
        <v>19.73</v>
      </c>
      <c r="H6" t="n">
        <v>0.39</v>
      </c>
      <c r="I6" t="n">
        <v>79</v>
      </c>
      <c r="J6" t="n">
        <v>91.09999999999999</v>
      </c>
      <c r="K6" t="n">
        <v>37.55</v>
      </c>
      <c r="L6" t="n">
        <v>2</v>
      </c>
      <c r="M6" t="n">
        <v>77</v>
      </c>
      <c r="N6" t="n">
        <v>11.54</v>
      </c>
      <c r="O6" t="n">
        <v>11468.97</v>
      </c>
      <c r="P6" t="n">
        <v>216.67</v>
      </c>
      <c r="Q6" t="n">
        <v>452.69</v>
      </c>
      <c r="R6" t="n">
        <v>135.47</v>
      </c>
      <c r="S6" t="n">
        <v>57.64</v>
      </c>
      <c r="T6" t="n">
        <v>36480.41</v>
      </c>
      <c r="U6" t="n">
        <v>0.43</v>
      </c>
      <c r="V6" t="n">
        <v>0.82</v>
      </c>
      <c r="W6" t="n">
        <v>6.93</v>
      </c>
      <c r="X6" t="n">
        <v>2.26</v>
      </c>
      <c r="Y6" t="n">
        <v>1</v>
      </c>
      <c r="Z6" t="n">
        <v>10</v>
      </c>
      <c r="AA6" t="n">
        <v>488.112882685711</v>
      </c>
      <c r="AB6" t="n">
        <v>667.8575801111798</v>
      </c>
      <c r="AC6" t="n">
        <v>604.1181900093688</v>
      </c>
      <c r="AD6" t="n">
        <v>488112.882685711</v>
      </c>
      <c r="AE6" t="n">
        <v>667857.5801111799</v>
      </c>
      <c r="AF6" t="n">
        <v>2.581623670149968e-05</v>
      </c>
      <c r="AG6" t="n">
        <v>35</v>
      </c>
      <c r="AH6" t="n">
        <v>604118.1900093688</v>
      </c>
    </row>
    <row r="7">
      <c r="A7" t="n">
        <v>5</v>
      </c>
      <c r="B7" t="n">
        <v>40</v>
      </c>
      <c r="C7" t="inlineStr">
        <is>
          <t xml:space="preserve">CONCLUIDO	</t>
        </is>
      </c>
      <c r="D7" t="n">
        <v>3.4502</v>
      </c>
      <c r="E7" t="n">
        <v>28.98</v>
      </c>
      <c r="F7" t="n">
        <v>25.72</v>
      </c>
      <c r="G7" t="n">
        <v>22.05</v>
      </c>
      <c r="H7" t="n">
        <v>0.43</v>
      </c>
      <c r="I7" t="n">
        <v>70</v>
      </c>
      <c r="J7" t="n">
        <v>91.40000000000001</v>
      </c>
      <c r="K7" t="n">
        <v>37.55</v>
      </c>
      <c r="L7" t="n">
        <v>2.25</v>
      </c>
      <c r="M7" t="n">
        <v>68</v>
      </c>
      <c r="N7" t="n">
        <v>11.6</v>
      </c>
      <c r="O7" t="n">
        <v>11506.78</v>
      </c>
      <c r="P7" t="n">
        <v>213.8</v>
      </c>
      <c r="Q7" t="n">
        <v>452.69</v>
      </c>
      <c r="R7" t="n">
        <v>127.33</v>
      </c>
      <c r="S7" t="n">
        <v>57.64</v>
      </c>
      <c r="T7" t="n">
        <v>32452.72</v>
      </c>
      <c r="U7" t="n">
        <v>0.45</v>
      </c>
      <c r="V7" t="n">
        <v>0.82</v>
      </c>
      <c r="W7" t="n">
        <v>6.91</v>
      </c>
      <c r="X7" t="n">
        <v>1.99</v>
      </c>
      <c r="Y7" t="n">
        <v>1</v>
      </c>
      <c r="Z7" t="n">
        <v>10</v>
      </c>
      <c r="AA7" t="n">
        <v>474.4164803531945</v>
      </c>
      <c r="AB7" t="n">
        <v>649.1175581972051</v>
      </c>
      <c r="AC7" t="n">
        <v>587.166689485078</v>
      </c>
      <c r="AD7" t="n">
        <v>474416.4803531945</v>
      </c>
      <c r="AE7" t="n">
        <v>649117.5581972051</v>
      </c>
      <c r="AF7" t="n">
        <v>2.620048825376933e-05</v>
      </c>
      <c r="AG7" t="n">
        <v>34</v>
      </c>
      <c r="AH7" t="n">
        <v>587166.689485078</v>
      </c>
    </row>
    <row r="8">
      <c r="A8" t="n">
        <v>6</v>
      </c>
      <c r="B8" t="n">
        <v>40</v>
      </c>
      <c r="C8" t="inlineStr">
        <is>
          <t xml:space="preserve">CONCLUIDO	</t>
        </is>
      </c>
      <c r="D8" t="n">
        <v>3.4987</v>
      </c>
      <c r="E8" t="n">
        <v>28.58</v>
      </c>
      <c r="F8" t="n">
        <v>25.47</v>
      </c>
      <c r="G8" t="n">
        <v>24.65</v>
      </c>
      <c r="H8" t="n">
        <v>0.48</v>
      </c>
      <c r="I8" t="n">
        <v>62</v>
      </c>
      <c r="J8" t="n">
        <v>91.70999999999999</v>
      </c>
      <c r="K8" t="n">
        <v>37.55</v>
      </c>
      <c r="L8" t="n">
        <v>2.5</v>
      </c>
      <c r="M8" t="n">
        <v>60</v>
      </c>
      <c r="N8" t="n">
        <v>11.66</v>
      </c>
      <c r="O8" t="n">
        <v>11544.61</v>
      </c>
      <c r="P8" t="n">
        <v>210.74</v>
      </c>
      <c r="Q8" t="n">
        <v>452.63</v>
      </c>
      <c r="R8" t="n">
        <v>118.9</v>
      </c>
      <c r="S8" t="n">
        <v>57.64</v>
      </c>
      <c r="T8" t="n">
        <v>28280.33</v>
      </c>
      <c r="U8" t="n">
        <v>0.48</v>
      </c>
      <c r="V8" t="n">
        <v>0.83</v>
      </c>
      <c r="W8" t="n">
        <v>6.9</v>
      </c>
      <c r="X8" t="n">
        <v>1.75</v>
      </c>
      <c r="Y8" t="n">
        <v>1</v>
      </c>
      <c r="Z8" t="n">
        <v>10</v>
      </c>
      <c r="AA8" t="n">
        <v>469.6964529804089</v>
      </c>
      <c r="AB8" t="n">
        <v>642.6594085128487</v>
      </c>
      <c r="AC8" t="n">
        <v>581.3248965425263</v>
      </c>
      <c r="AD8" t="n">
        <v>469696.4529804089</v>
      </c>
      <c r="AE8" t="n">
        <v>642659.4085128487</v>
      </c>
      <c r="AF8" t="n">
        <v>2.656879260722937e-05</v>
      </c>
      <c r="AG8" t="n">
        <v>34</v>
      </c>
      <c r="AH8" t="n">
        <v>581324.8965425263</v>
      </c>
    </row>
    <row r="9">
      <c r="A9" t="n">
        <v>7</v>
      </c>
      <c r="B9" t="n">
        <v>40</v>
      </c>
      <c r="C9" t="inlineStr">
        <is>
          <t xml:space="preserve">CONCLUIDO	</t>
        </is>
      </c>
      <c r="D9" t="n">
        <v>3.533</v>
      </c>
      <c r="E9" t="n">
        <v>28.3</v>
      </c>
      <c r="F9" t="n">
        <v>25.31</v>
      </c>
      <c r="G9" t="n">
        <v>27.11</v>
      </c>
      <c r="H9" t="n">
        <v>0.52</v>
      </c>
      <c r="I9" t="n">
        <v>56</v>
      </c>
      <c r="J9" t="n">
        <v>92.02</v>
      </c>
      <c r="K9" t="n">
        <v>37.55</v>
      </c>
      <c r="L9" t="n">
        <v>2.75</v>
      </c>
      <c r="M9" t="n">
        <v>54</v>
      </c>
      <c r="N9" t="n">
        <v>11.71</v>
      </c>
      <c r="O9" t="n">
        <v>11582.46</v>
      </c>
      <c r="P9" t="n">
        <v>208.74</v>
      </c>
      <c r="Q9" t="n">
        <v>452.71</v>
      </c>
      <c r="R9" t="n">
        <v>113.68</v>
      </c>
      <c r="S9" t="n">
        <v>57.64</v>
      </c>
      <c r="T9" t="n">
        <v>25696.65</v>
      </c>
      <c r="U9" t="n">
        <v>0.51</v>
      </c>
      <c r="V9" t="n">
        <v>0.84</v>
      </c>
      <c r="W9" t="n">
        <v>6.89</v>
      </c>
      <c r="X9" t="n">
        <v>1.58</v>
      </c>
      <c r="Y9" t="n">
        <v>1</v>
      </c>
      <c r="Z9" t="n">
        <v>10</v>
      </c>
      <c r="AA9" t="n">
        <v>457.7046482885544</v>
      </c>
      <c r="AB9" t="n">
        <v>626.251692292368</v>
      </c>
      <c r="AC9" t="n">
        <v>566.4831097297542</v>
      </c>
      <c r="AD9" t="n">
        <v>457704.6482885544</v>
      </c>
      <c r="AE9" t="n">
        <v>626251.692292368</v>
      </c>
      <c r="AF9" t="n">
        <v>2.682926352111966e-05</v>
      </c>
      <c r="AG9" t="n">
        <v>33</v>
      </c>
      <c r="AH9" t="n">
        <v>566483.1097297543</v>
      </c>
    </row>
    <row r="10">
      <c r="A10" t="n">
        <v>8</v>
      </c>
      <c r="B10" t="n">
        <v>40</v>
      </c>
      <c r="C10" t="inlineStr">
        <is>
          <t xml:space="preserve">CONCLUIDO	</t>
        </is>
      </c>
      <c r="D10" t="n">
        <v>3.5616</v>
      </c>
      <c r="E10" t="n">
        <v>28.08</v>
      </c>
      <c r="F10" t="n">
        <v>25.17</v>
      </c>
      <c r="G10" t="n">
        <v>29.62</v>
      </c>
      <c r="H10" t="n">
        <v>0.57</v>
      </c>
      <c r="I10" t="n">
        <v>51</v>
      </c>
      <c r="J10" t="n">
        <v>92.31999999999999</v>
      </c>
      <c r="K10" t="n">
        <v>37.55</v>
      </c>
      <c r="L10" t="n">
        <v>3</v>
      </c>
      <c r="M10" t="n">
        <v>49</v>
      </c>
      <c r="N10" t="n">
        <v>11.77</v>
      </c>
      <c r="O10" t="n">
        <v>11620.34</v>
      </c>
      <c r="P10" t="n">
        <v>206.8</v>
      </c>
      <c r="Q10" t="n">
        <v>452.7</v>
      </c>
      <c r="R10" t="n">
        <v>109.5</v>
      </c>
      <c r="S10" t="n">
        <v>57.64</v>
      </c>
      <c r="T10" t="n">
        <v>23632.32</v>
      </c>
      <c r="U10" t="n">
        <v>0.53</v>
      </c>
      <c r="V10" t="n">
        <v>0.84</v>
      </c>
      <c r="W10" t="n">
        <v>6.88</v>
      </c>
      <c r="X10" t="n">
        <v>1.45</v>
      </c>
      <c r="Y10" t="n">
        <v>1</v>
      </c>
      <c r="Z10" t="n">
        <v>10</v>
      </c>
      <c r="AA10" t="n">
        <v>454.9477450557467</v>
      </c>
      <c r="AB10" t="n">
        <v>622.4795756632539</v>
      </c>
      <c r="AC10" t="n">
        <v>563.0709986175239</v>
      </c>
      <c r="AD10" t="n">
        <v>454947.7450557468</v>
      </c>
      <c r="AE10" t="n">
        <v>622479.5756632539</v>
      </c>
      <c r="AF10" t="n">
        <v>2.704644918109815e-05</v>
      </c>
      <c r="AG10" t="n">
        <v>33</v>
      </c>
      <c r="AH10" t="n">
        <v>563070.9986175238</v>
      </c>
    </row>
    <row r="11">
      <c r="A11" t="n">
        <v>9</v>
      </c>
      <c r="B11" t="n">
        <v>40</v>
      </c>
      <c r="C11" t="inlineStr">
        <is>
          <t xml:space="preserve">CONCLUIDO	</t>
        </is>
      </c>
      <c r="D11" t="n">
        <v>3.5881</v>
      </c>
      <c r="E11" t="n">
        <v>27.87</v>
      </c>
      <c r="F11" t="n">
        <v>25.04</v>
      </c>
      <c r="G11" t="n">
        <v>31.97</v>
      </c>
      <c r="H11" t="n">
        <v>0.62</v>
      </c>
      <c r="I11" t="n">
        <v>47</v>
      </c>
      <c r="J11" t="n">
        <v>92.63</v>
      </c>
      <c r="K11" t="n">
        <v>37.55</v>
      </c>
      <c r="L11" t="n">
        <v>3.25</v>
      </c>
      <c r="M11" t="n">
        <v>45</v>
      </c>
      <c r="N11" t="n">
        <v>11.83</v>
      </c>
      <c r="O11" t="n">
        <v>11658.24</v>
      </c>
      <c r="P11" t="n">
        <v>204.74</v>
      </c>
      <c r="Q11" t="n">
        <v>452.63</v>
      </c>
      <c r="R11" t="n">
        <v>105.1</v>
      </c>
      <c r="S11" t="n">
        <v>57.64</v>
      </c>
      <c r="T11" t="n">
        <v>21451.67</v>
      </c>
      <c r="U11" t="n">
        <v>0.55</v>
      </c>
      <c r="V11" t="n">
        <v>0.85</v>
      </c>
      <c r="W11" t="n">
        <v>6.87</v>
      </c>
      <c r="X11" t="n">
        <v>1.31</v>
      </c>
      <c r="Y11" t="n">
        <v>1</v>
      </c>
      <c r="Z11" t="n">
        <v>10</v>
      </c>
      <c r="AA11" t="n">
        <v>452.2553547209217</v>
      </c>
      <c r="AB11" t="n">
        <v>618.7957284272678</v>
      </c>
      <c r="AC11" t="n">
        <v>559.7387325914282</v>
      </c>
      <c r="AD11" t="n">
        <v>452255.3547209217</v>
      </c>
      <c r="AE11" t="n">
        <v>618795.7284272679</v>
      </c>
      <c r="AF11" t="n">
        <v>2.724768764226704e-05</v>
      </c>
      <c r="AG11" t="n">
        <v>33</v>
      </c>
      <c r="AH11" t="n">
        <v>559738.7325914282</v>
      </c>
    </row>
    <row r="12">
      <c r="A12" t="n">
        <v>10</v>
      </c>
      <c r="B12" t="n">
        <v>40</v>
      </c>
      <c r="C12" t="inlineStr">
        <is>
          <t xml:space="preserve">CONCLUIDO	</t>
        </is>
      </c>
      <c r="D12" t="n">
        <v>3.6134</v>
      </c>
      <c r="E12" t="n">
        <v>27.67</v>
      </c>
      <c r="F12" t="n">
        <v>24.92</v>
      </c>
      <c r="G12" t="n">
        <v>34.78</v>
      </c>
      <c r="H12" t="n">
        <v>0.66</v>
      </c>
      <c r="I12" t="n">
        <v>43</v>
      </c>
      <c r="J12" t="n">
        <v>92.94</v>
      </c>
      <c r="K12" t="n">
        <v>37.55</v>
      </c>
      <c r="L12" t="n">
        <v>3.5</v>
      </c>
      <c r="M12" t="n">
        <v>41</v>
      </c>
      <c r="N12" t="n">
        <v>11.88</v>
      </c>
      <c r="O12" t="n">
        <v>11696.16</v>
      </c>
      <c r="P12" t="n">
        <v>203.08</v>
      </c>
      <c r="Q12" t="n">
        <v>452.74</v>
      </c>
      <c r="R12" t="n">
        <v>101.22</v>
      </c>
      <c r="S12" t="n">
        <v>57.64</v>
      </c>
      <c r="T12" t="n">
        <v>19531.03</v>
      </c>
      <c r="U12" t="n">
        <v>0.57</v>
      </c>
      <c r="V12" t="n">
        <v>0.85</v>
      </c>
      <c r="W12" t="n">
        <v>6.87</v>
      </c>
      <c r="X12" t="n">
        <v>1.2</v>
      </c>
      <c r="Y12" t="n">
        <v>1</v>
      </c>
      <c r="Z12" t="n">
        <v>10</v>
      </c>
      <c r="AA12" t="n">
        <v>449.9304676990148</v>
      </c>
      <c r="AB12" t="n">
        <v>615.6147154371182</v>
      </c>
      <c r="AC12" t="n">
        <v>556.8613110164787</v>
      </c>
      <c r="AD12" t="n">
        <v>449930.4676990148</v>
      </c>
      <c r="AE12" t="n">
        <v>615614.7154371182</v>
      </c>
      <c r="AF12" t="n">
        <v>2.743981341840186e-05</v>
      </c>
      <c r="AG12" t="n">
        <v>33</v>
      </c>
      <c r="AH12" t="n">
        <v>556861.3110164787</v>
      </c>
    </row>
    <row r="13">
      <c r="A13" t="n">
        <v>11</v>
      </c>
      <c r="B13" t="n">
        <v>40</v>
      </c>
      <c r="C13" t="inlineStr">
        <is>
          <t xml:space="preserve">CONCLUIDO	</t>
        </is>
      </c>
      <c r="D13" t="n">
        <v>3.6264</v>
      </c>
      <c r="E13" t="n">
        <v>27.58</v>
      </c>
      <c r="F13" t="n">
        <v>24.88</v>
      </c>
      <c r="G13" t="n">
        <v>37.32</v>
      </c>
      <c r="H13" t="n">
        <v>0.71</v>
      </c>
      <c r="I13" t="n">
        <v>40</v>
      </c>
      <c r="J13" t="n">
        <v>93.23999999999999</v>
      </c>
      <c r="K13" t="n">
        <v>37.55</v>
      </c>
      <c r="L13" t="n">
        <v>3.75</v>
      </c>
      <c r="M13" t="n">
        <v>38</v>
      </c>
      <c r="N13" t="n">
        <v>11.94</v>
      </c>
      <c r="O13" t="n">
        <v>11734.1</v>
      </c>
      <c r="P13" t="n">
        <v>202.06</v>
      </c>
      <c r="Q13" t="n">
        <v>452.71</v>
      </c>
      <c r="R13" t="n">
        <v>99.59</v>
      </c>
      <c r="S13" t="n">
        <v>57.64</v>
      </c>
      <c r="T13" t="n">
        <v>18735</v>
      </c>
      <c r="U13" t="n">
        <v>0.58</v>
      </c>
      <c r="V13" t="n">
        <v>0.85</v>
      </c>
      <c r="W13" t="n">
        <v>6.87</v>
      </c>
      <c r="X13" t="n">
        <v>1.15</v>
      </c>
      <c r="Y13" t="n">
        <v>1</v>
      </c>
      <c r="Z13" t="n">
        <v>10</v>
      </c>
      <c r="AA13" t="n">
        <v>439.7964569278633</v>
      </c>
      <c r="AB13" t="n">
        <v>601.7489148190268</v>
      </c>
      <c r="AC13" t="n">
        <v>544.3188429486045</v>
      </c>
      <c r="AD13" t="n">
        <v>439796.4569278633</v>
      </c>
      <c r="AE13" t="n">
        <v>601748.9148190268</v>
      </c>
      <c r="AF13" t="n">
        <v>2.753853417293754e-05</v>
      </c>
      <c r="AG13" t="n">
        <v>32</v>
      </c>
      <c r="AH13" t="n">
        <v>544318.8429486045</v>
      </c>
    </row>
    <row r="14">
      <c r="A14" t="n">
        <v>12</v>
      </c>
      <c r="B14" t="n">
        <v>40</v>
      </c>
      <c r="C14" t="inlineStr">
        <is>
          <t xml:space="preserve">CONCLUIDO	</t>
        </is>
      </c>
      <c r="D14" t="n">
        <v>3.6471</v>
      </c>
      <c r="E14" t="n">
        <v>27.42</v>
      </c>
      <c r="F14" t="n">
        <v>24.78</v>
      </c>
      <c r="G14" t="n">
        <v>40.18</v>
      </c>
      <c r="H14" t="n">
        <v>0.75</v>
      </c>
      <c r="I14" t="n">
        <v>37</v>
      </c>
      <c r="J14" t="n">
        <v>93.55</v>
      </c>
      <c r="K14" t="n">
        <v>37.55</v>
      </c>
      <c r="L14" t="n">
        <v>4</v>
      </c>
      <c r="M14" t="n">
        <v>35</v>
      </c>
      <c r="N14" t="n">
        <v>12</v>
      </c>
      <c r="O14" t="n">
        <v>11772.07</v>
      </c>
      <c r="P14" t="n">
        <v>200.01</v>
      </c>
      <c r="Q14" t="n">
        <v>452.59</v>
      </c>
      <c r="R14" t="n">
        <v>96.88</v>
      </c>
      <c r="S14" t="n">
        <v>57.64</v>
      </c>
      <c r="T14" t="n">
        <v>17391.9</v>
      </c>
      <c r="U14" t="n">
        <v>0.6</v>
      </c>
      <c r="V14" t="n">
        <v>0.86</v>
      </c>
      <c r="W14" t="n">
        <v>6.85</v>
      </c>
      <c r="X14" t="n">
        <v>1.05</v>
      </c>
      <c r="Y14" t="n">
        <v>1</v>
      </c>
      <c r="Z14" t="n">
        <v>10</v>
      </c>
      <c r="AA14" t="n">
        <v>437.4719911005109</v>
      </c>
      <c r="AB14" t="n">
        <v>598.5684781258486</v>
      </c>
      <c r="AC14" t="n">
        <v>541.4419426696522</v>
      </c>
      <c r="AD14" t="n">
        <v>437471.9911005109</v>
      </c>
      <c r="AE14" t="n">
        <v>598568.4781258486</v>
      </c>
      <c r="AF14" t="n">
        <v>2.769572798977512e-05</v>
      </c>
      <c r="AG14" t="n">
        <v>32</v>
      </c>
      <c r="AH14" t="n">
        <v>541441.9426696523</v>
      </c>
    </row>
    <row r="15">
      <c r="A15" t="n">
        <v>13</v>
      </c>
      <c r="B15" t="n">
        <v>40</v>
      </c>
      <c r="C15" t="inlineStr">
        <is>
          <t xml:space="preserve">CONCLUIDO	</t>
        </is>
      </c>
      <c r="D15" t="n">
        <v>3.661</v>
      </c>
      <c r="E15" t="n">
        <v>27.32</v>
      </c>
      <c r="F15" t="n">
        <v>24.71</v>
      </c>
      <c r="G15" t="n">
        <v>42.37</v>
      </c>
      <c r="H15" t="n">
        <v>0.8</v>
      </c>
      <c r="I15" t="n">
        <v>35</v>
      </c>
      <c r="J15" t="n">
        <v>93.86</v>
      </c>
      <c r="K15" t="n">
        <v>37.55</v>
      </c>
      <c r="L15" t="n">
        <v>4.25</v>
      </c>
      <c r="M15" t="n">
        <v>33</v>
      </c>
      <c r="N15" t="n">
        <v>12.06</v>
      </c>
      <c r="O15" t="n">
        <v>11810.06</v>
      </c>
      <c r="P15" t="n">
        <v>199.02</v>
      </c>
      <c r="Q15" t="n">
        <v>452.63</v>
      </c>
      <c r="R15" t="n">
        <v>94.93000000000001</v>
      </c>
      <c r="S15" t="n">
        <v>57.64</v>
      </c>
      <c r="T15" t="n">
        <v>16428.56</v>
      </c>
      <c r="U15" t="n">
        <v>0.61</v>
      </c>
      <c r="V15" t="n">
        <v>0.86</v>
      </c>
      <c r="W15" t="n">
        <v>6.84</v>
      </c>
      <c r="X15" t="n">
        <v>0.99</v>
      </c>
      <c r="Y15" t="n">
        <v>1</v>
      </c>
      <c r="Z15" t="n">
        <v>10</v>
      </c>
      <c r="AA15" t="n">
        <v>436.1789107603437</v>
      </c>
      <c r="AB15" t="n">
        <v>596.7992285577533</v>
      </c>
      <c r="AC15" t="n">
        <v>539.8415477971786</v>
      </c>
      <c r="AD15" t="n">
        <v>436178.9107603437</v>
      </c>
      <c r="AE15" t="n">
        <v>596799.2285577533</v>
      </c>
      <c r="AF15" t="n">
        <v>2.780128325808635e-05</v>
      </c>
      <c r="AG15" t="n">
        <v>32</v>
      </c>
      <c r="AH15" t="n">
        <v>539841.5477971786</v>
      </c>
    </row>
    <row r="16">
      <c r="A16" t="n">
        <v>14</v>
      </c>
      <c r="B16" t="n">
        <v>40</v>
      </c>
      <c r="C16" t="inlineStr">
        <is>
          <t xml:space="preserve">CONCLUIDO	</t>
        </is>
      </c>
      <c r="D16" t="n">
        <v>3.675</v>
      </c>
      <c r="E16" t="n">
        <v>27.21</v>
      </c>
      <c r="F16" t="n">
        <v>24.65</v>
      </c>
      <c r="G16" t="n">
        <v>44.81</v>
      </c>
      <c r="H16" t="n">
        <v>0.84</v>
      </c>
      <c r="I16" t="n">
        <v>33</v>
      </c>
      <c r="J16" t="n">
        <v>94.17</v>
      </c>
      <c r="K16" t="n">
        <v>37.55</v>
      </c>
      <c r="L16" t="n">
        <v>4.5</v>
      </c>
      <c r="M16" t="n">
        <v>31</v>
      </c>
      <c r="N16" t="n">
        <v>12.12</v>
      </c>
      <c r="O16" t="n">
        <v>11848.08</v>
      </c>
      <c r="P16" t="n">
        <v>197.53</v>
      </c>
      <c r="Q16" t="n">
        <v>452.59</v>
      </c>
      <c r="R16" t="n">
        <v>92.2</v>
      </c>
      <c r="S16" t="n">
        <v>57.64</v>
      </c>
      <c r="T16" t="n">
        <v>15073.97</v>
      </c>
      <c r="U16" t="n">
        <v>0.63</v>
      </c>
      <c r="V16" t="n">
        <v>0.86</v>
      </c>
      <c r="W16" t="n">
        <v>6.85</v>
      </c>
      <c r="X16" t="n">
        <v>0.92</v>
      </c>
      <c r="Y16" t="n">
        <v>1</v>
      </c>
      <c r="Z16" t="n">
        <v>10</v>
      </c>
      <c r="AA16" t="n">
        <v>434.5706521399667</v>
      </c>
      <c r="AB16" t="n">
        <v>594.5987381619907</v>
      </c>
      <c r="AC16" t="n">
        <v>537.8510691163799</v>
      </c>
      <c r="AD16" t="n">
        <v>434570.6521399667</v>
      </c>
      <c r="AE16" t="n">
        <v>594598.7381619907</v>
      </c>
      <c r="AF16" t="n">
        <v>2.790759791681708e-05</v>
      </c>
      <c r="AG16" t="n">
        <v>32</v>
      </c>
      <c r="AH16" t="n">
        <v>537851.0691163799</v>
      </c>
    </row>
    <row r="17">
      <c r="A17" t="n">
        <v>15</v>
      </c>
      <c r="B17" t="n">
        <v>40</v>
      </c>
      <c r="C17" t="inlineStr">
        <is>
          <t xml:space="preserve">CONCLUIDO	</t>
        </is>
      </c>
      <c r="D17" t="n">
        <v>3.6879</v>
      </c>
      <c r="E17" t="n">
        <v>27.12</v>
      </c>
      <c r="F17" t="n">
        <v>24.59</v>
      </c>
      <c r="G17" t="n">
        <v>47.59</v>
      </c>
      <c r="H17" t="n">
        <v>0.88</v>
      </c>
      <c r="I17" t="n">
        <v>31</v>
      </c>
      <c r="J17" t="n">
        <v>94.48</v>
      </c>
      <c r="K17" t="n">
        <v>37.55</v>
      </c>
      <c r="L17" t="n">
        <v>4.75</v>
      </c>
      <c r="M17" t="n">
        <v>29</v>
      </c>
      <c r="N17" t="n">
        <v>12.17</v>
      </c>
      <c r="O17" t="n">
        <v>11886.12</v>
      </c>
      <c r="P17" t="n">
        <v>196.1</v>
      </c>
      <c r="Q17" t="n">
        <v>452.62</v>
      </c>
      <c r="R17" t="n">
        <v>90.43000000000001</v>
      </c>
      <c r="S17" t="n">
        <v>57.64</v>
      </c>
      <c r="T17" t="n">
        <v>14196.99</v>
      </c>
      <c r="U17" t="n">
        <v>0.64</v>
      </c>
      <c r="V17" t="n">
        <v>0.86</v>
      </c>
      <c r="W17" t="n">
        <v>6.85</v>
      </c>
      <c r="X17" t="n">
        <v>0.87</v>
      </c>
      <c r="Y17" t="n">
        <v>1</v>
      </c>
      <c r="Z17" t="n">
        <v>10</v>
      </c>
      <c r="AA17" t="n">
        <v>433.0582823237115</v>
      </c>
      <c r="AB17" t="n">
        <v>592.529447058343</v>
      </c>
      <c r="AC17" t="n">
        <v>535.979268251396</v>
      </c>
      <c r="AD17" t="n">
        <v>433058.2823237116</v>
      </c>
      <c r="AE17" t="n">
        <v>592529.447058343</v>
      </c>
      <c r="AF17" t="n">
        <v>2.800555928093325e-05</v>
      </c>
      <c r="AG17" t="n">
        <v>32</v>
      </c>
      <c r="AH17" t="n">
        <v>535979.268251396</v>
      </c>
    </row>
    <row r="18">
      <c r="A18" t="n">
        <v>16</v>
      </c>
      <c r="B18" t="n">
        <v>40</v>
      </c>
      <c r="C18" t="inlineStr">
        <is>
          <t xml:space="preserve">CONCLUIDO	</t>
        </is>
      </c>
      <c r="D18" t="n">
        <v>3.7021</v>
      </c>
      <c r="E18" t="n">
        <v>27.01</v>
      </c>
      <c r="F18" t="n">
        <v>24.52</v>
      </c>
      <c r="G18" t="n">
        <v>50.74</v>
      </c>
      <c r="H18" t="n">
        <v>0.93</v>
      </c>
      <c r="I18" t="n">
        <v>29</v>
      </c>
      <c r="J18" t="n">
        <v>94.79000000000001</v>
      </c>
      <c r="K18" t="n">
        <v>37.55</v>
      </c>
      <c r="L18" t="n">
        <v>5</v>
      </c>
      <c r="M18" t="n">
        <v>27</v>
      </c>
      <c r="N18" t="n">
        <v>12.23</v>
      </c>
      <c r="O18" t="n">
        <v>11924.18</v>
      </c>
      <c r="P18" t="n">
        <v>194.53</v>
      </c>
      <c r="Q18" t="n">
        <v>452.61</v>
      </c>
      <c r="R18" t="n">
        <v>88.33</v>
      </c>
      <c r="S18" t="n">
        <v>57.64</v>
      </c>
      <c r="T18" t="n">
        <v>13160.45</v>
      </c>
      <c r="U18" t="n">
        <v>0.65</v>
      </c>
      <c r="V18" t="n">
        <v>0.86</v>
      </c>
      <c r="W18" t="n">
        <v>6.84</v>
      </c>
      <c r="X18" t="n">
        <v>0.8</v>
      </c>
      <c r="Y18" t="n">
        <v>1</v>
      </c>
      <c r="Z18" t="n">
        <v>10</v>
      </c>
      <c r="AA18" t="n">
        <v>431.405154022077</v>
      </c>
      <c r="AB18" t="n">
        <v>590.2675639851731</v>
      </c>
      <c r="AC18" t="n">
        <v>533.9332561241566</v>
      </c>
      <c r="AD18" t="n">
        <v>431405.154022077</v>
      </c>
      <c r="AE18" t="n">
        <v>590267.5639851731</v>
      </c>
      <c r="AF18" t="n">
        <v>2.8113392720503e-05</v>
      </c>
      <c r="AG18" t="n">
        <v>32</v>
      </c>
      <c r="AH18" t="n">
        <v>533933.2561241566</v>
      </c>
    </row>
    <row r="19">
      <c r="A19" t="n">
        <v>17</v>
      </c>
      <c r="B19" t="n">
        <v>40</v>
      </c>
      <c r="C19" t="inlineStr">
        <is>
          <t xml:space="preserve">CONCLUIDO	</t>
        </is>
      </c>
      <c r="D19" t="n">
        <v>3.7102</v>
      </c>
      <c r="E19" t="n">
        <v>26.95</v>
      </c>
      <c r="F19" t="n">
        <v>24.48</v>
      </c>
      <c r="G19" t="n">
        <v>52.47</v>
      </c>
      <c r="H19" t="n">
        <v>0.97</v>
      </c>
      <c r="I19" t="n">
        <v>28</v>
      </c>
      <c r="J19" t="n">
        <v>95.09</v>
      </c>
      <c r="K19" t="n">
        <v>37.55</v>
      </c>
      <c r="L19" t="n">
        <v>5.25</v>
      </c>
      <c r="M19" t="n">
        <v>26</v>
      </c>
      <c r="N19" t="n">
        <v>12.29</v>
      </c>
      <c r="O19" t="n">
        <v>11962.27</v>
      </c>
      <c r="P19" t="n">
        <v>193.54</v>
      </c>
      <c r="Q19" t="n">
        <v>452.64</v>
      </c>
      <c r="R19" t="n">
        <v>87.05</v>
      </c>
      <c r="S19" t="n">
        <v>57.64</v>
      </c>
      <c r="T19" t="n">
        <v>12525.44</v>
      </c>
      <c r="U19" t="n">
        <v>0.66</v>
      </c>
      <c r="V19" t="n">
        <v>0.87</v>
      </c>
      <c r="W19" t="n">
        <v>6.84</v>
      </c>
      <c r="X19" t="n">
        <v>0.76</v>
      </c>
      <c r="Y19" t="n">
        <v>1</v>
      </c>
      <c r="Z19" t="n">
        <v>10</v>
      </c>
      <c r="AA19" t="n">
        <v>430.4062204686675</v>
      </c>
      <c r="AB19" t="n">
        <v>588.9007790275602</v>
      </c>
      <c r="AC19" t="n">
        <v>532.6969152046037</v>
      </c>
      <c r="AD19" t="n">
        <v>430406.2204686675</v>
      </c>
      <c r="AE19" t="n">
        <v>588900.7790275603</v>
      </c>
      <c r="AF19" t="n">
        <v>2.817490334448292e-05</v>
      </c>
      <c r="AG19" t="n">
        <v>32</v>
      </c>
      <c r="AH19" t="n">
        <v>532696.9152046037</v>
      </c>
    </row>
    <row r="20">
      <c r="A20" t="n">
        <v>18</v>
      </c>
      <c r="B20" t="n">
        <v>40</v>
      </c>
      <c r="C20" t="inlineStr">
        <is>
          <t xml:space="preserve">CONCLUIDO	</t>
        </is>
      </c>
      <c r="D20" t="n">
        <v>3.72</v>
      </c>
      <c r="E20" t="n">
        <v>26.88</v>
      </c>
      <c r="F20" t="n">
        <v>24.45</v>
      </c>
      <c r="G20" t="n">
        <v>56.42</v>
      </c>
      <c r="H20" t="n">
        <v>1.01</v>
      </c>
      <c r="I20" t="n">
        <v>26</v>
      </c>
      <c r="J20" t="n">
        <v>95.40000000000001</v>
      </c>
      <c r="K20" t="n">
        <v>37.55</v>
      </c>
      <c r="L20" t="n">
        <v>5.5</v>
      </c>
      <c r="M20" t="n">
        <v>24</v>
      </c>
      <c r="N20" t="n">
        <v>12.35</v>
      </c>
      <c r="O20" t="n">
        <v>12000.38</v>
      </c>
      <c r="P20" t="n">
        <v>192.06</v>
      </c>
      <c r="Q20" t="n">
        <v>452.61</v>
      </c>
      <c r="R20" t="n">
        <v>85.95</v>
      </c>
      <c r="S20" t="n">
        <v>57.64</v>
      </c>
      <c r="T20" t="n">
        <v>11981.04</v>
      </c>
      <c r="U20" t="n">
        <v>0.67</v>
      </c>
      <c r="V20" t="n">
        <v>0.87</v>
      </c>
      <c r="W20" t="n">
        <v>6.84</v>
      </c>
      <c r="X20" t="n">
        <v>0.73</v>
      </c>
      <c r="Y20" t="n">
        <v>1</v>
      </c>
      <c r="Z20" t="n">
        <v>10</v>
      </c>
      <c r="AA20" t="n">
        <v>429.0348651324583</v>
      </c>
      <c r="AB20" t="n">
        <v>587.0244301566312</v>
      </c>
      <c r="AC20" t="n">
        <v>530.9996424364439</v>
      </c>
      <c r="AD20" t="n">
        <v>429034.8651324583</v>
      </c>
      <c r="AE20" t="n">
        <v>587024.4301566312</v>
      </c>
      <c r="AF20" t="n">
        <v>2.824932360559443e-05</v>
      </c>
      <c r="AG20" t="n">
        <v>32</v>
      </c>
      <c r="AH20" t="n">
        <v>530999.6424364438</v>
      </c>
    </row>
    <row r="21">
      <c r="A21" t="n">
        <v>19</v>
      </c>
      <c r="B21" t="n">
        <v>40</v>
      </c>
      <c r="C21" t="inlineStr">
        <is>
          <t xml:space="preserve">CONCLUIDO	</t>
        </is>
      </c>
      <c r="D21" t="n">
        <v>3.7262</v>
      </c>
      <c r="E21" t="n">
        <v>26.84</v>
      </c>
      <c r="F21" t="n">
        <v>24.42</v>
      </c>
      <c r="G21" t="n">
        <v>58.62</v>
      </c>
      <c r="H21" t="n">
        <v>1.06</v>
      </c>
      <c r="I21" t="n">
        <v>25</v>
      </c>
      <c r="J21" t="n">
        <v>95.70999999999999</v>
      </c>
      <c r="K21" t="n">
        <v>37.55</v>
      </c>
      <c r="L21" t="n">
        <v>5.75</v>
      </c>
      <c r="M21" t="n">
        <v>23</v>
      </c>
      <c r="N21" t="n">
        <v>12.41</v>
      </c>
      <c r="O21" t="n">
        <v>12038.51</v>
      </c>
      <c r="P21" t="n">
        <v>191.29</v>
      </c>
      <c r="Q21" t="n">
        <v>452.67</v>
      </c>
      <c r="R21" t="n">
        <v>85.22</v>
      </c>
      <c r="S21" t="n">
        <v>57.64</v>
      </c>
      <c r="T21" t="n">
        <v>11623.76</v>
      </c>
      <c r="U21" t="n">
        <v>0.68</v>
      </c>
      <c r="V21" t="n">
        <v>0.87</v>
      </c>
      <c r="W21" t="n">
        <v>6.83</v>
      </c>
      <c r="X21" t="n">
        <v>0.7</v>
      </c>
      <c r="Y21" t="n">
        <v>1</v>
      </c>
      <c r="Z21" t="n">
        <v>10</v>
      </c>
      <c r="AA21" t="n">
        <v>428.270042551904</v>
      </c>
      <c r="AB21" t="n">
        <v>585.9779661603259</v>
      </c>
      <c r="AC21" t="n">
        <v>530.0530514952246</v>
      </c>
      <c r="AD21" t="n">
        <v>428270.042551904</v>
      </c>
      <c r="AE21" t="n">
        <v>585977.9661603259</v>
      </c>
      <c r="AF21" t="n">
        <v>2.829640581160376e-05</v>
      </c>
      <c r="AG21" t="n">
        <v>32</v>
      </c>
      <c r="AH21" t="n">
        <v>530053.0514952246</v>
      </c>
    </row>
    <row r="22">
      <c r="A22" t="n">
        <v>20</v>
      </c>
      <c r="B22" t="n">
        <v>40</v>
      </c>
      <c r="C22" t="inlineStr">
        <is>
          <t xml:space="preserve">CONCLUIDO	</t>
        </is>
      </c>
      <c r="D22" t="n">
        <v>3.7345</v>
      </c>
      <c r="E22" t="n">
        <v>26.78</v>
      </c>
      <c r="F22" t="n">
        <v>24.38</v>
      </c>
      <c r="G22" t="n">
        <v>60.96</v>
      </c>
      <c r="H22" t="n">
        <v>1.1</v>
      </c>
      <c r="I22" t="n">
        <v>24</v>
      </c>
      <c r="J22" t="n">
        <v>96.02</v>
      </c>
      <c r="K22" t="n">
        <v>37.55</v>
      </c>
      <c r="L22" t="n">
        <v>6</v>
      </c>
      <c r="M22" t="n">
        <v>22</v>
      </c>
      <c r="N22" t="n">
        <v>12.47</v>
      </c>
      <c r="O22" t="n">
        <v>12076.67</v>
      </c>
      <c r="P22" t="n">
        <v>190.37</v>
      </c>
      <c r="Q22" t="n">
        <v>452.64</v>
      </c>
      <c r="R22" t="n">
        <v>83.81999999999999</v>
      </c>
      <c r="S22" t="n">
        <v>57.64</v>
      </c>
      <c r="T22" t="n">
        <v>10926.51</v>
      </c>
      <c r="U22" t="n">
        <v>0.6899999999999999</v>
      </c>
      <c r="V22" t="n">
        <v>0.87</v>
      </c>
      <c r="W22" t="n">
        <v>6.83</v>
      </c>
      <c r="X22" t="n">
        <v>0.66</v>
      </c>
      <c r="Y22" t="n">
        <v>1</v>
      </c>
      <c r="Z22" t="n">
        <v>10</v>
      </c>
      <c r="AA22" t="n">
        <v>418.4634119165663</v>
      </c>
      <c r="AB22" t="n">
        <v>572.5601014870473</v>
      </c>
      <c r="AC22" t="n">
        <v>517.9157689942722</v>
      </c>
      <c r="AD22" t="n">
        <v>418463.4119165663</v>
      </c>
      <c r="AE22" t="n">
        <v>572560.1014870473</v>
      </c>
      <c r="AF22" t="n">
        <v>2.835943521642269e-05</v>
      </c>
      <c r="AG22" t="n">
        <v>31</v>
      </c>
      <c r="AH22" t="n">
        <v>517915.7689942722</v>
      </c>
    </row>
    <row r="23">
      <c r="A23" t="n">
        <v>21</v>
      </c>
      <c r="B23" t="n">
        <v>40</v>
      </c>
      <c r="C23" t="inlineStr">
        <is>
          <t xml:space="preserve">CONCLUIDO	</t>
        </is>
      </c>
      <c r="D23" t="n">
        <v>3.7411</v>
      </c>
      <c r="E23" t="n">
        <v>26.73</v>
      </c>
      <c r="F23" t="n">
        <v>24.36</v>
      </c>
      <c r="G23" t="n">
        <v>63.54</v>
      </c>
      <c r="H23" t="n">
        <v>1.14</v>
      </c>
      <c r="I23" t="n">
        <v>23</v>
      </c>
      <c r="J23" t="n">
        <v>96.33</v>
      </c>
      <c r="K23" t="n">
        <v>37.55</v>
      </c>
      <c r="L23" t="n">
        <v>6.25</v>
      </c>
      <c r="M23" t="n">
        <v>21</v>
      </c>
      <c r="N23" t="n">
        <v>12.53</v>
      </c>
      <c r="O23" t="n">
        <v>12114.85</v>
      </c>
      <c r="P23" t="n">
        <v>188.9</v>
      </c>
      <c r="Q23" t="n">
        <v>452.57</v>
      </c>
      <c r="R23" t="n">
        <v>82.89</v>
      </c>
      <c r="S23" t="n">
        <v>57.64</v>
      </c>
      <c r="T23" t="n">
        <v>10468.72</v>
      </c>
      <c r="U23" t="n">
        <v>0.7</v>
      </c>
      <c r="V23" t="n">
        <v>0.87</v>
      </c>
      <c r="W23" t="n">
        <v>6.83</v>
      </c>
      <c r="X23" t="n">
        <v>0.63</v>
      </c>
      <c r="Y23" t="n">
        <v>1</v>
      </c>
      <c r="Z23" t="n">
        <v>10</v>
      </c>
      <c r="AA23" t="n">
        <v>417.2446911394985</v>
      </c>
      <c r="AB23" t="n">
        <v>570.8925939536971</v>
      </c>
      <c r="AC23" t="n">
        <v>516.4074060395435</v>
      </c>
      <c r="AD23" t="n">
        <v>417244.6911394985</v>
      </c>
      <c r="AE23" t="n">
        <v>570892.5939536971</v>
      </c>
      <c r="AF23" t="n">
        <v>2.840955498411003e-05</v>
      </c>
      <c r="AG23" t="n">
        <v>31</v>
      </c>
      <c r="AH23" t="n">
        <v>516407.4060395434</v>
      </c>
    </row>
    <row r="24">
      <c r="A24" t="n">
        <v>22</v>
      </c>
      <c r="B24" t="n">
        <v>40</v>
      </c>
      <c r="C24" t="inlineStr">
        <is>
          <t xml:space="preserve">CONCLUIDO	</t>
        </is>
      </c>
      <c r="D24" t="n">
        <v>3.7486</v>
      </c>
      <c r="E24" t="n">
        <v>26.68</v>
      </c>
      <c r="F24" t="n">
        <v>24.32</v>
      </c>
      <c r="G24" t="n">
        <v>66.33</v>
      </c>
      <c r="H24" t="n">
        <v>1.18</v>
      </c>
      <c r="I24" t="n">
        <v>22</v>
      </c>
      <c r="J24" t="n">
        <v>96.64</v>
      </c>
      <c r="K24" t="n">
        <v>37.55</v>
      </c>
      <c r="L24" t="n">
        <v>6.5</v>
      </c>
      <c r="M24" t="n">
        <v>20</v>
      </c>
      <c r="N24" t="n">
        <v>12.59</v>
      </c>
      <c r="O24" t="n">
        <v>12153.06</v>
      </c>
      <c r="P24" t="n">
        <v>187.78</v>
      </c>
      <c r="Q24" t="n">
        <v>452.64</v>
      </c>
      <c r="R24" t="n">
        <v>81.52</v>
      </c>
      <c r="S24" t="n">
        <v>57.64</v>
      </c>
      <c r="T24" t="n">
        <v>9786.959999999999</v>
      </c>
      <c r="U24" t="n">
        <v>0.71</v>
      </c>
      <c r="V24" t="n">
        <v>0.87</v>
      </c>
      <c r="W24" t="n">
        <v>6.83</v>
      </c>
      <c r="X24" t="n">
        <v>0.59</v>
      </c>
      <c r="Y24" t="n">
        <v>1</v>
      </c>
      <c r="Z24" t="n">
        <v>10</v>
      </c>
      <c r="AA24" t="n">
        <v>416.2062586097664</v>
      </c>
      <c r="AB24" t="n">
        <v>569.4717647541077</v>
      </c>
      <c r="AC24" t="n">
        <v>515.1221787846165</v>
      </c>
      <c r="AD24" t="n">
        <v>416206.2586097664</v>
      </c>
      <c r="AE24" t="n">
        <v>569471.7647541077</v>
      </c>
      <c r="AF24" t="n">
        <v>2.846650926557293e-05</v>
      </c>
      <c r="AG24" t="n">
        <v>31</v>
      </c>
      <c r="AH24" t="n">
        <v>515122.1787846165</v>
      </c>
    </row>
    <row r="25">
      <c r="A25" t="n">
        <v>23</v>
      </c>
      <c r="B25" t="n">
        <v>40</v>
      </c>
      <c r="C25" t="inlineStr">
        <is>
          <t xml:space="preserve">CONCLUIDO	</t>
        </is>
      </c>
      <c r="D25" t="n">
        <v>3.7566</v>
      </c>
      <c r="E25" t="n">
        <v>26.62</v>
      </c>
      <c r="F25" t="n">
        <v>24.28</v>
      </c>
      <c r="G25" t="n">
        <v>69.38</v>
      </c>
      <c r="H25" t="n">
        <v>1.22</v>
      </c>
      <c r="I25" t="n">
        <v>21</v>
      </c>
      <c r="J25" t="n">
        <v>96.95</v>
      </c>
      <c r="K25" t="n">
        <v>37.55</v>
      </c>
      <c r="L25" t="n">
        <v>6.75</v>
      </c>
      <c r="M25" t="n">
        <v>19</v>
      </c>
      <c r="N25" t="n">
        <v>12.65</v>
      </c>
      <c r="O25" t="n">
        <v>12191.28</v>
      </c>
      <c r="P25" t="n">
        <v>186.63</v>
      </c>
      <c r="Q25" t="n">
        <v>452.64</v>
      </c>
      <c r="R25" t="n">
        <v>80.44</v>
      </c>
      <c r="S25" t="n">
        <v>57.64</v>
      </c>
      <c r="T25" t="n">
        <v>9253.68</v>
      </c>
      <c r="U25" t="n">
        <v>0.72</v>
      </c>
      <c r="V25" t="n">
        <v>0.87</v>
      </c>
      <c r="W25" t="n">
        <v>6.83</v>
      </c>
      <c r="X25" t="n">
        <v>0.5600000000000001</v>
      </c>
      <c r="Y25" t="n">
        <v>1</v>
      </c>
      <c r="Z25" t="n">
        <v>10</v>
      </c>
      <c r="AA25" t="n">
        <v>415.1340659634974</v>
      </c>
      <c r="AB25" t="n">
        <v>568.0047434736813</v>
      </c>
      <c r="AC25" t="n">
        <v>513.7951679562167</v>
      </c>
      <c r="AD25" t="n">
        <v>415134.0659634974</v>
      </c>
      <c r="AE25" t="n">
        <v>568004.7434736813</v>
      </c>
      <c r="AF25" t="n">
        <v>2.852726049913335e-05</v>
      </c>
      <c r="AG25" t="n">
        <v>31</v>
      </c>
      <c r="AH25" t="n">
        <v>513795.1679562167</v>
      </c>
    </row>
    <row r="26">
      <c r="A26" t="n">
        <v>24</v>
      </c>
      <c r="B26" t="n">
        <v>40</v>
      </c>
      <c r="C26" t="inlineStr">
        <is>
          <t xml:space="preserve">CONCLUIDO	</t>
        </is>
      </c>
      <c r="D26" t="n">
        <v>3.7623</v>
      </c>
      <c r="E26" t="n">
        <v>26.58</v>
      </c>
      <c r="F26" t="n">
        <v>24.26</v>
      </c>
      <c r="G26" t="n">
        <v>72.79000000000001</v>
      </c>
      <c r="H26" t="n">
        <v>1.27</v>
      </c>
      <c r="I26" t="n">
        <v>20</v>
      </c>
      <c r="J26" t="n">
        <v>97.26000000000001</v>
      </c>
      <c r="K26" t="n">
        <v>37.55</v>
      </c>
      <c r="L26" t="n">
        <v>7</v>
      </c>
      <c r="M26" t="n">
        <v>18</v>
      </c>
      <c r="N26" t="n">
        <v>12.71</v>
      </c>
      <c r="O26" t="n">
        <v>12229.54</v>
      </c>
      <c r="P26" t="n">
        <v>185.05</v>
      </c>
      <c r="Q26" t="n">
        <v>452.57</v>
      </c>
      <c r="R26" t="n">
        <v>79.83</v>
      </c>
      <c r="S26" t="n">
        <v>57.64</v>
      </c>
      <c r="T26" t="n">
        <v>8953.24</v>
      </c>
      <c r="U26" t="n">
        <v>0.72</v>
      </c>
      <c r="V26" t="n">
        <v>0.87</v>
      </c>
      <c r="W26" t="n">
        <v>6.83</v>
      </c>
      <c r="X26" t="n">
        <v>0.54</v>
      </c>
      <c r="Y26" t="n">
        <v>1</v>
      </c>
      <c r="Z26" t="n">
        <v>10</v>
      </c>
      <c r="AA26" t="n">
        <v>413.8907435867285</v>
      </c>
      <c r="AB26" t="n">
        <v>566.303574946274</v>
      </c>
      <c r="AC26" t="n">
        <v>512.2563565654602</v>
      </c>
      <c r="AD26" t="n">
        <v>413890.7435867285</v>
      </c>
      <c r="AE26" t="n">
        <v>566303.574946274</v>
      </c>
      <c r="AF26" t="n">
        <v>2.857054575304514e-05</v>
      </c>
      <c r="AG26" t="n">
        <v>31</v>
      </c>
      <c r="AH26" t="n">
        <v>512256.3565654602</v>
      </c>
    </row>
    <row r="27">
      <c r="A27" t="n">
        <v>25</v>
      </c>
      <c r="B27" t="n">
        <v>40</v>
      </c>
      <c r="C27" t="inlineStr">
        <is>
          <t xml:space="preserve">CONCLUIDO	</t>
        </is>
      </c>
      <c r="D27" t="n">
        <v>3.7598</v>
      </c>
      <c r="E27" t="n">
        <v>26.6</v>
      </c>
      <c r="F27" t="n">
        <v>24.28</v>
      </c>
      <c r="G27" t="n">
        <v>72.84</v>
      </c>
      <c r="H27" t="n">
        <v>1.31</v>
      </c>
      <c r="I27" t="n">
        <v>20</v>
      </c>
      <c r="J27" t="n">
        <v>97.56999999999999</v>
      </c>
      <c r="K27" t="n">
        <v>37.55</v>
      </c>
      <c r="L27" t="n">
        <v>7.25</v>
      </c>
      <c r="M27" t="n">
        <v>18</v>
      </c>
      <c r="N27" t="n">
        <v>12.77</v>
      </c>
      <c r="O27" t="n">
        <v>12267.81</v>
      </c>
      <c r="P27" t="n">
        <v>184.1</v>
      </c>
      <c r="Q27" t="n">
        <v>452.62</v>
      </c>
      <c r="R27" t="n">
        <v>80.20999999999999</v>
      </c>
      <c r="S27" t="n">
        <v>57.64</v>
      </c>
      <c r="T27" t="n">
        <v>9141.57</v>
      </c>
      <c r="U27" t="n">
        <v>0.72</v>
      </c>
      <c r="V27" t="n">
        <v>0.87</v>
      </c>
      <c r="W27" t="n">
        <v>6.83</v>
      </c>
      <c r="X27" t="n">
        <v>0.55</v>
      </c>
      <c r="Y27" t="n">
        <v>1</v>
      </c>
      <c r="Z27" t="n">
        <v>10</v>
      </c>
      <c r="AA27" t="n">
        <v>413.3876831963772</v>
      </c>
      <c r="AB27" t="n">
        <v>565.6152655267373</v>
      </c>
      <c r="AC27" t="n">
        <v>511.6337384308758</v>
      </c>
      <c r="AD27" t="n">
        <v>413387.6831963772</v>
      </c>
      <c r="AE27" t="n">
        <v>565615.2655267373</v>
      </c>
      <c r="AF27" t="n">
        <v>2.855156099255751e-05</v>
      </c>
      <c r="AG27" t="n">
        <v>31</v>
      </c>
      <c r="AH27" t="n">
        <v>511633.7384308758</v>
      </c>
    </row>
    <row r="28">
      <c r="A28" t="n">
        <v>26</v>
      </c>
      <c r="B28" t="n">
        <v>40</v>
      </c>
      <c r="C28" t="inlineStr">
        <is>
          <t xml:space="preserve">CONCLUIDO	</t>
        </is>
      </c>
      <c r="D28" t="n">
        <v>3.7686</v>
      </c>
      <c r="E28" t="n">
        <v>26.54</v>
      </c>
      <c r="F28" t="n">
        <v>24.24</v>
      </c>
      <c r="G28" t="n">
        <v>76.54000000000001</v>
      </c>
      <c r="H28" t="n">
        <v>1.35</v>
      </c>
      <c r="I28" t="n">
        <v>19</v>
      </c>
      <c r="J28" t="n">
        <v>97.88</v>
      </c>
      <c r="K28" t="n">
        <v>37.55</v>
      </c>
      <c r="L28" t="n">
        <v>7.5</v>
      </c>
      <c r="M28" t="n">
        <v>17</v>
      </c>
      <c r="N28" t="n">
        <v>12.83</v>
      </c>
      <c r="O28" t="n">
        <v>12306.12</v>
      </c>
      <c r="P28" t="n">
        <v>183.17</v>
      </c>
      <c r="Q28" t="n">
        <v>452.62</v>
      </c>
      <c r="R28" t="n">
        <v>78.91</v>
      </c>
      <c r="S28" t="n">
        <v>57.64</v>
      </c>
      <c r="T28" t="n">
        <v>8498.299999999999</v>
      </c>
      <c r="U28" t="n">
        <v>0.73</v>
      </c>
      <c r="V28" t="n">
        <v>0.87</v>
      </c>
      <c r="W28" t="n">
        <v>6.83</v>
      </c>
      <c r="X28" t="n">
        <v>0.51</v>
      </c>
      <c r="Y28" t="n">
        <v>1</v>
      </c>
      <c r="Z28" t="n">
        <v>10</v>
      </c>
      <c r="AA28" t="n">
        <v>412.4368080616871</v>
      </c>
      <c r="AB28" t="n">
        <v>564.314236217804</v>
      </c>
      <c r="AC28" t="n">
        <v>510.456877533181</v>
      </c>
      <c r="AD28" t="n">
        <v>412436.8080616872</v>
      </c>
      <c r="AE28" t="n">
        <v>564314.236217804</v>
      </c>
      <c r="AF28" t="n">
        <v>2.861838734947397e-05</v>
      </c>
      <c r="AG28" t="n">
        <v>31</v>
      </c>
      <c r="AH28" t="n">
        <v>510456.877533181</v>
      </c>
    </row>
    <row r="29">
      <c r="A29" t="n">
        <v>27</v>
      </c>
      <c r="B29" t="n">
        <v>40</v>
      </c>
      <c r="C29" t="inlineStr">
        <is>
          <t xml:space="preserve">CONCLUIDO	</t>
        </is>
      </c>
      <c r="D29" t="n">
        <v>3.7759</v>
      </c>
      <c r="E29" t="n">
        <v>26.48</v>
      </c>
      <c r="F29" t="n">
        <v>24.2</v>
      </c>
      <c r="G29" t="n">
        <v>80.68000000000001</v>
      </c>
      <c r="H29" t="n">
        <v>1.39</v>
      </c>
      <c r="I29" t="n">
        <v>18</v>
      </c>
      <c r="J29" t="n">
        <v>98.19</v>
      </c>
      <c r="K29" t="n">
        <v>37.55</v>
      </c>
      <c r="L29" t="n">
        <v>7.75</v>
      </c>
      <c r="M29" t="n">
        <v>16</v>
      </c>
      <c r="N29" t="n">
        <v>12.89</v>
      </c>
      <c r="O29" t="n">
        <v>12344.44</v>
      </c>
      <c r="P29" t="n">
        <v>182.39</v>
      </c>
      <c r="Q29" t="n">
        <v>452.65</v>
      </c>
      <c r="R29" t="n">
        <v>77.92</v>
      </c>
      <c r="S29" t="n">
        <v>57.64</v>
      </c>
      <c r="T29" t="n">
        <v>8008.31</v>
      </c>
      <c r="U29" t="n">
        <v>0.74</v>
      </c>
      <c r="V29" t="n">
        <v>0.88</v>
      </c>
      <c r="W29" t="n">
        <v>6.82</v>
      </c>
      <c r="X29" t="n">
        <v>0.48</v>
      </c>
      <c r="Y29" t="n">
        <v>1</v>
      </c>
      <c r="Z29" t="n">
        <v>10</v>
      </c>
      <c r="AA29" t="n">
        <v>411.6404737471838</v>
      </c>
      <c r="AB29" t="n">
        <v>563.2246564769102</v>
      </c>
      <c r="AC29" t="n">
        <v>509.4712857535233</v>
      </c>
      <c r="AD29" t="n">
        <v>411640.4737471838</v>
      </c>
      <c r="AE29" t="n">
        <v>563224.6564769102</v>
      </c>
      <c r="AF29" t="n">
        <v>2.867382285009785e-05</v>
      </c>
      <c r="AG29" t="n">
        <v>31</v>
      </c>
      <c r="AH29" t="n">
        <v>509471.2857535233</v>
      </c>
    </row>
    <row r="30">
      <c r="A30" t="n">
        <v>28</v>
      </c>
      <c r="B30" t="n">
        <v>40</v>
      </c>
      <c r="C30" t="inlineStr">
        <is>
          <t xml:space="preserve">CONCLUIDO	</t>
        </is>
      </c>
      <c r="D30" t="n">
        <v>3.775</v>
      </c>
      <c r="E30" t="n">
        <v>26.49</v>
      </c>
      <c r="F30" t="n">
        <v>24.21</v>
      </c>
      <c r="G30" t="n">
        <v>80.7</v>
      </c>
      <c r="H30" t="n">
        <v>1.43</v>
      </c>
      <c r="I30" t="n">
        <v>18</v>
      </c>
      <c r="J30" t="n">
        <v>98.5</v>
      </c>
      <c r="K30" t="n">
        <v>37.55</v>
      </c>
      <c r="L30" t="n">
        <v>8</v>
      </c>
      <c r="M30" t="n">
        <v>16</v>
      </c>
      <c r="N30" t="n">
        <v>12.95</v>
      </c>
      <c r="O30" t="n">
        <v>12382.79</v>
      </c>
      <c r="P30" t="n">
        <v>180.84</v>
      </c>
      <c r="Q30" t="n">
        <v>452.62</v>
      </c>
      <c r="R30" t="n">
        <v>78.03</v>
      </c>
      <c r="S30" t="n">
        <v>57.64</v>
      </c>
      <c r="T30" t="n">
        <v>8062.2</v>
      </c>
      <c r="U30" t="n">
        <v>0.74</v>
      </c>
      <c r="V30" t="n">
        <v>0.88</v>
      </c>
      <c r="W30" t="n">
        <v>6.83</v>
      </c>
      <c r="X30" t="n">
        <v>0.48</v>
      </c>
      <c r="Y30" t="n">
        <v>1</v>
      </c>
      <c r="Z30" t="n">
        <v>10</v>
      </c>
      <c r="AA30" t="n">
        <v>410.6878335965608</v>
      </c>
      <c r="AB30" t="n">
        <v>561.9212121953104</v>
      </c>
      <c r="AC30" t="n">
        <v>508.2922403647638</v>
      </c>
      <c r="AD30" t="n">
        <v>410687.8335965608</v>
      </c>
      <c r="AE30" t="n">
        <v>561921.2121953104</v>
      </c>
      <c r="AF30" t="n">
        <v>2.866698833632231e-05</v>
      </c>
      <c r="AG30" t="n">
        <v>31</v>
      </c>
      <c r="AH30" t="n">
        <v>508292.2403647638</v>
      </c>
    </row>
    <row r="31">
      <c r="A31" t="n">
        <v>29</v>
      </c>
      <c r="B31" t="n">
        <v>40</v>
      </c>
      <c r="C31" t="inlineStr">
        <is>
          <t xml:space="preserve">CONCLUIDO	</t>
        </is>
      </c>
      <c r="D31" t="n">
        <v>3.7829</v>
      </c>
      <c r="E31" t="n">
        <v>26.44</v>
      </c>
      <c r="F31" t="n">
        <v>24.17</v>
      </c>
      <c r="G31" t="n">
        <v>85.31999999999999</v>
      </c>
      <c r="H31" t="n">
        <v>1.47</v>
      </c>
      <c r="I31" t="n">
        <v>17</v>
      </c>
      <c r="J31" t="n">
        <v>98.81999999999999</v>
      </c>
      <c r="K31" t="n">
        <v>37.55</v>
      </c>
      <c r="L31" t="n">
        <v>8.25</v>
      </c>
      <c r="M31" t="n">
        <v>15</v>
      </c>
      <c r="N31" t="n">
        <v>13.01</v>
      </c>
      <c r="O31" t="n">
        <v>12421.16</v>
      </c>
      <c r="P31" t="n">
        <v>180.17</v>
      </c>
      <c r="Q31" t="n">
        <v>452.57</v>
      </c>
      <c r="R31" t="n">
        <v>76.98</v>
      </c>
      <c r="S31" t="n">
        <v>57.64</v>
      </c>
      <c r="T31" t="n">
        <v>7545.13</v>
      </c>
      <c r="U31" t="n">
        <v>0.75</v>
      </c>
      <c r="V31" t="n">
        <v>0.88</v>
      </c>
      <c r="W31" t="n">
        <v>6.82</v>
      </c>
      <c r="X31" t="n">
        <v>0.45</v>
      </c>
      <c r="Y31" t="n">
        <v>1</v>
      </c>
      <c r="Z31" t="n">
        <v>10</v>
      </c>
      <c r="AA31" t="n">
        <v>409.9452339311369</v>
      </c>
      <c r="AB31" t="n">
        <v>560.9051545718925</v>
      </c>
      <c r="AC31" t="n">
        <v>507.3731538548791</v>
      </c>
      <c r="AD31" t="n">
        <v>409945.2339311369</v>
      </c>
      <c r="AE31" t="n">
        <v>560905.1545718925</v>
      </c>
      <c r="AF31" t="n">
        <v>2.872698017946322e-05</v>
      </c>
      <c r="AG31" t="n">
        <v>31</v>
      </c>
      <c r="AH31" t="n">
        <v>507373.1538548791</v>
      </c>
    </row>
    <row r="32">
      <c r="A32" t="n">
        <v>30</v>
      </c>
      <c r="B32" t="n">
        <v>40</v>
      </c>
      <c r="C32" t="inlineStr">
        <is>
          <t xml:space="preserve">CONCLUIDO	</t>
        </is>
      </c>
      <c r="D32" t="n">
        <v>3.78</v>
      </c>
      <c r="E32" t="n">
        <v>26.46</v>
      </c>
      <c r="F32" t="n">
        <v>24.19</v>
      </c>
      <c r="G32" t="n">
        <v>85.39</v>
      </c>
      <c r="H32" t="n">
        <v>1.51</v>
      </c>
      <c r="I32" t="n">
        <v>17</v>
      </c>
      <c r="J32" t="n">
        <v>99.13</v>
      </c>
      <c r="K32" t="n">
        <v>37.55</v>
      </c>
      <c r="L32" t="n">
        <v>8.5</v>
      </c>
      <c r="M32" t="n">
        <v>15</v>
      </c>
      <c r="N32" t="n">
        <v>13.07</v>
      </c>
      <c r="O32" t="n">
        <v>12459.56</v>
      </c>
      <c r="P32" t="n">
        <v>179.42</v>
      </c>
      <c r="Q32" t="n">
        <v>452.57</v>
      </c>
      <c r="R32" t="n">
        <v>77.55</v>
      </c>
      <c r="S32" t="n">
        <v>57.64</v>
      </c>
      <c r="T32" t="n">
        <v>7827.74</v>
      </c>
      <c r="U32" t="n">
        <v>0.74</v>
      </c>
      <c r="V32" t="n">
        <v>0.88</v>
      </c>
      <c r="W32" t="n">
        <v>6.83</v>
      </c>
      <c r="X32" t="n">
        <v>0.47</v>
      </c>
      <c r="Y32" t="n">
        <v>1</v>
      </c>
      <c r="Z32" t="n">
        <v>10</v>
      </c>
      <c r="AA32" t="n">
        <v>409.5844515552348</v>
      </c>
      <c r="AB32" t="n">
        <v>560.4115162085882</v>
      </c>
      <c r="AC32" t="n">
        <v>506.9266276441427</v>
      </c>
      <c r="AD32" t="n">
        <v>409584.4515552348</v>
      </c>
      <c r="AE32" t="n">
        <v>560411.5162085881</v>
      </c>
      <c r="AF32" t="n">
        <v>2.870495785729757e-05</v>
      </c>
      <c r="AG32" t="n">
        <v>31</v>
      </c>
      <c r="AH32" t="n">
        <v>506926.6276441427</v>
      </c>
    </row>
    <row r="33">
      <c r="A33" t="n">
        <v>31</v>
      </c>
      <c r="B33" t="n">
        <v>40</v>
      </c>
      <c r="C33" t="inlineStr">
        <is>
          <t xml:space="preserve">CONCLUIDO	</t>
        </is>
      </c>
      <c r="D33" t="n">
        <v>3.7882</v>
      </c>
      <c r="E33" t="n">
        <v>26.4</v>
      </c>
      <c r="F33" t="n">
        <v>24.16</v>
      </c>
      <c r="G33" t="n">
        <v>90.58</v>
      </c>
      <c r="H33" t="n">
        <v>1.55</v>
      </c>
      <c r="I33" t="n">
        <v>16</v>
      </c>
      <c r="J33" t="n">
        <v>99.44</v>
      </c>
      <c r="K33" t="n">
        <v>37.55</v>
      </c>
      <c r="L33" t="n">
        <v>8.75</v>
      </c>
      <c r="M33" t="n">
        <v>14</v>
      </c>
      <c r="N33" t="n">
        <v>13.14</v>
      </c>
      <c r="O33" t="n">
        <v>12497.98</v>
      </c>
      <c r="P33" t="n">
        <v>178.01</v>
      </c>
      <c r="Q33" t="n">
        <v>452.63</v>
      </c>
      <c r="R33" t="n">
        <v>76.33</v>
      </c>
      <c r="S33" t="n">
        <v>57.64</v>
      </c>
      <c r="T33" t="n">
        <v>7224.71</v>
      </c>
      <c r="U33" t="n">
        <v>0.76</v>
      </c>
      <c r="V33" t="n">
        <v>0.88</v>
      </c>
      <c r="W33" t="n">
        <v>6.82</v>
      </c>
      <c r="X33" t="n">
        <v>0.43</v>
      </c>
      <c r="Y33" t="n">
        <v>1</v>
      </c>
      <c r="Z33" t="n">
        <v>10</v>
      </c>
      <c r="AA33" t="n">
        <v>408.3700642163273</v>
      </c>
      <c r="AB33" t="n">
        <v>558.7499378765066</v>
      </c>
      <c r="AC33" t="n">
        <v>505.4236280160352</v>
      </c>
      <c r="AD33" t="n">
        <v>408370.0642163273</v>
      </c>
      <c r="AE33" t="n">
        <v>558749.9378765066</v>
      </c>
      <c r="AF33" t="n">
        <v>2.8767227871697e-05</v>
      </c>
      <c r="AG33" t="n">
        <v>31</v>
      </c>
      <c r="AH33" t="n">
        <v>505423.6280160352</v>
      </c>
    </row>
    <row r="34">
      <c r="A34" t="n">
        <v>32</v>
      </c>
      <c r="B34" t="n">
        <v>40</v>
      </c>
      <c r="C34" t="inlineStr">
        <is>
          <t xml:space="preserve">CONCLUIDO	</t>
        </is>
      </c>
      <c r="D34" t="n">
        <v>3.7859</v>
      </c>
      <c r="E34" t="n">
        <v>26.41</v>
      </c>
      <c r="F34" t="n">
        <v>24.17</v>
      </c>
      <c r="G34" t="n">
        <v>90.64</v>
      </c>
      <c r="H34" t="n">
        <v>1.59</v>
      </c>
      <c r="I34" t="n">
        <v>16</v>
      </c>
      <c r="J34" t="n">
        <v>99.75</v>
      </c>
      <c r="K34" t="n">
        <v>37.55</v>
      </c>
      <c r="L34" t="n">
        <v>9</v>
      </c>
      <c r="M34" t="n">
        <v>14</v>
      </c>
      <c r="N34" t="n">
        <v>13.2</v>
      </c>
      <c r="O34" t="n">
        <v>12536.43</v>
      </c>
      <c r="P34" t="n">
        <v>177.03</v>
      </c>
      <c r="Q34" t="n">
        <v>452.57</v>
      </c>
      <c r="R34" t="n">
        <v>76.98999999999999</v>
      </c>
      <c r="S34" t="n">
        <v>57.64</v>
      </c>
      <c r="T34" t="n">
        <v>7552.04</v>
      </c>
      <c r="U34" t="n">
        <v>0.75</v>
      </c>
      <c r="V34" t="n">
        <v>0.88</v>
      </c>
      <c r="W34" t="n">
        <v>6.82</v>
      </c>
      <c r="X34" t="n">
        <v>0.45</v>
      </c>
      <c r="Y34" t="n">
        <v>1</v>
      </c>
      <c r="Z34" t="n">
        <v>10</v>
      </c>
      <c r="AA34" t="n">
        <v>407.8326769434231</v>
      </c>
      <c r="AB34" t="n">
        <v>558.0146609018657</v>
      </c>
      <c r="AC34" t="n">
        <v>504.7585248438863</v>
      </c>
      <c r="AD34" t="n">
        <v>407832.6769434231</v>
      </c>
      <c r="AE34" t="n">
        <v>558014.6609018657</v>
      </c>
      <c r="AF34" t="n">
        <v>2.874976189204837e-05</v>
      </c>
      <c r="AG34" t="n">
        <v>31</v>
      </c>
      <c r="AH34" t="n">
        <v>504758.5248438863</v>
      </c>
    </row>
    <row r="35">
      <c r="A35" t="n">
        <v>33</v>
      </c>
      <c r="B35" t="n">
        <v>40</v>
      </c>
      <c r="C35" t="inlineStr">
        <is>
          <t xml:space="preserve">CONCLUIDO	</t>
        </is>
      </c>
      <c r="D35" t="n">
        <v>3.7969</v>
      </c>
      <c r="E35" t="n">
        <v>26.34</v>
      </c>
      <c r="F35" t="n">
        <v>24.11</v>
      </c>
      <c r="G35" t="n">
        <v>96.45</v>
      </c>
      <c r="H35" t="n">
        <v>1.63</v>
      </c>
      <c r="I35" t="n">
        <v>15</v>
      </c>
      <c r="J35" t="n">
        <v>100.06</v>
      </c>
      <c r="K35" t="n">
        <v>37.55</v>
      </c>
      <c r="L35" t="n">
        <v>9.25</v>
      </c>
      <c r="M35" t="n">
        <v>13</v>
      </c>
      <c r="N35" t="n">
        <v>13.26</v>
      </c>
      <c r="O35" t="n">
        <v>12574.9</v>
      </c>
      <c r="P35" t="n">
        <v>175.48</v>
      </c>
      <c r="Q35" t="n">
        <v>452.59</v>
      </c>
      <c r="R35" t="n">
        <v>74.95</v>
      </c>
      <c r="S35" t="n">
        <v>57.64</v>
      </c>
      <c r="T35" t="n">
        <v>6536.89</v>
      </c>
      <c r="U35" t="n">
        <v>0.77</v>
      </c>
      <c r="V35" t="n">
        <v>0.88</v>
      </c>
      <c r="W35" t="n">
        <v>6.82</v>
      </c>
      <c r="X35" t="n">
        <v>0.39</v>
      </c>
      <c r="Y35" t="n">
        <v>1</v>
      </c>
      <c r="Z35" t="n">
        <v>10</v>
      </c>
      <c r="AA35" t="n">
        <v>406.4142549467501</v>
      </c>
      <c r="AB35" t="n">
        <v>556.0739133496556</v>
      </c>
      <c r="AC35" t="n">
        <v>503.0029995142029</v>
      </c>
      <c r="AD35" t="n">
        <v>406414.2549467501</v>
      </c>
      <c r="AE35" t="n">
        <v>556073.9133496557</v>
      </c>
      <c r="AF35" t="n">
        <v>2.883329483819395e-05</v>
      </c>
      <c r="AG35" t="n">
        <v>31</v>
      </c>
      <c r="AH35" t="n">
        <v>503002.9995142029</v>
      </c>
    </row>
    <row r="36">
      <c r="A36" t="n">
        <v>34</v>
      </c>
      <c r="B36" t="n">
        <v>40</v>
      </c>
      <c r="C36" t="inlineStr">
        <is>
          <t xml:space="preserve">CONCLUIDO	</t>
        </is>
      </c>
      <c r="D36" t="n">
        <v>3.796</v>
      </c>
      <c r="E36" t="n">
        <v>26.34</v>
      </c>
      <c r="F36" t="n">
        <v>24.12</v>
      </c>
      <c r="G36" t="n">
        <v>96.48</v>
      </c>
      <c r="H36" t="n">
        <v>1.67</v>
      </c>
      <c r="I36" t="n">
        <v>15</v>
      </c>
      <c r="J36" t="n">
        <v>100.37</v>
      </c>
      <c r="K36" t="n">
        <v>37.55</v>
      </c>
      <c r="L36" t="n">
        <v>9.5</v>
      </c>
      <c r="M36" t="n">
        <v>13</v>
      </c>
      <c r="N36" t="n">
        <v>13.32</v>
      </c>
      <c r="O36" t="n">
        <v>12613.39</v>
      </c>
      <c r="P36" t="n">
        <v>174.21</v>
      </c>
      <c r="Q36" t="n">
        <v>452.6</v>
      </c>
      <c r="R36" t="n">
        <v>75.17</v>
      </c>
      <c r="S36" t="n">
        <v>57.64</v>
      </c>
      <c r="T36" t="n">
        <v>6647.81</v>
      </c>
      <c r="U36" t="n">
        <v>0.77</v>
      </c>
      <c r="V36" t="n">
        <v>0.88</v>
      </c>
      <c r="W36" t="n">
        <v>6.82</v>
      </c>
      <c r="X36" t="n">
        <v>0.4</v>
      </c>
      <c r="Y36" t="n">
        <v>1</v>
      </c>
      <c r="Z36" t="n">
        <v>10</v>
      </c>
      <c r="AA36" t="n">
        <v>405.6440498216269</v>
      </c>
      <c r="AB36" t="n">
        <v>555.0200847184102</v>
      </c>
      <c r="AC36" t="n">
        <v>502.0497468084657</v>
      </c>
      <c r="AD36" t="n">
        <v>405644.0498216269</v>
      </c>
      <c r="AE36" t="n">
        <v>555020.0847184102</v>
      </c>
      <c r="AF36" t="n">
        <v>2.88264603244184e-05</v>
      </c>
      <c r="AG36" t="n">
        <v>31</v>
      </c>
      <c r="AH36" t="n">
        <v>502049.7468084657</v>
      </c>
    </row>
    <row r="37">
      <c r="A37" t="n">
        <v>35</v>
      </c>
      <c r="B37" t="n">
        <v>40</v>
      </c>
      <c r="C37" t="inlineStr">
        <is>
          <t xml:space="preserve">CONCLUIDO	</t>
        </is>
      </c>
      <c r="D37" t="n">
        <v>3.8023</v>
      </c>
      <c r="E37" t="n">
        <v>26.3</v>
      </c>
      <c r="F37" t="n">
        <v>24.1</v>
      </c>
      <c r="G37" t="n">
        <v>103.27</v>
      </c>
      <c r="H37" t="n">
        <v>1.7</v>
      </c>
      <c r="I37" t="n">
        <v>14</v>
      </c>
      <c r="J37" t="n">
        <v>100.69</v>
      </c>
      <c r="K37" t="n">
        <v>37.55</v>
      </c>
      <c r="L37" t="n">
        <v>9.75</v>
      </c>
      <c r="M37" t="n">
        <v>12</v>
      </c>
      <c r="N37" t="n">
        <v>13.38</v>
      </c>
      <c r="O37" t="n">
        <v>12651.91</v>
      </c>
      <c r="P37" t="n">
        <v>173.94</v>
      </c>
      <c r="Q37" t="n">
        <v>452.6</v>
      </c>
      <c r="R37" t="n">
        <v>74.33</v>
      </c>
      <c r="S37" t="n">
        <v>57.64</v>
      </c>
      <c r="T37" t="n">
        <v>6234.85</v>
      </c>
      <c r="U37" t="n">
        <v>0.78</v>
      </c>
      <c r="V37" t="n">
        <v>0.88</v>
      </c>
      <c r="W37" t="n">
        <v>6.82</v>
      </c>
      <c r="X37" t="n">
        <v>0.37</v>
      </c>
      <c r="Y37" t="n">
        <v>1</v>
      </c>
      <c r="Z37" t="n">
        <v>10</v>
      </c>
      <c r="AA37" t="n">
        <v>405.2407877004738</v>
      </c>
      <c r="AB37" t="n">
        <v>554.4683236935794</v>
      </c>
      <c r="AC37" t="n">
        <v>501.5506450814432</v>
      </c>
      <c r="AD37" t="n">
        <v>405240.7877004738</v>
      </c>
      <c r="AE37" t="n">
        <v>554468.3236935793</v>
      </c>
      <c r="AF37" t="n">
        <v>2.887430192084724e-05</v>
      </c>
      <c r="AG37" t="n">
        <v>31</v>
      </c>
      <c r="AH37" t="n">
        <v>501550.6450814432</v>
      </c>
    </row>
    <row r="38">
      <c r="A38" t="n">
        <v>36</v>
      </c>
      <c r="B38" t="n">
        <v>40</v>
      </c>
      <c r="C38" t="inlineStr">
        <is>
          <t xml:space="preserve">CONCLUIDO	</t>
        </is>
      </c>
      <c r="D38" t="n">
        <v>3.8006</v>
      </c>
      <c r="E38" t="n">
        <v>26.31</v>
      </c>
      <c r="F38" t="n">
        <v>24.11</v>
      </c>
      <c r="G38" t="n">
        <v>103.32</v>
      </c>
      <c r="H38" t="n">
        <v>1.74</v>
      </c>
      <c r="I38" t="n">
        <v>14</v>
      </c>
      <c r="J38" t="n">
        <v>101</v>
      </c>
      <c r="K38" t="n">
        <v>37.55</v>
      </c>
      <c r="L38" t="n">
        <v>10</v>
      </c>
      <c r="M38" t="n">
        <v>11</v>
      </c>
      <c r="N38" t="n">
        <v>13.45</v>
      </c>
      <c r="O38" t="n">
        <v>12690.46</v>
      </c>
      <c r="P38" t="n">
        <v>172.07</v>
      </c>
      <c r="Q38" t="n">
        <v>452.57</v>
      </c>
      <c r="R38" t="n">
        <v>74.72</v>
      </c>
      <c r="S38" t="n">
        <v>57.64</v>
      </c>
      <c r="T38" t="n">
        <v>6428.64</v>
      </c>
      <c r="U38" t="n">
        <v>0.77</v>
      </c>
      <c r="V38" t="n">
        <v>0.88</v>
      </c>
      <c r="W38" t="n">
        <v>6.82</v>
      </c>
      <c r="X38" t="n">
        <v>0.38</v>
      </c>
      <c r="Y38" t="n">
        <v>1</v>
      </c>
      <c r="Z38" t="n">
        <v>10</v>
      </c>
      <c r="AA38" t="n">
        <v>404.1167175834626</v>
      </c>
      <c r="AB38" t="n">
        <v>552.9303213690109</v>
      </c>
      <c r="AC38" t="n">
        <v>500.1594275401318</v>
      </c>
      <c r="AD38" t="n">
        <v>404116.7175834626</v>
      </c>
      <c r="AE38" t="n">
        <v>552930.321369011</v>
      </c>
      <c r="AF38" t="n">
        <v>2.886139228371565e-05</v>
      </c>
      <c r="AG38" t="n">
        <v>31</v>
      </c>
      <c r="AH38" t="n">
        <v>500159.4275401318</v>
      </c>
    </row>
    <row r="39">
      <c r="A39" t="n">
        <v>37</v>
      </c>
      <c r="B39" t="n">
        <v>40</v>
      </c>
      <c r="C39" t="inlineStr">
        <is>
          <t xml:space="preserve">CONCLUIDO	</t>
        </is>
      </c>
      <c r="D39" t="n">
        <v>3.8071</v>
      </c>
      <c r="E39" t="n">
        <v>26.27</v>
      </c>
      <c r="F39" t="n">
        <v>24.08</v>
      </c>
      <c r="G39" t="n">
        <v>111.14</v>
      </c>
      <c r="H39" t="n">
        <v>1.78</v>
      </c>
      <c r="I39" t="n">
        <v>13</v>
      </c>
      <c r="J39" t="n">
        <v>101.31</v>
      </c>
      <c r="K39" t="n">
        <v>37.55</v>
      </c>
      <c r="L39" t="n">
        <v>10.25</v>
      </c>
      <c r="M39" t="n">
        <v>8</v>
      </c>
      <c r="N39" t="n">
        <v>13.51</v>
      </c>
      <c r="O39" t="n">
        <v>12729.03</v>
      </c>
      <c r="P39" t="n">
        <v>170.52</v>
      </c>
      <c r="Q39" t="n">
        <v>452.63</v>
      </c>
      <c r="R39" t="n">
        <v>73.93000000000001</v>
      </c>
      <c r="S39" t="n">
        <v>57.64</v>
      </c>
      <c r="T39" t="n">
        <v>6039.56</v>
      </c>
      <c r="U39" t="n">
        <v>0.78</v>
      </c>
      <c r="V39" t="n">
        <v>0.88</v>
      </c>
      <c r="W39" t="n">
        <v>6.82</v>
      </c>
      <c r="X39" t="n">
        <v>0.36</v>
      </c>
      <c r="Y39" t="n">
        <v>1</v>
      </c>
      <c r="Z39" t="n">
        <v>10</v>
      </c>
      <c r="AA39" t="n">
        <v>402.8886312872713</v>
      </c>
      <c r="AB39" t="n">
        <v>551.2499995192185</v>
      </c>
      <c r="AC39" t="n">
        <v>498.6394732493371</v>
      </c>
      <c r="AD39" t="n">
        <v>402888.6312872713</v>
      </c>
      <c r="AE39" t="n">
        <v>551249.9995192185</v>
      </c>
      <c r="AF39" t="n">
        <v>2.891075266098349e-05</v>
      </c>
      <c r="AG39" t="n">
        <v>31</v>
      </c>
      <c r="AH39" t="n">
        <v>498639.4732493371</v>
      </c>
    </row>
    <row r="40">
      <c r="A40" t="n">
        <v>38</v>
      </c>
      <c r="B40" t="n">
        <v>40</v>
      </c>
      <c r="C40" t="inlineStr">
        <is>
          <t xml:space="preserve">CONCLUIDO	</t>
        </is>
      </c>
      <c r="D40" t="n">
        <v>3.8061</v>
      </c>
      <c r="E40" t="n">
        <v>26.27</v>
      </c>
      <c r="F40" t="n">
        <v>24.09</v>
      </c>
      <c r="G40" t="n">
        <v>111.17</v>
      </c>
      <c r="H40" t="n">
        <v>1.82</v>
      </c>
      <c r="I40" t="n">
        <v>13</v>
      </c>
      <c r="J40" t="n">
        <v>101.62</v>
      </c>
      <c r="K40" t="n">
        <v>37.55</v>
      </c>
      <c r="L40" t="n">
        <v>10.5</v>
      </c>
      <c r="M40" t="n">
        <v>7</v>
      </c>
      <c r="N40" t="n">
        <v>13.57</v>
      </c>
      <c r="O40" t="n">
        <v>12767.62</v>
      </c>
      <c r="P40" t="n">
        <v>171.23</v>
      </c>
      <c r="Q40" t="n">
        <v>452.63</v>
      </c>
      <c r="R40" t="n">
        <v>73.92</v>
      </c>
      <c r="S40" t="n">
        <v>57.64</v>
      </c>
      <c r="T40" t="n">
        <v>6034.36</v>
      </c>
      <c r="U40" t="n">
        <v>0.78</v>
      </c>
      <c r="V40" t="n">
        <v>0.88</v>
      </c>
      <c r="W40" t="n">
        <v>6.82</v>
      </c>
      <c r="X40" t="n">
        <v>0.36</v>
      </c>
      <c r="Y40" t="n">
        <v>1</v>
      </c>
      <c r="Z40" t="n">
        <v>10</v>
      </c>
      <c r="AA40" t="n">
        <v>403.3812068796144</v>
      </c>
      <c r="AB40" t="n">
        <v>551.9239631755636</v>
      </c>
      <c r="AC40" t="n">
        <v>499.2491147602345</v>
      </c>
      <c r="AD40" t="n">
        <v>403381.2068796143</v>
      </c>
      <c r="AE40" t="n">
        <v>551923.9631755636</v>
      </c>
      <c r="AF40" t="n">
        <v>2.890315875678843e-05</v>
      </c>
      <c r="AG40" t="n">
        <v>31</v>
      </c>
      <c r="AH40" t="n">
        <v>499249.1147602345</v>
      </c>
    </row>
    <row r="41">
      <c r="A41" t="n">
        <v>39</v>
      </c>
      <c r="B41" t="n">
        <v>40</v>
      </c>
      <c r="C41" t="inlineStr">
        <is>
          <t xml:space="preserve">CONCLUIDO	</t>
        </is>
      </c>
      <c r="D41" t="n">
        <v>3.8076</v>
      </c>
      <c r="E41" t="n">
        <v>26.26</v>
      </c>
      <c r="F41" t="n">
        <v>24.08</v>
      </c>
      <c r="G41" t="n">
        <v>111.13</v>
      </c>
      <c r="H41" t="n">
        <v>1.86</v>
      </c>
      <c r="I41" t="n">
        <v>13</v>
      </c>
      <c r="J41" t="n">
        <v>101.94</v>
      </c>
      <c r="K41" t="n">
        <v>37.55</v>
      </c>
      <c r="L41" t="n">
        <v>10.75</v>
      </c>
      <c r="M41" t="n">
        <v>5</v>
      </c>
      <c r="N41" t="n">
        <v>13.64</v>
      </c>
      <c r="O41" t="n">
        <v>12806.24</v>
      </c>
      <c r="P41" t="n">
        <v>171.66</v>
      </c>
      <c r="Q41" t="n">
        <v>452.73</v>
      </c>
      <c r="R41" t="n">
        <v>73.62</v>
      </c>
      <c r="S41" t="n">
        <v>57.64</v>
      </c>
      <c r="T41" t="n">
        <v>5885.16</v>
      </c>
      <c r="U41" t="n">
        <v>0.78</v>
      </c>
      <c r="V41" t="n">
        <v>0.88</v>
      </c>
      <c r="W41" t="n">
        <v>6.82</v>
      </c>
      <c r="X41" t="n">
        <v>0.35</v>
      </c>
      <c r="Y41" t="n">
        <v>1</v>
      </c>
      <c r="Z41" t="n">
        <v>10</v>
      </c>
      <c r="AA41" t="n">
        <v>403.5960475890065</v>
      </c>
      <c r="AB41" t="n">
        <v>552.2179177122571</v>
      </c>
      <c r="AC41" t="n">
        <v>499.5150146885138</v>
      </c>
      <c r="AD41" t="n">
        <v>403596.0475890065</v>
      </c>
      <c r="AE41" t="n">
        <v>552217.9177122571</v>
      </c>
      <c r="AF41" t="n">
        <v>2.891454961308101e-05</v>
      </c>
      <c r="AG41" t="n">
        <v>31</v>
      </c>
      <c r="AH41" t="n">
        <v>499515.0146885138</v>
      </c>
    </row>
    <row r="42">
      <c r="A42" t="n">
        <v>40</v>
      </c>
      <c r="B42" t="n">
        <v>40</v>
      </c>
      <c r="C42" t="inlineStr">
        <is>
          <t xml:space="preserve">CONCLUIDO	</t>
        </is>
      </c>
      <c r="D42" t="n">
        <v>3.8073</v>
      </c>
      <c r="E42" t="n">
        <v>26.26</v>
      </c>
      <c r="F42" t="n">
        <v>24.08</v>
      </c>
      <c r="G42" t="n">
        <v>111.14</v>
      </c>
      <c r="H42" t="n">
        <v>1.89</v>
      </c>
      <c r="I42" t="n">
        <v>13</v>
      </c>
      <c r="J42" t="n">
        <v>102.25</v>
      </c>
      <c r="K42" t="n">
        <v>37.55</v>
      </c>
      <c r="L42" t="n">
        <v>11</v>
      </c>
      <c r="M42" t="n">
        <v>3</v>
      </c>
      <c r="N42" t="n">
        <v>13.7</v>
      </c>
      <c r="O42" t="n">
        <v>12844.88</v>
      </c>
      <c r="P42" t="n">
        <v>171.48</v>
      </c>
      <c r="Q42" t="n">
        <v>452.66</v>
      </c>
      <c r="R42" t="n">
        <v>73.59</v>
      </c>
      <c r="S42" t="n">
        <v>57.64</v>
      </c>
      <c r="T42" t="n">
        <v>5869.24</v>
      </c>
      <c r="U42" t="n">
        <v>0.78</v>
      </c>
      <c r="V42" t="n">
        <v>0.88</v>
      </c>
      <c r="W42" t="n">
        <v>6.82</v>
      </c>
      <c r="X42" t="n">
        <v>0.35</v>
      </c>
      <c r="Y42" t="n">
        <v>1</v>
      </c>
      <c r="Z42" t="n">
        <v>10</v>
      </c>
      <c r="AA42" t="n">
        <v>403.4917941699424</v>
      </c>
      <c r="AB42" t="n">
        <v>552.0752735849574</v>
      </c>
      <c r="AC42" t="n">
        <v>499.3859843165212</v>
      </c>
      <c r="AD42" t="n">
        <v>403491.7941699424</v>
      </c>
      <c r="AE42" t="n">
        <v>552075.2735849574</v>
      </c>
      <c r="AF42" t="n">
        <v>2.89122714418225e-05</v>
      </c>
      <c r="AG42" t="n">
        <v>31</v>
      </c>
      <c r="AH42" t="n">
        <v>499385.9843165212</v>
      </c>
    </row>
    <row r="43">
      <c r="A43" t="n">
        <v>41</v>
      </c>
      <c r="B43" t="n">
        <v>40</v>
      </c>
      <c r="C43" t="inlineStr">
        <is>
          <t xml:space="preserve">CONCLUIDO	</t>
        </is>
      </c>
      <c r="D43" t="n">
        <v>3.8071</v>
      </c>
      <c r="E43" t="n">
        <v>26.27</v>
      </c>
      <c r="F43" t="n">
        <v>24.08</v>
      </c>
      <c r="G43" t="n">
        <v>111.14</v>
      </c>
      <c r="H43" t="n">
        <v>1.93</v>
      </c>
      <c r="I43" t="n">
        <v>13</v>
      </c>
      <c r="J43" t="n">
        <v>102.56</v>
      </c>
      <c r="K43" t="n">
        <v>37.55</v>
      </c>
      <c r="L43" t="n">
        <v>11.25</v>
      </c>
      <c r="M43" t="n">
        <v>1</v>
      </c>
      <c r="N43" t="n">
        <v>13.76</v>
      </c>
      <c r="O43" t="n">
        <v>12883.55</v>
      </c>
      <c r="P43" t="n">
        <v>171.52</v>
      </c>
      <c r="Q43" t="n">
        <v>452.66</v>
      </c>
      <c r="R43" t="n">
        <v>73.59999999999999</v>
      </c>
      <c r="S43" t="n">
        <v>57.64</v>
      </c>
      <c r="T43" t="n">
        <v>5875.31</v>
      </c>
      <c r="U43" t="n">
        <v>0.78</v>
      </c>
      <c r="V43" t="n">
        <v>0.88</v>
      </c>
      <c r="W43" t="n">
        <v>6.83</v>
      </c>
      <c r="X43" t="n">
        <v>0.36</v>
      </c>
      <c r="Y43" t="n">
        <v>1</v>
      </c>
      <c r="Z43" t="n">
        <v>10</v>
      </c>
      <c r="AA43" t="n">
        <v>403.5239306626441</v>
      </c>
      <c r="AB43" t="n">
        <v>552.1192441520338</v>
      </c>
      <c r="AC43" t="n">
        <v>499.425758394389</v>
      </c>
      <c r="AD43" t="n">
        <v>403523.9306626441</v>
      </c>
      <c r="AE43" t="n">
        <v>552119.2441520338</v>
      </c>
      <c r="AF43" t="n">
        <v>2.891075266098349e-05</v>
      </c>
      <c r="AG43" t="n">
        <v>31</v>
      </c>
      <c r="AH43" t="n">
        <v>499425.7583943891</v>
      </c>
    </row>
    <row r="44">
      <c r="A44" t="n">
        <v>42</v>
      </c>
      <c r="B44" t="n">
        <v>40</v>
      </c>
      <c r="C44" t="inlineStr">
        <is>
          <t xml:space="preserve">CONCLUIDO	</t>
        </is>
      </c>
      <c r="D44" t="n">
        <v>3.8067</v>
      </c>
      <c r="E44" t="n">
        <v>26.27</v>
      </c>
      <c r="F44" t="n">
        <v>24.08</v>
      </c>
      <c r="G44" t="n">
        <v>111.16</v>
      </c>
      <c r="H44" t="n">
        <v>1.97</v>
      </c>
      <c r="I44" t="n">
        <v>13</v>
      </c>
      <c r="J44" t="n">
        <v>102.88</v>
      </c>
      <c r="K44" t="n">
        <v>37.55</v>
      </c>
      <c r="L44" t="n">
        <v>11.5</v>
      </c>
      <c r="M44" t="n">
        <v>0</v>
      </c>
      <c r="N44" t="n">
        <v>13.83</v>
      </c>
      <c r="O44" t="n">
        <v>12922.24</v>
      </c>
      <c r="P44" t="n">
        <v>171.78</v>
      </c>
      <c r="Q44" t="n">
        <v>452.63</v>
      </c>
      <c r="R44" t="n">
        <v>73.64</v>
      </c>
      <c r="S44" t="n">
        <v>57.64</v>
      </c>
      <c r="T44" t="n">
        <v>5895.42</v>
      </c>
      <c r="U44" t="n">
        <v>0.78</v>
      </c>
      <c r="V44" t="n">
        <v>0.88</v>
      </c>
      <c r="W44" t="n">
        <v>6.83</v>
      </c>
      <c r="X44" t="n">
        <v>0.36</v>
      </c>
      <c r="Y44" t="n">
        <v>1</v>
      </c>
      <c r="Z44" t="n">
        <v>10</v>
      </c>
      <c r="AA44" t="n">
        <v>403.7025796821841</v>
      </c>
      <c r="AB44" t="n">
        <v>552.363679622007</v>
      </c>
      <c r="AC44" t="n">
        <v>499.6468652861753</v>
      </c>
      <c r="AD44" t="n">
        <v>403702.5796821841</v>
      </c>
      <c r="AE44" t="n">
        <v>552363.679622007</v>
      </c>
      <c r="AF44" t="n">
        <v>2.890771509930546e-05</v>
      </c>
      <c r="AG44" t="n">
        <v>31</v>
      </c>
      <c r="AH44" t="n">
        <v>499646.8652861753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125</v>
      </c>
      <c r="C2" t="inlineStr">
        <is>
          <t xml:space="preserve">CONCLUIDO	</t>
        </is>
      </c>
      <c r="D2" t="n">
        <v>1.6669</v>
      </c>
      <c r="E2" t="n">
        <v>59.99</v>
      </c>
      <c r="F2" t="n">
        <v>36.84</v>
      </c>
      <c r="G2" t="n">
        <v>5.12</v>
      </c>
      <c r="H2" t="n">
        <v>0.07000000000000001</v>
      </c>
      <c r="I2" t="n">
        <v>432</v>
      </c>
      <c r="J2" t="n">
        <v>242.64</v>
      </c>
      <c r="K2" t="n">
        <v>58.47</v>
      </c>
      <c r="L2" t="n">
        <v>1</v>
      </c>
      <c r="M2" t="n">
        <v>430</v>
      </c>
      <c r="N2" t="n">
        <v>58.17</v>
      </c>
      <c r="O2" t="n">
        <v>30160.1</v>
      </c>
      <c r="P2" t="n">
        <v>595.8099999999999</v>
      </c>
      <c r="Q2" t="n">
        <v>453.67</v>
      </c>
      <c r="R2" t="n">
        <v>489.67</v>
      </c>
      <c r="S2" t="n">
        <v>57.64</v>
      </c>
      <c r="T2" t="n">
        <v>211812.43</v>
      </c>
      <c r="U2" t="n">
        <v>0.12</v>
      </c>
      <c r="V2" t="n">
        <v>0.58</v>
      </c>
      <c r="W2" t="n">
        <v>7.53</v>
      </c>
      <c r="X2" t="n">
        <v>13.08</v>
      </c>
      <c r="Y2" t="n">
        <v>1</v>
      </c>
      <c r="Z2" t="n">
        <v>10</v>
      </c>
      <c r="AA2" t="n">
        <v>1600.152278489186</v>
      </c>
      <c r="AB2" t="n">
        <v>2189.398941165175</v>
      </c>
      <c r="AC2" t="n">
        <v>1980.445779061084</v>
      </c>
      <c r="AD2" t="n">
        <v>1600152.278489186</v>
      </c>
      <c r="AE2" t="n">
        <v>2189398.941165175</v>
      </c>
      <c r="AF2" t="n">
        <v>7.99377944614874e-06</v>
      </c>
      <c r="AG2" t="n">
        <v>70</v>
      </c>
      <c r="AH2" t="n">
        <v>1980445.779061084</v>
      </c>
    </row>
    <row r="3">
      <c r="A3" t="n">
        <v>1</v>
      </c>
      <c r="B3" t="n">
        <v>125</v>
      </c>
      <c r="C3" t="inlineStr">
        <is>
          <t xml:space="preserve">CONCLUIDO	</t>
        </is>
      </c>
      <c r="D3" t="n">
        <v>1.9881</v>
      </c>
      <c r="E3" t="n">
        <v>50.3</v>
      </c>
      <c r="F3" t="n">
        <v>32.95</v>
      </c>
      <c r="G3" t="n">
        <v>6.4</v>
      </c>
      <c r="H3" t="n">
        <v>0.09</v>
      </c>
      <c r="I3" t="n">
        <v>309</v>
      </c>
      <c r="J3" t="n">
        <v>243.08</v>
      </c>
      <c r="K3" t="n">
        <v>58.47</v>
      </c>
      <c r="L3" t="n">
        <v>1.25</v>
      </c>
      <c r="M3" t="n">
        <v>307</v>
      </c>
      <c r="N3" t="n">
        <v>58.36</v>
      </c>
      <c r="O3" t="n">
        <v>30214.33</v>
      </c>
      <c r="P3" t="n">
        <v>533.09</v>
      </c>
      <c r="Q3" t="n">
        <v>453.5</v>
      </c>
      <c r="R3" t="n">
        <v>362.95</v>
      </c>
      <c r="S3" t="n">
        <v>57.64</v>
      </c>
      <c r="T3" t="n">
        <v>149069.87</v>
      </c>
      <c r="U3" t="n">
        <v>0.16</v>
      </c>
      <c r="V3" t="n">
        <v>0.64</v>
      </c>
      <c r="W3" t="n">
        <v>7.31</v>
      </c>
      <c r="X3" t="n">
        <v>9.199999999999999</v>
      </c>
      <c r="Y3" t="n">
        <v>1</v>
      </c>
      <c r="Z3" t="n">
        <v>10</v>
      </c>
      <c r="AA3" t="n">
        <v>1258.90595766846</v>
      </c>
      <c r="AB3" t="n">
        <v>1722.490670293093</v>
      </c>
      <c r="AC3" t="n">
        <v>1558.098578251159</v>
      </c>
      <c r="AD3" t="n">
        <v>1258905.95766846</v>
      </c>
      <c r="AE3" t="n">
        <v>1722490.670293093</v>
      </c>
      <c r="AF3" t="n">
        <v>9.53412497263682e-06</v>
      </c>
      <c r="AG3" t="n">
        <v>59</v>
      </c>
      <c r="AH3" t="n">
        <v>1558098.578251159</v>
      </c>
    </row>
    <row r="4">
      <c r="A4" t="n">
        <v>2</v>
      </c>
      <c r="B4" t="n">
        <v>125</v>
      </c>
      <c r="C4" t="inlineStr">
        <is>
          <t xml:space="preserve">CONCLUIDO	</t>
        </is>
      </c>
      <c r="D4" t="n">
        <v>2.2234</v>
      </c>
      <c r="E4" t="n">
        <v>44.98</v>
      </c>
      <c r="F4" t="n">
        <v>30.84</v>
      </c>
      <c r="G4" t="n">
        <v>7.68</v>
      </c>
      <c r="H4" t="n">
        <v>0.11</v>
      </c>
      <c r="I4" t="n">
        <v>241</v>
      </c>
      <c r="J4" t="n">
        <v>243.52</v>
      </c>
      <c r="K4" t="n">
        <v>58.47</v>
      </c>
      <c r="L4" t="n">
        <v>1.5</v>
      </c>
      <c r="M4" t="n">
        <v>239</v>
      </c>
      <c r="N4" t="n">
        <v>58.55</v>
      </c>
      <c r="O4" t="n">
        <v>30268.64</v>
      </c>
      <c r="P4" t="n">
        <v>498.98</v>
      </c>
      <c r="Q4" t="n">
        <v>453.25</v>
      </c>
      <c r="R4" t="n">
        <v>293.75</v>
      </c>
      <c r="S4" t="n">
        <v>57.64</v>
      </c>
      <c r="T4" t="n">
        <v>114806.44</v>
      </c>
      <c r="U4" t="n">
        <v>0.2</v>
      </c>
      <c r="V4" t="n">
        <v>0.6899999999999999</v>
      </c>
      <c r="W4" t="n">
        <v>7.2</v>
      </c>
      <c r="X4" t="n">
        <v>7.1</v>
      </c>
      <c r="Y4" t="n">
        <v>1</v>
      </c>
      <c r="Z4" t="n">
        <v>10</v>
      </c>
      <c r="AA4" t="n">
        <v>1086.325698617546</v>
      </c>
      <c r="AB4" t="n">
        <v>1486.358746155951</v>
      </c>
      <c r="AC4" t="n">
        <v>1344.502753540429</v>
      </c>
      <c r="AD4" t="n">
        <v>1086325.698617546</v>
      </c>
      <c r="AE4" t="n">
        <v>1486358.746155951</v>
      </c>
      <c r="AF4" t="n">
        <v>1.06625287783113e-05</v>
      </c>
      <c r="AG4" t="n">
        <v>53</v>
      </c>
      <c r="AH4" t="n">
        <v>1344502.753540429</v>
      </c>
    </row>
    <row r="5">
      <c r="A5" t="n">
        <v>3</v>
      </c>
      <c r="B5" t="n">
        <v>125</v>
      </c>
      <c r="C5" t="inlineStr">
        <is>
          <t xml:space="preserve">CONCLUIDO	</t>
        </is>
      </c>
      <c r="D5" t="n">
        <v>2.4011</v>
      </c>
      <c r="E5" t="n">
        <v>41.65</v>
      </c>
      <c r="F5" t="n">
        <v>29.54</v>
      </c>
      <c r="G5" t="n">
        <v>8.949999999999999</v>
      </c>
      <c r="H5" t="n">
        <v>0.13</v>
      </c>
      <c r="I5" t="n">
        <v>198</v>
      </c>
      <c r="J5" t="n">
        <v>243.96</v>
      </c>
      <c r="K5" t="n">
        <v>58.47</v>
      </c>
      <c r="L5" t="n">
        <v>1.75</v>
      </c>
      <c r="M5" t="n">
        <v>196</v>
      </c>
      <c r="N5" t="n">
        <v>58.74</v>
      </c>
      <c r="O5" t="n">
        <v>30323.01</v>
      </c>
      <c r="P5" t="n">
        <v>477.98</v>
      </c>
      <c r="Q5" t="n">
        <v>453.15</v>
      </c>
      <c r="R5" t="n">
        <v>251.59</v>
      </c>
      <c r="S5" t="n">
        <v>57.64</v>
      </c>
      <c r="T5" t="n">
        <v>93941.73</v>
      </c>
      <c r="U5" t="n">
        <v>0.23</v>
      </c>
      <c r="V5" t="n">
        <v>0.72</v>
      </c>
      <c r="W5" t="n">
        <v>7.13</v>
      </c>
      <c r="X5" t="n">
        <v>5.8</v>
      </c>
      <c r="Y5" t="n">
        <v>1</v>
      </c>
      <c r="Z5" t="n">
        <v>10</v>
      </c>
      <c r="AA5" t="n">
        <v>981.5576835944736</v>
      </c>
      <c r="AB5" t="n">
        <v>1343.010525962768</v>
      </c>
      <c r="AC5" t="n">
        <v>1214.835486291993</v>
      </c>
      <c r="AD5" t="n">
        <v>981557.6835944736</v>
      </c>
      <c r="AE5" t="n">
        <v>1343010.525962768</v>
      </c>
      <c r="AF5" t="n">
        <v>1.151470623801532e-05</v>
      </c>
      <c r="AG5" t="n">
        <v>49</v>
      </c>
      <c r="AH5" t="n">
        <v>1214835.486291992</v>
      </c>
    </row>
    <row r="6">
      <c r="A6" t="n">
        <v>4</v>
      </c>
      <c r="B6" t="n">
        <v>125</v>
      </c>
      <c r="C6" t="inlineStr">
        <is>
          <t xml:space="preserve">CONCLUIDO	</t>
        </is>
      </c>
      <c r="D6" t="n">
        <v>2.543</v>
      </c>
      <c r="E6" t="n">
        <v>39.32</v>
      </c>
      <c r="F6" t="n">
        <v>28.63</v>
      </c>
      <c r="G6" t="n">
        <v>10.23</v>
      </c>
      <c r="H6" t="n">
        <v>0.15</v>
      </c>
      <c r="I6" t="n">
        <v>168</v>
      </c>
      <c r="J6" t="n">
        <v>244.41</v>
      </c>
      <c r="K6" t="n">
        <v>58.47</v>
      </c>
      <c r="L6" t="n">
        <v>2</v>
      </c>
      <c r="M6" t="n">
        <v>166</v>
      </c>
      <c r="N6" t="n">
        <v>58.93</v>
      </c>
      <c r="O6" t="n">
        <v>30377.45</v>
      </c>
      <c r="P6" t="n">
        <v>463.24</v>
      </c>
      <c r="Q6" t="n">
        <v>452.95</v>
      </c>
      <c r="R6" t="n">
        <v>221.42</v>
      </c>
      <c r="S6" t="n">
        <v>57.64</v>
      </c>
      <c r="T6" t="n">
        <v>79007.36</v>
      </c>
      <c r="U6" t="n">
        <v>0.26</v>
      </c>
      <c r="V6" t="n">
        <v>0.74</v>
      </c>
      <c r="W6" t="n">
        <v>7.09</v>
      </c>
      <c r="X6" t="n">
        <v>4.9</v>
      </c>
      <c r="Y6" t="n">
        <v>1</v>
      </c>
      <c r="Z6" t="n">
        <v>10</v>
      </c>
      <c r="AA6" t="n">
        <v>908.7181152910437</v>
      </c>
      <c r="AB6" t="n">
        <v>1243.348215155056</v>
      </c>
      <c r="AC6" t="n">
        <v>1124.684806550837</v>
      </c>
      <c r="AD6" t="n">
        <v>908718.1152910437</v>
      </c>
      <c r="AE6" t="n">
        <v>1243348.215155056</v>
      </c>
      <c r="AF6" t="n">
        <v>1.219520135074465e-05</v>
      </c>
      <c r="AG6" t="n">
        <v>46</v>
      </c>
      <c r="AH6" t="n">
        <v>1124684.806550837</v>
      </c>
    </row>
    <row r="7">
      <c r="A7" t="n">
        <v>5</v>
      </c>
      <c r="B7" t="n">
        <v>125</v>
      </c>
      <c r="C7" t="inlineStr">
        <is>
          <t xml:space="preserve">CONCLUIDO	</t>
        </is>
      </c>
      <c r="D7" t="n">
        <v>2.6577</v>
      </c>
      <c r="E7" t="n">
        <v>37.63</v>
      </c>
      <c r="F7" t="n">
        <v>27.98</v>
      </c>
      <c r="G7" t="n">
        <v>11.5</v>
      </c>
      <c r="H7" t="n">
        <v>0.16</v>
      </c>
      <c r="I7" t="n">
        <v>146</v>
      </c>
      <c r="J7" t="n">
        <v>244.85</v>
      </c>
      <c r="K7" t="n">
        <v>58.47</v>
      </c>
      <c r="L7" t="n">
        <v>2.25</v>
      </c>
      <c r="M7" t="n">
        <v>144</v>
      </c>
      <c r="N7" t="n">
        <v>59.12</v>
      </c>
      <c r="O7" t="n">
        <v>30431.96</v>
      </c>
      <c r="P7" t="n">
        <v>452.49</v>
      </c>
      <c r="Q7" t="n">
        <v>452.95</v>
      </c>
      <c r="R7" t="n">
        <v>200.46</v>
      </c>
      <c r="S7" t="n">
        <v>57.64</v>
      </c>
      <c r="T7" t="n">
        <v>68638.02</v>
      </c>
      <c r="U7" t="n">
        <v>0.29</v>
      </c>
      <c r="V7" t="n">
        <v>0.76</v>
      </c>
      <c r="W7" t="n">
        <v>7.04</v>
      </c>
      <c r="X7" t="n">
        <v>4.24</v>
      </c>
      <c r="Y7" t="n">
        <v>1</v>
      </c>
      <c r="Z7" t="n">
        <v>10</v>
      </c>
      <c r="AA7" t="n">
        <v>858.4542136340169</v>
      </c>
      <c r="AB7" t="n">
        <v>1174.574927421073</v>
      </c>
      <c r="AC7" t="n">
        <v>1062.47514487427</v>
      </c>
      <c r="AD7" t="n">
        <v>858454.2136340169</v>
      </c>
      <c r="AE7" t="n">
        <v>1174574.927421073</v>
      </c>
      <c r="AF7" t="n">
        <v>1.274525624454347e-05</v>
      </c>
      <c r="AG7" t="n">
        <v>44</v>
      </c>
      <c r="AH7" t="n">
        <v>1062475.14487427</v>
      </c>
    </row>
    <row r="8">
      <c r="A8" t="n">
        <v>6</v>
      </c>
      <c r="B8" t="n">
        <v>125</v>
      </c>
      <c r="C8" t="inlineStr">
        <is>
          <t xml:space="preserve">CONCLUIDO	</t>
        </is>
      </c>
      <c r="D8" t="n">
        <v>2.7526</v>
      </c>
      <c r="E8" t="n">
        <v>36.33</v>
      </c>
      <c r="F8" t="n">
        <v>27.48</v>
      </c>
      <c r="G8" t="n">
        <v>12.78</v>
      </c>
      <c r="H8" t="n">
        <v>0.18</v>
      </c>
      <c r="I8" t="n">
        <v>129</v>
      </c>
      <c r="J8" t="n">
        <v>245.29</v>
      </c>
      <c r="K8" t="n">
        <v>58.47</v>
      </c>
      <c r="L8" t="n">
        <v>2.5</v>
      </c>
      <c r="M8" t="n">
        <v>127</v>
      </c>
      <c r="N8" t="n">
        <v>59.32</v>
      </c>
      <c r="O8" t="n">
        <v>30486.54</v>
      </c>
      <c r="P8" t="n">
        <v>444.44</v>
      </c>
      <c r="Q8" t="n">
        <v>452.91</v>
      </c>
      <c r="R8" t="n">
        <v>184.09</v>
      </c>
      <c r="S8" t="n">
        <v>57.64</v>
      </c>
      <c r="T8" t="n">
        <v>60538.29</v>
      </c>
      <c r="U8" t="n">
        <v>0.31</v>
      </c>
      <c r="V8" t="n">
        <v>0.77</v>
      </c>
      <c r="W8" t="n">
        <v>7.02</v>
      </c>
      <c r="X8" t="n">
        <v>3.75</v>
      </c>
      <c r="Y8" t="n">
        <v>1</v>
      </c>
      <c r="Z8" t="n">
        <v>10</v>
      </c>
      <c r="AA8" t="n">
        <v>825.5942880375397</v>
      </c>
      <c r="AB8" t="n">
        <v>1129.614527542369</v>
      </c>
      <c r="AC8" t="n">
        <v>1021.805702457671</v>
      </c>
      <c r="AD8" t="n">
        <v>825594.2880375397</v>
      </c>
      <c r="AE8" t="n">
        <v>1129614.527542369</v>
      </c>
      <c r="AF8" t="n">
        <v>1.320035833191495e-05</v>
      </c>
      <c r="AG8" t="n">
        <v>43</v>
      </c>
      <c r="AH8" t="n">
        <v>1021805.702457672</v>
      </c>
    </row>
    <row r="9">
      <c r="A9" t="n">
        <v>7</v>
      </c>
      <c r="B9" t="n">
        <v>125</v>
      </c>
      <c r="C9" t="inlineStr">
        <is>
          <t xml:space="preserve">CONCLUIDO	</t>
        </is>
      </c>
      <c r="D9" t="n">
        <v>2.8412</v>
      </c>
      <c r="E9" t="n">
        <v>35.2</v>
      </c>
      <c r="F9" t="n">
        <v>27.01</v>
      </c>
      <c r="G9" t="n">
        <v>14.09</v>
      </c>
      <c r="H9" t="n">
        <v>0.2</v>
      </c>
      <c r="I9" t="n">
        <v>115</v>
      </c>
      <c r="J9" t="n">
        <v>245.73</v>
      </c>
      <c r="K9" t="n">
        <v>58.47</v>
      </c>
      <c r="L9" t="n">
        <v>2.75</v>
      </c>
      <c r="M9" t="n">
        <v>113</v>
      </c>
      <c r="N9" t="n">
        <v>59.51</v>
      </c>
      <c r="O9" t="n">
        <v>30541.19</v>
      </c>
      <c r="P9" t="n">
        <v>436.69</v>
      </c>
      <c r="Q9" t="n">
        <v>452.96</v>
      </c>
      <c r="R9" t="n">
        <v>169.35</v>
      </c>
      <c r="S9" t="n">
        <v>57.64</v>
      </c>
      <c r="T9" t="n">
        <v>53239.18</v>
      </c>
      <c r="U9" t="n">
        <v>0.34</v>
      </c>
      <c r="V9" t="n">
        <v>0.79</v>
      </c>
      <c r="W9" t="n">
        <v>6.97</v>
      </c>
      <c r="X9" t="n">
        <v>3.28</v>
      </c>
      <c r="Y9" t="n">
        <v>1</v>
      </c>
      <c r="Z9" t="n">
        <v>10</v>
      </c>
      <c r="AA9" t="n">
        <v>786.5641350752645</v>
      </c>
      <c r="AB9" t="n">
        <v>1076.21175037056</v>
      </c>
      <c r="AC9" t="n">
        <v>973.4996113878715</v>
      </c>
      <c r="AD9" t="n">
        <v>786564.1350752645</v>
      </c>
      <c r="AE9" t="n">
        <v>1076211.75037056</v>
      </c>
      <c r="AF9" t="n">
        <v>1.362524816269591e-05</v>
      </c>
      <c r="AG9" t="n">
        <v>41</v>
      </c>
      <c r="AH9" t="n">
        <v>973499.6113878714</v>
      </c>
    </row>
    <row r="10">
      <c r="A10" t="n">
        <v>8</v>
      </c>
      <c r="B10" t="n">
        <v>125</v>
      </c>
      <c r="C10" t="inlineStr">
        <is>
          <t xml:space="preserve">CONCLUIDO	</t>
        </is>
      </c>
      <c r="D10" t="n">
        <v>2.9017</v>
      </c>
      <c r="E10" t="n">
        <v>34.46</v>
      </c>
      <c r="F10" t="n">
        <v>26.75</v>
      </c>
      <c r="G10" t="n">
        <v>15.28</v>
      </c>
      <c r="H10" t="n">
        <v>0.22</v>
      </c>
      <c r="I10" t="n">
        <v>105</v>
      </c>
      <c r="J10" t="n">
        <v>246.18</v>
      </c>
      <c r="K10" t="n">
        <v>58.47</v>
      </c>
      <c r="L10" t="n">
        <v>3</v>
      </c>
      <c r="M10" t="n">
        <v>103</v>
      </c>
      <c r="N10" t="n">
        <v>59.7</v>
      </c>
      <c r="O10" t="n">
        <v>30595.91</v>
      </c>
      <c r="P10" t="n">
        <v>432.35</v>
      </c>
      <c r="Q10" t="n">
        <v>452.71</v>
      </c>
      <c r="R10" t="n">
        <v>160.42</v>
      </c>
      <c r="S10" t="n">
        <v>57.64</v>
      </c>
      <c r="T10" t="n">
        <v>48823.46</v>
      </c>
      <c r="U10" t="n">
        <v>0.36</v>
      </c>
      <c r="V10" t="n">
        <v>0.79</v>
      </c>
      <c r="W10" t="n">
        <v>6.97</v>
      </c>
      <c r="X10" t="n">
        <v>3.02</v>
      </c>
      <c r="Y10" t="n">
        <v>1</v>
      </c>
      <c r="Z10" t="n">
        <v>10</v>
      </c>
      <c r="AA10" t="n">
        <v>764.8323664572634</v>
      </c>
      <c r="AB10" t="n">
        <v>1046.477385809444</v>
      </c>
      <c r="AC10" t="n">
        <v>946.6030528480258</v>
      </c>
      <c r="AD10" t="n">
        <v>764832.3664572635</v>
      </c>
      <c r="AE10" t="n">
        <v>1046477.385809444</v>
      </c>
      <c r="AF10" t="n">
        <v>1.391538173789058e-05</v>
      </c>
      <c r="AG10" t="n">
        <v>40</v>
      </c>
      <c r="AH10" t="n">
        <v>946603.0528480258</v>
      </c>
    </row>
    <row r="11">
      <c r="A11" t="n">
        <v>9</v>
      </c>
      <c r="B11" t="n">
        <v>125</v>
      </c>
      <c r="C11" t="inlineStr">
        <is>
          <t xml:space="preserve">CONCLUIDO	</t>
        </is>
      </c>
      <c r="D11" t="n">
        <v>2.9615</v>
      </c>
      <c r="E11" t="n">
        <v>33.77</v>
      </c>
      <c r="F11" t="n">
        <v>26.48</v>
      </c>
      <c r="G11" t="n">
        <v>16.55</v>
      </c>
      <c r="H11" t="n">
        <v>0.23</v>
      </c>
      <c r="I11" t="n">
        <v>96</v>
      </c>
      <c r="J11" t="n">
        <v>246.62</v>
      </c>
      <c r="K11" t="n">
        <v>58.47</v>
      </c>
      <c r="L11" t="n">
        <v>3.25</v>
      </c>
      <c r="M11" t="n">
        <v>94</v>
      </c>
      <c r="N11" t="n">
        <v>59.9</v>
      </c>
      <c r="O11" t="n">
        <v>30650.7</v>
      </c>
      <c r="P11" t="n">
        <v>427.92</v>
      </c>
      <c r="Q11" t="n">
        <v>452.81</v>
      </c>
      <c r="R11" t="n">
        <v>152.06</v>
      </c>
      <c r="S11" t="n">
        <v>57.64</v>
      </c>
      <c r="T11" t="n">
        <v>44685.94</v>
      </c>
      <c r="U11" t="n">
        <v>0.38</v>
      </c>
      <c r="V11" t="n">
        <v>0.8</v>
      </c>
      <c r="W11" t="n">
        <v>6.95</v>
      </c>
      <c r="X11" t="n">
        <v>2.75</v>
      </c>
      <c r="Y11" t="n">
        <v>1</v>
      </c>
      <c r="Z11" t="n">
        <v>10</v>
      </c>
      <c r="AA11" t="n">
        <v>752.6135021531999</v>
      </c>
      <c r="AB11" t="n">
        <v>1029.758996610376</v>
      </c>
      <c r="AC11" t="n">
        <v>931.48024324971</v>
      </c>
      <c r="AD11" t="n">
        <v>752613.5021531999</v>
      </c>
      <c r="AE11" t="n">
        <v>1029758.996610376</v>
      </c>
      <c r="AF11" t="n">
        <v>1.42021583956863e-05</v>
      </c>
      <c r="AG11" t="n">
        <v>40</v>
      </c>
      <c r="AH11" t="n">
        <v>931480.2432497101</v>
      </c>
    </row>
    <row r="12">
      <c r="A12" t="n">
        <v>10</v>
      </c>
      <c r="B12" t="n">
        <v>125</v>
      </c>
      <c r="C12" t="inlineStr">
        <is>
          <t xml:space="preserve">CONCLUIDO	</t>
        </is>
      </c>
      <c r="D12" t="n">
        <v>3.0158</v>
      </c>
      <c r="E12" t="n">
        <v>33.16</v>
      </c>
      <c r="F12" t="n">
        <v>26.25</v>
      </c>
      <c r="G12" t="n">
        <v>17.9</v>
      </c>
      <c r="H12" t="n">
        <v>0.25</v>
      </c>
      <c r="I12" t="n">
        <v>88</v>
      </c>
      <c r="J12" t="n">
        <v>247.07</v>
      </c>
      <c r="K12" t="n">
        <v>58.47</v>
      </c>
      <c r="L12" t="n">
        <v>3.5</v>
      </c>
      <c r="M12" t="n">
        <v>86</v>
      </c>
      <c r="N12" t="n">
        <v>60.09</v>
      </c>
      <c r="O12" t="n">
        <v>30705.56</v>
      </c>
      <c r="P12" t="n">
        <v>424.09</v>
      </c>
      <c r="Q12" t="n">
        <v>452.77</v>
      </c>
      <c r="R12" t="n">
        <v>144.01</v>
      </c>
      <c r="S12" t="n">
        <v>57.64</v>
      </c>
      <c r="T12" t="n">
        <v>40705.04</v>
      </c>
      <c r="U12" t="n">
        <v>0.4</v>
      </c>
      <c r="V12" t="n">
        <v>0.8100000000000001</v>
      </c>
      <c r="W12" t="n">
        <v>6.95</v>
      </c>
      <c r="X12" t="n">
        <v>2.52</v>
      </c>
      <c r="Y12" t="n">
        <v>1</v>
      </c>
      <c r="Z12" t="n">
        <v>10</v>
      </c>
      <c r="AA12" t="n">
        <v>733.1273297124784</v>
      </c>
      <c r="AB12" t="n">
        <v>1003.097155807725</v>
      </c>
      <c r="AC12" t="n">
        <v>907.3629711131358</v>
      </c>
      <c r="AD12" t="n">
        <v>733127.3297124784</v>
      </c>
      <c r="AE12" t="n">
        <v>1003097.155807726</v>
      </c>
      <c r="AF12" t="n">
        <v>1.446255927391888e-05</v>
      </c>
      <c r="AG12" t="n">
        <v>39</v>
      </c>
      <c r="AH12" t="n">
        <v>907362.9711131358</v>
      </c>
    </row>
    <row r="13">
      <c r="A13" t="n">
        <v>11</v>
      </c>
      <c r="B13" t="n">
        <v>125</v>
      </c>
      <c r="C13" t="inlineStr">
        <is>
          <t xml:space="preserve">CONCLUIDO	</t>
        </is>
      </c>
      <c r="D13" t="n">
        <v>3.0586</v>
      </c>
      <c r="E13" t="n">
        <v>32.7</v>
      </c>
      <c r="F13" t="n">
        <v>26.07</v>
      </c>
      <c r="G13" t="n">
        <v>19.07</v>
      </c>
      <c r="H13" t="n">
        <v>0.27</v>
      </c>
      <c r="I13" t="n">
        <v>82</v>
      </c>
      <c r="J13" t="n">
        <v>247.51</v>
      </c>
      <c r="K13" t="n">
        <v>58.47</v>
      </c>
      <c r="L13" t="n">
        <v>3.75</v>
      </c>
      <c r="M13" t="n">
        <v>80</v>
      </c>
      <c r="N13" t="n">
        <v>60.29</v>
      </c>
      <c r="O13" t="n">
        <v>30760.49</v>
      </c>
      <c r="P13" t="n">
        <v>421</v>
      </c>
      <c r="Q13" t="n">
        <v>452.75</v>
      </c>
      <c r="R13" t="n">
        <v>138.27</v>
      </c>
      <c r="S13" t="n">
        <v>57.64</v>
      </c>
      <c r="T13" t="n">
        <v>37862.4</v>
      </c>
      <c r="U13" t="n">
        <v>0.42</v>
      </c>
      <c r="V13" t="n">
        <v>0.8100000000000001</v>
      </c>
      <c r="W13" t="n">
        <v>6.93</v>
      </c>
      <c r="X13" t="n">
        <v>2.34</v>
      </c>
      <c r="Y13" t="n">
        <v>1</v>
      </c>
      <c r="Z13" t="n">
        <v>10</v>
      </c>
      <c r="AA13" t="n">
        <v>716.0726641692909</v>
      </c>
      <c r="AB13" t="n">
        <v>979.7622100127941</v>
      </c>
      <c r="AC13" t="n">
        <v>886.2550797940706</v>
      </c>
      <c r="AD13" t="n">
        <v>716072.6641692909</v>
      </c>
      <c r="AE13" t="n">
        <v>979762.2100127941</v>
      </c>
      <c r="AF13" t="n">
        <v>1.466781079488304e-05</v>
      </c>
      <c r="AG13" t="n">
        <v>38</v>
      </c>
      <c r="AH13" t="n">
        <v>886255.0797940707</v>
      </c>
    </row>
    <row r="14">
      <c r="A14" t="n">
        <v>12</v>
      </c>
      <c r="B14" t="n">
        <v>125</v>
      </c>
      <c r="C14" t="inlineStr">
        <is>
          <t xml:space="preserve">CONCLUIDO	</t>
        </is>
      </c>
      <c r="D14" t="n">
        <v>3.1011</v>
      </c>
      <c r="E14" t="n">
        <v>32.25</v>
      </c>
      <c r="F14" t="n">
        <v>25.9</v>
      </c>
      <c r="G14" t="n">
        <v>20.45</v>
      </c>
      <c r="H14" t="n">
        <v>0.29</v>
      </c>
      <c r="I14" t="n">
        <v>76</v>
      </c>
      <c r="J14" t="n">
        <v>247.96</v>
      </c>
      <c r="K14" t="n">
        <v>58.47</v>
      </c>
      <c r="L14" t="n">
        <v>4</v>
      </c>
      <c r="M14" t="n">
        <v>74</v>
      </c>
      <c r="N14" t="n">
        <v>60.48</v>
      </c>
      <c r="O14" t="n">
        <v>30815.5</v>
      </c>
      <c r="P14" t="n">
        <v>418.28</v>
      </c>
      <c r="Q14" t="n">
        <v>452.69</v>
      </c>
      <c r="R14" t="n">
        <v>132.93</v>
      </c>
      <c r="S14" t="n">
        <v>57.64</v>
      </c>
      <c r="T14" t="n">
        <v>35224.21</v>
      </c>
      <c r="U14" t="n">
        <v>0.43</v>
      </c>
      <c r="V14" t="n">
        <v>0.82</v>
      </c>
      <c r="W14" t="n">
        <v>6.92</v>
      </c>
      <c r="X14" t="n">
        <v>2.17</v>
      </c>
      <c r="Y14" t="n">
        <v>1</v>
      </c>
      <c r="Z14" t="n">
        <v>10</v>
      </c>
      <c r="AA14" t="n">
        <v>708.5692899334404</v>
      </c>
      <c r="AB14" t="n">
        <v>969.4957623577948</v>
      </c>
      <c r="AC14" t="n">
        <v>876.9684474942146</v>
      </c>
      <c r="AD14" t="n">
        <v>708569.2899334404</v>
      </c>
      <c r="AE14" t="n">
        <v>969495.7623577948</v>
      </c>
      <c r="AF14" t="n">
        <v>1.487162363696194e-05</v>
      </c>
      <c r="AG14" t="n">
        <v>38</v>
      </c>
      <c r="AH14" t="n">
        <v>876968.4474942146</v>
      </c>
    </row>
    <row r="15">
      <c r="A15" t="n">
        <v>13</v>
      </c>
      <c r="B15" t="n">
        <v>125</v>
      </c>
      <c r="C15" t="inlineStr">
        <is>
          <t xml:space="preserve">CONCLUIDO	</t>
        </is>
      </c>
      <c r="D15" t="n">
        <v>3.1285</v>
      </c>
      <c r="E15" t="n">
        <v>31.96</v>
      </c>
      <c r="F15" t="n">
        <v>25.81</v>
      </c>
      <c r="G15" t="n">
        <v>21.51</v>
      </c>
      <c r="H15" t="n">
        <v>0.3</v>
      </c>
      <c r="I15" t="n">
        <v>72</v>
      </c>
      <c r="J15" t="n">
        <v>248.4</v>
      </c>
      <c r="K15" t="n">
        <v>58.47</v>
      </c>
      <c r="L15" t="n">
        <v>4.25</v>
      </c>
      <c r="M15" t="n">
        <v>70</v>
      </c>
      <c r="N15" t="n">
        <v>60.68</v>
      </c>
      <c r="O15" t="n">
        <v>30870.57</v>
      </c>
      <c r="P15" t="n">
        <v>416.73</v>
      </c>
      <c r="Q15" t="n">
        <v>452.7</v>
      </c>
      <c r="R15" t="n">
        <v>129.93</v>
      </c>
      <c r="S15" t="n">
        <v>57.64</v>
      </c>
      <c r="T15" t="n">
        <v>33743.15</v>
      </c>
      <c r="U15" t="n">
        <v>0.44</v>
      </c>
      <c r="V15" t="n">
        <v>0.82</v>
      </c>
      <c r="W15" t="n">
        <v>6.92</v>
      </c>
      <c r="X15" t="n">
        <v>2.08</v>
      </c>
      <c r="Y15" t="n">
        <v>1</v>
      </c>
      <c r="Z15" t="n">
        <v>10</v>
      </c>
      <c r="AA15" t="n">
        <v>695.0378888407663</v>
      </c>
      <c r="AB15" t="n">
        <v>950.9815024195134</v>
      </c>
      <c r="AC15" t="n">
        <v>860.2211625395156</v>
      </c>
      <c r="AD15" t="n">
        <v>695037.8888407663</v>
      </c>
      <c r="AE15" t="n">
        <v>950981.5024195134</v>
      </c>
      <c r="AF15" t="n">
        <v>1.500302297514928e-05</v>
      </c>
      <c r="AG15" t="n">
        <v>37</v>
      </c>
      <c r="AH15" t="n">
        <v>860221.1625395156</v>
      </c>
    </row>
    <row r="16">
      <c r="A16" t="n">
        <v>14</v>
      </c>
      <c r="B16" t="n">
        <v>125</v>
      </c>
      <c r="C16" t="inlineStr">
        <is>
          <t xml:space="preserve">CONCLUIDO	</t>
        </is>
      </c>
      <c r="D16" t="n">
        <v>3.1699</v>
      </c>
      <c r="E16" t="n">
        <v>31.55</v>
      </c>
      <c r="F16" t="n">
        <v>25.63</v>
      </c>
      <c r="G16" t="n">
        <v>22.95</v>
      </c>
      <c r="H16" t="n">
        <v>0.32</v>
      </c>
      <c r="I16" t="n">
        <v>67</v>
      </c>
      <c r="J16" t="n">
        <v>248.85</v>
      </c>
      <c r="K16" t="n">
        <v>58.47</v>
      </c>
      <c r="L16" t="n">
        <v>4.5</v>
      </c>
      <c r="M16" t="n">
        <v>65</v>
      </c>
      <c r="N16" t="n">
        <v>60.88</v>
      </c>
      <c r="O16" t="n">
        <v>30925.72</v>
      </c>
      <c r="P16" t="n">
        <v>413.67</v>
      </c>
      <c r="Q16" t="n">
        <v>452.82</v>
      </c>
      <c r="R16" t="n">
        <v>123.77</v>
      </c>
      <c r="S16" t="n">
        <v>57.64</v>
      </c>
      <c r="T16" t="n">
        <v>30688.2</v>
      </c>
      <c r="U16" t="n">
        <v>0.47</v>
      </c>
      <c r="V16" t="n">
        <v>0.83</v>
      </c>
      <c r="W16" t="n">
        <v>6.91</v>
      </c>
      <c r="X16" t="n">
        <v>1.9</v>
      </c>
      <c r="Y16" t="n">
        <v>1</v>
      </c>
      <c r="Z16" t="n">
        <v>10</v>
      </c>
      <c r="AA16" t="n">
        <v>687.7098509790849</v>
      </c>
      <c r="AB16" t="n">
        <v>940.954957726947</v>
      </c>
      <c r="AC16" t="n">
        <v>851.1515372000641</v>
      </c>
      <c r="AD16" t="n">
        <v>687709.8509790848</v>
      </c>
      <c r="AE16" t="n">
        <v>940954.957726947</v>
      </c>
      <c r="AF16" t="n">
        <v>1.520156066131556e-05</v>
      </c>
      <c r="AG16" t="n">
        <v>37</v>
      </c>
      <c r="AH16" t="n">
        <v>851151.5372000642</v>
      </c>
    </row>
    <row r="17">
      <c r="A17" t="n">
        <v>15</v>
      </c>
      <c r="B17" t="n">
        <v>125</v>
      </c>
      <c r="C17" t="inlineStr">
        <is>
          <t xml:space="preserve">CONCLUIDO	</t>
        </is>
      </c>
      <c r="D17" t="n">
        <v>3.1911</v>
      </c>
      <c r="E17" t="n">
        <v>31.34</v>
      </c>
      <c r="F17" t="n">
        <v>25.56</v>
      </c>
      <c r="G17" t="n">
        <v>23.96</v>
      </c>
      <c r="H17" t="n">
        <v>0.34</v>
      </c>
      <c r="I17" t="n">
        <v>64</v>
      </c>
      <c r="J17" t="n">
        <v>249.3</v>
      </c>
      <c r="K17" t="n">
        <v>58.47</v>
      </c>
      <c r="L17" t="n">
        <v>4.75</v>
      </c>
      <c r="M17" t="n">
        <v>62</v>
      </c>
      <c r="N17" t="n">
        <v>61.07</v>
      </c>
      <c r="O17" t="n">
        <v>30980.93</v>
      </c>
      <c r="P17" t="n">
        <v>412.4</v>
      </c>
      <c r="Q17" t="n">
        <v>452.74</v>
      </c>
      <c r="R17" t="n">
        <v>121.89</v>
      </c>
      <c r="S17" t="n">
        <v>57.64</v>
      </c>
      <c r="T17" t="n">
        <v>29763.19</v>
      </c>
      <c r="U17" t="n">
        <v>0.47</v>
      </c>
      <c r="V17" t="n">
        <v>0.83</v>
      </c>
      <c r="W17" t="n">
        <v>6.9</v>
      </c>
      <c r="X17" t="n">
        <v>1.83</v>
      </c>
      <c r="Y17" t="n">
        <v>1</v>
      </c>
      <c r="Z17" t="n">
        <v>10</v>
      </c>
      <c r="AA17" t="n">
        <v>684.2891919388268</v>
      </c>
      <c r="AB17" t="n">
        <v>936.2746611192399</v>
      </c>
      <c r="AC17" t="n">
        <v>846.9179215317588</v>
      </c>
      <c r="AD17" t="n">
        <v>684289.1919388268</v>
      </c>
      <c r="AE17" t="n">
        <v>936274.6611192399</v>
      </c>
      <c r="AF17" t="n">
        <v>1.530322730254079e-05</v>
      </c>
      <c r="AG17" t="n">
        <v>37</v>
      </c>
      <c r="AH17" t="n">
        <v>846917.9215317587</v>
      </c>
    </row>
    <row r="18">
      <c r="A18" t="n">
        <v>16</v>
      </c>
      <c r="B18" t="n">
        <v>125</v>
      </c>
      <c r="C18" t="inlineStr">
        <is>
          <t xml:space="preserve">CONCLUIDO	</t>
        </is>
      </c>
      <c r="D18" t="n">
        <v>3.2217</v>
      </c>
      <c r="E18" t="n">
        <v>31.04</v>
      </c>
      <c r="F18" t="n">
        <v>25.45</v>
      </c>
      <c r="G18" t="n">
        <v>25.45</v>
      </c>
      <c r="H18" t="n">
        <v>0.36</v>
      </c>
      <c r="I18" t="n">
        <v>60</v>
      </c>
      <c r="J18" t="n">
        <v>249.75</v>
      </c>
      <c r="K18" t="n">
        <v>58.47</v>
      </c>
      <c r="L18" t="n">
        <v>5</v>
      </c>
      <c r="M18" t="n">
        <v>58</v>
      </c>
      <c r="N18" t="n">
        <v>61.27</v>
      </c>
      <c r="O18" t="n">
        <v>31036.22</v>
      </c>
      <c r="P18" t="n">
        <v>410.58</v>
      </c>
      <c r="Q18" t="n">
        <v>452.74</v>
      </c>
      <c r="R18" t="n">
        <v>118.38</v>
      </c>
      <c r="S18" t="n">
        <v>57.64</v>
      </c>
      <c r="T18" t="n">
        <v>28026.39</v>
      </c>
      <c r="U18" t="n">
        <v>0.49</v>
      </c>
      <c r="V18" t="n">
        <v>0.83</v>
      </c>
      <c r="W18" t="n">
        <v>6.9</v>
      </c>
      <c r="X18" t="n">
        <v>1.72</v>
      </c>
      <c r="Y18" t="n">
        <v>1</v>
      </c>
      <c r="Z18" t="n">
        <v>10</v>
      </c>
      <c r="AA18" t="n">
        <v>670.4384441935621</v>
      </c>
      <c r="AB18" t="n">
        <v>917.3234570023038</v>
      </c>
      <c r="AC18" t="n">
        <v>829.7753937375613</v>
      </c>
      <c r="AD18" t="n">
        <v>670438.444193562</v>
      </c>
      <c r="AE18" t="n">
        <v>917323.4570023038</v>
      </c>
      <c r="AF18" t="n">
        <v>1.54499725488376e-05</v>
      </c>
      <c r="AG18" t="n">
        <v>36</v>
      </c>
      <c r="AH18" t="n">
        <v>829775.3937375613</v>
      </c>
    </row>
    <row r="19">
      <c r="A19" t="n">
        <v>17</v>
      </c>
      <c r="B19" t="n">
        <v>125</v>
      </c>
      <c r="C19" t="inlineStr">
        <is>
          <t xml:space="preserve">CONCLUIDO	</t>
        </is>
      </c>
      <c r="D19" t="n">
        <v>3.2469</v>
      </c>
      <c r="E19" t="n">
        <v>30.8</v>
      </c>
      <c r="F19" t="n">
        <v>25.35</v>
      </c>
      <c r="G19" t="n">
        <v>26.68</v>
      </c>
      <c r="H19" t="n">
        <v>0.37</v>
      </c>
      <c r="I19" t="n">
        <v>57</v>
      </c>
      <c r="J19" t="n">
        <v>250.2</v>
      </c>
      <c r="K19" t="n">
        <v>58.47</v>
      </c>
      <c r="L19" t="n">
        <v>5.25</v>
      </c>
      <c r="M19" t="n">
        <v>55</v>
      </c>
      <c r="N19" t="n">
        <v>61.47</v>
      </c>
      <c r="O19" t="n">
        <v>31091.59</v>
      </c>
      <c r="P19" t="n">
        <v>408.83</v>
      </c>
      <c r="Q19" t="n">
        <v>452.72</v>
      </c>
      <c r="R19" t="n">
        <v>115.14</v>
      </c>
      <c r="S19" t="n">
        <v>57.64</v>
      </c>
      <c r="T19" t="n">
        <v>26422.88</v>
      </c>
      <c r="U19" t="n">
        <v>0.5</v>
      </c>
      <c r="V19" t="n">
        <v>0.84</v>
      </c>
      <c r="W19" t="n">
        <v>6.89</v>
      </c>
      <c r="X19" t="n">
        <v>1.62</v>
      </c>
      <c r="Y19" t="n">
        <v>1</v>
      </c>
      <c r="Z19" t="n">
        <v>10</v>
      </c>
      <c r="AA19" t="n">
        <v>666.3027832563454</v>
      </c>
      <c r="AB19" t="n">
        <v>911.6648632555203</v>
      </c>
      <c r="AC19" t="n">
        <v>824.6568482360847</v>
      </c>
      <c r="AD19" t="n">
        <v>666302.7832563454</v>
      </c>
      <c r="AE19" t="n">
        <v>911664.8632555204</v>
      </c>
      <c r="AF19" t="n">
        <v>1.557082157519968e-05</v>
      </c>
      <c r="AG19" t="n">
        <v>36</v>
      </c>
      <c r="AH19" t="n">
        <v>824656.8482360847</v>
      </c>
    </row>
    <row r="20">
      <c r="A20" t="n">
        <v>18</v>
      </c>
      <c r="B20" t="n">
        <v>125</v>
      </c>
      <c r="C20" t="inlineStr">
        <is>
          <t xml:space="preserve">CONCLUIDO	</t>
        </is>
      </c>
      <c r="D20" t="n">
        <v>3.2744</v>
      </c>
      <c r="E20" t="n">
        <v>30.54</v>
      </c>
      <c r="F20" t="n">
        <v>25.23</v>
      </c>
      <c r="G20" t="n">
        <v>28.04</v>
      </c>
      <c r="H20" t="n">
        <v>0.39</v>
      </c>
      <c r="I20" t="n">
        <v>54</v>
      </c>
      <c r="J20" t="n">
        <v>250.64</v>
      </c>
      <c r="K20" t="n">
        <v>58.47</v>
      </c>
      <c r="L20" t="n">
        <v>5.5</v>
      </c>
      <c r="M20" t="n">
        <v>52</v>
      </c>
      <c r="N20" t="n">
        <v>61.67</v>
      </c>
      <c r="O20" t="n">
        <v>31147.02</v>
      </c>
      <c r="P20" t="n">
        <v>406.74</v>
      </c>
      <c r="Q20" t="n">
        <v>452.71</v>
      </c>
      <c r="R20" t="n">
        <v>111.47</v>
      </c>
      <c r="S20" t="n">
        <v>57.64</v>
      </c>
      <c r="T20" t="n">
        <v>24604.89</v>
      </c>
      <c r="U20" t="n">
        <v>0.52</v>
      </c>
      <c r="V20" t="n">
        <v>0.84</v>
      </c>
      <c r="W20" t="n">
        <v>6.88</v>
      </c>
      <c r="X20" t="n">
        <v>1.51</v>
      </c>
      <c r="Y20" t="n">
        <v>1</v>
      </c>
      <c r="Z20" t="n">
        <v>10</v>
      </c>
      <c r="AA20" t="n">
        <v>661.7132812282082</v>
      </c>
      <c r="AB20" t="n">
        <v>905.3853041060837</v>
      </c>
      <c r="AC20" t="n">
        <v>818.9766013984535</v>
      </c>
      <c r="AD20" t="n">
        <v>661713.2812282082</v>
      </c>
      <c r="AE20" t="n">
        <v>905385.3041060837</v>
      </c>
      <c r="AF20" t="n">
        <v>1.570270047301544e-05</v>
      </c>
      <c r="AG20" t="n">
        <v>36</v>
      </c>
      <c r="AH20" t="n">
        <v>818976.6013984535</v>
      </c>
    </row>
    <row r="21">
      <c r="A21" t="n">
        <v>19</v>
      </c>
      <c r="B21" t="n">
        <v>125</v>
      </c>
      <c r="C21" t="inlineStr">
        <is>
          <t xml:space="preserve">CONCLUIDO	</t>
        </is>
      </c>
      <c r="D21" t="n">
        <v>3.2896</v>
      </c>
      <c r="E21" t="n">
        <v>30.4</v>
      </c>
      <c r="F21" t="n">
        <v>25.19</v>
      </c>
      <c r="G21" t="n">
        <v>29.06</v>
      </c>
      <c r="H21" t="n">
        <v>0.41</v>
      </c>
      <c r="I21" t="n">
        <v>52</v>
      </c>
      <c r="J21" t="n">
        <v>251.09</v>
      </c>
      <c r="K21" t="n">
        <v>58.47</v>
      </c>
      <c r="L21" t="n">
        <v>5.75</v>
      </c>
      <c r="M21" t="n">
        <v>50</v>
      </c>
      <c r="N21" t="n">
        <v>61.87</v>
      </c>
      <c r="O21" t="n">
        <v>31202.53</v>
      </c>
      <c r="P21" t="n">
        <v>406.1</v>
      </c>
      <c r="Q21" t="n">
        <v>452.79</v>
      </c>
      <c r="R21" t="n">
        <v>109.46</v>
      </c>
      <c r="S21" t="n">
        <v>57.64</v>
      </c>
      <c r="T21" t="n">
        <v>23610.08</v>
      </c>
      <c r="U21" t="n">
        <v>0.53</v>
      </c>
      <c r="V21" t="n">
        <v>0.84</v>
      </c>
      <c r="W21" t="n">
        <v>6.89</v>
      </c>
      <c r="X21" t="n">
        <v>1.46</v>
      </c>
      <c r="Y21" t="n">
        <v>1</v>
      </c>
      <c r="Z21" t="n">
        <v>10</v>
      </c>
      <c r="AA21" t="n">
        <v>659.6264720571257</v>
      </c>
      <c r="AB21" t="n">
        <v>902.5300397346854</v>
      </c>
      <c r="AC21" t="n">
        <v>816.3938394512727</v>
      </c>
      <c r="AD21" t="n">
        <v>659626.4720571258</v>
      </c>
      <c r="AE21" t="n">
        <v>902530.0397346853</v>
      </c>
      <c r="AF21" t="n">
        <v>1.577559353653543e-05</v>
      </c>
      <c r="AG21" t="n">
        <v>36</v>
      </c>
      <c r="AH21" t="n">
        <v>816393.8394512727</v>
      </c>
    </row>
    <row r="22">
      <c r="A22" t="n">
        <v>20</v>
      </c>
      <c r="B22" t="n">
        <v>125</v>
      </c>
      <c r="C22" t="inlineStr">
        <is>
          <t xml:space="preserve">CONCLUIDO	</t>
        </is>
      </c>
      <c r="D22" t="n">
        <v>3.3041</v>
      </c>
      <c r="E22" t="n">
        <v>30.27</v>
      </c>
      <c r="F22" t="n">
        <v>25.15</v>
      </c>
      <c r="G22" t="n">
        <v>30.18</v>
      </c>
      <c r="H22" t="n">
        <v>0.42</v>
      </c>
      <c r="I22" t="n">
        <v>50</v>
      </c>
      <c r="J22" t="n">
        <v>251.55</v>
      </c>
      <c r="K22" t="n">
        <v>58.47</v>
      </c>
      <c r="L22" t="n">
        <v>6</v>
      </c>
      <c r="M22" t="n">
        <v>48</v>
      </c>
      <c r="N22" t="n">
        <v>62.07</v>
      </c>
      <c r="O22" t="n">
        <v>31258.11</v>
      </c>
      <c r="P22" t="n">
        <v>405.23</v>
      </c>
      <c r="Q22" t="n">
        <v>452.68</v>
      </c>
      <c r="R22" t="n">
        <v>108.77</v>
      </c>
      <c r="S22" t="n">
        <v>57.64</v>
      </c>
      <c r="T22" t="n">
        <v>23270.84</v>
      </c>
      <c r="U22" t="n">
        <v>0.53</v>
      </c>
      <c r="V22" t="n">
        <v>0.84</v>
      </c>
      <c r="W22" t="n">
        <v>6.87</v>
      </c>
      <c r="X22" t="n">
        <v>1.42</v>
      </c>
      <c r="Y22" t="n">
        <v>1</v>
      </c>
      <c r="Z22" t="n">
        <v>10</v>
      </c>
      <c r="AA22" t="n">
        <v>657.461059830365</v>
      </c>
      <c r="AB22" t="n">
        <v>899.5672271947863</v>
      </c>
      <c r="AC22" t="n">
        <v>813.7137935818481</v>
      </c>
      <c r="AD22" t="n">
        <v>657461.059830365</v>
      </c>
      <c r="AE22" t="n">
        <v>899567.2271947863</v>
      </c>
      <c r="AF22" t="n">
        <v>1.584512968265646e-05</v>
      </c>
      <c r="AG22" t="n">
        <v>36</v>
      </c>
      <c r="AH22" t="n">
        <v>813713.7935818481</v>
      </c>
    </row>
    <row r="23">
      <c r="A23" t="n">
        <v>21</v>
      </c>
      <c r="B23" t="n">
        <v>125</v>
      </c>
      <c r="C23" t="inlineStr">
        <is>
          <t xml:space="preserve">CONCLUIDO	</t>
        </is>
      </c>
      <c r="D23" t="n">
        <v>3.3248</v>
      </c>
      <c r="E23" t="n">
        <v>30.08</v>
      </c>
      <c r="F23" t="n">
        <v>25.05</v>
      </c>
      <c r="G23" t="n">
        <v>31.32</v>
      </c>
      <c r="H23" t="n">
        <v>0.44</v>
      </c>
      <c r="I23" t="n">
        <v>48</v>
      </c>
      <c r="J23" t="n">
        <v>252</v>
      </c>
      <c r="K23" t="n">
        <v>58.47</v>
      </c>
      <c r="L23" t="n">
        <v>6.25</v>
      </c>
      <c r="M23" t="n">
        <v>46</v>
      </c>
      <c r="N23" t="n">
        <v>62.27</v>
      </c>
      <c r="O23" t="n">
        <v>31313.77</v>
      </c>
      <c r="P23" t="n">
        <v>403.69</v>
      </c>
      <c r="Q23" t="n">
        <v>452.62</v>
      </c>
      <c r="R23" t="n">
        <v>105.52</v>
      </c>
      <c r="S23" t="n">
        <v>57.64</v>
      </c>
      <c r="T23" t="n">
        <v>21655.8</v>
      </c>
      <c r="U23" t="n">
        <v>0.55</v>
      </c>
      <c r="V23" t="n">
        <v>0.85</v>
      </c>
      <c r="W23" t="n">
        <v>6.88</v>
      </c>
      <c r="X23" t="n">
        <v>1.33</v>
      </c>
      <c r="Y23" t="n">
        <v>1</v>
      </c>
      <c r="Z23" t="n">
        <v>10</v>
      </c>
      <c r="AA23" t="n">
        <v>645.1347647384916</v>
      </c>
      <c r="AB23" t="n">
        <v>882.7018464523248</v>
      </c>
      <c r="AC23" t="n">
        <v>798.4580211067367</v>
      </c>
      <c r="AD23" t="n">
        <v>645134.7647384916</v>
      </c>
      <c r="AE23" t="n">
        <v>882701.8464523249</v>
      </c>
      <c r="AF23" t="n">
        <v>1.59443985257396e-05</v>
      </c>
      <c r="AG23" t="n">
        <v>35</v>
      </c>
      <c r="AH23" t="n">
        <v>798458.0211067367</v>
      </c>
    </row>
    <row r="24">
      <c r="A24" t="n">
        <v>22</v>
      </c>
      <c r="B24" t="n">
        <v>125</v>
      </c>
      <c r="C24" t="inlineStr">
        <is>
          <t xml:space="preserve">CONCLUIDO	</t>
        </is>
      </c>
      <c r="D24" t="n">
        <v>3.338</v>
      </c>
      <c r="E24" t="n">
        <v>29.96</v>
      </c>
      <c r="F24" t="n">
        <v>25.03</v>
      </c>
      <c r="G24" t="n">
        <v>32.65</v>
      </c>
      <c r="H24" t="n">
        <v>0.46</v>
      </c>
      <c r="I24" t="n">
        <v>46</v>
      </c>
      <c r="J24" t="n">
        <v>252.45</v>
      </c>
      <c r="K24" t="n">
        <v>58.47</v>
      </c>
      <c r="L24" t="n">
        <v>6.5</v>
      </c>
      <c r="M24" t="n">
        <v>44</v>
      </c>
      <c r="N24" t="n">
        <v>62.47</v>
      </c>
      <c r="O24" t="n">
        <v>31369.49</v>
      </c>
      <c r="P24" t="n">
        <v>403.13</v>
      </c>
      <c r="Q24" t="n">
        <v>452.66</v>
      </c>
      <c r="R24" t="n">
        <v>104.62</v>
      </c>
      <c r="S24" t="n">
        <v>57.64</v>
      </c>
      <c r="T24" t="n">
        <v>21218.51</v>
      </c>
      <c r="U24" t="n">
        <v>0.55</v>
      </c>
      <c r="V24" t="n">
        <v>0.85</v>
      </c>
      <c r="W24" t="n">
        <v>6.87</v>
      </c>
      <c r="X24" t="n">
        <v>1.3</v>
      </c>
      <c r="Y24" t="n">
        <v>1</v>
      </c>
      <c r="Z24" t="n">
        <v>10</v>
      </c>
      <c r="AA24" t="n">
        <v>643.3968509440124</v>
      </c>
      <c r="AB24" t="n">
        <v>880.3239561273732</v>
      </c>
      <c r="AC24" t="n">
        <v>796.3070732970082</v>
      </c>
      <c r="AD24" t="n">
        <v>643396.8509440124</v>
      </c>
      <c r="AE24" t="n">
        <v>880323.9561273732</v>
      </c>
      <c r="AF24" t="n">
        <v>1.600770039669116e-05</v>
      </c>
      <c r="AG24" t="n">
        <v>35</v>
      </c>
      <c r="AH24" t="n">
        <v>796307.0732970082</v>
      </c>
    </row>
    <row r="25">
      <c r="A25" t="n">
        <v>23</v>
      </c>
      <c r="B25" t="n">
        <v>125</v>
      </c>
      <c r="C25" t="inlineStr">
        <is>
          <t xml:space="preserve">CONCLUIDO	</t>
        </is>
      </c>
      <c r="D25" t="n">
        <v>3.3576</v>
      </c>
      <c r="E25" t="n">
        <v>29.78</v>
      </c>
      <c r="F25" t="n">
        <v>24.95</v>
      </c>
      <c r="G25" t="n">
        <v>34.02</v>
      </c>
      <c r="H25" t="n">
        <v>0.47</v>
      </c>
      <c r="I25" t="n">
        <v>44</v>
      </c>
      <c r="J25" t="n">
        <v>252.9</v>
      </c>
      <c r="K25" t="n">
        <v>58.47</v>
      </c>
      <c r="L25" t="n">
        <v>6.75</v>
      </c>
      <c r="M25" t="n">
        <v>42</v>
      </c>
      <c r="N25" t="n">
        <v>62.68</v>
      </c>
      <c r="O25" t="n">
        <v>31425.3</v>
      </c>
      <c r="P25" t="n">
        <v>401.87</v>
      </c>
      <c r="Q25" t="n">
        <v>452.64</v>
      </c>
      <c r="R25" t="n">
        <v>102.1</v>
      </c>
      <c r="S25" t="n">
        <v>57.64</v>
      </c>
      <c r="T25" t="n">
        <v>19965.93</v>
      </c>
      <c r="U25" t="n">
        <v>0.5600000000000001</v>
      </c>
      <c r="V25" t="n">
        <v>0.85</v>
      </c>
      <c r="W25" t="n">
        <v>6.86</v>
      </c>
      <c r="X25" t="n">
        <v>1.22</v>
      </c>
      <c r="Y25" t="n">
        <v>1</v>
      </c>
      <c r="Z25" t="n">
        <v>10</v>
      </c>
      <c r="AA25" t="n">
        <v>640.4613335012011</v>
      </c>
      <c r="AB25" t="n">
        <v>876.3074516562291</v>
      </c>
      <c r="AC25" t="n">
        <v>792.6738983753908</v>
      </c>
      <c r="AD25" t="n">
        <v>640461.3335012011</v>
      </c>
      <c r="AE25" t="n">
        <v>876307.4516562291</v>
      </c>
      <c r="AF25" t="n">
        <v>1.610169408386167e-05</v>
      </c>
      <c r="AG25" t="n">
        <v>35</v>
      </c>
      <c r="AH25" t="n">
        <v>792673.8983753908</v>
      </c>
    </row>
    <row r="26">
      <c r="A26" t="n">
        <v>24</v>
      </c>
      <c r="B26" t="n">
        <v>125</v>
      </c>
      <c r="C26" t="inlineStr">
        <is>
          <t xml:space="preserve">CONCLUIDO	</t>
        </is>
      </c>
      <c r="D26" t="n">
        <v>3.3734</v>
      </c>
      <c r="E26" t="n">
        <v>29.64</v>
      </c>
      <c r="F26" t="n">
        <v>24.9</v>
      </c>
      <c r="G26" t="n">
        <v>35.58</v>
      </c>
      <c r="H26" t="n">
        <v>0.49</v>
      </c>
      <c r="I26" t="n">
        <v>42</v>
      </c>
      <c r="J26" t="n">
        <v>253.35</v>
      </c>
      <c r="K26" t="n">
        <v>58.47</v>
      </c>
      <c r="L26" t="n">
        <v>7</v>
      </c>
      <c r="M26" t="n">
        <v>40</v>
      </c>
      <c r="N26" t="n">
        <v>62.88</v>
      </c>
      <c r="O26" t="n">
        <v>31481.17</v>
      </c>
      <c r="P26" t="n">
        <v>400.88</v>
      </c>
      <c r="Q26" t="n">
        <v>452.69</v>
      </c>
      <c r="R26" t="n">
        <v>100.59</v>
      </c>
      <c r="S26" t="n">
        <v>57.64</v>
      </c>
      <c r="T26" t="n">
        <v>19223.19</v>
      </c>
      <c r="U26" t="n">
        <v>0.57</v>
      </c>
      <c r="V26" t="n">
        <v>0.85</v>
      </c>
      <c r="W26" t="n">
        <v>6.86</v>
      </c>
      <c r="X26" t="n">
        <v>1.18</v>
      </c>
      <c r="Y26" t="n">
        <v>1</v>
      </c>
      <c r="Z26" t="n">
        <v>10</v>
      </c>
      <c r="AA26" t="n">
        <v>638.1587233755826</v>
      </c>
      <c r="AB26" t="n">
        <v>873.1569188983685</v>
      </c>
      <c r="AC26" t="n">
        <v>789.8240480421399</v>
      </c>
      <c r="AD26" t="n">
        <v>638158.7233755826</v>
      </c>
      <c r="AE26" t="n">
        <v>873156.9188983685</v>
      </c>
      <c r="AF26" t="n">
        <v>1.617746450515218e-05</v>
      </c>
      <c r="AG26" t="n">
        <v>35</v>
      </c>
      <c r="AH26" t="n">
        <v>789824.0480421399</v>
      </c>
    </row>
    <row r="27">
      <c r="A27" t="n">
        <v>25</v>
      </c>
      <c r="B27" t="n">
        <v>125</v>
      </c>
      <c r="C27" t="inlineStr">
        <is>
          <t xml:space="preserve">CONCLUIDO	</t>
        </is>
      </c>
      <c r="D27" t="n">
        <v>3.3819</v>
      </c>
      <c r="E27" t="n">
        <v>29.57</v>
      </c>
      <c r="F27" t="n">
        <v>24.88</v>
      </c>
      <c r="G27" t="n">
        <v>36.4</v>
      </c>
      <c r="H27" t="n">
        <v>0.51</v>
      </c>
      <c r="I27" t="n">
        <v>41</v>
      </c>
      <c r="J27" t="n">
        <v>253.81</v>
      </c>
      <c r="K27" t="n">
        <v>58.47</v>
      </c>
      <c r="L27" t="n">
        <v>7.25</v>
      </c>
      <c r="M27" t="n">
        <v>39</v>
      </c>
      <c r="N27" t="n">
        <v>63.08</v>
      </c>
      <c r="O27" t="n">
        <v>31537.13</v>
      </c>
      <c r="P27" t="n">
        <v>400.39</v>
      </c>
      <c r="Q27" t="n">
        <v>452.7</v>
      </c>
      <c r="R27" t="n">
        <v>99.45</v>
      </c>
      <c r="S27" t="n">
        <v>57.64</v>
      </c>
      <c r="T27" t="n">
        <v>18658.18</v>
      </c>
      <c r="U27" t="n">
        <v>0.58</v>
      </c>
      <c r="V27" t="n">
        <v>0.85</v>
      </c>
      <c r="W27" t="n">
        <v>6.87</v>
      </c>
      <c r="X27" t="n">
        <v>1.15</v>
      </c>
      <c r="Y27" t="n">
        <v>1</v>
      </c>
      <c r="Z27" t="n">
        <v>10</v>
      </c>
      <c r="AA27" t="n">
        <v>636.9690801952208</v>
      </c>
      <c r="AB27" t="n">
        <v>871.5291966156448</v>
      </c>
      <c r="AC27" t="n">
        <v>788.3516732895566</v>
      </c>
      <c r="AD27" t="n">
        <v>636969.0801952209</v>
      </c>
      <c r="AE27" t="n">
        <v>871529.1966156447</v>
      </c>
      <c r="AF27" t="n">
        <v>1.621822707356796e-05</v>
      </c>
      <c r="AG27" t="n">
        <v>35</v>
      </c>
      <c r="AH27" t="n">
        <v>788351.6732895566</v>
      </c>
    </row>
    <row r="28">
      <c r="A28" t="n">
        <v>26</v>
      </c>
      <c r="B28" t="n">
        <v>125</v>
      </c>
      <c r="C28" t="inlineStr">
        <is>
          <t xml:space="preserve">CONCLUIDO	</t>
        </is>
      </c>
      <c r="D28" t="n">
        <v>3.3904</v>
      </c>
      <c r="E28" t="n">
        <v>29.49</v>
      </c>
      <c r="F28" t="n">
        <v>24.85</v>
      </c>
      <c r="G28" t="n">
        <v>37.27</v>
      </c>
      <c r="H28" t="n">
        <v>0.52</v>
      </c>
      <c r="I28" t="n">
        <v>40</v>
      </c>
      <c r="J28" t="n">
        <v>254.26</v>
      </c>
      <c r="K28" t="n">
        <v>58.47</v>
      </c>
      <c r="L28" t="n">
        <v>7.5</v>
      </c>
      <c r="M28" t="n">
        <v>38</v>
      </c>
      <c r="N28" t="n">
        <v>63.29</v>
      </c>
      <c r="O28" t="n">
        <v>31593.16</v>
      </c>
      <c r="P28" t="n">
        <v>399.69</v>
      </c>
      <c r="Q28" t="n">
        <v>452.66</v>
      </c>
      <c r="R28" t="n">
        <v>98.68000000000001</v>
      </c>
      <c r="S28" t="n">
        <v>57.64</v>
      </c>
      <c r="T28" t="n">
        <v>18275.88</v>
      </c>
      <c r="U28" t="n">
        <v>0.58</v>
      </c>
      <c r="V28" t="n">
        <v>0.85</v>
      </c>
      <c r="W28" t="n">
        <v>6.86</v>
      </c>
      <c r="X28" t="n">
        <v>1.12</v>
      </c>
      <c r="Y28" t="n">
        <v>1</v>
      </c>
      <c r="Z28" t="n">
        <v>10</v>
      </c>
      <c r="AA28" t="n">
        <v>635.6215100147521</v>
      </c>
      <c r="AB28" t="n">
        <v>869.6853916441268</v>
      </c>
      <c r="AC28" t="n">
        <v>786.6838384767237</v>
      </c>
      <c r="AD28" t="n">
        <v>635621.510014752</v>
      </c>
      <c r="AE28" t="n">
        <v>869685.3916441267</v>
      </c>
      <c r="AF28" t="n">
        <v>1.625898964198374e-05</v>
      </c>
      <c r="AG28" t="n">
        <v>35</v>
      </c>
      <c r="AH28" t="n">
        <v>786683.8384767238</v>
      </c>
    </row>
    <row r="29">
      <c r="A29" t="n">
        <v>27</v>
      </c>
      <c r="B29" t="n">
        <v>125</v>
      </c>
      <c r="C29" t="inlineStr">
        <is>
          <t xml:space="preserve">CONCLUIDO	</t>
        </is>
      </c>
      <c r="D29" t="n">
        <v>3.4078</v>
      </c>
      <c r="E29" t="n">
        <v>29.34</v>
      </c>
      <c r="F29" t="n">
        <v>24.79</v>
      </c>
      <c r="G29" t="n">
        <v>39.15</v>
      </c>
      <c r="H29" t="n">
        <v>0.54</v>
      </c>
      <c r="I29" t="n">
        <v>38</v>
      </c>
      <c r="J29" t="n">
        <v>254.72</v>
      </c>
      <c r="K29" t="n">
        <v>58.47</v>
      </c>
      <c r="L29" t="n">
        <v>7.75</v>
      </c>
      <c r="M29" t="n">
        <v>36</v>
      </c>
      <c r="N29" t="n">
        <v>63.49</v>
      </c>
      <c r="O29" t="n">
        <v>31649.26</v>
      </c>
      <c r="P29" t="n">
        <v>398.87</v>
      </c>
      <c r="Q29" t="n">
        <v>452.76</v>
      </c>
      <c r="R29" t="n">
        <v>96.89</v>
      </c>
      <c r="S29" t="n">
        <v>57.64</v>
      </c>
      <c r="T29" t="n">
        <v>17395.33</v>
      </c>
      <c r="U29" t="n">
        <v>0.59</v>
      </c>
      <c r="V29" t="n">
        <v>0.86</v>
      </c>
      <c r="W29" t="n">
        <v>6.86</v>
      </c>
      <c r="X29" t="n">
        <v>1.07</v>
      </c>
      <c r="Y29" t="n">
        <v>1</v>
      </c>
      <c r="Z29" t="n">
        <v>10</v>
      </c>
      <c r="AA29" t="n">
        <v>624.3315965308332</v>
      </c>
      <c r="AB29" t="n">
        <v>854.2380339395984</v>
      </c>
      <c r="AC29" t="n">
        <v>772.7107549110129</v>
      </c>
      <c r="AD29" t="n">
        <v>624331.5965308332</v>
      </c>
      <c r="AE29" t="n">
        <v>854238.0339395984</v>
      </c>
      <c r="AF29" t="n">
        <v>1.634243301732898e-05</v>
      </c>
      <c r="AG29" t="n">
        <v>34</v>
      </c>
      <c r="AH29" t="n">
        <v>772710.7549110129</v>
      </c>
    </row>
    <row r="30">
      <c r="A30" t="n">
        <v>28</v>
      </c>
      <c r="B30" t="n">
        <v>125</v>
      </c>
      <c r="C30" t="inlineStr">
        <is>
          <t xml:space="preserve">CONCLUIDO	</t>
        </is>
      </c>
      <c r="D30" t="n">
        <v>3.4142</v>
      </c>
      <c r="E30" t="n">
        <v>29.29</v>
      </c>
      <c r="F30" t="n">
        <v>24.79</v>
      </c>
      <c r="G30" t="n">
        <v>40.19</v>
      </c>
      <c r="H30" t="n">
        <v>0.5600000000000001</v>
      </c>
      <c r="I30" t="n">
        <v>37</v>
      </c>
      <c r="J30" t="n">
        <v>255.17</v>
      </c>
      <c r="K30" t="n">
        <v>58.47</v>
      </c>
      <c r="L30" t="n">
        <v>8</v>
      </c>
      <c r="M30" t="n">
        <v>35</v>
      </c>
      <c r="N30" t="n">
        <v>63.7</v>
      </c>
      <c r="O30" t="n">
        <v>31705.44</v>
      </c>
      <c r="P30" t="n">
        <v>398.65</v>
      </c>
      <c r="Q30" t="n">
        <v>452.64</v>
      </c>
      <c r="R30" t="n">
        <v>97.09999999999999</v>
      </c>
      <c r="S30" t="n">
        <v>57.64</v>
      </c>
      <c r="T30" t="n">
        <v>17503.64</v>
      </c>
      <c r="U30" t="n">
        <v>0.59</v>
      </c>
      <c r="V30" t="n">
        <v>0.86</v>
      </c>
      <c r="W30" t="n">
        <v>6.85</v>
      </c>
      <c r="X30" t="n">
        <v>1.06</v>
      </c>
      <c r="Y30" t="n">
        <v>1</v>
      </c>
      <c r="Z30" t="n">
        <v>10</v>
      </c>
      <c r="AA30" t="n">
        <v>623.5799769744395</v>
      </c>
      <c r="AB30" t="n">
        <v>853.209634903426</v>
      </c>
      <c r="AC30" t="n">
        <v>771.7805048354859</v>
      </c>
      <c r="AD30" t="n">
        <v>623579.9769744396</v>
      </c>
      <c r="AE30" t="n">
        <v>853209.634903426</v>
      </c>
      <c r="AF30" t="n">
        <v>1.637312483354793e-05</v>
      </c>
      <c r="AG30" t="n">
        <v>34</v>
      </c>
      <c r="AH30" t="n">
        <v>771780.5048354858</v>
      </c>
    </row>
    <row r="31">
      <c r="A31" t="n">
        <v>29</v>
      </c>
      <c r="B31" t="n">
        <v>125</v>
      </c>
      <c r="C31" t="inlineStr">
        <is>
          <t xml:space="preserve">CONCLUIDO	</t>
        </is>
      </c>
      <c r="D31" t="n">
        <v>3.4263</v>
      </c>
      <c r="E31" t="n">
        <v>29.19</v>
      </c>
      <c r="F31" t="n">
        <v>24.73</v>
      </c>
      <c r="G31" t="n">
        <v>41.21</v>
      </c>
      <c r="H31" t="n">
        <v>0.57</v>
      </c>
      <c r="I31" t="n">
        <v>36</v>
      </c>
      <c r="J31" t="n">
        <v>255.63</v>
      </c>
      <c r="K31" t="n">
        <v>58.47</v>
      </c>
      <c r="L31" t="n">
        <v>8.25</v>
      </c>
      <c r="M31" t="n">
        <v>34</v>
      </c>
      <c r="N31" t="n">
        <v>63.91</v>
      </c>
      <c r="O31" t="n">
        <v>31761.69</v>
      </c>
      <c r="P31" t="n">
        <v>397.69</v>
      </c>
      <c r="Q31" t="n">
        <v>452.62</v>
      </c>
      <c r="R31" t="n">
        <v>95.36</v>
      </c>
      <c r="S31" t="n">
        <v>57.64</v>
      </c>
      <c r="T31" t="n">
        <v>16636.21</v>
      </c>
      <c r="U31" t="n">
        <v>0.6</v>
      </c>
      <c r="V31" t="n">
        <v>0.86</v>
      </c>
      <c r="W31" t="n">
        <v>6.84</v>
      </c>
      <c r="X31" t="n">
        <v>1</v>
      </c>
      <c r="Y31" t="n">
        <v>1</v>
      </c>
      <c r="Z31" t="n">
        <v>10</v>
      </c>
      <c r="AA31" t="n">
        <v>621.698955076455</v>
      </c>
      <c r="AB31" t="n">
        <v>850.6359377577741</v>
      </c>
      <c r="AC31" t="n">
        <v>769.4524377332083</v>
      </c>
      <c r="AD31" t="n">
        <v>621698.955076455</v>
      </c>
      <c r="AE31" t="n">
        <v>850635.937757774</v>
      </c>
      <c r="AF31" t="n">
        <v>1.643115154858686e-05</v>
      </c>
      <c r="AG31" t="n">
        <v>34</v>
      </c>
      <c r="AH31" t="n">
        <v>769452.4377332083</v>
      </c>
    </row>
    <row r="32">
      <c r="A32" t="n">
        <v>30</v>
      </c>
      <c r="B32" t="n">
        <v>125</v>
      </c>
      <c r="C32" t="inlineStr">
        <is>
          <t xml:space="preserve">CONCLUIDO	</t>
        </is>
      </c>
      <c r="D32" t="n">
        <v>3.4326</v>
      </c>
      <c r="E32" t="n">
        <v>29.13</v>
      </c>
      <c r="F32" t="n">
        <v>24.72</v>
      </c>
      <c r="G32" t="n">
        <v>42.38</v>
      </c>
      <c r="H32" t="n">
        <v>0.59</v>
      </c>
      <c r="I32" t="n">
        <v>35</v>
      </c>
      <c r="J32" t="n">
        <v>256.09</v>
      </c>
      <c r="K32" t="n">
        <v>58.47</v>
      </c>
      <c r="L32" t="n">
        <v>8.5</v>
      </c>
      <c r="M32" t="n">
        <v>33</v>
      </c>
      <c r="N32" t="n">
        <v>64.11</v>
      </c>
      <c r="O32" t="n">
        <v>31818.02</v>
      </c>
      <c r="P32" t="n">
        <v>397.66</v>
      </c>
      <c r="Q32" t="n">
        <v>452.6</v>
      </c>
      <c r="R32" t="n">
        <v>94.73</v>
      </c>
      <c r="S32" t="n">
        <v>57.64</v>
      </c>
      <c r="T32" t="n">
        <v>16330.28</v>
      </c>
      <c r="U32" t="n">
        <v>0.61</v>
      </c>
      <c r="V32" t="n">
        <v>0.86</v>
      </c>
      <c r="W32" t="n">
        <v>6.86</v>
      </c>
      <c r="X32" t="n">
        <v>1</v>
      </c>
      <c r="Y32" t="n">
        <v>1</v>
      </c>
      <c r="Z32" t="n">
        <v>10</v>
      </c>
      <c r="AA32" t="n">
        <v>621.085422555463</v>
      </c>
      <c r="AB32" t="n">
        <v>849.7964754954081</v>
      </c>
      <c r="AC32" t="n">
        <v>768.6930925709698</v>
      </c>
      <c r="AD32" t="n">
        <v>621085.4225554629</v>
      </c>
      <c r="AE32" t="n">
        <v>849796.4754954082</v>
      </c>
      <c r="AF32" t="n">
        <v>1.646136380517738e-05</v>
      </c>
      <c r="AG32" t="n">
        <v>34</v>
      </c>
      <c r="AH32" t="n">
        <v>768693.0925709698</v>
      </c>
    </row>
    <row r="33">
      <c r="A33" t="n">
        <v>31</v>
      </c>
      <c r="B33" t="n">
        <v>125</v>
      </c>
      <c r="C33" t="inlineStr">
        <is>
          <t xml:space="preserve">CONCLUIDO	</t>
        </is>
      </c>
      <c r="D33" t="n">
        <v>3.4467</v>
      </c>
      <c r="E33" t="n">
        <v>29.01</v>
      </c>
      <c r="F33" t="n">
        <v>24.65</v>
      </c>
      <c r="G33" t="n">
        <v>43.5</v>
      </c>
      <c r="H33" t="n">
        <v>0.61</v>
      </c>
      <c r="I33" t="n">
        <v>34</v>
      </c>
      <c r="J33" t="n">
        <v>256.54</v>
      </c>
      <c r="K33" t="n">
        <v>58.47</v>
      </c>
      <c r="L33" t="n">
        <v>8.75</v>
      </c>
      <c r="M33" t="n">
        <v>32</v>
      </c>
      <c r="N33" t="n">
        <v>64.31999999999999</v>
      </c>
      <c r="O33" t="n">
        <v>31874.43</v>
      </c>
      <c r="P33" t="n">
        <v>396.01</v>
      </c>
      <c r="Q33" t="n">
        <v>452.66</v>
      </c>
      <c r="R33" t="n">
        <v>92.44</v>
      </c>
      <c r="S33" t="n">
        <v>57.64</v>
      </c>
      <c r="T33" t="n">
        <v>15186.13</v>
      </c>
      <c r="U33" t="n">
        <v>0.62</v>
      </c>
      <c r="V33" t="n">
        <v>0.86</v>
      </c>
      <c r="W33" t="n">
        <v>6.85</v>
      </c>
      <c r="X33" t="n">
        <v>0.92</v>
      </c>
      <c r="Y33" t="n">
        <v>1</v>
      </c>
      <c r="Z33" t="n">
        <v>10</v>
      </c>
      <c r="AA33" t="n">
        <v>618.5437076710947</v>
      </c>
      <c r="AB33" t="n">
        <v>846.3187890580689</v>
      </c>
      <c r="AC33" t="n">
        <v>765.5473116462467</v>
      </c>
      <c r="AD33" t="n">
        <v>618543.7076710947</v>
      </c>
      <c r="AE33" t="n">
        <v>846318.7890580689</v>
      </c>
      <c r="AF33" t="n">
        <v>1.652898171278473e-05</v>
      </c>
      <c r="AG33" t="n">
        <v>34</v>
      </c>
      <c r="AH33" t="n">
        <v>765547.3116462467</v>
      </c>
    </row>
    <row r="34">
      <c r="A34" t="n">
        <v>32</v>
      </c>
      <c r="B34" t="n">
        <v>125</v>
      </c>
      <c r="C34" t="inlineStr">
        <is>
          <t xml:space="preserve">CONCLUIDO	</t>
        </is>
      </c>
      <c r="D34" t="n">
        <v>3.4524</v>
      </c>
      <c r="E34" t="n">
        <v>28.96</v>
      </c>
      <c r="F34" t="n">
        <v>24.65</v>
      </c>
      <c r="G34" t="n">
        <v>44.82</v>
      </c>
      <c r="H34" t="n">
        <v>0.62</v>
      </c>
      <c r="I34" t="n">
        <v>33</v>
      </c>
      <c r="J34" t="n">
        <v>257</v>
      </c>
      <c r="K34" t="n">
        <v>58.47</v>
      </c>
      <c r="L34" t="n">
        <v>9</v>
      </c>
      <c r="M34" t="n">
        <v>31</v>
      </c>
      <c r="N34" t="n">
        <v>64.53</v>
      </c>
      <c r="O34" t="n">
        <v>31931.04</v>
      </c>
      <c r="P34" t="n">
        <v>396.23</v>
      </c>
      <c r="Q34" t="n">
        <v>452.64</v>
      </c>
      <c r="R34" t="n">
        <v>92.29000000000001</v>
      </c>
      <c r="S34" t="n">
        <v>57.64</v>
      </c>
      <c r="T34" t="n">
        <v>15118.35</v>
      </c>
      <c r="U34" t="n">
        <v>0.62</v>
      </c>
      <c r="V34" t="n">
        <v>0.86</v>
      </c>
      <c r="W34" t="n">
        <v>6.85</v>
      </c>
      <c r="X34" t="n">
        <v>0.92</v>
      </c>
      <c r="Y34" t="n">
        <v>1</v>
      </c>
      <c r="Z34" t="n">
        <v>10</v>
      </c>
      <c r="AA34" t="n">
        <v>618.1826527139715</v>
      </c>
      <c r="AB34" t="n">
        <v>845.8247777371123</v>
      </c>
      <c r="AC34" t="n">
        <v>765.100448072413</v>
      </c>
      <c r="AD34" t="n">
        <v>618182.6527139714</v>
      </c>
      <c r="AE34" t="n">
        <v>845824.7777371123</v>
      </c>
      <c r="AF34" t="n">
        <v>1.655631661160472e-05</v>
      </c>
      <c r="AG34" t="n">
        <v>34</v>
      </c>
      <c r="AH34" t="n">
        <v>765100.448072413</v>
      </c>
    </row>
    <row r="35">
      <c r="A35" t="n">
        <v>33</v>
      </c>
      <c r="B35" t="n">
        <v>125</v>
      </c>
      <c r="C35" t="inlineStr">
        <is>
          <t xml:space="preserve">CONCLUIDO	</t>
        </is>
      </c>
      <c r="D35" t="n">
        <v>3.4598</v>
      </c>
      <c r="E35" t="n">
        <v>28.9</v>
      </c>
      <c r="F35" t="n">
        <v>24.64</v>
      </c>
      <c r="G35" t="n">
        <v>46.19</v>
      </c>
      <c r="H35" t="n">
        <v>0.64</v>
      </c>
      <c r="I35" t="n">
        <v>32</v>
      </c>
      <c r="J35" t="n">
        <v>257.46</v>
      </c>
      <c r="K35" t="n">
        <v>58.47</v>
      </c>
      <c r="L35" t="n">
        <v>9.25</v>
      </c>
      <c r="M35" t="n">
        <v>30</v>
      </c>
      <c r="N35" t="n">
        <v>64.73999999999999</v>
      </c>
      <c r="O35" t="n">
        <v>31987.61</v>
      </c>
      <c r="P35" t="n">
        <v>395.85</v>
      </c>
      <c r="Q35" t="n">
        <v>452.66</v>
      </c>
      <c r="R35" t="n">
        <v>91.84999999999999</v>
      </c>
      <c r="S35" t="n">
        <v>57.64</v>
      </c>
      <c r="T35" t="n">
        <v>14904.29</v>
      </c>
      <c r="U35" t="n">
        <v>0.63</v>
      </c>
      <c r="V35" t="n">
        <v>0.86</v>
      </c>
      <c r="W35" t="n">
        <v>6.85</v>
      </c>
      <c r="X35" t="n">
        <v>0.91</v>
      </c>
      <c r="Y35" t="n">
        <v>1</v>
      </c>
      <c r="Z35" t="n">
        <v>10</v>
      </c>
      <c r="AA35" t="n">
        <v>617.2365780739959</v>
      </c>
      <c r="AB35" t="n">
        <v>844.5303166768301</v>
      </c>
      <c r="AC35" t="n">
        <v>763.9295285589367</v>
      </c>
      <c r="AD35" t="n">
        <v>617236.5780739959</v>
      </c>
      <c r="AE35" t="n">
        <v>844530.3166768302</v>
      </c>
      <c r="AF35" t="n">
        <v>1.659180402410788e-05</v>
      </c>
      <c r="AG35" t="n">
        <v>34</v>
      </c>
      <c r="AH35" t="n">
        <v>763929.5285589367</v>
      </c>
    </row>
    <row r="36">
      <c r="A36" t="n">
        <v>34</v>
      </c>
      <c r="B36" t="n">
        <v>125</v>
      </c>
      <c r="C36" t="inlineStr">
        <is>
          <t xml:space="preserve">CONCLUIDO	</t>
        </is>
      </c>
      <c r="D36" t="n">
        <v>3.47</v>
      </c>
      <c r="E36" t="n">
        <v>28.82</v>
      </c>
      <c r="F36" t="n">
        <v>24.6</v>
      </c>
      <c r="G36" t="n">
        <v>47.61</v>
      </c>
      <c r="H36" t="n">
        <v>0.66</v>
      </c>
      <c r="I36" t="n">
        <v>31</v>
      </c>
      <c r="J36" t="n">
        <v>257.92</v>
      </c>
      <c r="K36" t="n">
        <v>58.47</v>
      </c>
      <c r="L36" t="n">
        <v>9.5</v>
      </c>
      <c r="M36" t="n">
        <v>29</v>
      </c>
      <c r="N36" t="n">
        <v>64.95</v>
      </c>
      <c r="O36" t="n">
        <v>32044.25</v>
      </c>
      <c r="P36" t="n">
        <v>395.15</v>
      </c>
      <c r="Q36" t="n">
        <v>452.61</v>
      </c>
      <c r="R36" t="n">
        <v>90.31</v>
      </c>
      <c r="S36" t="n">
        <v>57.64</v>
      </c>
      <c r="T36" t="n">
        <v>14140.18</v>
      </c>
      <c r="U36" t="n">
        <v>0.64</v>
      </c>
      <c r="V36" t="n">
        <v>0.86</v>
      </c>
      <c r="W36" t="n">
        <v>6.86</v>
      </c>
      <c r="X36" t="n">
        <v>0.87</v>
      </c>
      <c r="Y36" t="n">
        <v>1</v>
      </c>
      <c r="Z36" t="n">
        <v>10</v>
      </c>
      <c r="AA36" t="n">
        <v>615.7802470609338</v>
      </c>
      <c r="AB36" t="n">
        <v>842.537700335969</v>
      </c>
      <c r="AC36" t="n">
        <v>762.1270847249925</v>
      </c>
      <c r="AD36" t="n">
        <v>615780.2470609337</v>
      </c>
      <c r="AE36" t="n">
        <v>842537.700335969</v>
      </c>
      <c r="AF36" t="n">
        <v>1.664071910620681e-05</v>
      </c>
      <c r="AG36" t="n">
        <v>34</v>
      </c>
      <c r="AH36" t="n">
        <v>762127.0847249925</v>
      </c>
    </row>
    <row r="37">
      <c r="A37" t="n">
        <v>35</v>
      </c>
      <c r="B37" t="n">
        <v>125</v>
      </c>
      <c r="C37" t="inlineStr">
        <is>
          <t xml:space="preserve">CONCLUIDO	</t>
        </is>
      </c>
      <c r="D37" t="n">
        <v>3.4828</v>
      </c>
      <c r="E37" t="n">
        <v>28.71</v>
      </c>
      <c r="F37" t="n">
        <v>24.54</v>
      </c>
      <c r="G37" t="n">
        <v>49.08</v>
      </c>
      <c r="H37" t="n">
        <v>0.67</v>
      </c>
      <c r="I37" t="n">
        <v>30</v>
      </c>
      <c r="J37" t="n">
        <v>258.38</v>
      </c>
      <c r="K37" t="n">
        <v>58.47</v>
      </c>
      <c r="L37" t="n">
        <v>9.75</v>
      </c>
      <c r="M37" t="n">
        <v>28</v>
      </c>
      <c r="N37" t="n">
        <v>65.16</v>
      </c>
      <c r="O37" t="n">
        <v>32100.97</v>
      </c>
      <c r="P37" t="n">
        <v>394.12</v>
      </c>
      <c r="Q37" t="n">
        <v>452.57</v>
      </c>
      <c r="R37" t="n">
        <v>88.90000000000001</v>
      </c>
      <c r="S37" t="n">
        <v>57.64</v>
      </c>
      <c r="T37" t="n">
        <v>13439.52</v>
      </c>
      <c r="U37" t="n">
        <v>0.65</v>
      </c>
      <c r="V37" t="n">
        <v>0.86</v>
      </c>
      <c r="W37" t="n">
        <v>6.84</v>
      </c>
      <c r="X37" t="n">
        <v>0.8100000000000001</v>
      </c>
      <c r="Y37" t="n">
        <v>1</v>
      </c>
      <c r="Z37" t="n">
        <v>10</v>
      </c>
      <c r="AA37" t="n">
        <v>613.8460661753775</v>
      </c>
      <c r="AB37" t="n">
        <v>839.8912687183124</v>
      </c>
      <c r="AC37" t="n">
        <v>759.7332248266351</v>
      </c>
      <c r="AD37" t="n">
        <v>613846.0661753775</v>
      </c>
      <c r="AE37" t="n">
        <v>839891.2687183124</v>
      </c>
      <c r="AF37" t="n">
        <v>1.670210273864469e-05</v>
      </c>
      <c r="AG37" t="n">
        <v>34</v>
      </c>
      <c r="AH37" t="n">
        <v>759733.2248266351</v>
      </c>
    </row>
    <row r="38">
      <c r="A38" t="n">
        <v>36</v>
      </c>
      <c r="B38" t="n">
        <v>125</v>
      </c>
      <c r="C38" t="inlineStr">
        <is>
          <t xml:space="preserve">CONCLUIDO	</t>
        </is>
      </c>
      <c r="D38" t="n">
        <v>3.4781</v>
      </c>
      <c r="E38" t="n">
        <v>28.75</v>
      </c>
      <c r="F38" t="n">
        <v>24.58</v>
      </c>
      <c r="G38" t="n">
        <v>49.16</v>
      </c>
      <c r="H38" t="n">
        <v>0.6899999999999999</v>
      </c>
      <c r="I38" t="n">
        <v>30</v>
      </c>
      <c r="J38" t="n">
        <v>258.84</v>
      </c>
      <c r="K38" t="n">
        <v>58.47</v>
      </c>
      <c r="L38" t="n">
        <v>10</v>
      </c>
      <c r="M38" t="n">
        <v>28</v>
      </c>
      <c r="N38" t="n">
        <v>65.37</v>
      </c>
      <c r="O38" t="n">
        <v>32157.77</v>
      </c>
      <c r="P38" t="n">
        <v>394.6</v>
      </c>
      <c r="Q38" t="n">
        <v>452.63</v>
      </c>
      <c r="R38" t="n">
        <v>90.05</v>
      </c>
      <c r="S38" t="n">
        <v>57.64</v>
      </c>
      <c r="T38" t="n">
        <v>14014.55</v>
      </c>
      <c r="U38" t="n">
        <v>0.64</v>
      </c>
      <c r="V38" t="n">
        <v>0.86</v>
      </c>
      <c r="W38" t="n">
        <v>6.85</v>
      </c>
      <c r="X38" t="n">
        <v>0.85</v>
      </c>
      <c r="Y38" t="n">
        <v>1</v>
      </c>
      <c r="Z38" t="n">
        <v>10</v>
      </c>
      <c r="AA38" t="n">
        <v>614.6500736455142</v>
      </c>
      <c r="AB38" t="n">
        <v>840.9913472092595</v>
      </c>
      <c r="AC38" t="n">
        <v>760.7283133703761</v>
      </c>
      <c r="AD38" t="n">
        <v>614650.0736455142</v>
      </c>
      <c r="AE38" t="n">
        <v>840991.3472092595</v>
      </c>
      <c r="AF38" t="n">
        <v>1.667956343610891e-05</v>
      </c>
      <c r="AG38" t="n">
        <v>34</v>
      </c>
      <c r="AH38" t="n">
        <v>760728.3133703761</v>
      </c>
    </row>
    <row r="39">
      <c r="A39" t="n">
        <v>37</v>
      </c>
      <c r="B39" t="n">
        <v>125</v>
      </c>
      <c r="C39" t="inlineStr">
        <is>
          <t xml:space="preserve">CONCLUIDO	</t>
        </is>
      </c>
      <c r="D39" t="n">
        <v>3.4872</v>
      </c>
      <c r="E39" t="n">
        <v>28.68</v>
      </c>
      <c r="F39" t="n">
        <v>24.55</v>
      </c>
      <c r="G39" t="n">
        <v>50.79</v>
      </c>
      <c r="H39" t="n">
        <v>0.7</v>
      </c>
      <c r="I39" t="n">
        <v>29</v>
      </c>
      <c r="J39" t="n">
        <v>259.3</v>
      </c>
      <c r="K39" t="n">
        <v>58.47</v>
      </c>
      <c r="L39" t="n">
        <v>10.25</v>
      </c>
      <c r="M39" t="n">
        <v>27</v>
      </c>
      <c r="N39" t="n">
        <v>65.58</v>
      </c>
      <c r="O39" t="n">
        <v>32214.64</v>
      </c>
      <c r="P39" t="n">
        <v>393.97</v>
      </c>
      <c r="Q39" t="n">
        <v>452.62</v>
      </c>
      <c r="R39" t="n">
        <v>89.03</v>
      </c>
      <c r="S39" t="n">
        <v>57.64</v>
      </c>
      <c r="T39" t="n">
        <v>13507.12</v>
      </c>
      <c r="U39" t="n">
        <v>0.65</v>
      </c>
      <c r="V39" t="n">
        <v>0.86</v>
      </c>
      <c r="W39" t="n">
        <v>6.85</v>
      </c>
      <c r="X39" t="n">
        <v>0.82</v>
      </c>
      <c r="Y39" t="n">
        <v>1</v>
      </c>
      <c r="Z39" t="n">
        <v>10</v>
      </c>
      <c r="AA39" t="n">
        <v>613.367933216902</v>
      </c>
      <c r="AB39" t="n">
        <v>839.2370661107886</v>
      </c>
      <c r="AC39" t="n">
        <v>759.1414583977943</v>
      </c>
      <c r="AD39" t="n">
        <v>613367.933216902</v>
      </c>
      <c r="AE39" t="n">
        <v>839237.0661107886</v>
      </c>
      <c r="AF39" t="n">
        <v>1.672320336229522e-05</v>
      </c>
      <c r="AG39" t="n">
        <v>34</v>
      </c>
      <c r="AH39" t="n">
        <v>759141.4583977943</v>
      </c>
    </row>
    <row r="40">
      <c r="A40" t="n">
        <v>38</v>
      </c>
      <c r="B40" t="n">
        <v>125</v>
      </c>
      <c r="C40" t="inlineStr">
        <is>
          <t xml:space="preserve">CONCLUIDO	</t>
        </is>
      </c>
      <c r="D40" t="n">
        <v>3.4976</v>
      </c>
      <c r="E40" t="n">
        <v>28.59</v>
      </c>
      <c r="F40" t="n">
        <v>24.51</v>
      </c>
      <c r="G40" t="n">
        <v>52.52</v>
      </c>
      <c r="H40" t="n">
        <v>0.72</v>
      </c>
      <c r="I40" t="n">
        <v>28</v>
      </c>
      <c r="J40" t="n">
        <v>259.76</v>
      </c>
      <c r="K40" t="n">
        <v>58.47</v>
      </c>
      <c r="L40" t="n">
        <v>10.5</v>
      </c>
      <c r="M40" t="n">
        <v>26</v>
      </c>
      <c r="N40" t="n">
        <v>65.79000000000001</v>
      </c>
      <c r="O40" t="n">
        <v>32271.6</v>
      </c>
      <c r="P40" t="n">
        <v>393.38</v>
      </c>
      <c r="Q40" t="n">
        <v>452.61</v>
      </c>
      <c r="R40" t="n">
        <v>87.91</v>
      </c>
      <c r="S40" t="n">
        <v>57.64</v>
      </c>
      <c r="T40" t="n">
        <v>12951.77</v>
      </c>
      <c r="U40" t="n">
        <v>0.66</v>
      </c>
      <c r="V40" t="n">
        <v>0.87</v>
      </c>
      <c r="W40" t="n">
        <v>6.84</v>
      </c>
      <c r="X40" t="n">
        <v>0.79</v>
      </c>
      <c r="Y40" t="n">
        <v>1</v>
      </c>
      <c r="Z40" t="n">
        <v>10</v>
      </c>
      <c r="AA40" t="n">
        <v>611.9928962487767</v>
      </c>
      <c r="AB40" t="n">
        <v>837.3556798686502</v>
      </c>
      <c r="AC40" t="n">
        <v>757.4396290180634</v>
      </c>
      <c r="AD40" t="n">
        <v>611992.8962487767</v>
      </c>
      <c r="AE40" t="n">
        <v>837355.6798686502</v>
      </c>
      <c r="AF40" t="n">
        <v>1.677307756365099e-05</v>
      </c>
      <c r="AG40" t="n">
        <v>34</v>
      </c>
      <c r="AH40" t="n">
        <v>757439.6290180634</v>
      </c>
    </row>
    <row r="41">
      <c r="A41" t="n">
        <v>39</v>
      </c>
      <c r="B41" t="n">
        <v>125</v>
      </c>
      <c r="C41" t="inlineStr">
        <is>
          <t xml:space="preserve">CONCLUIDO	</t>
        </is>
      </c>
      <c r="D41" t="n">
        <v>3.4994</v>
      </c>
      <c r="E41" t="n">
        <v>28.58</v>
      </c>
      <c r="F41" t="n">
        <v>24.5</v>
      </c>
      <c r="G41" t="n">
        <v>52.49</v>
      </c>
      <c r="H41" t="n">
        <v>0.74</v>
      </c>
      <c r="I41" t="n">
        <v>28</v>
      </c>
      <c r="J41" t="n">
        <v>260.23</v>
      </c>
      <c r="K41" t="n">
        <v>58.47</v>
      </c>
      <c r="L41" t="n">
        <v>10.75</v>
      </c>
      <c r="M41" t="n">
        <v>26</v>
      </c>
      <c r="N41" t="n">
        <v>66</v>
      </c>
      <c r="O41" t="n">
        <v>32328.64</v>
      </c>
      <c r="P41" t="n">
        <v>392.95</v>
      </c>
      <c r="Q41" t="n">
        <v>452.59</v>
      </c>
      <c r="R41" t="n">
        <v>87.5</v>
      </c>
      <c r="S41" t="n">
        <v>57.64</v>
      </c>
      <c r="T41" t="n">
        <v>12747.87</v>
      </c>
      <c r="U41" t="n">
        <v>0.66</v>
      </c>
      <c r="V41" t="n">
        <v>0.87</v>
      </c>
      <c r="W41" t="n">
        <v>6.84</v>
      </c>
      <c r="X41" t="n">
        <v>0.77</v>
      </c>
      <c r="Y41" t="n">
        <v>1</v>
      </c>
      <c r="Z41" t="n">
        <v>10</v>
      </c>
      <c r="AA41" t="n">
        <v>611.5249198211114</v>
      </c>
      <c r="AB41" t="n">
        <v>836.7153738746557</v>
      </c>
      <c r="AC41" t="n">
        <v>756.8604329294607</v>
      </c>
      <c r="AD41" t="n">
        <v>611524.9198211115</v>
      </c>
      <c r="AE41" t="n">
        <v>836715.3738746557</v>
      </c>
      <c r="AF41" t="n">
        <v>1.678170963696257e-05</v>
      </c>
      <c r="AG41" t="n">
        <v>34</v>
      </c>
      <c r="AH41" t="n">
        <v>756860.4329294607</v>
      </c>
    </row>
    <row r="42">
      <c r="A42" t="n">
        <v>40</v>
      </c>
      <c r="B42" t="n">
        <v>125</v>
      </c>
      <c r="C42" t="inlineStr">
        <is>
          <t xml:space="preserve">CONCLUIDO	</t>
        </is>
      </c>
      <c r="D42" t="n">
        <v>3.5096</v>
      </c>
      <c r="E42" t="n">
        <v>28.49</v>
      </c>
      <c r="F42" t="n">
        <v>24.46</v>
      </c>
      <c r="G42" t="n">
        <v>54.36</v>
      </c>
      <c r="H42" t="n">
        <v>0.75</v>
      </c>
      <c r="I42" t="n">
        <v>27</v>
      </c>
      <c r="J42" t="n">
        <v>260.69</v>
      </c>
      <c r="K42" t="n">
        <v>58.47</v>
      </c>
      <c r="L42" t="n">
        <v>11</v>
      </c>
      <c r="M42" t="n">
        <v>25</v>
      </c>
      <c r="N42" t="n">
        <v>66.20999999999999</v>
      </c>
      <c r="O42" t="n">
        <v>32385.75</v>
      </c>
      <c r="P42" t="n">
        <v>392.36</v>
      </c>
      <c r="Q42" t="n">
        <v>452.6</v>
      </c>
      <c r="R42" t="n">
        <v>86.33</v>
      </c>
      <c r="S42" t="n">
        <v>57.64</v>
      </c>
      <c r="T42" t="n">
        <v>12169.15</v>
      </c>
      <c r="U42" t="n">
        <v>0.67</v>
      </c>
      <c r="V42" t="n">
        <v>0.87</v>
      </c>
      <c r="W42" t="n">
        <v>6.84</v>
      </c>
      <c r="X42" t="n">
        <v>0.74</v>
      </c>
      <c r="Y42" t="n">
        <v>1</v>
      </c>
      <c r="Z42" t="n">
        <v>10</v>
      </c>
      <c r="AA42" t="n">
        <v>601.1880979342451</v>
      </c>
      <c r="AB42" t="n">
        <v>822.5720781406483</v>
      </c>
      <c r="AC42" t="n">
        <v>744.0669534900667</v>
      </c>
      <c r="AD42" t="n">
        <v>601188.0979342451</v>
      </c>
      <c r="AE42" t="n">
        <v>822572.0781406483</v>
      </c>
      <c r="AF42" t="n">
        <v>1.683062471906151e-05</v>
      </c>
      <c r="AG42" t="n">
        <v>33</v>
      </c>
      <c r="AH42" t="n">
        <v>744066.9534900667</v>
      </c>
    </row>
    <row r="43">
      <c r="A43" t="n">
        <v>41</v>
      </c>
      <c r="B43" t="n">
        <v>125</v>
      </c>
      <c r="C43" t="inlineStr">
        <is>
          <t xml:space="preserve">CONCLUIDO	</t>
        </is>
      </c>
      <c r="D43" t="n">
        <v>3.5163</v>
      </c>
      <c r="E43" t="n">
        <v>28.44</v>
      </c>
      <c r="F43" t="n">
        <v>24.45</v>
      </c>
      <c r="G43" t="n">
        <v>56.43</v>
      </c>
      <c r="H43" t="n">
        <v>0.77</v>
      </c>
      <c r="I43" t="n">
        <v>26</v>
      </c>
      <c r="J43" t="n">
        <v>261.15</v>
      </c>
      <c r="K43" t="n">
        <v>58.47</v>
      </c>
      <c r="L43" t="n">
        <v>11.25</v>
      </c>
      <c r="M43" t="n">
        <v>24</v>
      </c>
      <c r="N43" t="n">
        <v>66.43000000000001</v>
      </c>
      <c r="O43" t="n">
        <v>32442.95</v>
      </c>
      <c r="P43" t="n">
        <v>391.92</v>
      </c>
      <c r="Q43" t="n">
        <v>452.6</v>
      </c>
      <c r="R43" t="n">
        <v>86.01000000000001</v>
      </c>
      <c r="S43" t="n">
        <v>57.64</v>
      </c>
      <c r="T43" t="n">
        <v>12015.19</v>
      </c>
      <c r="U43" t="n">
        <v>0.67</v>
      </c>
      <c r="V43" t="n">
        <v>0.87</v>
      </c>
      <c r="W43" t="n">
        <v>6.84</v>
      </c>
      <c r="X43" t="n">
        <v>0.73</v>
      </c>
      <c r="Y43" t="n">
        <v>1</v>
      </c>
      <c r="Z43" t="n">
        <v>10</v>
      </c>
      <c r="AA43" t="n">
        <v>600.2932539137108</v>
      </c>
      <c r="AB43" t="n">
        <v>821.3477130740214</v>
      </c>
      <c r="AC43" t="n">
        <v>742.9594401069915</v>
      </c>
      <c r="AD43" t="n">
        <v>600293.2539137108</v>
      </c>
      <c r="AE43" t="n">
        <v>821347.7130740214</v>
      </c>
      <c r="AF43" t="n">
        <v>1.686275521416571e-05</v>
      </c>
      <c r="AG43" t="n">
        <v>33</v>
      </c>
      <c r="AH43" t="n">
        <v>742959.4401069914</v>
      </c>
    </row>
    <row r="44">
      <c r="A44" t="n">
        <v>42</v>
      </c>
      <c r="B44" t="n">
        <v>125</v>
      </c>
      <c r="C44" t="inlineStr">
        <is>
          <t xml:space="preserve">CONCLUIDO	</t>
        </is>
      </c>
      <c r="D44" t="n">
        <v>3.5172</v>
      </c>
      <c r="E44" t="n">
        <v>28.43</v>
      </c>
      <c r="F44" t="n">
        <v>24.45</v>
      </c>
      <c r="G44" t="n">
        <v>56.42</v>
      </c>
      <c r="H44" t="n">
        <v>0.78</v>
      </c>
      <c r="I44" t="n">
        <v>26</v>
      </c>
      <c r="J44" t="n">
        <v>261.62</v>
      </c>
      <c r="K44" t="n">
        <v>58.47</v>
      </c>
      <c r="L44" t="n">
        <v>11.5</v>
      </c>
      <c r="M44" t="n">
        <v>24</v>
      </c>
      <c r="N44" t="n">
        <v>66.64</v>
      </c>
      <c r="O44" t="n">
        <v>32500.22</v>
      </c>
      <c r="P44" t="n">
        <v>391.68</v>
      </c>
      <c r="Q44" t="n">
        <v>452.59</v>
      </c>
      <c r="R44" t="n">
        <v>85.65000000000001</v>
      </c>
      <c r="S44" t="n">
        <v>57.64</v>
      </c>
      <c r="T44" t="n">
        <v>11831.56</v>
      </c>
      <c r="U44" t="n">
        <v>0.67</v>
      </c>
      <c r="V44" t="n">
        <v>0.87</v>
      </c>
      <c r="W44" t="n">
        <v>6.84</v>
      </c>
      <c r="X44" t="n">
        <v>0.72</v>
      </c>
      <c r="Y44" t="n">
        <v>1</v>
      </c>
      <c r="Z44" t="n">
        <v>10</v>
      </c>
      <c r="AA44" t="n">
        <v>600.0507389787329</v>
      </c>
      <c r="AB44" t="n">
        <v>821.0158934409807</v>
      </c>
      <c r="AC44" t="n">
        <v>742.6592888740164</v>
      </c>
      <c r="AD44" t="n">
        <v>600050.7389787328</v>
      </c>
      <c r="AE44" t="n">
        <v>821015.8934409807</v>
      </c>
      <c r="AF44" t="n">
        <v>1.68670712508215e-05</v>
      </c>
      <c r="AG44" t="n">
        <v>33</v>
      </c>
      <c r="AH44" t="n">
        <v>742659.2888740164</v>
      </c>
    </row>
    <row r="45">
      <c r="A45" t="n">
        <v>43</v>
      </c>
      <c r="B45" t="n">
        <v>125</v>
      </c>
      <c r="C45" t="inlineStr">
        <is>
          <t xml:space="preserve">CONCLUIDO	</t>
        </is>
      </c>
      <c r="D45" t="n">
        <v>3.5258</v>
      </c>
      <c r="E45" t="n">
        <v>28.36</v>
      </c>
      <c r="F45" t="n">
        <v>24.42</v>
      </c>
      <c r="G45" t="n">
        <v>58.62</v>
      </c>
      <c r="H45" t="n">
        <v>0.8</v>
      </c>
      <c r="I45" t="n">
        <v>25</v>
      </c>
      <c r="J45" t="n">
        <v>262.08</v>
      </c>
      <c r="K45" t="n">
        <v>58.47</v>
      </c>
      <c r="L45" t="n">
        <v>11.75</v>
      </c>
      <c r="M45" t="n">
        <v>23</v>
      </c>
      <c r="N45" t="n">
        <v>66.86</v>
      </c>
      <c r="O45" t="n">
        <v>32557.58</v>
      </c>
      <c r="P45" t="n">
        <v>391.41</v>
      </c>
      <c r="Q45" t="n">
        <v>452.61</v>
      </c>
      <c r="R45" t="n">
        <v>85.26000000000001</v>
      </c>
      <c r="S45" t="n">
        <v>57.64</v>
      </c>
      <c r="T45" t="n">
        <v>11644.11</v>
      </c>
      <c r="U45" t="n">
        <v>0.68</v>
      </c>
      <c r="V45" t="n">
        <v>0.87</v>
      </c>
      <c r="W45" t="n">
        <v>6.83</v>
      </c>
      <c r="X45" t="n">
        <v>0.7</v>
      </c>
      <c r="Y45" t="n">
        <v>1</v>
      </c>
      <c r="Z45" t="n">
        <v>10</v>
      </c>
      <c r="AA45" t="n">
        <v>599.0869721186317</v>
      </c>
      <c r="AB45" t="n">
        <v>819.6972251045972</v>
      </c>
      <c r="AC45" t="n">
        <v>741.4664723928948</v>
      </c>
      <c r="AD45" t="n">
        <v>599086.9721186317</v>
      </c>
      <c r="AE45" t="n">
        <v>819697.2251045973</v>
      </c>
      <c r="AF45" t="n">
        <v>1.69083133788657e-05</v>
      </c>
      <c r="AG45" t="n">
        <v>33</v>
      </c>
      <c r="AH45" t="n">
        <v>741466.4723928948</v>
      </c>
    </row>
    <row r="46">
      <c r="A46" t="n">
        <v>44</v>
      </c>
      <c r="B46" t="n">
        <v>125</v>
      </c>
      <c r="C46" t="inlineStr">
        <is>
          <t xml:space="preserve">CONCLUIDO	</t>
        </is>
      </c>
      <c r="D46" t="n">
        <v>3.525</v>
      </c>
      <c r="E46" t="n">
        <v>28.37</v>
      </c>
      <c r="F46" t="n">
        <v>24.43</v>
      </c>
      <c r="G46" t="n">
        <v>58.63</v>
      </c>
      <c r="H46" t="n">
        <v>0.8100000000000001</v>
      </c>
      <c r="I46" t="n">
        <v>25</v>
      </c>
      <c r="J46" t="n">
        <v>262.55</v>
      </c>
      <c r="K46" t="n">
        <v>58.47</v>
      </c>
      <c r="L46" t="n">
        <v>12</v>
      </c>
      <c r="M46" t="n">
        <v>23</v>
      </c>
      <c r="N46" t="n">
        <v>67.06999999999999</v>
      </c>
      <c r="O46" t="n">
        <v>32615.02</v>
      </c>
      <c r="P46" t="n">
        <v>391.5</v>
      </c>
      <c r="Q46" t="n">
        <v>452.58</v>
      </c>
      <c r="R46" t="n">
        <v>85.40000000000001</v>
      </c>
      <c r="S46" t="n">
        <v>57.64</v>
      </c>
      <c r="T46" t="n">
        <v>11711.57</v>
      </c>
      <c r="U46" t="n">
        <v>0.67</v>
      </c>
      <c r="V46" t="n">
        <v>0.87</v>
      </c>
      <c r="W46" t="n">
        <v>6.83</v>
      </c>
      <c r="X46" t="n">
        <v>0.71</v>
      </c>
      <c r="Y46" t="n">
        <v>1</v>
      </c>
      <c r="Z46" t="n">
        <v>10</v>
      </c>
      <c r="AA46" t="n">
        <v>599.2307103366503</v>
      </c>
      <c r="AB46" t="n">
        <v>819.8938940757729</v>
      </c>
      <c r="AC46" t="n">
        <v>741.644371553488</v>
      </c>
      <c r="AD46" t="n">
        <v>599230.7103366503</v>
      </c>
      <c r="AE46" t="n">
        <v>819893.8940757728</v>
      </c>
      <c r="AF46" t="n">
        <v>1.690447690183833e-05</v>
      </c>
      <c r="AG46" t="n">
        <v>33</v>
      </c>
      <c r="AH46" t="n">
        <v>741644.371553488</v>
      </c>
    </row>
    <row r="47">
      <c r="A47" t="n">
        <v>45</v>
      </c>
      <c r="B47" t="n">
        <v>125</v>
      </c>
      <c r="C47" t="inlineStr">
        <is>
          <t xml:space="preserve">CONCLUIDO	</t>
        </is>
      </c>
      <c r="D47" t="n">
        <v>3.538</v>
      </c>
      <c r="E47" t="n">
        <v>28.26</v>
      </c>
      <c r="F47" t="n">
        <v>24.37</v>
      </c>
      <c r="G47" t="n">
        <v>60.94</v>
      </c>
      <c r="H47" t="n">
        <v>0.83</v>
      </c>
      <c r="I47" t="n">
        <v>24</v>
      </c>
      <c r="J47" t="n">
        <v>263.01</v>
      </c>
      <c r="K47" t="n">
        <v>58.47</v>
      </c>
      <c r="L47" t="n">
        <v>12.25</v>
      </c>
      <c r="M47" t="n">
        <v>22</v>
      </c>
      <c r="N47" t="n">
        <v>67.29000000000001</v>
      </c>
      <c r="O47" t="n">
        <v>32672.53</v>
      </c>
      <c r="P47" t="n">
        <v>390.52</v>
      </c>
      <c r="Q47" t="n">
        <v>452.58</v>
      </c>
      <c r="R47" t="n">
        <v>83.43000000000001</v>
      </c>
      <c r="S47" t="n">
        <v>57.64</v>
      </c>
      <c r="T47" t="n">
        <v>10734.01</v>
      </c>
      <c r="U47" t="n">
        <v>0.6899999999999999</v>
      </c>
      <c r="V47" t="n">
        <v>0.87</v>
      </c>
      <c r="W47" t="n">
        <v>6.83</v>
      </c>
      <c r="X47" t="n">
        <v>0.65</v>
      </c>
      <c r="Y47" t="n">
        <v>1</v>
      </c>
      <c r="Z47" t="n">
        <v>10</v>
      </c>
      <c r="AA47" t="n">
        <v>597.3711838478409</v>
      </c>
      <c r="AB47" t="n">
        <v>817.3496078972651</v>
      </c>
      <c r="AC47" t="n">
        <v>739.342908476929</v>
      </c>
      <c r="AD47" t="n">
        <v>597371.183847841</v>
      </c>
      <c r="AE47" t="n">
        <v>817349.6078972651</v>
      </c>
      <c r="AF47" t="n">
        <v>1.696681965353305e-05</v>
      </c>
      <c r="AG47" t="n">
        <v>33</v>
      </c>
      <c r="AH47" t="n">
        <v>739342.9084769289</v>
      </c>
    </row>
    <row r="48">
      <c r="A48" t="n">
        <v>46</v>
      </c>
      <c r="B48" t="n">
        <v>125</v>
      </c>
      <c r="C48" t="inlineStr">
        <is>
          <t xml:space="preserve">CONCLUIDO	</t>
        </is>
      </c>
      <c r="D48" t="n">
        <v>3.5358</v>
      </c>
      <c r="E48" t="n">
        <v>28.28</v>
      </c>
      <c r="F48" t="n">
        <v>24.39</v>
      </c>
      <c r="G48" t="n">
        <v>60.98</v>
      </c>
      <c r="H48" t="n">
        <v>0.84</v>
      </c>
      <c r="I48" t="n">
        <v>24</v>
      </c>
      <c r="J48" t="n">
        <v>263.48</v>
      </c>
      <c r="K48" t="n">
        <v>58.47</v>
      </c>
      <c r="L48" t="n">
        <v>12.5</v>
      </c>
      <c r="M48" t="n">
        <v>22</v>
      </c>
      <c r="N48" t="n">
        <v>67.51000000000001</v>
      </c>
      <c r="O48" t="n">
        <v>32730.13</v>
      </c>
      <c r="P48" t="n">
        <v>390.78</v>
      </c>
      <c r="Q48" t="n">
        <v>452.57</v>
      </c>
      <c r="R48" t="n">
        <v>84.04000000000001</v>
      </c>
      <c r="S48" t="n">
        <v>57.64</v>
      </c>
      <c r="T48" t="n">
        <v>11036.59</v>
      </c>
      <c r="U48" t="n">
        <v>0.6899999999999999</v>
      </c>
      <c r="V48" t="n">
        <v>0.87</v>
      </c>
      <c r="W48" t="n">
        <v>6.84</v>
      </c>
      <c r="X48" t="n">
        <v>0.67</v>
      </c>
      <c r="Y48" t="n">
        <v>1</v>
      </c>
      <c r="Z48" t="n">
        <v>10</v>
      </c>
      <c r="AA48" t="n">
        <v>597.7626124052073</v>
      </c>
      <c r="AB48" t="n">
        <v>817.8851777180627</v>
      </c>
      <c r="AC48" t="n">
        <v>739.8273642657066</v>
      </c>
      <c r="AD48" t="n">
        <v>597762.6124052072</v>
      </c>
      <c r="AE48" t="n">
        <v>817885.1777180627</v>
      </c>
      <c r="AF48" t="n">
        <v>1.695626934170779e-05</v>
      </c>
      <c r="AG48" t="n">
        <v>33</v>
      </c>
      <c r="AH48" t="n">
        <v>739827.3642657066</v>
      </c>
    </row>
    <row r="49">
      <c r="A49" t="n">
        <v>47</v>
      </c>
      <c r="B49" t="n">
        <v>125</v>
      </c>
      <c r="C49" t="inlineStr">
        <is>
          <t xml:space="preserve">CONCLUIDO	</t>
        </is>
      </c>
      <c r="D49" t="n">
        <v>3.5474</v>
      </c>
      <c r="E49" t="n">
        <v>28.19</v>
      </c>
      <c r="F49" t="n">
        <v>24.35</v>
      </c>
      <c r="G49" t="n">
        <v>63.51</v>
      </c>
      <c r="H49" t="n">
        <v>0.86</v>
      </c>
      <c r="I49" t="n">
        <v>23</v>
      </c>
      <c r="J49" t="n">
        <v>263.95</v>
      </c>
      <c r="K49" t="n">
        <v>58.47</v>
      </c>
      <c r="L49" t="n">
        <v>12.75</v>
      </c>
      <c r="M49" t="n">
        <v>21</v>
      </c>
      <c r="N49" t="n">
        <v>67.72</v>
      </c>
      <c r="O49" t="n">
        <v>32787.82</v>
      </c>
      <c r="P49" t="n">
        <v>389.85</v>
      </c>
      <c r="Q49" t="n">
        <v>452.62</v>
      </c>
      <c r="R49" t="n">
        <v>82.55</v>
      </c>
      <c r="S49" t="n">
        <v>57.64</v>
      </c>
      <c r="T49" t="n">
        <v>10296.33</v>
      </c>
      <c r="U49" t="n">
        <v>0.7</v>
      </c>
      <c r="V49" t="n">
        <v>0.87</v>
      </c>
      <c r="W49" t="n">
        <v>6.83</v>
      </c>
      <c r="X49" t="n">
        <v>0.62</v>
      </c>
      <c r="Y49" t="n">
        <v>1</v>
      </c>
      <c r="Z49" t="n">
        <v>10</v>
      </c>
      <c r="AA49" t="n">
        <v>596.0928945197122</v>
      </c>
      <c r="AB49" t="n">
        <v>815.6005960443744</v>
      </c>
      <c r="AC49" t="n">
        <v>737.7608198605245</v>
      </c>
      <c r="AD49" t="n">
        <v>596092.8945197122</v>
      </c>
      <c r="AE49" t="n">
        <v>815600.5960443744</v>
      </c>
      <c r="AF49" t="n">
        <v>1.701189825860462e-05</v>
      </c>
      <c r="AG49" t="n">
        <v>33</v>
      </c>
      <c r="AH49" t="n">
        <v>737760.8198605245</v>
      </c>
    </row>
    <row r="50">
      <c r="A50" t="n">
        <v>48</v>
      </c>
      <c r="B50" t="n">
        <v>125</v>
      </c>
      <c r="C50" t="inlineStr">
        <is>
          <t xml:space="preserve">CONCLUIDO	</t>
        </is>
      </c>
      <c r="D50" t="n">
        <v>3.5484</v>
      </c>
      <c r="E50" t="n">
        <v>28.18</v>
      </c>
      <c r="F50" t="n">
        <v>24.34</v>
      </c>
      <c r="G50" t="n">
        <v>63.49</v>
      </c>
      <c r="H50" t="n">
        <v>0.87</v>
      </c>
      <c r="I50" t="n">
        <v>23</v>
      </c>
      <c r="J50" t="n">
        <v>264.42</v>
      </c>
      <c r="K50" t="n">
        <v>58.47</v>
      </c>
      <c r="L50" t="n">
        <v>13</v>
      </c>
      <c r="M50" t="n">
        <v>21</v>
      </c>
      <c r="N50" t="n">
        <v>67.94</v>
      </c>
      <c r="O50" t="n">
        <v>32845.58</v>
      </c>
      <c r="P50" t="n">
        <v>389.6</v>
      </c>
      <c r="Q50" t="n">
        <v>452.6</v>
      </c>
      <c r="R50" t="n">
        <v>82.2</v>
      </c>
      <c r="S50" t="n">
        <v>57.64</v>
      </c>
      <c r="T50" t="n">
        <v>10121.28</v>
      </c>
      <c r="U50" t="n">
        <v>0.7</v>
      </c>
      <c r="V50" t="n">
        <v>0.87</v>
      </c>
      <c r="W50" t="n">
        <v>6.83</v>
      </c>
      <c r="X50" t="n">
        <v>0.61</v>
      </c>
      <c r="Y50" t="n">
        <v>1</v>
      </c>
      <c r="Z50" t="n">
        <v>10</v>
      </c>
      <c r="AA50" t="n">
        <v>595.824891841149</v>
      </c>
      <c r="AB50" t="n">
        <v>815.2339029561203</v>
      </c>
      <c r="AC50" t="n">
        <v>737.4291234459565</v>
      </c>
      <c r="AD50" t="n">
        <v>595824.891841149</v>
      </c>
      <c r="AE50" t="n">
        <v>815233.9029561203</v>
      </c>
      <c r="AF50" t="n">
        <v>1.701669385488883e-05</v>
      </c>
      <c r="AG50" t="n">
        <v>33</v>
      </c>
      <c r="AH50" t="n">
        <v>737429.1234459565</v>
      </c>
    </row>
    <row r="51">
      <c r="A51" t="n">
        <v>49</v>
      </c>
      <c r="B51" t="n">
        <v>125</v>
      </c>
      <c r="C51" t="inlineStr">
        <is>
          <t xml:space="preserve">CONCLUIDO	</t>
        </is>
      </c>
      <c r="D51" t="n">
        <v>3.5464</v>
      </c>
      <c r="E51" t="n">
        <v>28.2</v>
      </c>
      <c r="F51" t="n">
        <v>24.35</v>
      </c>
      <c r="G51" t="n">
        <v>63.53</v>
      </c>
      <c r="H51" t="n">
        <v>0.89</v>
      </c>
      <c r="I51" t="n">
        <v>23</v>
      </c>
      <c r="J51" t="n">
        <v>264.89</v>
      </c>
      <c r="K51" t="n">
        <v>58.47</v>
      </c>
      <c r="L51" t="n">
        <v>13.25</v>
      </c>
      <c r="M51" t="n">
        <v>21</v>
      </c>
      <c r="N51" t="n">
        <v>68.16</v>
      </c>
      <c r="O51" t="n">
        <v>32903.43</v>
      </c>
      <c r="P51" t="n">
        <v>389.64</v>
      </c>
      <c r="Q51" t="n">
        <v>452.67</v>
      </c>
      <c r="R51" t="n">
        <v>82.88</v>
      </c>
      <c r="S51" t="n">
        <v>57.64</v>
      </c>
      <c r="T51" t="n">
        <v>10464.4</v>
      </c>
      <c r="U51" t="n">
        <v>0.7</v>
      </c>
      <c r="V51" t="n">
        <v>0.87</v>
      </c>
      <c r="W51" t="n">
        <v>6.83</v>
      </c>
      <c r="X51" t="n">
        <v>0.63</v>
      </c>
      <c r="Y51" t="n">
        <v>1</v>
      </c>
      <c r="Z51" t="n">
        <v>10</v>
      </c>
      <c r="AA51" t="n">
        <v>596.0338653651862</v>
      </c>
      <c r="AB51" t="n">
        <v>815.5198297509692</v>
      </c>
      <c r="AC51" t="n">
        <v>737.6877617888057</v>
      </c>
      <c r="AD51" t="n">
        <v>596033.8653651862</v>
      </c>
      <c r="AE51" t="n">
        <v>815519.8297509692</v>
      </c>
      <c r="AF51" t="n">
        <v>1.700710266232042e-05</v>
      </c>
      <c r="AG51" t="n">
        <v>33</v>
      </c>
      <c r="AH51" t="n">
        <v>737687.7617888057</v>
      </c>
    </row>
    <row r="52">
      <c r="A52" t="n">
        <v>50</v>
      </c>
      <c r="B52" t="n">
        <v>125</v>
      </c>
      <c r="C52" t="inlineStr">
        <is>
          <t xml:space="preserve">CONCLUIDO	</t>
        </is>
      </c>
      <c r="D52" t="n">
        <v>3.5562</v>
      </c>
      <c r="E52" t="n">
        <v>28.12</v>
      </c>
      <c r="F52" t="n">
        <v>24.32</v>
      </c>
      <c r="G52" t="n">
        <v>66.34</v>
      </c>
      <c r="H52" t="n">
        <v>0.91</v>
      </c>
      <c r="I52" t="n">
        <v>22</v>
      </c>
      <c r="J52" t="n">
        <v>265.36</v>
      </c>
      <c r="K52" t="n">
        <v>58.47</v>
      </c>
      <c r="L52" t="n">
        <v>13.5</v>
      </c>
      <c r="M52" t="n">
        <v>20</v>
      </c>
      <c r="N52" t="n">
        <v>68.38</v>
      </c>
      <c r="O52" t="n">
        <v>32961.36</v>
      </c>
      <c r="P52" t="n">
        <v>389.33</v>
      </c>
      <c r="Q52" t="n">
        <v>452.62</v>
      </c>
      <c r="R52" t="n">
        <v>81.54000000000001</v>
      </c>
      <c r="S52" t="n">
        <v>57.64</v>
      </c>
      <c r="T52" t="n">
        <v>9798.26</v>
      </c>
      <c r="U52" t="n">
        <v>0.71</v>
      </c>
      <c r="V52" t="n">
        <v>0.87</v>
      </c>
      <c r="W52" t="n">
        <v>6.84</v>
      </c>
      <c r="X52" t="n">
        <v>0.6</v>
      </c>
      <c r="Y52" t="n">
        <v>1</v>
      </c>
      <c r="Z52" t="n">
        <v>10</v>
      </c>
      <c r="AA52" t="n">
        <v>594.9601154792045</v>
      </c>
      <c r="AB52" t="n">
        <v>814.0506777864674</v>
      </c>
      <c r="AC52" t="n">
        <v>736.3588236258282</v>
      </c>
      <c r="AD52" t="n">
        <v>594960.1154792046</v>
      </c>
      <c r="AE52" t="n">
        <v>814050.6777864674</v>
      </c>
      <c r="AF52" t="n">
        <v>1.705409950590567e-05</v>
      </c>
      <c r="AG52" t="n">
        <v>33</v>
      </c>
      <c r="AH52" t="n">
        <v>736358.8236258283</v>
      </c>
    </row>
    <row r="53">
      <c r="A53" t="n">
        <v>51</v>
      </c>
      <c r="B53" t="n">
        <v>125</v>
      </c>
      <c r="C53" t="inlineStr">
        <is>
          <t xml:space="preserve">CONCLUIDO	</t>
        </is>
      </c>
      <c r="D53" t="n">
        <v>3.5562</v>
      </c>
      <c r="E53" t="n">
        <v>28.12</v>
      </c>
      <c r="F53" t="n">
        <v>24.32</v>
      </c>
      <c r="G53" t="n">
        <v>66.34</v>
      </c>
      <c r="H53" t="n">
        <v>0.92</v>
      </c>
      <c r="I53" t="n">
        <v>22</v>
      </c>
      <c r="J53" t="n">
        <v>265.83</v>
      </c>
      <c r="K53" t="n">
        <v>58.47</v>
      </c>
      <c r="L53" t="n">
        <v>13.75</v>
      </c>
      <c r="M53" t="n">
        <v>20</v>
      </c>
      <c r="N53" t="n">
        <v>68.59999999999999</v>
      </c>
      <c r="O53" t="n">
        <v>33019.37</v>
      </c>
      <c r="P53" t="n">
        <v>389.19</v>
      </c>
      <c r="Q53" t="n">
        <v>452.66</v>
      </c>
      <c r="R53" t="n">
        <v>81.66</v>
      </c>
      <c r="S53" t="n">
        <v>57.64</v>
      </c>
      <c r="T53" t="n">
        <v>9859.290000000001</v>
      </c>
      <c r="U53" t="n">
        <v>0.71</v>
      </c>
      <c r="V53" t="n">
        <v>0.87</v>
      </c>
      <c r="W53" t="n">
        <v>6.83</v>
      </c>
      <c r="X53" t="n">
        <v>0.6</v>
      </c>
      <c r="Y53" t="n">
        <v>1</v>
      </c>
      <c r="Z53" t="n">
        <v>10</v>
      </c>
      <c r="AA53" t="n">
        <v>594.864898462367</v>
      </c>
      <c r="AB53" t="n">
        <v>813.9203976633521</v>
      </c>
      <c r="AC53" t="n">
        <v>736.2409772548137</v>
      </c>
      <c r="AD53" t="n">
        <v>594864.898462367</v>
      </c>
      <c r="AE53" t="n">
        <v>813920.3976633521</v>
      </c>
      <c r="AF53" t="n">
        <v>1.705409950590567e-05</v>
      </c>
      <c r="AG53" t="n">
        <v>33</v>
      </c>
      <c r="AH53" t="n">
        <v>736240.9772548138</v>
      </c>
    </row>
    <row r="54">
      <c r="A54" t="n">
        <v>52</v>
      </c>
      <c r="B54" t="n">
        <v>125</v>
      </c>
      <c r="C54" t="inlineStr">
        <is>
          <t xml:space="preserve">CONCLUIDO	</t>
        </is>
      </c>
      <c r="D54" t="n">
        <v>3.5666</v>
      </c>
      <c r="E54" t="n">
        <v>28.04</v>
      </c>
      <c r="F54" t="n">
        <v>24.29</v>
      </c>
      <c r="G54" t="n">
        <v>69.40000000000001</v>
      </c>
      <c r="H54" t="n">
        <v>0.9399999999999999</v>
      </c>
      <c r="I54" t="n">
        <v>21</v>
      </c>
      <c r="J54" t="n">
        <v>266.3</v>
      </c>
      <c r="K54" t="n">
        <v>58.47</v>
      </c>
      <c r="L54" t="n">
        <v>14</v>
      </c>
      <c r="M54" t="n">
        <v>19</v>
      </c>
      <c r="N54" t="n">
        <v>68.81999999999999</v>
      </c>
      <c r="O54" t="n">
        <v>33077.47</v>
      </c>
      <c r="P54" t="n">
        <v>388.55</v>
      </c>
      <c r="Q54" t="n">
        <v>452.61</v>
      </c>
      <c r="R54" t="n">
        <v>80.63</v>
      </c>
      <c r="S54" t="n">
        <v>57.64</v>
      </c>
      <c r="T54" t="n">
        <v>9346.610000000001</v>
      </c>
      <c r="U54" t="n">
        <v>0.71</v>
      </c>
      <c r="V54" t="n">
        <v>0.87</v>
      </c>
      <c r="W54" t="n">
        <v>6.83</v>
      </c>
      <c r="X54" t="n">
        <v>0.5600000000000001</v>
      </c>
      <c r="Y54" t="n">
        <v>1</v>
      </c>
      <c r="Z54" t="n">
        <v>10</v>
      </c>
      <c r="AA54" t="n">
        <v>593.523683950512</v>
      </c>
      <c r="AB54" t="n">
        <v>812.0852887980237</v>
      </c>
      <c r="AC54" t="n">
        <v>734.5810086040008</v>
      </c>
      <c r="AD54" t="n">
        <v>593523.683950512</v>
      </c>
      <c r="AE54" t="n">
        <v>812085.2887980237</v>
      </c>
      <c r="AF54" t="n">
        <v>1.710397370726145e-05</v>
      </c>
      <c r="AG54" t="n">
        <v>33</v>
      </c>
      <c r="AH54" t="n">
        <v>734581.0086040008</v>
      </c>
    </row>
    <row r="55">
      <c r="A55" t="n">
        <v>53</v>
      </c>
      <c r="B55" t="n">
        <v>125</v>
      </c>
      <c r="C55" t="inlineStr">
        <is>
          <t xml:space="preserve">CONCLUIDO	</t>
        </is>
      </c>
      <c r="D55" t="n">
        <v>3.5653</v>
      </c>
      <c r="E55" t="n">
        <v>28.05</v>
      </c>
      <c r="F55" t="n">
        <v>24.3</v>
      </c>
      <c r="G55" t="n">
        <v>69.43000000000001</v>
      </c>
      <c r="H55" t="n">
        <v>0.95</v>
      </c>
      <c r="I55" t="n">
        <v>21</v>
      </c>
      <c r="J55" t="n">
        <v>266.77</v>
      </c>
      <c r="K55" t="n">
        <v>58.47</v>
      </c>
      <c r="L55" t="n">
        <v>14.25</v>
      </c>
      <c r="M55" t="n">
        <v>19</v>
      </c>
      <c r="N55" t="n">
        <v>69.04000000000001</v>
      </c>
      <c r="O55" t="n">
        <v>33135.65</v>
      </c>
      <c r="P55" t="n">
        <v>388.85</v>
      </c>
      <c r="Q55" t="n">
        <v>452.65</v>
      </c>
      <c r="R55" t="n">
        <v>80.88</v>
      </c>
      <c r="S55" t="n">
        <v>57.64</v>
      </c>
      <c r="T55" t="n">
        <v>9473.92</v>
      </c>
      <c r="U55" t="n">
        <v>0.71</v>
      </c>
      <c r="V55" t="n">
        <v>0.87</v>
      </c>
      <c r="W55" t="n">
        <v>6.83</v>
      </c>
      <c r="X55" t="n">
        <v>0.57</v>
      </c>
      <c r="Y55" t="n">
        <v>1</v>
      </c>
      <c r="Z55" t="n">
        <v>10</v>
      </c>
      <c r="AA55" t="n">
        <v>593.8485221647617</v>
      </c>
      <c r="AB55" t="n">
        <v>812.5297467736108</v>
      </c>
      <c r="AC55" t="n">
        <v>734.9830481341986</v>
      </c>
      <c r="AD55" t="n">
        <v>593848.5221647617</v>
      </c>
      <c r="AE55" t="n">
        <v>812529.7467736108</v>
      </c>
      <c r="AF55" t="n">
        <v>1.709773943209197e-05</v>
      </c>
      <c r="AG55" t="n">
        <v>33</v>
      </c>
      <c r="AH55" t="n">
        <v>734983.0481341986</v>
      </c>
    </row>
    <row r="56">
      <c r="A56" t="n">
        <v>54</v>
      </c>
      <c r="B56" t="n">
        <v>125</v>
      </c>
      <c r="C56" t="inlineStr">
        <is>
          <t xml:space="preserve">CONCLUIDO	</t>
        </is>
      </c>
      <c r="D56" t="n">
        <v>3.5656</v>
      </c>
      <c r="E56" t="n">
        <v>28.05</v>
      </c>
      <c r="F56" t="n">
        <v>24.3</v>
      </c>
      <c r="G56" t="n">
        <v>69.42</v>
      </c>
      <c r="H56" t="n">
        <v>0.97</v>
      </c>
      <c r="I56" t="n">
        <v>21</v>
      </c>
      <c r="J56" t="n">
        <v>267.24</v>
      </c>
      <c r="K56" t="n">
        <v>58.47</v>
      </c>
      <c r="L56" t="n">
        <v>14.5</v>
      </c>
      <c r="M56" t="n">
        <v>19</v>
      </c>
      <c r="N56" t="n">
        <v>69.27</v>
      </c>
      <c r="O56" t="n">
        <v>33193.92</v>
      </c>
      <c r="P56" t="n">
        <v>388.5</v>
      </c>
      <c r="Q56" t="n">
        <v>452.56</v>
      </c>
      <c r="R56" t="n">
        <v>81.03</v>
      </c>
      <c r="S56" t="n">
        <v>57.64</v>
      </c>
      <c r="T56" t="n">
        <v>9550.290000000001</v>
      </c>
      <c r="U56" t="n">
        <v>0.71</v>
      </c>
      <c r="V56" t="n">
        <v>0.87</v>
      </c>
      <c r="W56" t="n">
        <v>6.83</v>
      </c>
      <c r="X56" t="n">
        <v>0.57</v>
      </c>
      <c r="Y56" t="n">
        <v>1</v>
      </c>
      <c r="Z56" t="n">
        <v>10</v>
      </c>
      <c r="AA56" t="n">
        <v>593.5861747005822</v>
      </c>
      <c r="AB56" t="n">
        <v>812.1707913991671</v>
      </c>
      <c r="AC56" t="n">
        <v>734.6583509568948</v>
      </c>
      <c r="AD56" t="n">
        <v>593586.1747005822</v>
      </c>
      <c r="AE56" t="n">
        <v>812170.7913991672</v>
      </c>
      <c r="AF56" t="n">
        <v>1.709917811097723e-05</v>
      </c>
      <c r="AG56" t="n">
        <v>33</v>
      </c>
      <c r="AH56" t="n">
        <v>734658.3509568948</v>
      </c>
    </row>
    <row r="57">
      <c r="A57" t="n">
        <v>55</v>
      </c>
      <c r="B57" t="n">
        <v>125</v>
      </c>
      <c r="C57" t="inlineStr">
        <is>
          <t xml:space="preserve">CONCLUIDO	</t>
        </is>
      </c>
      <c r="D57" t="n">
        <v>3.5753</v>
      </c>
      <c r="E57" t="n">
        <v>27.97</v>
      </c>
      <c r="F57" t="n">
        <v>24.27</v>
      </c>
      <c r="G57" t="n">
        <v>72.81</v>
      </c>
      <c r="H57" t="n">
        <v>0.98</v>
      </c>
      <c r="I57" t="n">
        <v>20</v>
      </c>
      <c r="J57" t="n">
        <v>267.71</v>
      </c>
      <c r="K57" t="n">
        <v>58.47</v>
      </c>
      <c r="L57" t="n">
        <v>14.75</v>
      </c>
      <c r="M57" t="n">
        <v>18</v>
      </c>
      <c r="N57" t="n">
        <v>69.48999999999999</v>
      </c>
      <c r="O57" t="n">
        <v>33252.27</v>
      </c>
      <c r="P57" t="n">
        <v>387.75</v>
      </c>
      <c r="Q57" t="n">
        <v>452.58</v>
      </c>
      <c r="R57" t="n">
        <v>79.97</v>
      </c>
      <c r="S57" t="n">
        <v>57.64</v>
      </c>
      <c r="T57" t="n">
        <v>9020.809999999999</v>
      </c>
      <c r="U57" t="n">
        <v>0.72</v>
      </c>
      <c r="V57" t="n">
        <v>0.87</v>
      </c>
      <c r="W57" t="n">
        <v>6.83</v>
      </c>
      <c r="X57" t="n">
        <v>0.54</v>
      </c>
      <c r="Y57" t="n">
        <v>1</v>
      </c>
      <c r="Z57" t="n">
        <v>10</v>
      </c>
      <c r="AA57" t="n">
        <v>592.2354963337491</v>
      </c>
      <c r="AB57" t="n">
        <v>810.3227336699423</v>
      </c>
      <c r="AC57" t="n">
        <v>732.9866692635817</v>
      </c>
      <c r="AD57" t="n">
        <v>592235.4963337491</v>
      </c>
      <c r="AE57" t="n">
        <v>810322.7336699422</v>
      </c>
      <c r="AF57" t="n">
        <v>1.714569539493407e-05</v>
      </c>
      <c r="AG57" t="n">
        <v>33</v>
      </c>
      <c r="AH57" t="n">
        <v>732986.6692635817</v>
      </c>
    </row>
    <row r="58">
      <c r="A58" t="n">
        <v>56</v>
      </c>
      <c r="B58" t="n">
        <v>125</v>
      </c>
      <c r="C58" t="inlineStr">
        <is>
          <t xml:space="preserve">CONCLUIDO	</t>
        </is>
      </c>
      <c r="D58" t="n">
        <v>3.5759</v>
      </c>
      <c r="E58" t="n">
        <v>27.96</v>
      </c>
      <c r="F58" t="n">
        <v>24.26</v>
      </c>
      <c r="G58" t="n">
        <v>72.79000000000001</v>
      </c>
      <c r="H58" t="n">
        <v>1</v>
      </c>
      <c r="I58" t="n">
        <v>20</v>
      </c>
      <c r="J58" t="n">
        <v>268.19</v>
      </c>
      <c r="K58" t="n">
        <v>58.47</v>
      </c>
      <c r="L58" t="n">
        <v>15</v>
      </c>
      <c r="M58" t="n">
        <v>18</v>
      </c>
      <c r="N58" t="n">
        <v>69.70999999999999</v>
      </c>
      <c r="O58" t="n">
        <v>33310.7</v>
      </c>
      <c r="P58" t="n">
        <v>388.06</v>
      </c>
      <c r="Q58" t="n">
        <v>452.63</v>
      </c>
      <c r="R58" t="n">
        <v>79.86</v>
      </c>
      <c r="S58" t="n">
        <v>57.64</v>
      </c>
      <c r="T58" t="n">
        <v>8969.98</v>
      </c>
      <c r="U58" t="n">
        <v>0.72</v>
      </c>
      <c r="V58" t="n">
        <v>0.87</v>
      </c>
      <c r="W58" t="n">
        <v>6.83</v>
      </c>
      <c r="X58" t="n">
        <v>0.54</v>
      </c>
      <c r="Y58" t="n">
        <v>1</v>
      </c>
      <c r="Z58" t="n">
        <v>10</v>
      </c>
      <c r="AA58" t="n">
        <v>592.3823703545912</v>
      </c>
      <c r="AB58" t="n">
        <v>810.5236931848827</v>
      </c>
      <c r="AC58" t="n">
        <v>733.168449484465</v>
      </c>
      <c r="AD58" t="n">
        <v>592382.3703545912</v>
      </c>
      <c r="AE58" t="n">
        <v>810523.6931848828</v>
      </c>
      <c r="AF58" t="n">
        <v>1.714857275270459e-05</v>
      </c>
      <c r="AG58" t="n">
        <v>33</v>
      </c>
      <c r="AH58" t="n">
        <v>733168.4494844649</v>
      </c>
    </row>
    <row r="59">
      <c r="A59" t="n">
        <v>57</v>
      </c>
      <c r="B59" t="n">
        <v>125</v>
      </c>
      <c r="C59" t="inlineStr">
        <is>
          <t xml:space="preserve">CONCLUIDO	</t>
        </is>
      </c>
      <c r="D59" t="n">
        <v>3.5763</v>
      </c>
      <c r="E59" t="n">
        <v>27.96</v>
      </c>
      <c r="F59" t="n">
        <v>24.26</v>
      </c>
      <c r="G59" t="n">
        <v>72.78</v>
      </c>
      <c r="H59" t="n">
        <v>1.01</v>
      </c>
      <c r="I59" t="n">
        <v>20</v>
      </c>
      <c r="J59" t="n">
        <v>268.66</v>
      </c>
      <c r="K59" t="n">
        <v>58.47</v>
      </c>
      <c r="L59" t="n">
        <v>15.25</v>
      </c>
      <c r="M59" t="n">
        <v>18</v>
      </c>
      <c r="N59" t="n">
        <v>69.94</v>
      </c>
      <c r="O59" t="n">
        <v>33369.22</v>
      </c>
      <c r="P59" t="n">
        <v>387.32</v>
      </c>
      <c r="Q59" t="n">
        <v>452.61</v>
      </c>
      <c r="R59" t="n">
        <v>79.56</v>
      </c>
      <c r="S59" t="n">
        <v>57.64</v>
      </c>
      <c r="T59" t="n">
        <v>8817.67</v>
      </c>
      <c r="U59" t="n">
        <v>0.72</v>
      </c>
      <c r="V59" t="n">
        <v>0.87</v>
      </c>
      <c r="W59" t="n">
        <v>6.83</v>
      </c>
      <c r="X59" t="n">
        <v>0.54</v>
      </c>
      <c r="Y59" t="n">
        <v>1</v>
      </c>
      <c r="Z59" t="n">
        <v>10</v>
      </c>
      <c r="AA59" t="n">
        <v>591.8489292136012</v>
      </c>
      <c r="AB59" t="n">
        <v>809.7938154820181</v>
      </c>
      <c r="AC59" t="n">
        <v>732.5082302851719</v>
      </c>
      <c r="AD59" t="n">
        <v>591848.9292136012</v>
      </c>
      <c r="AE59" t="n">
        <v>809793.815482018</v>
      </c>
      <c r="AF59" t="n">
        <v>1.715049099121827e-05</v>
      </c>
      <c r="AG59" t="n">
        <v>33</v>
      </c>
      <c r="AH59" t="n">
        <v>732508.2302851719</v>
      </c>
    </row>
    <row r="60">
      <c r="A60" t="n">
        <v>58</v>
      </c>
      <c r="B60" t="n">
        <v>125</v>
      </c>
      <c r="C60" t="inlineStr">
        <is>
          <t xml:space="preserve">CONCLUIDO	</t>
        </is>
      </c>
      <c r="D60" t="n">
        <v>3.5835</v>
      </c>
      <c r="E60" t="n">
        <v>27.91</v>
      </c>
      <c r="F60" t="n">
        <v>24.25</v>
      </c>
      <c r="G60" t="n">
        <v>76.58</v>
      </c>
      <c r="H60" t="n">
        <v>1.03</v>
      </c>
      <c r="I60" t="n">
        <v>19</v>
      </c>
      <c r="J60" t="n">
        <v>269.14</v>
      </c>
      <c r="K60" t="n">
        <v>58.47</v>
      </c>
      <c r="L60" t="n">
        <v>15.5</v>
      </c>
      <c r="M60" t="n">
        <v>17</v>
      </c>
      <c r="N60" t="n">
        <v>70.16</v>
      </c>
      <c r="O60" t="n">
        <v>33427.83</v>
      </c>
      <c r="P60" t="n">
        <v>387.01</v>
      </c>
      <c r="Q60" t="n">
        <v>452.64</v>
      </c>
      <c r="R60" t="n">
        <v>79.5</v>
      </c>
      <c r="S60" t="n">
        <v>57.64</v>
      </c>
      <c r="T60" t="n">
        <v>8795.459999999999</v>
      </c>
      <c r="U60" t="n">
        <v>0.73</v>
      </c>
      <c r="V60" t="n">
        <v>0.87</v>
      </c>
      <c r="W60" t="n">
        <v>6.83</v>
      </c>
      <c r="X60" t="n">
        <v>0.53</v>
      </c>
      <c r="Y60" t="n">
        <v>1</v>
      </c>
      <c r="Z60" t="n">
        <v>10</v>
      </c>
      <c r="AA60" t="n">
        <v>591.0350017925832</v>
      </c>
      <c r="AB60" t="n">
        <v>808.6801640766378</v>
      </c>
      <c r="AC60" t="n">
        <v>731.5008642069013</v>
      </c>
      <c r="AD60" t="n">
        <v>591035.0017925833</v>
      </c>
      <c r="AE60" t="n">
        <v>808680.1640766377</v>
      </c>
      <c r="AF60" t="n">
        <v>1.718501928446458e-05</v>
      </c>
      <c r="AG60" t="n">
        <v>33</v>
      </c>
      <c r="AH60" t="n">
        <v>731500.8642069013</v>
      </c>
    </row>
    <row r="61">
      <c r="A61" t="n">
        <v>59</v>
      </c>
      <c r="B61" t="n">
        <v>125</v>
      </c>
      <c r="C61" t="inlineStr">
        <is>
          <t xml:space="preserve">CONCLUIDO	</t>
        </is>
      </c>
      <c r="D61" t="n">
        <v>3.5854</v>
      </c>
      <c r="E61" t="n">
        <v>27.89</v>
      </c>
      <c r="F61" t="n">
        <v>24.24</v>
      </c>
      <c r="G61" t="n">
        <v>76.54000000000001</v>
      </c>
      <c r="H61" t="n">
        <v>1.04</v>
      </c>
      <c r="I61" t="n">
        <v>19</v>
      </c>
      <c r="J61" t="n">
        <v>269.61</v>
      </c>
      <c r="K61" t="n">
        <v>58.47</v>
      </c>
      <c r="L61" t="n">
        <v>15.75</v>
      </c>
      <c r="M61" t="n">
        <v>17</v>
      </c>
      <c r="N61" t="n">
        <v>70.39</v>
      </c>
      <c r="O61" t="n">
        <v>33486.53</v>
      </c>
      <c r="P61" t="n">
        <v>387.09</v>
      </c>
      <c r="Q61" t="n">
        <v>452.57</v>
      </c>
      <c r="R61" t="n">
        <v>78.97</v>
      </c>
      <c r="S61" t="n">
        <v>57.64</v>
      </c>
      <c r="T61" t="n">
        <v>8525.49</v>
      </c>
      <c r="U61" t="n">
        <v>0.73</v>
      </c>
      <c r="V61" t="n">
        <v>0.87</v>
      </c>
      <c r="W61" t="n">
        <v>6.83</v>
      </c>
      <c r="X61" t="n">
        <v>0.51</v>
      </c>
      <c r="Y61" t="n">
        <v>1</v>
      </c>
      <c r="Z61" t="n">
        <v>10</v>
      </c>
      <c r="AA61" t="n">
        <v>590.920109615796</v>
      </c>
      <c r="AB61" t="n">
        <v>808.5229635316724</v>
      </c>
      <c r="AC61" t="n">
        <v>731.3586666613152</v>
      </c>
      <c r="AD61" t="n">
        <v>590920.109615796</v>
      </c>
      <c r="AE61" t="n">
        <v>808522.9635316724</v>
      </c>
      <c r="AF61" t="n">
        <v>1.719413091740458e-05</v>
      </c>
      <c r="AG61" t="n">
        <v>33</v>
      </c>
      <c r="AH61" t="n">
        <v>731358.6666613151</v>
      </c>
    </row>
    <row r="62">
      <c r="A62" t="n">
        <v>60</v>
      </c>
      <c r="B62" t="n">
        <v>125</v>
      </c>
      <c r="C62" t="inlineStr">
        <is>
          <t xml:space="preserve">CONCLUIDO	</t>
        </is>
      </c>
      <c r="D62" t="n">
        <v>3.5842</v>
      </c>
      <c r="E62" t="n">
        <v>27.9</v>
      </c>
      <c r="F62" t="n">
        <v>24.25</v>
      </c>
      <c r="G62" t="n">
        <v>76.56999999999999</v>
      </c>
      <c r="H62" t="n">
        <v>1.05</v>
      </c>
      <c r="I62" t="n">
        <v>19</v>
      </c>
      <c r="J62" t="n">
        <v>270.09</v>
      </c>
      <c r="K62" t="n">
        <v>58.47</v>
      </c>
      <c r="L62" t="n">
        <v>16</v>
      </c>
      <c r="M62" t="n">
        <v>17</v>
      </c>
      <c r="N62" t="n">
        <v>70.62</v>
      </c>
      <c r="O62" t="n">
        <v>33545.31</v>
      </c>
      <c r="P62" t="n">
        <v>387.26</v>
      </c>
      <c r="Q62" t="n">
        <v>452.58</v>
      </c>
      <c r="R62" t="n">
        <v>79.31999999999999</v>
      </c>
      <c r="S62" t="n">
        <v>57.64</v>
      </c>
      <c r="T62" t="n">
        <v>8700.5</v>
      </c>
      <c r="U62" t="n">
        <v>0.73</v>
      </c>
      <c r="V62" t="n">
        <v>0.87</v>
      </c>
      <c r="W62" t="n">
        <v>6.83</v>
      </c>
      <c r="X62" t="n">
        <v>0.52</v>
      </c>
      <c r="Y62" t="n">
        <v>1</v>
      </c>
      <c r="Z62" t="n">
        <v>10</v>
      </c>
      <c r="AA62" t="n">
        <v>591.1463795031996</v>
      </c>
      <c r="AB62" t="n">
        <v>808.8325559739408</v>
      </c>
      <c r="AC62" t="n">
        <v>731.6387120354092</v>
      </c>
      <c r="AD62" t="n">
        <v>591146.3795031996</v>
      </c>
      <c r="AE62" t="n">
        <v>808832.5559739408</v>
      </c>
      <c r="AF62" t="n">
        <v>1.718837620186353e-05</v>
      </c>
      <c r="AG62" t="n">
        <v>33</v>
      </c>
      <c r="AH62" t="n">
        <v>731638.7120354092</v>
      </c>
    </row>
    <row r="63">
      <c r="A63" t="n">
        <v>61</v>
      </c>
      <c r="B63" t="n">
        <v>125</v>
      </c>
      <c r="C63" t="inlineStr">
        <is>
          <t xml:space="preserve">CONCLUIDO	</t>
        </is>
      </c>
      <c r="D63" t="n">
        <v>3.5849</v>
      </c>
      <c r="E63" t="n">
        <v>27.89</v>
      </c>
      <c r="F63" t="n">
        <v>24.24</v>
      </c>
      <c r="G63" t="n">
        <v>76.55</v>
      </c>
      <c r="H63" t="n">
        <v>1.07</v>
      </c>
      <c r="I63" t="n">
        <v>19</v>
      </c>
      <c r="J63" t="n">
        <v>270.57</v>
      </c>
      <c r="K63" t="n">
        <v>58.47</v>
      </c>
      <c r="L63" t="n">
        <v>16.25</v>
      </c>
      <c r="M63" t="n">
        <v>17</v>
      </c>
      <c r="N63" t="n">
        <v>70.84</v>
      </c>
      <c r="O63" t="n">
        <v>33604.17</v>
      </c>
      <c r="P63" t="n">
        <v>386.81</v>
      </c>
      <c r="Q63" t="n">
        <v>452.58</v>
      </c>
      <c r="R63" t="n">
        <v>79.27</v>
      </c>
      <c r="S63" t="n">
        <v>57.64</v>
      </c>
      <c r="T63" t="n">
        <v>8678.549999999999</v>
      </c>
      <c r="U63" t="n">
        <v>0.73</v>
      </c>
      <c r="V63" t="n">
        <v>0.87</v>
      </c>
      <c r="W63" t="n">
        <v>6.82</v>
      </c>
      <c r="X63" t="n">
        <v>0.52</v>
      </c>
      <c r="Y63" t="n">
        <v>1</v>
      </c>
      <c r="Z63" t="n">
        <v>10</v>
      </c>
      <c r="AA63" t="n">
        <v>590.7721221312485</v>
      </c>
      <c r="AB63" t="n">
        <v>808.3204805265674</v>
      </c>
      <c r="AC63" t="n">
        <v>731.1755083500308</v>
      </c>
      <c r="AD63" t="n">
        <v>590772.1221312485</v>
      </c>
      <c r="AE63" t="n">
        <v>808320.4805265674</v>
      </c>
      <c r="AF63" t="n">
        <v>1.719173311926248e-05</v>
      </c>
      <c r="AG63" t="n">
        <v>33</v>
      </c>
      <c r="AH63" t="n">
        <v>731175.5083500308</v>
      </c>
    </row>
    <row r="64">
      <c r="A64" t="n">
        <v>62</v>
      </c>
      <c r="B64" t="n">
        <v>125</v>
      </c>
      <c r="C64" t="inlineStr">
        <is>
          <t xml:space="preserve">CONCLUIDO	</t>
        </is>
      </c>
      <c r="D64" t="n">
        <v>3.5956</v>
      </c>
      <c r="E64" t="n">
        <v>27.81</v>
      </c>
      <c r="F64" t="n">
        <v>24.2</v>
      </c>
      <c r="G64" t="n">
        <v>80.68000000000001</v>
      </c>
      <c r="H64" t="n">
        <v>1.08</v>
      </c>
      <c r="I64" t="n">
        <v>18</v>
      </c>
      <c r="J64" t="n">
        <v>271.05</v>
      </c>
      <c r="K64" t="n">
        <v>58.47</v>
      </c>
      <c r="L64" t="n">
        <v>16.5</v>
      </c>
      <c r="M64" t="n">
        <v>16</v>
      </c>
      <c r="N64" t="n">
        <v>71.06999999999999</v>
      </c>
      <c r="O64" t="n">
        <v>33663.13</v>
      </c>
      <c r="P64" t="n">
        <v>386.63</v>
      </c>
      <c r="Q64" t="n">
        <v>452.66</v>
      </c>
      <c r="R64" t="n">
        <v>78.12</v>
      </c>
      <c r="S64" t="n">
        <v>57.64</v>
      </c>
      <c r="T64" t="n">
        <v>8109.92</v>
      </c>
      <c r="U64" t="n">
        <v>0.74</v>
      </c>
      <c r="V64" t="n">
        <v>0.88</v>
      </c>
      <c r="W64" t="n">
        <v>6.82</v>
      </c>
      <c r="X64" t="n">
        <v>0.48</v>
      </c>
      <c r="Y64" t="n">
        <v>1</v>
      </c>
      <c r="Z64" t="n">
        <v>10</v>
      </c>
      <c r="AA64" t="n">
        <v>589.7252447197967</v>
      </c>
      <c r="AB64" t="n">
        <v>806.8880966672472</v>
      </c>
      <c r="AC64" t="n">
        <v>729.8798291958807</v>
      </c>
      <c r="AD64" t="n">
        <v>589725.2447197967</v>
      </c>
      <c r="AE64" t="n">
        <v>806888.0966672471</v>
      </c>
      <c r="AF64" t="n">
        <v>1.724304599950352e-05</v>
      </c>
      <c r="AG64" t="n">
        <v>33</v>
      </c>
      <c r="AH64" t="n">
        <v>729879.8291958807</v>
      </c>
    </row>
    <row r="65">
      <c r="A65" t="n">
        <v>63</v>
      </c>
      <c r="B65" t="n">
        <v>125</v>
      </c>
      <c r="C65" t="inlineStr">
        <is>
          <t xml:space="preserve">CONCLUIDO	</t>
        </is>
      </c>
      <c r="D65" t="n">
        <v>3.5936</v>
      </c>
      <c r="E65" t="n">
        <v>27.83</v>
      </c>
      <c r="F65" t="n">
        <v>24.22</v>
      </c>
      <c r="G65" t="n">
        <v>80.73999999999999</v>
      </c>
      <c r="H65" t="n">
        <v>1.1</v>
      </c>
      <c r="I65" t="n">
        <v>18</v>
      </c>
      <c r="J65" t="n">
        <v>271.52</v>
      </c>
      <c r="K65" t="n">
        <v>58.47</v>
      </c>
      <c r="L65" t="n">
        <v>16.75</v>
      </c>
      <c r="M65" t="n">
        <v>16</v>
      </c>
      <c r="N65" t="n">
        <v>71.3</v>
      </c>
      <c r="O65" t="n">
        <v>33722.17</v>
      </c>
      <c r="P65" t="n">
        <v>386.88</v>
      </c>
      <c r="Q65" t="n">
        <v>452.62</v>
      </c>
      <c r="R65" t="n">
        <v>78.41</v>
      </c>
      <c r="S65" t="n">
        <v>57.64</v>
      </c>
      <c r="T65" t="n">
        <v>8254.209999999999</v>
      </c>
      <c r="U65" t="n">
        <v>0.74</v>
      </c>
      <c r="V65" t="n">
        <v>0.88</v>
      </c>
      <c r="W65" t="n">
        <v>6.83</v>
      </c>
      <c r="X65" t="n">
        <v>0.5</v>
      </c>
      <c r="Y65" t="n">
        <v>1</v>
      </c>
      <c r="Z65" t="n">
        <v>10</v>
      </c>
      <c r="AA65" t="n">
        <v>590.0827035484457</v>
      </c>
      <c r="AB65" t="n">
        <v>807.3771876065751</v>
      </c>
      <c r="AC65" t="n">
        <v>730.3222419824027</v>
      </c>
      <c r="AD65" t="n">
        <v>590082.7035484457</v>
      </c>
      <c r="AE65" t="n">
        <v>807377.1876065752</v>
      </c>
      <c r="AF65" t="n">
        <v>1.72334548069351e-05</v>
      </c>
      <c r="AG65" t="n">
        <v>33</v>
      </c>
      <c r="AH65" t="n">
        <v>730322.2419824027</v>
      </c>
    </row>
    <row r="66">
      <c r="A66" t="n">
        <v>64</v>
      </c>
      <c r="B66" t="n">
        <v>125</v>
      </c>
      <c r="C66" t="inlineStr">
        <is>
          <t xml:space="preserve">CONCLUIDO	</t>
        </is>
      </c>
      <c r="D66" t="n">
        <v>3.596</v>
      </c>
      <c r="E66" t="n">
        <v>27.81</v>
      </c>
      <c r="F66" t="n">
        <v>24.2</v>
      </c>
      <c r="G66" t="n">
        <v>80.67</v>
      </c>
      <c r="H66" t="n">
        <v>1.11</v>
      </c>
      <c r="I66" t="n">
        <v>18</v>
      </c>
      <c r="J66" t="n">
        <v>272</v>
      </c>
      <c r="K66" t="n">
        <v>58.47</v>
      </c>
      <c r="L66" t="n">
        <v>17</v>
      </c>
      <c r="M66" t="n">
        <v>16</v>
      </c>
      <c r="N66" t="n">
        <v>71.53</v>
      </c>
      <c r="O66" t="n">
        <v>33781.3</v>
      </c>
      <c r="P66" t="n">
        <v>386.25</v>
      </c>
      <c r="Q66" t="n">
        <v>452.61</v>
      </c>
      <c r="R66" t="n">
        <v>77.7</v>
      </c>
      <c r="S66" t="n">
        <v>57.64</v>
      </c>
      <c r="T66" t="n">
        <v>7897.77</v>
      </c>
      <c r="U66" t="n">
        <v>0.74</v>
      </c>
      <c r="V66" t="n">
        <v>0.88</v>
      </c>
      <c r="W66" t="n">
        <v>6.83</v>
      </c>
      <c r="X66" t="n">
        <v>0.48</v>
      </c>
      <c r="Y66" t="n">
        <v>1</v>
      </c>
      <c r="Z66" t="n">
        <v>10</v>
      </c>
      <c r="AA66" t="n">
        <v>589.4371553617447</v>
      </c>
      <c r="AB66" t="n">
        <v>806.4939200979551</v>
      </c>
      <c r="AC66" t="n">
        <v>729.5232722851314</v>
      </c>
      <c r="AD66" t="n">
        <v>589437.1553617447</v>
      </c>
      <c r="AE66" t="n">
        <v>806493.920097955</v>
      </c>
      <c r="AF66" t="n">
        <v>1.72449642380172e-05</v>
      </c>
      <c r="AG66" t="n">
        <v>33</v>
      </c>
      <c r="AH66" t="n">
        <v>729523.2722851314</v>
      </c>
    </row>
    <row r="67">
      <c r="A67" t="n">
        <v>65</v>
      </c>
      <c r="B67" t="n">
        <v>125</v>
      </c>
      <c r="C67" t="inlineStr">
        <is>
          <t xml:space="preserve">CONCLUIDO	</t>
        </is>
      </c>
      <c r="D67" t="n">
        <v>3.606</v>
      </c>
      <c r="E67" t="n">
        <v>27.73</v>
      </c>
      <c r="F67" t="n">
        <v>24.17</v>
      </c>
      <c r="G67" t="n">
        <v>85.31</v>
      </c>
      <c r="H67" t="n">
        <v>1.13</v>
      </c>
      <c r="I67" t="n">
        <v>17</v>
      </c>
      <c r="J67" t="n">
        <v>272.48</v>
      </c>
      <c r="K67" t="n">
        <v>58.47</v>
      </c>
      <c r="L67" t="n">
        <v>17.25</v>
      </c>
      <c r="M67" t="n">
        <v>15</v>
      </c>
      <c r="N67" t="n">
        <v>71.76000000000001</v>
      </c>
      <c r="O67" t="n">
        <v>33840.65</v>
      </c>
      <c r="P67" t="n">
        <v>385.19</v>
      </c>
      <c r="Q67" t="n">
        <v>452.59</v>
      </c>
      <c r="R67" t="n">
        <v>76.91</v>
      </c>
      <c r="S67" t="n">
        <v>57.64</v>
      </c>
      <c r="T67" t="n">
        <v>7509.72</v>
      </c>
      <c r="U67" t="n">
        <v>0.75</v>
      </c>
      <c r="V67" t="n">
        <v>0.88</v>
      </c>
      <c r="W67" t="n">
        <v>6.82</v>
      </c>
      <c r="X67" t="n">
        <v>0.45</v>
      </c>
      <c r="Y67" t="n">
        <v>1</v>
      </c>
      <c r="Z67" t="n">
        <v>10</v>
      </c>
      <c r="AA67" t="n">
        <v>587.8769247307105</v>
      </c>
      <c r="AB67" t="n">
        <v>804.3591437160563</v>
      </c>
      <c r="AC67" t="n">
        <v>727.5922359649439</v>
      </c>
      <c r="AD67" t="n">
        <v>587876.9247307105</v>
      </c>
      <c r="AE67" t="n">
        <v>804359.1437160564</v>
      </c>
      <c r="AF67" t="n">
        <v>1.72929202008593e-05</v>
      </c>
      <c r="AG67" t="n">
        <v>33</v>
      </c>
      <c r="AH67" t="n">
        <v>727592.2359649439</v>
      </c>
    </row>
    <row r="68">
      <c r="A68" t="n">
        <v>66</v>
      </c>
      <c r="B68" t="n">
        <v>125</v>
      </c>
      <c r="C68" t="inlineStr">
        <is>
          <t xml:space="preserve">CONCLUIDO	</t>
        </is>
      </c>
      <c r="D68" t="n">
        <v>3.6072</v>
      </c>
      <c r="E68" t="n">
        <v>27.72</v>
      </c>
      <c r="F68" t="n">
        <v>24.16</v>
      </c>
      <c r="G68" t="n">
        <v>85.28</v>
      </c>
      <c r="H68" t="n">
        <v>1.14</v>
      </c>
      <c r="I68" t="n">
        <v>17</v>
      </c>
      <c r="J68" t="n">
        <v>272.97</v>
      </c>
      <c r="K68" t="n">
        <v>58.47</v>
      </c>
      <c r="L68" t="n">
        <v>17.5</v>
      </c>
      <c r="M68" t="n">
        <v>15</v>
      </c>
      <c r="N68" t="n">
        <v>71.98999999999999</v>
      </c>
      <c r="O68" t="n">
        <v>33899.96</v>
      </c>
      <c r="P68" t="n">
        <v>385.41</v>
      </c>
      <c r="Q68" t="n">
        <v>452.62</v>
      </c>
      <c r="R68" t="n">
        <v>76.59</v>
      </c>
      <c r="S68" t="n">
        <v>57.64</v>
      </c>
      <c r="T68" t="n">
        <v>7347.27</v>
      </c>
      <c r="U68" t="n">
        <v>0.75</v>
      </c>
      <c r="V68" t="n">
        <v>0.88</v>
      </c>
      <c r="W68" t="n">
        <v>6.82</v>
      </c>
      <c r="X68" t="n">
        <v>0.44</v>
      </c>
      <c r="Y68" t="n">
        <v>1</v>
      </c>
      <c r="Z68" t="n">
        <v>10</v>
      </c>
      <c r="AA68" t="n">
        <v>587.9146071740747</v>
      </c>
      <c r="AB68" t="n">
        <v>804.4107024974994</v>
      </c>
      <c r="AC68" t="n">
        <v>727.6388740486491</v>
      </c>
      <c r="AD68" t="n">
        <v>587914.6071740747</v>
      </c>
      <c r="AE68" t="n">
        <v>804410.7024974994</v>
      </c>
      <c r="AF68" t="n">
        <v>1.729867491640035e-05</v>
      </c>
      <c r="AG68" t="n">
        <v>33</v>
      </c>
      <c r="AH68" t="n">
        <v>727638.8740486491</v>
      </c>
    </row>
    <row r="69">
      <c r="A69" t="n">
        <v>67</v>
      </c>
      <c r="B69" t="n">
        <v>125</v>
      </c>
      <c r="C69" t="inlineStr">
        <is>
          <t xml:space="preserve">CONCLUIDO	</t>
        </is>
      </c>
      <c r="D69" t="n">
        <v>3.6065</v>
      </c>
      <c r="E69" t="n">
        <v>27.73</v>
      </c>
      <c r="F69" t="n">
        <v>24.17</v>
      </c>
      <c r="G69" t="n">
        <v>85.3</v>
      </c>
      <c r="H69" t="n">
        <v>1.16</v>
      </c>
      <c r="I69" t="n">
        <v>17</v>
      </c>
      <c r="J69" t="n">
        <v>273.45</v>
      </c>
      <c r="K69" t="n">
        <v>58.47</v>
      </c>
      <c r="L69" t="n">
        <v>17.75</v>
      </c>
      <c r="M69" t="n">
        <v>15</v>
      </c>
      <c r="N69" t="n">
        <v>72.22</v>
      </c>
      <c r="O69" t="n">
        <v>33959.36</v>
      </c>
      <c r="P69" t="n">
        <v>385.77</v>
      </c>
      <c r="Q69" t="n">
        <v>452.59</v>
      </c>
      <c r="R69" t="n">
        <v>76.79000000000001</v>
      </c>
      <c r="S69" t="n">
        <v>57.64</v>
      </c>
      <c r="T69" t="n">
        <v>7446.75</v>
      </c>
      <c r="U69" t="n">
        <v>0.75</v>
      </c>
      <c r="V69" t="n">
        <v>0.88</v>
      </c>
      <c r="W69" t="n">
        <v>6.82</v>
      </c>
      <c r="X69" t="n">
        <v>0.44</v>
      </c>
      <c r="Y69" t="n">
        <v>1</v>
      </c>
      <c r="Z69" t="n">
        <v>10</v>
      </c>
      <c r="AA69" t="n">
        <v>588.2256385533616</v>
      </c>
      <c r="AB69" t="n">
        <v>804.8362693523759</v>
      </c>
      <c r="AC69" t="n">
        <v>728.023825400183</v>
      </c>
      <c r="AD69" t="n">
        <v>588225.6385533616</v>
      </c>
      <c r="AE69" t="n">
        <v>804836.2693523759</v>
      </c>
      <c r="AF69" t="n">
        <v>1.72953179990014e-05</v>
      </c>
      <c r="AG69" t="n">
        <v>33</v>
      </c>
      <c r="AH69" t="n">
        <v>728023.825400183</v>
      </c>
    </row>
    <row r="70">
      <c r="A70" t="n">
        <v>68</v>
      </c>
      <c r="B70" t="n">
        <v>125</v>
      </c>
      <c r="C70" t="inlineStr">
        <is>
          <t xml:space="preserve">CONCLUIDO	</t>
        </is>
      </c>
      <c r="D70" t="n">
        <v>3.6039</v>
      </c>
      <c r="E70" t="n">
        <v>27.75</v>
      </c>
      <c r="F70" t="n">
        <v>24.19</v>
      </c>
      <c r="G70" t="n">
        <v>85.37</v>
      </c>
      <c r="H70" t="n">
        <v>1.17</v>
      </c>
      <c r="I70" t="n">
        <v>17</v>
      </c>
      <c r="J70" t="n">
        <v>273.93</v>
      </c>
      <c r="K70" t="n">
        <v>58.47</v>
      </c>
      <c r="L70" t="n">
        <v>18</v>
      </c>
      <c r="M70" t="n">
        <v>15</v>
      </c>
      <c r="N70" t="n">
        <v>72.45999999999999</v>
      </c>
      <c r="O70" t="n">
        <v>34018.85</v>
      </c>
      <c r="P70" t="n">
        <v>386.1</v>
      </c>
      <c r="Q70" t="n">
        <v>452.56</v>
      </c>
      <c r="R70" t="n">
        <v>77.23999999999999</v>
      </c>
      <c r="S70" t="n">
        <v>57.64</v>
      </c>
      <c r="T70" t="n">
        <v>7674.86</v>
      </c>
      <c r="U70" t="n">
        <v>0.75</v>
      </c>
      <c r="V70" t="n">
        <v>0.88</v>
      </c>
      <c r="W70" t="n">
        <v>6.83</v>
      </c>
      <c r="X70" t="n">
        <v>0.46</v>
      </c>
      <c r="Y70" t="n">
        <v>1</v>
      </c>
      <c r="Z70" t="n">
        <v>10</v>
      </c>
      <c r="AA70" t="n">
        <v>588.6833320033634</v>
      </c>
      <c r="AB70" t="n">
        <v>805.4625057226783</v>
      </c>
      <c r="AC70" t="n">
        <v>728.590294650232</v>
      </c>
      <c r="AD70" t="n">
        <v>588683.3320033634</v>
      </c>
      <c r="AE70" t="n">
        <v>805462.5057226783</v>
      </c>
      <c r="AF70" t="n">
        <v>1.728284944866246e-05</v>
      </c>
      <c r="AG70" t="n">
        <v>33</v>
      </c>
      <c r="AH70" t="n">
        <v>728590.294650232</v>
      </c>
    </row>
    <row r="71">
      <c r="A71" t="n">
        <v>69</v>
      </c>
      <c r="B71" t="n">
        <v>125</v>
      </c>
      <c r="C71" t="inlineStr">
        <is>
          <t xml:space="preserve">CONCLUIDO	</t>
        </is>
      </c>
      <c r="D71" t="n">
        <v>3.6037</v>
      </c>
      <c r="E71" t="n">
        <v>27.75</v>
      </c>
      <c r="F71" t="n">
        <v>24.19</v>
      </c>
      <c r="G71" t="n">
        <v>85.37</v>
      </c>
      <c r="H71" t="n">
        <v>1.18</v>
      </c>
      <c r="I71" t="n">
        <v>17</v>
      </c>
      <c r="J71" t="n">
        <v>274.41</v>
      </c>
      <c r="K71" t="n">
        <v>58.47</v>
      </c>
      <c r="L71" t="n">
        <v>18.25</v>
      </c>
      <c r="M71" t="n">
        <v>15</v>
      </c>
      <c r="N71" t="n">
        <v>72.69</v>
      </c>
      <c r="O71" t="n">
        <v>34078.44</v>
      </c>
      <c r="P71" t="n">
        <v>385.77</v>
      </c>
      <c r="Q71" t="n">
        <v>452.59</v>
      </c>
      <c r="R71" t="n">
        <v>77.42</v>
      </c>
      <c r="S71" t="n">
        <v>57.64</v>
      </c>
      <c r="T71" t="n">
        <v>7761.51</v>
      </c>
      <c r="U71" t="n">
        <v>0.74</v>
      </c>
      <c r="V71" t="n">
        <v>0.88</v>
      </c>
      <c r="W71" t="n">
        <v>6.82</v>
      </c>
      <c r="X71" t="n">
        <v>0.46</v>
      </c>
      <c r="Y71" t="n">
        <v>1</v>
      </c>
      <c r="Z71" t="n">
        <v>10</v>
      </c>
      <c r="AA71" t="n">
        <v>588.4780094715778</v>
      </c>
      <c r="AB71" t="n">
        <v>805.1815743764982</v>
      </c>
      <c r="AC71" t="n">
        <v>728.3361749974417</v>
      </c>
      <c r="AD71" t="n">
        <v>588478.0094715778</v>
      </c>
      <c r="AE71" t="n">
        <v>805181.5743764982</v>
      </c>
      <c r="AF71" t="n">
        <v>1.728189032940561e-05</v>
      </c>
      <c r="AG71" t="n">
        <v>33</v>
      </c>
      <c r="AH71" t="n">
        <v>728336.1749974417</v>
      </c>
    </row>
    <row r="72">
      <c r="A72" t="n">
        <v>70</v>
      </c>
      <c r="B72" t="n">
        <v>125</v>
      </c>
      <c r="C72" t="inlineStr">
        <is>
          <t xml:space="preserve">CONCLUIDO	</t>
        </is>
      </c>
      <c r="D72" t="n">
        <v>3.6135</v>
      </c>
      <c r="E72" t="n">
        <v>27.67</v>
      </c>
      <c r="F72" t="n">
        <v>24.16</v>
      </c>
      <c r="G72" t="n">
        <v>90.61</v>
      </c>
      <c r="H72" t="n">
        <v>1.2</v>
      </c>
      <c r="I72" t="n">
        <v>16</v>
      </c>
      <c r="J72" t="n">
        <v>274.9</v>
      </c>
      <c r="K72" t="n">
        <v>58.47</v>
      </c>
      <c r="L72" t="n">
        <v>18.5</v>
      </c>
      <c r="M72" t="n">
        <v>14</v>
      </c>
      <c r="N72" t="n">
        <v>72.92</v>
      </c>
      <c r="O72" t="n">
        <v>34138.11</v>
      </c>
      <c r="P72" t="n">
        <v>385.31</v>
      </c>
      <c r="Q72" t="n">
        <v>452.62</v>
      </c>
      <c r="R72" t="n">
        <v>76.54000000000001</v>
      </c>
      <c r="S72" t="n">
        <v>57.64</v>
      </c>
      <c r="T72" t="n">
        <v>7327.64</v>
      </c>
      <c r="U72" t="n">
        <v>0.75</v>
      </c>
      <c r="V72" t="n">
        <v>0.88</v>
      </c>
      <c r="W72" t="n">
        <v>6.82</v>
      </c>
      <c r="X72" t="n">
        <v>0.44</v>
      </c>
      <c r="Y72" t="n">
        <v>1</v>
      </c>
      <c r="Z72" t="n">
        <v>10</v>
      </c>
      <c r="AA72" t="n">
        <v>587.3413776203068</v>
      </c>
      <c r="AB72" t="n">
        <v>803.6263845329311</v>
      </c>
      <c r="AC72" t="n">
        <v>726.9294102898219</v>
      </c>
      <c r="AD72" t="n">
        <v>587341.3776203068</v>
      </c>
      <c r="AE72" t="n">
        <v>803626.384532931</v>
      </c>
      <c r="AF72" t="n">
        <v>1.732888717299087e-05</v>
      </c>
      <c r="AG72" t="n">
        <v>33</v>
      </c>
      <c r="AH72" t="n">
        <v>726929.4102898219</v>
      </c>
    </row>
    <row r="73">
      <c r="A73" t="n">
        <v>71</v>
      </c>
      <c r="B73" t="n">
        <v>125</v>
      </c>
      <c r="C73" t="inlineStr">
        <is>
          <t xml:space="preserve">CONCLUIDO	</t>
        </is>
      </c>
      <c r="D73" t="n">
        <v>3.6138</v>
      </c>
      <c r="E73" t="n">
        <v>27.67</v>
      </c>
      <c r="F73" t="n">
        <v>24.16</v>
      </c>
      <c r="G73" t="n">
        <v>90.59999999999999</v>
      </c>
      <c r="H73" t="n">
        <v>1.21</v>
      </c>
      <c r="I73" t="n">
        <v>16</v>
      </c>
      <c r="J73" t="n">
        <v>275.38</v>
      </c>
      <c r="K73" t="n">
        <v>58.47</v>
      </c>
      <c r="L73" t="n">
        <v>18.75</v>
      </c>
      <c r="M73" t="n">
        <v>14</v>
      </c>
      <c r="N73" t="n">
        <v>73.16</v>
      </c>
      <c r="O73" t="n">
        <v>34197.87</v>
      </c>
      <c r="P73" t="n">
        <v>385.39</v>
      </c>
      <c r="Q73" t="n">
        <v>452.55</v>
      </c>
      <c r="R73" t="n">
        <v>76.39</v>
      </c>
      <c r="S73" t="n">
        <v>57.64</v>
      </c>
      <c r="T73" t="n">
        <v>7251.34</v>
      </c>
      <c r="U73" t="n">
        <v>0.75</v>
      </c>
      <c r="V73" t="n">
        <v>0.88</v>
      </c>
      <c r="W73" t="n">
        <v>6.82</v>
      </c>
      <c r="X73" t="n">
        <v>0.43</v>
      </c>
      <c r="Y73" t="n">
        <v>1</v>
      </c>
      <c r="Z73" t="n">
        <v>10</v>
      </c>
      <c r="AA73" t="n">
        <v>587.3708603734855</v>
      </c>
      <c r="AB73" t="n">
        <v>803.6667241365174</v>
      </c>
      <c r="AC73" t="n">
        <v>726.9658999382588</v>
      </c>
      <c r="AD73" t="n">
        <v>587370.8603734855</v>
      </c>
      <c r="AE73" t="n">
        <v>803666.7241365174</v>
      </c>
      <c r="AF73" t="n">
        <v>1.733032585187613e-05</v>
      </c>
      <c r="AG73" t="n">
        <v>33</v>
      </c>
      <c r="AH73" t="n">
        <v>726965.8999382588</v>
      </c>
    </row>
    <row r="74">
      <c r="A74" t="n">
        <v>72</v>
      </c>
      <c r="B74" t="n">
        <v>125</v>
      </c>
      <c r="C74" t="inlineStr">
        <is>
          <t xml:space="preserve">CONCLUIDO	</t>
        </is>
      </c>
      <c r="D74" t="n">
        <v>3.615</v>
      </c>
      <c r="E74" t="n">
        <v>27.66</v>
      </c>
      <c r="F74" t="n">
        <v>24.15</v>
      </c>
      <c r="G74" t="n">
        <v>90.56</v>
      </c>
      <c r="H74" t="n">
        <v>1.23</v>
      </c>
      <c r="I74" t="n">
        <v>16</v>
      </c>
      <c r="J74" t="n">
        <v>275.87</v>
      </c>
      <c r="K74" t="n">
        <v>58.47</v>
      </c>
      <c r="L74" t="n">
        <v>19</v>
      </c>
      <c r="M74" t="n">
        <v>14</v>
      </c>
      <c r="N74" t="n">
        <v>73.39</v>
      </c>
      <c r="O74" t="n">
        <v>34257.73</v>
      </c>
      <c r="P74" t="n">
        <v>385.13</v>
      </c>
      <c r="Q74" t="n">
        <v>452.56</v>
      </c>
      <c r="R74" t="n">
        <v>76.33</v>
      </c>
      <c r="S74" t="n">
        <v>57.64</v>
      </c>
      <c r="T74" t="n">
        <v>7221.24</v>
      </c>
      <c r="U74" t="n">
        <v>0.76</v>
      </c>
      <c r="V74" t="n">
        <v>0.88</v>
      </c>
      <c r="W74" t="n">
        <v>6.82</v>
      </c>
      <c r="X74" t="n">
        <v>0.43</v>
      </c>
      <c r="Y74" t="n">
        <v>1</v>
      </c>
      <c r="Z74" t="n">
        <v>10</v>
      </c>
      <c r="AA74" t="n">
        <v>587.0874811828852</v>
      </c>
      <c r="AB74" t="n">
        <v>803.2789922261305</v>
      </c>
      <c r="AC74" t="n">
        <v>726.6151726172145</v>
      </c>
      <c r="AD74" t="n">
        <v>587087.4811828852</v>
      </c>
      <c r="AE74" t="n">
        <v>803278.9922261306</v>
      </c>
      <c r="AF74" t="n">
        <v>1.733608056741718e-05</v>
      </c>
      <c r="AG74" t="n">
        <v>33</v>
      </c>
      <c r="AH74" t="n">
        <v>726615.1726172145</v>
      </c>
    </row>
    <row r="75">
      <c r="A75" t="n">
        <v>73</v>
      </c>
      <c r="B75" t="n">
        <v>125</v>
      </c>
      <c r="C75" t="inlineStr">
        <is>
          <t xml:space="preserve">CONCLUIDO	</t>
        </is>
      </c>
      <c r="D75" t="n">
        <v>3.6127</v>
      </c>
      <c r="E75" t="n">
        <v>27.68</v>
      </c>
      <c r="F75" t="n">
        <v>24.17</v>
      </c>
      <c r="G75" t="n">
        <v>90.63</v>
      </c>
      <c r="H75" t="n">
        <v>1.24</v>
      </c>
      <c r="I75" t="n">
        <v>16</v>
      </c>
      <c r="J75" t="n">
        <v>276.35</v>
      </c>
      <c r="K75" t="n">
        <v>58.47</v>
      </c>
      <c r="L75" t="n">
        <v>19.25</v>
      </c>
      <c r="M75" t="n">
        <v>14</v>
      </c>
      <c r="N75" t="n">
        <v>73.63</v>
      </c>
      <c r="O75" t="n">
        <v>34317.68</v>
      </c>
      <c r="P75" t="n">
        <v>385.48</v>
      </c>
      <c r="Q75" t="n">
        <v>452.59</v>
      </c>
      <c r="R75" t="n">
        <v>76.8</v>
      </c>
      <c r="S75" t="n">
        <v>57.64</v>
      </c>
      <c r="T75" t="n">
        <v>7456.07</v>
      </c>
      <c r="U75" t="n">
        <v>0.75</v>
      </c>
      <c r="V75" t="n">
        <v>0.88</v>
      </c>
      <c r="W75" t="n">
        <v>6.82</v>
      </c>
      <c r="X75" t="n">
        <v>0.44</v>
      </c>
      <c r="Y75" t="n">
        <v>1</v>
      </c>
      <c r="Z75" t="n">
        <v>10</v>
      </c>
      <c r="AA75" t="n">
        <v>587.5325843640372</v>
      </c>
      <c r="AB75" t="n">
        <v>803.8880020351493</v>
      </c>
      <c r="AC75" t="n">
        <v>727.166059384811</v>
      </c>
      <c r="AD75" t="n">
        <v>587532.5843640373</v>
      </c>
      <c r="AE75" t="n">
        <v>803888.0020351493</v>
      </c>
      <c r="AF75" t="n">
        <v>1.73250506959635e-05</v>
      </c>
      <c r="AG75" t="n">
        <v>33</v>
      </c>
      <c r="AH75" t="n">
        <v>727166.059384811</v>
      </c>
    </row>
    <row r="76">
      <c r="A76" t="n">
        <v>74</v>
      </c>
      <c r="B76" t="n">
        <v>125</v>
      </c>
      <c r="C76" t="inlineStr">
        <is>
          <t xml:space="preserve">CONCLUIDO	</t>
        </is>
      </c>
      <c r="D76" t="n">
        <v>3.6134</v>
      </c>
      <c r="E76" t="n">
        <v>27.67</v>
      </c>
      <c r="F76" t="n">
        <v>24.16</v>
      </c>
      <c r="G76" t="n">
        <v>90.61</v>
      </c>
      <c r="H76" t="n">
        <v>1.25</v>
      </c>
      <c r="I76" t="n">
        <v>16</v>
      </c>
      <c r="J76" t="n">
        <v>276.84</v>
      </c>
      <c r="K76" t="n">
        <v>58.47</v>
      </c>
      <c r="L76" t="n">
        <v>19.5</v>
      </c>
      <c r="M76" t="n">
        <v>14</v>
      </c>
      <c r="N76" t="n">
        <v>73.87</v>
      </c>
      <c r="O76" t="n">
        <v>34377.72</v>
      </c>
      <c r="P76" t="n">
        <v>385.04</v>
      </c>
      <c r="Q76" t="n">
        <v>452.59</v>
      </c>
      <c r="R76" t="n">
        <v>76.52</v>
      </c>
      <c r="S76" t="n">
        <v>57.64</v>
      </c>
      <c r="T76" t="n">
        <v>7317.01</v>
      </c>
      <c r="U76" t="n">
        <v>0.75</v>
      </c>
      <c r="V76" t="n">
        <v>0.88</v>
      </c>
      <c r="W76" t="n">
        <v>6.82</v>
      </c>
      <c r="X76" t="n">
        <v>0.44</v>
      </c>
      <c r="Y76" t="n">
        <v>1</v>
      </c>
      <c r="Z76" t="n">
        <v>10</v>
      </c>
      <c r="AA76" t="n">
        <v>587.1686725044065</v>
      </c>
      <c r="AB76" t="n">
        <v>803.3900817741442</v>
      </c>
      <c r="AC76" t="n">
        <v>726.7156599346807</v>
      </c>
      <c r="AD76" t="n">
        <v>587168.6725044064</v>
      </c>
      <c r="AE76" t="n">
        <v>803390.0817741442</v>
      </c>
      <c r="AF76" t="n">
        <v>1.732840761336245e-05</v>
      </c>
      <c r="AG76" t="n">
        <v>33</v>
      </c>
      <c r="AH76" t="n">
        <v>726715.6599346807</v>
      </c>
    </row>
    <row r="77">
      <c r="A77" t="n">
        <v>75</v>
      </c>
      <c r="B77" t="n">
        <v>125</v>
      </c>
      <c r="C77" t="inlineStr">
        <is>
          <t xml:space="preserve">CONCLUIDO	</t>
        </is>
      </c>
      <c r="D77" t="n">
        <v>3.624</v>
      </c>
      <c r="E77" t="n">
        <v>27.59</v>
      </c>
      <c r="F77" t="n">
        <v>24.13</v>
      </c>
      <c r="G77" t="n">
        <v>96.52</v>
      </c>
      <c r="H77" t="n">
        <v>1.27</v>
      </c>
      <c r="I77" t="n">
        <v>15</v>
      </c>
      <c r="J77" t="n">
        <v>277.33</v>
      </c>
      <c r="K77" t="n">
        <v>58.47</v>
      </c>
      <c r="L77" t="n">
        <v>19.75</v>
      </c>
      <c r="M77" t="n">
        <v>13</v>
      </c>
      <c r="N77" t="n">
        <v>74.09999999999999</v>
      </c>
      <c r="O77" t="n">
        <v>34437.85</v>
      </c>
      <c r="P77" t="n">
        <v>384.27</v>
      </c>
      <c r="Q77" t="n">
        <v>452.64</v>
      </c>
      <c r="R77" t="n">
        <v>75.56</v>
      </c>
      <c r="S77" t="n">
        <v>57.64</v>
      </c>
      <c r="T77" t="n">
        <v>6841.93</v>
      </c>
      <c r="U77" t="n">
        <v>0.76</v>
      </c>
      <c r="V77" t="n">
        <v>0.88</v>
      </c>
      <c r="W77" t="n">
        <v>6.82</v>
      </c>
      <c r="X77" t="n">
        <v>0.4</v>
      </c>
      <c r="Y77" t="n">
        <v>1</v>
      </c>
      <c r="Z77" t="n">
        <v>10</v>
      </c>
      <c r="AA77" t="n">
        <v>576.7787110229813</v>
      </c>
      <c r="AB77" t="n">
        <v>789.1740781025084</v>
      </c>
      <c r="AC77" t="n">
        <v>713.8564117011794</v>
      </c>
      <c r="AD77" t="n">
        <v>576778.7110229813</v>
      </c>
      <c r="AE77" t="n">
        <v>789174.0781025083</v>
      </c>
      <c r="AF77" t="n">
        <v>1.737924093397507e-05</v>
      </c>
      <c r="AG77" t="n">
        <v>32</v>
      </c>
      <c r="AH77" t="n">
        <v>713856.4117011793</v>
      </c>
    </row>
    <row r="78">
      <c r="A78" t="n">
        <v>76</v>
      </c>
      <c r="B78" t="n">
        <v>125</v>
      </c>
      <c r="C78" t="inlineStr">
        <is>
          <t xml:space="preserve">CONCLUIDO	</t>
        </is>
      </c>
      <c r="D78" t="n">
        <v>3.6258</v>
      </c>
      <c r="E78" t="n">
        <v>27.58</v>
      </c>
      <c r="F78" t="n">
        <v>24.11</v>
      </c>
      <c r="G78" t="n">
        <v>96.45999999999999</v>
      </c>
      <c r="H78" t="n">
        <v>1.28</v>
      </c>
      <c r="I78" t="n">
        <v>15</v>
      </c>
      <c r="J78" t="n">
        <v>277.82</v>
      </c>
      <c r="K78" t="n">
        <v>58.47</v>
      </c>
      <c r="L78" t="n">
        <v>20</v>
      </c>
      <c r="M78" t="n">
        <v>13</v>
      </c>
      <c r="N78" t="n">
        <v>74.34</v>
      </c>
      <c r="O78" t="n">
        <v>34498.07</v>
      </c>
      <c r="P78" t="n">
        <v>384.09</v>
      </c>
      <c r="Q78" t="n">
        <v>452.58</v>
      </c>
      <c r="R78" t="n">
        <v>75.04000000000001</v>
      </c>
      <c r="S78" t="n">
        <v>57.64</v>
      </c>
      <c r="T78" t="n">
        <v>6584.27</v>
      </c>
      <c r="U78" t="n">
        <v>0.77</v>
      </c>
      <c r="V78" t="n">
        <v>0.88</v>
      </c>
      <c r="W78" t="n">
        <v>6.82</v>
      </c>
      <c r="X78" t="n">
        <v>0.39</v>
      </c>
      <c r="Y78" t="n">
        <v>1</v>
      </c>
      <c r="Z78" t="n">
        <v>10</v>
      </c>
      <c r="AA78" t="n">
        <v>576.4892040992697</v>
      </c>
      <c r="AB78" t="n">
        <v>788.7779619573419</v>
      </c>
      <c r="AC78" t="n">
        <v>713.4981003249551</v>
      </c>
      <c r="AD78" t="n">
        <v>576489.2040992697</v>
      </c>
      <c r="AE78" t="n">
        <v>788777.9619573419</v>
      </c>
      <c r="AF78" t="n">
        <v>1.738787300728664e-05</v>
      </c>
      <c r="AG78" t="n">
        <v>32</v>
      </c>
      <c r="AH78" t="n">
        <v>713498.1003249551</v>
      </c>
    </row>
    <row r="79">
      <c r="A79" t="n">
        <v>77</v>
      </c>
      <c r="B79" t="n">
        <v>125</v>
      </c>
      <c r="C79" t="inlineStr">
        <is>
          <t xml:space="preserve">CONCLUIDO	</t>
        </is>
      </c>
      <c r="D79" t="n">
        <v>3.6228</v>
      </c>
      <c r="E79" t="n">
        <v>27.6</v>
      </c>
      <c r="F79" t="n">
        <v>24.14</v>
      </c>
      <c r="G79" t="n">
        <v>96.55</v>
      </c>
      <c r="H79" t="n">
        <v>1.3</v>
      </c>
      <c r="I79" t="n">
        <v>15</v>
      </c>
      <c r="J79" t="n">
        <v>278.3</v>
      </c>
      <c r="K79" t="n">
        <v>58.47</v>
      </c>
      <c r="L79" t="n">
        <v>20.25</v>
      </c>
      <c r="M79" t="n">
        <v>13</v>
      </c>
      <c r="N79" t="n">
        <v>74.58</v>
      </c>
      <c r="O79" t="n">
        <v>34558.39</v>
      </c>
      <c r="P79" t="n">
        <v>384.51</v>
      </c>
      <c r="Q79" t="n">
        <v>452.63</v>
      </c>
      <c r="R79" t="n">
        <v>75.84</v>
      </c>
      <c r="S79" t="n">
        <v>57.64</v>
      </c>
      <c r="T79" t="n">
        <v>6984.44</v>
      </c>
      <c r="U79" t="n">
        <v>0.76</v>
      </c>
      <c r="V79" t="n">
        <v>0.88</v>
      </c>
      <c r="W79" t="n">
        <v>6.82</v>
      </c>
      <c r="X79" t="n">
        <v>0.41</v>
      </c>
      <c r="Y79" t="n">
        <v>1</v>
      </c>
      <c r="Z79" t="n">
        <v>10</v>
      </c>
      <c r="AA79" t="n">
        <v>577.0475968089653</v>
      </c>
      <c r="AB79" t="n">
        <v>789.5419794972952</v>
      </c>
      <c r="AC79" t="n">
        <v>714.1892011032006</v>
      </c>
      <c r="AD79" t="n">
        <v>577047.5968089653</v>
      </c>
      <c r="AE79" t="n">
        <v>789541.9794972952</v>
      </c>
      <c r="AF79" t="n">
        <v>1.737348621843401e-05</v>
      </c>
      <c r="AG79" t="n">
        <v>32</v>
      </c>
      <c r="AH79" t="n">
        <v>714189.2011032007</v>
      </c>
    </row>
    <row r="80">
      <c r="A80" t="n">
        <v>78</v>
      </c>
      <c r="B80" t="n">
        <v>125</v>
      </c>
      <c r="C80" t="inlineStr">
        <is>
          <t xml:space="preserve">CONCLUIDO	</t>
        </is>
      </c>
      <c r="D80" t="n">
        <v>3.6241</v>
      </c>
      <c r="E80" t="n">
        <v>27.59</v>
      </c>
      <c r="F80" t="n">
        <v>24.13</v>
      </c>
      <c r="G80" t="n">
        <v>96.51000000000001</v>
      </c>
      <c r="H80" t="n">
        <v>1.31</v>
      </c>
      <c r="I80" t="n">
        <v>15</v>
      </c>
      <c r="J80" t="n">
        <v>278.79</v>
      </c>
      <c r="K80" t="n">
        <v>58.47</v>
      </c>
      <c r="L80" t="n">
        <v>20.5</v>
      </c>
      <c r="M80" t="n">
        <v>13</v>
      </c>
      <c r="N80" t="n">
        <v>74.81999999999999</v>
      </c>
      <c r="O80" t="n">
        <v>34618.81</v>
      </c>
      <c r="P80" t="n">
        <v>384.08</v>
      </c>
      <c r="Q80" t="n">
        <v>452.58</v>
      </c>
      <c r="R80" t="n">
        <v>75.29000000000001</v>
      </c>
      <c r="S80" t="n">
        <v>57.64</v>
      </c>
      <c r="T80" t="n">
        <v>6708.27</v>
      </c>
      <c r="U80" t="n">
        <v>0.77</v>
      </c>
      <c r="V80" t="n">
        <v>0.88</v>
      </c>
      <c r="W80" t="n">
        <v>6.82</v>
      </c>
      <c r="X80" t="n">
        <v>0.4</v>
      </c>
      <c r="Y80" t="n">
        <v>1</v>
      </c>
      <c r="Z80" t="n">
        <v>10</v>
      </c>
      <c r="AA80" t="n">
        <v>576.6439553053046</v>
      </c>
      <c r="AB80" t="n">
        <v>788.9896993845801</v>
      </c>
      <c r="AC80" t="n">
        <v>713.6896298293132</v>
      </c>
      <c r="AD80" t="n">
        <v>576643.9553053046</v>
      </c>
      <c r="AE80" t="n">
        <v>788989.6993845801</v>
      </c>
      <c r="AF80" t="n">
        <v>1.737972049360349e-05</v>
      </c>
      <c r="AG80" t="n">
        <v>32</v>
      </c>
      <c r="AH80" t="n">
        <v>713689.6298293131</v>
      </c>
    </row>
    <row r="81">
      <c r="A81" t="n">
        <v>79</v>
      </c>
      <c r="B81" t="n">
        <v>125</v>
      </c>
      <c r="C81" t="inlineStr">
        <is>
          <t xml:space="preserve">CONCLUIDO	</t>
        </is>
      </c>
      <c r="D81" t="n">
        <v>3.6255</v>
      </c>
      <c r="E81" t="n">
        <v>27.58</v>
      </c>
      <c r="F81" t="n">
        <v>24.12</v>
      </c>
      <c r="G81" t="n">
        <v>96.47</v>
      </c>
      <c r="H81" t="n">
        <v>1.32</v>
      </c>
      <c r="I81" t="n">
        <v>15</v>
      </c>
      <c r="J81" t="n">
        <v>279.28</v>
      </c>
      <c r="K81" t="n">
        <v>58.47</v>
      </c>
      <c r="L81" t="n">
        <v>20.75</v>
      </c>
      <c r="M81" t="n">
        <v>13</v>
      </c>
      <c r="N81" t="n">
        <v>75.06</v>
      </c>
      <c r="O81" t="n">
        <v>34679.32</v>
      </c>
      <c r="P81" t="n">
        <v>383.86</v>
      </c>
      <c r="Q81" t="n">
        <v>452.57</v>
      </c>
      <c r="R81" t="n">
        <v>75.12</v>
      </c>
      <c r="S81" t="n">
        <v>57.64</v>
      </c>
      <c r="T81" t="n">
        <v>6623.32</v>
      </c>
      <c r="U81" t="n">
        <v>0.77</v>
      </c>
      <c r="V81" t="n">
        <v>0.88</v>
      </c>
      <c r="W81" t="n">
        <v>6.82</v>
      </c>
      <c r="X81" t="n">
        <v>0.39</v>
      </c>
      <c r="Y81" t="n">
        <v>1</v>
      </c>
      <c r="Z81" t="n">
        <v>10</v>
      </c>
      <c r="AA81" t="n">
        <v>576.3727629567926</v>
      </c>
      <c r="AB81" t="n">
        <v>788.618642049184</v>
      </c>
      <c r="AC81" t="n">
        <v>713.3539856852249</v>
      </c>
      <c r="AD81" t="n">
        <v>576372.7629567926</v>
      </c>
      <c r="AE81" t="n">
        <v>788618.6420491841</v>
      </c>
      <c r="AF81" t="n">
        <v>1.738643432840138e-05</v>
      </c>
      <c r="AG81" t="n">
        <v>32</v>
      </c>
      <c r="AH81" t="n">
        <v>713353.9856852249</v>
      </c>
    </row>
    <row r="82">
      <c r="A82" t="n">
        <v>80</v>
      </c>
      <c r="B82" t="n">
        <v>125</v>
      </c>
      <c r="C82" t="inlineStr">
        <is>
          <t xml:space="preserve">CONCLUIDO	</t>
        </is>
      </c>
      <c r="D82" t="n">
        <v>3.6256</v>
      </c>
      <c r="E82" t="n">
        <v>27.58</v>
      </c>
      <c r="F82" t="n">
        <v>24.12</v>
      </c>
      <c r="G82" t="n">
        <v>96.47</v>
      </c>
      <c r="H82" t="n">
        <v>1.34</v>
      </c>
      <c r="I82" t="n">
        <v>15</v>
      </c>
      <c r="J82" t="n">
        <v>279.78</v>
      </c>
      <c r="K82" t="n">
        <v>58.47</v>
      </c>
      <c r="L82" t="n">
        <v>21</v>
      </c>
      <c r="M82" t="n">
        <v>13</v>
      </c>
      <c r="N82" t="n">
        <v>75.3</v>
      </c>
      <c r="O82" t="n">
        <v>34739.92</v>
      </c>
      <c r="P82" t="n">
        <v>383.66</v>
      </c>
      <c r="Q82" t="n">
        <v>452.56</v>
      </c>
      <c r="R82" t="n">
        <v>75.26000000000001</v>
      </c>
      <c r="S82" t="n">
        <v>57.64</v>
      </c>
      <c r="T82" t="n">
        <v>6691.67</v>
      </c>
      <c r="U82" t="n">
        <v>0.77</v>
      </c>
      <c r="V82" t="n">
        <v>0.88</v>
      </c>
      <c r="W82" t="n">
        <v>6.82</v>
      </c>
      <c r="X82" t="n">
        <v>0.39</v>
      </c>
      <c r="Y82" t="n">
        <v>1</v>
      </c>
      <c r="Z82" t="n">
        <v>10</v>
      </c>
      <c r="AA82" t="n">
        <v>576.23140315865</v>
      </c>
      <c r="AB82" t="n">
        <v>788.4252273370113</v>
      </c>
      <c r="AC82" t="n">
        <v>713.1790302017226</v>
      </c>
      <c r="AD82" t="n">
        <v>576231.40315865</v>
      </c>
      <c r="AE82" t="n">
        <v>788425.2273370113</v>
      </c>
      <c r="AF82" t="n">
        <v>1.73869138880298e-05</v>
      </c>
      <c r="AG82" t="n">
        <v>32</v>
      </c>
      <c r="AH82" t="n">
        <v>713179.0302017226</v>
      </c>
    </row>
    <row r="83">
      <c r="A83" t="n">
        <v>81</v>
      </c>
      <c r="B83" t="n">
        <v>125</v>
      </c>
      <c r="C83" t="inlineStr">
        <is>
          <t xml:space="preserve">CONCLUIDO	</t>
        </is>
      </c>
      <c r="D83" t="n">
        <v>3.6328</v>
      </c>
      <c r="E83" t="n">
        <v>27.53</v>
      </c>
      <c r="F83" t="n">
        <v>24.11</v>
      </c>
      <c r="G83" t="n">
        <v>103.32</v>
      </c>
      <c r="H83" t="n">
        <v>1.35</v>
      </c>
      <c r="I83" t="n">
        <v>14</v>
      </c>
      <c r="J83" t="n">
        <v>280.27</v>
      </c>
      <c r="K83" t="n">
        <v>58.47</v>
      </c>
      <c r="L83" t="n">
        <v>21.25</v>
      </c>
      <c r="M83" t="n">
        <v>12</v>
      </c>
      <c r="N83" t="n">
        <v>75.54000000000001</v>
      </c>
      <c r="O83" t="n">
        <v>34800.62</v>
      </c>
      <c r="P83" t="n">
        <v>383.82</v>
      </c>
      <c r="Q83" t="n">
        <v>452.61</v>
      </c>
      <c r="R83" t="n">
        <v>74.70999999999999</v>
      </c>
      <c r="S83" t="n">
        <v>57.64</v>
      </c>
      <c r="T83" t="n">
        <v>6424.15</v>
      </c>
      <c r="U83" t="n">
        <v>0.77</v>
      </c>
      <c r="V83" t="n">
        <v>0.88</v>
      </c>
      <c r="W83" t="n">
        <v>6.82</v>
      </c>
      <c r="X83" t="n">
        <v>0.38</v>
      </c>
      <c r="Y83" t="n">
        <v>1</v>
      </c>
      <c r="Z83" t="n">
        <v>10</v>
      </c>
      <c r="AA83" t="n">
        <v>575.7545750311969</v>
      </c>
      <c r="AB83" t="n">
        <v>787.7728100568576</v>
      </c>
      <c r="AC83" t="n">
        <v>712.5888787111134</v>
      </c>
      <c r="AD83" t="n">
        <v>575754.5750311968</v>
      </c>
      <c r="AE83" t="n">
        <v>787772.8100568575</v>
      </c>
      <c r="AF83" t="n">
        <v>1.742144218127611e-05</v>
      </c>
      <c r="AG83" t="n">
        <v>32</v>
      </c>
      <c r="AH83" t="n">
        <v>712588.8787111134</v>
      </c>
    </row>
    <row r="84">
      <c r="A84" t="n">
        <v>82</v>
      </c>
      <c r="B84" t="n">
        <v>125</v>
      </c>
      <c r="C84" t="inlineStr">
        <is>
          <t xml:space="preserve">CONCLUIDO	</t>
        </is>
      </c>
      <c r="D84" t="n">
        <v>3.6353</v>
      </c>
      <c r="E84" t="n">
        <v>27.51</v>
      </c>
      <c r="F84" t="n">
        <v>24.09</v>
      </c>
      <c r="G84" t="n">
        <v>103.24</v>
      </c>
      <c r="H84" t="n">
        <v>1.36</v>
      </c>
      <c r="I84" t="n">
        <v>14</v>
      </c>
      <c r="J84" t="n">
        <v>280.76</v>
      </c>
      <c r="K84" t="n">
        <v>58.47</v>
      </c>
      <c r="L84" t="n">
        <v>21.5</v>
      </c>
      <c r="M84" t="n">
        <v>12</v>
      </c>
      <c r="N84" t="n">
        <v>75.79000000000001</v>
      </c>
      <c r="O84" t="n">
        <v>34861.41</v>
      </c>
      <c r="P84" t="n">
        <v>383.91</v>
      </c>
      <c r="Q84" t="n">
        <v>452.57</v>
      </c>
      <c r="R84" t="n">
        <v>74.28</v>
      </c>
      <c r="S84" t="n">
        <v>57.64</v>
      </c>
      <c r="T84" t="n">
        <v>6208.68</v>
      </c>
      <c r="U84" t="n">
        <v>0.78</v>
      </c>
      <c r="V84" t="n">
        <v>0.88</v>
      </c>
      <c r="W84" t="n">
        <v>6.82</v>
      </c>
      <c r="X84" t="n">
        <v>0.37</v>
      </c>
      <c r="Y84" t="n">
        <v>1</v>
      </c>
      <c r="Z84" t="n">
        <v>10</v>
      </c>
      <c r="AA84" t="n">
        <v>575.5906617266904</v>
      </c>
      <c r="AB84" t="n">
        <v>787.5485366422871</v>
      </c>
      <c r="AC84" t="n">
        <v>712.3860096364599</v>
      </c>
      <c r="AD84" t="n">
        <v>575590.6617266905</v>
      </c>
      <c r="AE84" t="n">
        <v>787548.5366422872</v>
      </c>
      <c r="AF84" t="n">
        <v>1.743343117198663e-05</v>
      </c>
      <c r="AG84" t="n">
        <v>32</v>
      </c>
      <c r="AH84" t="n">
        <v>712386.0096364599</v>
      </c>
    </row>
    <row r="85">
      <c r="A85" t="n">
        <v>83</v>
      </c>
      <c r="B85" t="n">
        <v>125</v>
      </c>
      <c r="C85" t="inlineStr">
        <is>
          <t xml:space="preserve">CONCLUIDO	</t>
        </is>
      </c>
      <c r="D85" t="n">
        <v>3.6356</v>
      </c>
      <c r="E85" t="n">
        <v>27.51</v>
      </c>
      <c r="F85" t="n">
        <v>24.09</v>
      </c>
      <c r="G85" t="n">
        <v>103.23</v>
      </c>
      <c r="H85" t="n">
        <v>1.38</v>
      </c>
      <c r="I85" t="n">
        <v>14</v>
      </c>
      <c r="J85" t="n">
        <v>281.25</v>
      </c>
      <c r="K85" t="n">
        <v>58.47</v>
      </c>
      <c r="L85" t="n">
        <v>21.75</v>
      </c>
      <c r="M85" t="n">
        <v>12</v>
      </c>
      <c r="N85" t="n">
        <v>76.03</v>
      </c>
      <c r="O85" t="n">
        <v>34922.31</v>
      </c>
      <c r="P85" t="n">
        <v>383.95</v>
      </c>
      <c r="Q85" t="n">
        <v>452.63</v>
      </c>
      <c r="R85" t="n">
        <v>74.09999999999999</v>
      </c>
      <c r="S85" t="n">
        <v>57.64</v>
      </c>
      <c r="T85" t="n">
        <v>6116.11</v>
      </c>
      <c r="U85" t="n">
        <v>0.78</v>
      </c>
      <c r="V85" t="n">
        <v>0.88</v>
      </c>
      <c r="W85" t="n">
        <v>6.82</v>
      </c>
      <c r="X85" t="n">
        <v>0.36</v>
      </c>
      <c r="Y85" t="n">
        <v>1</v>
      </c>
      <c r="Z85" t="n">
        <v>10</v>
      </c>
      <c r="AA85" t="n">
        <v>575.5935848368235</v>
      </c>
      <c r="AB85" t="n">
        <v>787.5525361705298</v>
      </c>
      <c r="AC85" t="n">
        <v>712.3896274553405</v>
      </c>
      <c r="AD85" t="n">
        <v>575593.5848368235</v>
      </c>
      <c r="AE85" t="n">
        <v>787552.5361705298</v>
      </c>
      <c r="AF85" t="n">
        <v>1.74348698508719e-05</v>
      </c>
      <c r="AG85" t="n">
        <v>32</v>
      </c>
      <c r="AH85" t="n">
        <v>712389.6274553405</v>
      </c>
    </row>
    <row r="86">
      <c r="A86" t="n">
        <v>84</v>
      </c>
      <c r="B86" t="n">
        <v>125</v>
      </c>
      <c r="C86" t="inlineStr">
        <is>
          <t xml:space="preserve">CONCLUIDO	</t>
        </is>
      </c>
      <c r="D86" t="n">
        <v>3.6321</v>
      </c>
      <c r="E86" t="n">
        <v>27.53</v>
      </c>
      <c r="F86" t="n">
        <v>24.11</v>
      </c>
      <c r="G86" t="n">
        <v>103.35</v>
      </c>
      <c r="H86" t="n">
        <v>1.39</v>
      </c>
      <c r="I86" t="n">
        <v>14</v>
      </c>
      <c r="J86" t="n">
        <v>281.75</v>
      </c>
      <c r="K86" t="n">
        <v>58.47</v>
      </c>
      <c r="L86" t="n">
        <v>22</v>
      </c>
      <c r="M86" t="n">
        <v>12</v>
      </c>
      <c r="N86" t="n">
        <v>76.28</v>
      </c>
      <c r="O86" t="n">
        <v>34983.29</v>
      </c>
      <c r="P86" t="n">
        <v>383.97</v>
      </c>
      <c r="Q86" t="n">
        <v>452.59</v>
      </c>
      <c r="R86" t="n">
        <v>74.92</v>
      </c>
      <c r="S86" t="n">
        <v>57.64</v>
      </c>
      <c r="T86" t="n">
        <v>6526.83</v>
      </c>
      <c r="U86" t="n">
        <v>0.77</v>
      </c>
      <c r="V86" t="n">
        <v>0.88</v>
      </c>
      <c r="W86" t="n">
        <v>6.82</v>
      </c>
      <c r="X86" t="n">
        <v>0.39</v>
      </c>
      <c r="Y86" t="n">
        <v>1</v>
      </c>
      <c r="Z86" t="n">
        <v>10</v>
      </c>
      <c r="AA86" t="n">
        <v>575.9098173269748</v>
      </c>
      <c r="AB86" t="n">
        <v>787.9852194147478</v>
      </c>
      <c r="AC86" t="n">
        <v>712.7810160180051</v>
      </c>
      <c r="AD86" t="n">
        <v>575909.8173269748</v>
      </c>
      <c r="AE86" t="n">
        <v>787985.2194147478</v>
      </c>
      <c r="AF86" t="n">
        <v>1.741808526387716e-05</v>
      </c>
      <c r="AG86" t="n">
        <v>32</v>
      </c>
      <c r="AH86" t="n">
        <v>712781.0160180051</v>
      </c>
    </row>
    <row r="87">
      <c r="A87" t="n">
        <v>85</v>
      </c>
      <c r="B87" t="n">
        <v>125</v>
      </c>
      <c r="C87" t="inlineStr">
        <is>
          <t xml:space="preserve">CONCLUIDO	</t>
        </is>
      </c>
      <c r="D87" t="n">
        <v>3.6365</v>
      </c>
      <c r="E87" t="n">
        <v>27.5</v>
      </c>
      <c r="F87" t="n">
        <v>24.08</v>
      </c>
      <c r="G87" t="n">
        <v>103.2</v>
      </c>
      <c r="H87" t="n">
        <v>1.4</v>
      </c>
      <c r="I87" t="n">
        <v>14</v>
      </c>
      <c r="J87" t="n">
        <v>282.24</v>
      </c>
      <c r="K87" t="n">
        <v>58.47</v>
      </c>
      <c r="L87" t="n">
        <v>22.25</v>
      </c>
      <c r="M87" t="n">
        <v>12</v>
      </c>
      <c r="N87" t="n">
        <v>76.52</v>
      </c>
      <c r="O87" t="n">
        <v>35044.38</v>
      </c>
      <c r="P87" t="n">
        <v>383.18</v>
      </c>
      <c r="Q87" t="n">
        <v>452.6</v>
      </c>
      <c r="R87" t="n">
        <v>74.05</v>
      </c>
      <c r="S87" t="n">
        <v>57.64</v>
      </c>
      <c r="T87" t="n">
        <v>6093.1</v>
      </c>
      <c r="U87" t="n">
        <v>0.78</v>
      </c>
      <c r="V87" t="n">
        <v>0.88</v>
      </c>
      <c r="W87" t="n">
        <v>6.81</v>
      </c>
      <c r="X87" t="n">
        <v>0.36</v>
      </c>
      <c r="Y87" t="n">
        <v>1</v>
      </c>
      <c r="Z87" t="n">
        <v>10</v>
      </c>
      <c r="AA87" t="n">
        <v>574.9972803408035</v>
      </c>
      <c r="AB87" t="n">
        <v>786.7366460519776</v>
      </c>
      <c r="AC87" t="n">
        <v>711.6516047445939</v>
      </c>
      <c r="AD87" t="n">
        <v>574997.2803408036</v>
      </c>
      <c r="AE87" t="n">
        <v>786736.6460519775</v>
      </c>
      <c r="AF87" t="n">
        <v>1.743918588752768e-05</v>
      </c>
      <c r="AG87" t="n">
        <v>32</v>
      </c>
      <c r="AH87" t="n">
        <v>711651.6047445938</v>
      </c>
    </row>
    <row r="88">
      <c r="A88" t="n">
        <v>86</v>
      </c>
      <c r="B88" t="n">
        <v>125</v>
      </c>
      <c r="C88" t="inlineStr">
        <is>
          <t xml:space="preserve">CONCLUIDO	</t>
        </is>
      </c>
      <c r="D88" t="n">
        <v>3.6337</v>
      </c>
      <c r="E88" t="n">
        <v>27.52</v>
      </c>
      <c r="F88" t="n">
        <v>24.1</v>
      </c>
      <c r="G88" t="n">
        <v>103.3</v>
      </c>
      <c r="H88" t="n">
        <v>1.42</v>
      </c>
      <c r="I88" t="n">
        <v>14</v>
      </c>
      <c r="J88" t="n">
        <v>282.74</v>
      </c>
      <c r="K88" t="n">
        <v>58.47</v>
      </c>
      <c r="L88" t="n">
        <v>22.5</v>
      </c>
      <c r="M88" t="n">
        <v>12</v>
      </c>
      <c r="N88" t="n">
        <v>76.77</v>
      </c>
      <c r="O88" t="n">
        <v>35105.56</v>
      </c>
      <c r="P88" t="n">
        <v>382.88</v>
      </c>
      <c r="Q88" t="n">
        <v>452.58</v>
      </c>
      <c r="R88" t="n">
        <v>74.52</v>
      </c>
      <c r="S88" t="n">
        <v>57.64</v>
      </c>
      <c r="T88" t="n">
        <v>6328.29</v>
      </c>
      <c r="U88" t="n">
        <v>0.77</v>
      </c>
      <c r="V88" t="n">
        <v>0.88</v>
      </c>
      <c r="W88" t="n">
        <v>6.82</v>
      </c>
      <c r="X88" t="n">
        <v>0.38</v>
      </c>
      <c r="Y88" t="n">
        <v>1</v>
      </c>
      <c r="Z88" t="n">
        <v>10</v>
      </c>
      <c r="AA88" t="n">
        <v>575.0446164782647</v>
      </c>
      <c r="AB88" t="n">
        <v>786.8014134435751</v>
      </c>
      <c r="AC88" t="n">
        <v>711.710190827239</v>
      </c>
      <c r="AD88" t="n">
        <v>575044.6164782648</v>
      </c>
      <c r="AE88" t="n">
        <v>786801.4134435751</v>
      </c>
      <c r="AF88" t="n">
        <v>1.74257582179319e-05</v>
      </c>
      <c r="AG88" t="n">
        <v>32</v>
      </c>
      <c r="AH88" t="n">
        <v>711710.190827239</v>
      </c>
    </row>
    <row r="89">
      <c r="A89" t="n">
        <v>87</v>
      </c>
      <c r="B89" t="n">
        <v>125</v>
      </c>
      <c r="C89" t="inlineStr">
        <is>
          <t xml:space="preserve">CONCLUIDO	</t>
        </is>
      </c>
      <c r="D89" t="n">
        <v>3.6335</v>
      </c>
      <c r="E89" t="n">
        <v>27.52</v>
      </c>
      <c r="F89" t="n">
        <v>24.1</v>
      </c>
      <c r="G89" t="n">
        <v>103.3</v>
      </c>
      <c r="H89" t="n">
        <v>1.43</v>
      </c>
      <c r="I89" t="n">
        <v>14</v>
      </c>
      <c r="J89" t="n">
        <v>283.24</v>
      </c>
      <c r="K89" t="n">
        <v>58.47</v>
      </c>
      <c r="L89" t="n">
        <v>22.75</v>
      </c>
      <c r="M89" t="n">
        <v>12</v>
      </c>
      <c r="N89" t="n">
        <v>77.01000000000001</v>
      </c>
      <c r="O89" t="n">
        <v>35166.85</v>
      </c>
      <c r="P89" t="n">
        <v>382.3</v>
      </c>
      <c r="Q89" t="n">
        <v>452.58</v>
      </c>
      <c r="R89" t="n">
        <v>74.72</v>
      </c>
      <c r="S89" t="n">
        <v>57.64</v>
      </c>
      <c r="T89" t="n">
        <v>6426.78</v>
      </c>
      <c r="U89" t="n">
        <v>0.77</v>
      </c>
      <c r="V89" t="n">
        <v>0.88</v>
      </c>
      <c r="W89" t="n">
        <v>6.82</v>
      </c>
      <c r="X89" t="n">
        <v>0.38</v>
      </c>
      <c r="Y89" t="n">
        <v>1</v>
      </c>
      <c r="Z89" t="n">
        <v>10</v>
      </c>
      <c r="AA89" t="n">
        <v>574.6743088553266</v>
      </c>
      <c r="AB89" t="n">
        <v>786.2947422170517</v>
      </c>
      <c r="AC89" t="n">
        <v>711.2518755914575</v>
      </c>
      <c r="AD89" t="n">
        <v>574674.3088553266</v>
      </c>
      <c r="AE89" t="n">
        <v>786294.7422170518</v>
      </c>
      <c r="AF89" t="n">
        <v>1.742479909867506e-05</v>
      </c>
      <c r="AG89" t="n">
        <v>32</v>
      </c>
      <c r="AH89" t="n">
        <v>711251.8755914575</v>
      </c>
    </row>
    <row r="90">
      <c r="A90" t="n">
        <v>88</v>
      </c>
      <c r="B90" t="n">
        <v>125</v>
      </c>
      <c r="C90" t="inlineStr">
        <is>
          <t xml:space="preserve">CONCLUIDO	</t>
        </is>
      </c>
      <c r="D90" t="n">
        <v>3.6426</v>
      </c>
      <c r="E90" t="n">
        <v>27.45</v>
      </c>
      <c r="F90" t="n">
        <v>24.08</v>
      </c>
      <c r="G90" t="n">
        <v>111.15</v>
      </c>
      <c r="H90" t="n">
        <v>1.44</v>
      </c>
      <c r="I90" t="n">
        <v>13</v>
      </c>
      <c r="J90" t="n">
        <v>283.74</v>
      </c>
      <c r="K90" t="n">
        <v>58.47</v>
      </c>
      <c r="L90" t="n">
        <v>23</v>
      </c>
      <c r="M90" t="n">
        <v>11</v>
      </c>
      <c r="N90" t="n">
        <v>77.26000000000001</v>
      </c>
      <c r="O90" t="n">
        <v>35228.23</v>
      </c>
      <c r="P90" t="n">
        <v>382.64</v>
      </c>
      <c r="Q90" t="n">
        <v>452.57</v>
      </c>
      <c r="R90" t="n">
        <v>74.06</v>
      </c>
      <c r="S90" t="n">
        <v>57.64</v>
      </c>
      <c r="T90" t="n">
        <v>6103.27</v>
      </c>
      <c r="U90" t="n">
        <v>0.78</v>
      </c>
      <c r="V90" t="n">
        <v>0.88</v>
      </c>
      <c r="W90" t="n">
        <v>6.82</v>
      </c>
      <c r="X90" t="n">
        <v>0.36</v>
      </c>
      <c r="Y90" t="n">
        <v>1</v>
      </c>
      <c r="Z90" t="n">
        <v>10</v>
      </c>
      <c r="AA90" t="n">
        <v>574.1589972268656</v>
      </c>
      <c r="AB90" t="n">
        <v>785.5896701130467</v>
      </c>
      <c r="AC90" t="n">
        <v>710.6140945794839</v>
      </c>
      <c r="AD90" t="n">
        <v>574158.9972268656</v>
      </c>
      <c r="AE90" t="n">
        <v>785589.6701130468</v>
      </c>
      <c r="AF90" t="n">
        <v>1.746843902486136e-05</v>
      </c>
      <c r="AG90" t="n">
        <v>32</v>
      </c>
      <c r="AH90" t="n">
        <v>710614.0945794838</v>
      </c>
    </row>
    <row r="91">
      <c r="A91" t="n">
        <v>89</v>
      </c>
      <c r="B91" t="n">
        <v>125</v>
      </c>
      <c r="C91" t="inlineStr">
        <is>
          <t xml:space="preserve">CONCLUIDO	</t>
        </is>
      </c>
      <c r="D91" t="n">
        <v>3.643</v>
      </c>
      <c r="E91" t="n">
        <v>27.45</v>
      </c>
      <c r="F91" t="n">
        <v>24.08</v>
      </c>
      <c r="G91" t="n">
        <v>111.13</v>
      </c>
      <c r="H91" t="n">
        <v>1.46</v>
      </c>
      <c r="I91" t="n">
        <v>13</v>
      </c>
      <c r="J91" t="n">
        <v>284.23</v>
      </c>
      <c r="K91" t="n">
        <v>58.47</v>
      </c>
      <c r="L91" t="n">
        <v>23.25</v>
      </c>
      <c r="M91" t="n">
        <v>11</v>
      </c>
      <c r="N91" t="n">
        <v>77.51000000000001</v>
      </c>
      <c r="O91" t="n">
        <v>35289.71</v>
      </c>
      <c r="P91" t="n">
        <v>383.09</v>
      </c>
      <c r="Q91" t="n">
        <v>452.56</v>
      </c>
      <c r="R91" t="n">
        <v>73.72</v>
      </c>
      <c r="S91" t="n">
        <v>57.64</v>
      </c>
      <c r="T91" t="n">
        <v>5932.79</v>
      </c>
      <c r="U91" t="n">
        <v>0.78</v>
      </c>
      <c r="V91" t="n">
        <v>0.88</v>
      </c>
      <c r="W91" t="n">
        <v>6.82</v>
      </c>
      <c r="X91" t="n">
        <v>0.36</v>
      </c>
      <c r="Y91" t="n">
        <v>1</v>
      </c>
      <c r="Z91" t="n">
        <v>10</v>
      </c>
      <c r="AA91" t="n">
        <v>574.4263975795105</v>
      </c>
      <c r="AB91" t="n">
        <v>785.9555390724066</v>
      </c>
      <c r="AC91" t="n">
        <v>710.9450455188627</v>
      </c>
      <c r="AD91" t="n">
        <v>574426.3975795106</v>
      </c>
      <c r="AE91" t="n">
        <v>785955.5390724066</v>
      </c>
      <c r="AF91" t="n">
        <v>1.747035726337505e-05</v>
      </c>
      <c r="AG91" t="n">
        <v>32</v>
      </c>
      <c r="AH91" t="n">
        <v>710945.0455188627</v>
      </c>
    </row>
    <row r="92">
      <c r="A92" t="n">
        <v>90</v>
      </c>
      <c r="B92" t="n">
        <v>125</v>
      </c>
      <c r="C92" t="inlineStr">
        <is>
          <t xml:space="preserve">CONCLUIDO	</t>
        </is>
      </c>
      <c r="D92" t="n">
        <v>3.6441</v>
      </c>
      <c r="E92" t="n">
        <v>27.44</v>
      </c>
      <c r="F92" t="n">
        <v>24.07</v>
      </c>
      <c r="G92" t="n">
        <v>111.1</v>
      </c>
      <c r="H92" t="n">
        <v>1.47</v>
      </c>
      <c r="I92" t="n">
        <v>13</v>
      </c>
      <c r="J92" t="n">
        <v>284.73</v>
      </c>
      <c r="K92" t="n">
        <v>58.47</v>
      </c>
      <c r="L92" t="n">
        <v>23.5</v>
      </c>
      <c r="M92" t="n">
        <v>11</v>
      </c>
      <c r="N92" t="n">
        <v>77.76000000000001</v>
      </c>
      <c r="O92" t="n">
        <v>35351.29</v>
      </c>
      <c r="P92" t="n">
        <v>383.46</v>
      </c>
      <c r="Q92" t="n">
        <v>452.59</v>
      </c>
      <c r="R92" t="n">
        <v>73.70999999999999</v>
      </c>
      <c r="S92" t="n">
        <v>57.64</v>
      </c>
      <c r="T92" t="n">
        <v>5928.85</v>
      </c>
      <c r="U92" t="n">
        <v>0.78</v>
      </c>
      <c r="V92" t="n">
        <v>0.88</v>
      </c>
      <c r="W92" t="n">
        <v>6.81</v>
      </c>
      <c r="X92" t="n">
        <v>0.35</v>
      </c>
      <c r="Y92" t="n">
        <v>1</v>
      </c>
      <c r="Z92" t="n">
        <v>10</v>
      </c>
      <c r="AA92" t="n">
        <v>574.5725704566519</v>
      </c>
      <c r="AB92" t="n">
        <v>786.1555392516034</v>
      </c>
      <c r="AC92" t="n">
        <v>711.125957961659</v>
      </c>
      <c r="AD92" t="n">
        <v>574572.5704566519</v>
      </c>
      <c r="AE92" t="n">
        <v>786155.5392516034</v>
      </c>
      <c r="AF92" t="n">
        <v>1.747563241928768e-05</v>
      </c>
      <c r="AG92" t="n">
        <v>32</v>
      </c>
      <c r="AH92" t="n">
        <v>711125.9579616589</v>
      </c>
    </row>
    <row r="93">
      <c r="A93" t="n">
        <v>91</v>
      </c>
      <c r="B93" t="n">
        <v>125</v>
      </c>
      <c r="C93" t="inlineStr">
        <is>
          <t xml:space="preserve">CONCLUIDO	</t>
        </is>
      </c>
      <c r="D93" t="n">
        <v>3.6462</v>
      </c>
      <c r="E93" t="n">
        <v>27.43</v>
      </c>
      <c r="F93" t="n">
        <v>24.06</v>
      </c>
      <c r="G93" t="n">
        <v>111.02</v>
      </c>
      <c r="H93" t="n">
        <v>1.48</v>
      </c>
      <c r="I93" t="n">
        <v>13</v>
      </c>
      <c r="J93" t="n">
        <v>285.23</v>
      </c>
      <c r="K93" t="n">
        <v>58.47</v>
      </c>
      <c r="L93" t="n">
        <v>23.75</v>
      </c>
      <c r="M93" t="n">
        <v>11</v>
      </c>
      <c r="N93" t="n">
        <v>78.01000000000001</v>
      </c>
      <c r="O93" t="n">
        <v>35412.96</v>
      </c>
      <c r="P93" t="n">
        <v>383.51</v>
      </c>
      <c r="Q93" t="n">
        <v>452.59</v>
      </c>
      <c r="R93" t="n">
        <v>73.16</v>
      </c>
      <c r="S93" t="n">
        <v>57.64</v>
      </c>
      <c r="T93" t="n">
        <v>5651.92</v>
      </c>
      <c r="U93" t="n">
        <v>0.79</v>
      </c>
      <c r="V93" t="n">
        <v>0.88</v>
      </c>
      <c r="W93" t="n">
        <v>6.81</v>
      </c>
      <c r="X93" t="n">
        <v>0.33</v>
      </c>
      <c r="Y93" t="n">
        <v>1</v>
      </c>
      <c r="Z93" t="n">
        <v>10</v>
      </c>
      <c r="AA93" t="n">
        <v>574.4278982515605</v>
      </c>
      <c r="AB93" t="n">
        <v>785.9575923581103</v>
      </c>
      <c r="AC93" t="n">
        <v>710.9469028418606</v>
      </c>
      <c r="AD93" t="n">
        <v>574427.8982515605</v>
      </c>
      <c r="AE93" t="n">
        <v>785957.5923581104</v>
      </c>
      <c r="AF93" t="n">
        <v>1.748570317148452e-05</v>
      </c>
      <c r="AG93" t="n">
        <v>32</v>
      </c>
      <c r="AH93" t="n">
        <v>710946.9028418607</v>
      </c>
    </row>
    <row r="94">
      <c r="A94" t="n">
        <v>92</v>
      </c>
      <c r="B94" t="n">
        <v>125</v>
      </c>
      <c r="C94" t="inlineStr">
        <is>
          <t xml:space="preserve">CONCLUIDO	</t>
        </is>
      </c>
      <c r="D94" t="n">
        <v>3.6444</v>
      </c>
      <c r="E94" t="n">
        <v>27.44</v>
      </c>
      <c r="F94" t="n">
        <v>24.07</v>
      </c>
      <c r="G94" t="n">
        <v>111.09</v>
      </c>
      <c r="H94" t="n">
        <v>1.5</v>
      </c>
      <c r="I94" t="n">
        <v>13</v>
      </c>
      <c r="J94" t="n">
        <v>285.73</v>
      </c>
      <c r="K94" t="n">
        <v>58.47</v>
      </c>
      <c r="L94" t="n">
        <v>24</v>
      </c>
      <c r="M94" t="n">
        <v>11</v>
      </c>
      <c r="N94" t="n">
        <v>78.26000000000001</v>
      </c>
      <c r="O94" t="n">
        <v>35474.75</v>
      </c>
      <c r="P94" t="n">
        <v>383.51</v>
      </c>
      <c r="Q94" t="n">
        <v>452.57</v>
      </c>
      <c r="R94" t="n">
        <v>73.64</v>
      </c>
      <c r="S94" t="n">
        <v>57.64</v>
      </c>
      <c r="T94" t="n">
        <v>5890.9</v>
      </c>
      <c r="U94" t="n">
        <v>0.78</v>
      </c>
      <c r="V94" t="n">
        <v>0.88</v>
      </c>
      <c r="W94" t="n">
        <v>6.81</v>
      </c>
      <c r="X94" t="n">
        <v>0.34</v>
      </c>
      <c r="Y94" t="n">
        <v>1</v>
      </c>
      <c r="Z94" t="n">
        <v>10</v>
      </c>
      <c r="AA94" t="n">
        <v>574.582206931545</v>
      </c>
      <c r="AB94" t="n">
        <v>786.1687243016835</v>
      </c>
      <c r="AC94" t="n">
        <v>711.1378846490646</v>
      </c>
      <c r="AD94" t="n">
        <v>574582.2069315449</v>
      </c>
      <c r="AE94" t="n">
        <v>786168.7243016835</v>
      </c>
      <c r="AF94" t="n">
        <v>1.747707109817294e-05</v>
      </c>
      <c r="AG94" t="n">
        <v>32</v>
      </c>
      <c r="AH94" t="n">
        <v>711137.8846490646</v>
      </c>
    </row>
    <row r="95">
      <c r="A95" t="n">
        <v>93</v>
      </c>
      <c r="B95" t="n">
        <v>125</v>
      </c>
      <c r="C95" t="inlineStr">
        <is>
          <t xml:space="preserve">CONCLUIDO	</t>
        </is>
      </c>
      <c r="D95" t="n">
        <v>3.6458</v>
      </c>
      <c r="E95" t="n">
        <v>27.43</v>
      </c>
      <c r="F95" t="n">
        <v>24.06</v>
      </c>
      <c r="G95" t="n">
        <v>111.04</v>
      </c>
      <c r="H95" t="n">
        <v>1.51</v>
      </c>
      <c r="I95" t="n">
        <v>13</v>
      </c>
      <c r="J95" t="n">
        <v>286.24</v>
      </c>
      <c r="K95" t="n">
        <v>58.47</v>
      </c>
      <c r="L95" t="n">
        <v>24.25</v>
      </c>
      <c r="M95" t="n">
        <v>11</v>
      </c>
      <c r="N95" t="n">
        <v>78.51000000000001</v>
      </c>
      <c r="O95" t="n">
        <v>35536.63</v>
      </c>
      <c r="P95" t="n">
        <v>383.12</v>
      </c>
      <c r="Q95" t="n">
        <v>452.55</v>
      </c>
      <c r="R95" t="n">
        <v>73.25</v>
      </c>
      <c r="S95" t="n">
        <v>57.64</v>
      </c>
      <c r="T95" t="n">
        <v>5699.87</v>
      </c>
      <c r="U95" t="n">
        <v>0.79</v>
      </c>
      <c r="V95" t="n">
        <v>0.88</v>
      </c>
      <c r="W95" t="n">
        <v>6.81</v>
      </c>
      <c r="X95" t="n">
        <v>0.33</v>
      </c>
      <c r="Y95" t="n">
        <v>1</v>
      </c>
      <c r="Z95" t="n">
        <v>10</v>
      </c>
      <c r="AA95" t="n">
        <v>574.2005371705477</v>
      </c>
      <c r="AB95" t="n">
        <v>785.6465068966057</v>
      </c>
      <c r="AC95" t="n">
        <v>710.6655069401907</v>
      </c>
      <c r="AD95" t="n">
        <v>574200.5371705478</v>
      </c>
      <c r="AE95" t="n">
        <v>785646.5068966057</v>
      </c>
      <c r="AF95" t="n">
        <v>1.748378493297083e-05</v>
      </c>
      <c r="AG95" t="n">
        <v>32</v>
      </c>
      <c r="AH95" t="n">
        <v>710665.5069401907</v>
      </c>
    </row>
    <row r="96">
      <c r="A96" t="n">
        <v>94</v>
      </c>
      <c r="B96" t="n">
        <v>125</v>
      </c>
      <c r="C96" t="inlineStr">
        <is>
          <t xml:space="preserve">CONCLUIDO	</t>
        </is>
      </c>
      <c r="D96" t="n">
        <v>3.6439</v>
      </c>
      <c r="E96" t="n">
        <v>27.44</v>
      </c>
      <c r="F96" t="n">
        <v>24.07</v>
      </c>
      <c r="G96" t="n">
        <v>111.1</v>
      </c>
      <c r="H96" t="n">
        <v>1.52</v>
      </c>
      <c r="I96" t="n">
        <v>13</v>
      </c>
      <c r="J96" t="n">
        <v>286.74</v>
      </c>
      <c r="K96" t="n">
        <v>58.47</v>
      </c>
      <c r="L96" t="n">
        <v>24.5</v>
      </c>
      <c r="M96" t="n">
        <v>11</v>
      </c>
      <c r="N96" t="n">
        <v>78.77</v>
      </c>
      <c r="O96" t="n">
        <v>35598.74</v>
      </c>
      <c r="P96" t="n">
        <v>382.72</v>
      </c>
      <c r="Q96" t="n">
        <v>452.6</v>
      </c>
      <c r="R96" t="n">
        <v>73.66</v>
      </c>
      <c r="S96" t="n">
        <v>57.64</v>
      </c>
      <c r="T96" t="n">
        <v>5900.65</v>
      </c>
      <c r="U96" t="n">
        <v>0.78</v>
      </c>
      <c r="V96" t="n">
        <v>0.88</v>
      </c>
      <c r="W96" t="n">
        <v>6.82</v>
      </c>
      <c r="X96" t="n">
        <v>0.35</v>
      </c>
      <c r="Y96" t="n">
        <v>1</v>
      </c>
      <c r="Z96" t="n">
        <v>10</v>
      </c>
      <c r="AA96" t="n">
        <v>574.0970933915656</v>
      </c>
      <c r="AB96" t="n">
        <v>785.5049705545848</v>
      </c>
      <c r="AC96" t="n">
        <v>710.5374786280049</v>
      </c>
      <c r="AD96" t="n">
        <v>574097.0933915656</v>
      </c>
      <c r="AE96" t="n">
        <v>785504.9705545849</v>
      </c>
      <c r="AF96" t="n">
        <v>1.747467330003084e-05</v>
      </c>
      <c r="AG96" t="n">
        <v>32</v>
      </c>
      <c r="AH96" t="n">
        <v>710537.4786280049</v>
      </c>
    </row>
    <row r="97">
      <c r="A97" t="n">
        <v>95</v>
      </c>
      <c r="B97" t="n">
        <v>125</v>
      </c>
      <c r="C97" t="inlineStr">
        <is>
          <t xml:space="preserve">CONCLUIDO	</t>
        </is>
      </c>
      <c r="D97" t="n">
        <v>3.6432</v>
      </c>
      <c r="E97" t="n">
        <v>27.45</v>
      </c>
      <c r="F97" t="n">
        <v>24.08</v>
      </c>
      <c r="G97" t="n">
        <v>111.13</v>
      </c>
      <c r="H97" t="n">
        <v>1.53</v>
      </c>
      <c r="I97" t="n">
        <v>13</v>
      </c>
      <c r="J97" t="n">
        <v>287.24</v>
      </c>
      <c r="K97" t="n">
        <v>58.47</v>
      </c>
      <c r="L97" t="n">
        <v>24.75</v>
      </c>
      <c r="M97" t="n">
        <v>11</v>
      </c>
      <c r="N97" t="n">
        <v>79.02</v>
      </c>
      <c r="O97" t="n">
        <v>35660.82</v>
      </c>
      <c r="P97" t="n">
        <v>382.18</v>
      </c>
      <c r="Q97" t="n">
        <v>452.57</v>
      </c>
      <c r="R97" t="n">
        <v>73.81</v>
      </c>
      <c r="S97" t="n">
        <v>57.64</v>
      </c>
      <c r="T97" t="n">
        <v>5979.69</v>
      </c>
      <c r="U97" t="n">
        <v>0.78</v>
      </c>
      <c r="V97" t="n">
        <v>0.88</v>
      </c>
      <c r="W97" t="n">
        <v>6.82</v>
      </c>
      <c r="X97" t="n">
        <v>0.35</v>
      </c>
      <c r="Y97" t="n">
        <v>1</v>
      </c>
      <c r="Z97" t="n">
        <v>10</v>
      </c>
      <c r="AA97" t="n">
        <v>573.8065717385667</v>
      </c>
      <c r="AB97" t="n">
        <v>785.107466012041</v>
      </c>
      <c r="AC97" t="n">
        <v>710.1779113611004</v>
      </c>
      <c r="AD97" t="n">
        <v>573806.5717385667</v>
      </c>
      <c r="AE97" t="n">
        <v>785107.466012041</v>
      </c>
      <c r="AF97" t="n">
        <v>1.747131638263189e-05</v>
      </c>
      <c r="AG97" t="n">
        <v>32</v>
      </c>
      <c r="AH97" t="n">
        <v>710177.9113611004</v>
      </c>
    </row>
    <row r="98">
      <c r="A98" t="n">
        <v>96</v>
      </c>
      <c r="B98" t="n">
        <v>125</v>
      </c>
      <c r="C98" t="inlineStr">
        <is>
          <t xml:space="preserve">CONCLUIDO	</t>
        </is>
      </c>
      <c r="D98" t="n">
        <v>3.6568</v>
      </c>
      <c r="E98" t="n">
        <v>27.35</v>
      </c>
      <c r="F98" t="n">
        <v>24.02</v>
      </c>
      <c r="G98" t="n">
        <v>120.11</v>
      </c>
      <c r="H98" t="n">
        <v>1.55</v>
      </c>
      <c r="I98" t="n">
        <v>12</v>
      </c>
      <c r="J98" t="n">
        <v>287.75</v>
      </c>
      <c r="K98" t="n">
        <v>58.47</v>
      </c>
      <c r="L98" t="n">
        <v>25</v>
      </c>
      <c r="M98" t="n">
        <v>10</v>
      </c>
      <c r="N98" t="n">
        <v>79.27</v>
      </c>
      <c r="O98" t="n">
        <v>35723.02</v>
      </c>
      <c r="P98" t="n">
        <v>381.25</v>
      </c>
      <c r="Q98" t="n">
        <v>452.55</v>
      </c>
      <c r="R98" t="n">
        <v>71.97</v>
      </c>
      <c r="S98" t="n">
        <v>57.64</v>
      </c>
      <c r="T98" t="n">
        <v>5062.33</v>
      </c>
      <c r="U98" t="n">
        <v>0.8</v>
      </c>
      <c r="V98" t="n">
        <v>0.88</v>
      </c>
      <c r="W98" t="n">
        <v>6.82</v>
      </c>
      <c r="X98" t="n">
        <v>0.3</v>
      </c>
      <c r="Y98" t="n">
        <v>1</v>
      </c>
      <c r="Z98" t="n">
        <v>10</v>
      </c>
      <c r="AA98" t="n">
        <v>572.0521452789337</v>
      </c>
      <c r="AB98" t="n">
        <v>782.7069823301383</v>
      </c>
      <c r="AC98" t="n">
        <v>708.0065264726984</v>
      </c>
      <c r="AD98" t="n">
        <v>572052.1452789337</v>
      </c>
      <c r="AE98" t="n">
        <v>782706.9823301383</v>
      </c>
      <c r="AF98" t="n">
        <v>1.753653649209714e-05</v>
      </c>
      <c r="AG98" t="n">
        <v>32</v>
      </c>
      <c r="AH98" t="n">
        <v>708006.5264726984</v>
      </c>
    </row>
    <row r="99">
      <c r="A99" t="n">
        <v>97</v>
      </c>
      <c r="B99" t="n">
        <v>125</v>
      </c>
      <c r="C99" t="inlineStr">
        <is>
          <t xml:space="preserve">CONCLUIDO	</t>
        </is>
      </c>
      <c r="D99" t="n">
        <v>3.6558</v>
      </c>
      <c r="E99" t="n">
        <v>27.35</v>
      </c>
      <c r="F99" t="n">
        <v>24.03</v>
      </c>
      <c r="G99" t="n">
        <v>120.15</v>
      </c>
      <c r="H99" t="n">
        <v>1.56</v>
      </c>
      <c r="I99" t="n">
        <v>12</v>
      </c>
      <c r="J99" t="n">
        <v>288.25</v>
      </c>
      <c r="K99" t="n">
        <v>58.47</v>
      </c>
      <c r="L99" t="n">
        <v>25.25</v>
      </c>
      <c r="M99" t="n">
        <v>10</v>
      </c>
      <c r="N99" t="n">
        <v>79.53</v>
      </c>
      <c r="O99" t="n">
        <v>35785.31</v>
      </c>
      <c r="P99" t="n">
        <v>381.73</v>
      </c>
      <c r="Q99" t="n">
        <v>452.6</v>
      </c>
      <c r="R99" t="n">
        <v>72.19</v>
      </c>
      <c r="S99" t="n">
        <v>57.64</v>
      </c>
      <c r="T99" t="n">
        <v>5175.05</v>
      </c>
      <c r="U99" t="n">
        <v>0.8</v>
      </c>
      <c r="V99" t="n">
        <v>0.88</v>
      </c>
      <c r="W99" t="n">
        <v>6.82</v>
      </c>
      <c r="X99" t="n">
        <v>0.31</v>
      </c>
      <c r="Y99" t="n">
        <v>1</v>
      </c>
      <c r="Z99" t="n">
        <v>10</v>
      </c>
      <c r="AA99" t="n">
        <v>572.4603236210428</v>
      </c>
      <c r="AB99" t="n">
        <v>783.2654699453693</v>
      </c>
      <c r="AC99" t="n">
        <v>708.5117128137741</v>
      </c>
      <c r="AD99" t="n">
        <v>572460.3236210428</v>
      </c>
      <c r="AE99" t="n">
        <v>783265.4699453693</v>
      </c>
      <c r="AF99" t="n">
        <v>1.753174089581293e-05</v>
      </c>
      <c r="AG99" t="n">
        <v>32</v>
      </c>
      <c r="AH99" t="n">
        <v>708511.7128137741</v>
      </c>
    </row>
    <row r="100">
      <c r="A100" t="n">
        <v>98</v>
      </c>
      <c r="B100" t="n">
        <v>125</v>
      </c>
      <c r="C100" t="inlineStr">
        <is>
          <t xml:space="preserve">CONCLUIDO	</t>
        </is>
      </c>
      <c r="D100" t="n">
        <v>3.6562</v>
      </c>
      <c r="E100" t="n">
        <v>27.35</v>
      </c>
      <c r="F100" t="n">
        <v>24.03</v>
      </c>
      <c r="G100" t="n">
        <v>120.13</v>
      </c>
      <c r="H100" t="n">
        <v>1.57</v>
      </c>
      <c r="I100" t="n">
        <v>12</v>
      </c>
      <c r="J100" t="n">
        <v>288.76</v>
      </c>
      <c r="K100" t="n">
        <v>58.47</v>
      </c>
      <c r="L100" t="n">
        <v>25.5</v>
      </c>
      <c r="M100" t="n">
        <v>10</v>
      </c>
      <c r="N100" t="n">
        <v>79.78</v>
      </c>
      <c r="O100" t="n">
        <v>35847.71</v>
      </c>
      <c r="P100" t="n">
        <v>382.03</v>
      </c>
      <c r="Q100" t="n">
        <v>452.57</v>
      </c>
      <c r="R100" t="n">
        <v>72.13</v>
      </c>
      <c r="S100" t="n">
        <v>57.64</v>
      </c>
      <c r="T100" t="n">
        <v>5142.55</v>
      </c>
      <c r="U100" t="n">
        <v>0.8</v>
      </c>
      <c r="V100" t="n">
        <v>0.88</v>
      </c>
      <c r="W100" t="n">
        <v>6.81</v>
      </c>
      <c r="X100" t="n">
        <v>0.3</v>
      </c>
      <c r="Y100" t="n">
        <v>1</v>
      </c>
      <c r="Z100" t="n">
        <v>10</v>
      </c>
      <c r="AA100" t="n">
        <v>572.6277164650694</v>
      </c>
      <c r="AB100" t="n">
        <v>783.4945042194179</v>
      </c>
      <c r="AC100" t="n">
        <v>708.7188883781591</v>
      </c>
      <c r="AD100" t="n">
        <v>572627.7164650694</v>
      </c>
      <c r="AE100" t="n">
        <v>783494.5042194179</v>
      </c>
      <c r="AF100" t="n">
        <v>1.753365913432661e-05</v>
      </c>
      <c r="AG100" t="n">
        <v>32</v>
      </c>
      <c r="AH100" t="n">
        <v>708718.8883781591</v>
      </c>
    </row>
    <row r="101">
      <c r="A101" t="n">
        <v>99</v>
      </c>
      <c r="B101" t="n">
        <v>125</v>
      </c>
      <c r="C101" t="inlineStr">
        <is>
          <t xml:space="preserve">CONCLUIDO	</t>
        </is>
      </c>
      <c r="D101" t="n">
        <v>3.6571</v>
      </c>
      <c r="E101" t="n">
        <v>27.34</v>
      </c>
      <c r="F101" t="n">
        <v>24.02</v>
      </c>
      <c r="G101" t="n">
        <v>120.1</v>
      </c>
      <c r="H101" t="n">
        <v>1.59</v>
      </c>
      <c r="I101" t="n">
        <v>12</v>
      </c>
      <c r="J101" t="n">
        <v>289.26</v>
      </c>
      <c r="K101" t="n">
        <v>58.47</v>
      </c>
      <c r="L101" t="n">
        <v>25.75</v>
      </c>
      <c r="M101" t="n">
        <v>10</v>
      </c>
      <c r="N101" t="n">
        <v>80.04000000000001</v>
      </c>
      <c r="O101" t="n">
        <v>35910.21</v>
      </c>
      <c r="P101" t="n">
        <v>382.01</v>
      </c>
      <c r="Q101" t="n">
        <v>452.58</v>
      </c>
      <c r="R101" t="n">
        <v>71.98</v>
      </c>
      <c r="S101" t="n">
        <v>57.64</v>
      </c>
      <c r="T101" t="n">
        <v>5068.16</v>
      </c>
      <c r="U101" t="n">
        <v>0.8</v>
      </c>
      <c r="V101" t="n">
        <v>0.88</v>
      </c>
      <c r="W101" t="n">
        <v>6.81</v>
      </c>
      <c r="X101" t="n">
        <v>0.3</v>
      </c>
      <c r="Y101" t="n">
        <v>1</v>
      </c>
      <c r="Z101" t="n">
        <v>10</v>
      </c>
      <c r="AA101" t="n">
        <v>572.5315184313117</v>
      </c>
      <c r="AB101" t="n">
        <v>783.3628818256727</v>
      </c>
      <c r="AC101" t="n">
        <v>708.5998278409397</v>
      </c>
      <c r="AD101" t="n">
        <v>572531.5184313117</v>
      </c>
      <c r="AE101" t="n">
        <v>783362.8818256727</v>
      </c>
      <c r="AF101" t="n">
        <v>1.75379751709824e-05</v>
      </c>
      <c r="AG101" t="n">
        <v>32</v>
      </c>
      <c r="AH101" t="n">
        <v>708599.8278409397</v>
      </c>
    </row>
    <row r="102">
      <c r="A102" t="n">
        <v>100</v>
      </c>
      <c r="B102" t="n">
        <v>125</v>
      </c>
      <c r="C102" t="inlineStr">
        <is>
          <t xml:space="preserve">CONCLUIDO	</t>
        </is>
      </c>
      <c r="D102" t="n">
        <v>3.6546</v>
      </c>
      <c r="E102" t="n">
        <v>27.36</v>
      </c>
      <c r="F102" t="n">
        <v>24.04</v>
      </c>
      <c r="G102" t="n">
        <v>120.2</v>
      </c>
      <c r="H102" t="n">
        <v>1.6</v>
      </c>
      <c r="I102" t="n">
        <v>12</v>
      </c>
      <c r="J102" t="n">
        <v>289.77</v>
      </c>
      <c r="K102" t="n">
        <v>58.47</v>
      </c>
      <c r="L102" t="n">
        <v>26</v>
      </c>
      <c r="M102" t="n">
        <v>10</v>
      </c>
      <c r="N102" t="n">
        <v>80.3</v>
      </c>
      <c r="O102" t="n">
        <v>35972.82</v>
      </c>
      <c r="P102" t="n">
        <v>382.75</v>
      </c>
      <c r="Q102" t="n">
        <v>452.58</v>
      </c>
      <c r="R102" t="n">
        <v>72.42</v>
      </c>
      <c r="S102" t="n">
        <v>57.64</v>
      </c>
      <c r="T102" t="n">
        <v>5290.43</v>
      </c>
      <c r="U102" t="n">
        <v>0.8</v>
      </c>
      <c r="V102" t="n">
        <v>0.88</v>
      </c>
      <c r="W102" t="n">
        <v>6.82</v>
      </c>
      <c r="X102" t="n">
        <v>0.31</v>
      </c>
      <c r="Y102" t="n">
        <v>1</v>
      </c>
      <c r="Z102" t="n">
        <v>10</v>
      </c>
      <c r="AA102" t="n">
        <v>573.2416630281257</v>
      </c>
      <c r="AB102" t="n">
        <v>784.3345329924022</v>
      </c>
      <c r="AC102" t="n">
        <v>709.4787459840376</v>
      </c>
      <c r="AD102" t="n">
        <v>573241.6630281257</v>
      </c>
      <c r="AE102" t="n">
        <v>784334.5329924022</v>
      </c>
      <c r="AF102" t="n">
        <v>1.752598618027188e-05</v>
      </c>
      <c r="AG102" t="n">
        <v>32</v>
      </c>
      <c r="AH102" t="n">
        <v>709478.7459840375</v>
      </c>
    </row>
    <row r="103">
      <c r="A103" t="n">
        <v>101</v>
      </c>
      <c r="B103" t="n">
        <v>125</v>
      </c>
      <c r="C103" t="inlineStr">
        <is>
          <t xml:space="preserve">CONCLUIDO	</t>
        </is>
      </c>
      <c r="D103" t="n">
        <v>3.655</v>
      </c>
      <c r="E103" t="n">
        <v>27.36</v>
      </c>
      <c r="F103" t="n">
        <v>24.04</v>
      </c>
      <c r="G103" t="n">
        <v>120.18</v>
      </c>
      <c r="H103" t="n">
        <v>1.61</v>
      </c>
      <c r="I103" t="n">
        <v>12</v>
      </c>
      <c r="J103" t="n">
        <v>290.28</v>
      </c>
      <c r="K103" t="n">
        <v>58.47</v>
      </c>
      <c r="L103" t="n">
        <v>26.25</v>
      </c>
      <c r="M103" t="n">
        <v>10</v>
      </c>
      <c r="N103" t="n">
        <v>80.56</v>
      </c>
      <c r="O103" t="n">
        <v>36035.53</v>
      </c>
      <c r="P103" t="n">
        <v>382.54</v>
      </c>
      <c r="Q103" t="n">
        <v>452.56</v>
      </c>
      <c r="R103" t="n">
        <v>72.45999999999999</v>
      </c>
      <c r="S103" t="n">
        <v>57.64</v>
      </c>
      <c r="T103" t="n">
        <v>5308.41</v>
      </c>
      <c r="U103" t="n">
        <v>0.8</v>
      </c>
      <c r="V103" t="n">
        <v>0.88</v>
      </c>
      <c r="W103" t="n">
        <v>6.82</v>
      </c>
      <c r="X103" t="n">
        <v>0.31</v>
      </c>
      <c r="Y103" t="n">
        <v>1</v>
      </c>
      <c r="Z103" t="n">
        <v>10</v>
      </c>
      <c r="AA103" t="n">
        <v>573.0715395184288</v>
      </c>
      <c r="AB103" t="n">
        <v>784.1017625011153</v>
      </c>
      <c r="AC103" t="n">
        <v>709.2681907817437</v>
      </c>
      <c r="AD103" t="n">
        <v>573071.5395184288</v>
      </c>
      <c r="AE103" t="n">
        <v>784101.7625011153</v>
      </c>
      <c r="AF103" t="n">
        <v>1.752790441878556e-05</v>
      </c>
      <c r="AG103" t="n">
        <v>32</v>
      </c>
      <c r="AH103" t="n">
        <v>709268.1907817436</v>
      </c>
    </row>
    <row r="104">
      <c r="A104" t="n">
        <v>102</v>
      </c>
      <c r="B104" t="n">
        <v>125</v>
      </c>
      <c r="C104" t="inlineStr">
        <is>
          <t xml:space="preserve">CONCLUIDO	</t>
        </is>
      </c>
      <c r="D104" t="n">
        <v>3.6548</v>
      </c>
      <c r="E104" t="n">
        <v>27.36</v>
      </c>
      <c r="F104" t="n">
        <v>24.04</v>
      </c>
      <c r="G104" t="n">
        <v>120.19</v>
      </c>
      <c r="H104" t="n">
        <v>1.62</v>
      </c>
      <c r="I104" t="n">
        <v>12</v>
      </c>
      <c r="J104" t="n">
        <v>290.79</v>
      </c>
      <c r="K104" t="n">
        <v>58.47</v>
      </c>
      <c r="L104" t="n">
        <v>26.5</v>
      </c>
      <c r="M104" t="n">
        <v>10</v>
      </c>
      <c r="N104" t="n">
        <v>80.81999999999999</v>
      </c>
      <c r="O104" t="n">
        <v>36098.35</v>
      </c>
      <c r="P104" t="n">
        <v>382.35</v>
      </c>
      <c r="Q104" t="n">
        <v>452.58</v>
      </c>
      <c r="R104" t="n">
        <v>72.37</v>
      </c>
      <c r="S104" t="n">
        <v>57.64</v>
      </c>
      <c r="T104" t="n">
        <v>5262.8</v>
      </c>
      <c r="U104" t="n">
        <v>0.8</v>
      </c>
      <c r="V104" t="n">
        <v>0.88</v>
      </c>
      <c r="W104" t="n">
        <v>6.82</v>
      </c>
      <c r="X104" t="n">
        <v>0.31</v>
      </c>
      <c r="Y104" t="n">
        <v>1</v>
      </c>
      <c r="Z104" t="n">
        <v>10</v>
      </c>
      <c r="AA104" t="n">
        <v>572.9613735599455</v>
      </c>
      <c r="AB104" t="n">
        <v>783.9510285765393</v>
      </c>
      <c r="AC104" t="n">
        <v>709.1318426913729</v>
      </c>
      <c r="AD104" t="n">
        <v>572961.3735599455</v>
      </c>
      <c r="AE104" t="n">
        <v>783951.0285765394</v>
      </c>
      <c r="AF104" t="n">
        <v>1.752694529952872e-05</v>
      </c>
      <c r="AG104" t="n">
        <v>32</v>
      </c>
      <c r="AH104" t="n">
        <v>709131.8426913728</v>
      </c>
    </row>
    <row r="105">
      <c r="A105" t="n">
        <v>103</v>
      </c>
      <c r="B105" t="n">
        <v>125</v>
      </c>
      <c r="C105" t="inlineStr">
        <is>
          <t xml:space="preserve">CONCLUIDO	</t>
        </is>
      </c>
      <c r="D105" t="n">
        <v>3.653</v>
      </c>
      <c r="E105" t="n">
        <v>27.37</v>
      </c>
      <c r="F105" t="n">
        <v>24.05</v>
      </c>
      <c r="G105" t="n">
        <v>120.26</v>
      </c>
      <c r="H105" t="n">
        <v>1.64</v>
      </c>
      <c r="I105" t="n">
        <v>12</v>
      </c>
      <c r="J105" t="n">
        <v>291.3</v>
      </c>
      <c r="K105" t="n">
        <v>58.47</v>
      </c>
      <c r="L105" t="n">
        <v>26.75</v>
      </c>
      <c r="M105" t="n">
        <v>10</v>
      </c>
      <c r="N105" t="n">
        <v>81.08</v>
      </c>
      <c r="O105" t="n">
        <v>36161.27</v>
      </c>
      <c r="P105" t="n">
        <v>382.23</v>
      </c>
      <c r="Q105" t="n">
        <v>452.58</v>
      </c>
      <c r="R105" t="n">
        <v>73</v>
      </c>
      <c r="S105" t="n">
        <v>57.64</v>
      </c>
      <c r="T105" t="n">
        <v>5580.42</v>
      </c>
      <c r="U105" t="n">
        <v>0.79</v>
      </c>
      <c r="V105" t="n">
        <v>0.88</v>
      </c>
      <c r="W105" t="n">
        <v>6.82</v>
      </c>
      <c r="X105" t="n">
        <v>0.33</v>
      </c>
      <c r="Y105" t="n">
        <v>1</v>
      </c>
      <c r="Z105" t="n">
        <v>10</v>
      </c>
      <c r="AA105" t="n">
        <v>573.0351444383062</v>
      </c>
      <c r="AB105" t="n">
        <v>784.0519651468541</v>
      </c>
      <c r="AC105" t="n">
        <v>709.2231460170821</v>
      </c>
      <c r="AD105" t="n">
        <v>573035.1444383062</v>
      </c>
      <c r="AE105" t="n">
        <v>784051.9651468541</v>
      </c>
      <c r="AF105" t="n">
        <v>1.751831322621714e-05</v>
      </c>
      <c r="AG105" t="n">
        <v>32</v>
      </c>
      <c r="AH105" t="n">
        <v>709223.146017082</v>
      </c>
    </row>
    <row r="106">
      <c r="A106" t="n">
        <v>104</v>
      </c>
      <c r="B106" t="n">
        <v>125</v>
      </c>
      <c r="C106" t="inlineStr">
        <is>
          <t xml:space="preserve">CONCLUIDO	</t>
        </is>
      </c>
      <c r="D106" t="n">
        <v>3.6559</v>
      </c>
      <c r="E106" t="n">
        <v>27.35</v>
      </c>
      <c r="F106" t="n">
        <v>24.03</v>
      </c>
      <c r="G106" t="n">
        <v>120.15</v>
      </c>
      <c r="H106" t="n">
        <v>1.65</v>
      </c>
      <c r="I106" t="n">
        <v>12</v>
      </c>
      <c r="J106" t="n">
        <v>291.81</v>
      </c>
      <c r="K106" t="n">
        <v>58.47</v>
      </c>
      <c r="L106" t="n">
        <v>27</v>
      </c>
      <c r="M106" t="n">
        <v>10</v>
      </c>
      <c r="N106" t="n">
        <v>81.34</v>
      </c>
      <c r="O106" t="n">
        <v>36224.3</v>
      </c>
      <c r="P106" t="n">
        <v>381.2</v>
      </c>
      <c r="Q106" t="n">
        <v>452.59</v>
      </c>
      <c r="R106" t="n">
        <v>72.44</v>
      </c>
      <c r="S106" t="n">
        <v>57.64</v>
      </c>
      <c r="T106" t="n">
        <v>5296.45</v>
      </c>
      <c r="U106" t="n">
        <v>0.8</v>
      </c>
      <c r="V106" t="n">
        <v>0.88</v>
      </c>
      <c r="W106" t="n">
        <v>6.81</v>
      </c>
      <c r="X106" t="n">
        <v>0.3</v>
      </c>
      <c r="Y106" t="n">
        <v>1</v>
      </c>
      <c r="Z106" t="n">
        <v>10</v>
      </c>
      <c r="AA106" t="n">
        <v>572.1019230183549</v>
      </c>
      <c r="AB106" t="n">
        <v>782.7750904292534</v>
      </c>
      <c r="AC106" t="n">
        <v>708.0681344304243</v>
      </c>
      <c r="AD106" t="n">
        <v>572101.9230183549</v>
      </c>
      <c r="AE106" t="n">
        <v>782775.0904292534</v>
      </c>
      <c r="AF106" t="n">
        <v>1.753222045544135e-05</v>
      </c>
      <c r="AG106" t="n">
        <v>32</v>
      </c>
      <c r="AH106" t="n">
        <v>708068.1344304243</v>
      </c>
    </row>
    <row r="107">
      <c r="A107" t="n">
        <v>105</v>
      </c>
      <c r="B107" t="n">
        <v>125</v>
      </c>
      <c r="C107" t="inlineStr">
        <is>
          <t xml:space="preserve">CONCLUIDO	</t>
        </is>
      </c>
      <c r="D107" t="n">
        <v>3.6645</v>
      </c>
      <c r="E107" t="n">
        <v>27.29</v>
      </c>
      <c r="F107" t="n">
        <v>24.01</v>
      </c>
      <c r="G107" t="n">
        <v>130.98</v>
      </c>
      <c r="H107" t="n">
        <v>1.66</v>
      </c>
      <c r="I107" t="n">
        <v>11</v>
      </c>
      <c r="J107" t="n">
        <v>292.32</v>
      </c>
      <c r="K107" t="n">
        <v>58.47</v>
      </c>
      <c r="L107" t="n">
        <v>27.25</v>
      </c>
      <c r="M107" t="n">
        <v>9</v>
      </c>
      <c r="N107" t="n">
        <v>81.59999999999999</v>
      </c>
      <c r="O107" t="n">
        <v>36287.44</v>
      </c>
      <c r="P107" t="n">
        <v>380.75</v>
      </c>
      <c r="Q107" t="n">
        <v>452.6</v>
      </c>
      <c r="R107" t="n">
        <v>71.79000000000001</v>
      </c>
      <c r="S107" t="n">
        <v>57.64</v>
      </c>
      <c r="T107" t="n">
        <v>4976.5</v>
      </c>
      <c r="U107" t="n">
        <v>0.8</v>
      </c>
      <c r="V107" t="n">
        <v>0.88</v>
      </c>
      <c r="W107" t="n">
        <v>6.81</v>
      </c>
      <c r="X107" t="n">
        <v>0.29</v>
      </c>
      <c r="Y107" t="n">
        <v>1</v>
      </c>
      <c r="Z107" t="n">
        <v>10</v>
      </c>
      <c r="AA107" t="n">
        <v>571.1133541011757</v>
      </c>
      <c r="AB107" t="n">
        <v>781.4224868241861</v>
      </c>
      <c r="AC107" t="n">
        <v>706.8446214150335</v>
      </c>
      <c r="AD107" t="n">
        <v>571113.3541011757</v>
      </c>
      <c r="AE107" t="n">
        <v>781422.4868241861</v>
      </c>
      <c r="AF107" t="n">
        <v>1.757346258348555e-05</v>
      </c>
      <c r="AG107" t="n">
        <v>32</v>
      </c>
      <c r="AH107" t="n">
        <v>706844.6214150336</v>
      </c>
    </row>
    <row r="108">
      <c r="A108" t="n">
        <v>106</v>
      </c>
      <c r="B108" t="n">
        <v>125</v>
      </c>
      <c r="C108" t="inlineStr">
        <is>
          <t xml:space="preserve">CONCLUIDO	</t>
        </is>
      </c>
      <c r="D108" t="n">
        <v>3.6661</v>
      </c>
      <c r="E108" t="n">
        <v>27.28</v>
      </c>
      <c r="F108" t="n">
        <v>24</v>
      </c>
      <c r="G108" t="n">
        <v>130.91</v>
      </c>
      <c r="H108" t="n">
        <v>1.67</v>
      </c>
      <c r="I108" t="n">
        <v>11</v>
      </c>
      <c r="J108" t="n">
        <v>292.84</v>
      </c>
      <c r="K108" t="n">
        <v>58.47</v>
      </c>
      <c r="L108" t="n">
        <v>27.5</v>
      </c>
      <c r="M108" t="n">
        <v>9</v>
      </c>
      <c r="N108" t="n">
        <v>81.86</v>
      </c>
      <c r="O108" t="n">
        <v>36350.69</v>
      </c>
      <c r="P108" t="n">
        <v>380.69</v>
      </c>
      <c r="Q108" t="n">
        <v>452.59</v>
      </c>
      <c r="R108" t="n">
        <v>71.29000000000001</v>
      </c>
      <c r="S108" t="n">
        <v>57.64</v>
      </c>
      <c r="T108" t="n">
        <v>4728.82</v>
      </c>
      <c r="U108" t="n">
        <v>0.8100000000000001</v>
      </c>
      <c r="V108" t="n">
        <v>0.88</v>
      </c>
      <c r="W108" t="n">
        <v>6.81</v>
      </c>
      <c r="X108" t="n">
        <v>0.28</v>
      </c>
      <c r="Y108" t="n">
        <v>1</v>
      </c>
      <c r="Z108" t="n">
        <v>10</v>
      </c>
      <c r="AA108" t="n">
        <v>570.9374182883897</v>
      </c>
      <c r="AB108" t="n">
        <v>781.181763683392</v>
      </c>
      <c r="AC108" t="n">
        <v>706.6268725529397</v>
      </c>
      <c r="AD108" t="n">
        <v>570937.4182883897</v>
      </c>
      <c r="AE108" t="n">
        <v>781181.763683392</v>
      </c>
      <c r="AF108" t="n">
        <v>1.758113553754028e-05</v>
      </c>
      <c r="AG108" t="n">
        <v>32</v>
      </c>
      <c r="AH108" t="n">
        <v>706626.8725529397</v>
      </c>
    </row>
    <row r="109">
      <c r="A109" t="n">
        <v>107</v>
      </c>
      <c r="B109" t="n">
        <v>125</v>
      </c>
      <c r="C109" t="inlineStr">
        <is>
          <t xml:space="preserve">CONCLUIDO	</t>
        </is>
      </c>
      <c r="D109" t="n">
        <v>3.6661</v>
      </c>
      <c r="E109" t="n">
        <v>27.28</v>
      </c>
      <c r="F109" t="n">
        <v>24</v>
      </c>
      <c r="G109" t="n">
        <v>130.91</v>
      </c>
      <c r="H109" t="n">
        <v>1.68</v>
      </c>
      <c r="I109" t="n">
        <v>11</v>
      </c>
      <c r="J109" t="n">
        <v>293.35</v>
      </c>
      <c r="K109" t="n">
        <v>58.47</v>
      </c>
      <c r="L109" t="n">
        <v>27.75</v>
      </c>
      <c r="M109" t="n">
        <v>9</v>
      </c>
      <c r="N109" t="n">
        <v>82.13</v>
      </c>
      <c r="O109" t="n">
        <v>36414.05</v>
      </c>
      <c r="P109" t="n">
        <v>381.03</v>
      </c>
      <c r="Q109" t="n">
        <v>452.56</v>
      </c>
      <c r="R109" t="n">
        <v>71.31</v>
      </c>
      <c r="S109" t="n">
        <v>57.64</v>
      </c>
      <c r="T109" t="n">
        <v>4737.73</v>
      </c>
      <c r="U109" t="n">
        <v>0.8100000000000001</v>
      </c>
      <c r="V109" t="n">
        <v>0.88</v>
      </c>
      <c r="W109" t="n">
        <v>6.81</v>
      </c>
      <c r="X109" t="n">
        <v>0.28</v>
      </c>
      <c r="Y109" t="n">
        <v>1</v>
      </c>
      <c r="Z109" t="n">
        <v>10</v>
      </c>
      <c r="AA109" t="n">
        <v>571.1617276104687</v>
      </c>
      <c r="AB109" t="n">
        <v>781.4886735936892</v>
      </c>
      <c r="AC109" t="n">
        <v>706.9044914121489</v>
      </c>
      <c r="AD109" t="n">
        <v>571161.7276104686</v>
      </c>
      <c r="AE109" t="n">
        <v>781488.6735936892</v>
      </c>
      <c r="AF109" t="n">
        <v>1.758113553754028e-05</v>
      </c>
      <c r="AG109" t="n">
        <v>32</v>
      </c>
      <c r="AH109" t="n">
        <v>706904.4914121489</v>
      </c>
    </row>
    <row r="110">
      <c r="A110" t="n">
        <v>108</v>
      </c>
      <c r="B110" t="n">
        <v>125</v>
      </c>
      <c r="C110" t="inlineStr">
        <is>
          <t xml:space="preserve">CONCLUIDO	</t>
        </is>
      </c>
      <c r="D110" t="n">
        <v>3.6652</v>
      </c>
      <c r="E110" t="n">
        <v>27.28</v>
      </c>
      <c r="F110" t="n">
        <v>24.01</v>
      </c>
      <c r="G110" t="n">
        <v>130.95</v>
      </c>
      <c r="H110" t="n">
        <v>1.7</v>
      </c>
      <c r="I110" t="n">
        <v>11</v>
      </c>
      <c r="J110" t="n">
        <v>293.86</v>
      </c>
      <c r="K110" t="n">
        <v>58.47</v>
      </c>
      <c r="L110" t="n">
        <v>28</v>
      </c>
      <c r="M110" t="n">
        <v>9</v>
      </c>
      <c r="N110" t="n">
        <v>82.39</v>
      </c>
      <c r="O110" t="n">
        <v>36477.51</v>
      </c>
      <c r="P110" t="n">
        <v>381.44</v>
      </c>
      <c r="Q110" t="n">
        <v>452.59</v>
      </c>
      <c r="R110" t="n">
        <v>71.45</v>
      </c>
      <c r="S110" t="n">
        <v>57.64</v>
      </c>
      <c r="T110" t="n">
        <v>4808.84</v>
      </c>
      <c r="U110" t="n">
        <v>0.8100000000000001</v>
      </c>
      <c r="V110" t="n">
        <v>0.88</v>
      </c>
      <c r="W110" t="n">
        <v>6.81</v>
      </c>
      <c r="X110" t="n">
        <v>0.28</v>
      </c>
      <c r="Y110" t="n">
        <v>1</v>
      </c>
      <c r="Z110" t="n">
        <v>10</v>
      </c>
      <c r="AA110" t="n">
        <v>571.5147122381996</v>
      </c>
      <c r="AB110" t="n">
        <v>781.9716427339335</v>
      </c>
      <c r="AC110" t="n">
        <v>707.3413666554999</v>
      </c>
      <c r="AD110" t="n">
        <v>571514.7122381997</v>
      </c>
      <c r="AE110" t="n">
        <v>781971.6427339335</v>
      </c>
      <c r="AF110" t="n">
        <v>1.75768195008845e-05</v>
      </c>
      <c r="AG110" t="n">
        <v>32</v>
      </c>
      <c r="AH110" t="n">
        <v>707341.3666554999</v>
      </c>
    </row>
    <row r="111">
      <c r="A111" t="n">
        <v>109</v>
      </c>
      <c r="B111" t="n">
        <v>125</v>
      </c>
      <c r="C111" t="inlineStr">
        <is>
          <t xml:space="preserve">CONCLUIDO	</t>
        </is>
      </c>
      <c r="D111" t="n">
        <v>3.6655</v>
      </c>
      <c r="E111" t="n">
        <v>27.28</v>
      </c>
      <c r="F111" t="n">
        <v>24</v>
      </c>
      <c r="G111" t="n">
        <v>130.94</v>
      </c>
      <c r="H111" t="n">
        <v>1.71</v>
      </c>
      <c r="I111" t="n">
        <v>11</v>
      </c>
      <c r="J111" t="n">
        <v>294.38</v>
      </c>
      <c r="K111" t="n">
        <v>58.47</v>
      </c>
      <c r="L111" t="n">
        <v>28.25</v>
      </c>
      <c r="M111" t="n">
        <v>9</v>
      </c>
      <c r="N111" t="n">
        <v>82.66</v>
      </c>
      <c r="O111" t="n">
        <v>36541.09</v>
      </c>
      <c r="P111" t="n">
        <v>381.71</v>
      </c>
      <c r="Q111" t="n">
        <v>452.57</v>
      </c>
      <c r="R111" t="n">
        <v>71.43000000000001</v>
      </c>
      <c r="S111" t="n">
        <v>57.64</v>
      </c>
      <c r="T111" t="n">
        <v>4796.2</v>
      </c>
      <c r="U111" t="n">
        <v>0.8100000000000001</v>
      </c>
      <c r="V111" t="n">
        <v>0.88</v>
      </c>
      <c r="W111" t="n">
        <v>6.81</v>
      </c>
      <c r="X111" t="n">
        <v>0.28</v>
      </c>
      <c r="Y111" t="n">
        <v>1</v>
      </c>
      <c r="Z111" t="n">
        <v>10</v>
      </c>
      <c r="AA111" t="n">
        <v>571.6566834944235</v>
      </c>
      <c r="AB111" t="n">
        <v>782.1658940700288</v>
      </c>
      <c r="AC111" t="n">
        <v>707.5170789167116</v>
      </c>
      <c r="AD111" t="n">
        <v>571656.6834944235</v>
      </c>
      <c r="AE111" t="n">
        <v>782165.8940700288</v>
      </c>
      <c r="AF111" t="n">
        <v>1.757825817976976e-05</v>
      </c>
      <c r="AG111" t="n">
        <v>32</v>
      </c>
      <c r="AH111" t="n">
        <v>707517.0789167116</v>
      </c>
    </row>
    <row r="112">
      <c r="A112" t="n">
        <v>110</v>
      </c>
      <c r="B112" t="n">
        <v>125</v>
      </c>
      <c r="C112" t="inlineStr">
        <is>
          <t xml:space="preserve">CONCLUIDO	</t>
        </is>
      </c>
      <c r="D112" t="n">
        <v>3.6644</v>
      </c>
      <c r="E112" t="n">
        <v>27.29</v>
      </c>
      <c r="F112" t="n">
        <v>24.01</v>
      </c>
      <c r="G112" t="n">
        <v>130.98</v>
      </c>
      <c r="H112" t="n">
        <v>1.72</v>
      </c>
      <c r="I112" t="n">
        <v>11</v>
      </c>
      <c r="J112" t="n">
        <v>294.9</v>
      </c>
      <c r="K112" t="n">
        <v>58.47</v>
      </c>
      <c r="L112" t="n">
        <v>28.5</v>
      </c>
      <c r="M112" t="n">
        <v>9</v>
      </c>
      <c r="N112" t="n">
        <v>82.92</v>
      </c>
      <c r="O112" t="n">
        <v>36604.77</v>
      </c>
      <c r="P112" t="n">
        <v>382.05</v>
      </c>
      <c r="Q112" t="n">
        <v>452.57</v>
      </c>
      <c r="R112" t="n">
        <v>71.67</v>
      </c>
      <c r="S112" t="n">
        <v>57.64</v>
      </c>
      <c r="T112" t="n">
        <v>4916.79</v>
      </c>
      <c r="U112" t="n">
        <v>0.8</v>
      </c>
      <c r="V112" t="n">
        <v>0.88</v>
      </c>
      <c r="W112" t="n">
        <v>6.81</v>
      </c>
      <c r="X112" t="n">
        <v>0.29</v>
      </c>
      <c r="Y112" t="n">
        <v>1</v>
      </c>
      <c r="Z112" t="n">
        <v>10</v>
      </c>
      <c r="AA112" t="n">
        <v>571.9791169055749</v>
      </c>
      <c r="AB112" t="n">
        <v>782.6070616879242</v>
      </c>
      <c r="AC112" t="n">
        <v>707.9161421163378</v>
      </c>
      <c r="AD112" t="n">
        <v>571979.1169055749</v>
      </c>
      <c r="AE112" t="n">
        <v>782607.0616879242</v>
      </c>
      <c r="AF112" t="n">
        <v>1.757298302385713e-05</v>
      </c>
      <c r="AG112" t="n">
        <v>32</v>
      </c>
      <c r="AH112" t="n">
        <v>707916.1421163378</v>
      </c>
    </row>
    <row r="113">
      <c r="A113" t="n">
        <v>111</v>
      </c>
      <c r="B113" t="n">
        <v>125</v>
      </c>
      <c r="C113" t="inlineStr">
        <is>
          <t xml:space="preserve">CONCLUIDO	</t>
        </is>
      </c>
      <c r="D113" t="n">
        <v>3.6649</v>
      </c>
      <c r="E113" t="n">
        <v>27.29</v>
      </c>
      <c r="F113" t="n">
        <v>24.01</v>
      </c>
      <c r="G113" t="n">
        <v>130.96</v>
      </c>
      <c r="H113" t="n">
        <v>1.73</v>
      </c>
      <c r="I113" t="n">
        <v>11</v>
      </c>
      <c r="J113" t="n">
        <v>295.41</v>
      </c>
      <c r="K113" t="n">
        <v>58.47</v>
      </c>
      <c r="L113" t="n">
        <v>28.75</v>
      </c>
      <c r="M113" t="n">
        <v>9</v>
      </c>
      <c r="N113" t="n">
        <v>83.19</v>
      </c>
      <c r="O113" t="n">
        <v>36668.57</v>
      </c>
      <c r="P113" t="n">
        <v>381.84</v>
      </c>
      <c r="Q113" t="n">
        <v>452.57</v>
      </c>
      <c r="R113" t="n">
        <v>71.48</v>
      </c>
      <c r="S113" t="n">
        <v>57.64</v>
      </c>
      <c r="T113" t="n">
        <v>4823.83</v>
      </c>
      <c r="U113" t="n">
        <v>0.8100000000000001</v>
      </c>
      <c r="V113" t="n">
        <v>0.88</v>
      </c>
      <c r="W113" t="n">
        <v>6.82</v>
      </c>
      <c r="X113" t="n">
        <v>0.28</v>
      </c>
      <c r="Y113" t="n">
        <v>1</v>
      </c>
      <c r="Z113" t="n">
        <v>10</v>
      </c>
      <c r="AA113" t="n">
        <v>571.8018565495929</v>
      </c>
      <c r="AB113" t="n">
        <v>782.3645262486949</v>
      </c>
      <c r="AC113" t="n">
        <v>707.6967539190277</v>
      </c>
      <c r="AD113" t="n">
        <v>571801.8565495929</v>
      </c>
      <c r="AE113" t="n">
        <v>782364.5262486949</v>
      </c>
      <c r="AF113" t="n">
        <v>1.757538082199923e-05</v>
      </c>
      <c r="AG113" t="n">
        <v>32</v>
      </c>
      <c r="AH113" t="n">
        <v>707696.7539190277</v>
      </c>
    </row>
    <row r="114">
      <c r="A114" t="n">
        <v>112</v>
      </c>
      <c r="B114" t="n">
        <v>125</v>
      </c>
      <c r="C114" t="inlineStr">
        <is>
          <t xml:space="preserve">CONCLUIDO	</t>
        </is>
      </c>
      <c r="D114" t="n">
        <v>3.6642</v>
      </c>
      <c r="E114" t="n">
        <v>27.29</v>
      </c>
      <c r="F114" t="n">
        <v>24.01</v>
      </c>
      <c r="G114" t="n">
        <v>130.99</v>
      </c>
      <c r="H114" t="n">
        <v>1.75</v>
      </c>
      <c r="I114" t="n">
        <v>11</v>
      </c>
      <c r="J114" t="n">
        <v>295.93</v>
      </c>
      <c r="K114" t="n">
        <v>58.47</v>
      </c>
      <c r="L114" t="n">
        <v>29</v>
      </c>
      <c r="M114" t="n">
        <v>9</v>
      </c>
      <c r="N114" t="n">
        <v>83.45999999999999</v>
      </c>
      <c r="O114" t="n">
        <v>36732.47</v>
      </c>
      <c r="P114" t="n">
        <v>381.71</v>
      </c>
      <c r="Q114" t="n">
        <v>452.57</v>
      </c>
      <c r="R114" t="n">
        <v>71.89</v>
      </c>
      <c r="S114" t="n">
        <v>57.64</v>
      </c>
      <c r="T114" t="n">
        <v>5026.14</v>
      </c>
      <c r="U114" t="n">
        <v>0.8</v>
      </c>
      <c r="V114" t="n">
        <v>0.88</v>
      </c>
      <c r="W114" t="n">
        <v>6.81</v>
      </c>
      <c r="X114" t="n">
        <v>0.29</v>
      </c>
      <c r="Y114" t="n">
        <v>1</v>
      </c>
      <c r="Z114" t="n">
        <v>10</v>
      </c>
      <c r="AA114" t="n">
        <v>571.770162627046</v>
      </c>
      <c r="AB114" t="n">
        <v>782.321161225629</v>
      </c>
      <c r="AC114" t="n">
        <v>707.6575275929002</v>
      </c>
      <c r="AD114" t="n">
        <v>571770.162627046</v>
      </c>
      <c r="AE114" t="n">
        <v>782321.161225629</v>
      </c>
      <c r="AF114" t="n">
        <v>1.757202390460029e-05</v>
      </c>
      <c r="AG114" t="n">
        <v>32</v>
      </c>
      <c r="AH114" t="n">
        <v>707657.5275929002</v>
      </c>
    </row>
    <row r="115">
      <c r="A115" t="n">
        <v>113</v>
      </c>
      <c r="B115" t="n">
        <v>125</v>
      </c>
      <c r="C115" t="inlineStr">
        <is>
          <t xml:space="preserve">CONCLUIDO	</t>
        </is>
      </c>
      <c r="D115" t="n">
        <v>3.6655</v>
      </c>
      <c r="E115" t="n">
        <v>27.28</v>
      </c>
      <c r="F115" t="n">
        <v>24</v>
      </c>
      <c r="G115" t="n">
        <v>130.93</v>
      </c>
      <c r="H115" t="n">
        <v>1.76</v>
      </c>
      <c r="I115" t="n">
        <v>11</v>
      </c>
      <c r="J115" t="n">
        <v>296.45</v>
      </c>
      <c r="K115" t="n">
        <v>58.47</v>
      </c>
      <c r="L115" t="n">
        <v>29.25</v>
      </c>
      <c r="M115" t="n">
        <v>9</v>
      </c>
      <c r="N115" t="n">
        <v>83.73</v>
      </c>
      <c r="O115" t="n">
        <v>36796.49</v>
      </c>
      <c r="P115" t="n">
        <v>381.83</v>
      </c>
      <c r="Q115" t="n">
        <v>452.57</v>
      </c>
      <c r="R115" t="n">
        <v>71.39</v>
      </c>
      <c r="S115" t="n">
        <v>57.64</v>
      </c>
      <c r="T115" t="n">
        <v>4778.65</v>
      </c>
      <c r="U115" t="n">
        <v>0.8100000000000001</v>
      </c>
      <c r="V115" t="n">
        <v>0.88</v>
      </c>
      <c r="W115" t="n">
        <v>6.81</v>
      </c>
      <c r="X115" t="n">
        <v>0.28</v>
      </c>
      <c r="Y115" t="n">
        <v>1</v>
      </c>
      <c r="Z115" t="n">
        <v>10</v>
      </c>
      <c r="AA115" t="n">
        <v>571.7358644493376</v>
      </c>
      <c r="AB115" t="n">
        <v>782.2742329457595</v>
      </c>
      <c r="AC115" t="n">
        <v>707.6150780821971</v>
      </c>
      <c r="AD115" t="n">
        <v>571735.8644493376</v>
      </c>
      <c r="AE115" t="n">
        <v>782274.2329457595</v>
      </c>
      <c r="AF115" t="n">
        <v>1.757825817976976e-05</v>
      </c>
      <c r="AG115" t="n">
        <v>32</v>
      </c>
      <c r="AH115" t="n">
        <v>707615.0780821971</v>
      </c>
    </row>
    <row r="116">
      <c r="A116" t="n">
        <v>114</v>
      </c>
      <c r="B116" t="n">
        <v>125</v>
      </c>
      <c r="C116" t="inlineStr">
        <is>
          <t xml:space="preserve">CONCLUIDO	</t>
        </is>
      </c>
      <c r="D116" t="n">
        <v>3.6658</v>
      </c>
      <c r="E116" t="n">
        <v>27.28</v>
      </c>
      <c r="F116" t="n">
        <v>24</v>
      </c>
      <c r="G116" t="n">
        <v>130.92</v>
      </c>
      <c r="H116" t="n">
        <v>1.77</v>
      </c>
      <c r="I116" t="n">
        <v>11</v>
      </c>
      <c r="J116" t="n">
        <v>296.97</v>
      </c>
      <c r="K116" t="n">
        <v>58.47</v>
      </c>
      <c r="L116" t="n">
        <v>29.5</v>
      </c>
      <c r="M116" t="n">
        <v>9</v>
      </c>
      <c r="N116" t="n">
        <v>84</v>
      </c>
      <c r="O116" t="n">
        <v>36860.62</v>
      </c>
      <c r="P116" t="n">
        <v>381.59</v>
      </c>
      <c r="Q116" t="n">
        <v>452.55</v>
      </c>
      <c r="R116" t="n">
        <v>71.44</v>
      </c>
      <c r="S116" t="n">
        <v>57.64</v>
      </c>
      <c r="T116" t="n">
        <v>4804.33</v>
      </c>
      <c r="U116" t="n">
        <v>0.8100000000000001</v>
      </c>
      <c r="V116" t="n">
        <v>0.88</v>
      </c>
      <c r="W116" t="n">
        <v>6.81</v>
      </c>
      <c r="X116" t="n">
        <v>0.28</v>
      </c>
      <c r="Y116" t="n">
        <v>1</v>
      </c>
      <c r="Z116" t="n">
        <v>10</v>
      </c>
      <c r="AA116" t="n">
        <v>571.5543385035218</v>
      </c>
      <c r="AB116" t="n">
        <v>782.0258611383347</v>
      </c>
      <c r="AC116" t="n">
        <v>707.3904105314811</v>
      </c>
      <c r="AD116" t="n">
        <v>571554.3385035218</v>
      </c>
      <c r="AE116" t="n">
        <v>782025.8611383347</v>
      </c>
      <c r="AF116" t="n">
        <v>1.757969685865502e-05</v>
      </c>
      <c r="AG116" t="n">
        <v>32</v>
      </c>
      <c r="AH116" t="n">
        <v>707390.410531481</v>
      </c>
    </row>
    <row r="117">
      <c r="A117" t="n">
        <v>115</v>
      </c>
      <c r="B117" t="n">
        <v>125</v>
      </c>
      <c r="C117" t="inlineStr">
        <is>
          <t xml:space="preserve">CONCLUIDO	</t>
        </is>
      </c>
      <c r="D117" t="n">
        <v>3.665</v>
      </c>
      <c r="E117" t="n">
        <v>27.29</v>
      </c>
      <c r="F117" t="n">
        <v>24.01</v>
      </c>
      <c r="G117" t="n">
        <v>130.96</v>
      </c>
      <c r="H117" t="n">
        <v>1.78</v>
      </c>
      <c r="I117" t="n">
        <v>11</v>
      </c>
      <c r="J117" t="n">
        <v>297.49</v>
      </c>
      <c r="K117" t="n">
        <v>58.47</v>
      </c>
      <c r="L117" t="n">
        <v>29.75</v>
      </c>
      <c r="M117" t="n">
        <v>9</v>
      </c>
      <c r="N117" t="n">
        <v>84.27</v>
      </c>
      <c r="O117" t="n">
        <v>36924.87</v>
      </c>
      <c r="P117" t="n">
        <v>381.46</v>
      </c>
      <c r="Q117" t="n">
        <v>452.59</v>
      </c>
      <c r="R117" t="n">
        <v>71.66</v>
      </c>
      <c r="S117" t="n">
        <v>57.64</v>
      </c>
      <c r="T117" t="n">
        <v>4911.5</v>
      </c>
      <c r="U117" t="n">
        <v>0.8</v>
      </c>
      <c r="V117" t="n">
        <v>0.88</v>
      </c>
      <c r="W117" t="n">
        <v>6.81</v>
      </c>
      <c r="X117" t="n">
        <v>0.28</v>
      </c>
      <c r="Y117" t="n">
        <v>1</v>
      </c>
      <c r="Z117" t="n">
        <v>10</v>
      </c>
      <c r="AA117" t="n">
        <v>571.5433534994261</v>
      </c>
      <c r="AB117" t="n">
        <v>782.0108309711069</v>
      </c>
      <c r="AC117" t="n">
        <v>707.3768148223184</v>
      </c>
      <c r="AD117" t="n">
        <v>571543.353499426</v>
      </c>
      <c r="AE117" t="n">
        <v>782010.8309711069</v>
      </c>
      <c r="AF117" t="n">
        <v>1.757586038162765e-05</v>
      </c>
      <c r="AG117" t="n">
        <v>32</v>
      </c>
      <c r="AH117" t="n">
        <v>707376.8148223184</v>
      </c>
    </row>
    <row r="118">
      <c r="A118" t="n">
        <v>116</v>
      </c>
      <c r="B118" t="n">
        <v>125</v>
      </c>
      <c r="C118" t="inlineStr">
        <is>
          <t xml:space="preserve">CONCLUIDO	</t>
        </is>
      </c>
      <c r="D118" t="n">
        <v>3.6649</v>
      </c>
      <c r="E118" t="n">
        <v>27.29</v>
      </c>
      <c r="F118" t="n">
        <v>24.01</v>
      </c>
      <c r="G118" t="n">
        <v>130.96</v>
      </c>
      <c r="H118" t="n">
        <v>1.79</v>
      </c>
      <c r="I118" t="n">
        <v>11</v>
      </c>
      <c r="J118" t="n">
        <v>298.01</v>
      </c>
      <c r="K118" t="n">
        <v>58.47</v>
      </c>
      <c r="L118" t="n">
        <v>30</v>
      </c>
      <c r="M118" t="n">
        <v>9</v>
      </c>
      <c r="N118" t="n">
        <v>84.54000000000001</v>
      </c>
      <c r="O118" t="n">
        <v>36989.23</v>
      </c>
      <c r="P118" t="n">
        <v>380.53</v>
      </c>
      <c r="Q118" t="n">
        <v>452.58</v>
      </c>
      <c r="R118" t="n">
        <v>71.59</v>
      </c>
      <c r="S118" t="n">
        <v>57.64</v>
      </c>
      <c r="T118" t="n">
        <v>4877.08</v>
      </c>
      <c r="U118" t="n">
        <v>0.8100000000000001</v>
      </c>
      <c r="V118" t="n">
        <v>0.88</v>
      </c>
      <c r="W118" t="n">
        <v>6.81</v>
      </c>
      <c r="X118" t="n">
        <v>0.28</v>
      </c>
      <c r="Y118" t="n">
        <v>1</v>
      </c>
      <c r="Z118" t="n">
        <v>10</v>
      </c>
      <c r="AA118" t="n">
        <v>570.9373229442842</v>
      </c>
      <c r="AB118" t="n">
        <v>781.1816332293807</v>
      </c>
      <c r="AC118" t="n">
        <v>706.626754549276</v>
      </c>
      <c r="AD118" t="n">
        <v>570937.3229442842</v>
      </c>
      <c r="AE118" t="n">
        <v>781181.6332293807</v>
      </c>
      <c r="AF118" t="n">
        <v>1.757538082199923e-05</v>
      </c>
      <c r="AG118" t="n">
        <v>32</v>
      </c>
      <c r="AH118" t="n">
        <v>706626.7545492761</v>
      </c>
    </row>
    <row r="119">
      <c r="A119" t="n">
        <v>117</v>
      </c>
      <c r="B119" t="n">
        <v>125</v>
      </c>
      <c r="C119" t="inlineStr">
        <is>
          <t xml:space="preserve">CONCLUIDO	</t>
        </is>
      </c>
      <c r="D119" t="n">
        <v>3.6756</v>
      </c>
      <c r="E119" t="n">
        <v>27.21</v>
      </c>
      <c r="F119" t="n">
        <v>23.98</v>
      </c>
      <c r="G119" t="n">
        <v>143.86</v>
      </c>
      <c r="H119" t="n">
        <v>1.8</v>
      </c>
      <c r="I119" t="n">
        <v>10</v>
      </c>
      <c r="J119" t="n">
        <v>298.54</v>
      </c>
      <c r="K119" t="n">
        <v>58.47</v>
      </c>
      <c r="L119" t="n">
        <v>30.25</v>
      </c>
      <c r="M119" t="n">
        <v>8</v>
      </c>
      <c r="N119" t="n">
        <v>84.81</v>
      </c>
      <c r="O119" t="n">
        <v>37053.7</v>
      </c>
      <c r="P119" t="n">
        <v>379.83</v>
      </c>
      <c r="Q119" t="n">
        <v>452.58</v>
      </c>
      <c r="R119" t="n">
        <v>70.58</v>
      </c>
      <c r="S119" t="n">
        <v>57.64</v>
      </c>
      <c r="T119" t="n">
        <v>4376.1</v>
      </c>
      <c r="U119" t="n">
        <v>0.82</v>
      </c>
      <c r="V119" t="n">
        <v>0.88</v>
      </c>
      <c r="W119" t="n">
        <v>6.81</v>
      </c>
      <c r="X119" t="n">
        <v>0.25</v>
      </c>
      <c r="Y119" t="n">
        <v>1</v>
      </c>
      <c r="Z119" t="n">
        <v>10</v>
      </c>
      <c r="AA119" t="n">
        <v>569.6156177842049</v>
      </c>
      <c r="AB119" t="n">
        <v>779.3732179198436</v>
      </c>
      <c r="AC119" t="n">
        <v>704.9909318587545</v>
      </c>
      <c r="AD119" t="n">
        <v>569615.6177842049</v>
      </c>
      <c r="AE119" t="n">
        <v>779373.2179198436</v>
      </c>
      <c r="AF119" t="n">
        <v>1.762669370224027e-05</v>
      </c>
      <c r="AG119" t="n">
        <v>32</v>
      </c>
      <c r="AH119" t="n">
        <v>704990.9318587545</v>
      </c>
    </row>
    <row r="120">
      <c r="A120" t="n">
        <v>118</v>
      </c>
      <c r="B120" t="n">
        <v>125</v>
      </c>
      <c r="C120" t="inlineStr">
        <is>
          <t xml:space="preserve">CONCLUIDO	</t>
        </is>
      </c>
      <c r="D120" t="n">
        <v>3.6746</v>
      </c>
      <c r="E120" t="n">
        <v>27.21</v>
      </c>
      <c r="F120" t="n">
        <v>23.98</v>
      </c>
      <c r="G120" t="n">
        <v>143.91</v>
      </c>
      <c r="H120" t="n">
        <v>1.82</v>
      </c>
      <c r="I120" t="n">
        <v>10</v>
      </c>
      <c r="J120" t="n">
        <v>299.06</v>
      </c>
      <c r="K120" t="n">
        <v>58.47</v>
      </c>
      <c r="L120" t="n">
        <v>30.5</v>
      </c>
      <c r="M120" t="n">
        <v>8</v>
      </c>
      <c r="N120" t="n">
        <v>85.09</v>
      </c>
      <c r="O120" t="n">
        <v>37118.29</v>
      </c>
      <c r="P120" t="n">
        <v>380.3</v>
      </c>
      <c r="Q120" t="n">
        <v>452.56</v>
      </c>
      <c r="R120" t="n">
        <v>70.86</v>
      </c>
      <c r="S120" t="n">
        <v>57.64</v>
      </c>
      <c r="T120" t="n">
        <v>4519.63</v>
      </c>
      <c r="U120" t="n">
        <v>0.8100000000000001</v>
      </c>
      <c r="V120" t="n">
        <v>0.88</v>
      </c>
      <c r="W120" t="n">
        <v>6.81</v>
      </c>
      <c r="X120" t="n">
        <v>0.26</v>
      </c>
      <c r="Y120" t="n">
        <v>1</v>
      </c>
      <c r="Z120" t="n">
        <v>10</v>
      </c>
      <c r="AA120" t="n">
        <v>570.0014698145629</v>
      </c>
      <c r="AB120" t="n">
        <v>779.9011576903696</v>
      </c>
      <c r="AC120" t="n">
        <v>705.4684857985496</v>
      </c>
      <c r="AD120" t="n">
        <v>570001.4698145629</v>
      </c>
      <c r="AE120" t="n">
        <v>779901.1576903696</v>
      </c>
      <c r="AF120" t="n">
        <v>1.762189810595606e-05</v>
      </c>
      <c r="AG120" t="n">
        <v>32</v>
      </c>
      <c r="AH120" t="n">
        <v>705468.4857985496</v>
      </c>
    </row>
    <row r="121">
      <c r="A121" t="n">
        <v>119</v>
      </c>
      <c r="B121" t="n">
        <v>125</v>
      </c>
      <c r="C121" t="inlineStr">
        <is>
          <t xml:space="preserve">CONCLUIDO	</t>
        </is>
      </c>
      <c r="D121" t="n">
        <v>3.675</v>
      </c>
      <c r="E121" t="n">
        <v>27.21</v>
      </c>
      <c r="F121" t="n">
        <v>23.98</v>
      </c>
      <c r="G121" t="n">
        <v>143.89</v>
      </c>
      <c r="H121" t="n">
        <v>1.83</v>
      </c>
      <c r="I121" t="n">
        <v>10</v>
      </c>
      <c r="J121" t="n">
        <v>299.59</v>
      </c>
      <c r="K121" t="n">
        <v>58.47</v>
      </c>
      <c r="L121" t="n">
        <v>30.75</v>
      </c>
      <c r="M121" t="n">
        <v>8</v>
      </c>
      <c r="N121" t="n">
        <v>85.36</v>
      </c>
      <c r="O121" t="n">
        <v>37183.12</v>
      </c>
      <c r="P121" t="n">
        <v>380.58</v>
      </c>
      <c r="Q121" t="n">
        <v>452.56</v>
      </c>
      <c r="R121" t="n">
        <v>70.63</v>
      </c>
      <c r="S121" t="n">
        <v>57.64</v>
      </c>
      <c r="T121" t="n">
        <v>4401.36</v>
      </c>
      <c r="U121" t="n">
        <v>0.82</v>
      </c>
      <c r="V121" t="n">
        <v>0.88</v>
      </c>
      <c r="W121" t="n">
        <v>6.81</v>
      </c>
      <c r="X121" t="n">
        <v>0.26</v>
      </c>
      <c r="Y121" t="n">
        <v>1</v>
      </c>
      <c r="Z121" t="n">
        <v>10</v>
      </c>
      <c r="AA121" t="n">
        <v>570.1551112547843</v>
      </c>
      <c r="AB121" t="n">
        <v>780.1113766870627</v>
      </c>
      <c r="AC121" t="n">
        <v>705.6586417892424</v>
      </c>
      <c r="AD121" t="n">
        <v>570155.1112547843</v>
      </c>
      <c r="AE121" t="n">
        <v>780111.3766870627</v>
      </c>
      <c r="AF121" t="n">
        <v>1.762381634446975e-05</v>
      </c>
      <c r="AG121" t="n">
        <v>32</v>
      </c>
      <c r="AH121" t="n">
        <v>705658.6417892424</v>
      </c>
    </row>
    <row r="122">
      <c r="A122" t="n">
        <v>120</v>
      </c>
      <c r="B122" t="n">
        <v>125</v>
      </c>
      <c r="C122" t="inlineStr">
        <is>
          <t xml:space="preserve">CONCLUIDO	</t>
        </is>
      </c>
      <c r="D122" t="n">
        <v>3.6767</v>
      </c>
      <c r="E122" t="n">
        <v>27.2</v>
      </c>
      <c r="F122" t="n">
        <v>23.97</v>
      </c>
      <c r="G122" t="n">
        <v>143.82</v>
      </c>
      <c r="H122" t="n">
        <v>1.84</v>
      </c>
      <c r="I122" t="n">
        <v>10</v>
      </c>
      <c r="J122" t="n">
        <v>300.11</v>
      </c>
      <c r="K122" t="n">
        <v>58.47</v>
      </c>
      <c r="L122" t="n">
        <v>31</v>
      </c>
      <c r="M122" t="n">
        <v>8</v>
      </c>
      <c r="N122" t="n">
        <v>85.64</v>
      </c>
      <c r="O122" t="n">
        <v>37247.94</v>
      </c>
      <c r="P122" t="n">
        <v>380.68</v>
      </c>
      <c r="Q122" t="n">
        <v>452.57</v>
      </c>
      <c r="R122" t="n">
        <v>70.3</v>
      </c>
      <c r="S122" t="n">
        <v>57.64</v>
      </c>
      <c r="T122" t="n">
        <v>4239.44</v>
      </c>
      <c r="U122" t="n">
        <v>0.82</v>
      </c>
      <c r="V122" t="n">
        <v>0.88</v>
      </c>
      <c r="W122" t="n">
        <v>6.81</v>
      </c>
      <c r="X122" t="n">
        <v>0.24</v>
      </c>
      <c r="Y122" t="n">
        <v>1</v>
      </c>
      <c r="Z122" t="n">
        <v>10</v>
      </c>
      <c r="AA122" t="n">
        <v>570.0776929060033</v>
      </c>
      <c r="AB122" t="n">
        <v>780.005449486804</v>
      </c>
      <c r="AC122" t="n">
        <v>705.5628241323068</v>
      </c>
      <c r="AD122" t="n">
        <v>570077.6929060033</v>
      </c>
      <c r="AE122" t="n">
        <v>780005.449486804</v>
      </c>
      <c r="AF122" t="n">
        <v>1.76319688581529e-05</v>
      </c>
      <c r="AG122" t="n">
        <v>32</v>
      </c>
      <c r="AH122" t="n">
        <v>705562.8241323067</v>
      </c>
    </row>
    <row r="123">
      <c r="A123" t="n">
        <v>121</v>
      </c>
      <c r="B123" t="n">
        <v>125</v>
      </c>
      <c r="C123" t="inlineStr">
        <is>
          <t xml:space="preserve">CONCLUIDO	</t>
        </is>
      </c>
      <c r="D123" t="n">
        <v>3.6749</v>
      </c>
      <c r="E123" t="n">
        <v>27.21</v>
      </c>
      <c r="F123" t="n">
        <v>23.98</v>
      </c>
      <c r="G123" t="n">
        <v>143.9</v>
      </c>
      <c r="H123" t="n">
        <v>1.85</v>
      </c>
      <c r="I123" t="n">
        <v>10</v>
      </c>
      <c r="J123" t="n">
        <v>300.64</v>
      </c>
      <c r="K123" t="n">
        <v>58.47</v>
      </c>
      <c r="L123" t="n">
        <v>31.25</v>
      </c>
      <c r="M123" t="n">
        <v>8</v>
      </c>
      <c r="N123" t="n">
        <v>85.91</v>
      </c>
      <c r="O123" t="n">
        <v>37312.88</v>
      </c>
      <c r="P123" t="n">
        <v>380.95</v>
      </c>
      <c r="Q123" t="n">
        <v>452.55</v>
      </c>
      <c r="R123" t="n">
        <v>70.76000000000001</v>
      </c>
      <c r="S123" t="n">
        <v>57.64</v>
      </c>
      <c r="T123" t="n">
        <v>4468.65</v>
      </c>
      <c r="U123" t="n">
        <v>0.8100000000000001</v>
      </c>
      <c r="V123" t="n">
        <v>0.88</v>
      </c>
      <c r="W123" t="n">
        <v>6.81</v>
      </c>
      <c r="X123" t="n">
        <v>0.26</v>
      </c>
      <c r="Y123" t="n">
        <v>1</v>
      </c>
      <c r="Z123" t="n">
        <v>10</v>
      </c>
      <c r="AA123" t="n">
        <v>570.4062915649457</v>
      </c>
      <c r="AB123" t="n">
        <v>780.4550526687186</v>
      </c>
      <c r="AC123" t="n">
        <v>705.9695178175615</v>
      </c>
      <c r="AD123" t="n">
        <v>570406.2915649457</v>
      </c>
      <c r="AE123" t="n">
        <v>780455.0526687186</v>
      </c>
      <c r="AF123" t="n">
        <v>1.762333678484133e-05</v>
      </c>
      <c r="AG123" t="n">
        <v>32</v>
      </c>
      <c r="AH123" t="n">
        <v>705969.5178175615</v>
      </c>
    </row>
    <row r="124">
      <c r="A124" t="n">
        <v>122</v>
      </c>
      <c r="B124" t="n">
        <v>125</v>
      </c>
      <c r="C124" t="inlineStr">
        <is>
          <t xml:space="preserve">CONCLUIDO	</t>
        </is>
      </c>
      <c r="D124" t="n">
        <v>3.6753</v>
      </c>
      <c r="E124" t="n">
        <v>27.21</v>
      </c>
      <c r="F124" t="n">
        <v>23.98</v>
      </c>
      <c r="G124" t="n">
        <v>143.88</v>
      </c>
      <c r="H124" t="n">
        <v>1.86</v>
      </c>
      <c r="I124" t="n">
        <v>10</v>
      </c>
      <c r="J124" t="n">
        <v>301.17</v>
      </c>
      <c r="K124" t="n">
        <v>58.47</v>
      </c>
      <c r="L124" t="n">
        <v>31.5</v>
      </c>
      <c r="M124" t="n">
        <v>8</v>
      </c>
      <c r="N124" t="n">
        <v>86.19</v>
      </c>
      <c r="O124" t="n">
        <v>37377.94</v>
      </c>
      <c r="P124" t="n">
        <v>381.25</v>
      </c>
      <c r="Q124" t="n">
        <v>452.58</v>
      </c>
      <c r="R124" t="n">
        <v>70.73</v>
      </c>
      <c r="S124" t="n">
        <v>57.64</v>
      </c>
      <c r="T124" t="n">
        <v>4450.72</v>
      </c>
      <c r="U124" t="n">
        <v>0.82</v>
      </c>
      <c r="V124" t="n">
        <v>0.88</v>
      </c>
      <c r="W124" t="n">
        <v>6.81</v>
      </c>
      <c r="X124" t="n">
        <v>0.26</v>
      </c>
      <c r="Y124" t="n">
        <v>1</v>
      </c>
      <c r="Z124" t="n">
        <v>10</v>
      </c>
      <c r="AA124" t="n">
        <v>570.573038042554</v>
      </c>
      <c r="AB124" t="n">
        <v>780.6832025557177</v>
      </c>
      <c r="AC124" t="n">
        <v>706.1758933995557</v>
      </c>
      <c r="AD124" t="n">
        <v>570573.038042554</v>
      </c>
      <c r="AE124" t="n">
        <v>780683.2025557177</v>
      </c>
      <c r="AF124" t="n">
        <v>1.762525502335501e-05</v>
      </c>
      <c r="AG124" t="n">
        <v>32</v>
      </c>
      <c r="AH124" t="n">
        <v>706175.8933995557</v>
      </c>
    </row>
    <row r="125">
      <c r="A125" t="n">
        <v>123</v>
      </c>
      <c r="B125" t="n">
        <v>125</v>
      </c>
      <c r="C125" t="inlineStr">
        <is>
          <t xml:space="preserve">CONCLUIDO	</t>
        </is>
      </c>
      <c r="D125" t="n">
        <v>3.6742</v>
      </c>
      <c r="E125" t="n">
        <v>27.22</v>
      </c>
      <c r="F125" t="n">
        <v>23.99</v>
      </c>
      <c r="G125" t="n">
        <v>143.93</v>
      </c>
      <c r="H125" t="n">
        <v>1.87</v>
      </c>
      <c r="I125" t="n">
        <v>10</v>
      </c>
      <c r="J125" t="n">
        <v>301.69</v>
      </c>
      <c r="K125" t="n">
        <v>58.47</v>
      </c>
      <c r="L125" t="n">
        <v>31.75</v>
      </c>
      <c r="M125" t="n">
        <v>8</v>
      </c>
      <c r="N125" t="n">
        <v>86.47</v>
      </c>
      <c r="O125" t="n">
        <v>37443.11</v>
      </c>
      <c r="P125" t="n">
        <v>381.47</v>
      </c>
      <c r="Q125" t="n">
        <v>452.55</v>
      </c>
      <c r="R125" t="n">
        <v>70.79000000000001</v>
      </c>
      <c r="S125" t="n">
        <v>57.64</v>
      </c>
      <c r="T125" t="n">
        <v>4484.98</v>
      </c>
      <c r="U125" t="n">
        <v>0.8100000000000001</v>
      </c>
      <c r="V125" t="n">
        <v>0.88</v>
      </c>
      <c r="W125" t="n">
        <v>6.82</v>
      </c>
      <c r="X125" t="n">
        <v>0.26</v>
      </c>
      <c r="Y125" t="n">
        <v>1</v>
      </c>
      <c r="Z125" t="n">
        <v>10</v>
      </c>
      <c r="AA125" t="n">
        <v>570.8152935516686</v>
      </c>
      <c r="AB125" t="n">
        <v>781.0146672308471</v>
      </c>
      <c r="AC125" t="n">
        <v>706.4757235513043</v>
      </c>
      <c r="AD125" t="n">
        <v>570815.2935516685</v>
      </c>
      <c r="AE125" t="n">
        <v>781014.6672308471</v>
      </c>
      <c r="AF125" t="n">
        <v>1.761997986744238e-05</v>
      </c>
      <c r="AG125" t="n">
        <v>32</v>
      </c>
      <c r="AH125" t="n">
        <v>706475.7235513043</v>
      </c>
    </row>
    <row r="126">
      <c r="A126" t="n">
        <v>124</v>
      </c>
      <c r="B126" t="n">
        <v>125</v>
      </c>
      <c r="C126" t="inlineStr">
        <is>
          <t xml:space="preserve">CONCLUIDO	</t>
        </is>
      </c>
      <c r="D126" t="n">
        <v>3.6761</v>
      </c>
      <c r="E126" t="n">
        <v>27.2</v>
      </c>
      <c r="F126" t="n">
        <v>23.97</v>
      </c>
      <c r="G126" t="n">
        <v>143.84</v>
      </c>
      <c r="H126" t="n">
        <v>1.89</v>
      </c>
      <c r="I126" t="n">
        <v>10</v>
      </c>
      <c r="J126" t="n">
        <v>302.22</v>
      </c>
      <c r="K126" t="n">
        <v>58.47</v>
      </c>
      <c r="L126" t="n">
        <v>32</v>
      </c>
      <c r="M126" t="n">
        <v>8</v>
      </c>
      <c r="N126" t="n">
        <v>86.75</v>
      </c>
      <c r="O126" t="n">
        <v>37508.41</v>
      </c>
      <c r="P126" t="n">
        <v>381.1</v>
      </c>
      <c r="Q126" t="n">
        <v>452.59</v>
      </c>
      <c r="R126" t="n">
        <v>70.47</v>
      </c>
      <c r="S126" t="n">
        <v>57.64</v>
      </c>
      <c r="T126" t="n">
        <v>4322.32</v>
      </c>
      <c r="U126" t="n">
        <v>0.82</v>
      </c>
      <c r="V126" t="n">
        <v>0.88</v>
      </c>
      <c r="W126" t="n">
        <v>6.81</v>
      </c>
      <c r="X126" t="n">
        <v>0.25</v>
      </c>
      <c r="Y126" t="n">
        <v>1</v>
      </c>
      <c r="Z126" t="n">
        <v>10</v>
      </c>
      <c r="AA126" t="n">
        <v>570.3999806093569</v>
      </c>
      <c r="AB126" t="n">
        <v>780.4464177408623</v>
      </c>
      <c r="AC126" t="n">
        <v>705.9617069951006</v>
      </c>
      <c r="AD126" t="n">
        <v>570399.9806093569</v>
      </c>
      <c r="AE126" t="n">
        <v>780446.4177408624</v>
      </c>
      <c r="AF126" t="n">
        <v>1.762909150038238e-05</v>
      </c>
      <c r="AG126" t="n">
        <v>32</v>
      </c>
      <c r="AH126" t="n">
        <v>705961.7069951006</v>
      </c>
    </row>
    <row r="127">
      <c r="A127" t="n">
        <v>125</v>
      </c>
      <c r="B127" t="n">
        <v>125</v>
      </c>
      <c r="C127" t="inlineStr">
        <is>
          <t xml:space="preserve">CONCLUIDO	</t>
        </is>
      </c>
      <c r="D127" t="n">
        <v>3.6755</v>
      </c>
      <c r="E127" t="n">
        <v>27.21</v>
      </c>
      <c r="F127" t="n">
        <v>23.98</v>
      </c>
      <c r="G127" t="n">
        <v>143.87</v>
      </c>
      <c r="H127" t="n">
        <v>1.9</v>
      </c>
      <c r="I127" t="n">
        <v>10</v>
      </c>
      <c r="J127" t="n">
        <v>302.75</v>
      </c>
      <c r="K127" t="n">
        <v>58.47</v>
      </c>
      <c r="L127" t="n">
        <v>32.25</v>
      </c>
      <c r="M127" t="n">
        <v>8</v>
      </c>
      <c r="N127" t="n">
        <v>87.03</v>
      </c>
      <c r="O127" t="n">
        <v>37573.82</v>
      </c>
      <c r="P127" t="n">
        <v>381.35</v>
      </c>
      <c r="Q127" t="n">
        <v>452.59</v>
      </c>
      <c r="R127" t="n">
        <v>70.62</v>
      </c>
      <c r="S127" t="n">
        <v>57.64</v>
      </c>
      <c r="T127" t="n">
        <v>4396.85</v>
      </c>
      <c r="U127" t="n">
        <v>0.82</v>
      </c>
      <c r="V127" t="n">
        <v>0.88</v>
      </c>
      <c r="W127" t="n">
        <v>6.81</v>
      </c>
      <c r="X127" t="n">
        <v>0.25</v>
      </c>
      <c r="Y127" t="n">
        <v>1</v>
      </c>
      <c r="Z127" t="n">
        <v>10</v>
      </c>
      <c r="AA127" t="n">
        <v>570.6234953688175</v>
      </c>
      <c r="AB127" t="n">
        <v>780.7522404955317</v>
      </c>
      <c r="AC127" t="n">
        <v>706.2383424552893</v>
      </c>
      <c r="AD127" t="n">
        <v>570623.4953688176</v>
      </c>
      <c r="AE127" t="n">
        <v>780752.2404955317</v>
      </c>
      <c r="AF127" t="n">
        <v>1.762621414261186e-05</v>
      </c>
      <c r="AG127" t="n">
        <v>32</v>
      </c>
      <c r="AH127" t="n">
        <v>706238.3424552893</v>
      </c>
    </row>
    <row r="128">
      <c r="A128" t="n">
        <v>126</v>
      </c>
      <c r="B128" t="n">
        <v>125</v>
      </c>
      <c r="C128" t="inlineStr">
        <is>
          <t xml:space="preserve">CONCLUIDO	</t>
        </is>
      </c>
      <c r="D128" t="n">
        <v>3.6746</v>
      </c>
      <c r="E128" t="n">
        <v>27.21</v>
      </c>
      <c r="F128" t="n">
        <v>23.98</v>
      </c>
      <c r="G128" t="n">
        <v>143.91</v>
      </c>
      <c r="H128" t="n">
        <v>1.91</v>
      </c>
      <c r="I128" t="n">
        <v>10</v>
      </c>
      <c r="J128" t="n">
        <v>303.28</v>
      </c>
      <c r="K128" t="n">
        <v>58.47</v>
      </c>
      <c r="L128" t="n">
        <v>32.5</v>
      </c>
      <c r="M128" t="n">
        <v>8</v>
      </c>
      <c r="N128" t="n">
        <v>87.31</v>
      </c>
      <c r="O128" t="n">
        <v>37639.36</v>
      </c>
      <c r="P128" t="n">
        <v>381.5</v>
      </c>
      <c r="Q128" t="n">
        <v>452.59</v>
      </c>
      <c r="R128" t="n">
        <v>70.92</v>
      </c>
      <c r="S128" t="n">
        <v>57.64</v>
      </c>
      <c r="T128" t="n">
        <v>4546.22</v>
      </c>
      <c r="U128" t="n">
        <v>0.8100000000000001</v>
      </c>
      <c r="V128" t="n">
        <v>0.88</v>
      </c>
      <c r="W128" t="n">
        <v>6.81</v>
      </c>
      <c r="X128" t="n">
        <v>0.26</v>
      </c>
      <c r="Y128" t="n">
        <v>1</v>
      </c>
      <c r="Z128" t="n">
        <v>10</v>
      </c>
      <c r="AA128" t="n">
        <v>570.7913184790101</v>
      </c>
      <c r="AB128" t="n">
        <v>780.9818634787302</v>
      </c>
      <c r="AC128" t="n">
        <v>706.4460505432492</v>
      </c>
      <c r="AD128" t="n">
        <v>570791.3184790101</v>
      </c>
      <c r="AE128" t="n">
        <v>780981.8634787302</v>
      </c>
      <c r="AF128" t="n">
        <v>1.762189810595606e-05</v>
      </c>
      <c r="AG128" t="n">
        <v>32</v>
      </c>
      <c r="AH128" t="n">
        <v>706446.0505432491</v>
      </c>
    </row>
    <row r="129">
      <c r="A129" t="n">
        <v>127</v>
      </c>
      <c r="B129" t="n">
        <v>125</v>
      </c>
      <c r="C129" t="inlineStr">
        <is>
          <t xml:space="preserve">CONCLUIDO	</t>
        </is>
      </c>
      <c r="D129" t="n">
        <v>3.6746</v>
      </c>
      <c r="E129" t="n">
        <v>27.21</v>
      </c>
      <c r="F129" t="n">
        <v>23.98</v>
      </c>
      <c r="G129" t="n">
        <v>143.91</v>
      </c>
      <c r="H129" t="n">
        <v>1.92</v>
      </c>
      <c r="I129" t="n">
        <v>10</v>
      </c>
      <c r="J129" t="n">
        <v>303.82</v>
      </c>
      <c r="K129" t="n">
        <v>58.47</v>
      </c>
      <c r="L129" t="n">
        <v>32.75</v>
      </c>
      <c r="M129" t="n">
        <v>8</v>
      </c>
      <c r="N129" t="n">
        <v>87.59</v>
      </c>
      <c r="O129" t="n">
        <v>37705.01</v>
      </c>
      <c r="P129" t="n">
        <v>381.29</v>
      </c>
      <c r="Q129" t="n">
        <v>452.55</v>
      </c>
      <c r="R129" t="n">
        <v>70.91</v>
      </c>
      <c r="S129" t="n">
        <v>57.64</v>
      </c>
      <c r="T129" t="n">
        <v>4544.95</v>
      </c>
      <c r="U129" t="n">
        <v>0.8100000000000001</v>
      </c>
      <c r="V129" t="n">
        <v>0.88</v>
      </c>
      <c r="W129" t="n">
        <v>6.81</v>
      </c>
      <c r="X129" t="n">
        <v>0.26</v>
      </c>
      <c r="Y129" t="n">
        <v>1</v>
      </c>
      <c r="Z129" t="n">
        <v>10</v>
      </c>
      <c r="AA129" t="n">
        <v>570.6530949627319</v>
      </c>
      <c r="AB129" t="n">
        <v>780.7927399657672</v>
      </c>
      <c r="AC129" t="n">
        <v>706.2749767129268</v>
      </c>
      <c r="AD129" t="n">
        <v>570653.0949627318</v>
      </c>
      <c r="AE129" t="n">
        <v>780792.7399657671</v>
      </c>
      <c r="AF129" t="n">
        <v>1.762189810595606e-05</v>
      </c>
      <c r="AG129" t="n">
        <v>32</v>
      </c>
      <c r="AH129" t="n">
        <v>706274.9767129268</v>
      </c>
    </row>
    <row r="130">
      <c r="A130" t="n">
        <v>128</v>
      </c>
      <c r="B130" t="n">
        <v>125</v>
      </c>
      <c r="C130" t="inlineStr">
        <is>
          <t xml:space="preserve">CONCLUIDO	</t>
        </is>
      </c>
      <c r="D130" t="n">
        <v>3.6753</v>
      </c>
      <c r="E130" t="n">
        <v>27.21</v>
      </c>
      <c r="F130" t="n">
        <v>23.98</v>
      </c>
      <c r="G130" t="n">
        <v>143.88</v>
      </c>
      <c r="H130" t="n">
        <v>1.93</v>
      </c>
      <c r="I130" t="n">
        <v>10</v>
      </c>
      <c r="J130" t="n">
        <v>304.35</v>
      </c>
      <c r="K130" t="n">
        <v>58.47</v>
      </c>
      <c r="L130" t="n">
        <v>33</v>
      </c>
      <c r="M130" t="n">
        <v>8</v>
      </c>
      <c r="N130" t="n">
        <v>87.88</v>
      </c>
      <c r="O130" t="n">
        <v>37770.79</v>
      </c>
      <c r="P130" t="n">
        <v>380.73</v>
      </c>
      <c r="Q130" t="n">
        <v>452.6</v>
      </c>
      <c r="R130" t="n">
        <v>70.68000000000001</v>
      </c>
      <c r="S130" t="n">
        <v>57.64</v>
      </c>
      <c r="T130" t="n">
        <v>4428.63</v>
      </c>
      <c r="U130" t="n">
        <v>0.82</v>
      </c>
      <c r="V130" t="n">
        <v>0.88</v>
      </c>
      <c r="W130" t="n">
        <v>6.81</v>
      </c>
      <c r="X130" t="n">
        <v>0.25</v>
      </c>
      <c r="Y130" t="n">
        <v>1</v>
      </c>
      <c r="Z130" t="n">
        <v>10</v>
      </c>
      <c r="AA130" t="n">
        <v>570.2308354764967</v>
      </c>
      <c r="AB130" t="n">
        <v>780.2149859079265</v>
      </c>
      <c r="AC130" t="n">
        <v>705.7523626914834</v>
      </c>
      <c r="AD130" t="n">
        <v>570230.8354764967</v>
      </c>
      <c r="AE130" t="n">
        <v>780214.9859079265</v>
      </c>
      <c r="AF130" t="n">
        <v>1.762525502335501e-05</v>
      </c>
      <c r="AG130" t="n">
        <v>32</v>
      </c>
      <c r="AH130" t="n">
        <v>705752.3626914835</v>
      </c>
    </row>
    <row r="131">
      <c r="A131" t="n">
        <v>129</v>
      </c>
      <c r="B131" t="n">
        <v>125</v>
      </c>
      <c r="C131" t="inlineStr">
        <is>
          <t xml:space="preserve">CONCLUIDO	</t>
        </is>
      </c>
      <c r="D131" t="n">
        <v>3.6739</v>
      </c>
      <c r="E131" t="n">
        <v>27.22</v>
      </c>
      <c r="F131" t="n">
        <v>23.99</v>
      </c>
      <c r="G131" t="n">
        <v>143.94</v>
      </c>
      <c r="H131" t="n">
        <v>1.94</v>
      </c>
      <c r="I131" t="n">
        <v>10</v>
      </c>
      <c r="J131" t="n">
        <v>304.88</v>
      </c>
      <c r="K131" t="n">
        <v>58.47</v>
      </c>
      <c r="L131" t="n">
        <v>33.25</v>
      </c>
      <c r="M131" t="n">
        <v>8</v>
      </c>
      <c r="N131" t="n">
        <v>88.16</v>
      </c>
      <c r="O131" t="n">
        <v>37836.69</v>
      </c>
      <c r="P131" t="n">
        <v>380.58</v>
      </c>
      <c r="Q131" t="n">
        <v>452.6</v>
      </c>
      <c r="R131" t="n">
        <v>70.94</v>
      </c>
      <c r="S131" t="n">
        <v>57.64</v>
      </c>
      <c r="T131" t="n">
        <v>4560.42</v>
      </c>
      <c r="U131" t="n">
        <v>0.8100000000000001</v>
      </c>
      <c r="V131" t="n">
        <v>0.88</v>
      </c>
      <c r="W131" t="n">
        <v>6.81</v>
      </c>
      <c r="X131" t="n">
        <v>0.27</v>
      </c>
      <c r="Y131" t="n">
        <v>1</v>
      </c>
      <c r="Z131" t="n">
        <v>10</v>
      </c>
      <c r="AA131" t="n">
        <v>570.2524282358359</v>
      </c>
      <c r="AB131" t="n">
        <v>780.2445300738597</v>
      </c>
      <c r="AC131" t="n">
        <v>705.7790872036857</v>
      </c>
      <c r="AD131" t="n">
        <v>570252.4282358359</v>
      </c>
      <c r="AE131" t="n">
        <v>780244.5300738596</v>
      </c>
      <c r="AF131" t="n">
        <v>1.761854118855712e-05</v>
      </c>
      <c r="AG131" t="n">
        <v>32</v>
      </c>
      <c r="AH131" t="n">
        <v>705779.0872036857</v>
      </c>
    </row>
    <row r="132">
      <c r="A132" t="n">
        <v>130</v>
      </c>
      <c r="B132" t="n">
        <v>125</v>
      </c>
      <c r="C132" t="inlineStr">
        <is>
          <t xml:space="preserve">CONCLUIDO	</t>
        </is>
      </c>
      <c r="D132" t="n">
        <v>3.675</v>
      </c>
      <c r="E132" t="n">
        <v>27.21</v>
      </c>
      <c r="F132" t="n">
        <v>23.98</v>
      </c>
      <c r="G132" t="n">
        <v>143.89</v>
      </c>
      <c r="H132" t="n">
        <v>1.95</v>
      </c>
      <c r="I132" t="n">
        <v>10</v>
      </c>
      <c r="J132" t="n">
        <v>305.42</v>
      </c>
      <c r="K132" t="n">
        <v>58.47</v>
      </c>
      <c r="L132" t="n">
        <v>33.5</v>
      </c>
      <c r="M132" t="n">
        <v>8</v>
      </c>
      <c r="N132" t="n">
        <v>88.45</v>
      </c>
      <c r="O132" t="n">
        <v>37902.71</v>
      </c>
      <c r="P132" t="n">
        <v>379.8</v>
      </c>
      <c r="Q132" t="n">
        <v>452.58</v>
      </c>
      <c r="R132" t="n">
        <v>70.81</v>
      </c>
      <c r="S132" t="n">
        <v>57.64</v>
      </c>
      <c r="T132" t="n">
        <v>4495.31</v>
      </c>
      <c r="U132" t="n">
        <v>0.8100000000000001</v>
      </c>
      <c r="V132" t="n">
        <v>0.88</v>
      </c>
      <c r="W132" t="n">
        <v>6.81</v>
      </c>
      <c r="X132" t="n">
        <v>0.26</v>
      </c>
      <c r="Y132" t="n">
        <v>1</v>
      </c>
      <c r="Z132" t="n">
        <v>10</v>
      </c>
      <c r="AA132" t="n">
        <v>569.6417655033434</v>
      </c>
      <c r="AB132" t="n">
        <v>779.4089943827248</v>
      </c>
      <c r="AC132" t="n">
        <v>705.023293866231</v>
      </c>
      <c r="AD132" t="n">
        <v>569641.7655033434</v>
      </c>
      <c r="AE132" t="n">
        <v>779408.9943827249</v>
      </c>
      <c r="AF132" t="n">
        <v>1.762381634446975e-05</v>
      </c>
      <c r="AG132" t="n">
        <v>32</v>
      </c>
      <c r="AH132" t="n">
        <v>705023.293866231</v>
      </c>
    </row>
    <row r="133">
      <c r="A133" t="n">
        <v>131</v>
      </c>
      <c r="B133" t="n">
        <v>125</v>
      </c>
      <c r="C133" t="inlineStr">
        <is>
          <t xml:space="preserve">CONCLUIDO	</t>
        </is>
      </c>
      <c r="D133" t="n">
        <v>3.6757</v>
      </c>
      <c r="E133" t="n">
        <v>27.21</v>
      </c>
      <c r="F133" t="n">
        <v>23.98</v>
      </c>
      <c r="G133" t="n">
        <v>143.86</v>
      </c>
      <c r="H133" t="n">
        <v>1.97</v>
      </c>
      <c r="I133" t="n">
        <v>10</v>
      </c>
      <c r="J133" t="n">
        <v>305.96</v>
      </c>
      <c r="K133" t="n">
        <v>58.47</v>
      </c>
      <c r="L133" t="n">
        <v>33.75</v>
      </c>
      <c r="M133" t="n">
        <v>8</v>
      </c>
      <c r="N133" t="n">
        <v>88.73</v>
      </c>
      <c r="O133" t="n">
        <v>37968.85</v>
      </c>
      <c r="P133" t="n">
        <v>378.98</v>
      </c>
      <c r="Q133" t="n">
        <v>452.56</v>
      </c>
      <c r="R133" t="n">
        <v>70.58</v>
      </c>
      <c r="S133" t="n">
        <v>57.64</v>
      </c>
      <c r="T133" t="n">
        <v>4377.34</v>
      </c>
      <c r="U133" t="n">
        <v>0.82</v>
      </c>
      <c r="V133" t="n">
        <v>0.88</v>
      </c>
      <c r="W133" t="n">
        <v>6.81</v>
      </c>
      <c r="X133" t="n">
        <v>0.25</v>
      </c>
      <c r="Y133" t="n">
        <v>1</v>
      </c>
      <c r="Z133" t="n">
        <v>10</v>
      </c>
      <c r="AA133" t="n">
        <v>569.048661902763</v>
      </c>
      <c r="AB133" t="n">
        <v>778.5974838705265</v>
      </c>
      <c r="AC133" t="n">
        <v>704.2892327783545</v>
      </c>
      <c r="AD133" t="n">
        <v>569048.6619027629</v>
      </c>
      <c r="AE133" t="n">
        <v>778597.4838705265</v>
      </c>
      <c r="AF133" t="n">
        <v>1.762717326186869e-05</v>
      </c>
      <c r="AG133" t="n">
        <v>32</v>
      </c>
      <c r="AH133" t="n">
        <v>704289.2327783545</v>
      </c>
    </row>
    <row r="134">
      <c r="A134" t="n">
        <v>132</v>
      </c>
      <c r="B134" t="n">
        <v>125</v>
      </c>
      <c r="C134" t="inlineStr">
        <is>
          <t xml:space="preserve">CONCLUIDO	</t>
        </is>
      </c>
      <c r="D134" t="n">
        <v>3.685</v>
      </c>
      <c r="E134" t="n">
        <v>27.14</v>
      </c>
      <c r="F134" t="n">
        <v>23.96</v>
      </c>
      <c r="G134" t="n">
        <v>159.7</v>
      </c>
      <c r="H134" t="n">
        <v>1.98</v>
      </c>
      <c r="I134" t="n">
        <v>9</v>
      </c>
      <c r="J134" t="n">
        <v>306.49</v>
      </c>
      <c r="K134" t="n">
        <v>58.47</v>
      </c>
      <c r="L134" t="n">
        <v>34</v>
      </c>
      <c r="M134" t="n">
        <v>7</v>
      </c>
      <c r="N134" t="n">
        <v>89.02</v>
      </c>
      <c r="O134" t="n">
        <v>38035.12</v>
      </c>
      <c r="P134" t="n">
        <v>378.87</v>
      </c>
      <c r="Q134" t="n">
        <v>452.56</v>
      </c>
      <c r="R134" t="n">
        <v>69.75</v>
      </c>
      <c r="S134" t="n">
        <v>57.64</v>
      </c>
      <c r="T134" t="n">
        <v>3968.21</v>
      </c>
      <c r="U134" t="n">
        <v>0.83</v>
      </c>
      <c r="V134" t="n">
        <v>0.89</v>
      </c>
      <c r="W134" t="n">
        <v>6.81</v>
      </c>
      <c r="X134" t="n">
        <v>0.23</v>
      </c>
      <c r="Y134" t="n">
        <v>1</v>
      </c>
      <c r="Z134" t="n">
        <v>10</v>
      </c>
      <c r="AA134" t="n">
        <v>568.2425895794944</v>
      </c>
      <c r="AB134" t="n">
        <v>777.4945801564297</v>
      </c>
      <c r="AC134" t="n">
        <v>703.2915886467961</v>
      </c>
      <c r="AD134" t="n">
        <v>568242.5895794944</v>
      </c>
      <c r="AE134" t="n">
        <v>777494.5801564297</v>
      </c>
      <c r="AF134" t="n">
        <v>1.767177230731184e-05</v>
      </c>
      <c r="AG134" t="n">
        <v>32</v>
      </c>
      <c r="AH134" t="n">
        <v>703291.5886467961</v>
      </c>
    </row>
    <row r="135">
      <c r="A135" t="n">
        <v>133</v>
      </c>
      <c r="B135" t="n">
        <v>125</v>
      </c>
      <c r="C135" t="inlineStr">
        <is>
          <t xml:space="preserve">CONCLUIDO	</t>
        </is>
      </c>
      <c r="D135" t="n">
        <v>3.6851</v>
      </c>
      <c r="E135" t="n">
        <v>27.14</v>
      </c>
      <c r="F135" t="n">
        <v>23.95</v>
      </c>
      <c r="G135" t="n">
        <v>159.69</v>
      </c>
      <c r="H135" t="n">
        <v>1.99</v>
      </c>
      <c r="I135" t="n">
        <v>9</v>
      </c>
      <c r="J135" t="n">
        <v>307.03</v>
      </c>
      <c r="K135" t="n">
        <v>58.47</v>
      </c>
      <c r="L135" t="n">
        <v>34.25</v>
      </c>
      <c r="M135" t="n">
        <v>7</v>
      </c>
      <c r="N135" t="n">
        <v>89.31</v>
      </c>
      <c r="O135" t="n">
        <v>38101.52</v>
      </c>
      <c r="P135" t="n">
        <v>379.33</v>
      </c>
      <c r="Q135" t="n">
        <v>452.55</v>
      </c>
      <c r="R135" t="n">
        <v>69.84999999999999</v>
      </c>
      <c r="S135" t="n">
        <v>57.64</v>
      </c>
      <c r="T135" t="n">
        <v>4017.71</v>
      </c>
      <c r="U135" t="n">
        <v>0.83</v>
      </c>
      <c r="V135" t="n">
        <v>0.89</v>
      </c>
      <c r="W135" t="n">
        <v>6.81</v>
      </c>
      <c r="X135" t="n">
        <v>0.23</v>
      </c>
      <c r="Y135" t="n">
        <v>1</v>
      </c>
      <c r="Z135" t="n">
        <v>10</v>
      </c>
      <c r="AA135" t="n">
        <v>568.5239559677026</v>
      </c>
      <c r="AB135" t="n">
        <v>777.8795580617849</v>
      </c>
      <c r="AC135" t="n">
        <v>703.6398248011841</v>
      </c>
      <c r="AD135" t="n">
        <v>568523.9559677026</v>
      </c>
      <c r="AE135" t="n">
        <v>777879.5580617849</v>
      </c>
      <c r="AF135" t="n">
        <v>1.767225186694026e-05</v>
      </c>
      <c r="AG135" t="n">
        <v>32</v>
      </c>
      <c r="AH135" t="n">
        <v>703639.8248011841</v>
      </c>
    </row>
    <row r="136">
      <c r="A136" t="n">
        <v>134</v>
      </c>
      <c r="B136" t="n">
        <v>125</v>
      </c>
      <c r="C136" t="inlineStr">
        <is>
          <t xml:space="preserve">CONCLUIDO	</t>
        </is>
      </c>
      <c r="D136" t="n">
        <v>3.6862</v>
      </c>
      <c r="E136" t="n">
        <v>27.13</v>
      </c>
      <c r="F136" t="n">
        <v>23.95</v>
      </c>
      <c r="G136" t="n">
        <v>159.64</v>
      </c>
      <c r="H136" t="n">
        <v>2</v>
      </c>
      <c r="I136" t="n">
        <v>9</v>
      </c>
      <c r="J136" t="n">
        <v>307.57</v>
      </c>
      <c r="K136" t="n">
        <v>58.47</v>
      </c>
      <c r="L136" t="n">
        <v>34.5</v>
      </c>
      <c r="M136" t="n">
        <v>7</v>
      </c>
      <c r="N136" t="n">
        <v>89.59999999999999</v>
      </c>
      <c r="O136" t="n">
        <v>38168.04</v>
      </c>
      <c r="P136" t="n">
        <v>379.47</v>
      </c>
      <c r="Q136" t="n">
        <v>452.57</v>
      </c>
      <c r="R136" t="n">
        <v>69.48999999999999</v>
      </c>
      <c r="S136" t="n">
        <v>57.64</v>
      </c>
      <c r="T136" t="n">
        <v>3837.95</v>
      </c>
      <c r="U136" t="n">
        <v>0.83</v>
      </c>
      <c r="V136" t="n">
        <v>0.89</v>
      </c>
      <c r="W136" t="n">
        <v>6.81</v>
      </c>
      <c r="X136" t="n">
        <v>0.22</v>
      </c>
      <c r="Y136" t="n">
        <v>1</v>
      </c>
      <c r="Z136" t="n">
        <v>10</v>
      </c>
      <c r="AA136" t="n">
        <v>568.5322614507804</v>
      </c>
      <c r="AB136" t="n">
        <v>777.8909219901441</v>
      </c>
      <c r="AC136" t="n">
        <v>703.65010417217</v>
      </c>
      <c r="AD136" t="n">
        <v>568532.2614507804</v>
      </c>
      <c r="AE136" t="n">
        <v>777890.9219901441</v>
      </c>
      <c r="AF136" t="n">
        <v>1.76775270228529e-05</v>
      </c>
      <c r="AG136" t="n">
        <v>32</v>
      </c>
      <c r="AH136" t="n">
        <v>703650.10417217</v>
      </c>
    </row>
    <row r="137">
      <c r="A137" t="n">
        <v>135</v>
      </c>
      <c r="B137" t="n">
        <v>125</v>
      </c>
      <c r="C137" t="inlineStr">
        <is>
          <t xml:space="preserve">CONCLUIDO	</t>
        </is>
      </c>
      <c r="D137" t="n">
        <v>3.6854</v>
      </c>
      <c r="E137" t="n">
        <v>27.13</v>
      </c>
      <c r="F137" t="n">
        <v>23.95</v>
      </c>
      <c r="G137" t="n">
        <v>159.68</v>
      </c>
      <c r="H137" t="n">
        <v>2.01</v>
      </c>
      <c r="I137" t="n">
        <v>9</v>
      </c>
      <c r="J137" t="n">
        <v>308.11</v>
      </c>
      <c r="K137" t="n">
        <v>58.47</v>
      </c>
      <c r="L137" t="n">
        <v>34.75</v>
      </c>
      <c r="M137" t="n">
        <v>7</v>
      </c>
      <c r="N137" t="n">
        <v>89.89</v>
      </c>
      <c r="O137" t="n">
        <v>38234.68</v>
      </c>
      <c r="P137" t="n">
        <v>380</v>
      </c>
      <c r="Q137" t="n">
        <v>452.55</v>
      </c>
      <c r="R137" t="n">
        <v>69.70999999999999</v>
      </c>
      <c r="S137" t="n">
        <v>57.64</v>
      </c>
      <c r="T137" t="n">
        <v>3946.1</v>
      </c>
      <c r="U137" t="n">
        <v>0.83</v>
      </c>
      <c r="V137" t="n">
        <v>0.89</v>
      </c>
      <c r="W137" t="n">
        <v>6.81</v>
      </c>
      <c r="X137" t="n">
        <v>0.23</v>
      </c>
      <c r="Y137" t="n">
        <v>1</v>
      </c>
      <c r="Z137" t="n">
        <v>10</v>
      </c>
      <c r="AA137" t="n">
        <v>568.9408701885948</v>
      </c>
      <c r="AB137" t="n">
        <v>778.4499984917671</v>
      </c>
      <c r="AC137" t="n">
        <v>704.1558231971469</v>
      </c>
      <c r="AD137" t="n">
        <v>568940.8701885948</v>
      </c>
      <c r="AE137" t="n">
        <v>778449.9984917671</v>
      </c>
      <c r="AF137" t="n">
        <v>1.767369054582553e-05</v>
      </c>
      <c r="AG137" t="n">
        <v>32</v>
      </c>
      <c r="AH137" t="n">
        <v>704155.8231971469</v>
      </c>
    </row>
    <row r="138">
      <c r="A138" t="n">
        <v>136</v>
      </c>
      <c r="B138" t="n">
        <v>125</v>
      </c>
      <c r="C138" t="inlineStr">
        <is>
          <t xml:space="preserve">CONCLUIDO	</t>
        </is>
      </c>
      <c r="D138" t="n">
        <v>3.6856</v>
      </c>
      <c r="E138" t="n">
        <v>27.13</v>
      </c>
      <c r="F138" t="n">
        <v>23.95</v>
      </c>
      <c r="G138" t="n">
        <v>159.67</v>
      </c>
      <c r="H138" t="n">
        <v>2.02</v>
      </c>
      <c r="I138" t="n">
        <v>9</v>
      </c>
      <c r="J138" t="n">
        <v>308.65</v>
      </c>
      <c r="K138" t="n">
        <v>58.47</v>
      </c>
      <c r="L138" t="n">
        <v>35</v>
      </c>
      <c r="M138" t="n">
        <v>7</v>
      </c>
      <c r="N138" t="n">
        <v>90.18000000000001</v>
      </c>
      <c r="O138" t="n">
        <v>38301.46</v>
      </c>
      <c r="P138" t="n">
        <v>380.58</v>
      </c>
      <c r="Q138" t="n">
        <v>452.55</v>
      </c>
      <c r="R138" t="n">
        <v>69.65000000000001</v>
      </c>
      <c r="S138" t="n">
        <v>57.64</v>
      </c>
      <c r="T138" t="n">
        <v>3920.21</v>
      </c>
      <c r="U138" t="n">
        <v>0.83</v>
      </c>
      <c r="V138" t="n">
        <v>0.89</v>
      </c>
      <c r="W138" t="n">
        <v>6.81</v>
      </c>
      <c r="X138" t="n">
        <v>0.23</v>
      </c>
      <c r="Y138" t="n">
        <v>1</v>
      </c>
      <c r="Z138" t="n">
        <v>10</v>
      </c>
      <c r="AA138" t="n">
        <v>569.3062743282746</v>
      </c>
      <c r="AB138" t="n">
        <v>778.94996055617</v>
      </c>
      <c r="AC138" t="n">
        <v>704.6080695838243</v>
      </c>
      <c r="AD138" t="n">
        <v>569306.2743282747</v>
      </c>
      <c r="AE138" t="n">
        <v>778949.96055617</v>
      </c>
      <c r="AF138" t="n">
        <v>1.767464966508237e-05</v>
      </c>
      <c r="AG138" t="n">
        <v>32</v>
      </c>
      <c r="AH138" t="n">
        <v>704608.0695838244</v>
      </c>
    </row>
    <row r="139">
      <c r="A139" t="n">
        <v>137</v>
      </c>
      <c r="B139" t="n">
        <v>125</v>
      </c>
      <c r="C139" t="inlineStr">
        <is>
          <t xml:space="preserve">CONCLUIDO	</t>
        </is>
      </c>
      <c r="D139" t="n">
        <v>3.6863</v>
      </c>
      <c r="E139" t="n">
        <v>27.13</v>
      </c>
      <c r="F139" t="n">
        <v>23.95</v>
      </c>
      <c r="G139" t="n">
        <v>159.64</v>
      </c>
      <c r="H139" t="n">
        <v>2.03</v>
      </c>
      <c r="I139" t="n">
        <v>9</v>
      </c>
      <c r="J139" t="n">
        <v>309.2</v>
      </c>
      <c r="K139" t="n">
        <v>58.47</v>
      </c>
      <c r="L139" t="n">
        <v>35.25</v>
      </c>
      <c r="M139" t="n">
        <v>7</v>
      </c>
      <c r="N139" t="n">
        <v>90.47</v>
      </c>
      <c r="O139" t="n">
        <v>38368.36</v>
      </c>
      <c r="P139" t="n">
        <v>380.95</v>
      </c>
      <c r="Q139" t="n">
        <v>452.56</v>
      </c>
      <c r="R139" t="n">
        <v>69.54000000000001</v>
      </c>
      <c r="S139" t="n">
        <v>57.64</v>
      </c>
      <c r="T139" t="n">
        <v>3863.64</v>
      </c>
      <c r="U139" t="n">
        <v>0.83</v>
      </c>
      <c r="V139" t="n">
        <v>0.89</v>
      </c>
      <c r="W139" t="n">
        <v>6.81</v>
      </c>
      <c r="X139" t="n">
        <v>0.22</v>
      </c>
      <c r="Y139" t="n">
        <v>1</v>
      </c>
      <c r="Z139" t="n">
        <v>10</v>
      </c>
      <c r="AA139" t="n">
        <v>569.4957204826916</v>
      </c>
      <c r="AB139" t="n">
        <v>779.2091691424175</v>
      </c>
      <c r="AC139" t="n">
        <v>704.842539666402</v>
      </c>
      <c r="AD139" t="n">
        <v>569495.7204826915</v>
      </c>
      <c r="AE139" t="n">
        <v>779209.1691424175</v>
      </c>
      <c r="AF139" t="n">
        <v>1.767800658248132e-05</v>
      </c>
      <c r="AG139" t="n">
        <v>32</v>
      </c>
      <c r="AH139" t="n">
        <v>704842.539666402</v>
      </c>
    </row>
    <row r="140">
      <c r="A140" t="n">
        <v>138</v>
      </c>
      <c r="B140" t="n">
        <v>125</v>
      </c>
      <c r="C140" t="inlineStr">
        <is>
          <t xml:space="preserve">CONCLUIDO	</t>
        </is>
      </c>
      <c r="D140" t="n">
        <v>3.6866</v>
      </c>
      <c r="E140" t="n">
        <v>27.13</v>
      </c>
      <c r="F140" t="n">
        <v>23.94</v>
      </c>
      <c r="G140" t="n">
        <v>159.62</v>
      </c>
      <c r="H140" t="n">
        <v>2.04</v>
      </c>
      <c r="I140" t="n">
        <v>9</v>
      </c>
      <c r="J140" t="n">
        <v>309.74</v>
      </c>
      <c r="K140" t="n">
        <v>58.47</v>
      </c>
      <c r="L140" t="n">
        <v>35.5</v>
      </c>
      <c r="M140" t="n">
        <v>7</v>
      </c>
      <c r="N140" t="n">
        <v>90.77</v>
      </c>
      <c r="O140" t="n">
        <v>38435.39</v>
      </c>
      <c r="P140" t="n">
        <v>381.18</v>
      </c>
      <c r="Q140" t="n">
        <v>452.56</v>
      </c>
      <c r="R140" t="n">
        <v>69.56</v>
      </c>
      <c r="S140" t="n">
        <v>57.64</v>
      </c>
      <c r="T140" t="n">
        <v>3873.44</v>
      </c>
      <c r="U140" t="n">
        <v>0.83</v>
      </c>
      <c r="V140" t="n">
        <v>0.89</v>
      </c>
      <c r="W140" t="n">
        <v>6.81</v>
      </c>
      <c r="X140" t="n">
        <v>0.22</v>
      </c>
      <c r="Y140" t="n">
        <v>1</v>
      </c>
      <c r="Z140" t="n">
        <v>10</v>
      </c>
      <c r="AA140" t="n">
        <v>569.6108008839111</v>
      </c>
      <c r="AB140" t="n">
        <v>779.3666272243551</v>
      </c>
      <c r="AC140" t="n">
        <v>704.9849701699931</v>
      </c>
      <c r="AD140" t="n">
        <v>569610.8008839111</v>
      </c>
      <c r="AE140" t="n">
        <v>779366.627224355</v>
      </c>
      <c r="AF140" t="n">
        <v>1.767944526136658e-05</v>
      </c>
      <c r="AG140" t="n">
        <v>32</v>
      </c>
      <c r="AH140" t="n">
        <v>704984.9701699931</v>
      </c>
    </row>
    <row r="141">
      <c r="A141" t="n">
        <v>139</v>
      </c>
      <c r="B141" t="n">
        <v>125</v>
      </c>
      <c r="C141" t="inlineStr">
        <is>
          <t xml:space="preserve">CONCLUIDO	</t>
        </is>
      </c>
      <c r="D141" t="n">
        <v>3.6866</v>
      </c>
      <c r="E141" t="n">
        <v>27.12</v>
      </c>
      <c r="F141" t="n">
        <v>23.94</v>
      </c>
      <c r="G141" t="n">
        <v>159.62</v>
      </c>
      <c r="H141" t="n">
        <v>2.05</v>
      </c>
      <c r="I141" t="n">
        <v>9</v>
      </c>
      <c r="J141" t="n">
        <v>310.28</v>
      </c>
      <c r="K141" t="n">
        <v>58.47</v>
      </c>
      <c r="L141" t="n">
        <v>35.75</v>
      </c>
      <c r="M141" t="n">
        <v>7</v>
      </c>
      <c r="N141" t="n">
        <v>91.06</v>
      </c>
      <c r="O141" t="n">
        <v>38502.55</v>
      </c>
      <c r="P141" t="n">
        <v>381.4</v>
      </c>
      <c r="Q141" t="n">
        <v>452.58</v>
      </c>
      <c r="R141" t="n">
        <v>69.45999999999999</v>
      </c>
      <c r="S141" t="n">
        <v>57.64</v>
      </c>
      <c r="T141" t="n">
        <v>3821.3</v>
      </c>
      <c r="U141" t="n">
        <v>0.83</v>
      </c>
      <c r="V141" t="n">
        <v>0.89</v>
      </c>
      <c r="W141" t="n">
        <v>6.81</v>
      </c>
      <c r="X141" t="n">
        <v>0.22</v>
      </c>
      <c r="Y141" t="n">
        <v>1</v>
      </c>
      <c r="Z141" t="n">
        <v>10</v>
      </c>
      <c r="AA141" t="n">
        <v>569.7551351256068</v>
      </c>
      <c r="AB141" t="n">
        <v>779.5641117014205</v>
      </c>
      <c r="AC141" t="n">
        <v>705.1636070057389</v>
      </c>
      <c r="AD141" t="n">
        <v>569755.1351256068</v>
      </c>
      <c r="AE141" t="n">
        <v>779564.1117014205</v>
      </c>
      <c r="AF141" t="n">
        <v>1.767944526136658e-05</v>
      </c>
      <c r="AG141" t="n">
        <v>32</v>
      </c>
      <c r="AH141" t="n">
        <v>705163.6070057389</v>
      </c>
    </row>
    <row r="142">
      <c r="A142" t="n">
        <v>140</v>
      </c>
      <c r="B142" t="n">
        <v>125</v>
      </c>
      <c r="C142" t="inlineStr">
        <is>
          <t xml:space="preserve">CONCLUIDO	</t>
        </is>
      </c>
      <c r="D142" t="n">
        <v>3.6857</v>
      </c>
      <c r="E142" t="n">
        <v>27.13</v>
      </c>
      <c r="F142" t="n">
        <v>23.95</v>
      </c>
      <c r="G142" t="n">
        <v>159.67</v>
      </c>
      <c r="H142" t="n">
        <v>2.06</v>
      </c>
      <c r="I142" t="n">
        <v>9</v>
      </c>
      <c r="J142" t="n">
        <v>310.83</v>
      </c>
      <c r="K142" t="n">
        <v>58.47</v>
      </c>
      <c r="L142" t="n">
        <v>36</v>
      </c>
      <c r="M142" t="n">
        <v>7</v>
      </c>
      <c r="N142" t="n">
        <v>91.36</v>
      </c>
      <c r="O142" t="n">
        <v>38569.84</v>
      </c>
      <c r="P142" t="n">
        <v>381.51</v>
      </c>
      <c r="Q142" t="n">
        <v>452.61</v>
      </c>
      <c r="R142" t="n">
        <v>69.67</v>
      </c>
      <c r="S142" t="n">
        <v>57.64</v>
      </c>
      <c r="T142" t="n">
        <v>3927.91</v>
      </c>
      <c r="U142" t="n">
        <v>0.83</v>
      </c>
      <c r="V142" t="n">
        <v>0.89</v>
      </c>
      <c r="W142" t="n">
        <v>6.81</v>
      </c>
      <c r="X142" t="n">
        <v>0.23</v>
      </c>
      <c r="Y142" t="n">
        <v>1</v>
      </c>
      <c r="Z142" t="n">
        <v>10</v>
      </c>
      <c r="AA142" t="n">
        <v>569.90894548693</v>
      </c>
      <c r="AB142" t="n">
        <v>779.7745618234172</v>
      </c>
      <c r="AC142" t="n">
        <v>705.3539720634608</v>
      </c>
      <c r="AD142" t="n">
        <v>569908.94548693</v>
      </c>
      <c r="AE142" t="n">
        <v>779774.5618234172</v>
      </c>
      <c r="AF142" t="n">
        <v>1.767512922471079e-05</v>
      </c>
      <c r="AG142" t="n">
        <v>32</v>
      </c>
      <c r="AH142" t="n">
        <v>705353.9720634607</v>
      </c>
    </row>
    <row r="143">
      <c r="A143" t="n">
        <v>141</v>
      </c>
      <c r="B143" t="n">
        <v>125</v>
      </c>
      <c r="C143" t="inlineStr">
        <is>
          <t xml:space="preserve">CONCLUIDO	</t>
        </is>
      </c>
      <c r="D143" t="n">
        <v>3.685</v>
      </c>
      <c r="E143" t="n">
        <v>27.14</v>
      </c>
      <c r="F143" t="n">
        <v>23.95</v>
      </c>
      <c r="G143" t="n">
        <v>159.7</v>
      </c>
      <c r="H143" t="n">
        <v>2.07</v>
      </c>
      <c r="I143" t="n">
        <v>9</v>
      </c>
      <c r="J143" t="n">
        <v>311.38</v>
      </c>
      <c r="K143" t="n">
        <v>58.47</v>
      </c>
      <c r="L143" t="n">
        <v>36.25</v>
      </c>
      <c r="M143" t="n">
        <v>7</v>
      </c>
      <c r="N143" t="n">
        <v>91.65000000000001</v>
      </c>
      <c r="O143" t="n">
        <v>38637.26</v>
      </c>
      <c r="P143" t="n">
        <v>381.59</v>
      </c>
      <c r="Q143" t="n">
        <v>452.55</v>
      </c>
      <c r="R143" t="n">
        <v>70</v>
      </c>
      <c r="S143" t="n">
        <v>57.64</v>
      </c>
      <c r="T143" t="n">
        <v>4094.1</v>
      </c>
      <c r="U143" t="n">
        <v>0.82</v>
      </c>
      <c r="V143" t="n">
        <v>0.89</v>
      </c>
      <c r="W143" t="n">
        <v>6.81</v>
      </c>
      <c r="X143" t="n">
        <v>0.23</v>
      </c>
      <c r="Y143" t="n">
        <v>1</v>
      </c>
      <c r="Z143" t="n">
        <v>10</v>
      </c>
      <c r="AA143" t="n">
        <v>570.0149042994608</v>
      </c>
      <c r="AB143" t="n">
        <v>779.9195393452947</v>
      </c>
      <c r="AC143" t="n">
        <v>705.4851131341273</v>
      </c>
      <c r="AD143" t="n">
        <v>570014.9042994608</v>
      </c>
      <c r="AE143" t="n">
        <v>779919.5393452947</v>
      </c>
      <c r="AF143" t="n">
        <v>1.767177230731184e-05</v>
      </c>
      <c r="AG143" t="n">
        <v>32</v>
      </c>
      <c r="AH143" t="n">
        <v>705485.1131341273</v>
      </c>
    </row>
    <row r="144">
      <c r="A144" t="n">
        <v>142</v>
      </c>
      <c r="B144" t="n">
        <v>125</v>
      </c>
      <c r="C144" t="inlineStr">
        <is>
          <t xml:space="preserve">CONCLUIDO	</t>
        </is>
      </c>
      <c r="D144" t="n">
        <v>3.6839</v>
      </c>
      <c r="E144" t="n">
        <v>27.14</v>
      </c>
      <c r="F144" t="n">
        <v>23.96</v>
      </c>
      <c r="G144" t="n">
        <v>159.75</v>
      </c>
      <c r="H144" t="n">
        <v>2.08</v>
      </c>
      <c r="I144" t="n">
        <v>9</v>
      </c>
      <c r="J144" t="n">
        <v>311.92</v>
      </c>
      <c r="K144" t="n">
        <v>58.47</v>
      </c>
      <c r="L144" t="n">
        <v>36.5</v>
      </c>
      <c r="M144" t="n">
        <v>7</v>
      </c>
      <c r="N144" t="n">
        <v>91.95</v>
      </c>
      <c r="O144" t="n">
        <v>38704.93</v>
      </c>
      <c r="P144" t="n">
        <v>381.71</v>
      </c>
      <c r="Q144" t="n">
        <v>452.59</v>
      </c>
      <c r="R144" t="n">
        <v>70.08</v>
      </c>
      <c r="S144" t="n">
        <v>57.64</v>
      </c>
      <c r="T144" t="n">
        <v>4132.38</v>
      </c>
      <c r="U144" t="n">
        <v>0.82</v>
      </c>
      <c r="V144" t="n">
        <v>0.88</v>
      </c>
      <c r="W144" t="n">
        <v>6.81</v>
      </c>
      <c r="X144" t="n">
        <v>0.24</v>
      </c>
      <c r="Y144" t="n">
        <v>1</v>
      </c>
      <c r="Z144" t="n">
        <v>10</v>
      </c>
      <c r="AA144" t="n">
        <v>570.1907007161043</v>
      </c>
      <c r="AB144" t="n">
        <v>780.1600717581368</v>
      </c>
      <c r="AC144" t="n">
        <v>705.7026894710772</v>
      </c>
      <c r="AD144" t="n">
        <v>570190.7007161042</v>
      </c>
      <c r="AE144" t="n">
        <v>780160.0717581369</v>
      </c>
      <c r="AF144" t="n">
        <v>1.766649715139921e-05</v>
      </c>
      <c r="AG144" t="n">
        <v>32</v>
      </c>
      <c r="AH144" t="n">
        <v>705702.6894710772</v>
      </c>
    </row>
    <row r="145">
      <c r="A145" t="n">
        <v>143</v>
      </c>
      <c r="B145" t="n">
        <v>125</v>
      </c>
      <c r="C145" t="inlineStr">
        <is>
          <t xml:space="preserve">CONCLUIDO	</t>
        </is>
      </c>
      <c r="D145" t="n">
        <v>3.6847</v>
      </c>
      <c r="E145" t="n">
        <v>27.14</v>
      </c>
      <c r="F145" t="n">
        <v>23.96</v>
      </c>
      <c r="G145" t="n">
        <v>159.71</v>
      </c>
      <c r="H145" t="n">
        <v>2.1</v>
      </c>
      <c r="I145" t="n">
        <v>9</v>
      </c>
      <c r="J145" t="n">
        <v>312.47</v>
      </c>
      <c r="K145" t="n">
        <v>58.47</v>
      </c>
      <c r="L145" t="n">
        <v>36.75</v>
      </c>
      <c r="M145" t="n">
        <v>7</v>
      </c>
      <c r="N145" t="n">
        <v>92.25</v>
      </c>
      <c r="O145" t="n">
        <v>38772.62</v>
      </c>
      <c r="P145" t="n">
        <v>381.89</v>
      </c>
      <c r="Q145" t="n">
        <v>452.56</v>
      </c>
      <c r="R145" t="n">
        <v>69.95999999999999</v>
      </c>
      <c r="S145" t="n">
        <v>57.64</v>
      </c>
      <c r="T145" t="n">
        <v>4074.5</v>
      </c>
      <c r="U145" t="n">
        <v>0.82</v>
      </c>
      <c r="V145" t="n">
        <v>0.89</v>
      </c>
      <c r="W145" t="n">
        <v>6.81</v>
      </c>
      <c r="X145" t="n">
        <v>0.23</v>
      </c>
      <c r="Y145" t="n">
        <v>1</v>
      </c>
      <c r="Z145" t="n">
        <v>10</v>
      </c>
      <c r="AA145" t="n">
        <v>570.2477004352547</v>
      </c>
      <c r="AB145" t="n">
        <v>780.2380612885285</v>
      </c>
      <c r="AC145" t="n">
        <v>705.7732357901474</v>
      </c>
      <c r="AD145" t="n">
        <v>570247.7004352547</v>
      </c>
      <c r="AE145" t="n">
        <v>780238.0612885285</v>
      </c>
      <c r="AF145" t="n">
        <v>1.767033362842658e-05</v>
      </c>
      <c r="AG145" t="n">
        <v>32</v>
      </c>
      <c r="AH145" t="n">
        <v>705773.2357901474</v>
      </c>
    </row>
    <row r="146">
      <c r="A146" t="n">
        <v>144</v>
      </c>
      <c r="B146" t="n">
        <v>125</v>
      </c>
      <c r="C146" t="inlineStr">
        <is>
          <t xml:space="preserve">CONCLUIDO	</t>
        </is>
      </c>
      <c r="D146" t="n">
        <v>3.6856</v>
      </c>
      <c r="E146" t="n">
        <v>27.13</v>
      </c>
      <c r="F146" t="n">
        <v>23.95</v>
      </c>
      <c r="G146" t="n">
        <v>159.67</v>
      </c>
      <c r="H146" t="n">
        <v>2.11</v>
      </c>
      <c r="I146" t="n">
        <v>9</v>
      </c>
      <c r="J146" t="n">
        <v>313.02</v>
      </c>
      <c r="K146" t="n">
        <v>58.47</v>
      </c>
      <c r="L146" t="n">
        <v>37</v>
      </c>
      <c r="M146" t="n">
        <v>7</v>
      </c>
      <c r="N146" t="n">
        <v>92.55</v>
      </c>
      <c r="O146" t="n">
        <v>38840.44</v>
      </c>
      <c r="P146" t="n">
        <v>381.62</v>
      </c>
      <c r="Q146" t="n">
        <v>452.56</v>
      </c>
      <c r="R146" t="n">
        <v>69.70999999999999</v>
      </c>
      <c r="S146" t="n">
        <v>57.64</v>
      </c>
      <c r="T146" t="n">
        <v>3946.21</v>
      </c>
      <c r="U146" t="n">
        <v>0.83</v>
      </c>
      <c r="V146" t="n">
        <v>0.89</v>
      </c>
      <c r="W146" t="n">
        <v>6.81</v>
      </c>
      <c r="X146" t="n">
        <v>0.23</v>
      </c>
      <c r="Y146" t="n">
        <v>1</v>
      </c>
      <c r="Z146" t="n">
        <v>10</v>
      </c>
      <c r="AA146" t="n">
        <v>569.9887667805377</v>
      </c>
      <c r="AB146" t="n">
        <v>779.8837768387982</v>
      </c>
      <c r="AC146" t="n">
        <v>705.452763751058</v>
      </c>
      <c r="AD146" t="n">
        <v>569988.7667805378</v>
      </c>
      <c r="AE146" t="n">
        <v>779883.7768387982</v>
      </c>
      <c r="AF146" t="n">
        <v>1.767464966508237e-05</v>
      </c>
      <c r="AG146" t="n">
        <v>32</v>
      </c>
      <c r="AH146" t="n">
        <v>705452.763751058</v>
      </c>
    </row>
    <row r="147">
      <c r="A147" t="n">
        <v>145</v>
      </c>
      <c r="B147" t="n">
        <v>125</v>
      </c>
      <c r="C147" t="inlineStr">
        <is>
          <t xml:space="preserve">CONCLUIDO	</t>
        </is>
      </c>
      <c r="D147" t="n">
        <v>3.6861</v>
      </c>
      <c r="E147" t="n">
        <v>27.13</v>
      </c>
      <c r="F147" t="n">
        <v>23.95</v>
      </c>
      <c r="G147" t="n">
        <v>159.64</v>
      </c>
      <c r="H147" t="n">
        <v>2.12</v>
      </c>
      <c r="I147" t="n">
        <v>9</v>
      </c>
      <c r="J147" t="n">
        <v>313.57</v>
      </c>
      <c r="K147" t="n">
        <v>58.47</v>
      </c>
      <c r="L147" t="n">
        <v>37.25</v>
      </c>
      <c r="M147" t="n">
        <v>7</v>
      </c>
      <c r="N147" t="n">
        <v>92.84999999999999</v>
      </c>
      <c r="O147" t="n">
        <v>38908.39</v>
      </c>
      <c r="P147" t="n">
        <v>380.93</v>
      </c>
      <c r="Q147" t="n">
        <v>452.55</v>
      </c>
      <c r="R147" t="n">
        <v>69.54000000000001</v>
      </c>
      <c r="S147" t="n">
        <v>57.64</v>
      </c>
      <c r="T147" t="n">
        <v>3863.35</v>
      </c>
      <c r="U147" t="n">
        <v>0.83</v>
      </c>
      <c r="V147" t="n">
        <v>0.89</v>
      </c>
      <c r="W147" t="n">
        <v>6.81</v>
      </c>
      <c r="X147" t="n">
        <v>0.22</v>
      </c>
      <c r="Y147" t="n">
        <v>1</v>
      </c>
      <c r="Z147" t="n">
        <v>10</v>
      </c>
      <c r="AA147" t="n">
        <v>569.4978421001096</v>
      </c>
      <c r="AB147" t="n">
        <v>779.212072032968</v>
      </c>
      <c r="AC147" t="n">
        <v>704.8451655091526</v>
      </c>
      <c r="AD147" t="n">
        <v>569497.8421001096</v>
      </c>
      <c r="AE147" t="n">
        <v>779212.0720329679</v>
      </c>
      <c r="AF147" t="n">
        <v>1.767704746322448e-05</v>
      </c>
      <c r="AG147" t="n">
        <v>32</v>
      </c>
      <c r="AH147" t="n">
        <v>704845.1655091526</v>
      </c>
    </row>
    <row r="148">
      <c r="A148" t="n">
        <v>146</v>
      </c>
      <c r="B148" t="n">
        <v>125</v>
      </c>
      <c r="C148" t="inlineStr">
        <is>
          <t xml:space="preserve">CONCLUIDO	</t>
        </is>
      </c>
      <c r="D148" t="n">
        <v>3.6859</v>
      </c>
      <c r="E148" t="n">
        <v>27.13</v>
      </c>
      <c r="F148" t="n">
        <v>23.95</v>
      </c>
      <c r="G148" t="n">
        <v>159.66</v>
      </c>
      <c r="H148" t="n">
        <v>2.13</v>
      </c>
      <c r="I148" t="n">
        <v>9</v>
      </c>
      <c r="J148" t="n">
        <v>314.13</v>
      </c>
      <c r="K148" t="n">
        <v>58.47</v>
      </c>
      <c r="L148" t="n">
        <v>37.5</v>
      </c>
      <c r="M148" t="n">
        <v>7</v>
      </c>
      <c r="N148" t="n">
        <v>93.15000000000001</v>
      </c>
      <c r="O148" t="n">
        <v>38976.48</v>
      </c>
      <c r="P148" t="n">
        <v>380.88</v>
      </c>
      <c r="Q148" t="n">
        <v>452.61</v>
      </c>
      <c r="R148" t="n">
        <v>69.70999999999999</v>
      </c>
      <c r="S148" t="n">
        <v>57.64</v>
      </c>
      <c r="T148" t="n">
        <v>3949.16</v>
      </c>
      <c r="U148" t="n">
        <v>0.83</v>
      </c>
      <c r="V148" t="n">
        <v>0.89</v>
      </c>
      <c r="W148" t="n">
        <v>6.81</v>
      </c>
      <c r="X148" t="n">
        <v>0.22</v>
      </c>
      <c r="Y148" t="n">
        <v>1</v>
      </c>
      <c r="Z148" t="n">
        <v>10</v>
      </c>
      <c r="AA148" t="n">
        <v>569.4802782678646</v>
      </c>
      <c r="AB148" t="n">
        <v>779.1880404228289</v>
      </c>
      <c r="AC148" t="n">
        <v>704.8234274421566</v>
      </c>
      <c r="AD148" t="n">
        <v>569480.2782678646</v>
      </c>
      <c r="AE148" t="n">
        <v>779188.0404228289</v>
      </c>
      <c r="AF148" t="n">
        <v>1.767608834396763e-05</v>
      </c>
      <c r="AG148" t="n">
        <v>32</v>
      </c>
      <c r="AH148" t="n">
        <v>704823.4274421566</v>
      </c>
    </row>
    <row r="149">
      <c r="A149" t="n">
        <v>147</v>
      </c>
      <c r="B149" t="n">
        <v>125</v>
      </c>
      <c r="C149" t="inlineStr">
        <is>
          <t xml:space="preserve">CONCLUIDO	</t>
        </is>
      </c>
      <c r="D149" t="n">
        <v>3.6847</v>
      </c>
      <c r="E149" t="n">
        <v>27.14</v>
      </c>
      <c r="F149" t="n">
        <v>23.96</v>
      </c>
      <c r="G149" t="n">
        <v>159.71</v>
      </c>
      <c r="H149" t="n">
        <v>2.14</v>
      </c>
      <c r="I149" t="n">
        <v>9</v>
      </c>
      <c r="J149" t="n">
        <v>314.68</v>
      </c>
      <c r="K149" t="n">
        <v>58.47</v>
      </c>
      <c r="L149" t="n">
        <v>37.75</v>
      </c>
      <c r="M149" t="n">
        <v>7</v>
      </c>
      <c r="N149" t="n">
        <v>93.45999999999999</v>
      </c>
      <c r="O149" t="n">
        <v>39044.7</v>
      </c>
      <c r="P149" t="n">
        <v>380.83</v>
      </c>
      <c r="Q149" t="n">
        <v>452.62</v>
      </c>
      <c r="R149" t="n">
        <v>69.81</v>
      </c>
      <c r="S149" t="n">
        <v>57.64</v>
      </c>
      <c r="T149" t="n">
        <v>3997.3</v>
      </c>
      <c r="U149" t="n">
        <v>0.83</v>
      </c>
      <c r="V149" t="n">
        <v>0.89</v>
      </c>
      <c r="W149" t="n">
        <v>6.81</v>
      </c>
      <c r="X149" t="n">
        <v>0.23</v>
      </c>
      <c r="Y149" t="n">
        <v>1</v>
      </c>
      <c r="Z149" t="n">
        <v>10</v>
      </c>
      <c r="AA149" t="n">
        <v>569.5519132213429</v>
      </c>
      <c r="AB149" t="n">
        <v>779.286054526489</v>
      </c>
      <c r="AC149" t="n">
        <v>704.9120872173272</v>
      </c>
      <c r="AD149" t="n">
        <v>569551.913221343</v>
      </c>
      <c r="AE149" t="n">
        <v>779286.054526489</v>
      </c>
      <c r="AF149" t="n">
        <v>1.767033362842658e-05</v>
      </c>
      <c r="AG149" t="n">
        <v>32</v>
      </c>
      <c r="AH149" t="n">
        <v>704912.0872173272</v>
      </c>
    </row>
    <row r="150">
      <c r="A150" t="n">
        <v>148</v>
      </c>
      <c r="B150" t="n">
        <v>125</v>
      </c>
      <c r="C150" t="inlineStr">
        <is>
          <t xml:space="preserve">CONCLUIDO	</t>
        </is>
      </c>
      <c r="D150" t="n">
        <v>3.6846</v>
      </c>
      <c r="E150" t="n">
        <v>27.14</v>
      </c>
      <c r="F150" t="n">
        <v>23.96</v>
      </c>
      <c r="G150" t="n">
        <v>159.72</v>
      </c>
      <c r="H150" t="n">
        <v>2.15</v>
      </c>
      <c r="I150" t="n">
        <v>9</v>
      </c>
      <c r="J150" t="n">
        <v>315.23</v>
      </c>
      <c r="K150" t="n">
        <v>58.47</v>
      </c>
      <c r="L150" t="n">
        <v>38</v>
      </c>
      <c r="M150" t="n">
        <v>7</v>
      </c>
      <c r="N150" t="n">
        <v>93.76000000000001</v>
      </c>
      <c r="O150" t="n">
        <v>39113.07</v>
      </c>
      <c r="P150" t="n">
        <v>380.86</v>
      </c>
      <c r="Q150" t="n">
        <v>452.55</v>
      </c>
      <c r="R150" t="n">
        <v>70.04000000000001</v>
      </c>
      <c r="S150" t="n">
        <v>57.64</v>
      </c>
      <c r="T150" t="n">
        <v>4112.79</v>
      </c>
      <c r="U150" t="n">
        <v>0.82</v>
      </c>
      <c r="V150" t="n">
        <v>0.89</v>
      </c>
      <c r="W150" t="n">
        <v>6.81</v>
      </c>
      <c r="X150" t="n">
        <v>0.23</v>
      </c>
      <c r="Y150" t="n">
        <v>1</v>
      </c>
      <c r="Z150" t="n">
        <v>10</v>
      </c>
      <c r="AA150" t="n">
        <v>569.5792328208479</v>
      </c>
      <c r="AB150" t="n">
        <v>779.3234344077874</v>
      </c>
      <c r="AC150" t="n">
        <v>704.9458996152173</v>
      </c>
      <c r="AD150" t="n">
        <v>569579.2328208479</v>
      </c>
      <c r="AE150" t="n">
        <v>779323.4344077874</v>
      </c>
      <c r="AF150" t="n">
        <v>1.766985406879816e-05</v>
      </c>
      <c r="AG150" t="n">
        <v>32</v>
      </c>
      <c r="AH150" t="n">
        <v>704945.8996152172</v>
      </c>
    </row>
    <row r="151">
      <c r="A151" t="n">
        <v>149</v>
      </c>
      <c r="B151" t="n">
        <v>125</v>
      </c>
      <c r="C151" t="inlineStr">
        <is>
          <t xml:space="preserve">CONCLUIDO	</t>
        </is>
      </c>
      <c r="D151" t="n">
        <v>3.6847</v>
      </c>
      <c r="E151" t="n">
        <v>27.14</v>
      </c>
      <c r="F151" t="n">
        <v>23.96</v>
      </c>
      <c r="G151" t="n">
        <v>159.71</v>
      </c>
      <c r="H151" t="n">
        <v>2.16</v>
      </c>
      <c r="I151" t="n">
        <v>9</v>
      </c>
      <c r="J151" t="n">
        <v>315.79</v>
      </c>
      <c r="K151" t="n">
        <v>58.47</v>
      </c>
      <c r="L151" t="n">
        <v>38.25</v>
      </c>
      <c r="M151" t="n">
        <v>7</v>
      </c>
      <c r="N151" t="n">
        <v>94.06999999999999</v>
      </c>
      <c r="O151" t="n">
        <v>39181.56</v>
      </c>
      <c r="P151" t="n">
        <v>380.83</v>
      </c>
      <c r="Q151" t="n">
        <v>452.55</v>
      </c>
      <c r="R151" t="n">
        <v>69.95999999999999</v>
      </c>
      <c r="S151" t="n">
        <v>57.64</v>
      </c>
      <c r="T151" t="n">
        <v>4070.97</v>
      </c>
      <c r="U151" t="n">
        <v>0.82</v>
      </c>
      <c r="V151" t="n">
        <v>0.89</v>
      </c>
      <c r="W151" t="n">
        <v>6.81</v>
      </c>
      <c r="X151" t="n">
        <v>0.23</v>
      </c>
      <c r="Y151" t="n">
        <v>1</v>
      </c>
      <c r="Z151" t="n">
        <v>10</v>
      </c>
      <c r="AA151" t="n">
        <v>569.5519132213429</v>
      </c>
      <c r="AB151" t="n">
        <v>779.286054526489</v>
      </c>
      <c r="AC151" t="n">
        <v>704.9120872173272</v>
      </c>
      <c r="AD151" t="n">
        <v>569551.913221343</v>
      </c>
      <c r="AE151" t="n">
        <v>779286.054526489</v>
      </c>
      <c r="AF151" t="n">
        <v>1.767033362842658e-05</v>
      </c>
      <c r="AG151" t="n">
        <v>32</v>
      </c>
      <c r="AH151" t="n">
        <v>704912.0872173272</v>
      </c>
    </row>
    <row r="152">
      <c r="A152" t="n">
        <v>150</v>
      </c>
      <c r="B152" t="n">
        <v>125</v>
      </c>
      <c r="C152" t="inlineStr">
        <is>
          <t xml:space="preserve">CONCLUIDO	</t>
        </is>
      </c>
      <c r="D152" t="n">
        <v>3.6844</v>
      </c>
      <c r="E152" t="n">
        <v>27.14</v>
      </c>
      <c r="F152" t="n">
        <v>23.96</v>
      </c>
      <c r="G152" t="n">
        <v>159.73</v>
      </c>
      <c r="H152" t="n">
        <v>2.17</v>
      </c>
      <c r="I152" t="n">
        <v>9</v>
      </c>
      <c r="J152" t="n">
        <v>316.35</v>
      </c>
      <c r="K152" t="n">
        <v>58.47</v>
      </c>
      <c r="L152" t="n">
        <v>38.5</v>
      </c>
      <c r="M152" t="n">
        <v>7</v>
      </c>
      <c r="N152" t="n">
        <v>94.37</v>
      </c>
      <c r="O152" t="n">
        <v>39250.2</v>
      </c>
      <c r="P152" t="n">
        <v>380.44</v>
      </c>
      <c r="Q152" t="n">
        <v>452.59</v>
      </c>
      <c r="R152" t="n">
        <v>69.92</v>
      </c>
      <c r="S152" t="n">
        <v>57.64</v>
      </c>
      <c r="T152" t="n">
        <v>4053.21</v>
      </c>
      <c r="U152" t="n">
        <v>0.82</v>
      </c>
      <c r="V152" t="n">
        <v>0.88</v>
      </c>
      <c r="W152" t="n">
        <v>6.81</v>
      </c>
      <c r="X152" t="n">
        <v>0.24</v>
      </c>
      <c r="Y152" t="n">
        <v>1</v>
      </c>
      <c r="Z152" t="n">
        <v>10</v>
      </c>
      <c r="AA152" t="n">
        <v>569.3187773588023</v>
      </c>
      <c r="AB152" t="n">
        <v>778.9670677541325</v>
      </c>
      <c r="AC152" t="n">
        <v>704.6235440948235</v>
      </c>
      <c r="AD152" t="n">
        <v>569318.7773588023</v>
      </c>
      <c r="AE152" t="n">
        <v>778967.0677541324</v>
      </c>
      <c r="AF152" t="n">
        <v>1.766889494954132e-05</v>
      </c>
      <c r="AG152" t="n">
        <v>32</v>
      </c>
      <c r="AH152" t="n">
        <v>704623.5440948235</v>
      </c>
    </row>
    <row r="153">
      <c r="A153" t="n">
        <v>151</v>
      </c>
      <c r="B153" t="n">
        <v>125</v>
      </c>
      <c r="C153" t="inlineStr">
        <is>
          <t xml:space="preserve">CONCLUIDO	</t>
        </is>
      </c>
      <c r="D153" t="n">
        <v>3.6845</v>
      </c>
      <c r="E153" t="n">
        <v>27.14</v>
      </c>
      <c r="F153" t="n">
        <v>23.96</v>
      </c>
      <c r="G153" t="n">
        <v>159.73</v>
      </c>
      <c r="H153" t="n">
        <v>2.18</v>
      </c>
      <c r="I153" t="n">
        <v>9</v>
      </c>
      <c r="J153" t="n">
        <v>316.9</v>
      </c>
      <c r="K153" t="n">
        <v>58.47</v>
      </c>
      <c r="L153" t="n">
        <v>38.75</v>
      </c>
      <c r="M153" t="n">
        <v>7</v>
      </c>
      <c r="N153" t="n">
        <v>94.68000000000001</v>
      </c>
      <c r="O153" t="n">
        <v>39318.97</v>
      </c>
      <c r="P153" t="n">
        <v>380.18</v>
      </c>
      <c r="Q153" t="n">
        <v>452.6</v>
      </c>
      <c r="R153" t="n">
        <v>69.93000000000001</v>
      </c>
      <c r="S153" t="n">
        <v>57.64</v>
      </c>
      <c r="T153" t="n">
        <v>4058.09</v>
      </c>
      <c r="U153" t="n">
        <v>0.82</v>
      </c>
      <c r="V153" t="n">
        <v>0.88</v>
      </c>
      <c r="W153" t="n">
        <v>6.81</v>
      </c>
      <c r="X153" t="n">
        <v>0.23</v>
      </c>
      <c r="Y153" t="n">
        <v>1</v>
      </c>
      <c r="Z153" t="n">
        <v>10</v>
      </c>
      <c r="AA153" t="n">
        <v>569.1404824529251</v>
      </c>
      <c r="AB153" t="n">
        <v>778.7231167980949</v>
      </c>
      <c r="AC153" t="n">
        <v>704.402875475643</v>
      </c>
      <c r="AD153" t="n">
        <v>569140.4824529251</v>
      </c>
      <c r="AE153" t="n">
        <v>778723.1167980949</v>
      </c>
      <c r="AF153" t="n">
        <v>1.766937450916974e-05</v>
      </c>
      <c r="AG153" t="n">
        <v>32</v>
      </c>
      <c r="AH153" t="n">
        <v>704402.875475643</v>
      </c>
    </row>
    <row r="154">
      <c r="A154" t="n">
        <v>152</v>
      </c>
      <c r="B154" t="n">
        <v>125</v>
      </c>
      <c r="C154" t="inlineStr">
        <is>
          <t xml:space="preserve">CONCLUIDO	</t>
        </is>
      </c>
      <c r="D154" t="n">
        <v>3.6964</v>
      </c>
      <c r="E154" t="n">
        <v>27.05</v>
      </c>
      <c r="F154" t="n">
        <v>23.92</v>
      </c>
      <c r="G154" t="n">
        <v>179.39</v>
      </c>
      <c r="H154" t="n">
        <v>2.19</v>
      </c>
      <c r="I154" t="n">
        <v>8</v>
      </c>
      <c r="J154" t="n">
        <v>317.46</v>
      </c>
      <c r="K154" t="n">
        <v>58.47</v>
      </c>
      <c r="L154" t="n">
        <v>39</v>
      </c>
      <c r="M154" t="n">
        <v>6</v>
      </c>
      <c r="N154" t="n">
        <v>94.98999999999999</v>
      </c>
      <c r="O154" t="n">
        <v>39387.89</v>
      </c>
      <c r="P154" t="n">
        <v>379.76</v>
      </c>
      <c r="Q154" t="n">
        <v>452.55</v>
      </c>
      <c r="R154" t="n">
        <v>68.62</v>
      </c>
      <c r="S154" t="n">
        <v>57.64</v>
      </c>
      <c r="T154" t="n">
        <v>3406.48</v>
      </c>
      <c r="U154" t="n">
        <v>0.84</v>
      </c>
      <c r="V154" t="n">
        <v>0.89</v>
      </c>
      <c r="W154" t="n">
        <v>6.81</v>
      </c>
      <c r="X154" t="n">
        <v>0.2</v>
      </c>
      <c r="Y154" t="n">
        <v>1</v>
      </c>
      <c r="Z154" t="n">
        <v>10</v>
      </c>
      <c r="AA154" t="n">
        <v>567.9106129168147</v>
      </c>
      <c r="AB154" t="n">
        <v>777.0403550407742</v>
      </c>
      <c r="AC154" t="n">
        <v>702.8807141386699</v>
      </c>
      <c r="AD154" t="n">
        <v>567910.6129168146</v>
      </c>
      <c r="AE154" t="n">
        <v>777040.3550407742</v>
      </c>
      <c r="AF154" t="n">
        <v>1.772644210495183e-05</v>
      </c>
      <c r="AG154" t="n">
        <v>32</v>
      </c>
      <c r="AH154" t="n">
        <v>702880.7141386699</v>
      </c>
    </row>
    <row r="155">
      <c r="A155" t="n">
        <v>153</v>
      </c>
      <c r="B155" t="n">
        <v>125</v>
      </c>
      <c r="C155" t="inlineStr">
        <is>
          <t xml:space="preserve">CONCLUIDO	</t>
        </is>
      </c>
      <c r="D155" t="n">
        <v>3.6957</v>
      </c>
      <c r="E155" t="n">
        <v>27.06</v>
      </c>
      <c r="F155" t="n">
        <v>23.92</v>
      </c>
      <c r="G155" t="n">
        <v>179.43</v>
      </c>
      <c r="H155" t="n">
        <v>2.2</v>
      </c>
      <c r="I155" t="n">
        <v>8</v>
      </c>
      <c r="J155" t="n">
        <v>318.02</v>
      </c>
      <c r="K155" t="n">
        <v>58.47</v>
      </c>
      <c r="L155" t="n">
        <v>39.25</v>
      </c>
      <c r="M155" t="n">
        <v>6</v>
      </c>
      <c r="N155" t="n">
        <v>95.3</v>
      </c>
      <c r="O155" t="n">
        <v>39456.94</v>
      </c>
      <c r="P155" t="n">
        <v>379.97</v>
      </c>
      <c r="Q155" t="n">
        <v>452.59</v>
      </c>
      <c r="R155" t="n">
        <v>68.70999999999999</v>
      </c>
      <c r="S155" t="n">
        <v>57.64</v>
      </c>
      <c r="T155" t="n">
        <v>3451.3</v>
      </c>
      <c r="U155" t="n">
        <v>0.84</v>
      </c>
      <c r="V155" t="n">
        <v>0.89</v>
      </c>
      <c r="W155" t="n">
        <v>6.81</v>
      </c>
      <c r="X155" t="n">
        <v>0.2</v>
      </c>
      <c r="Y155" t="n">
        <v>1</v>
      </c>
      <c r="Z155" t="n">
        <v>10</v>
      </c>
      <c r="AA155" t="n">
        <v>568.100964856673</v>
      </c>
      <c r="AB155" t="n">
        <v>777.3008029626233</v>
      </c>
      <c r="AC155" t="n">
        <v>703.1163052763987</v>
      </c>
      <c r="AD155" t="n">
        <v>568100.964856673</v>
      </c>
      <c r="AE155" t="n">
        <v>777300.8029626233</v>
      </c>
      <c r="AF155" t="n">
        <v>1.772308518755289e-05</v>
      </c>
      <c r="AG155" t="n">
        <v>32</v>
      </c>
      <c r="AH155" t="n">
        <v>703116.3052763988</v>
      </c>
    </row>
    <row r="156">
      <c r="A156" t="n">
        <v>154</v>
      </c>
      <c r="B156" t="n">
        <v>125</v>
      </c>
      <c r="C156" t="inlineStr">
        <is>
          <t xml:space="preserve">CONCLUIDO	</t>
        </is>
      </c>
      <c r="D156" t="n">
        <v>3.6956</v>
      </c>
      <c r="E156" t="n">
        <v>27.06</v>
      </c>
      <c r="F156" t="n">
        <v>23.92</v>
      </c>
      <c r="G156" t="n">
        <v>179.43</v>
      </c>
      <c r="H156" t="n">
        <v>2.21</v>
      </c>
      <c r="I156" t="n">
        <v>8</v>
      </c>
      <c r="J156" t="n">
        <v>318.58</v>
      </c>
      <c r="K156" t="n">
        <v>58.47</v>
      </c>
      <c r="L156" t="n">
        <v>39.5</v>
      </c>
      <c r="M156" t="n">
        <v>6</v>
      </c>
      <c r="N156" t="n">
        <v>95.61</v>
      </c>
      <c r="O156" t="n">
        <v>39526.14</v>
      </c>
      <c r="P156" t="n">
        <v>380.18</v>
      </c>
      <c r="Q156" t="n">
        <v>452.55</v>
      </c>
      <c r="R156" t="n">
        <v>68.73999999999999</v>
      </c>
      <c r="S156" t="n">
        <v>57.64</v>
      </c>
      <c r="T156" t="n">
        <v>3466.83</v>
      </c>
      <c r="U156" t="n">
        <v>0.84</v>
      </c>
      <c r="V156" t="n">
        <v>0.89</v>
      </c>
      <c r="W156" t="n">
        <v>6.81</v>
      </c>
      <c r="X156" t="n">
        <v>0.2</v>
      </c>
      <c r="Y156" t="n">
        <v>1</v>
      </c>
      <c r="Z156" t="n">
        <v>10</v>
      </c>
      <c r="AA156" t="n">
        <v>568.2459679378655</v>
      </c>
      <c r="AB156" t="n">
        <v>777.4992025753955</v>
      </c>
      <c r="AC156" t="n">
        <v>703.2957699085835</v>
      </c>
      <c r="AD156" t="n">
        <v>568245.9679378655</v>
      </c>
      <c r="AE156" t="n">
        <v>777499.2025753956</v>
      </c>
      <c r="AF156" t="n">
        <v>1.772260562792447e-05</v>
      </c>
      <c r="AG156" t="n">
        <v>32</v>
      </c>
      <c r="AH156" t="n">
        <v>703295.7699085835</v>
      </c>
    </row>
    <row r="157">
      <c r="A157" t="n">
        <v>155</v>
      </c>
      <c r="B157" t="n">
        <v>125</v>
      </c>
      <c r="C157" t="inlineStr">
        <is>
          <t xml:space="preserve">CONCLUIDO	</t>
        </is>
      </c>
      <c r="D157" t="n">
        <v>3.6956</v>
      </c>
      <c r="E157" t="n">
        <v>27.06</v>
      </c>
      <c r="F157" t="n">
        <v>23.92</v>
      </c>
      <c r="G157" t="n">
        <v>179.44</v>
      </c>
      <c r="H157" t="n">
        <v>2.22</v>
      </c>
      <c r="I157" t="n">
        <v>8</v>
      </c>
      <c r="J157" t="n">
        <v>319.14</v>
      </c>
      <c r="K157" t="n">
        <v>58.47</v>
      </c>
      <c r="L157" t="n">
        <v>39.75</v>
      </c>
      <c r="M157" t="n">
        <v>6</v>
      </c>
      <c r="N157" t="n">
        <v>95.92</v>
      </c>
      <c r="O157" t="n">
        <v>39595.48</v>
      </c>
      <c r="P157" t="n">
        <v>380.61</v>
      </c>
      <c r="Q157" t="n">
        <v>452.57</v>
      </c>
      <c r="R157" t="n">
        <v>68.91</v>
      </c>
      <c r="S157" t="n">
        <v>57.64</v>
      </c>
      <c r="T157" t="n">
        <v>3551.18</v>
      </c>
      <c r="U157" t="n">
        <v>0.84</v>
      </c>
      <c r="V157" t="n">
        <v>0.89</v>
      </c>
      <c r="W157" t="n">
        <v>6.81</v>
      </c>
      <c r="X157" t="n">
        <v>0.2</v>
      </c>
      <c r="Y157" t="n">
        <v>1</v>
      </c>
      <c r="Z157" t="n">
        <v>10</v>
      </c>
      <c r="AA157" t="n">
        <v>568.5273887486546</v>
      </c>
      <c r="AB157" t="n">
        <v>777.8842549441271</v>
      </c>
      <c r="AC157" t="n">
        <v>703.6440734196677</v>
      </c>
      <c r="AD157" t="n">
        <v>568527.3887486546</v>
      </c>
      <c r="AE157" t="n">
        <v>777884.2549441271</v>
      </c>
      <c r="AF157" t="n">
        <v>1.772260562792447e-05</v>
      </c>
      <c r="AG157" t="n">
        <v>32</v>
      </c>
      <c r="AH157" t="n">
        <v>703644.0734196678</v>
      </c>
    </row>
    <row r="158">
      <c r="A158" t="n">
        <v>156</v>
      </c>
      <c r="B158" t="n">
        <v>125</v>
      </c>
      <c r="C158" t="inlineStr">
        <is>
          <t xml:space="preserve">CONCLUIDO	</t>
        </is>
      </c>
      <c r="D158" t="n">
        <v>3.6956</v>
      </c>
      <c r="E158" t="n">
        <v>27.06</v>
      </c>
      <c r="F158" t="n">
        <v>23.92</v>
      </c>
      <c r="G158" t="n">
        <v>179.43</v>
      </c>
      <c r="H158" t="n">
        <v>2.23</v>
      </c>
      <c r="I158" t="n">
        <v>8</v>
      </c>
      <c r="J158" t="n">
        <v>319.71</v>
      </c>
      <c r="K158" t="n">
        <v>58.47</v>
      </c>
      <c r="L158" t="n">
        <v>40</v>
      </c>
      <c r="M158" t="n">
        <v>6</v>
      </c>
      <c r="N158" t="n">
        <v>96.23</v>
      </c>
      <c r="O158" t="n">
        <v>39664.96</v>
      </c>
      <c r="P158" t="n">
        <v>380.94</v>
      </c>
      <c r="Q158" t="n">
        <v>452.58</v>
      </c>
      <c r="R158" t="n">
        <v>68.83</v>
      </c>
      <c r="S158" t="n">
        <v>57.64</v>
      </c>
      <c r="T158" t="n">
        <v>3513.38</v>
      </c>
      <c r="U158" t="n">
        <v>0.84</v>
      </c>
      <c r="V158" t="n">
        <v>0.89</v>
      </c>
      <c r="W158" t="n">
        <v>6.81</v>
      </c>
      <c r="X158" t="n">
        <v>0.2</v>
      </c>
      <c r="Y158" t="n">
        <v>1</v>
      </c>
      <c r="Z158" t="n">
        <v>10</v>
      </c>
      <c r="AA158" t="n">
        <v>568.7433628592602</v>
      </c>
      <c r="AB158" t="n">
        <v>778.1797602503631</v>
      </c>
      <c r="AC158" t="n">
        <v>703.9113761142208</v>
      </c>
      <c r="AD158" t="n">
        <v>568743.3628592602</v>
      </c>
      <c r="AE158" t="n">
        <v>778179.760250363</v>
      </c>
      <c r="AF158" t="n">
        <v>1.772260562792447e-05</v>
      </c>
      <c r="AG158" t="n">
        <v>32</v>
      </c>
      <c r="AH158" t="n">
        <v>703911.3761142208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30</v>
      </c>
      <c r="C2" t="inlineStr">
        <is>
          <t xml:space="preserve">CONCLUIDO	</t>
        </is>
      </c>
      <c r="D2" t="n">
        <v>3.1187</v>
      </c>
      <c r="E2" t="n">
        <v>32.06</v>
      </c>
      <c r="F2" t="n">
        <v>27.95</v>
      </c>
      <c r="G2" t="n">
        <v>11.49</v>
      </c>
      <c r="H2" t="n">
        <v>0.24</v>
      </c>
      <c r="I2" t="n">
        <v>146</v>
      </c>
      <c r="J2" t="n">
        <v>71.52</v>
      </c>
      <c r="K2" t="n">
        <v>32.27</v>
      </c>
      <c r="L2" t="n">
        <v>1</v>
      </c>
      <c r="M2" t="n">
        <v>144</v>
      </c>
      <c r="N2" t="n">
        <v>8.25</v>
      </c>
      <c r="O2" t="n">
        <v>9054.6</v>
      </c>
      <c r="P2" t="n">
        <v>201.01</v>
      </c>
      <c r="Q2" t="n">
        <v>452.99</v>
      </c>
      <c r="R2" t="n">
        <v>200.23</v>
      </c>
      <c r="S2" t="n">
        <v>57.64</v>
      </c>
      <c r="T2" t="n">
        <v>68523.25</v>
      </c>
      <c r="U2" t="n">
        <v>0.29</v>
      </c>
      <c r="V2" t="n">
        <v>0.76</v>
      </c>
      <c r="W2" t="n">
        <v>7.02</v>
      </c>
      <c r="X2" t="n">
        <v>4.22</v>
      </c>
      <c r="Y2" t="n">
        <v>1</v>
      </c>
      <c r="Z2" t="n">
        <v>10</v>
      </c>
      <c r="AA2" t="n">
        <v>516.5146616301306</v>
      </c>
      <c r="AB2" t="n">
        <v>706.7181470609896</v>
      </c>
      <c r="AC2" t="n">
        <v>639.269958990637</v>
      </c>
      <c r="AD2" t="n">
        <v>516514.6616301306</v>
      </c>
      <c r="AE2" t="n">
        <v>706718.1470609896</v>
      </c>
      <c r="AF2" t="n">
        <v>2.659738871096446e-05</v>
      </c>
      <c r="AG2" t="n">
        <v>38</v>
      </c>
      <c r="AH2" t="n">
        <v>639269.958990637</v>
      </c>
    </row>
    <row r="3">
      <c r="A3" t="n">
        <v>1</v>
      </c>
      <c r="B3" t="n">
        <v>30</v>
      </c>
      <c r="C3" t="inlineStr">
        <is>
          <t xml:space="preserve">CONCLUIDO	</t>
        </is>
      </c>
      <c r="D3" t="n">
        <v>3.276</v>
      </c>
      <c r="E3" t="n">
        <v>30.52</v>
      </c>
      <c r="F3" t="n">
        <v>26.94</v>
      </c>
      <c r="G3" t="n">
        <v>14.43</v>
      </c>
      <c r="H3" t="n">
        <v>0.3</v>
      </c>
      <c r="I3" t="n">
        <v>112</v>
      </c>
      <c r="J3" t="n">
        <v>71.81</v>
      </c>
      <c r="K3" t="n">
        <v>32.27</v>
      </c>
      <c r="L3" t="n">
        <v>1.25</v>
      </c>
      <c r="M3" t="n">
        <v>110</v>
      </c>
      <c r="N3" t="n">
        <v>8.289999999999999</v>
      </c>
      <c r="O3" t="n">
        <v>9090.98</v>
      </c>
      <c r="P3" t="n">
        <v>192.72</v>
      </c>
      <c r="Q3" t="n">
        <v>452.93</v>
      </c>
      <c r="R3" t="n">
        <v>167.08</v>
      </c>
      <c r="S3" t="n">
        <v>57.64</v>
      </c>
      <c r="T3" t="n">
        <v>52117.31</v>
      </c>
      <c r="U3" t="n">
        <v>0.35</v>
      </c>
      <c r="V3" t="n">
        <v>0.79</v>
      </c>
      <c r="W3" t="n">
        <v>6.97</v>
      </c>
      <c r="X3" t="n">
        <v>3.21</v>
      </c>
      <c r="Y3" t="n">
        <v>1</v>
      </c>
      <c r="Z3" t="n">
        <v>10</v>
      </c>
      <c r="AA3" t="n">
        <v>483.2579147731853</v>
      </c>
      <c r="AB3" t="n">
        <v>661.2147988271944</v>
      </c>
      <c r="AC3" t="n">
        <v>598.1093864479249</v>
      </c>
      <c r="AD3" t="n">
        <v>483257.9147731853</v>
      </c>
      <c r="AE3" t="n">
        <v>661214.7988271944</v>
      </c>
      <c r="AF3" t="n">
        <v>2.793889935457709e-05</v>
      </c>
      <c r="AG3" t="n">
        <v>36</v>
      </c>
      <c r="AH3" t="n">
        <v>598109.3864479249</v>
      </c>
    </row>
    <row r="4">
      <c r="A4" t="n">
        <v>2</v>
      </c>
      <c r="B4" t="n">
        <v>30</v>
      </c>
      <c r="C4" t="inlineStr">
        <is>
          <t xml:space="preserve">CONCLUIDO	</t>
        </is>
      </c>
      <c r="D4" t="n">
        <v>3.376</v>
      </c>
      <c r="E4" t="n">
        <v>29.62</v>
      </c>
      <c r="F4" t="n">
        <v>26.36</v>
      </c>
      <c r="G4" t="n">
        <v>17.38</v>
      </c>
      <c r="H4" t="n">
        <v>0.36</v>
      </c>
      <c r="I4" t="n">
        <v>91</v>
      </c>
      <c r="J4" t="n">
        <v>72.11</v>
      </c>
      <c r="K4" t="n">
        <v>32.27</v>
      </c>
      <c r="L4" t="n">
        <v>1.5</v>
      </c>
      <c r="M4" t="n">
        <v>89</v>
      </c>
      <c r="N4" t="n">
        <v>8.34</v>
      </c>
      <c r="O4" t="n">
        <v>9127.379999999999</v>
      </c>
      <c r="P4" t="n">
        <v>187.61</v>
      </c>
      <c r="Q4" t="n">
        <v>452.86</v>
      </c>
      <c r="R4" t="n">
        <v>147.96</v>
      </c>
      <c r="S4" t="n">
        <v>57.64</v>
      </c>
      <c r="T4" t="n">
        <v>42660.99</v>
      </c>
      <c r="U4" t="n">
        <v>0.39</v>
      </c>
      <c r="V4" t="n">
        <v>0.8</v>
      </c>
      <c r="W4" t="n">
        <v>6.95</v>
      </c>
      <c r="X4" t="n">
        <v>2.63</v>
      </c>
      <c r="Y4" t="n">
        <v>1</v>
      </c>
      <c r="Z4" t="n">
        <v>10</v>
      </c>
      <c r="AA4" t="n">
        <v>465.4331596938972</v>
      </c>
      <c r="AB4" t="n">
        <v>636.8261825550178</v>
      </c>
      <c r="AC4" t="n">
        <v>576.0483854831268</v>
      </c>
      <c r="AD4" t="n">
        <v>465433.1596938972</v>
      </c>
      <c r="AE4" t="n">
        <v>636826.1825550178</v>
      </c>
      <c r="AF4" t="n">
        <v>2.879173511021131e-05</v>
      </c>
      <c r="AG4" t="n">
        <v>35</v>
      </c>
      <c r="AH4" t="n">
        <v>576048.3854831269</v>
      </c>
    </row>
    <row r="5">
      <c r="A5" t="n">
        <v>3</v>
      </c>
      <c r="B5" t="n">
        <v>30</v>
      </c>
      <c r="C5" t="inlineStr">
        <is>
          <t xml:space="preserve">CONCLUIDO	</t>
        </is>
      </c>
      <c r="D5" t="n">
        <v>3.4511</v>
      </c>
      <c r="E5" t="n">
        <v>28.98</v>
      </c>
      <c r="F5" t="n">
        <v>25.93</v>
      </c>
      <c r="G5" t="n">
        <v>20.21</v>
      </c>
      <c r="H5" t="n">
        <v>0.42</v>
      </c>
      <c r="I5" t="n">
        <v>77</v>
      </c>
      <c r="J5" t="n">
        <v>72.40000000000001</v>
      </c>
      <c r="K5" t="n">
        <v>32.27</v>
      </c>
      <c r="L5" t="n">
        <v>1.75</v>
      </c>
      <c r="M5" t="n">
        <v>75</v>
      </c>
      <c r="N5" t="n">
        <v>8.380000000000001</v>
      </c>
      <c r="O5" t="n">
        <v>9163.799999999999</v>
      </c>
      <c r="P5" t="n">
        <v>183.45</v>
      </c>
      <c r="Q5" t="n">
        <v>452.72</v>
      </c>
      <c r="R5" t="n">
        <v>134.07</v>
      </c>
      <c r="S5" t="n">
        <v>57.64</v>
      </c>
      <c r="T5" t="n">
        <v>35789.19</v>
      </c>
      <c r="U5" t="n">
        <v>0.43</v>
      </c>
      <c r="V5" t="n">
        <v>0.82</v>
      </c>
      <c r="W5" t="n">
        <v>6.93</v>
      </c>
      <c r="X5" t="n">
        <v>2.21</v>
      </c>
      <c r="Y5" t="n">
        <v>1</v>
      </c>
      <c r="Z5" t="n">
        <v>10</v>
      </c>
      <c r="AA5" t="n">
        <v>449.968060291794</v>
      </c>
      <c r="AB5" t="n">
        <v>615.6661512810269</v>
      </c>
      <c r="AC5" t="n">
        <v>556.9078378956353</v>
      </c>
      <c r="AD5" t="n">
        <v>449968.060291794</v>
      </c>
      <c r="AE5" t="n">
        <v>615666.1512810269</v>
      </c>
      <c r="AF5" t="n">
        <v>2.943221476269261e-05</v>
      </c>
      <c r="AG5" t="n">
        <v>34</v>
      </c>
      <c r="AH5" t="n">
        <v>556907.8378956353</v>
      </c>
    </row>
    <row r="6">
      <c r="A6" t="n">
        <v>4</v>
      </c>
      <c r="B6" t="n">
        <v>30</v>
      </c>
      <c r="C6" t="inlineStr">
        <is>
          <t xml:space="preserve">CONCLUIDO	</t>
        </is>
      </c>
      <c r="D6" t="n">
        <v>3.5146</v>
      </c>
      <c r="E6" t="n">
        <v>28.45</v>
      </c>
      <c r="F6" t="n">
        <v>25.58</v>
      </c>
      <c r="G6" t="n">
        <v>23.26</v>
      </c>
      <c r="H6" t="n">
        <v>0.48</v>
      </c>
      <c r="I6" t="n">
        <v>66</v>
      </c>
      <c r="J6" t="n">
        <v>72.7</v>
      </c>
      <c r="K6" t="n">
        <v>32.27</v>
      </c>
      <c r="L6" t="n">
        <v>2</v>
      </c>
      <c r="M6" t="n">
        <v>64</v>
      </c>
      <c r="N6" t="n">
        <v>8.43</v>
      </c>
      <c r="O6" t="n">
        <v>9200.25</v>
      </c>
      <c r="P6" t="n">
        <v>179.89</v>
      </c>
      <c r="Q6" t="n">
        <v>452.7</v>
      </c>
      <c r="R6" t="n">
        <v>122.51</v>
      </c>
      <c r="S6" t="n">
        <v>57.64</v>
      </c>
      <c r="T6" t="n">
        <v>30060.96</v>
      </c>
      <c r="U6" t="n">
        <v>0.47</v>
      </c>
      <c r="V6" t="n">
        <v>0.83</v>
      </c>
      <c r="W6" t="n">
        <v>6.91</v>
      </c>
      <c r="X6" t="n">
        <v>1.85</v>
      </c>
      <c r="Y6" t="n">
        <v>1</v>
      </c>
      <c r="Z6" t="n">
        <v>10</v>
      </c>
      <c r="AA6" t="n">
        <v>435.7293875632557</v>
      </c>
      <c r="AB6" t="n">
        <v>596.1841710879338</v>
      </c>
      <c r="AC6" t="n">
        <v>539.2851905490402</v>
      </c>
      <c r="AD6" t="n">
        <v>435729.3875632557</v>
      </c>
      <c r="AE6" t="n">
        <v>596184.1710879338</v>
      </c>
      <c r="AF6" t="n">
        <v>2.997376546752034e-05</v>
      </c>
      <c r="AG6" t="n">
        <v>33</v>
      </c>
      <c r="AH6" t="n">
        <v>539285.1905490402</v>
      </c>
    </row>
    <row r="7">
      <c r="A7" t="n">
        <v>5</v>
      </c>
      <c r="B7" t="n">
        <v>30</v>
      </c>
      <c r="C7" t="inlineStr">
        <is>
          <t xml:space="preserve">CONCLUIDO	</t>
        </is>
      </c>
      <c r="D7" t="n">
        <v>3.5581</v>
      </c>
      <c r="E7" t="n">
        <v>28.1</v>
      </c>
      <c r="F7" t="n">
        <v>25.36</v>
      </c>
      <c r="G7" t="n">
        <v>26.23</v>
      </c>
      <c r="H7" t="n">
        <v>0.54</v>
      </c>
      <c r="I7" t="n">
        <v>58</v>
      </c>
      <c r="J7" t="n">
        <v>73</v>
      </c>
      <c r="K7" t="n">
        <v>32.27</v>
      </c>
      <c r="L7" t="n">
        <v>2.25</v>
      </c>
      <c r="M7" t="n">
        <v>56</v>
      </c>
      <c r="N7" t="n">
        <v>8.48</v>
      </c>
      <c r="O7" t="n">
        <v>9236.709999999999</v>
      </c>
      <c r="P7" t="n">
        <v>177.14</v>
      </c>
      <c r="Q7" t="n">
        <v>452.69</v>
      </c>
      <c r="R7" t="n">
        <v>115.46</v>
      </c>
      <c r="S7" t="n">
        <v>57.64</v>
      </c>
      <c r="T7" t="n">
        <v>26576.95</v>
      </c>
      <c r="U7" t="n">
        <v>0.5</v>
      </c>
      <c r="V7" t="n">
        <v>0.84</v>
      </c>
      <c r="W7" t="n">
        <v>6.89</v>
      </c>
      <c r="X7" t="n">
        <v>1.63</v>
      </c>
      <c r="Y7" t="n">
        <v>1</v>
      </c>
      <c r="Z7" t="n">
        <v>10</v>
      </c>
      <c r="AA7" t="n">
        <v>431.9416986642374</v>
      </c>
      <c r="AB7" t="n">
        <v>591.0016880352562</v>
      </c>
      <c r="AC7" t="n">
        <v>534.5973164052493</v>
      </c>
      <c r="AD7" t="n">
        <v>431941.6986642374</v>
      </c>
      <c r="AE7" t="n">
        <v>591001.6880352561</v>
      </c>
      <c r="AF7" t="n">
        <v>3.034474902122123e-05</v>
      </c>
      <c r="AG7" t="n">
        <v>33</v>
      </c>
      <c r="AH7" t="n">
        <v>534597.3164052493</v>
      </c>
    </row>
    <row r="8">
      <c r="A8" t="n">
        <v>6</v>
      </c>
      <c r="B8" t="n">
        <v>30</v>
      </c>
      <c r="C8" t="inlineStr">
        <is>
          <t xml:space="preserve">CONCLUIDO	</t>
        </is>
      </c>
      <c r="D8" t="n">
        <v>3.5909</v>
      </c>
      <c r="E8" t="n">
        <v>27.85</v>
      </c>
      <c r="F8" t="n">
        <v>25.2</v>
      </c>
      <c r="G8" t="n">
        <v>29.07</v>
      </c>
      <c r="H8" t="n">
        <v>0.6</v>
      </c>
      <c r="I8" t="n">
        <v>52</v>
      </c>
      <c r="J8" t="n">
        <v>73.29000000000001</v>
      </c>
      <c r="K8" t="n">
        <v>32.27</v>
      </c>
      <c r="L8" t="n">
        <v>2.5</v>
      </c>
      <c r="M8" t="n">
        <v>50</v>
      </c>
      <c r="N8" t="n">
        <v>8.52</v>
      </c>
      <c r="O8" t="n">
        <v>9273.200000000001</v>
      </c>
      <c r="P8" t="n">
        <v>174.86</v>
      </c>
      <c r="Q8" t="n">
        <v>452.69</v>
      </c>
      <c r="R8" t="n">
        <v>110.28</v>
      </c>
      <c r="S8" t="n">
        <v>57.64</v>
      </c>
      <c r="T8" t="n">
        <v>24017.07</v>
      </c>
      <c r="U8" t="n">
        <v>0.52</v>
      </c>
      <c r="V8" t="n">
        <v>0.84</v>
      </c>
      <c r="W8" t="n">
        <v>6.88</v>
      </c>
      <c r="X8" t="n">
        <v>1.47</v>
      </c>
      <c r="Y8" t="n">
        <v>1</v>
      </c>
      <c r="Z8" t="n">
        <v>10</v>
      </c>
      <c r="AA8" t="n">
        <v>429.0117334940861</v>
      </c>
      <c r="AB8" t="n">
        <v>586.9927804285146</v>
      </c>
      <c r="AC8" t="n">
        <v>530.9710133139581</v>
      </c>
      <c r="AD8" t="n">
        <v>429011.7334940861</v>
      </c>
      <c r="AE8" t="n">
        <v>586992.7804285146</v>
      </c>
      <c r="AF8" t="n">
        <v>3.062447914906925e-05</v>
      </c>
      <c r="AG8" t="n">
        <v>33</v>
      </c>
      <c r="AH8" t="n">
        <v>530971.0133139581</v>
      </c>
    </row>
    <row r="9">
      <c r="A9" t="n">
        <v>7</v>
      </c>
      <c r="B9" t="n">
        <v>30</v>
      </c>
      <c r="C9" t="inlineStr">
        <is>
          <t xml:space="preserve">CONCLUIDO	</t>
        </is>
      </c>
      <c r="D9" t="n">
        <v>3.625</v>
      </c>
      <c r="E9" t="n">
        <v>27.59</v>
      </c>
      <c r="F9" t="n">
        <v>25.03</v>
      </c>
      <c r="G9" t="n">
        <v>32.64</v>
      </c>
      <c r="H9" t="n">
        <v>0.65</v>
      </c>
      <c r="I9" t="n">
        <v>46</v>
      </c>
      <c r="J9" t="n">
        <v>73.59</v>
      </c>
      <c r="K9" t="n">
        <v>32.27</v>
      </c>
      <c r="L9" t="n">
        <v>2.75</v>
      </c>
      <c r="M9" t="n">
        <v>44</v>
      </c>
      <c r="N9" t="n">
        <v>8.57</v>
      </c>
      <c r="O9" t="n">
        <v>9309.700000000001</v>
      </c>
      <c r="P9" t="n">
        <v>172.55</v>
      </c>
      <c r="Q9" t="n">
        <v>452.63</v>
      </c>
      <c r="R9" t="n">
        <v>104.56</v>
      </c>
      <c r="S9" t="n">
        <v>57.64</v>
      </c>
      <c r="T9" t="n">
        <v>21189.1</v>
      </c>
      <c r="U9" t="n">
        <v>0.55</v>
      </c>
      <c r="V9" t="n">
        <v>0.85</v>
      </c>
      <c r="W9" t="n">
        <v>6.87</v>
      </c>
      <c r="X9" t="n">
        <v>1.3</v>
      </c>
      <c r="Y9" t="n">
        <v>1</v>
      </c>
      <c r="Z9" t="n">
        <v>10</v>
      </c>
      <c r="AA9" t="n">
        <v>417.2253437771152</v>
      </c>
      <c r="AB9" t="n">
        <v>570.8661220389389</v>
      </c>
      <c r="AC9" t="n">
        <v>516.3834605671763</v>
      </c>
      <c r="AD9" t="n">
        <v>417225.3437771152</v>
      </c>
      <c r="AE9" t="n">
        <v>570866.1220389389</v>
      </c>
      <c r="AF9" t="n">
        <v>3.091529614174052e-05</v>
      </c>
      <c r="AG9" t="n">
        <v>32</v>
      </c>
      <c r="AH9" t="n">
        <v>516383.4605671763</v>
      </c>
    </row>
    <row r="10">
      <c r="A10" t="n">
        <v>8</v>
      </c>
      <c r="B10" t="n">
        <v>30</v>
      </c>
      <c r="C10" t="inlineStr">
        <is>
          <t xml:space="preserve">CONCLUIDO	</t>
        </is>
      </c>
      <c r="D10" t="n">
        <v>3.6526</v>
      </c>
      <c r="E10" t="n">
        <v>27.38</v>
      </c>
      <c r="F10" t="n">
        <v>24.88</v>
      </c>
      <c r="G10" t="n">
        <v>35.54</v>
      </c>
      <c r="H10" t="n">
        <v>0.71</v>
      </c>
      <c r="I10" t="n">
        <v>42</v>
      </c>
      <c r="J10" t="n">
        <v>73.88</v>
      </c>
      <c r="K10" t="n">
        <v>32.27</v>
      </c>
      <c r="L10" t="n">
        <v>3</v>
      </c>
      <c r="M10" t="n">
        <v>40</v>
      </c>
      <c r="N10" t="n">
        <v>8.609999999999999</v>
      </c>
      <c r="O10" t="n">
        <v>9346.23</v>
      </c>
      <c r="P10" t="n">
        <v>170.73</v>
      </c>
      <c r="Q10" t="n">
        <v>452.76</v>
      </c>
      <c r="R10" t="n">
        <v>99.95999999999999</v>
      </c>
      <c r="S10" t="n">
        <v>57.64</v>
      </c>
      <c r="T10" t="n">
        <v>18909.14</v>
      </c>
      <c r="U10" t="n">
        <v>0.58</v>
      </c>
      <c r="V10" t="n">
        <v>0.85</v>
      </c>
      <c r="W10" t="n">
        <v>6.86</v>
      </c>
      <c r="X10" t="n">
        <v>1.15</v>
      </c>
      <c r="Y10" t="n">
        <v>1</v>
      </c>
      <c r="Z10" t="n">
        <v>10</v>
      </c>
      <c r="AA10" t="n">
        <v>414.8999341702626</v>
      </c>
      <c r="AB10" t="n">
        <v>567.6843940250117</v>
      </c>
      <c r="AC10" t="n">
        <v>513.5053922093149</v>
      </c>
      <c r="AD10" t="n">
        <v>414899.9341702625</v>
      </c>
      <c r="AE10" t="n">
        <v>567684.3940250117</v>
      </c>
      <c r="AF10" t="n">
        <v>3.115067881029557e-05</v>
      </c>
      <c r="AG10" t="n">
        <v>32</v>
      </c>
      <c r="AH10" t="n">
        <v>513505.3922093149</v>
      </c>
    </row>
    <row r="11">
      <c r="A11" t="n">
        <v>9</v>
      </c>
      <c r="B11" t="n">
        <v>30</v>
      </c>
      <c r="C11" t="inlineStr">
        <is>
          <t xml:space="preserve">CONCLUIDO	</t>
        </is>
      </c>
      <c r="D11" t="n">
        <v>3.6681</v>
      </c>
      <c r="E11" t="n">
        <v>27.26</v>
      </c>
      <c r="F11" t="n">
        <v>24.81</v>
      </c>
      <c r="G11" t="n">
        <v>38.17</v>
      </c>
      <c r="H11" t="n">
        <v>0.77</v>
      </c>
      <c r="I11" t="n">
        <v>39</v>
      </c>
      <c r="J11" t="n">
        <v>74.18000000000001</v>
      </c>
      <c r="K11" t="n">
        <v>32.27</v>
      </c>
      <c r="L11" t="n">
        <v>3.25</v>
      </c>
      <c r="M11" t="n">
        <v>37</v>
      </c>
      <c r="N11" t="n">
        <v>8.66</v>
      </c>
      <c r="O11" t="n">
        <v>9382.780000000001</v>
      </c>
      <c r="P11" t="n">
        <v>169.01</v>
      </c>
      <c r="Q11" t="n">
        <v>452.68</v>
      </c>
      <c r="R11" t="n">
        <v>97.44</v>
      </c>
      <c r="S11" t="n">
        <v>57.64</v>
      </c>
      <c r="T11" t="n">
        <v>17661.14</v>
      </c>
      <c r="U11" t="n">
        <v>0.59</v>
      </c>
      <c r="V11" t="n">
        <v>0.85</v>
      </c>
      <c r="W11" t="n">
        <v>6.86</v>
      </c>
      <c r="X11" t="n">
        <v>1.08</v>
      </c>
      <c r="Y11" t="n">
        <v>1</v>
      </c>
      <c r="Z11" t="n">
        <v>10</v>
      </c>
      <c r="AA11" t="n">
        <v>413.1595880229958</v>
      </c>
      <c r="AB11" t="n">
        <v>565.303175647668</v>
      </c>
      <c r="AC11" t="n">
        <v>511.3514339718439</v>
      </c>
      <c r="AD11" t="n">
        <v>413159.5880229957</v>
      </c>
      <c r="AE11" t="n">
        <v>565303.175647668</v>
      </c>
      <c r="AF11" t="n">
        <v>3.128286835241888e-05</v>
      </c>
      <c r="AG11" t="n">
        <v>32</v>
      </c>
      <c r="AH11" t="n">
        <v>511351.4339718439</v>
      </c>
    </row>
    <row r="12">
      <c r="A12" t="n">
        <v>10</v>
      </c>
      <c r="B12" t="n">
        <v>30</v>
      </c>
      <c r="C12" t="inlineStr">
        <is>
          <t xml:space="preserve">CONCLUIDO	</t>
        </is>
      </c>
      <c r="D12" t="n">
        <v>3.6841</v>
      </c>
      <c r="E12" t="n">
        <v>27.14</v>
      </c>
      <c r="F12" t="n">
        <v>24.74</v>
      </c>
      <c r="G12" t="n">
        <v>41.23</v>
      </c>
      <c r="H12" t="n">
        <v>0.82</v>
      </c>
      <c r="I12" t="n">
        <v>36</v>
      </c>
      <c r="J12" t="n">
        <v>74.48</v>
      </c>
      <c r="K12" t="n">
        <v>32.27</v>
      </c>
      <c r="L12" t="n">
        <v>3.5</v>
      </c>
      <c r="M12" t="n">
        <v>34</v>
      </c>
      <c r="N12" t="n">
        <v>8.710000000000001</v>
      </c>
      <c r="O12" t="n">
        <v>9419.35</v>
      </c>
      <c r="P12" t="n">
        <v>167.36</v>
      </c>
      <c r="Q12" t="n">
        <v>452.62</v>
      </c>
      <c r="R12" t="n">
        <v>95.31</v>
      </c>
      <c r="S12" t="n">
        <v>57.64</v>
      </c>
      <c r="T12" t="n">
        <v>16614.71</v>
      </c>
      <c r="U12" t="n">
        <v>0.6</v>
      </c>
      <c r="V12" t="n">
        <v>0.86</v>
      </c>
      <c r="W12" t="n">
        <v>6.85</v>
      </c>
      <c r="X12" t="n">
        <v>1.01</v>
      </c>
      <c r="Y12" t="n">
        <v>1</v>
      </c>
      <c r="Z12" t="n">
        <v>10</v>
      </c>
      <c r="AA12" t="n">
        <v>411.4624889989485</v>
      </c>
      <c r="AB12" t="n">
        <v>562.9811298922417</v>
      </c>
      <c r="AC12" t="n">
        <v>509.2510010043038</v>
      </c>
      <c r="AD12" t="n">
        <v>411462.4889989485</v>
      </c>
      <c r="AE12" t="n">
        <v>562981.1298922417</v>
      </c>
      <c r="AF12" t="n">
        <v>3.141932207332035e-05</v>
      </c>
      <c r="AG12" t="n">
        <v>32</v>
      </c>
      <c r="AH12" t="n">
        <v>509251.0010043038</v>
      </c>
    </row>
    <row r="13">
      <c r="A13" t="n">
        <v>11</v>
      </c>
      <c r="B13" t="n">
        <v>30</v>
      </c>
      <c r="C13" t="inlineStr">
        <is>
          <t xml:space="preserve">CONCLUIDO	</t>
        </is>
      </c>
      <c r="D13" t="n">
        <v>3.7019</v>
      </c>
      <c r="E13" t="n">
        <v>27.01</v>
      </c>
      <c r="F13" t="n">
        <v>24.66</v>
      </c>
      <c r="G13" t="n">
        <v>44.83</v>
      </c>
      <c r="H13" t="n">
        <v>0.88</v>
      </c>
      <c r="I13" t="n">
        <v>33</v>
      </c>
      <c r="J13" t="n">
        <v>74.77</v>
      </c>
      <c r="K13" t="n">
        <v>32.27</v>
      </c>
      <c r="L13" t="n">
        <v>3.75</v>
      </c>
      <c r="M13" t="n">
        <v>31</v>
      </c>
      <c r="N13" t="n">
        <v>8.75</v>
      </c>
      <c r="O13" t="n">
        <v>9455.940000000001</v>
      </c>
      <c r="P13" t="n">
        <v>165.72</v>
      </c>
      <c r="Q13" t="n">
        <v>452.63</v>
      </c>
      <c r="R13" t="n">
        <v>92.56999999999999</v>
      </c>
      <c r="S13" t="n">
        <v>57.64</v>
      </c>
      <c r="T13" t="n">
        <v>15257.97</v>
      </c>
      <c r="U13" t="n">
        <v>0.62</v>
      </c>
      <c r="V13" t="n">
        <v>0.86</v>
      </c>
      <c r="W13" t="n">
        <v>6.85</v>
      </c>
      <c r="X13" t="n">
        <v>0.93</v>
      </c>
      <c r="Y13" t="n">
        <v>1</v>
      </c>
      <c r="Z13" t="n">
        <v>10</v>
      </c>
      <c r="AA13" t="n">
        <v>409.7179759646114</v>
      </c>
      <c r="AB13" t="n">
        <v>560.5942101961783</v>
      </c>
      <c r="AC13" t="n">
        <v>507.0918855739699</v>
      </c>
      <c r="AD13" t="n">
        <v>409717.9759646113</v>
      </c>
      <c r="AE13" t="n">
        <v>560594.2101961783</v>
      </c>
      <c r="AF13" t="n">
        <v>3.157112683782324e-05</v>
      </c>
      <c r="AG13" t="n">
        <v>32</v>
      </c>
      <c r="AH13" t="n">
        <v>507091.8855739699</v>
      </c>
    </row>
    <row r="14">
      <c r="A14" t="n">
        <v>12</v>
      </c>
      <c r="B14" t="n">
        <v>30</v>
      </c>
      <c r="C14" t="inlineStr">
        <is>
          <t xml:space="preserve">CONCLUIDO	</t>
        </is>
      </c>
      <c r="D14" t="n">
        <v>3.7154</v>
      </c>
      <c r="E14" t="n">
        <v>26.92</v>
      </c>
      <c r="F14" t="n">
        <v>24.59</v>
      </c>
      <c r="G14" t="n">
        <v>47.59</v>
      </c>
      <c r="H14" t="n">
        <v>0.93</v>
      </c>
      <c r="I14" t="n">
        <v>31</v>
      </c>
      <c r="J14" t="n">
        <v>75.06999999999999</v>
      </c>
      <c r="K14" t="n">
        <v>32.27</v>
      </c>
      <c r="L14" t="n">
        <v>4</v>
      </c>
      <c r="M14" t="n">
        <v>29</v>
      </c>
      <c r="N14" t="n">
        <v>8.800000000000001</v>
      </c>
      <c r="O14" t="n">
        <v>9492.549999999999</v>
      </c>
      <c r="P14" t="n">
        <v>164.01</v>
      </c>
      <c r="Q14" t="n">
        <v>452.58</v>
      </c>
      <c r="R14" t="n">
        <v>90.25</v>
      </c>
      <c r="S14" t="n">
        <v>57.64</v>
      </c>
      <c r="T14" t="n">
        <v>14106.57</v>
      </c>
      <c r="U14" t="n">
        <v>0.64</v>
      </c>
      <c r="V14" t="n">
        <v>0.86</v>
      </c>
      <c r="W14" t="n">
        <v>6.85</v>
      </c>
      <c r="X14" t="n">
        <v>0.86</v>
      </c>
      <c r="Y14" t="n">
        <v>1</v>
      </c>
      <c r="Z14" t="n">
        <v>10</v>
      </c>
      <c r="AA14" t="n">
        <v>408.0958244133112</v>
      </c>
      <c r="AB14" t="n">
        <v>558.3747108794137</v>
      </c>
      <c r="AC14" t="n">
        <v>505.0842121569104</v>
      </c>
      <c r="AD14" t="n">
        <v>408095.8244133111</v>
      </c>
      <c r="AE14" t="n">
        <v>558374.7108794136</v>
      </c>
      <c r="AF14" t="n">
        <v>3.168625966483386e-05</v>
      </c>
      <c r="AG14" t="n">
        <v>32</v>
      </c>
      <c r="AH14" t="n">
        <v>505084.2121569104</v>
      </c>
    </row>
    <row r="15">
      <c r="A15" t="n">
        <v>13</v>
      </c>
      <c r="B15" t="n">
        <v>30</v>
      </c>
      <c r="C15" t="inlineStr">
        <is>
          <t xml:space="preserve">CONCLUIDO	</t>
        </is>
      </c>
      <c r="D15" t="n">
        <v>3.7268</v>
      </c>
      <c r="E15" t="n">
        <v>26.83</v>
      </c>
      <c r="F15" t="n">
        <v>24.54</v>
      </c>
      <c r="G15" t="n">
        <v>50.77</v>
      </c>
      <c r="H15" t="n">
        <v>0.99</v>
      </c>
      <c r="I15" t="n">
        <v>29</v>
      </c>
      <c r="J15" t="n">
        <v>75.37</v>
      </c>
      <c r="K15" t="n">
        <v>32.27</v>
      </c>
      <c r="L15" t="n">
        <v>4.25</v>
      </c>
      <c r="M15" t="n">
        <v>27</v>
      </c>
      <c r="N15" t="n">
        <v>8.85</v>
      </c>
      <c r="O15" t="n">
        <v>9529.18</v>
      </c>
      <c r="P15" t="n">
        <v>162.56</v>
      </c>
      <c r="Q15" t="n">
        <v>452.61</v>
      </c>
      <c r="R15" t="n">
        <v>88.8</v>
      </c>
      <c r="S15" t="n">
        <v>57.64</v>
      </c>
      <c r="T15" t="n">
        <v>13393.97</v>
      </c>
      <c r="U15" t="n">
        <v>0.65</v>
      </c>
      <c r="V15" t="n">
        <v>0.86</v>
      </c>
      <c r="W15" t="n">
        <v>6.84</v>
      </c>
      <c r="X15" t="n">
        <v>0.8100000000000001</v>
      </c>
      <c r="Y15" t="n">
        <v>1</v>
      </c>
      <c r="Z15" t="n">
        <v>10</v>
      </c>
      <c r="AA15" t="n">
        <v>406.7378291936158</v>
      </c>
      <c r="AB15" t="n">
        <v>556.5166419093057</v>
      </c>
      <c r="AC15" t="n">
        <v>503.4034746814934</v>
      </c>
      <c r="AD15" t="n">
        <v>406737.8291936158</v>
      </c>
      <c r="AE15" t="n">
        <v>556516.6419093057</v>
      </c>
      <c r="AF15" t="n">
        <v>3.178348294097616e-05</v>
      </c>
      <c r="AG15" t="n">
        <v>32</v>
      </c>
      <c r="AH15" t="n">
        <v>503403.4746814934</v>
      </c>
    </row>
    <row r="16">
      <c r="A16" t="n">
        <v>14</v>
      </c>
      <c r="B16" t="n">
        <v>30</v>
      </c>
      <c r="C16" t="inlineStr">
        <is>
          <t xml:space="preserve">CONCLUIDO	</t>
        </is>
      </c>
      <c r="D16" t="n">
        <v>3.7415</v>
      </c>
      <c r="E16" t="n">
        <v>26.73</v>
      </c>
      <c r="F16" t="n">
        <v>24.46</v>
      </c>
      <c r="G16" t="n">
        <v>54.36</v>
      </c>
      <c r="H16" t="n">
        <v>1.04</v>
      </c>
      <c r="I16" t="n">
        <v>27</v>
      </c>
      <c r="J16" t="n">
        <v>75.66</v>
      </c>
      <c r="K16" t="n">
        <v>32.27</v>
      </c>
      <c r="L16" t="n">
        <v>4.5</v>
      </c>
      <c r="M16" t="n">
        <v>25</v>
      </c>
      <c r="N16" t="n">
        <v>8.890000000000001</v>
      </c>
      <c r="O16" t="n">
        <v>9565.83</v>
      </c>
      <c r="P16" t="n">
        <v>160.57</v>
      </c>
      <c r="Q16" t="n">
        <v>452.65</v>
      </c>
      <c r="R16" t="n">
        <v>86.34999999999999</v>
      </c>
      <c r="S16" t="n">
        <v>57.64</v>
      </c>
      <c r="T16" t="n">
        <v>12180.09</v>
      </c>
      <c r="U16" t="n">
        <v>0.67</v>
      </c>
      <c r="V16" t="n">
        <v>0.87</v>
      </c>
      <c r="W16" t="n">
        <v>6.84</v>
      </c>
      <c r="X16" t="n">
        <v>0.74</v>
      </c>
      <c r="Y16" t="n">
        <v>1</v>
      </c>
      <c r="Z16" t="n">
        <v>10</v>
      </c>
      <c r="AA16" t="n">
        <v>396.075980579984</v>
      </c>
      <c r="AB16" t="n">
        <v>541.9286302685707</v>
      </c>
      <c r="AC16" t="n">
        <v>490.2077223973471</v>
      </c>
      <c r="AD16" t="n">
        <v>396075.980579984</v>
      </c>
      <c r="AE16" t="n">
        <v>541928.6302685707</v>
      </c>
      <c r="AF16" t="n">
        <v>3.190884979705439e-05</v>
      </c>
      <c r="AG16" t="n">
        <v>31</v>
      </c>
      <c r="AH16" t="n">
        <v>490207.7223973472</v>
      </c>
    </row>
    <row r="17">
      <c r="A17" t="n">
        <v>15</v>
      </c>
      <c r="B17" t="n">
        <v>30</v>
      </c>
      <c r="C17" t="inlineStr">
        <is>
          <t xml:space="preserve">CONCLUIDO	</t>
        </is>
      </c>
      <c r="D17" t="n">
        <v>3.7499</v>
      </c>
      <c r="E17" t="n">
        <v>26.67</v>
      </c>
      <c r="F17" t="n">
        <v>24.43</v>
      </c>
      <c r="G17" t="n">
        <v>58.64</v>
      </c>
      <c r="H17" t="n">
        <v>1.09</v>
      </c>
      <c r="I17" t="n">
        <v>25</v>
      </c>
      <c r="J17" t="n">
        <v>75.95999999999999</v>
      </c>
      <c r="K17" t="n">
        <v>32.27</v>
      </c>
      <c r="L17" t="n">
        <v>4.75</v>
      </c>
      <c r="M17" t="n">
        <v>23</v>
      </c>
      <c r="N17" t="n">
        <v>8.94</v>
      </c>
      <c r="O17" t="n">
        <v>9602.5</v>
      </c>
      <c r="P17" t="n">
        <v>159.09</v>
      </c>
      <c r="Q17" t="n">
        <v>452.64</v>
      </c>
      <c r="R17" t="n">
        <v>85.45</v>
      </c>
      <c r="S17" t="n">
        <v>57.64</v>
      </c>
      <c r="T17" t="n">
        <v>11738.34</v>
      </c>
      <c r="U17" t="n">
        <v>0.67</v>
      </c>
      <c r="V17" t="n">
        <v>0.87</v>
      </c>
      <c r="W17" t="n">
        <v>6.84</v>
      </c>
      <c r="X17" t="n">
        <v>0.71</v>
      </c>
      <c r="Y17" t="n">
        <v>1</v>
      </c>
      <c r="Z17" t="n">
        <v>10</v>
      </c>
      <c r="AA17" t="n">
        <v>394.8280870042937</v>
      </c>
      <c r="AB17" t="n">
        <v>540.221207225132</v>
      </c>
      <c r="AC17" t="n">
        <v>488.6632534127911</v>
      </c>
      <c r="AD17" t="n">
        <v>394828.0870042937</v>
      </c>
      <c r="AE17" t="n">
        <v>540221.207225132</v>
      </c>
      <c r="AF17" t="n">
        <v>3.198048800052766e-05</v>
      </c>
      <c r="AG17" t="n">
        <v>31</v>
      </c>
      <c r="AH17" t="n">
        <v>488663.2534127911</v>
      </c>
    </row>
    <row r="18">
      <c r="A18" t="n">
        <v>16</v>
      </c>
      <c r="B18" t="n">
        <v>30</v>
      </c>
      <c r="C18" t="inlineStr">
        <is>
          <t xml:space="preserve">CONCLUIDO	</t>
        </is>
      </c>
      <c r="D18" t="n">
        <v>3.7596</v>
      </c>
      <c r="E18" t="n">
        <v>26.6</v>
      </c>
      <c r="F18" t="n">
        <v>24.38</v>
      </c>
      <c r="G18" t="n">
        <v>60.95</v>
      </c>
      <c r="H18" t="n">
        <v>1.15</v>
      </c>
      <c r="I18" t="n">
        <v>24</v>
      </c>
      <c r="J18" t="n">
        <v>76.26000000000001</v>
      </c>
      <c r="K18" t="n">
        <v>32.27</v>
      </c>
      <c r="L18" t="n">
        <v>5</v>
      </c>
      <c r="M18" t="n">
        <v>22</v>
      </c>
      <c r="N18" t="n">
        <v>8.99</v>
      </c>
      <c r="O18" t="n">
        <v>9639.200000000001</v>
      </c>
      <c r="P18" t="n">
        <v>158.18</v>
      </c>
      <c r="Q18" t="n">
        <v>452.63</v>
      </c>
      <c r="R18" t="n">
        <v>83.91</v>
      </c>
      <c r="S18" t="n">
        <v>57.64</v>
      </c>
      <c r="T18" t="n">
        <v>10974.64</v>
      </c>
      <c r="U18" t="n">
        <v>0.6899999999999999</v>
      </c>
      <c r="V18" t="n">
        <v>0.87</v>
      </c>
      <c r="W18" t="n">
        <v>6.83</v>
      </c>
      <c r="X18" t="n">
        <v>0.66</v>
      </c>
      <c r="Y18" t="n">
        <v>1</v>
      </c>
      <c r="Z18" t="n">
        <v>10</v>
      </c>
      <c r="AA18" t="n">
        <v>393.8970863717797</v>
      </c>
      <c r="AB18" t="n">
        <v>538.9473710868774</v>
      </c>
      <c r="AC18" t="n">
        <v>487.5109904077311</v>
      </c>
      <c r="AD18" t="n">
        <v>393897.0863717797</v>
      </c>
      <c r="AE18" t="n">
        <v>538947.3710868774</v>
      </c>
      <c r="AF18" t="n">
        <v>3.206321306882419e-05</v>
      </c>
      <c r="AG18" t="n">
        <v>31</v>
      </c>
      <c r="AH18" t="n">
        <v>487510.9904077311</v>
      </c>
    </row>
    <row r="19">
      <c r="A19" t="n">
        <v>17</v>
      </c>
      <c r="B19" t="n">
        <v>30</v>
      </c>
      <c r="C19" t="inlineStr">
        <is>
          <t xml:space="preserve">CONCLUIDO	</t>
        </is>
      </c>
      <c r="D19" t="n">
        <v>3.767</v>
      </c>
      <c r="E19" t="n">
        <v>26.55</v>
      </c>
      <c r="F19" t="n">
        <v>24.34</v>
      </c>
      <c r="G19" t="n">
        <v>63.51</v>
      </c>
      <c r="H19" t="n">
        <v>1.2</v>
      </c>
      <c r="I19" t="n">
        <v>23</v>
      </c>
      <c r="J19" t="n">
        <v>76.56</v>
      </c>
      <c r="K19" t="n">
        <v>32.27</v>
      </c>
      <c r="L19" t="n">
        <v>5.25</v>
      </c>
      <c r="M19" t="n">
        <v>21</v>
      </c>
      <c r="N19" t="n">
        <v>9.039999999999999</v>
      </c>
      <c r="O19" t="n">
        <v>9675.91</v>
      </c>
      <c r="P19" t="n">
        <v>155.98</v>
      </c>
      <c r="Q19" t="n">
        <v>452.6</v>
      </c>
      <c r="R19" t="n">
        <v>82.45</v>
      </c>
      <c r="S19" t="n">
        <v>57.64</v>
      </c>
      <c r="T19" t="n">
        <v>10245.81</v>
      </c>
      <c r="U19" t="n">
        <v>0.7</v>
      </c>
      <c r="V19" t="n">
        <v>0.87</v>
      </c>
      <c r="W19" t="n">
        <v>6.83</v>
      </c>
      <c r="X19" t="n">
        <v>0.62</v>
      </c>
      <c r="Y19" t="n">
        <v>1</v>
      </c>
      <c r="Z19" t="n">
        <v>10</v>
      </c>
      <c r="AA19" t="n">
        <v>392.2219400494113</v>
      </c>
      <c r="AB19" t="n">
        <v>536.6553619863729</v>
      </c>
      <c r="AC19" t="n">
        <v>485.4377274389238</v>
      </c>
      <c r="AD19" t="n">
        <v>392221.9400494113</v>
      </c>
      <c r="AE19" t="n">
        <v>536655.3619863729</v>
      </c>
      <c r="AF19" t="n">
        <v>3.212632291474112e-05</v>
      </c>
      <c r="AG19" t="n">
        <v>31</v>
      </c>
      <c r="AH19" t="n">
        <v>485437.7274389238</v>
      </c>
    </row>
    <row r="20">
      <c r="A20" t="n">
        <v>18</v>
      </c>
      <c r="B20" t="n">
        <v>30</v>
      </c>
      <c r="C20" t="inlineStr">
        <is>
          <t xml:space="preserve">CONCLUIDO	</t>
        </is>
      </c>
      <c r="D20" t="n">
        <v>3.7711</v>
      </c>
      <c r="E20" t="n">
        <v>26.52</v>
      </c>
      <c r="F20" t="n">
        <v>24.33</v>
      </c>
      <c r="G20" t="n">
        <v>66.36</v>
      </c>
      <c r="H20" t="n">
        <v>1.25</v>
      </c>
      <c r="I20" t="n">
        <v>22</v>
      </c>
      <c r="J20" t="n">
        <v>76.84999999999999</v>
      </c>
      <c r="K20" t="n">
        <v>32.27</v>
      </c>
      <c r="L20" t="n">
        <v>5.5</v>
      </c>
      <c r="M20" t="n">
        <v>20</v>
      </c>
      <c r="N20" t="n">
        <v>9.08</v>
      </c>
      <c r="O20" t="n">
        <v>9712.65</v>
      </c>
      <c r="P20" t="n">
        <v>154.41</v>
      </c>
      <c r="Q20" t="n">
        <v>452.62</v>
      </c>
      <c r="R20" t="n">
        <v>81.90000000000001</v>
      </c>
      <c r="S20" t="n">
        <v>57.64</v>
      </c>
      <c r="T20" t="n">
        <v>9975.48</v>
      </c>
      <c r="U20" t="n">
        <v>0.7</v>
      </c>
      <c r="V20" t="n">
        <v>0.87</v>
      </c>
      <c r="W20" t="n">
        <v>6.83</v>
      </c>
      <c r="X20" t="n">
        <v>0.61</v>
      </c>
      <c r="Y20" t="n">
        <v>1</v>
      </c>
      <c r="Z20" t="n">
        <v>10</v>
      </c>
      <c r="AA20" t="n">
        <v>391.0801362742588</v>
      </c>
      <c r="AB20" t="n">
        <v>535.0930956883818</v>
      </c>
      <c r="AC20" t="n">
        <v>484.0245616437584</v>
      </c>
      <c r="AD20" t="n">
        <v>391080.1362742588</v>
      </c>
      <c r="AE20" t="n">
        <v>535093.0956883818</v>
      </c>
      <c r="AF20" t="n">
        <v>3.216128918072212e-05</v>
      </c>
      <c r="AG20" t="n">
        <v>31</v>
      </c>
      <c r="AH20" t="n">
        <v>484024.5616437584</v>
      </c>
    </row>
    <row r="21">
      <c r="A21" t="n">
        <v>19</v>
      </c>
      <c r="B21" t="n">
        <v>30</v>
      </c>
      <c r="C21" t="inlineStr">
        <is>
          <t xml:space="preserve">CONCLUIDO	</t>
        </is>
      </c>
      <c r="D21" t="n">
        <v>3.7853</v>
      </c>
      <c r="E21" t="n">
        <v>26.42</v>
      </c>
      <c r="F21" t="n">
        <v>24.26</v>
      </c>
      <c r="G21" t="n">
        <v>72.79000000000001</v>
      </c>
      <c r="H21" t="n">
        <v>1.3</v>
      </c>
      <c r="I21" t="n">
        <v>20</v>
      </c>
      <c r="J21" t="n">
        <v>77.15000000000001</v>
      </c>
      <c r="K21" t="n">
        <v>32.27</v>
      </c>
      <c r="L21" t="n">
        <v>5.75</v>
      </c>
      <c r="M21" t="n">
        <v>18</v>
      </c>
      <c r="N21" t="n">
        <v>9.130000000000001</v>
      </c>
      <c r="O21" t="n">
        <v>9749.41</v>
      </c>
      <c r="P21" t="n">
        <v>152.35</v>
      </c>
      <c r="Q21" t="n">
        <v>452.61</v>
      </c>
      <c r="R21" t="n">
        <v>79.87</v>
      </c>
      <c r="S21" t="n">
        <v>57.64</v>
      </c>
      <c r="T21" t="n">
        <v>8973.030000000001</v>
      </c>
      <c r="U21" t="n">
        <v>0.72</v>
      </c>
      <c r="V21" t="n">
        <v>0.87</v>
      </c>
      <c r="W21" t="n">
        <v>6.83</v>
      </c>
      <c r="X21" t="n">
        <v>0.54</v>
      </c>
      <c r="Y21" t="n">
        <v>1</v>
      </c>
      <c r="Z21" t="n">
        <v>10</v>
      </c>
      <c r="AA21" t="n">
        <v>389.2777518813513</v>
      </c>
      <c r="AB21" t="n">
        <v>532.6269938464184</v>
      </c>
      <c r="AC21" t="n">
        <v>481.7938211003962</v>
      </c>
      <c r="AD21" t="n">
        <v>389277.7518813513</v>
      </c>
      <c r="AE21" t="n">
        <v>532626.9938464183</v>
      </c>
      <c r="AF21" t="n">
        <v>3.228239185802218e-05</v>
      </c>
      <c r="AG21" t="n">
        <v>31</v>
      </c>
      <c r="AH21" t="n">
        <v>481793.8211003962</v>
      </c>
    </row>
    <row r="22">
      <c r="A22" t="n">
        <v>20</v>
      </c>
      <c r="B22" t="n">
        <v>30</v>
      </c>
      <c r="C22" t="inlineStr">
        <is>
          <t xml:space="preserve">CONCLUIDO	</t>
        </is>
      </c>
      <c r="D22" t="n">
        <v>3.7884</v>
      </c>
      <c r="E22" t="n">
        <v>26.4</v>
      </c>
      <c r="F22" t="n">
        <v>24.26</v>
      </c>
      <c r="G22" t="n">
        <v>76.59999999999999</v>
      </c>
      <c r="H22" t="n">
        <v>1.36</v>
      </c>
      <c r="I22" t="n">
        <v>19</v>
      </c>
      <c r="J22" t="n">
        <v>77.45</v>
      </c>
      <c r="K22" t="n">
        <v>32.27</v>
      </c>
      <c r="L22" t="n">
        <v>6</v>
      </c>
      <c r="M22" t="n">
        <v>17</v>
      </c>
      <c r="N22" t="n">
        <v>9.18</v>
      </c>
      <c r="O22" t="n">
        <v>9786.190000000001</v>
      </c>
      <c r="P22" t="n">
        <v>150.64</v>
      </c>
      <c r="Q22" t="n">
        <v>452.58</v>
      </c>
      <c r="R22" t="n">
        <v>79.61</v>
      </c>
      <c r="S22" t="n">
        <v>57.64</v>
      </c>
      <c r="T22" t="n">
        <v>8847.76</v>
      </c>
      <c r="U22" t="n">
        <v>0.72</v>
      </c>
      <c r="V22" t="n">
        <v>0.87</v>
      </c>
      <c r="W22" t="n">
        <v>6.83</v>
      </c>
      <c r="X22" t="n">
        <v>0.53</v>
      </c>
      <c r="Y22" t="n">
        <v>1</v>
      </c>
      <c r="Z22" t="n">
        <v>10</v>
      </c>
      <c r="AA22" t="n">
        <v>388.0922916052664</v>
      </c>
      <c r="AB22" t="n">
        <v>531.0049947978628</v>
      </c>
      <c r="AC22" t="n">
        <v>480.3266233645448</v>
      </c>
      <c r="AD22" t="n">
        <v>388092.2916052664</v>
      </c>
      <c r="AE22" t="n">
        <v>531004.9947978627</v>
      </c>
      <c r="AF22" t="n">
        <v>3.230882976644684e-05</v>
      </c>
      <c r="AG22" t="n">
        <v>31</v>
      </c>
      <c r="AH22" t="n">
        <v>480326.6233645448</v>
      </c>
    </row>
    <row r="23">
      <c r="A23" t="n">
        <v>21</v>
      </c>
      <c r="B23" t="n">
        <v>30</v>
      </c>
      <c r="C23" t="inlineStr">
        <is>
          <t xml:space="preserve">CONCLUIDO	</t>
        </is>
      </c>
      <c r="D23" t="n">
        <v>3.7905</v>
      </c>
      <c r="E23" t="n">
        <v>26.38</v>
      </c>
      <c r="F23" t="n">
        <v>24.24</v>
      </c>
      <c r="G23" t="n">
        <v>76.55</v>
      </c>
      <c r="H23" t="n">
        <v>1.41</v>
      </c>
      <c r="I23" t="n">
        <v>19</v>
      </c>
      <c r="J23" t="n">
        <v>77.75</v>
      </c>
      <c r="K23" t="n">
        <v>32.27</v>
      </c>
      <c r="L23" t="n">
        <v>6.25</v>
      </c>
      <c r="M23" t="n">
        <v>17</v>
      </c>
      <c r="N23" t="n">
        <v>9.23</v>
      </c>
      <c r="O23" t="n">
        <v>9822.99</v>
      </c>
      <c r="P23" t="n">
        <v>149.97</v>
      </c>
      <c r="Q23" t="n">
        <v>452.63</v>
      </c>
      <c r="R23" t="n">
        <v>79.20999999999999</v>
      </c>
      <c r="S23" t="n">
        <v>57.64</v>
      </c>
      <c r="T23" t="n">
        <v>8650.27</v>
      </c>
      <c r="U23" t="n">
        <v>0.73</v>
      </c>
      <c r="V23" t="n">
        <v>0.87</v>
      </c>
      <c r="W23" t="n">
        <v>6.82</v>
      </c>
      <c r="X23" t="n">
        <v>0.52</v>
      </c>
      <c r="Y23" t="n">
        <v>1</v>
      </c>
      <c r="Z23" t="n">
        <v>10</v>
      </c>
      <c r="AA23" t="n">
        <v>387.5878050788471</v>
      </c>
      <c r="AB23" t="n">
        <v>530.314734076041</v>
      </c>
      <c r="AC23" t="n">
        <v>479.7022401572268</v>
      </c>
      <c r="AD23" t="n">
        <v>387587.805078847</v>
      </c>
      <c r="AE23" t="n">
        <v>530314.7340760409</v>
      </c>
      <c r="AF23" t="n">
        <v>3.232673931731516e-05</v>
      </c>
      <c r="AG23" t="n">
        <v>31</v>
      </c>
      <c r="AH23" t="n">
        <v>479702.2401572267</v>
      </c>
    </row>
    <row r="24">
      <c r="A24" t="n">
        <v>22</v>
      </c>
      <c r="B24" t="n">
        <v>30</v>
      </c>
      <c r="C24" t="inlineStr">
        <is>
          <t xml:space="preserve">CONCLUIDO	</t>
        </is>
      </c>
      <c r="D24" t="n">
        <v>3.7974</v>
      </c>
      <c r="E24" t="n">
        <v>26.33</v>
      </c>
      <c r="F24" t="n">
        <v>24.21</v>
      </c>
      <c r="G24" t="n">
        <v>80.7</v>
      </c>
      <c r="H24" t="n">
        <v>1.46</v>
      </c>
      <c r="I24" t="n">
        <v>18</v>
      </c>
      <c r="J24" t="n">
        <v>78.05</v>
      </c>
      <c r="K24" t="n">
        <v>32.27</v>
      </c>
      <c r="L24" t="n">
        <v>6.5</v>
      </c>
      <c r="M24" t="n">
        <v>15</v>
      </c>
      <c r="N24" t="n">
        <v>9.279999999999999</v>
      </c>
      <c r="O24" t="n">
        <v>9859.809999999999</v>
      </c>
      <c r="P24" t="n">
        <v>148.97</v>
      </c>
      <c r="Q24" t="n">
        <v>452.69</v>
      </c>
      <c r="R24" t="n">
        <v>77.91</v>
      </c>
      <c r="S24" t="n">
        <v>57.64</v>
      </c>
      <c r="T24" t="n">
        <v>8002.37</v>
      </c>
      <c r="U24" t="n">
        <v>0.74</v>
      </c>
      <c r="V24" t="n">
        <v>0.88</v>
      </c>
      <c r="W24" t="n">
        <v>6.83</v>
      </c>
      <c r="X24" t="n">
        <v>0.48</v>
      </c>
      <c r="Y24" t="n">
        <v>1</v>
      </c>
      <c r="Z24" t="n">
        <v>10</v>
      </c>
      <c r="AA24" t="n">
        <v>386.7246007356821</v>
      </c>
      <c r="AB24" t="n">
        <v>529.1336598118346</v>
      </c>
      <c r="AC24" t="n">
        <v>478.6338859631481</v>
      </c>
      <c r="AD24" t="n">
        <v>386724.6007356821</v>
      </c>
      <c r="AE24" t="n">
        <v>529133.6598118346</v>
      </c>
      <c r="AF24" t="n">
        <v>3.238558498445393e-05</v>
      </c>
      <c r="AG24" t="n">
        <v>31</v>
      </c>
      <c r="AH24" t="n">
        <v>478633.8859631481</v>
      </c>
    </row>
    <row r="25">
      <c r="A25" t="n">
        <v>23</v>
      </c>
      <c r="B25" t="n">
        <v>30</v>
      </c>
      <c r="C25" t="inlineStr">
        <is>
          <t xml:space="preserve">CONCLUIDO	</t>
        </is>
      </c>
      <c r="D25" t="n">
        <v>3.8064</v>
      </c>
      <c r="E25" t="n">
        <v>26.27</v>
      </c>
      <c r="F25" t="n">
        <v>24.16</v>
      </c>
      <c r="G25" t="n">
        <v>85.28</v>
      </c>
      <c r="H25" t="n">
        <v>1.51</v>
      </c>
      <c r="I25" t="n">
        <v>17</v>
      </c>
      <c r="J25" t="n">
        <v>78.34999999999999</v>
      </c>
      <c r="K25" t="n">
        <v>32.27</v>
      </c>
      <c r="L25" t="n">
        <v>6.75</v>
      </c>
      <c r="M25" t="n">
        <v>9</v>
      </c>
      <c r="N25" t="n">
        <v>9.33</v>
      </c>
      <c r="O25" t="n">
        <v>9896.65</v>
      </c>
      <c r="P25" t="n">
        <v>147.19</v>
      </c>
      <c r="Q25" t="n">
        <v>452.6</v>
      </c>
      <c r="R25" t="n">
        <v>76.45999999999999</v>
      </c>
      <c r="S25" t="n">
        <v>57.64</v>
      </c>
      <c r="T25" t="n">
        <v>7281.47</v>
      </c>
      <c r="U25" t="n">
        <v>0.75</v>
      </c>
      <c r="V25" t="n">
        <v>0.88</v>
      </c>
      <c r="W25" t="n">
        <v>6.82</v>
      </c>
      <c r="X25" t="n">
        <v>0.44</v>
      </c>
      <c r="Y25" t="n">
        <v>1</v>
      </c>
      <c r="Z25" t="n">
        <v>10</v>
      </c>
      <c r="AA25" t="n">
        <v>385.2934817261057</v>
      </c>
      <c r="AB25" t="n">
        <v>527.1755396464175</v>
      </c>
      <c r="AC25" t="n">
        <v>476.8626460380795</v>
      </c>
      <c r="AD25" t="n">
        <v>385293.4817261057</v>
      </c>
      <c r="AE25" t="n">
        <v>527175.5396464175</v>
      </c>
      <c r="AF25" t="n">
        <v>3.2462340202461e-05</v>
      </c>
      <c r="AG25" t="n">
        <v>31</v>
      </c>
      <c r="AH25" t="n">
        <v>476862.6460380795</v>
      </c>
    </row>
    <row r="26">
      <c r="A26" t="n">
        <v>24</v>
      </c>
      <c r="B26" t="n">
        <v>30</v>
      </c>
      <c r="C26" t="inlineStr">
        <is>
          <t xml:space="preserve">CONCLUIDO	</t>
        </is>
      </c>
      <c r="D26" t="n">
        <v>3.8048</v>
      </c>
      <c r="E26" t="n">
        <v>26.28</v>
      </c>
      <c r="F26" t="n">
        <v>24.17</v>
      </c>
      <c r="G26" t="n">
        <v>85.31999999999999</v>
      </c>
      <c r="H26" t="n">
        <v>1.56</v>
      </c>
      <c r="I26" t="n">
        <v>17</v>
      </c>
      <c r="J26" t="n">
        <v>78.65000000000001</v>
      </c>
      <c r="K26" t="n">
        <v>32.27</v>
      </c>
      <c r="L26" t="n">
        <v>7</v>
      </c>
      <c r="M26" t="n">
        <v>6</v>
      </c>
      <c r="N26" t="n">
        <v>9.380000000000001</v>
      </c>
      <c r="O26" t="n">
        <v>9933.52</v>
      </c>
      <c r="P26" t="n">
        <v>147.3</v>
      </c>
      <c r="Q26" t="n">
        <v>452.65</v>
      </c>
      <c r="R26" t="n">
        <v>76.58</v>
      </c>
      <c r="S26" t="n">
        <v>57.64</v>
      </c>
      <c r="T26" t="n">
        <v>7341.06</v>
      </c>
      <c r="U26" t="n">
        <v>0.75</v>
      </c>
      <c r="V26" t="n">
        <v>0.88</v>
      </c>
      <c r="W26" t="n">
        <v>6.83</v>
      </c>
      <c r="X26" t="n">
        <v>0.45</v>
      </c>
      <c r="Y26" t="n">
        <v>1</v>
      </c>
      <c r="Z26" t="n">
        <v>10</v>
      </c>
      <c r="AA26" t="n">
        <v>385.4169587494791</v>
      </c>
      <c r="AB26" t="n">
        <v>527.3444863572189</v>
      </c>
      <c r="AC26" t="n">
        <v>477.0154687119202</v>
      </c>
      <c r="AD26" t="n">
        <v>385416.9587494791</v>
      </c>
      <c r="AE26" t="n">
        <v>527344.4863572189</v>
      </c>
      <c r="AF26" t="n">
        <v>3.244869483037086e-05</v>
      </c>
      <c r="AG26" t="n">
        <v>31</v>
      </c>
      <c r="AH26" t="n">
        <v>477015.4687119202</v>
      </c>
    </row>
    <row r="27">
      <c r="A27" t="n">
        <v>25</v>
      </c>
      <c r="B27" t="n">
        <v>30</v>
      </c>
      <c r="C27" t="inlineStr">
        <is>
          <t xml:space="preserve">CONCLUIDO	</t>
        </is>
      </c>
      <c r="D27" t="n">
        <v>3.8012</v>
      </c>
      <c r="E27" t="n">
        <v>26.31</v>
      </c>
      <c r="F27" t="n">
        <v>24.2</v>
      </c>
      <c r="G27" t="n">
        <v>85.41</v>
      </c>
      <c r="H27" t="n">
        <v>1.61</v>
      </c>
      <c r="I27" t="n">
        <v>17</v>
      </c>
      <c r="J27" t="n">
        <v>78.94</v>
      </c>
      <c r="K27" t="n">
        <v>32.27</v>
      </c>
      <c r="L27" t="n">
        <v>7.25</v>
      </c>
      <c r="M27" t="n">
        <v>1</v>
      </c>
      <c r="N27" t="n">
        <v>9.42</v>
      </c>
      <c r="O27" t="n">
        <v>9970.41</v>
      </c>
      <c r="P27" t="n">
        <v>147.19</v>
      </c>
      <c r="Q27" t="n">
        <v>452.65</v>
      </c>
      <c r="R27" t="n">
        <v>77.01000000000001</v>
      </c>
      <c r="S27" t="n">
        <v>57.64</v>
      </c>
      <c r="T27" t="n">
        <v>7557.02</v>
      </c>
      <c r="U27" t="n">
        <v>0.75</v>
      </c>
      <c r="V27" t="n">
        <v>0.88</v>
      </c>
      <c r="W27" t="n">
        <v>6.84</v>
      </c>
      <c r="X27" t="n">
        <v>0.47</v>
      </c>
      <c r="Y27" t="n">
        <v>1</v>
      </c>
      <c r="Z27" t="n">
        <v>10</v>
      </c>
      <c r="AA27" t="n">
        <v>385.4729870880989</v>
      </c>
      <c r="AB27" t="n">
        <v>527.4211468019142</v>
      </c>
      <c r="AC27" t="n">
        <v>477.0848127913674</v>
      </c>
      <c r="AD27" t="n">
        <v>385472.9870880989</v>
      </c>
      <c r="AE27" t="n">
        <v>527421.1468019142</v>
      </c>
      <c r="AF27" t="n">
        <v>3.241799274316802e-05</v>
      </c>
      <c r="AG27" t="n">
        <v>31</v>
      </c>
      <c r="AH27" t="n">
        <v>477084.8127913674</v>
      </c>
    </row>
    <row r="28">
      <c r="A28" t="n">
        <v>26</v>
      </c>
      <c r="B28" t="n">
        <v>30</v>
      </c>
      <c r="C28" t="inlineStr">
        <is>
          <t xml:space="preserve">CONCLUIDO	</t>
        </is>
      </c>
      <c r="D28" t="n">
        <v>3.8024</v>
      </c>
      <c r="E28" t="n">
        <v>26.3</v>
      </c>
      <c r="F28" t="n">
        <v>24.19</v>
      </c>
      <c r="G28" t="n">
        <v>85.38</v>
      </c>
      <c r="H28" t="n">
        <v>1.66</v>
      </c>
      <c r="I28" t="n">
        <v>17</v>
      </c>
      <c r="J28" t="n">
        <v>79.23999999999999</v>
      </c>
      <c r="K28" t="n">
        <v>32.27</v>
      </c>
      <c r="L28" t="n">
        <v>7.5</v>
      </c>
      <c r="M28" t="n">
        <v>0</v>
      </c>
      <c r="N28" t="n">
        <v>9.470000000000001</v>
      </c>
      <c r="O28" t="n">
        <v>10007.31</v>
      </c>
      <c r="P28" t="n">
        <v>147.53</v>
      </c>
      <c r="Q28" t="n">
        <v>452.59</v>
      </c>
      <c r="R28" t="n">
        <v>76.79000000000001</v>
      </c>
      <c r="S28" t="n">
        <v>57.64</v>
      </c>
      <c r="T28" t="n">
        <v>7448.72</v>
      </c>
      <c r="U28" t="n">
        <v>0.75</v>
      </c>
      <c r="V28" t="n">
        <v>0.88</v>
      </c>
      <c r="W28" t="n">
        <v>6.84</v>
      </c>
      <c r="X28" t="n">
        <v>0.47</v>
      </c>
      <c r="Y28" t="n">
        <v>1</v>
      </c>
      <c r="Z28" t="n">
        <v>10</v>
      </c>
      <c r="AA28" t="n">
        <v>385.6472448627081</v>
      </c>
      <c r="AB28" t="n">
        <v>527.6595739768451</v>
      </c>
      <c r="AC28" t="n">
        <v>477.3004848113576</v>
      </c>
      <c r="AD28" t="n">
        <v>385647.2448627081</v>
      </c>
      <c r="AE28" t="n">
        <v>527659.5739768451</v>
      </c>
      <c r="AF28" t="n">
        <v>3.242822677223563e-05</v>
      </c>
      <c r="AG28" t="n">
        <v>31</v>
      </c>
      <c r="AH28" t="n">
        <v>477300.4848113576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15</v>
      </c>
      <c r="C2" t="inlineStr">
        <is>
          <t xml:space="preserve">CONCLUIDO	</t>
        </is>
      </c>
      <c r="D2" t="n">
        <v>3.4691</v>
      </c>
      <c r="E2" t="n">
        <v>28.83</v>
      </c>
      <c r="F2" t="n">
        <v>26.17</v>
      </c>
      <c r="G2" t="n">
        <v>18.26</v>
      </c>
      <c r="H2" t="n">
        <v>0.43</v>
      </c>
      <c r="I2" t="n">
        <v>86</v>
      </c>
      <c r="J2" t="n">
        <v>39.78</v>
      </c>
      <c r="K2" t="n">
        <v>19.54</v>
      </c>
      <c r="L2" t="n">
        <v>1</v>
      </c>
      <c r="M2" t="n">
        <v>84</v>
      </c>
      <c r="N2" t="n">
        <v>4.24</v>
      </c>
      <c r="O2" t="n">
        <v>5140</v>
      </c>
      <c r="P2" t="n">
        <v>118.45</v>
      </c>
      <c r="Q2" t="n">
        <v>452.78</v>
      </c>
      <c r="R2" t="n">
        <v>141.9</v>
      </c>
      <c r="S2" t="n">
        <v>57.64</v>
      </c>
      <c r="T2" t="n">
        <v>39657.36</v>
      </c>
      <c r="U2" t="n">
        <v>0.41</v>
      </c>
      <c r="V2" t="n">
        <v>0.8100000000000001</v>
      </c>
      <c r="W2" t="n">
        <v>6.93</v>
      </c>
      <c r="X2" t="n">
        <v>2.44</v>
      </c>
      <c r="Y2" t="n">
        <v>1</v>
      </c>
      <c r="Z2" t="n">
        <v>10</v>
      </c>
      <c r="AA2" t="n">
        <v>397.4699328771538</v>
      </c>
      <c r="AB2" t="n">
        <v>543.8358972983935</v>
      </c>
      <c r="AC2" t="n">
        <v>491.9329625387099</v>
      </c>
      <c r="AD2" t="n">
        <v>397469.9328771539</v>
      </c>
      <c r="AE2" t="n">
        <v>543835.8972983935</v>
      </c>
      <c r="AF2" t="n">
        <v>3.913070922288283e-05</v>
      </c>
      <c r="AG2" t="n">
        <v>34</v>
      </c>
      <c r="AH2" t="n">
        <v>491932.9625387099</v>
      </c>
    </row>
    <row r="3">
      <c r="A3" t="n">
        <v>1</v>
      </c>
      <c r="B3" t="n">
        <v>15</v>
      </c>
      <c r="C3" t="inlineStr">
        <is>
          <t xml:space="preserve">CONCLUIDO	</t>
        </is>
      </c>
      <c r="D3" t="n">
        <v>3.5637</v>
      </c>
      <c r="E3" t="n">
        <v>28.06</v>
      </c>
      <c r="F3" t="n">
        <v>25.62</v>
      </c>
      <c r="G3" t="n">
        <v>22.94</v>
      </c>
      <c r="H3" t="n">
        <v>0.53</v>
      </c>
      <c r="I3" t="n">
        <v>67</v>
      </c>
      <c r="J3" t="n">
        <v>40.06</v>
      </c>
      <c r="K3" t="n">
        <v>19.54</v>
      </c>
      <c r="L3" t="n">
        <v>1.25</v>
      </c>
      <c r="M3" t="n">
        <v>65</v>
      </c>
      <c r="N3" t="n">
        <v>4.26</v>
      </c>
      <c r="O3" t="n">
        <v>5174.29</v>
      </c>
      <c r="P3" t="n">
        <v>113.6</v>
      </c>
      <c r="Q3" t="n">
        <v>452.64</v>
      </c>
      <c r="R3" t="n">
        <v>124.06</v>
      </c>
      <c r="S3" t="n">
        <v>57.64</v>
      </c>
      <c r="T3" t="n">
        <v>30833.68</v>
      </c>
      <c r="U3" t="n">
        <v>0.46</v>
      </c>
      <c r="V3" t="n">
        <v>0.83</v>
      </c>
      <c r="W3" t="n">
        <v>6.9</v>
      </c>
      <c r="X3" t="n">
        <v>1.89</v>
      </c>
      <c r="Y3" t="n">
        <v>1</v>
      </c>
      <c r="Z3" t="n">
        <v>10</v>
      </c>
      <c r="AA3" t="n">
        <v>382.4809084125535</v>
      </c>
      <c r="AB3" t="n">
        <v>523.3272527568381</v>
      </c>
      <c r="AC3" t="n">
        <v>473.3816342481371</v>
      </c>
      <c r="AD3" t="n">
        <v>382480.9084125535</v>
      </c>
      <c r="AE3" t="n">
        <v>523327.2527568381</v>
      </c>
      <c r="AF3" t="n">
        <v>4.019777707693279e-05</v>
      </c>
      <c r="AG3" t="n">
        <v>33</v>
      </c>
      <c r="AH3" t="n">
        <v>473381.6342481371</v>
      </c>
    </row>
    <row r="4">
      <c r="A4" t="n">
        <v>2</v>
      </c>
      <c r="B4" t="n">
        <v>15</v>
      </c>
      <c r="C4" t="inlineStr">
        <is>
          <t xml:space="preserve">CONCLUIDO	</t>
        </is>
      </c>
      <c r="D4" t="n">
        <v>3.6291</v>
      </c>
      <c r="E4" t="n">
        <v>27.56</v>
      </c>
      <c r="F4" t="n">
        <v>25.26</v>
      </c>
      <c r="G4" t="n">
        <v>28.06</v>
      </c>
      <c r="H4" t="n">
        <v>0.64</v>
      </c>
      <c r="I4" t="n">
        <v>54</v>
      </c>
      <c r="J4" t="n">
        <v>40.34</v>
      </c>
      <c r="K4" t="n">
        <v>19.54</v>
      </c>
      <c r="L4" t="n">
        <v>1.5</v>
      </c>
      <c r="M4" t="n">
        <v>52</v>
      </c>
      <c r="N4" t="n">
        <v>4.29</v>
      </c>
      <c r="O4" t="n">
        <v>5208.6</v>
      </c>
      <c r="P4" t="n">
        <v>109.84</v>
      </c>
      <c r="Q4" t="n">
        <v>452.74</v>
      </c>
      <c r="R4" t="n">
        <v>112.14</v>
      </c>
      <c r="S4" t="n">
        <v>57.64</v>
      </c>
      <c r="T4" t="n">
        <v>24938.06</v>
      </c>
      <c r="U4" t="n">
        <v>0.51</v>
      </c>
      <c r="V4" t="n">
        <v>0.84</v>
      </c>
      <c r="W4" t="n">
        <v>6.88</v>
      </c>
      <c r="X4" t="n">
        <v>1.53</v>
      </c>
      <c r="Y4" t="n">
        <v>1</v>
      </c>
      <c r="Z4" t="n">
        <v>10</v>
      </c>
      <c r="AA4" t="n">
        <v>369.3358585380039</v>
      </c>
      <c r="AB4" t="n">
        <v>505.3416155998074</v>
      </c>
      <c r="AC4" t="n">
        <v>457.1125210583731</v>
      </c>
      <c r="AD4" t="n">
        <v>369335.8585380039</v>
      </c>
      <c r="AE4" t="n">
        <v>505341.6155998074</v>
      </c>
      <c r="AF4" t="n">
        <v>4.093547514939439e-05</v>
      </c>
      <c r="AG4" t="n">
        <v>32</v>
      </c>
      <c r="AH4" t="n">
        <v>457112.5210583731</v>
      </c>
    </row>
    <row r="5">
      <c r="A5" t="n">
        <v>3</v>
      </c>
      <c r="B5" t="n">
        <v>15</v>
      </c>
      <c r="C5" t="inlineStr">
        <is>
          <t xml:space="preserve">CONCLUIDO	</t>
        </is>
      </c>
      <c r="D5" t="n">
        <v>3.6774</v>
      </c>
      <c r="E5" t="n">
        <v>27.19</v>
      </c>
      <c r="F5" t="n">
        <v>24.99</v>
      </c>
      <c r="G5" t="n">
        <v>33.33</v>
      </c>
      <c r="H5" t="n">
        <v>0.74</v>
      </c>
      <c r="I5" t="n">
        <v>45</v>
      </c>
      <c r="J5" t="n">
        <v>40.61</v>
      </c>
      <c r="K5" t="n">
        <v>19.54</v>
      </c>
      <c r="L5" t="n">
        <v>1.75</v>
      </c>
      <c r="M5" t="n">
        <v>43</v>
      </c>
      <c r="N5" t="n">
        <v>4.32</v>
      </c>
      <c r="O5" t="n">
        <v>5242.92</v>
      </c>
      <c r="P5" t="n">
        <v>106.14</v>
      </c>
      <c r="Q5" t="n">
        <v>452.6</v>
      </c>
      <c r="R5" t="n">
        <v>103.61</v>
      </c>
      <c r="S5" t="n">
        <v>57.64</v>
      </c>
      <c r="T5" t="n">
        <v>20716.78</v>
      </c>
      <c r="U5" t="n">
        <v>0.5600000000000001</v>
      </c>
      <c r="V5" t="n">
        <v>0.85</v>
      </c>
      <c r="W5" t="n">
        <v>6.87</v>
      </c>
      <c r="X5" t="n">
        <v>1.27</v>
      </c>
      <c r="Y5" t="n">
        <v>1</v>
      </c>
      <c r="Z5" t="n">
        <v>10</v>
      </c>
      <c r="AA5" t="n">
        <v>365.6062684211175</v>
      </c>
      <c r="AB5" t="n">
        <v>500.2386258639799</v>
      </c>
      <c r="AC5" t="n">
        <v>452.496553500842</v>
      </c>
      <c r="AD5" t="n">
        <v>365606.2684211174</v>
      </c>
      <c r="AE5" t="n">
        <v>500238.6258639799</v>
      </c>
      <c r="AF5" t="n">
        <v>4.148028886346007e-05</v>
      </c>
      <c r="AG5" t="n">
        <v>32</v>
      </c>
      <c r="AH5" t="n">
        <v>452496.553500842</v>
      </c>
    </row>
    <row r="6">
      <c r="A6" t="n">
        <v>4</v>
      </c>
      <c r="B6" t="n">
        <v>15</v>
      </c>
      <c r="C6" t="inlineStr">
        <is>
          <t xml:space="preserve">CONCLUIDO	</t>
        </is>
      </c>
      <c r="D6" t="n">
        <v>3.7176</v>
      </c>
      <c r="E6" t="n">
        <v>26.9</v>
      </c>
      <c r="F6" t="n">
        <v>24.78</v>
      </c>
      <c r="G6" t="n">
        <v>39.12</v>
      </c>
      <c r="H6" t="n">
        <v>0.84</v>
      </c>
      <c r="I6" t="n">
        <v>38</v>
      </c>
      <c r="J6" t="n">
        <v>40.89</v>
      </c>
      <c r="K6" t="n">
        <v>19.54</v>
      </c>
      <c r="L6" t="n">
        <v>2</v>
      </c>
      <c r="M6" t="n">
        <v>35</v>
      </c>
      <c r="N6" t="n">
        <v>4.35</v>
      </c>
      <c r="O6" t="n">
        <v>5277.26</v>
      </c>
      <c r="P6" t="n">
        <v>102.69</v>
      </c>
      <c r="Q6" t="n">
        <v>452.72</v>
      </c>
      <c r="R6" t="n">
        <v>96.61</v>
      </c>
      <c r="S6" t="n">
        <v>57.64</v>
      </c>
      <c r="T6" t="n">
        <v>17254.58</v>
      </c>
      <c r="U6" t="n">
        <v>0.6</v>
      </c>
      <c r="V6" t="n">
        <v>0.86</v>
      </c>
      <c r="W6" t="n">
        <v>6.86</v>
      </c>
      <c r="X6" t="n">
        <v>1.05</v>
      </c>
      <c r="Y6" t="n">
        <v>1</v>
      </c>
      <c r="Z6" t="n">
        <v>10</v>
      </c>
      <c r="AA6" t="n">
        <v>362.3430278144767</v>
      </c>
      <c r="AB6" t="n">
        <v>495.773716101959</v>
      </c>
      <c r="AC6" t="n">
        <v>448.4577684599682</v>
      </c>
      <c r="AD6" t="n">
        <v>362343.0278144768</v>
      </c>
      <c r="AE6" t="n">
        <v>495773.716101959</v>
      </c>
      <c r="AF6" t="n">
        <v>4.19337363024961e-05</v>
      </c>
      <c r="AG6" t="n">
        <v>32</v>
      </c>
      <c r="AH6" t="n">
        <v>448457.7684599682</v>
      </c>
    </row>
    <row r="7">
      <c r="A7" t="n">
        <v>5</v>
      </c>
      <c r="B7" t="n">
        <v>15</v>
      </c>
      <c r="C7" t="inlineStr">
        <is>
          <t xml:space="preserve">CONCLUIDO	</t>
        </is>
      </c>
      <c r="D7" t="n">
        <v>3.7384</v>
      </c>
      <c r="E7" t="n">
        <v>26.75</v>
      </c>
      <c r="F7" t="n">
        <v>24.67</v>
      </c>
      <c r="G7" t="n">
        <v>43.54</v>
      </c>
      <c r="H7" t="n">
        <v>0.9399999999999999</v>
      </c>
      <c r="I7" t="n">
        <v>34</v>
      </c>
      <c r="J7" t="n">
        <v>41.17</v>
      </c>
      <c r="K7" t="n">
        <v>19.54</v>
      </c>
      <c r="L7" t="n">
        <v>2.25</v>
      </c>
      <c r="M7" t="n">
        <v>21</v>
      </c>
      <c r="N7" t="n">
        <v>4.38</v>
      </c>
      <c r="O7" t="n">
        <v>5311.62</v>
      </c>
      <c r="P7" t="n">
        <v>100.02</v>
      </c>
      <c r="Q7" t="n">
        <v>452.77</v>
      </c>
      <c r="R7" t="n">
        <v>92.44</v>
      </c>
      <c r="S7" t="n">
        <v>57.64</v>
      </c>
      <c r="T7" t="n">
        <v>15190.22</v>
      </c>
      <c r="U7" t="n">
        <v>0.62</v>
      </c>
      <c r="V7" t="n">
        <v>0.86</v>
      </c>
      <c r="W7" t="n">
        <v>6.87</v>
      </c>
      <c r="X7" t="n">
        <v>0.95</v>
      </c>
      <c r="Y7" t="n">
        <v>1</v>
      </c>
      <c r="Z7" t="n">
        <v>10</v>
      </c>
      <c r="AA7" t="n">
        <v>351.323452407166</v>
      </c>
      <c r="AB7" t="n">
        <v>480.6962468803201</v>
      </c>
      <c r="AC7" t="n">
        <v>434.8192717394815</v>
      </c>
      <c r="AD7" t="n">
        <v>351323.452407166</v>
      </c>
      <c r="AE7" t="n">
        <v>480696.2468803201</v>
      </c>
      <c r="AF7" t="n">
        <v>4.21683558729426e-05</v>
      </c>
      <c r="AG7" t="n">
        <v>31</v>
      </c>
      <c r="AH7" t="n">
        <v>434819.2717394815</v>
      </c>
    </row>
    <row r="8">
      <c r="A8" t="n">
        <v>6</v>
      </c>
      <c r="B8" t="n">
        <v>15</v>
      </c>
      <c r="C8" t="inlineStr">
        <is>
          <t xml:space="preserve">CONCLUIDO	</t>
        </is>
      </c>
      <c r="D8" t="n">
        <v>3.7467</v>
      </c>
      <c r="E8" t="n">
        <v>26.69</v>
      </c>
      <c r="F8" t="n">
        <v>24.64</v>
      </c>
      <c r="G8" t="n">
        <v>46.19</v>
      </c>
      <c r="H8" t="n">
        <v>1.03</v>
      </c>
      <c r="I8" t="n">
        <v>32</v>
      </c>
      <c r="J8" t="n">
        <v>41.45</v>
      </c>
      <c r="K8" t="n">
        <v>19.54</v>
      </c>
      <c r="L8" t="n">
        <v>2.5</v>
      </c>
      <c r="M8" t="n">
        <v>7</v>
      </c>
      <c r="N8" t="n">
        <v>4.41</v>
      </c>
      <c r="O8" t="n">
        <v>5345.99</v>
      </c>
      <c r="P8" t="n">
        <v>99.33</v>
      </c>
      <c r="Q8" t="n">
        <v>452.78</v>
      </c>
      <c r="R8" t="n">
        <v>90.58</v>
      </c>
      <c r="S8" t="n">
        <v>57.64</v>
      </c>
      <c r="T8" t="n">
        <v>14269.2</v>
      </c>
      <c r="U8" t="n">
        <v>0.64</v>
      </c>
      <c r="V8" t="n">
        <v>0.86</v>
      </c>
      <c r="W8" t="n">
        <v>6.88</v>
      </c>
      <c r="X8" t="n">
        <v>0.91</v>
      </c>
      <c r="Y8" t="n">
        <v>1</v>
      </c>
      <c r="Z8" t="n">
        <v>10</v>
      </c>
      <c r="AA8" t="n">
        <v>350.6887511278188</v>
      </c>
      <c r="AB8" t="n">
        <v>479.8278205888731</v>
      </c>
      <c r="AC8" t="n">
        <v>434.0337268344462</v>
      </c>
      <c r="AD8" t="n">
        <v>350688.7511278188</v>
      </c>
      <c r="AE8" t="n">
        <v>479827.8205888731</v>
      </c>
      <c r="AF8" t="n">
        <v>4.226197810538039e-05</v>
      </c>
      <c r="AG8" t="n">
        <v>31</v>
      </c>
      <c r="AH8" t="n">
        <v>434033.7268344462</v>
      </c>
    </row>
    <row r="9">
      <c r="A9" t="n">
        <v>7</v>
      </c>
      <c r="B9" t="n">
        <v>15</v>
      </c>
      <c r="C9" t="inlineStr">
        <is>
          <t xml:space="preserve">CONCLUIDO	</t>
        </is>
      </c>
      <c r="D9" t="n">
        <v>3.7461</v>
      </c>
      <c r="E9" t="n">
        <v>26.69</v>
      </c>
      <c r="F9" t="n">
        <v>24.64</v>
      </c>
      <c r="G9" t="n">
        <v>46.2</v>
      </c>
      <c r="H9" t="n">
        <v>1.13</v>
      </c>
      <c r="I9" t="n">
        <v>32</v>
      </c>
      <c r="J9" t="n">
        <v>41.73</v>
      </c>
      <c r="K9" t="n">
        <v>19.54</v>
      </c>
      <c r="L9" t="n">
        <v>2.75</v>
      </c>
      <c r="M9" t="n">
        <v>0</v>
      </c>
      <c r="N9" t="n">
        <v>4.44</v>
      </c>
      <c r="O9" t="n">
        <v>5380.38</v>
      </c>
      <c r="P9" t="n">
        <v>99.8</v>
      </c>
      <c r="Q9" t="n">
        <v>452.76</v>
      </c>
      <c r="R9" t="n">
        <v>90.78</v>
      </c>
      <c r="S9" t="n">
        <v>57.64</v>
      </c>
      <c r="T9" t="n">
        <v>14370.26</v>
      </c>
      <c r="U9" t="n">
        <v>0.63</v>
      </c>
      <c r="V9" t="n">
        <v>0.86</v>
      </c>
      <c r="W9" t="n">
        <v>6.89</v>
      </c>
      <c r="X9" t="n">
        <v>0.91</v>
      </c>
      <c r="Y9" t="n">
        <v>1</v>
      </c>
      <c r="Z9" t="n">
        <v>10</v>
      </c>
      <c r="AA9" t="n">
        <v>351.0046121592499</v>
      </c>
      <c r="AB9" t="n">
        <v>480.2599955868824</v>
      </c>
      <c r="AC9" t="n">
        <v>434.4246556572069</v>
      </c>
      <c r="AD9" t="n">
        <v>351004.6121592499</v>
      </c>
      <c r="AE9" t="n">
        <v>480259.9955868825</v>
      </c>
      <c r="AF9" t="n">
        <v>4.225521023315597e-05</v>
      </c>
      <c r="AG9" t="n">
        <v>31</v>
      </c>
      <c r="AH9" t="n">
        <v>434424.6556572069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0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70</v>
      </c>
      <c r="C2" t="inlineStr">
        <is>
          <t xml:space="preserve">CONCLUIDO	</t>
        </is>
      </c>
      <c r="D2" t="n">
        <v>2.4222</v>
      </c>
      <c r="E2" t="n">
        <v>41.28</v>
      </c>
      <c r="F2" t="n">
        <v>31.49</v>
      </c>
      <c r="G2" t="n">
        <v>7.21</v>
      </c>
      <c r="H2" t="n">
        <v>0.12</v>
      </c>
      <c r="I2" t="n">
        <v>262</v>
      </c>
      <c r="J2" t="n">
        <v>141.81</v>
      </c>
      <c r="K2" t="n">
        <v>47.83</v>
      </c>
      <c r="L2" t="n">
        <v>1</v>
      </c>
      <c r="M2" t="n">
        <v>260</v>
      </c>
      <c r="N2" t="n">
        <v>22.98</v>
      </c>
      <c r="O2" t="n">
        <v>17723.39</v>
      </c>
      <c r="P2" t="n">
        <v>361.81</v>
      </c>
      <c r="Q2" t="n">
        <v>453.31</v>
      </c>
      <c r="R2" t="n">
        <v>315.15</v>
      </c>
      <c r="S2" t="n">
        <v>57.64</v>
      </c>
      <c r="T2" t="n">
        <v>125403.57</v>
      </c>
      <c r="U2" t="n">
        <v>0.18</v>
      </c>
      <c r="V2" t="n">
        <v>0.67</v>
      </c>
      <c r="W2" t="n">
        <v>7.24</v>
      </c>
      <c r="X2" t="n">
        <v>7.75</v>
      </c>
      <c r="Y2" t="n">
        <v>1</v>
      </c>
      <c r="Z2" t="n">
        <v>10</v>
      </c>
      <c r="AA2" t="n">
        <v>839.2105898992498</v>
      </c>
      <c r="AB2" t="n">
        <v>1148.244952458403</v>
      </c>
      <c r="AC2" t="n">
        <v>1038.658065767685</v>
      </c>
      <c r="AD2" t="n">
        <v>839210.5898992498</v>
      </c>
      <c r="AE2" t="n">
        <v>1148244.952458403</v>
      </c>
      <c r="AF2" t="n">
        <v>1.467687396148894e-05</v>
      </c>
      <c r="AG2" t="n">
        <v>48</v>
      </c>
      <c r="AH2" t="n">
        <v>1038658.065767685</v>
      </c>
    </row>
    <row r="3">
      <c r="A3" t="n">
        <v>1</v>
      </c>
      <c r="B3" t="n">
        <v>70</v>
      </c>
      <c r="C3" t="inlineStr">
        <is>
          <t xml:space="preserve">CONCLUIDO	</t>
        </is>
      </c>
      <c r="D3" t="n">
        <v>2.6761</v>
      </c>
      <c r="E3" t="n">
        <v>37.37</v>
      </c>
      <c r="F3" t="n">
        <v>29.48</v>
      </c>
      <c r="G3" t="n">
        <v>9.02</v>
      </c>
      <c r="H3" t="n">
        <v>0.16</v>
      </c>
      <c r="I3" t="n">
        <v>196</v>
      </c>
      <c r="J3" t="n">
        <v>142.15</v>
      </c>
      <c r="K3" t="n">
        <v>47.83</v>
      </c>
      <c r="L3" t="n">
        <v>1.25</v>
      </c>
      <c r="M3" t="n">
        <v>194</v>
      </c>
      <c r="N3" t="n">
        <v>23.07</v>
      </c>
      <c r="O3" t="n">
        <v>17765.46</v>
      </c>
      <c r="P3" t="n">
        <v>338.37</v>
      </c>
      <c r="Q3" t="n">
        <v>453.18</v>
      </c>
      <c r="R3" t="n">
        <v>249.61</v>
      </c>
      <c r="S3" t="n">
        <v>57.64</v>
      </c>
      <c r="T3" t="n">
        <v>92962.07000000001</v>
      </c>
      <c r="U3" t="n">
        <v>0.23</v>
      </c>
      <c r="V3" t="n">
        <v>0.72</v>
      </c>
      <c r="W3" t="n">
        <v>7.12</v>
      </c>
      <c r="X3" t="n">
        <v>5.74</v>
      </c>
      <c r="Y3" t="n">
        <v>1</v>
      </c>
      <c r="Z3" t="n">
        <v>10</v>
      </c>
      <c r="AA3" t="n">
        <v>740.5882798116256</v>
      </c>
      <c r="AB3" t="n">
        <v>1013.305556887266</v>
      </c>
      <c r="AC3" t="n">
        <v>916.5970967212263</v>
      </c>
      <c r="AD3" t="n">
        <v>740588.2798116256</v>
      </c>
      <c r="AE3" t="n">
        <v>1013305.556887266</v>
      </c>
      <c r="AF3" t="n">
        <v>1.621533416247236e-05</v>
      </c>
      <c r="AG3" t="n">
        <v>44</v>
      </c>
      <c r="AH3" t="n">
        <v>916597.0967212263</v>
      </c>
    </row>
    <row r="4">
      <c r="A4" t="n">
        <v>2</v>
      </c>
      <c r="B4" t="n">
        <v>70</v>
      </c>
      <c r="C4" t="inlineStr">
        <is>
          <t xml:space="preserve">CONCLUIDO	</t>
        </is>
      </c>
      <c r="D4" t="n">
        <v>2.8516</v>
      </c>
      <c r="E4" t="n">
        <v>35.07</v>
      </c>
      <c r="F4" t="n">
        <v>28.3</v>
      </c>
      <c r="G4" t="n">
        <v>10.82</v>
      </c>
      <c r="H4" t="n">
        <v>0.19</v>
      </c>
      <c r="I4" t="n">
        <v>157</v>
      </c>
      <c r="J4" t="n">
        <v>142.49</v>
      </c>
      <c r="K4" t="n">
        <v>47.83</v>
      </c>
      <c r="L4" t="n">
        <v>1.5</v>
      </c>
      <c r="M4" t="n">
        <v>155</v>
      </c>
      <c r="N4" t="n">
        <v>23.16</v>
      </c>
      <c r="O4" t="n">
        <v>17807.56</v>
      </c>
      <c r="P4" t="n">
        <v>324.56</v>
      </c>
      <c r="Q4" t="n">
        <v>453.01</v>
      </c>
      <c r="R4" t="n">
        <v>211.14</v>
      </c>
      <c r="S4" t="n">
        <v>57.64</v>
      </c>
      <c r="T4" t="n">
        <v>73924.12</v>
      </c>
      <c r="U4" t="n">
        <v>0.27</v>
      </c>
      <c r="V4" t="n">
        <v>0.75</v>
      </c>
      <c r="W4" t="n">
        <v>7.06</v>
      </c>
      <c r="X4" t="n">
        <v>4.57</v>
      </c>
      <c r="Y4" t="n">
        <v>1</v>
      </c>
      <c r="Z4" t="n">
        <v>10</v>
      </c>
      <c r="AA4" t="n">
        <v>679.1821947299245</v>
      </c>
      <c r="AB4" t="n">
        <v>929.2870422332041</v>
      </c>
      <c r="AC4" t="n">
        <v>840.5971911850218</v>
      </c>
      <c r="AD4" t="n">
        <v>679182.1947299246</v>
      </c>
      <c r="AE4" t="n">
        <v>929287.0422332041</v>
      </c>
      <c r="AF4" t="n">
        <v>1.727874402963498e-05</v>
      </c>
      <c r="AG4" t="n">
        <v>41</v>
      </c>
      <c r="AH4" t="n">
        <v>840597.1911850218</v>
      </c>
    </row>
    <row r="5">
      <c r="A5" t="n">
        <v>3</v>
      </c>
      <c r="B5" t="n">
        <v>70</v>
      </c>
      <c r="C5" t="inlineStr">
        <is>
          <t xml:space="preserve">CONCLUIDO	</t>
        </is>
      </c>
      <c r="D5" t="n">
        <v>2.9796</v>
      </c>
      <c r="E5" t="n">
        <v>33.56</v>
      </c>
      <c r="F5" t="n">
        <v>27.55</v>
      </c>
      <c r="G5" t="n">
        <v>12.62</v>
      </c>
      <c r="H5" t="n">
        <v>0.22</v>
      </c>
      <c r="I5" t="n">
        <v>131</v>
      </c>
      <c r="J5" t="n">
        <v>142.83</v>
      </c>
      <c r="K5" t="n">
        <v>47.83</v>
      </c>
      <c r="L5" t="n">
        <v>1.75</v>
      </c>
      <c r="M5" t="n">
        <v>129</v>
      </c>
      <c r="N5" t="n">
        <v>23.25</v>
      </c>
      <c r="O5" t="n">
        <v>17849.7</v>
      </c>
      <c r="P5" t="n">
        <v>315.5</v>
      </c>
      <c r="Q5" t="n">
        <v>452.81</v>
      </c>
      <c r="R5" t="n">
        <v>186.3</v>
      </c>
      <c r="S5" t="n">
        <v>57.64</v>
      </c>
      <c r="T5" t="n">
        <v>61632.02</v>
      </c>
      <c r="U5" t="n">
        <v>0.31</v>
      </c>
      <c r="V5" t="n">
        <v>0.77</v>
      </c>
      <c r="W5" t="n">
        <v>7.02</v>
      </c>
      <c r="X5" t="n">
        <v>3.82</v>
      </c>
      <c r="Y5" t="n">
        <v>1</v>
      </c>
      <c r="Z5" t="n">
        <v>10</v>
      </c>
      <c r="AA5" t="n">
        <v>639.6092668941214</v>
      </c>
      <c r="AB5" t="n">
        <v>875.1416165338969</v>
      </c>
      <c r="AC5" t="n">
        <v>791.6193289208741</v>
      </c>
      <c r="AD5" t="n">
        <v>639609.2668941214</v>
      </c>
      <c r="AE5" t="n">
        <v>875141.6165338969</v>
      </c>
      <c r="AF5" t="n">
        <v>1.805433641138322e-05</v>
      </c>
      <c r="AG5" t="n">
        <v>39</v>
      </c>
      <c r="AH5" t="n">
        <v>791619.328920874</v>
      </c>
    </row>
    <row r="6">
      <c r="A6" t="n">
        <v>4</v>
      </c>
      <c r="B6" t="n">
        <v>70</v>
      </c>
      <c r="C6" t="inlineStr">
        <is>
          <t xml:space="preserve">CONCLUIDO	</t>
        </is>
      </c>
      <c r="D6" t="n">
        <v>3.0871</v>
      </c>
      <c r="E6" t="n">
        <v>32.39</v>
      </c>
      <c r="F6" t="n">
        <v>26.93</v>
      </c>
      <c r="G6" t="n">
        <v>14.43</v>
      </c>
      <c r="H6" t="n">
        <v>0.25</v>
      </c>
      <c r="I6" t="n">
        <v>112</v>
      </c>
      <c r="J6" t="n">
        <v>143.17</v>
      </c>
      <c r="K6" t="n">
        <v>47.83</v>
      </c>
      <c r="L6" t="n">
        <v>2</v>
      </c>
      <c r="M6" t="n">
        <v>110</v>
      </c>
      <c r="N6" t="n">
        <v>23.34</v>
      </c>
      <c r="O6" t="n">
        <v>17891.86</v>
      </c>
      <c r="P6" t="n">
        <v>307.89</v>
      </c>
      <c r="Q6" t="n">
        <v>452.83</v>
      </c>
      <c r="R6" t="n">
        <v>166.95</v>
      </c>
      <c r="S6" t="n">
        <v>57.64</v>
      </c>
      <c r="T6" t="n">
        <v>52051.29</v>
      </c>
      <c r="U6" t="n">
        <v>0.35</v>
      </c>
      <c r="V6" t="n">
        <v>0.79</v>
      </c>
      <c r="W6" t="n">
        <v>6.97</v>
      </c>
      <c r="X6" t="n">
        <v>3.2</v>
      </c>
      <c r="Y6" t="n">
        <v>1</v>
      </c>
      <c r="Z6" t="n">
        <v>10</v>
      </c>
      <c r="AA6" t="n">
        <v>613.8381190164466</v>
      </c>
      <c r="AB6" t="n">
        <v>839.8803950648594</v>
      </c>
      <c r="AC6" t="n">
        <v>759.7233889394065</v>
      </c>
      <c r="AD6" t="n">
        <v>613838.1190164466</v>
      </c>
      <c r="AE6" t="n">
        <v>839880.3950648594</v>
      </c>
      <c r="AF6" t="n">
        <v>1.87057128257421e-05</v>
      </c>
      <c r="AG6" t="n">
        <v>38</v>
      </c>
      <c r="AH6" t="n">
        <v>759723.3889394065</v>
      </c>
    </row>
    <row r="7">
      <c r="A7" t="n">
        <v>5</v>
      </c>
      <c r="B7" t="n">
        <v>70</v>
      </c>
      <c r="C7" t="inlineStr">
        <is>
          <t xml:space="preserve">CONCLUIDO	</t>
        </is>
      </c>
      <c r="D7" t="n">
        <v>3.1638</v>
      </c>
      <c r="E7" t="n">
        <v>31.61</v>
      </c>
      <c r="F7" t="n">
        <v>26.55</v>
      </c>
      <c r="G7" t="n">
        <v>16.25</v>
      </c>
      <c r="H7" t="n">
        <v>0.28</v>
      </c>
      <c r="I7" t="n">
        <v>98</v>
      </c>
      <c r="J7" t="n">
        <v>143.51</v>
      </c>
      <c r="K7" t="n">
        <v>47.83</v>
      </c>
      <c r="L7" t="n">
        <v>2.25</v>
      </c>
      <c r="M7" t="n">
        <v>96</v>
      </c>
      <c r="N7" t="n">
        <v>23.44</v>
      </c>
      <c r="O7" t="n">
        <v>17934.06</v>
      </c>
      <c r="P7" t="n">
        <v>303.15</v>
      </c>
      <c r="Q7" t="n">
        <v>452.8</v>
      </c>
      <c r="R7" t="n">
        <v>154.02</v>
      </c>
      <c r="S7" t="n">
        <v>57.64</v>
      </c>
      <c r="T7" t="n">
        <v>45659.52</v>
      </c>
      <c r="U7" t="n">
        <v>0.37</v>
      </c>
      <c r="V7" t="n">
        <v>0.8</v>
      </c>
      <c r="W7" t="n">
        <v>6.96</v>
      </c>
      <c r="X7" t="n">
        <v>2.82</v>
      </c>
      <c r="Y7" t="n">
        <v>1</v>
      </c>
      <c r="Z7" t="n">
        <v>10</v>
      </c>
      <c r="AA7" t="n">
        <v>594.1982431294324</v>
      </c>
      <c r="AB7" t="n">
        <v>813.0082504260733</v>
      </c>
      <c r="AC7" t="n">
        <v>735.4158840696542</v>
      </c>
      <c r="AD7" t="n">
        <v>594198.2431294324</v>
      </c>
      <c r="AE7" t="n">
        <v>813008.2504260733</v>
      </c>
      <c r="AF7" t="n">
        <v>1.91704623232428e-05</v>
      </c>
      <c r="AG7" t="n">
        <v>37</v>
      </c>
      <c r="AH7" t="n">
        <v>735415.8840696543</v>
      </c>
    </row>
    <row r="8">
      <c r="A8" t="n">
        <v>6</v>
      </c>
      <c r="B8" t="n">
        <v>70</v>
      </c>
      <c r="C8" t="inlineStr">
        <is>
          <t xml:space="preserve">CONCLUIDO	</t>
        </is>
      </c>
      <c r="D8" t="n">
        <v>3.2295</v>
      </c>
      <c r="E8" t="n">
        <v>30.96</v>
      </c>
      <c r="F8" t="n">
        <v>26.22</v>
      </c>
      <c r="G8" t="n">
        <v>18.08</v>
      </c>
      <c r="H8" t="n">
        <v>0.31</v>
      </c>
      <c r="I8" t="n">
        <v>87</v>
      </c>
      <c r="J8" t="n">
        <v>143.86</v>
      </c>
      <c r="K8" t="n">
        <v>47.83</v>
      </c>
      <c r="L8" t="n">
        <v>2.5</v>
      </c>
      <c r="M8" t="n">
        <v>85</v>
      </c>
      <c r="N8" t="n">
        <v>23.53</v>
      </c>
      <c r="O8" t="n">
        <v>17976.29</v>
      </c>
      <c r="P8" t="n">
        <v>299.09</v>
      </c>
      <c r="Q8" t="n">
        <v>452.77</v>
      </c>
      <c r="R8" t="n">
        <v>143.5</v>
      </c>
      <c r="S8" t="n">
        <v>57.64</v>
      </c>
      <c r="T8" t="n">
        <v>40453.14</v>
      </c>
      <c r="U8" t="n">
        <v>0.4</v>
      </c>
      <c r="V8" t="n">
        <v>0.8100000000000001</v>
      </c>
      <c r="W8" t="n">
        <v>6.94</v>
      </c>
      <c r="X8" t="n">
        <v>2.49</v>
      </c>
      <c r="Y8" t="n">
        <v>1</v>
      </c>
      <c r="Z8" t="n">
        <v>10</v>
      </c>
      <c r="AA8" t="n">
        <v>576.4963906951496</v>
      </c>
      <c r="AB8" t="n">
        <v>788.7877949748747</v>
      </c>
      <c r="AC8" t="n">
        <v>713.5069948930952</v>
      </c>
      <c r="AD8" t="n">
        <v>576496.3906951495</v>
      </c>
      <c r="AE8" t="n">
        <v>788787.7949748747</v>
      </c>
      <c r="AF8" t="n">
        <v>1.956855935043701e-05</v>
      </c>
      <c r="AG8" t="n">
        <v>36</v>
      </c>
      <c r="AH8" t="n">
        <v>713506.9948930952</v>
      </c>
    </row>
    <row r="9">
      <c r="A9" t="n">
        <v>7</v>
      </c>
      <c r="B9" t="n">
        <v>70</v>
      </c>
      <c r="C9" t="inlineStr">
        <is>
          <t xml:space="preserve">CONCLUIDO	</t>
        </is>
      </c>
      <c r="D9" t="n">
        <v>3.2788</v>
      </c>
      <c r="E9" t="n">
        <v>30.5</v>
      </c>
      <c r="F9" t="n">
        <v>25.99</v>
      </c>
      <c r="G9" t="n">
        <v>19.74</v>
      </c>
      <c r="H9" t="n">
        <v>0.34</v>
      </c>
      <c r="I9" t="n">
        <v>79</v>
      </c>
      <c r="J9" t="n">
        <v>144.2</v>
      </c>
      <c r="K9" t="n">
        <v>47.83</v>
      </c>
      <c r="L9" t="n">
        <v>2.75</v>
      </c>
      <c r="M9" t="n">
        <v>77</v>
      </c>
      <c r="N9" t="n">
        <v>23.62</v>
      </c>
      <c r="O9" t="n">
        <v>18018.55</v>
      </c>
      <c r="P9" t="n">
        <v>295.8</v>
      </c>
      <c r="Q9" t="n">
        <v>452.64</v>
      </c>
      <c r="R9" t="n">
        <v>136.05</v>
      </c>
      <c r="S9" t="n">
        <v>57.64</v>
      </c>
      <c r="T9" t="n">
        <v>36766.05</v>
      </c>
      <c r="U9" t="n">
        <v>0.42</v>
      </c>
      <c r="V9" t="n">
        <v>0.82</v>
      </c>
      <c r="W9" t="n">
        <v>6.92</v>
      </c>
      <c r="X9" t="n">
        <v>2.26</v>
      </c>
      <c r="Y9" t="n">
        <v>1</v>
      </c>
      <c r="Z9" t="n">
        <v>10</v>
      </c>
      <c r="AA9" t="n">
        <v>569.9751474013551</v>
      </c>
      <c r="AB9" t="n">
        <v>779.865142203356</v>
      </c>
      <c r="AC9" t="n">
        <v>705.4359075790683</v>
      </c>
      <c r="AD9" t="n">
        <v>569975.1474013551</v>
      </c>
      <c r="AE9" t="n">
        <v>779865.1422033559</v>
      </c>
      <c r="AF9" t="n">
        <v>1.986728360371973e-05</v>
      </c>
      <c r="AG9" t="n">
        <v>36</v>
      </c>
      <c r="AH9" t="n">
        <v>705435.9075790683</v>
      </c>
    </row>
    <row r="10">
      <c r="A10" t="n">
        <v>8</v>
      </c>
      <c r="B10" t="n">
        <v>70</v>
      </c>
      <c r="C10" t="inlineStr">
        <is>
          <t xml:space="preserve">CONCLUIDO	</t>
        </is>
      </c>
      <c r="D10" t="n">
        <v>3.3338</v>
      </c>
      <c r="E10" t="n">
        <v>30</v>
      </c>
      <c r="F10" t="n">
        <v>25.72</v>
      </c>
      <c r="G10" t="n">
        <v>21.73</v>
      </c>
      <c r="H10" t="n">
        <v>0.37</v>
      </c>
      <c r="I10" t="n">
        <v>71</v>
      </c>
      <c r="J10" t="n">
        <v>144.54</v>
      </c>
      <c r="K10" t="n">
        <v>47.83</v>
      </c>
      <c r="L10" t="n">
        <v>3</v>
      </c>
      <c r="M10" t="n">
        <v>69</v>
      </c>
      <c r="N10" t="n">
        <v>23.71</v>
      </c>
      <c r="O10" t="n">
        <v>18060.85</v>
      </c>
      <c r="P10" t="n">
        <v>292.29</v>
      </c>
      <c r="Q10" t="n">
        <v>452.85</v>
      </c>
      <c r="R10" t="n">
        <v>126.96</v>
      </c>
      <c r="S10" t="n">
        <v>57.64</v>
      </c>
      <c r="T10" t="n">
        <v>32261.86</v>
      </c>
      <c r="U10" t="n">
        <v>0.45</v>
      </c>
      <c r="V10" t="n">
        <v>0.82</v>
      </c>
      <c r="W10" t="n">
        <v>6.91</v>
      </c>
      <c r="X10" t="n">
        <v>1.99</v>
      </c>
      <c r="Y10" t="n">
        <v>1</v>
      </c>
      <c r="Z10" t="n">
        <v>10</v>
      </c>
      <c r="AA10" t="n">
        <v>554.1133442382575</v>
      </c>
      <c r="AB10" t="n">
        <v>758.1623233422378</v>
      </c>
      <c r="AC10" t="n">
        <v>685.8043752899578</v>
      </c>
      <c r="AD10" t="n">
        <v>554113.3442382575</v>
      </c>
      <c r="AE10" t="n">
        <v>758162.3233422377</v>
      </c>
      <c r="AF10" t="n">
        <v>2.020054595525218e-05</v>
      </c>
      <c r="AG10" t="n">
        <v>35</v>
      </c>
      <c r="AH10" t="n">
        <v>685804.3752899577</v>
      </c>
    </row>
    <row r="11">
      <c r="A11" t="n">
        <v>9</v>
      </c>
      <c r="B11" t="n">
        <v>70</v>
      </c>
      <c r="C11" t="inlineStr">
        <is>
          <t xml:space="preserve">CONCLUIDO	</t>
        </is>
      </c>
      <c r="D11" t="n">
        <v>3.3708</v>
      </c>
      <c r="E11" t="n">
        <v>29.67</v>
      </c>
      <c r="F11" t="n">
        <v>25.56</v>
      </c>
      <c r="G11" t="n">
        <v>23.59</v>
      </c>
      <c r="H11" t="n">
        <v>0.4</v>
      </c>
      <c r="I11" t="n">
        <v>65</v>
      </c>
      <c r="J11" t="n">
        <v>144.89</v>
      </c>
      <c r="K11" t="n">
        <v>47.83</v>
      </c>
      <c r="L11" t="n">
        <v>3.25</v>
      </c>
      <c r="M11" t="n">
        <v>63</v>
      </c>
      <c r="N11" t="n">
        <v>23.81</v>
      </c>
      <c r="O11" t="n">
        <v>18103.18</v>
      </c>
      <c r="P11" t="n">
        <v>290.18</v>
      </c>
      <c r="Q11" t="n">
        <v>452.69</v>
      </c>
      <c r="R11" t="n">
        <v>122.03</v>
      </c>
      <c r="S11" t="n">
        <v>57.64</v>
      </c>
      <c r="T11" t="n">
        <v>29825.92</v>
      </c>
      <c r="U11" t="n">
        <v>0.47</v>
      </c>
      <c r="V11" t="n">
        <v>0.83</v>
      </c>
      <c r="W11" t="n">
        <v>6.9</v>
      </c>
      <c r="X11" t="n">
        <v>1.83</v>
      </c>
      <c r="Y11" t="n">
        <v>1</v>
      </c>
      <c r="Z11" t="n">
        <v>10</v>
      </c>
      <c r="AA11" t="n">
        <v>549.7723711466666</v>
      </c>
      <c r="AB11" t="n">
        <v>752.2228124481064</v>
      </c>
      <c r="AC11" t="n">
        <v>680.4317229794063</v>
      </c>
      <c r="AD11" t="n">
        <v>549772.3711466666</v>
      </c>
      <c r="AE11" t="n">
        <v>752222.8124481065</v>
      </c>
      <c r="AF11" t="n">
        <v>2.042474062810128e-05</v>
      </c>
      <c r="AG11" t="n">
        <v>35</v>
      </c>
      <c r="AH11" t="n">
        <v>680431.7229794064</v>
      </c>
    </row>
    <row r="12">
      <c r="A12" t="n">
        <v>10</v>
      </c>
      <c r="B12" t="n">
        <v>70</v>
      </c>
      <c r="C12" t="inlineStr">
        <is>
          <t xml:space="preserve">CONCLUIDO	</t>
        </is>
      </c>
      <c r="D12" t="n">
        <v>3.4025</v>
      </c>
      <c r="E12" t="n">
        <v>29.39</v>
      </c>
      <c r="F12" t="n">
        <v>25.43</v>
      </c>
      <c r="G12" t="n">
        <v>25.43</v>
      </c>
      <c r="H12" t="n">
        <v>0.43</v>
      </c>
      <c r="I12" t="n">
        <v>60</v>
      </c>
      <c r="J12" t="n">
        <v>145.23</v>
      </c>
      <c r="K12" t="n">
        <v>47.83</v>
      </c>
      <c r="L12" t="n">
        <v>3.5</v>
      </c>
      <c r="M12" t="n">
        <v>58</v>
      </c>
      <c r="N12" t="n">
        <v>23.9</v>
      </c>
      <c r="O12" t="n">
        <v>18145.54</v>
      </c>
      <c r="P12" t="n">
        <v>288.21</v>
      </c>
      <c r="Q12" t="n">
        <v>452.61</v>
      </c>
      <c r="R12" t="n">
        <v>117.63</v>
      </c>
      <c r="S12" t="n">
        <v>57.64</v>
      </c>
      <c r="T12" t="n">
        <v>27654.97</v>
      </c>
      <c r="U12" t="n">
        <v>0.49</v>
      </c>
      <c r="V12" t="n">
        <v>0.83</v>
      </c>
      <c r="W12" t="n">
        <v>6.9</v>
      </c>
      <c r="X12" t="n">
        <v>1.7</v>
      </c>
      <c r="Y12" t="n">
        <v>1</v>
      </c>
      <c r="Z12" t="n">
        <v>10</v>
      </c>
      <c r="AA12" t="n">
        <v>546.0208409052606</v>
      </c>
      <c r="AB12" t="n">
        <v>747.0898032659811</v>
      </c>
      <c r="AC12" t="n">
        <v>675.7886009893995</v>
      </c>
      <c r="AD12" t="n">
        <v>546020.8409052605</v>
      </c>
      <c r="AE12" t="n">
        <v>747089.8032659811</v>
      </c>
      <c r="AF12" t="n">
        <v>2.061682092889361e-05</v>
      </c>
      <c r="AG12" t="n">
        <v>35</v>
      </c>
      <c r="AH12" t="n">
        <v>675788.6009893995</v>
      </c>
    </row>
    <row r="13">
      <c r="A13" t="n">
        <v>11</v>
      </c>
      <c r="B13" t="n">
        <v>70</v>
      </c>
      <c r="C13" t="inlineStr">
        <is>
          <t xml:space="preserve">CONCLUIDO	</t>
        </is>
      </c>
      <c r="D13" t="n">
        <v>3.4288</v>
      </c>
      <c r="E13" t="n">
        <v>29.16</v>
      </c>
      <c r="F13" t="n">
        <v>25.32</v>
      </c>
      <c r="G13" t="n">
        <v>27.13</v>
      </c>
      <c r="H13" t="n">
        <v>0.46</v>
      </c>
      <c r="I13" t="n">
        <v>56</v>
      </c>
      <c r="J13" t="n">
        <v>145.57</v>
      </c>
      <c r="K13" t="n">
        <v>47.83</v>
      </c>
      <c r="L13" t="n">
        <v>3.75</v>
      </c>
      <c r="M13" t="n">
        <v>54</v>
      </c>
      <c r="N13" t="n">
        <v>23.99</v>
      </c>
      <c r="O13" t="n">
        <v>18187.93</v>
      </c>
      <c r="P13" t="n">
        <v>286.57</v>
      </c>
      <c r="Q13" t="n">
        <v>452.68</v>
      </c>
      <c r="R13" t="n">
        <v>113.94</v>
      </c>
      <c r="S13" t="n">
        <v>57.64</v>
      </c>
      <c r="T13" t="n">
        <v>25826.62</v>
      </c>
      <c r="U13" t="n">
        <v>0.51</v>
      </c>
      <c r="V13" t="n">
        <v>0.84</v>
      </c>
      <c r="W13" t="n">
        <v>6.89</v>
      </c>
      <c r="X13" t="n">
        <v>1.59</v>
      </c>
      <c r="Y13" t="n">
        <v>1</v>
      </c>
      <c r="Z13" t="n">
        <v>10</v>
      </c>
      <c r="AA13" t="n">
        <v>534.0393650471619</v>
      </c>
      <c r="AB13" t="n">
        <v>730.6962194115215</v>
      </c>
      <c r="AC13" t="n">
        <v>660.9595977694701</v>
      </c>
      <c r="AD13" t="n">
        <v>534039.3650471619</v>
      </c>
      <c r="AE13" t="n">
        <v>730696.2194115215</v>
      </c>
      <c r="AF13" t="n">
        <v>2.077618092608095e-05</v>
      </c>
      <c r="AG13" t="n">
        <v>34</v>
      </c>
      <c r="AH13" t="n">
        <v>660959.5977694701</v>
      </c>
    </row>
    <row r="14">
      <c r="A14" t="n">
        <v>12</v>
      </c>
      <c r="B14" t="n">
        <v>70</v>
      </c>
      <c r="C14" t="inlineStr">
        <is>
          <t xml:space="preserve">CONCLUIDO	</t>
        </is>
      </c>
      <c r="D14" t="n">
        <v>3.4563</v>
      </c>
      <c r="E14" t="n">
        <v>28.93</v>
      </c>
      <c r="F14" t="n">
        <v>25.2</v>
      </c>
      <c r="G14" t="n">
        <v>29.08</v>
      </c>
      <c r="H14" t="n">
        <v>0.49</v>
      </c>
      <c r="I14" t="n">
        <v>52</v>
      </c>
      <c r="J14" t="n">
        <v>145.92</v>
      </c>
      <c r="K14" t="n">
        <v>47.83</v>
      </c>
      <c r="L14" t="n">
        <v>4</v>
      </c>
      <c r="M14" t="n">
        <v>50</v>
      </c>
      <c r="N14" t="n">
        <v>24.09</v>
      </c>
      <c r="O14" t="n">
        <v>18230.35</v>
      </c>
      <c r="P14" t="n">
        <v>284.7</v>
      </c>
      <c r="Q14" t="n">
        <v>452.73</v>
      </c>
      <c r="R14" t="n">
        <v>110.16</v>
      </c>
      <c r="S14" t="n">
        <v>57.64</v>
      </c>
      <c r="T14" t="n">
        <v>23959.75</v>
      </c>
      <c r="U14" t="n">
        <v>0.52</v>
      </c>
      <c r="V14" t="n">
        <v>0.84</v>
      </c>
      <c r="W14" t="n">
        <v>6.89</v>
      </c>
      <c r="X14" t="n">
        <v>1.48</v>
      </c>
      <c r="Y14" t="n">
        <v>1</v>
      </c>
      <c r="Z14" t="n">
        <v>10</v>
      </c>
      <c r="AA14" t="n">
        <v>530.769217278212</v>
      </c>
      <c r="AB14" t="n">
        <v>726.2218589653065</v>
      </c>
      <c r="AC14" t="n">
        <v>656.9122640044376</v>
      </c>
      <c r="AD14" t="n">
        <v>530769.217278212</v>
      </c>
      <c r="AE14" t="n">
        <v>726221.8589653065</v>
      </c>
      <c r="AF14" t="n">
        <v>2.094281210184717e-05</v>
      </c>
      <c r="AG14" t="n">
        <v>34</v>
      </c>
      <c r="AH14" t="n">
        <v>656912.2640044376</v>
      </c>
    </row>
    <row r="15">
      <c r="A15" t="n">
        <v>13</v>
      </c>
      <c r="B15" t="n">
        <v>70</v>
      </c>
      <c r="C15" t="inlineStr">
        <is>
          <t xml:space="preserve">CONCLUIDO	</t>
        </is>
      </c>
      <c r="D15" t="n">
        <v>3.4783</v>
      </c>
      <c r="E15" t="n">
        <v>28.75</v>
      </c>
      <c r="F15" t="n">
        <v>25.11</v>
      </c>
      <c r="G15" t="n">
        <v>30.74</v>
      </c>
      <c r="H15" t="n">
        <v>0.51</v>
      </c>
      <c r="I15" t="n">
        <v>49</v>
      </c>
      <c r="J15" t="n">
        <v>146.26</v>
      </c>
      <c r="K15" t="n">
        <v>47.83</v>
      </c>
      <c r="L15" t="n">
        <v>4.25</v>
      </c>
      <c r="M15" t="n">
        <v>47</v>
      </c>
      <c r="N15" t="n">
        <v>24.18</v>
      </c>
      <c r="O15" t="n">
        <v>18272.81</v>
      </c>
      <c r="P15" t="n">
        <v>283.28</v>
      </c>
      <c r="Q15" t="n">
        <v>452.71</v>
      </c>
      <c r="R15" t="n">
        <v>106.98</v>
      </c>
      <c r="S15" t="n">
        <v>57.64</v>
      </c>
      <c r="T15" t="n">
        <v>22380.74</v>
      </c>
      <c r="U15" t="n">
        <v>0.54</v>
      </c>
      <c r="V15" t="n">
        <v>0.84</v>
      </c>
      <c r="W15" t="n">
        <v>6.88</v>
      </c>
      <c r="X15" t="n">
        <v>1.38</v>
      </c>
      <c r="Y15" t="n">
        <v>1</v>
      </c>
      <c r="Z15" t="n">
        <v>10</v>
      </c>
      <c r="AA15" t="n">
        <v>528.2496941940954</v>
      </c>
      <c r="AB15" t="n">
        <v>722.7745363281044</v>
      </c>
      <c r="AC15" t="n">
        <v>653.7939490013823</v>
      </c>
      <c r="AD15" t="n">
        <v>528249.6941940953</v>
      </c>
      <c r="AE15" t="n">
        <v>722774.5363281044</v>
      </c>
      <c r="AF15" t="n">
        <v>2.107611704246015e-05</v>
      </c>
      <c r="AG15" t="n">
        <v>34</v>
      </c>
      <c r="AH15" t="n">
        <v>653793.9490013823</v>
      </c>
    </row>
    <row r="16">
      <c r="A16" t="n">
        <v>14</v>
      </c>
      <c r="B16" t="n">
        <v>70</v>
      </c>
      <c r="C16" t="inlineStr">
        <is>
          <t xml:space="preserve">CONCLUIDO	</t>
        </is>
      </c>
      <c r="D16" t="n">
        <v>3.4987</v>
      </c>
      <c r="E16" t="n">
        <v>28.58</v>
      </c>
      <c r="F16" t="n">
        <v>25.02</v>
      </c>
      <c r="G16" t="n">
        <v>32.64</v>
      </c>
      <c r="H16" t="n">
        <v>0.54</v>
      </c>
      <c r="I16" t="n">
        <v>46</v>
      </c>
      <c r="J16" t="n">
        <v>146.61</v>
      </c>
      <c r="K16" t="n">
        <v>47.83</v>
      </c>
      <c r="L16" t="n">
        <v>4.5</v>
      </c>
      <c r="M16" t="n">
        <v>44</v>
      </c>
      <c r="N16" t="n">
        <v>24.28</v>
      </c>
      <c r="O16" t="n">
        <v>18315.3</v>
      </c>
      <c r="P16" t="n">
        <v>281.88</v>
      </c>
      <c r="Q16" t="n">
        <v>452.68</v>
      </c>
      <c r="R16" t="n">
        <v>104.67</v>
      </c>
      <c r="S16" t="n">
        <v>57.64</v>
      </c>
      <c r="T16" t="n">
        <v>21241.1</v>
      </c>
      <c r="U16" t="n">
        <v>0.55</v>
      </c>
      <c r="V16" t="n">
        <v>0.85</v>
      </c>
      <c r="W16" t="n">
        <v>6.87</v>
      </c>
      <c r="X16" t="n">
        <v>1.3</v>
      </c>
      <c r="Y16" t="n">
        <v>1</v>
      </c>
      <c r="Z16" t="n">
        <v>10</v>
      </c>
      <c r="AA16" t="n">
        <v>525.877086592094</v>
      </c>
      <c r="AB16" t="n">
        <v>719.5282299349861</v>
      </c>
      <c r="AC16" t="n">
        <v>650.8574655342037</v>
      </c>
      <c r="AD16" t="n">
        <v>525877.0865920939</v>
      </c>
      <c r="AE16" t="n">
        <v>719528.2299349861</v>
      </c>
      <c r="AF16" t="n">
        <v>2.119972707830127e-05</v>
      </c>
      <c r="AG16" t="n">
        <v>34</v>
      </c>
      <c r="AH16" t="n">
        <v>650857.4655342037</v>
      </c>
    </row>
    <row r="17">
      <c r="A17" t="n">
        <v>15</v>
      </c>
      <c r="B17" t="n">
        <v>70</v>
      </c>
      <c r="C17" t="inlineStr">
        <is>
          <t xml:space="preserve">CONCLUIDO	</t>
        </is>
      </c>
      <c r="D17" t="n">
        <v>3.5115</v>
      </c>
      <c r="E17" t="n">
        <v>28.48</v>
      </c>
      <c r="F17" t="n">
        <v>24.98</v>
      </c>
      <c r="G17" t="n">
        <v>34.06</v>
      </c>
      <c r="H17" t="n">
        <v>0.57</v>
      </c>
      <c r="I17" t="n">
        <v>44</v>
      </c>
      <c r="J17" t="n">
        <v>146.95</v>
      </c>
      <c r="K17" t="n">
        <v>47.83</v>
      </c>
      <c r="L17" t="n">
        <v>4.75</v>
      </c>
      <c r="M17" t="n">
        <v>42</v>
      </c>
      <c r="N17" t="n">
        <v>24.37</v>
      </c>
      <c r="O17" t="n">
        <v>18357.82</v>
      </c>
      <c r="P17" t="n">
        <v>281.02</v>
      </c>
      <c r="Q17" t="n">
        <v>452.67</v>
      </c>
      <c r="R17" t="n">
        <v>103.1</v>
      </c>
      <c r="S17" t="n">
        <v>57.64</v>
      </c>
      <c r="T17" t="n">
        <v>20467.45</v>
      </c>
      <c r="U17" t="n">
        <v>0.5600000000000001</v>
      </c>
      <c r="V17" t="n">
        <v>0.85</v>
      </c>
      <c r="W17" t="n">
        <v>6.87</v>
      </c>
      <c r="X17" t="n">
        <v>1.25</v>
      </c>
      <c r="Y17" t="n">
        <v>1</v>
      </c>
      <c r="Z17" t="n">
        <v>10</v>
      </c>
      <c r="AA17" t="n">
        <v>515.5175313308104</v>
      </c>
      <c r="AB17" t="n">
        <v>705.3538293951756</v>
      </c>
      <c r="AC17" t="n">
        <v>638.0358498880165</v>
      </c>
      <c r="AD17" t="n">
        <v>515517.5313308104</v>
      </c>
      <c r="AE17" t="n">
        <v>705353.8293951756</v>
      </c>
      <c r="AF17" t="n">
        <v>2.12772863164761e-05</v>
      </c>
      <c r="AG17" t="n">
        <v>33</v>
      </c>
      <c r="AH17" t="n">
        <v>638035.8498880165</v>
      </c>
    </row>
    <row r="18">
      <c r="A18" t="n">
        <v>16</v>
      </c>
      <c r="B18" t="n">
        <v>70</v>
      </c>
      <c r="C18" t="inlineStr">
        <is>
          <t xml:space="preserve">CONCLUIDO	</t>
        </is>
      </c>
      <c r="D18" t="n">
        <v>3.5359</v>
      </c>
      <c r="E18" t="n">
        <v>28.28</v>
      </c>
      <c r="F18" t="n">
        <v>24.87</v>
      </c>
      <c r="G18" t="n">
        <v>36.39</v>
      </c>
      <c r="H18" t="n">
        <v>0.6</v>
      </c>
      <c r="I18" t="n">
        <v>41</v>
      </c>
      <c r="J18" t="n">
        <v>147.3</v>
      </c>
      <c r="K18" t="n">
        <v>47.83</v>
      </c>
      <c r="L18" t="n">
        <v>5</v>
      </c>
      <c r="M18" t="n">
        <v>39</v>
      </c>
      <c r="N18" t="n">
        <v>24.47</v>
      </c>
      <c r="O18" t="n">
        <v>18400.38</v>
      </c>
      <c r="P18" t="n">
        <v>279.27</v>
      </c>
      <c r="Q18" t="n">
        <v>452.65</v>
      </c>
      <c r="R18" t="n">
        <v>99.2</v>
      </c>
      <c r="S18" t="n">
        <v>57.64</v>
      </c>
      <c r="T18" t="n">
        <v>18533.21</v>
      </c>
      <c r="U18" t="n">
        <v>0.58</v>
      </c>
      <c r="V18" t="n">
        <v>0.85</v>
      </c>
      <c r="W18" t="n">
        <v>6.87</v>
      </c>
      <c r="X18" t="n">
        <v>1.14</v>
      </c>
      <c r="Y18" t="n">
        <v>1</v>
      </c>
      <c r="Z18" t="n">
        <v>10</v>
      </c>
      <c r="AA18" t="n">
        <v>512.6817490626207</v>
      </c>
      <c r="AB18" t="n">
        <v>701.4737869899543</v>
      </c>
      <c r="AC18" t="n">
        <v>634.5261132842758</v>
      </c>
      <c r="AD18" t="n">
        <v>512681.7490626207</v>
      </c>
      <c r="AE18" t="n">
        <v>701473.7869899543</v>
      </c>
      <c r="AF18" t="n">
        <v>2.142513361424686e-05</v>
      </c>
      <c r="AG18" t="n">
        <v>33</v>
      </c>
      <c r="AH18" t="n">
        <v>634526.1132842758</v>
      </c>
    </row>
    <row r="19">
      <c r="A19" t="n">
        <v>17</v>
      </c>
      <c r="B19" t="n">
        <v>70</v>
      </c>
      <c r="C19" t="inlineStr">
        <is>
          <t xml:space="preserve">CONCLUIDO	</t>
        </is>
      </c>
      <c r="D19" t="n">
        <v>3.5517</v>
      </c>
      <c r="E19" t="n">
        <v>28.16</v>
      </c>
      <c r="F19" t="n">
        <v>24.8</v>
      </c>
      <c r="G19" t="n">
        <v>38.16</v>
      </c>
      <c r="H19" t="n">
        <v>0.63</v>
      </c>
      <c r="I19" t="n">
        <v>39</v>
      </c>
      <c r="J19" t="n">
        <v>147.64</v>
      </c>
      <c r="K19" t="n">
        <v>47.83</v>
      </c>
      <c r="L19" t="n">
        <v>5.25</v>
      </c>
      <c r="M19" t="n">
        <v>37</v>
      </c>
      <c r="N19" t="n">
        <v>24.56</v>
      </c>
      <c r="O19" t="n">
        <v>18442.97</v>
      </c>
      <c r="P19" t="n">
        <v>277.91</v>
      </c>
      <c r="Q19" t="n">
        <v>452.7</v>
      </c>
      <c r="R19" t="n">
        <v>97.61</v>
      </c>
      <c r="S19" t="n">
        <v>57.64</v>
      </c>
      <c r="T19" t="n">
        <v>17750.38</v>
      </c>
      <c r="U19" t="n">
        <v>0.59</v>
      </c>
      <c r="V19" t="n">
        <v>0.86</v>
      </c>
      <c r="W19" t="n">
        <v>6.85</v>
      </c>
      <c r="X19" t="n">
        <v>1.07</v>
      </c>
      <c r="Y19" t="n">
        <v>1</v>
      </c>
      <c r="Z19" t="n">
        <v>10</v>
      </c>
      <c r="AA19" t="n">
        <v>510.7131066869314</v>
      </c>
      <c r="AB19" t="n">
        <v>698.7802036411642</v>
      </c>
      <c r="AC19" t="n">
        <v>632.0896017498262</v>
      </c>
      <c r="AD19" t="n">
        <v>510713.1066869315</v>
      </c>
      <c r="AE19" t="n">
        <v>698780.2036411642</v>
      </c>
      <c r="AF19" t="n">
        <v>2.152087079886891e-05</v>
      </c>
      <c r="AG19" t="n">
        <v>33</v>
      </c>
      <c r="AH19" t="n">
        <v>632089.6017498262</v>
      </c>
    </row>
    <row r="20">
      <c r="A20" t="n">
        <v>18</v>
      </c>
      <c r="B20" t="n">
        <v>70</v>
      </c>
      <c r="C20" t="inlineStr">
        <is>
          <t xml:space="preserve">CONCLUIDO	</t>
        </is>
      </c>
      <c r="D20" t="n">
        <v>3.5548</v>
      </c>
      <c r="E20" t="n">
        <v>28.13</v>
      </c>
      <c r="F20" t="n">
        <v>24.8</v>
      </c>
      <c r="G20" t="n">
        <v>39.17</v>
      </c>
      <c r="H20" t="n">
        <v>0.66</v>
      </c>
      <c r="I20" t="n">
        <v>38</v>
      </c>
      <c r="J20" t="n">
        <v>147.99</v>
      </c>
      <c r="K20" t="n">
        <v>47.83</v>
      </c>
      <c r="L20" t="n">
        <v>5.5</v>
      </c>
      <c r="M20" t="n">
        <v>36</v>
      </c>
      <c r="N20" t="n">
        <v>24.66</v>
      </c>
      <c r="O20" t="n">
        <v>18485.59</v>
      </c>
      <c r="P20" t="n">
        <v>277.42</v>
      </c>
      <c r="Q20" t="n">
        <v>452.72</v>
      </c>
      <c r="R20" t="n">
        <v>97.31999999999999</v>
      </c>
      <c r="S20" t="n">
        <v>57.64</v>
      </c>
      <c r="T20" t="n">
        <v>17607</v>
      </c>
      <c r="U20" t="n">
        <v>0.59</v>
      </c>
      <c r="V20" t="n">
        <v>0.85</v>
      </c>
      <c r="W20" t="n">
        <v>6.86</v>
      </c>
      <c r="X20" t="n">
        <v>1.08</v>
      </c>
      <c r="Y20" t="n">
        <v>1</v>
      </c>
      <c r="Z20" t="n">
        <v>10</v>
      </c>
      <c r="AA20" t="n">
        <v>510.1916678019517</v>
      </c>
      <c r="AB20" t="n">
        <v>698.0667479544749</v>
      </c>
      <c r="AC20" t="n">
        <v>631.4442372725331</v>
      </c>
      <c r="AD20" t="n">
        <v>510191.6678019516</v>
      </c>
      <c r="AE20" t="n">
        <v>698066.7479544749</v>
      </c>
      <c r="AF20" t="n">
        <v>2.153965467686437e-05</v>
      </c>
      <c r="AG20" t="n">
        <v>33</v>
      </c>
      <c r="AH20" t="n">
        <v>631444.2372725331</v>
      </c>
    </row>
    <row r="21">
      <c r="A21" t="n">
        <v>19</v>
      </c>
      <c r="B21" t="n">
        <v>70</v>
      </c>
      <c r="C21" t="inlineStr">
        <is>
          <t xml:space="preserve">CONCLUIDO	</t>
        </is>
      </c>
      <c r="D21" t="n">
        <v>3.5694</v>
      </c>
      <c r="E21" t="n">
        <v>28.02</v>
      </c>
      <c r="F21" t="n">
        <v>24.75</v>
      </c>
      <c r="G21" t="n">
        <v>41.25</v>
      </c>
      <c r="H21" t="n">
        <v>0.6899999999999999</v>
      </c>
      <c r="I21" t="n">
        <v>36</v>
      </c>
      <c r="J21" t="n">
        <v>148.33</v>
      </c>
      <c r="K21" t="n">
        <v>47.83</v>
      </c>
      <c r="L21" t="n">
        <v>5.75</v>
      </c>
      <c r="M21" t="n">
        <v>34</v>
      </c>
      <c r="N21" t="n">
        <v>24.75</v>
      </c>
      <c r="O21" t="n">
        <v>18528.25</v>
      </c>
      <c r="P21" t="n">
        <v>276.79</v>
      </c>
      <c r="Q21" t="n">
        <v>452.64</v>
      </c>
      <c r="R21" t="n">
        <v>95.73999999999999</v>
      </c>
      <c r="S21" t="n">
        <v>57.64</v>
      </c>
      <c r="T21" t="n">
        <v>16826.73</v>
      </c>
      <c r="U21" t="n">
        <v>0.6</v>
      </c>
      <c r="V21" t="n">
        <v>0.86</v>
      </c>
      <c r="W21" t="n">
        <v>6.85</v>
      </c>
      <c r="X21" t="n">
        <v>1.02</v>
      </c>
      <c r="Y21" t="n">
        <v>1</v>
      </c>
      <c r="Z21" t="n">
        <v>10</v>
      </c>
      <c r="AA21" t="n">
        <v>508.8319546663453</v>
      </c>
      <c r="AB21" t="n">
        <v>696.2063284560284</v>
      </c>
      <c r="AC21" t="n">
        <v>629.7613735999032</v>
      </c>
      <c r="AD21" t="n">
        <v>508831.9546663453</v>
      </c>
      <c r="AE21" t="n">
        <v>696206.3284560284</v>
      </c>
      <c r="AF21" t="n">
        <v>2.162812068290753e-05</v>
      </c>
      <c r="AG21" t="n">
        <v>33</v>
      </c>
      <c r="AH21" t="n">
        <v>629761.3735999032</v>
      </c>
    </row>
    <row r="22">
      <c r="A22" t="n">
        <v>20</v>
      </c>
      <c r="B22" t="n">
        <v>70</v>
      </c>
      <c r="C22" t="inlineStr">
        <is>
          <t xml:space="preserve">CONCLUIDO	</t>
        </is>
      </c>
      <c r="D22" t="n">
        <v>3.587</v>
      </c>
      <c r="E22" t="n">
        <v>27.88</v>
      </c>
      <c r="F22" t="n">
        <v>24.67</v>
      </c>
      <c r="G22" t="n">
        <v>43.53</v>
      </c>
      <c r="H22" t="n">
        <v>0.71</v>
      </c>
      <c r="I22" t="n">
        <v>34</v>
      </c>
      <c r="J22" t="n">
        <v>148.68</v>
      </c>
      <c r="K22" t="n">
        <v>47.83</v>
      </c>
      <c r="L22" t="n">
        <v>6</v>
      </c>
      <c r="M22" t="n">
        <v>32</v>
      </c>
      <c r="N22" t="n">
        <v>24.85</v>
      </c>
      <c r="O22" t="n">
        <v>18570.94</v>
      </c>
      <c r="P22" t="n">
        <v>275.23</v>
      </c>
      <c r="Q22" t="n">
        <v>452.71</v>
      </c>
      <c r="R22" t="n">
        <v>92.64</v>
      </c>
      <c r="S22" t="n">
        <v>57.64</v>
      </c>
      <c r="T22" t="n">
        <v>15286</v>
      </c>
      <c r="U22" t="n">
        <v>0.62</v>
      </c>
      <c r="V22" t="n">
        <v>0.86</v>
      </c>
      <c r="W22" t="n">
        <v>6.86</v>
      </c>
      <c r="X22" t="n">
        <v>0.9399999999999999</v>
      </c>
      <c r="Y22" t="n">
        <v>1</v>
      </c>
      <c r="Z22" t="n">
        <v>10</v>
      </c>
      <c r="AA22" t="n">
        <v>506.6469878556045</v>
      </c>
      <c r="AB22" t="n">
        <v>693.2167604716401</v>
      </c>
      <c r="AC22" t="n">
        <v>627.05712578806</v>
      </c>
      <c r="AD22" t="n">
        <v>506646.9878556045</v>
      </c>
      <c r="AE22" t="n">
        <v>693216.7604716402</v>
      </c>
      <c r="AF22" t="n">
        <v>2.173476463539792e-05</v>
      </c>
      <c r="AG22" t="n">
        <v>33</v>
      </c>
      <c r="AH22" t="n">
        <v>627057.12578806</v>
      </c>
    </row>
    <row r="23">
      <c r="A23" t="n">
        <v>21</v>
      </c>
      <c r="B23" t="n">
        <v>70</v>
      </c>
      <c r="C23" t="inlineStr">
        <is>
          <t xml:space="preserve">CONCLUIDO	</t>
        </is>
      </c>
      <c r="D23" t="n">
        <v>3.5931</v>
      </c>
      <c r="E23" t="n">
        <v>27.83</v>
      </c>
      <c r="F23" t="n">
        <v>24.65</v>
      </c>
      <c r="G23" t="n">
        <v>44.82</v>
      </c>
      <c r="H23" t="n">
        <v>0.74</v>
      </c>
      <c r="I23" t="n">
        <v>33</v>
      </c>
      <c r="J23" t="n">
        <v>149.02</v>
      </c>
      <c r="K23" t="n">
        <v>47.83</v>
      </c>
      <c r="L23" t="n">
        <v>6.25</v>
      </c>
      <c r="M23" t="n">
        <v>31</v>
      </c>
      <c r="N23" t="n">
        <v>24.95</v>
      </c>
      <c r="O23" t="n">
        <v>18613.66</v>
      </c>
      <c r="P23" t="n">
        <v>274.92</v>
      </c>
      <c r="Q23" t="n">
        <v>452.6</v>
      </c>
      <c r="R23" t="n">
        <v>92.28</v>
      </c>
      <c r="S23" t="n">
        <v>57.64</v>
      </c>
      <c r="T23" t="n">
        <v>15111.33</v>
      </c>
      <c r="U23" t="n">
        <v>0.62</v>
      </c>
      <c r="V23" t="n">
        <v>0.86</v>
      </c>
      <c r="W23" t="n">
        <v>6.85</v>
      </c>
      <c r="X23" t="n">
        <v>0.92</v>
      </c>
      <c r="Y23" t="n">
        <v>1</v>
      </c>
      <c r="Z23" t="n">
        <v>10</v>
      </c>
      <c r="AA23" t="n">
        <v>506.058099985433</v>
      </c>
      <c r="AB23" t="n">
        <v>692.4110181077723</v>
      </c>
      <c r="AC23" t="n">
        <v>626.3282823445331</v>
      </c>
      <c r="AD23" t="n">
        <v>506058.099985433</v>
      </c>
      <c r="AE23" t="n">
        <v>692411.0181077723</v>
      </c>
      <c r="AF23" t="n">
        <v>2.177172645984061e-05</v>
      </c>
      <c r="AG23" t="n">
        <v>33</v>
      </c>
      <c r="AH23" t="n">
        <v>626328.2823445331</v>
      </c>
    </row>
    <row r="24">
      <c r="A24" t="n">
        <v>22</v>
      </c>
      <c r="B24" t="n">
        <v>70</v>
      </c>
      <c r="C24" t="inlineStr">
        <is>
          <t xml:space="preserve">CONCLUIDO	</t>
        </is>
      </c>
      <c r="D24" t="n">
        <v>3.5993</v>
      </c>
      <c r="E24" t="n">
        <v>27.78</v>
      </c>
      <c r="F24" t="n">
        <v>24.63</v>
      </c>
      <c r="G24" t="n">
        <v>46.18</v>
      </c>
      <c r="H24" t="n">
        <v>0.77</v>
      </c>
      <c r="I24" t="n">
        <v>32</v>
      </c>
      <c r="J24" t="n">
        <v>149.37</v>
      </c>
      <c r="K24" t="n">
        <v>47.83</v>
      </c>
      <c r="L24" t="n">
        <v>6.5</v>
      </c>
      <c r="M24" t="n">
        <v>30</v>
      </c>
      <c r="N24" t="n">
        <v>25.04</v>
      </c>
      <c r="O24" t="n">
        <v>18656.42</v>
      </c>
      <c r="P24" t="n">
        <v>274.18</v>
      </c>
      <c r="Q24" t="n">
        <v>452.62</v>
      </c>
      <c r="R24" t="n">
        <v>91.77</v>
      </c>
      <c r="S24" t="n">
        <v>57.64</v>
      </c>
      <c r="T24" t="n">
        <v>14861.21</v>
      </c>
      <c r="U24" t="n">
        <v>0.63</v>
      </c>
      <c r="V24" t="n">
        <v>0.86</v>
      </c>
      <c r="W24" t="n">
        <v>6.85</v>
      </c>
      <c r="X24" t="n">
        <v>0.91</v>
      </c>
      <c r="Y24" t="n">
        <v>1</v>
      </c>
      <c r="Z24" t="n">
        <v>10</v>
      </c>
      <c r="AA24" t="n">
        <v>505.1764125203752</v>
      </c>
      <c r="AB24" t="n">
        <v>691.2046544207744</v>
      </c>
      <c r="AC24" t="n">
        <v>625.2370523146805</v>
      </c>
      <c r="AD24" t="n">
        <v>505176.4125203752</v>
      </c>
      <c r="AE24" t="n">
        <v>691204.6544207744</v>
      </c>
      <c r="AF24" t="n">
        <v>2.180929421583153e-05</v>
      </c>
      <c r="AG24" t="n">
        <v>33</v>
      </c>
      <c r="AH24" t="n">
        <v>625237.0523146804</v>
      </c>
    </row>
    <row r="25">
      <c r="A25" t="n">
        <v>23</v>
      </c>
      <c r="B25" t="n">
        <v>70</v>
      </c>
      <c r="C25" t="inlineStr">
        <is>
          <t xml:space="preserve">CONCLUIDO	</t>
        </is>
      </c>
      <c r="D25" t="n">
        <v>3.6176</v>
      </c>
      <c r="E25" t="n">
        <v>27.64</v>
      </c>
      <c r="F25" t="n">
        <v>24.55</v>
      </c>
      <c r="G25" t="n">
        <v>49.09</v>
      </c>
      <c r="H25" t="n">
        <v>0.8</v>
      </c>
      <c r="I25" t="n">
        <v>30</v>
      </c>
      <c r="J25" t="n">
        <v>149.72</v>
      </c>
      <c r="K25" t="n">
        <v>47.83</v>
      </c>
      <c r="L25" t="n">
        <v>6.75</v>
      </c>
      <c r="M25" t="n">
        <v>28</v>
      </c>
      <c r="N25" t="n">
        <v>25.14</v>
      </c>
      <c r="O25" t="n">
        <v>18699.2</v>
      </c>
      <c r="P25" t="n">
        <v>272.84</v>
      </c>
      <c r="Q25" t="n">
        <v>452.66</v>
      </c>
      <c r="R25" t="n">
        <v>88.89</v>
      </c>
      <c r="S25" t="n">
        <v>57.64</v>
      </c>
      <c r="T25" t="n">
        <v>13433.81</v>
      </c>
      <c r="U25" t="n">
        <v>0.65</v>
      </c>
      <c r="V25" t="n">
        <v>0.86</v>
      </c>
      <c r="W25" t="n">
        <v>6.85</v>
      </c>
      <c r="X25" t="n">
        <v>0.82</v>
      </c>
      <c r="Y25" t="n">
        <v>1</v>
      </c>
      <c r="Z25" t="n">
        <v>10</v>
      </c>
      <c r="AA25" t="n">
        <v>494.218791315189</v>
      </c>
      <c r="AB25" t="n">
        <v>676.2119536717088</v>
      </c>
      <c r="AC25" t="n">
        <v>611.675233882718</v>
      </c>
      <c r="AD25" t="n">
        <v>494218.791315189</v>
      </c>
      <c r="AE25" t="n">
        <v>676211.9536717088</v>
      </c>
      <c r="AF25" t="n">
        <v>2.19201796891596e-05</v>
      </c>
      <c r="AG25" t="n">
        <v>32</v>
      </c>
      <c r="AH25" t="n">
        <v>611675.233882718</v>
      </c>
    </row>
    <row r="26">
      <c r="A26" t="n">
        <v>24</v>
      </c>
      <c r="B26" t="n">
        <v>70</v>
      </c>
      <c r="C26" t="inlineStr">
        <is>
          <t xml:space="preserve">CONCLUIDO	</t>
        </is>
      </c>
      <c r="D26" t="n">
        <v>3.624</v>
      </c>
      <c r="E26" t="n">
        <v>27.59</v>
      </c>
      <c r="F26" t="n">
        <v>24.53</v>
      </c>
      <c r="G26" t="n">
        <v>50.75</v>
      </c>
      <c r="H26" t="n">
        <v>0.83</v>
      </c>
      <c r="I26" t="n">
        <v>29</v>
      </c>
      <c r="J26" t="n">
        <v>150.07</v>
      </c>
      <c r="K26" t="n">
        <v>47.83</v>
      </c>
      <c r="L26" t="n">
        <v>7</v>
      </c>
      <c r="M26" t="n">
        <v>27</v>
      </c>
      <c r="N26" t="n">
        <v>25.24</v>
      </c>
      <c r="O26" t="n">
        <v>18742.03</v>
      </c>
      <c r="P26" t="n">
        <v>271.83</v>
      </c>
      <c r="Q26" t="n">
        <v>452.65</v>
      </c>
      <c r="R26" t="n">
        <v>88.31999999999999</v>
      </c>
      <c r="S26" t="n">
        <v>57.64</v>
      </c>
      <c r="T26" t="n">
        <v>13154.64</v>
      </c>
      <c r="U26" t="n">
        <v>0.65</v>
      </c>
      <c r="V26" t="n">
        <v>0.86</v>
      </c>
      <c r="W26" t="n">
        <v>6.84</v>
      </c>
      <c r="X26" t="n">
        <v>0.8</v>
      </c>
      <c r="Y26" t="n">
        <v>1</v>
      </c>
      <c r="Z26" t="n">
        <v>10</v>
      </c>
      <c r="AA26" t="n">
        <v>493.1564359840513</v>
      </c>
      <c r="AB26" t="n">
        <v>674.7583922398368</v>
      </c>
      <c r="AC26" t="n">
        <v>610.3603983138175</v>
      </c>
      <c r="AD26" t="n">
        <v>493156.4359840513</v>
      </c>
      <c r="AE26" t="n">
        <v>674758.3922398367</v>
      </c>
      <c r="AF26" t="n">
        <v>2.195895930824701e-05</v>
      </c>
      <c r="AG26" t="n">
        <v>32</v>
      </c>
      <c r="AH26" t="n">
        <v>610360.3983138176</v>
      </c>
    </row>
    <row r="27">
      <c r="A27" t="n">
        <v>25</v>
      </c>
      <c r="B27" t="n">
        <v>70</v>
      </c>
      <c r="C27" t="inlineStr">
        <is>
          <t xml:space="preserve">CONCLUIDO	</t>
        </is>
      </c>
      <c r="D27" t="n">
        <v>3.6309</v>
      </c>
      <c r="E27" t="n">
        <v>27.54</v>
      </c>
      <c r="F27" t="n">
        <v>24.5</v>
      </c>
      <c r="G27" t="n">
        <v>52.51</v>
      </c>
      <c r="H27" t="n">
        <v>0.85</v>
      </c>
      <c r="I27" t="n">
        <v>28</v>
      </c>
      <c r="J27" t="n">
        <v>150.41</v>
      </c>
      <c r="K27" t="n">
        <v>47.83</v>
      </c>
      <c r="L27" t="n">
        <v>7.25</v>
      </c>
      <c r="M27" t="n">
        <v>26</v>
      </c>
      <c r="N27" t="n">
        <v>25.33</v>
      </c>
      <c r="O27" t="n">
        <v>18784.88</v>
      </c>
      <c r="P27" t="n">
        <v>271.44</v>
      </c>
      <c r="Q27" t="n">
        <v>452.59</v>
      </c>
      <c r="R27" t="n">
        <v>87.79000000000001</v>
      </c>
      <c r="S27" t="n">
        <v>57.64</v>
      </c>
      <c r="T27" t="n">
        <v>12894.32</v>
      </c>
      <c r="U27" t="n">
        <v>0.66</v>
      </c>
      <c r="V27" t="n">
        <v>0.87</v>
      </c>
      <c r="W27" t="n">
        <v>6.84</v>
      </c>
      <c r="X27" t="n">
        <v>0.78</v>
      </c>
      <c r="Y27" t="n">
        <v>1</v>
      </c>
      <c r="Z27" t="n">
        <v>10</v>
      </c>
      <c r="AA27" t="n">
        <v>492.4720606072802</v>
      </c>
      <c r="AB27" t="n">
        <v>673.8219996568279</v>
      </c>
      <c r="AC27" t="n">
        <v>609.5133737246957</v>
      </c>
      <c r="AD27" t="n">
        <v>492472.0606072802</v>
      </c>
      <c r="AE27" t="n">
        <v>673821.9996568279</v>
      </c>
      <c r="AF27" t="n">
        <v>2.200076858507563e-05</v>
      </c>
      <c r="AG27" t="n">
        <v>32</v>
      </c>
      <c r="AH27" t="n">
        <v>609513.3737246958</v>
      </c>
    </row>
    <row r="28">
      <c r="A28" t="n">
        <v>26</v>
      </c>
      <c r="B28" t="n">
        <v>70</v>
      </c>
      <c r="C28" t="inlineStr">
        <is>
          <t xml:space="preserve">CONCLUIDO	</t>
        </is>
      </c>
      <c r="D28" t="n">
        <v>3.6379</v>
      </c>
      <c r="E28" t="n">
        <v>27.49</v>
      </c>
      <c r="F28" t="n">
        <v>24.48</v>
      </c>
      <c r="G28" t="n">
        <v>54.4</v>
      </c>
      <c r="H28" t="n">
        <v>0.88</v>
      </c>
      <c r="I28" t="n">
        <v>27</v>
      </c>
      <c r="J28" t="n">
        <v>150.76</v>
      </c>
      <c r="K28" t="n">
        <v>47.83</v>
      </c>
      <c r="L28" t="n">
        <v>7.5</v>
      </c>
      <c r="M28" t="n">
        <v>25</v>
      </c>
      <c r="N28" t="n">
        <v>25.43</v>
      </c>
      <c r="O28" t="n">
        <v>18827.77</v>
      </c>
      <c r="P28" t="n">
        <v>270.66</v>
      </c>
      <c r="Q28" t="n">
        <v>452.68</v>
      </c>
      <c r="R28" t="n">
        <v>86.87</v>
      </c>
      <c r="S28" t="n">
        <v>57.64</v>
      </c>
      <c r="T28" t="n">
        <v>12437.16</v>
      </c>
      <c r="U28" t="n">
        <v>0.66</v>
      </c>
      <c r="V28" t="n">
        <v>0.87</v>
      </c>
      <c r="W28" t="n">
        <v>6.84</v>
      </c>
      <c r="X28" t="n">
        <v>0.75</v>
      </c>
      <c r="Y28" t="n">
        <v>1</v>
      </c>
      <c r="Z28" t="n">
        <v>10</v>
      </c>
      <c r="AA28" t="n">
        <v>491.5357253423456</v>
      </c>
      <c r="AB28" t="n">
        <v>672.540864439148</v>
      </c>
      <c r="AC28" t="n">
        <v>608.3545082541066</v>
      </c>
      <c r="AD28" t="n">
        <v>491535.7253423457</v>
      </c>
      <c r="AE28" t="n">
        <v>672540.864439148</v>
      </c>
      <c r="AF28" t="n">
        <v>2.204318379345249e-05</v>
      </c>
      <c r="AG28" t="n">
        <v>32</v>
      </c>
      <c r="AH28" t="n">
        <v>608354.5082541066</v>
      </c>
    </row>
    <row r="29">
      <c r="A29" t="n">
        <v>27</v>
      </c>
      <c r="B29" t="n">
        <v>70</v>
      </c>
      <c r="C29" t="inlineStr">
        <is>
          <t xml:space="preserve">CONCLUIDO	</t>
        </is>
      </c>
      <c r="D29" t="n">
        <v>3.6457</v>
      </c>
      <c r="E29" t="n">
        <v>27.43</v>
      </c>
      <c r="F29" t="n">
        <v>24.45</v>
      </c>
      <c r="G29" t="n">
        <v>56.42</v>
      </c>
      <c r="H29" t="n">
        <v>0.91</v>
      </c>
      <c r="I29" t="n">
        <v>26</v>
      </c>
      <c r="J29" t="n">
        <v>151.11</v>
      </c>
      <c r="K29" t="n">
        <v>47.83</v>
      </c>
      <c r="L29" t="n">
        <v>7.75</v>
      </c>
      <c r="M29" t="n">
        <v>24</v>
      </c>
      <c r="N29" t="n">
        <v>25.53</v>
      </c>
      <c r="O29" t="n">
        <v>18870.7</v>
      </c>
      <c r="P29" t="n">
        <v>269.57</v>
      </c>
      <c r="Q29" t="n">
        <v>452.66</v>
      </c>
      <c r="R29" t="n">
        <v>85.97</v>
      </c>
      <c r="S29" t="n">
        <v>57.64</v>
      </c>
      <c r="T29" t="n">
        <v>11993.51</v>
      </c>
      <c r="U29" t="n">
        <v>0.67</v>
      </c>
      <c r="V29" t="n">
        <v>0.87</v>
      </c>
      <c r="W29" t="n">
        <v>6.84</v>
      </c>
      <c r="X29" t="n">
        <v>0.72</v>
      </c>
      <c r="Y29" t="n">
        <v>1</v>
      </c>
      <c r="Z29" t="n">
        <v>10</v>
      </c>
      <c r="AA29" t="n">
        <v>490.3420981928647</v>
      </c>
      <c r="AB29" t="n">
        <v>670.9076911141148</v>
      </c>
      <c r="AC29" t="n">
        <v>606.8772026990415</v>
      </c>
      <c r="AD29" t="n">
        <v>490342.0981928647</v>
      </c>
      <c r="AE29" t="n">
        <v>670907.6911141147</v>
      </c>
      <c r="AF29" t="n">
        <v>2.209044645421527e-05</v>
      </c>
      <c r="AG29" t="n">
        <v>32</v>
      </c>
      <c r="AH29" t="n">
        <v>606877.2026990415</v>
      </c>
    </row>
    <row r="30">
      <c r="A30" t="n">
        <v>28</v>
      </c>
      <c r="B30" t="n">
        <v>70</v>
      </c>
      <c r="C30" t="inlineStr">
        <is>
          <t xml:space="preserve">CONCLUIDO	</t>
        </is>
      </c>
      <c r="D30" t="n">
        <v>3.6462</v>
      </c>
      <c r="E30" t="n">
        <v>27.43</v>
      </c>
      <c r="F30" t="n">
        <v>24.45</v>
      </c>
      <c r="G30" t="n">
        <v>56.42</v>
      </c>
      <c r="H30" t="n">
        <v>0.9399999999999999</v>
      </c>
      <c r="I30" t="n">
        <v>26</v>
      </c>
      <c r="J30" t="n">
        <v>151.46</v>
      </c>
      <c r="K30" t="n">
        <v>47.83</v>
      </c>
      <c r="L30" t="n">
        <v>8</v>
      </c>
      <c r="M30" t="n">
        <v>24</v>
      </c>
      <c r="N30" t="n">
        <v>25.63</v>
      </c>
      <c r="O30" t="n">
        <v>18913.66</v>
      </c>
      <c r="P30" t="n">
        <v>269.1</v>
      </c>
      <c r="Q30" t="n">
        <v>452.61</v>
      </c>
      <c r="R30" t="n">
        <v>86.04000000000001</v>
      </c>
      <c r="S30" t="n">
        <v>57.64</v>
      </c>
      <c r="T30" t="n">
        <v>12026.26</v>
      </c>
      <c r="U30" t="n">
        <v>0.67</v>
      </c>
      <c r="V30" t="n">
        <v>0.87</v>
      </c>
      <c r="W30" t="n">
        <v>6.83</v>
      </c>
      <c r="X30" t="n">
        <v>0.72</v>
      </c>
      <c r="Y30" t="n">
        <v>1</v>
      </c>
      <c r="Z30" t="n">
        <v>10</v>
      </c>
      <c r="AA30" t="n">
        <v>490.0023321004447</v>
      </c>
      <c r="AB30" t="n">
        <v>670.4428081570436</v>
      </c>
      <c r="AC30" t="n">
        <v>606.4566875189258</v>
      </c>
      <c r="AD30" t="n">
        <v>490002.3321004447</v>
      </c>
      <c r="AE30" t="n">
        <v>670442.8081570436</v>
      </c>
      <c r="AF30" t="n">
        <v>2.209347611195647e-05</v>
      </c>
      <c r="AG30" t="n">
        <v>32</v>
      </c>
      <c r="AH30" t="n">
        <v>606456.6875189259</v>
      </c>
    </row>
    <row r="31">
      <c r="A31" t="n">
        <v>29</v>
      </c>
      <c r="B31" t="n">
        <v>70</v>
      </c>
      <c r="C31" t="inlineStr">
        <is>
          <t xml:space="preserve">CONCLUIDO	</t>
        </is>
      </c>
      <c r="D31" t="n">
        <v>3.6545</v>
      </c>
      <c r="E31" t="n">
        <v>27.36</v>
      </c>
      <c r="F31" t="n">
        <v>24.41</v>
      </c>
      <c r="G31" t="n">
        <v>58.59</v>
      </c>
      <c r="H31" t="n">
        <v>0.96</v>
      </c>
      <c r="I31" t="n">
        <v>25</v>
      </c>
      <c r="J31" t="n">
        <v>151.81</v>
      </c>
      <c r="K31" t="n">
        <v>47.83</v>
      </c>
      <c r="L31" t="n">
        <v>8.25</v>
      </c>
      <c r="M31" t="n">
        <v>23</v>
      </c>
      <c r="N31" t="n">
        <v>25.73</v>
      </c>
      <c r="O31" t="n">
        <v>18956.65</v>
      </c>
      <c r="P31" t="n">
        <v>268.51</v>
      </c>
      <c r="Q31" t="n">
        <v>452.68</v>
      </c>
      <c r="R31" t="n">
        <v>84.67</v>
      </c>
      <c r="S31" t="n">
        <v>57.64</v>
      </c>
      <c r="T31" t="n">
        <v>11349.39</v>
      </c>
      <c r="U31" t="n">
        <v>0.68</v>
      </c>
      <c r="V31" t="n">
        <v>0.87</v>
      </c>
      <c r="W31" t="n">
        <v>6.84</v>
      </c>
      <c r="X31" t="n">
        <v>0.6899999999999999</v>
      </c>
      <c r="Y31" t="n">
        <v>1</v>
      </c>
      <c r="Z31" t="n">
        <v>10</v>
      </c>
      <c r="AA31" t="n">
        <v>489.1075370041341</v>
      </c>
      <c r="AB31" t="n">
        <v>669.218510030698</v>
      </c>
      <c r="AC31" t="n">
        <v>605.3492346874453</v>
      </c>
      <c r="AD31" t="n">
        <v>489107.5370041342</v>
      </c>
      <c r="AE31" t="n">
        <v>669218.510030698</v>
      </c>
      <c r="AF31" t="n">
        <v>2.214376843046046e-05</v>
      </c>
      <c r="AG31" t="n">
        <v>32</v>
      </c>
      <c r="AH31" t="n">
        <v>605349.2346874453</v>
      </c>
    </row>
    <row r="32">
      <c r="A32" t="n">
        <v>30</v>
      </c>
      <c r="B32" t="n">
        <v>70</v>
      </c>
      <c r="C32" t="inlineStr">
        <is>
          <t xml:space="preserve">CONCLUIDO	</t>
        </is>
      </c>
      <c r="D32" t="n">
        <v>3.6627</v>
      </c>
      <c r="E32" t="n">
        <v>27.3</v>
      </c>
      <c r="F32" t="n">
        <v>24.38</v>
      </c>
      <c r="G32" t="n">
        <v>60.95</v>
      </c>
      <c r="H32" t="n">
        <v>0.99</v>
      </c>
      <c r="I32" t="n">
        <v>24</v>
      </c>
      <c r="J32" t="n">
        <v>152.15</v>
      </c>
      <c r="K32" t="n">
        <v>47.83</v>
      </c>
      <c r="L32" t="n">
        <v>8.5</v>
      </c>
      <c r="M32" t="n">
        <v>22</v>
      </c>
      <c r="N32" t="n">
        <v>25.83</v>
      </c>
      <c r="O32" t="n">
        <v>18999.67</v>
      </c>
      <c r="P32" t="n">
        <v>268.1</v>
      </c>
      <c r="Q32" t="n">
        <v>452.57</v>
      </c>
      <c r="R32" t="n">
        <v>83.75</v>
      </c>
      <c r="S32" t="n">
        <v>57.64</v>
      </c>
      <c r="T32" t="n">
        <v>10891.09</v>
      </c>
      <c r="U32" t="n">
        <v>0.6899999999999999</v>
      </c>
      <c r="V32" t="n">
        <v>0.87</v>
      </c>
      <c r="W32" t="n">
        <v>6.83</v>
      </c>
      <c r="X32" t="n">
        <v>0.66</v>
      </c>
      <c r="Y32" t="n">
        <v>1</v>
      </c>
      <c r="Z32" t="n">
        <v>10</v>
      </c>
      <c r="AA32" t="n">
        <v>488.3514924598903</v>
      </c>
      <c r="AB32" t="n">
        <v>668.1840565309323</v>
      </c>
      <c r="AC32" t="n">
        <v>604.4135079778328</v>
      </c>
      <c r="AD32" t="n">
        <v>488351.4924598903</v>
      </c>
      <c r="AE32" t="n">
        <v>668184.0565309322</v>
      </c>
      <c r="AF32" t="n">
        <v>2.219345481741621e-05</v>
      </c>
      <c r="AG32" t="n">
        <v>32</v>
      </c>
      <c r="AH32" t="n">
        <v>604413.5079778328</v>
      </c>
    </row>
    <row r="33">
      <c r="A33" t="n">
        <v>31</v>
      </c>
      <c r="B33" t="n">
        <v>70</v>
      </c>
      <c r="C33" t="inlineStr">
        <is>
          <t xml:space="preserve">CONCLUIDO	</t>
        </is>
      </c>
      <c r="D33" t="n">
        <v>3.6707</v>
      </c>
      <c r="E33" t="n">
        <v>27.24</v>
      </c>
      <c r="F33" t="n">
        <v>24.35</v>
      </c>
      <c r="G33" t="n">
        <v>63.52</v>
      </c>
      <c r="H33" t="n">
        <v>1.02</v>
      </c>
      <c r="I33" t="n">
        <v>23</v>
      </c>
      <c r="J33" t="n">
        <v>152.5</v>
      </c>
      <c r="K33" t="n">
        <v>47.83</v>
      </c>
      <c r="L33" t="n">
        <v>8.75</v>
      </c>
      <c r="M33" t="n">
        <v>21</v>
      </c>
      <c r="N33" t="n">
        <v>25.93</v>
      </c>
      <c r="O33" t="n">
        <v>19042.73</v>
      </c>
      <c r="P33" t="n">
        <v>266.89</v>
      </c>
      <c r="Q33" t="n">
        <v>452.59</v>
      </c>
      <c r="R33" t="n">
        <v>82.48</v>
      </c>
      <c r="S33" t="n">
        <v>57.64</v>
      </c>
      <c r="T33" t="n">
        <v>10264.64</v>
      </c>
      <c r="U33" t="n">
        <v>0.7</v>
      </c>
      <c r="V33" t="n">
        <v>0.87</v>
      </c>
      <c r="W33" t="n">
        <v>6.84</v>
      </c>
      <c r="X33" t="n">
        <v>0.63</v>
      </c>
      <c r="Y33" t="n">
        <v>1</v>
      </c>
      <c r="Z33" t="n">
        <v>10</v>
      </c>
      <c r="AA33" t="n">
        <v>487.0826757953383</v>
      </c>
      <c r="AB33" t="n">
        <v>666.4480055942515</v>
      </c>
      <c r="AC33" t="n">
        <v>602.843143305986</v>
      </c>
      <c r="AD33" t="n">
        <v>487082.6757953383</v>
      </c>
      <c r="AE33" t="n">
        <v>666448.0055942516</v>
      </c>
      <c r="AF33" t="n">
        <v>2.224192934127547e-05</v>
      </c>
      <c r="AG33" t="n">
        <v>32</v>
      </c>
      <c r="AH33" t="n">
        <v>602843.1433059861</v>
      </c>
    </row>
    <row r="34">
      <c r="A34" t="n">
        <v>32</v>
      </c>
      <c r="B34" t="n">
        <v>70</v>
      </c>
      <c r="C34" t="inlineStr">
        <is>
          <t xml:space="preserve">CONCLUIDO	</t>
        </is>
      </c>
      <c r="D34" t="n">
        <v>3.6709</v>
      </c>
      <c r="E34" t="n">
        <v>27.24</v>
      </c>
      <c r="F34" t="n">
        <v>24.35</v>
      </c>
      <c r="G34" t="n">
        <v>63.52</v>
      </c>
      <c r="H34" t="n">
        <v>1.04</v>
      </c>
      <c r="I34" t="n">
        <v>23</v>
      </c>
      <c r="J34" t="n">
        <v>152.85</v>
      </c>
      <c r="K34" t="n">
        <v>47.83</v>
      </c>
      <c r="L34" t="n">
        <v>9</v>
      </c>
      <c r="M34" t="n">
        <v>21</v>
      </c>
      <c r="N34" t="n">
        <v>26.03</v>
      </c>
      <c r="O34" t="n">
        <v>19085.83</v>
      </c>
      <c r="P34" t="n">
        <v>266.24</v>
      </c>
      <c r="Q34" t="n">
        <v>452.62</v>
      </c>
      <c r="R34" t="n">
        <v>82.66</v>
      </c>
      <c r="S34" t="n">
        <v>57.64</v>
      </c>
      <c r="T34" t="n">
        <v>10351.03</v>
      </c>
      <c r="U34" t="n">
        <v>0.7</v>
      </c>
      <c r="V34" t="n">
        <v>0.87</v>
      </c>
      <c r="W34" t="n">
        <v>6.83</v>
      </c>
      <c r="X34" t="n">
        <v>0.62</v>
      </c>
      <c r="Y34" t="n">
        <v>1</v>
      </c>
      <c r="Z34" t="n">
        <v>10</v>
      </c>
      <c r="AA34" t="n">
        <v>486.6434631612681</v>
      </c>
      <c r="AB34" t="n">
        <v>665.8470554916228</v>
      </c>
      <c r="AC34" t="n">
        <v>602.2995470377134</v>
      </c>
      <c r="AD34" t="n">
        <v>486643.4631612681</v>
      </c>
      <c r="AE34" t="n">
        <v>665847.0554916228</v>
      </c>
      <c r="AF34" t="n">
        <v>2.224314120437195e-05</v>
      </c>
      <c r="AG34" t="n">
        <v>32</v>
      </c>
      <c r="AH34" t="n">
        <v>602299.5470377135</v>
      </c>
    </row>
    <row r="35">
      <c r="A35" t="n">
        <v>33</v>
      </c>
      <c r="B35" t="n">
        <v>70</v>
      </c>
      <c r="C35" t="inlineStr">
        <is>
          <t xml:space="preserve">CONCLUIDO	</t>
        </is>
      </c>
      <c r="D35" t="n">
        <v>3.679</v>
      </c>
      <c r="E35" t="n">
        <v>27.18</v>
      </c>
      <c r="F35" t="n">
        <v>24.32</v>
      </c>
      <c r="G35" t="n">
        <v>66.31999999999999</v>
      </c>
      <c r="H35" t="n">
        <v>1.07</v>
      </c>
      <c r="I35" t="n">
        <v>22</v>
      </c>
      <c r="J35" t="n">
        <v>153.2</v>
      </c>
      <c r="K35" t="n">
        <v>47.83</v>
      </c>
      <c r="L35" t="n">
        <v>9.25</v>
      </c>
      <c r="M35" t="n">
        <v>20</v>
      </c>
      <c r="N35" t="n">
        <v>26.12</v>
      </c>
      <c r="O35" t="n">
        <v>19128.96</v>
      </c>
      <c r="P35" t="n">
        <v>265.84</v>
      </c>
      <c r="Q35" t="n">
        <v>452.58</v>
      </c>
      <c r="R35" t="n">
        <v>81.63</v>
      </c>
      <c r="S35" t="n">
        <v>57.64</v>
      </c>
      <c r="T35" t="n">
        <v>9840.58</v>
      </c>
      <c r="U35" t="n">
        <v>0.71</v>
      </c>
      <c r="V35" t="n">
        <v>0.87</v>
      </c>
      <c r="W35" t="n">
        <v>6.83</v>
      </c>
      <c r="X35" t="n">
        <v>0.59</v>
      </c>
      <c r="Y35" t="n">
        <v>1</v>
      </c>
      <c r="Z35" t="n">
        <v>10</v>
      </c>
      <c r="AA35" t="n">
        <v>485.9082839717808</v>
      </c>
      <c r="AB35" t="n">
        <v>664.8411508907495</v>
      </c>
      <c r="AC35" t="n">
        <v>601.3896445601515</v>
      </c>
      <c r="AD35" t="n">
        <v>485908.2839717808</v>
      </c>
      <c r="AE35" t="n">
        <v>664841.1508907495</v>
      </c>
      <c r="AF35" t="n">
        <v>2.229222165977946e-05</v>
      </c>
      <c r="AG35" t="n">
        <v>32</v>
      </c>
      <c r="AH35" t="n">
        <v>601389.6445601515</v>
      </c>
    </row>
    <row r="36">
      <c r="A36" t="n">
        <v>34</v>
      </c>
      <c r="B36" t="n">
        <v>70</v>
      </c>
      <c r="C36" t="inlineStr">
        <is>
          <t xml:space="preserve">CONCLUIDO	</t>
        </is>
      </c>
      <c r="D36" t="n">
        <v>3.6856</v>
      </c>
      <c r="E36" t="n">
        <v>27.13</v>
      </c>
      <c r="F36" t="n">
        <v>24.3</v>
      </c>
      <c r="G36" t="n">
        <v>69.42</v>
      </c>
      <c r="H36" t="n">
        <v>1.1</v>
      </c>
      <c r="I36" t="n">
        <v>21</v>
      </c>
      <c r="J36" t="n">
        <v>153.55</v>
      </c>
      <c r="K36" t="n">
        <v>47.83</v>
      </c>
      <c r="L36" t="n">
        <v>9.5</v>
      </c>
      <c r="M36" t="n">
        <v>19</v>
      </c>
      <c r="N36" t="n">
        <v>26.22</v>
      </c>
      <c r="O36" t="n">
        <v>19172.12</v>
      </c>
      <c r="P36" t="n">
        <v>264.86</v>
      </c>
      <c r="Q36" t="n">
        <v>452.56</v>
      </c>
      <c r="R36" t="n">
        <v>80.75</v>
      </c>
      <c r="S36" t="n">
        <v>57.64</v>
      </c>
      <c r="T36" t="n">
        <v>9407.01</v>
      </c>
      <c r="U36" t="n">
        <v>0.71</v>
      </c>
      <c r="V36" t="n">
        <v>0.87</v>
      </c>
      <c r="W36" t="n">
        <v>6.83</v>
      </c>
      <c r="X36" t="n">
        <v>0.57</v>
      </c>
      <c r="Y36" t="n">
        <v>1</v>
      </c>
      <c r="Z36" t="n">
        <v>10</v>
      </c>
      <c r="AA36" t="n">
        <v>484.8869635784279</v>
      </c>
      <c r="AB36" t="n">
        <v>663.4437352710883</v>
      </c>
      <c r="AC36" t="n">
        <v>600.1255963259456</v>
      </c>
      <c r="AD36" t="n">
        <v>484886.9635784279</v>
      </c>
      <c r="AE36" t="n">
        <v>663443.7352710883</v>
      </c>
      <c r="AF36" t="n">
        <v>2.233221314196335e-05</v>
      </c>
      <c r="AG36" t="n">
        <v>32</v>
      </c>
      <c r="AH36" t="n">
        <v>600125.5963259456</v>
      </c>
    </row>
    <row r="37">
      <c r="A37" t="n">
        <v>35</v>
      </c>
      <c r="B37" t="n">
        <v>70</v>
      </c>
      <c r="C37" t="inlineStr">
        <is>
          <t xml:space="preserve">CONCLUIDO	</t>
        </is>
      </c>
      <c r="D37" t="n">
        <v>3.686</v>
      </c>
      <c r="E37" t="n">
        <v>27.13</v>
      </c>
      <c r="F37" t="n">
        <v>24.29</v>
      </c>
      <c r="G37" t="n">
        <v>69.41</v>
      </c>
      <c r="H37" t="n">
        <v>1.12</v>
      </c>
      <c r="I37" t="n">
        <v>21</v>
      </c>
      <c r="J37" t="n">
        <v>153.9</v>
      </c>
      <c r="K37" t="n">
        <v>47.83</v>
      </c>
      <c r="L37" t="n">
        <v>9.75</v>
      </c>
      <c r="M37" t="n">
        <v>19</v>
      </c>
      <c r="N37" t="n">
        <v>26.32</v>
      </c>
      <c r="O37" t="n">
        <v>19215.32</v>
      </c>
      <c r="P37" t="n">
        <v>264.7</v>
      </c>
      <c r="Q37" t="n">
        <v>452.6</v>
      </c>
      <c r="R37" t="n">
        <v>80.84999999999999</v>
      </c>
      <c r="S37" t="n">
        <v>57.64</v>
      </c>
      <c r="T37" t="n">
        <v>9457.23</v>
      </c>
      <c r="U37" t="n">
        <v>0.71</v>
      </c>
      <c r="V37" t="n">
        <v>0.87</v>
      </c>
      <c r="W37" t="n">
        <v>6.83</v>
      </c>
      <c r="X37" t="n">
        <v>0.57</v>
      </c>
      <c r="Y37" t="n">
        <v>1</v>
      </c>
      <c r="Z37" t="n">
        <v>10</v>
      </c>
      <c r="AA37" t="n">
        <v>484.7501593912741</v>
      </c>
      <c r="AB37" t="n">
        <v>663.2565537468497</v>
      </c>
      <c r="AC37" t="n">
        <v>599.9562791436693</v>
      </c>
      <c r="AD37" t="n">
        <v>484750.159391274</v>
      </c>
      <c r="AE37" t="n">
        <v>663256.5537468496</v>
      </c>
      <c r="AF37" t="n">
        <v>2.233463686815632e-05</v>
      </c>
      <c r="AG37" t="n">
        <v>32</v>
      </c>
      <c r="AH37" t="n">
        <v>599956.2791436693</v>
      </c>
    </row>
    <row r="38">
      <c r="A38" t="n">
        <v>36</v>
      </c>
      <c r="B38" t="n">
        <v>70</v>
      </c>
      <c r="C38" t="inlineStr">
        <is>
          <t xml:space="preserve">CONCLUIDO	</t>
        </is>
      </c>
      <c r="D38" t="n">
        <v>3.6948</v>
      </c>
      <c r="E38" t="n">
        <v>27.06</v>
      </c>
      <c r="F38" t="n">
        <v>24.26</v>
      </c>
      <c r="G38" t="n">
        <v>72.78</v>
      </c>
      <c r="H38" t="n">
        <v>1.15</v>
      </c>
      <c r="I38" t="n">
        <v>20</v>
      </c>
      <c r="J38" t="n">
        <v>154.25</v>
      </c>
      <c r="K38" t="n">
        <v>47.83</v>
      </c>
      <c r="L38" t="n">
        <v>10</v>
      </c>
      <c r="M38" t="n">
        <v>18</v>
      </c>
      <c r="N38" t="n">
        <v>26.43</v>
      </c>
      <c r="O38" t="n">
        <v>19258.55</v>
      </c>
      <c r="P38" t="n">
        <v>263.39</v>
      </c>
      <c r="Q38" t="n">
        <v>452.66</v>
      </c>
      <c r="R38" t="n">
        <v>79.87</v>
      </c>
      <c r="S38" t="n">
        <v>57.64</v>
      </c>
      <c r="T38" t="n">
        <v>8975.08</v>
      </c>
      <c r="U38" t="n">
        <v>0.72</v>
      </c>
      <c r="V38" t="n">
        <v>0.87</v>
      </c>
      <c r="W38" t="n">
        <v>6.82</v>
      </c>
      <c r="X38" t="n">
        <v>0.53</v>
      </c>
      <c r="Y38" t="n">
        <v>1</v>
      </c>
      <c r="Z38" t="n">
        <v>10</v>
      </c>
      <c r="AA38" t="n">
        <v>483.3889569834091</v>
      </c>
      <c r="AB38" t="n">
        <v>661.394096560397</v>
      </c>
      <c r="AC38" t="n">
        <v>598.2715722571165</v>
      </c>
      <c r="AD38" t="n">
        <v>483388.9569834091</v>
      </c>
      <c r="AE38" t="n">
        <v>661394.096560397</v>
      </c>
      <c r="AF38" t="n">
        <v>2.238795884440151e-05</v>
      </c>
      <c r="AG38" t="n">
        <v>32</v>
      </c>
      <c r="AH38" t="n">
        <v>598271.5722571166</v>
      </c>
    </row>
    <row r="39">
      <c r="A39" t="n">
        <v>37</v>
      </c>
      <c r="B39" t="n">
        <v>70</v>
      </c>
      <c r="C39" t="inlineStr">
        <is>
          <t xml:space="preserve">CONCLUIDO	</t>
        </is>
      </c>
      <c r="D39" t="n">
        <v>3.6908</v>
      </c>
      <c r="E39" t="n">
        <v>27.09</v>
      </c>
      <c r="F39" t="n">
        <v>24.29</v>
      </c>
      <c r="G39" t="n">
        <v>72.86</v>
      </c>
      <c r="H39" t="n">
        <v>1.17</v>
      </c>
      <c r="I39" t="n">
        <v>20</v>
      </c>
      <c r="J39" t="n">
        <v>154.6</v>
      </c>
      <c r="K39" t="n">
        <v>47.83</v>
      </c>
      <c r="L39" t="n">
        <v>10.25</v>
      </c>
      <c r="M39" t="n">
        <v>18</v>
      </c>
      <c r="N39" t="n">
        <v>26.53</v>
      </c>
      <c r="O39" t="n">
        <v>19301.82</v>
      </c>
      <c r="P39" t="n">
        <v>263.87</v>
      </c>
      <c r="Q39" t="n">
        <v>452.62</v>
      </c>
      <c r="R39" t="n">
        <v>80.55</v>
      </c>
      <c r="S39" t="n">
        <v>57.64</v>
      </c>
      <c r="T39" t="n">
        <v>9311.379999999999</v>
      </c>
      <c r="U39" t="n">
        <v>0.72</v>
      </c>
      <c r="V39" t="n">
        <v>0.87</v>
      </c>
      <c r="W39" t="n">
        <v>6.83</v>
      </c>
      <c r="X39" t="n">
        <v>0.5600000000000001</v>
      </c>
      <c r="Y39" t="n">
        <v>1</v>
      </c>
      <c r="Z39" t="n">
        <v>10</v>
      </c>
      <c r="AA39" t="n">
        <v>483.947974216976</v>
      </c>
      <c r="AB39" t="n">
        <v>662.1589686014629</v>
      </c>
      <c r="AC39" t="n">
        <v>598.9634459840878</v>
      </c>
      <c r="AD39" t="n">
        <v>483947.974216976</v>
      </c>
      <c r="AE39" t="n">
        <v>662158.9686014629</v>
      </c>
      <c r="AF39" t="n">
        <v>2.236372158247187e-05</v>
      </c>
      <c r="AG39" t="n">
        <v>32</v>
      </c>
      <c r="AH39" t="n">
        <v>598963.4459840878</v>
      </c>
    </row>
    <row r="40">
      <c r="A40" t="n">
        <v>38</v>
      </c>
      <c r="B40" t="n">
        <v>70</v>
      </c>
      <c r="C40" t="inlineStr">
        <is>
          <t xml:space="preserve">CONCLUIDO	</t>
        </is>
      </c>
      <c r="D40" t="n">
        <v>3.7002</v>
      </c>
      <c r="E40" t="n">
        <v>27.03</v>
      </c>
      <c r="F40" t="n">
        <v>24.25</v>
      </c>
      <c r="G40" t="n">
        <v>76.56999999999999</v>
      </c>
      <c r="H40" t="n">
        <v>1.2</v>
      </c>
      <c r="I40" t="n">
        <v>19</v>
      </c>
      <c r="J40" t="n">
        <v>154.95</v>
      </c>
      <c r="K40" t="n">
        <v>47.83</v>
      </c>
      <c r="L40" t="n">
        <v>10.5</v>
      </c>
      <c r="M40" t="n">
        <v>17</v>
      </c>
      <c r="N40" t="n">
        <v>26.63</v>
      </c>
      <c r="O40" t="n">
        <v>19345.12</v>
      </c>
      <c r="P40" t="n">
        <v>262.23</v>
      </c>
      <c r="Q40" t="n">
        <v>452.65</v>
      </c>
      <c r="R40" t="n">
        <v>79.52</v>
      </c>
      <c r="S40" t="n">
        <v>57.64</v>
      </c>
      <c r="T40" t="n">
        <v>8805.459999999999</v>
      </c>
      <c r="U40" t="n">
        <v>0.72</v>
      </c>
      <c r="V40" t="n">
        <v>0.87</v>
      </c>
      <c r="W40" t="n">
        <v>6.82</v>
      </c>
      <c r="X40" t="n">
        <v>0.52</v>
      </c>
      <c r="Y40" t="n">
        <v>1</v>
      </c>
      <c r="Z40" t="n">
        <v>10</v>
      </c>
      <c r="AA40" t="n">
        <v>482.3326767675701</v>
      </c>
      <c r="AB40" t="n">
        <v>659.9488473692916</v>
      </c>
      <c r="AC40" t="n">
        <v>596.9642556203904</v>
      </c>
      <c r="AD40" t="n">
        <v>482332.6767675701</v>
      </c>
      <c r="AE40" t="n">
        <v>659948.8473692916</v>
      </c>
      <c r="AF40" t="n">
        <v>2.242067914800651e-05</v>
      </c>
      <c r="AG40" t="n">
        <v>32</v>
      </c>
      <c r="AH40" t="n">
        <v>596964.2556203904</v>
      </c>
    </row>
    <row r="41">
      <c r="A41" t="n">
        <v>39</v>
      </c>
      <c r="B41" t="n">
        <v>70</v>
      </c>
      <c r="C41" t="inlineStr">
        <is>
          <t xml:space="preserve">CONCLUIDO	</t>
        </is>
      </c>
      <c r="D41" t="n">
        <v>3.7021</v>
      </c>
      <c r="E41" t="n">
        <v>27.01</v>
      </c>
      <c r="F41" t="n">
        <v>24.23</v>
      </c>
      <c r="G41" t="n">
        <v>76.53</v>
      </c>
      <c r="H41" t="n">
        <v>1.23</v>
      </c>
      <c r="I41" t="n">
        <v>19</v>
      </c>
      <c r="J41" t="n">
        <v>155.31</v>
      </c>
      <c r="K41" t="n">
        <v>47.83</v>
      </c>
      <c r="L41" t="n">
        <v>10.75</v>
      </c>
      <c r="M41" t="n">
        <v>17</v>
      </c>
      <c r="N41" t="n">
        <v>26.73</v>
      </c>
      <c r="O41" t="n">
        <v>19388.45</v>
      </c>
      <c r="P41" t="n">
        <v>261.99</v>
      </c>
      <c r="Q41" t="n">
        <v>452.64</v>
      </c>
      <c r="R41" t="n">
        <v>78.95999999999999</v>
      </c>
      <c r="S41" t="n">
        <v>57.64</v>
      </c>
      <c r="T41" t="n">
        <v>8522.26</v>
      </c>
      <c r="U41" t="n">
        <v>0.73</v>
      </c>
      <c r="V41" t="n">
        <v>0.87</v>
      </c>
      <c r="W41" t="n">
        <v>6.82</v>
      </c>
      <c r="X41" t="n">
        <v>0.51</v>
      </c>
      <c r="Y41" t="n">
        <v>1</v>
      </c>
      <c r="Z41" t="n">
        <v>10</v>
      </c>
      <c r="AA41" t="n">
        <v>482.054787515639</v>
      </c>
      <c r="AB41" t="n">
        <v>659.568627035191</v>
      </c>
      <c r="AC41" t="n">
        <v>596.6203229813336</v>
      </c>
      <c r="AD41" t="n">
        <v>482054.787515639</v>
      </c>
      <c r="AE41" t="n">
        <v>659568.6270351909</v>
      </c>
      <c r="AF41" t="n">
        <v>2.243219184742309e-05</v>
      </c>
      <c r="AG41" t="n">
        <v>32</v>
      </c>
      <c r="AH41" t="n">
        <v>596620.3229813336</v>
      </c>
    </row>
    <row r="42">
      <c r="A42" t="n">
        <v>40</v>
      </c>
      <c r="B42" t="n">
        <v>70</v>
      </c>
      <c r="C42" t="inlineStr">
        <is>
          <t xml:space="preserve">CONCLUIDO	</t>
        </is>
      </c>
      <c r="D42" t="n">
        <v>3.7094</v>
      </c>
      <c r="E42" t="n">
        <v>26.96</v>
      </c>
      <c r="F42" t="n">
        <v>24.21</v>
      </c>
      <c r="G42" t="n">
        <v>80.7</v>
      </c>
      <c r="H42" t="n">
        <v>1.25</v>
      </c>
      <c r="I42" t="n">
        <v>18</v>
      </c>
      <c r="J42" t="n">
        <v>155.66</v>
      </c>
      <c r="K42" t="n">
        <v>47.83</v>
      </c>
      <c r="L42" t="n">
        <v>11</v>
      </c>
      <c r="M42" t="n">
        <v>16</v>
      </c>
      <c r="N42" t="n">
        <v>26.83</v>
      </c>
      <c r="O42" t="n">
        <v>19431.82</v>
      </c>
      <c r="P42" t="n">
        <v>261.11</v>
      </c>
      <c r="Q42" t="n">
        <v>452.61</v>
      </c>
      <c r="R42" t="n">
        <v>78.2</v>
      </c>
      <c r="S42" t="n">
        <v>57.64</v>
      </c>
      <c r="T42" t="n">
        <v>8149.7</v>
      </c>
      <c r="U42" t="n">
        <v>0.74</v>
      </c>
      <c r="V42" t="n">
        <v>0.88</v>
      </c>
      <c r="W42" t="n">
        <v>6.82</v>
      </c>
      <c r="X42" t="n">
        <v>0.49</v>
      </c>
      <c r="Y42" t="n">
        <v>1</v>
      </c>
      <c r="Z42" t="n">
        <v>10</v>
      </c>
      <c r="AA42" t="n">
        <v>481.0751126223115</v>
      </c>
      <c r="AB42" t="n">
        <v>658.2281926259343</v>
      </c>
      <c r="AC42" t="n">
        <v>595.4078177507851</v>
      </c>
      <c r="AD42" t="n">
        <v>481075.1126223115</v>
      </c>
      <c r="AE42" t="n">
        <v>658228.1926259343</v>
      </c>
      <c r="AF42" t="n">
        <v>2.247642485044467e-05</v>
      </c>
      <c r="AG42" t="n">
        <v>32</v>
      </c>
      <c r="AH42" t="n">
        <v>595407.817750785</v>
      </c>
    </row>
    <row r="43">
      <c r="A43" t="n">
        <v>41</v>
      </c>
      <c r="B43" t="n">
        <v>70</v>
      </c>
      <c r="C43" t="inlineStr">
        <is>
          <t xml:space="preserve">CONCLUIDO	</t>
        </is>
      </c>
      <c r="D43" t="n">
        <v>3.7082</v>
      </c>
      <c r="E43" t="n">
        <v>26.97</v>
      </c>
      <c r="F43" t="n">
        <v>24.22</v>
      </c>
      <c r="G43" t="n">
        <v>80.73</v>
      </c>
      <c r="H43" t="n">
        <v>1.28</v>
      </c>
      <c r="I43" t="n">
        <v>18</v>
      </c>
      <c r="J43" t="n">
        <v>156.01</v>
      </c>
      <c r="K43" t="n">
        <v>47.83</v>
      </c>
      <c r="L43" t="n">
        <v>11.25</v>
      </c>
      <c r="M43" t="n">
        <v>16</v>
      </c>
      <c r="N43" t="n">
        <v>26.93</v>
      </c>
      <c r="O43" t="n">
        <v>19475.23</v>
      </c>
      <c r="P43" t="n">
        <v>261.43</v>
      </c>
      <c r="Q43" t="n">
        <v>452.58</v>
      </c>
      <c r="R43" t="n">
        <v>78.55</v>
      </c>
      <c r="S43" t="n">
        <v>57.64</v>
      </c>
      <c r="T43" t="n">
        <v>8324.549999999999</v>
      </c>
      <c r="U43" t="n">
        <v>0.73</v>
      </c>
      <c r="V43" t="n">
        <v>0.88</v>
      </c>
      <c r="W43" t="n">
        <v>6.82</v>
      </c>
      <c r="X43" t="n">
        <v>0.49</v>
      </c>
      <c r="Y43" t="n">
        <v>1</v>
      </c>
      <c r="Z43" t="n">
        <v>10</v>
      </c>
      <c r="AA43" t="n">
        <v>481.3570958868948</v>
      </c>
      <c r="AB43" t="n">
        <v>658.6140145687608</v>
      </c>
      <c r="AC43" t="n">
        <v>595.7568173888926</v>
      </c>
      <c r="AD43" t="n">
        <v>481357.0958868948</v>
      </c>
      <c r="AE43" t="n">
        <v>658614.0145687608</v>
      </c>
      <c r="AF43" t="n">
        <v>2.246915367186577e-05</v>
      </c>
      <c r="AG43" t="n">
        <v>32</v>
      </c>
      <c r="AH43" t="n">
        <v>595756.8173888926</v>
      </c>
    </row>
    <row r="44">
      <c r="A44" t="n">
        <v>42</v>
      </c>
      <c r="B44" t="n">
        <v>70</v>
      </c>
      <c r="C44" t="inlineStr">
        <is>
          <t xml:space="preserve">CONCLUIDO	</t>
        </is>
      </c>
      <c r="D44" t="n">
        <v>3.7095</v>
      </c>
      <c r="E44" t="n">
        <v>26.96</v>
      </c>
      <c r="F44" t="n">
        <v>24.21</v>
      </c>
      <c r="G44" t="n">
        <v>80.7</v>
      </c>
      <c r="H44" t="n">
        <v>1.3</v>
      </c>
      <c r="I44" t="n">
        <v>18</v>
      </c>
      <c r="J44" t="n">
        <v>156.36</v>
      </c>
      <c r="K44" t="n">
        <v>47.83</v>
      </c>
      <c r="L44" t="n">
        <v>11.5</v>
      </c>
      <c r="M44" t="n">
        <v>16</v>
      </c>
      <c r="N44" t="n">
        <v>27.03</v>
      </c>
      <c r="O44" t="n">
        <v>19518.67</v>
      </c>
      <c r="P44" t="n">
        <v>260.27</v>
      </c>
      <c r="Q44" t="n">
        <v>452.56</v>
      </c>
      <c r="R44" t="n">
        <v>77.95</v>
      </c>
      <c r="S44" t="n">
        <v>57.64</v>
      </c>
      <c r="T44" t="n">
        <v>8024.99</v>
      </c>
      <c r="U44" t="n">
        <v>0.74</v>
      </c>
      <c r="V44" t="n">
        <v>0.88</v>
      </c>
      <c r="W44" t="n">
        <v>6.83</v>
      </c>
      <c r="X44" t="n">
        <v>0.48</v>
      </c>
      <c r="Y44" t="n">
        <v>1</v>
      </c>
      <c r="Z44" t="n">
        <v>10</v>
      </c>
      <c r="AA44" t="n">
        <v>480.5221658848381</v>
      </c>
      <c r="AB44" t="n">
        <v>657.4716265054349</v>
      </c>
      <c r="AC44" t="n">
        <v>594.7234572389788</v>
      </c>
      <c r="AD44" t="n">
        <v>480522.1658848381</v>
      </c>
      <c r="AE44" t="n">
        <v>657471.6265054349</v>
      </c>
      <c r="AF44" t="n">
        <v>2.247703078199291e-05</v>
      </c>
      <c r="AG44" t="n">
        <v>32</v>
      </c>
      <c r="AH44" t="n">
        <v>594723.4572389788</v>
      </c>
    </row>
    <row r="45">
      <c r="A45" t="n">
        <v>43</v>
      </c>
      <c r="B45" t="n">
        <v>70</v>
      </c>
      <c r="C45" t="inlineStr">
        <is>
          <t xml:space="preserve">CONCLUIDO	</t>
        </is>
      </c>
      <c r="D45" t="n">
        <v>3.719</v>
      </c>
      <c r="E45" t="n">
        <v>26.89</v>
      </c>
      <c r="F45" t="n">
        <v>24.17</v>
      </c>
      <c r="G45" t="n">
        <v>85.3</v>
      </c>
      <c r="H45" t="n">
        <v>1.33</v>
      </c>
      <c r="I45" t="n">
        <v>17</v>
      </c>
      <c r="J45" t="n">
        <v>156.71</v>
      </c>
      <c r="K45" t="n">
        <v>47.83</v>
      </c>
      <c r="L45" t="n">
        <v>11.75</v>
      </c>
      <c r="M45" t="n">
        <v>15</v>
      </c>
      <c r="N45" t="n">
        <v>27.14</v>
      </c>
      <c r="O45" t="n">
        <v>19562.15</v>
      </c>
      <c r="P45" t="n">
        <v>259.49</v>
      </c>
      <c r="Q45" t="n">
        <v>452.6</v>
      </c>
      <c r="R45" t="n">
        <v>76.73</v>
      </c>
      <c r="S45" t="n">
        <v>57.64</v>
      </c>
      <c r="T45" t="n">
        <v>7420.39</v>
      </c>
      <c r="U45" t="n">
        <v>0.75</v>
      </c>
      <c r="V45" t="n">
        <v>0.88</v>
      </c>
      <c r="W45" t="n">
        <v>6.82</v>
      </c>
      <c r="X45" t="n">
        <v>0.44</v>
      </c>
      <c r="Y45" t="n">
        <v>1</v>
      </c>
      <c r="Z45" t="n">
        <v>10</v>
      </c>
      <c r="AA45" t="n">
        <v>479.4777669540543</v>
      </c>
      <c r="AB45" t="n">
        <v>656.0426338127077</v>
      </c>
      <c r="AC45" t="n">
        <v>593.4308456032416</v>
      </c>
      <c r="AD45" t="n">
        <v>479477.7669540544</v>
      </c>
      <c r="AE45" t="n">
        <v>656042.6338127076</v>
      </c>
      <c r="AF45" t="n">
        <v>2.253459427907578e-05</v>
      </c>
      <c r="AG45" t="n">
        <v>32</v>
      </c>
      <c r="AH45" t="n">
        <v>593430.8456032416</v>
      </c>
    </row>
    <row r="46">
      <c r="A46" t="n">
        <v>44</v>
      </c>
      <c r="B46" t="n">
        <v>70</v>
      </c>
      <c r="C46" t="inlineStr">
        <is>
          <t xml:space="preserve">CONCLUIDO	</t>
        </is>
      </c>
      <c r="D46" t="n">
        <v>3.7173</v>
      </c>
      <c r="E46" t="n">
        <v>26.9</v>
      </c>
      <c r="F46" t="n">
        <v>24.18</v>
      </c>
      <c r="G46" t="n">
        <v>85.34999999999999</v>
      </c>
      <c r="H46" t="n">
        <v>1.35</v>
      </c>
      <c r="I46" t="n">
        <v>17</v>
      </c>
      <c r="J46" t="n">
        <v>157.07</v>
      </c>
      <c r="K46" t="n">
        <v>47.83</v>
      </c>
      <c r="L46" t="n">
        <v>12</v>
      </c>
      <c r="M46" t="n">
        <v>15</v>
      </c>
      <c r="N46" t="n">
        <v>27.24</v>
      </c>
      <c r="O46" t="n">
        <v>19605.66</v>
      </c>
      <c r="P46" t="n">
        <v>259.68</v>
      </c>
      <c r="Q46" t="n">
        <v>452.65</v>
      </c>
      <c r="R46" t="n">
        <v>76.98</v>
      </c>
      <c r="S46" t="n">
        <v>57.64</v>
      </c>
      <c r="T46" t="n">
        <v>7543.75</v>
      </c>
      <c r="U46" t="n">
        <v>0.75</v>
      </c>
      <c r="V46" t="n">
        <v>0.88</v>
      </c>
      <c r="W46" t="n">
        <v>6.83</v>
      </c>
      <c r="X46" t="n">
        <v>0.46</v>
      </c>
      <c r="Y46" t="n">
        <v>1</v>
      </c>
      <c r="Z46" t="n">
        <v>10</v>
      </c>
      <c r="AA46" t="n">
        <v>479.699962508973</v>
      </c>
      <c r="AB46" t="n">
        <v>656.3466515735232</v>
      </c>
      <c r="AC46" t="n">
        <v>593.7058483356566</v>
      </c>
      <c r="AD46" t="n">
        <v>479699.962508973</v>
      </c>
      <c r="AE46" t="n">
        <v>656346.6515735232</v>
      </c>
      <c r="AF46" t="n">
        <v>2.252429344275569e-05</v>
      </c>
      <c r="AG46" t="n">
        <v>32</v>
      </c>
      <c r="AH46" t="n">
        <v>593705.8483356566</v>
      </c>
    </row>
    <row r="47">
      <c r="A47" t="n">
        <v>45</v>
      </c>
      <c r="B47" t="n">
        <v>70</v>
      </c>
      <c r="C47" t="inlineStr">
        <is>
          <t xml:space="preserve">CONCLUIDO	</t>
        </is>
      </c>
      <c r="D47" t="n">
        <v>3.7156</v>
      </c>
      <c r="E47" t="n">
        <v>26.91</v>
      </c>
      <c r="F47" t="n">
        <v>24.19</v>
      </c>
      <c r="G47" t="n">
        <v>85.39</v>
      </c>
      <c r="H47" t="n">
        <v>1.38</v>
      </c>
      <c r="I47" t="n">
        <v>17</v>
      </c>
      <c r="J47" t="n">
        <v>157.42</v>
      </c>
      <c r="K47" t="n">
        <v>47.83</v>
      </c>
      <c r="L47" t="n">
        <v>12.25</v>
      </c>
      <c r="M47" t="n">
        <v>15</v>
      </c>
      <c r="N47" t="n">
        <v>27.34</v>
      </c>
      <c r="O47" t="n">
        <v>19649.2</v>
      </c>
      <c r="P47" t="n">
        <v>259.12</v>
      </c>
      <c r="Q47" t="n">
        <v>452.58</v>
      </c>
      <c r="R47" t="n">
        <v>77.53</v>
      </c>
      <c r="S47" t="n">
        <v>57.64</v>
      </c>
      <c r="T47" t="n">
        <v>7819.3</v>
      </c>
      <c r="U47" t="n">
        <v>0.74</v>
      </c>
      <c r="V47" t="n">
        <v>0.88</v>
      </c>
      <c r="W47" t="n">
        <v>6.82</v>
      </c>
      <c r="X47" t="n">
        <v>0.47</v>
      </c>
      <c r="Y47" t="n">
        <v>1</v>
      </c>
      <c r="Z47" t="n">
        <v>10</v>
      </c>
      <c r="AA47" t="n">
        <v>479.4341532398795</v>
      </c>
      <c r="AB47" t="n">
        <v>655.9829596048721</v>
      </c>
      <c r="AC47" t="n">
        <v>593.3768666180488</v>
      </c>
      <c r="AD47" t="n">
        <v>479434.1532398795</v>
      </c>
      <c r="AE47" t="n">
        <v>655982.9596048722</v>
      </c>
      <c r="AF47" t="n">
        <v>2.25139926064356e-05</v>
      </c>
      <c r="AG47" t="n">
        <v>32</v>
      </c>
      <c r="AH47" t="n">
        <v>593376.8666180487</v>
      </c>
    </row>
    <row r="48">
      <c r="A48" t="n">
        <v>46</v>
      </c>
      <c r="B48" t="n">
        <v>70</v>
      </c>
      <c r="C48" t="inlineStr">
        <is>
          <t xml:space="preserve">CONCLUIDO	</t>
        </is>
      </c>
      <c r="D48" t="n">
        <v>3.7248</v>
      </c>
      <c r="E48" t="n">
        <v>26.85</v>
      </c>
      <c r="F48" t="n">
        <v>24.16</v>
      </c>
      <c r="G48" t="n">
        <v>90.59</v>
      </c>
      <c r="H48" t="n">
        <v>1.4</v>
      </c>
      <c r="I48" t="n">
        <v>16</v>
      </c>
      <c r="J48" t="n">
        <v>157.77</v>
      </c>
      <c r="K48" t="n">
        <v>47.83</v>
      </c>
      <c r="L48" t="n">
        <v>12.5</v>
      </c>
      <c r="M48" t="n">
        <v>14</v>
      </c>
      <c r="N48" t="n">
        <v>27.45</v>
      </c>
      <c r="O48" t="n">
        <v>19692.79</v>
      </c>
      <c r="P48" t="n">
        <v>258.35</v>
      </c>
      <c r="Q48" t="n">
        <v>452.55</v>
      </c>
      <c r="R48" t="n">
        <v>76.26000000000001</v>
      </c>
      <c r="S48" t="n">
        <v>57.64</v>
      </c>
      <c r="T48" t="n">
        <v>7185.92</v>
      </c>
      <c r="U48" t="n">
        <v>0.76</v>
      </c>
      <c r="V48" t="n">
        <v>0.88</v>
      </c>
      <c r="W48" t="n">
        <v>6.83</v>
      </c>
      <c r="X48" t="n">
        <v>0.43</v>
      </c>
      <c r="Y48" t="n">
        <v>1</v>
      </c>
      <c r="Z48" t="n">
        <v>10</v>
      </c>
      <c r="AA48" t="n">
        <v>478.4263598210125</v>
      </c>
      <c r="AB48" t="n">
        <v>654.6040521884706</v>
      </c>
      <c r="AC48" t="n">
        <v>592.1295601901599</v>
      </c>
      <c r="AD48" t="n">
        <v>478426.3598210125</v>
      </c>
      <c r="AE48" t="n">
        <v>654604.0521884706</v>
      </c>
      <c r="AF48" t="n">
        <v>2.256973830887375e-05</v>
      </c>
      <c r="AG48" t="n">
        <v>32</v>
      </c>
      <c r="AH48" t="n">
        <v>592129.5601901598</v>
      </c>
    </row>
    <row r="49">
      <c r="A49" t="n">
        <v>47</v>
      </c>
      <c r="B49" t="n">
        <v>70</v>
      </c>
      <c r="C49" t="inlineStr">
        <is>
          <t xml:space="preserve">CONCLUIDO	</t>
        </is>
      </c>
      <c r="D49" t="n">
        <v>3.7245</v>
      </c>
      <c r="E49" t="n">
        <v>26.85</v>
      </c>
      <c r="F49" t="n">
        <v>24.16</v>
      </c>
      <c r="G49" t="n">
        <v>90.59</v>
      </c>
      <c r="H49" t="n">
        <v>1.43</v>
      </c>
      <c r="I49" t="n">
        <v>16</v>
      </c>
      <c r="J49" t="n">
        <v>158.13</v>
      </c>
      <c r="K49" t="n">
        <v>47.83</v>
      </c>
      <c r="L49" t="n">
        <v>12.75</v>
      </c>
      <c r="M49" t="n">
        <v>14</v>
      </c>
      <c r="N49" t="n">
        <v>27.55</v>
      </c>
      <c r="O49" t="n">
        <v>19736.4</v>
      </c>
      <c r="P49" t="n">
        <v>257.96</v>
      </c>
      <c r="Q49" t="n">
        <v>452.59</v>
      </c>
      <c r="R49" t="n">
        <v>76.44</v>
      </c>
      <c r="S49" t="n">
        <v>57.64</v>
      </c>
      <c r="T49" t="n">
        <v>7277.67</v>
      </c>
      <c r="U49" t="n">
        <v>0.75</v>
      </c>
      <c r="V49" t="n">
        <v>0.88</v>
      </c>
      <c r="W49" t="n">
        <v>6.82</v>
      </c>
      <c r="X49" t="n">
        <v>0.43</v>
      </c>
      <c r="Y49" t="n">
        <v>1</v>
      </c>
      <c r="Z49" t="n">
        <v>10</v>
      </c>
      <c r="AA49" t="n">
        <v>478.1885847448589</v>
      </c>
      <c r="AB49" t="n">
        <v>654.2787178393812</v>
      </c>
      <c r="AC49" t="n">
        <v>591.8352752947378</v>
      </c>
      <c r="AD49" t="n">
        <v>478188.5847448588</v>
      </c>
      <c r="AE49" t="n">
        <v>654278.7178393812</v>
      </c>
      <c r="AF49" t="n">
        <v>2.256792051422903e-05</v>
      </c>
      <c r="AG49" t="n">
        <v>32</v>
      </c>
      <c r="AH49" t="n">
        <v>591835.2752947378</v>
      </c>
    </row>
    <row r="50">
      <c r="A50" t="n">
        <v>48</v>
      </c>
      <c r="B50" t="n">
        <v>70</v>
      </c>
      <c r="C50" t="inlineStr">
        <is>
          <t xml:space="preserve">CONCLUIDO	</t>
        </is>
      </c>
      <c r="D50" t="n">
        <v>3.7239</v>
      </c>
      <c r="E50" t="n">
        <v>26.85</v>
      </c>
      <c r="F50" t="n">
        <v>24.16</v>
      </c>
      <c r="G50" t="n">
        <v>90.61</v>
      </c>
      <c r="H50" t="n">
        <v>1.45</v>
      </c>
      <c r="I50" t="n">
        <v>16</v>
      </c>
      <c r="J50" t="n">
        <v>158.48</v>
      </c>
      <c r="K50" t="n">
        <v>47.83</v>
      </c>
      <c r="L50" t="n">
        <v>13</v>
      </c>
      <c r="M50" t="n">
        <v>14</v>
      </c>
      <c r="N50" t="n">
        <v>27.65</v>
      </c>
      <c r="O50" t="n">
        <v>19780.06</v>
      </c>
      <c r="P50" t="n">
        <v>257.38</v>
      </c>
      <c r="Q50" t="n">
        <v>452.56</v>
      </c>
      <c r="R50" t="n">
        <v>76.56</v>
      </c>
      <c r="S50" t="n">
        <v>57.64</v>
      </c>
      <c r="T50" t="n">
        <v>7337.53</v>
      </c>
      <c r="U50" t="n">
        <v>0.75</v>
      </c>
      <c r="V50" t="n">
        <v>0.88</v>
      </c>
      <c r="W50" t="n">
        <v>6.82</v>
      </c>
      <c r="X50" t="n">
        <v>0.44</v>
      </c>
      <c r="Y50" t="n">
        <v>1</v>
      </c>
      <c r="Z50" t="n">
        <v>10</v>
      </c>
      <c r="AA50" t="n">
        <v>477.8428183287581</v>
      </c>
      <c r="AB50" t="n">
        <v>653.8056249747344</v>
      </c>
      <c r="AC50" t="n">
        <v>591.4073337491029</v>
      </c>
      <c r="AD50" t="n">
        <v>477842.8183287581</v>
      </c>
      <c r="AE50" t="n">
        <v>653805.6249747344</v>
      </c>
      <c r="AF50" t="n">
        <v>2.256428492493958e-05</v>
      </c>
      <c r="AG50" t="n">
        <v>32</v>
      </c>
      <c r="AH50" t="n">
        <v>591407.3337491029</v>
      </c>
    </row>
    <row r="51">
      <c r="A51" t="n">
        <v>49</v>
      </c>
      <c r="B51" t="n">
        <v>70</v>
      </c>
      <c r="C51" t="inlineStr">
        <is>
          <t xml:space="preserve">CONCLUIDO	</t>
        </is>
      </c>
      <c r="D51" t="n">
        <v>3.7335</v>
      </c>
      <c r="E51" t="n">
        <v>26.78</v>
      </c>
      <c r="F51" t="n">
        <v>24.12</v>
      </c>
      <c r="G51" t="n">
        <v>96.48999999999999</v>
      </c>
      <c r="H51" t="n">
        <v>1.48</v>
      </c>
      <c r="I51" t="n">
        <v>15</v>
      </c>
      <c r="J51" t="n">
        <v>158.84</v>
      </c>
      <c r="K51" t="n">
        <v>47.83</v>
      </c>
      <c r="L51" t="n">
        <v>13.25</v>
      </c>
      <c r="M51" t="n">
        <v>13</v>
      </c>
      <c r="N51" t="n">
        <v>27.76</v>
      </c>
      <c r="O51" t="n">
        <v>19823.75</v>
      </c>
      <c r="P51" t="n">
        <v>256.36</v>
      </c>
      <c r="Q51" t="n">
        <v>452.57</v>
      </c>
      <c r="R51" t="n">
        <v>75.09</v>
      </c>
      <c r="S51" t="n">
        <v>57.64</v>
      </c>
      <c r="T51" t="n">
        <v>6606.33</v>
      </c>
      <c r="U51" t="n">
        <v>0.77</v>
      </c>
      <c r="V51" t="n">
        <v>0.88</v>
      </c>
      <c r="W51" t="n">
        <v>6.83</v>
      </c>
      <c r="X51" t="n">
        <v>0.4</v>
      </c>
      <c r="Y51" t="n">
        <v>1</v>
      </c>
      <c r="Z51" t="n">
        <v>10</v>
      </c>
      <c r="AA51" t="n">
        <v>467.7333275353632</v>
      </c>
      <c r="AB51" t="n">
        <v>639.9733736719547</v>
      </c>
      <c r="AC51" t="n">
        <v>578.895213096974</v>
      </c>
      <c r="AD51" t="n">
        <v>467733.3275353631</v>
      </c>
      <c r="AE51" t="n">
        <v>639973.3736719547</v>
      </c>
      <c r="AF51" t="n">
        <v>2.26224543535707e-05</v>
      </c>
      <c r="AG51" t="n">
        <v>31</v>
      </c>
      <c r="AH51" t="n">
        <v>578895.213096974</v>
      </c>
    </row>
    <row r="52">
      <c r="A52" t="n">
        <v>50</v>
      </c>
      <c r="B52" t="n">
        <v>70</v>
      </c>
      <c r="C52" t="inlineStr">
        <is>
          <t xml:space="preserve">CONCLUIDO	</t>
        </is>
      </c>
      <c r="D52" t="n">
        <v>3.7354</v>
      </c>
      <c r="E52" t="n">
        <v>26.77</v>
      </c>
      <c r="F52" t="n">
        <v>24.11</v>
      </c>
      <c r="G52" t="n">
        <v>96.44</v>
      </c>
      <c r="H52" t="n">
        <v>1.5</v>
      </c>
      <c r="I52" t="n">
        <v>15</v>
      </c>
      <c r="J52" t="n">
        <v>159.19</v>
      </c>
      <c r="K52" t="n">
        <v>47.83</v>
      </c>
      <c r="L52" t="n">
        <v>13.5</v>
      </c>
      <c r="M52" t="n">
        <v>13</v>
      </c>
      <c r="N52" t="n">
        <v>27.86</v>
      </c>
      <c r="O52" t="n">
        <v>19867.59</v>
      </c>
      <c r="P52" t="n">
        <v>255.81</v>
      </c>
      <c r="Q52" t="n">
        <v>452.6</v>
      </c>
      <c r="R52" t="n">
        <v>74.97</v>
      </c>
      <c r="S52" t="n">
        <v>57.64</v>
      </c>
      <c r="T52" t="n">
        <v>6547.72</v>
      </c>
      <c r="U52" t="n">
        <v>0.77</v>
      </c>
      <c r="V52" t="n">
        <v>0.88</v>
      </c>
      <c r="W52" t="n">
        <v>6.81</v>
      </c>
      <c r="X52" t="n">
        <v>0.38</v>
      </c>
      <c r="Y52" t="n">
        <v>1</v>
      </c>
      <c r="Z52" t="n">
        <v>10</v>
      </c>
      <c r="AA52" t="n">
        <v>467.2701993676574</v>
      </c>
      <c r="AB52" t="n">
        <v>639.3397012811271</v>
      </c>
      <c r="AC52" t="n">
        <v>578.322017509762</v>
      </c>
      <c r="AD52" t="n">
        <v>467270.1993676574</v>
      </c>
      <c r="AE52" t="n">
        <v>639339.7012811271</v>
      </c>
      <c r="AF52" t="n">
        <v>2.263396705298728e-05</v>
      </c>
      <c r="AG52" t="n">
        <v>31</v>
      </c>
      <c r="AH52" t="n">
        <v>578322.017509762</v>
      </c>
    </row>
    <row r="53">
      <c r="A53" t="n">
        <v>51</v>
      </c>
      <c r="B53" t="n">
        <v>70</v>
      </c>
      <c r="C53" t="inlineStr">
        <is>
          <t xml:space="preserve">CONCLUIDO	</t>
        </is>
      </c>
      <c r="D53" t="n">
        <v>3.7328</v>
      </c>
      <c r="E53" t="n">
        <v>26.79</v>
      </c>
      <c r="F53" t="n">
        <v>24.13</v>
      </c>
      <c r="G53" t="n">
        <v>96.51000000000001</v>
      </c>
      <c r="H53" t="n">
        <v>1.53</v>
      </c>
      <c r="I53" t="n">
        <v>15</v>
      </c>
      <c r="J53" t="n">
        <v>159.55</v>
      </c>
      <c r="K53" t="n">
        <v>47.83</v>
      </c>
      <c r="L53" t="n">
        <v>13.75</v>
      </c>
      <c r="M53" t="n">
        <v>13</v>
      </c>
      <c r="N53" t="n">
        <v>27.97</v>
      </c>
      <c r="O53" t="n">
        <v>19911.36</v>
      </c>
      <c r="P53" t="n">
        <v>255.42</v>
      </c>
      <c r="Q53" t="n">
        <v>452.59</v>
      </c>
      <c r="R53" t="n">
        <v>75.40000000000001</v>
      </c>
      <c r="S53" t="n">
        <v>57.64</v>
      </c>
      <c r="T53" t="n">
        <v>6764.3</v>
      </c>
      <c r="U53" t="n">
        <v>0.76</v>
      </c>
      <c r="V53" t="n">
        <v>0.88</v>
      </c>
      <c r="W53" t="n">
        <v>6.82</v>
      </c>
      <c r="X53" t="n">
        <v>0.4</v>
      </c>
      <c r="Y53" t="n">
        <v>1</v>
      </c>
      <c r="Z53" t="n">
        <v>10</v>
      </c>
      <c r="AA53" t="n">
        <v>476.0854577467336</v>
      </c>
      <c r="AB53" t="n">
        <v>651.4011266971314</v>
      </c>
      <c r="AC53" t="n">
        <v>589.2323174123799</v>
      </c>
      <c r="AD53" t="n">
        <v>476085.4577467336</v>
      </c>
      <c r="AE53" t="n">
        <v>651401.1266971314</v>
      </c>
      <c r="AF53" t="n">
        <v>2.261821283273301e-05</v>
      </c>
      <c r="AG53" t="n">
        <v>32</v>
      </c>
      <c r="AH53" t="n">
        <v>589232.3174123799</v>
      </c>
    </row>
    <row r="54">
      <c r="A54" t="n">
        <v>52</v>
      </c>
      <c r="B54" t="n">
        <v>70</v>
      </c>
      <c r="C54" t="inlineStr">
        <is>
          <t xml:space="preserve">CONCLUIDO	</t>
        </is>
      </c>
      <c r="D54" t="n">
        <v>3.7418</v>
      </c>
      <c r="E54" t="n">
        <v>26.72</v>
      </c>
      <c r="F54" t="n">
        <v>24.09</v>
      </c>
      <c r="G54" t="n">
        <v>103.25</v>
      </c>
      <c r="H54" t="n">
        <v>1.55</v>
      </c>
      <c r="I54" t="n">
        <v>14</v>
      </c>
      <c r="J54" t="n">
        <v>159.9</v>
      </c>
      <c r="K54" t="n">
        <v>47.83</v>
      </c>
      <c r="L54" t="n">
        <v>14</v>
      </c>
      <c r="M54" t="n">
        <v>12</v>
      </c>
      <c r="N54" t="n">
        <v>28.07</v>
      </c>
      <c r="O54" t="n">
        <v>19955.16</v>
      </c>
      <c r="P54" t="n">
        <v>254.37</v>
      </c>
      <c r="Q54" t="n">
        <v>452.57</v>
      </c>
      <c r="R54" t="n">
        <v>74.36</v>
      </c>
      <c r="S54" t="n">
        <v>57.64</v>
      </c>
      <c r="T54" t="n">
        <v>6249.54</v>
      </c>
      <c r="U54" t="n">
        <v>0.78</v>
      </c>
      <c r="V54" t="n">
        <v>0.88</v>
      </c>
      <c r="W54" t="n">
        <v>6.82</v>
      </c>
      <c r="X54" t="n">
        <v>0.37</v>
      </c>
      <c r="Y54" t="n">
        <v>1</v>
      </c>
      <c r="Z54" t="n">
        <v>10</v>
      </c>
      <c r="AA54" t="n">
        <v>465.9941873558462</v>
      </c>
      <c r="AB54" t="n">
        <v>637.5938053528899</v>
      </c>
      <c r="AC54" t="n">
        <v>576.7427474385356</v>
      </c>
      <c r="AD54" t="n">
        <v>465994.1873558462</v>
      </c>
      <c r="AE54" t="n">
        <v>637593.8053528899</v>
      </c>
      <c r="AF54" t="n">
        <v>2.267274667207469e-05</v>
      </c>
      <c r="AG54" t="n">
        <v>31</v>
      </c>
      <c r="AH54" t="n">
        <v>576742.7474385356</v>
      </c>
    </row>
    <row r="55">
      <c r="A55" t="n">
        <v>53</v>
      </c>
      <c r="B55" t="n">
        <v>70</v>
      </c>
      <c r="C55" t="inlineStr">
        <is>
          <t xml:space="preserve">CONCLUIDO	</t>
        </is>
      </c>
      <c r="D55" t="n">
        <v>3.7427</v>
      </c>
      <c r="E55" t="n">
        <v>26.72</v>
      </c>
      <c r="F55" t="n">
        <v>24.09</v>
      </c>
      <c r="G55" t="n">
        <v>103.22</v>
      </c>
      <c r="H55" t="n">
        <v>1.58</v>
      </c>
      <c r="I55" t="n">
        <v>14</v>
      </c>
      <c r="J55" t="n">
        <v>160.26</v>
      </c>
      <c r="K55" t="n">
        <v>47.83</v>
      </c>
      <c r="L55" t="n">
        <v>14.25</v>
      </c>
      <c r="M55" t="n">
        <v>12</v>
      </c>
      <c r="N55" t="n">
        <v>28.18</v>
      </c>
      <c r="O55" t="n">
        <v>19998.99</v>
      </c>
      <c r="P55" t="n">
        <v>254.73</v>
      </c>
      <c r="Q55" t="n">
        <v>452.59</v>
      </c>
      <c r="R55" t="n">
        <v>74.08</v>
      </c>
      <c r="S55" t="n">
        <v>57.64</v>
      </c>
      <c r="T55" t="n">
        <v>6108.67</v>
      </c>
      <c r="U55" t="n">
        <v>0.78</v>
      </c>
      <c r="V55" t="n">
        <v>0.88</v>
      </c>
      <c r="W55" t="n">
        <v>6.82</v>
      </c>
      <c r="X55" t="n">
        <v>0.36</v>
      </c>
      <c r="Y55" t="n">
        <v>1</v>
      </c>
      <c r="Z55" t="n">
        <v>10</v>
      </c>
      <c r="AA55" t="n">
        <v>466.1814425101142</v>
      </c>
      <c r="AB55" t="n">
        <v>637.8500161160738</v>
      </c>
      <c r="AC55" t="n">
        <v>576.9745058060752</v>
      </c>
      <c r="AD55" t="n">
        <v>466181.4425101142</v>
      </c>
      <c r="AE55" t="n">
        <v>637850.0161160738</v>
      </c>
      <c r="AF55" t="n">
        <v>2.267820005600886e-05</v>
      </c>
      <c r="AG55" t="n">
        <v>31</v>
      </c>
      <c r="AH55" t="n">
        <v>576974.5058060752</v>
      </c>
    </row>
    <row r="56">
      <c r="A56" t="n">
        <v>54</v>
      </c>
      <c r="B56" t="n">
        <v>70</v>
      </c>
      <c r="C56" t="inlineStr">
        <is>
          <t xml:space="preserve">CONCLUIDO	</t>
        </is>
      </c>
      <c r="D56" t="n">
        <v>3.7408</v>
      </c>
      <c r="E56" t="n">
        <v>26.73</v>
      </c>
      <c r="F56" t="n">
        <v>24.1</v>
      </c>
      <c r="G56" t="n">
        <v>103.28</v>
      </c>
      <c r="H56" t="n">
        <v>1.6</v>
      </c>
      <c r="I56" t="n">
        <v>14</v>
      </c>
      <c r="J56" t="n">
        <v>160.61</v>
      </c>
      <c r="K56" t="n">
        <v>47.83</v>
      </c>
      <c r="L56" t="n">
        <v>14.5</v>
      </c>
      <c r="M56" t="n">
        <v>12</v>
      </c>
      <c r="N56" t="n">
        <v>28.28</v>
      </c>
      <c r="O56" t="n">
        <v>20042.86</v>
      </c>
      <c r="P56" t="n">
        <v>254.21</v>
      </c>
      <c r="Q56" t="n">
        <v>452.62</v>
      </c>
      <c r="R56" t="n">
        <v>74.73999999999999</v>
      </c>
      <c r="S56" t="n">
        <v>57.64</v>
      </c>
      <c r="T56" t="n">
        <v>6436.43</v>
      </c>
      <c r="U56" t="n">
        <v>0.77</v>
      </c>
      <c r="V56" t="n">
        <v>0.88</v>
      </c>
      <c r="W56" t="n">
        <v>6.81</v>
      </c>
      <c r="X56" t="n">
        <v>0.37</v>
      </c>
      <c r="Y56" t="n">
        <v>1</v>
      </c>
      <c r="Z56" t="n">
        <v>10</v>
      </c>
      <c r="AA56" t="n">
        <v>465.9512956822912</v>
      </c>
      <c r="AB56" t="n">
        <v>637.535119072885</v>
      </c>
      <c r="AC56" t="n">
        <v>576.6896620947275</v>
      </c>
      <c r="AD56" t="n">
        <v>465951.2956822912</v>
      </c>
      <c r="AE56" t="n">
        <v>637535.119072885</v>
      </c>
      <c r="AF56" t="n">
        <v>2.266668735659228e-05</v>
      </c>
      <c r="AG56" t="n">
        <v>31</v>
      </c>
      <c r="AH56" t="n">
        <v>576689.6620947275</v>
      </c>
    </row>
    <row r="57">
      <c r="A57" t="n">
        <v>55</v>
      </c>
      <c r="B57" t="n">
        <v>70</v>
      </c>
      <c r="C57" t="inlineStr">
        <is>
          <t xml:space="preserve">CONCLUIDO	</t>
        </is>
      </c>
      <c r="D57" t="n">
        <v>3.7402</v>
      </c>
      <c r="E57" t="n">
        <v>26.74</v>
      </c>
      <c r="F57" t="n">
        <v>24.1</v>
      </c>
      <c r="G57" t="n">
        <v>103.3</v>
      </c>
      <c r="H57" t="n">
        <v>1.62</v>
      </c>
      <c r="I57" t="n">
        <v>14</v>
      </c>
      <c r="J57" t="n">
        <v>160.97</v>
      </c>
      <c r="K57" t="n">
        <v>47.83</v>
      </c>
      <c r="L57" t="n">
        <v>14.75</v>
      </c>
      <c r="M57" t="n">
        <v>12</v>
      </c>
      <c r="N57" t="n">
        <v>28.39</v>
      </c>
      <c r="O57" t="n">
        <v>20086.77</v>
      </c>
      <c r="P57" t="n">
        <v>253.23</v>
      </c>
      <c r="Q57" t="n">
        <v>452.59</v>
      </c>
      <c r="R57" t="n">
        <v>74.63</v>
      </c>
      <c r="S57" t="n">
        <v>57.64</v>
      </c>
      <c r="T57" t="n">
        <v>6380.78</v>
      </c>
      <c r="U57" t="n">
        <v>0.77</v>
      </c>
      <c r="V57" t="n">
        <v>0.88</v>
      </c>
      <c r="W57" t="n">
        <v>6.82</v>
      </c>
      <c r="X57" t="n">
        <v>0.38</v>
      </c>
      <c r="Y57" t="n">
        <v>1</v>
      </c>
      <c r="Z57" t="n">
        <v>10</v>
      </c>
      <c r="AA57" t="n">
        <v>465.3478381081712</v>
      </c>
      <c r="AB57" t="n">
        <v>636.7094417973049</v>
      </c>
      <c r="AC57" t="n">
        <v>575.9427862994834</v>
      </c>
      <c r="AD57" t="n">
        <v>465347.8381081712</v>
      </c>
      <c r="AE57" t="n">
        <v>636709.4417973049</v>
      </c>
      <c r="AF57" t="n">
        <v>2.266305176730284e-05</v>
      </c>
      <c r="AG57" t="n">
        <v>31</v>
      </c>
      <c r="AH57" t="n">
        <v>575942.7862994834</v>
      </c>
    </row>
    <row r="58">
      <c r="A58" t="n">
        <v>56</v>
      </c>
      <c r="B58" t="n">
        <v>70</v>
      </c>
      <c r="C58" t="inlineStr">
        <is>
          <t xml:space="preserve">CONCLUIDO	</t>
        </is>
      </c>
      <c r="D58" t="n">
        <v>3.7481</v>
      </c>
      <c r="E58" t="n">
        <v>26.68</v>
      </c>
      <c r="F58" t="n">
        <v>24.08</v>
      </c>
      <c r="G58" t="n">
        <v>111.12</v>
      </c>
      <c r="H58" t="n">
        <v>1.65</v>
      </c>
      <c r="I58" t="n">
        <v>13</v>
      </c>
      <c r="J58" t="n">
        <v>161.32</v>
      </c>
      <c r="K58" t="n">
        <v>47.83</v>
      </c>
      <c r="L58" t="n">
        <v>15</v>
      </c>
      <c r="M58" t="n">
        <v>11</v>
      </c>
      <c r="N58" t="n">
        <v>28.5</v>
      </c>
      <c r="O58" t="n">
        <v>20130.71</v>
      </c>
      <c r="P58" t="n">
        <v>251.44</v>
      </c>
      <c r="Q58" t="n">
        <v>452.56</v>
      </c>
      <c r="R58" t="n">
        <v>73.76000000000001</v>
      </c>
      <c r="S58" t="n">
        <v>57.64</v>
      </c>
      <c r="T58" t="n">
        <v>5954.39</v>
      </c>
      <c r="U58" t="n">
        <v>0.78</v>
      </c>
      <c r="V58" t="n">
        <v>0.88</v>
      </c>
      <c r="W58" t="n">
        <v>6.82</v>
      </c>
      <c r="X58" t="n">
        <v>0.35</v>
      </c>
      <c r="Y58" t="n">
        <v>1</v>
      </c>
      <c r="Z58" t="n">
        <v>10</v>
      </c>
      <c r="AA58" t="n">
        <v>463.7761195024474</v>
      </c>
      <c r="AB58" t="n">
        <v>634.5589470616222</v>
      </c>
      <c r="AC58" t="n">
        <v>573.9975317631362</v>
      </c>
      <c r="AD58" t="n">
        <v>463776.1195024474</v>
      </c>
      <c r="AE58" t="n">
        <v>634558.9470616223</v>
      </c>
      <c r="AF58" t="n">
        <v>2.271092035961386e-05</v>
      </c>
      <c r="AG58" t="n">
        <v>31</v>
      </c>
      <c r="AH58" t="n">
        <v>573997.5317631362</v>
      </c>
    </row>
    <row r="59">
      <c r="A59" t="n">
        <v>57</v>
      </c>
      <c r="B59" t="n">
        <v>70</v>
      </c>
      <c r="C59" t="inlineStr">
        <is>
          <t xml:space="preserve">CONCLUIDO	</t>
        </is>
      </c>
      <c r="D59" t="n">
        <v>3.7479</v>
      </c>
      <c r="E59" t="n">
        <v>26.68</v>
      </c>
      <c r="F59" t="n">
        <v>24.08</v>
      </c>
      <c r="G59" t="n">
        <v>111.13</v>
      </c>
      <c r="H59" t="n">
        <v>1.67</v>
      </c>
      <c r="I59" t="n">
        <v>13</v>
      </c>
      <c r="J59" t="n">
        <v>161.68</v>
      </c>
      <c r="K59" t="n">
        <v>47.83</v>
      </c>
      <c r="L59" t="n">
        <v>15.25</v>
      </c>
      <c r="M59" t="n">
        <v>11</v>
      </c>
      <c r="N59" t="n">
        <v>28.6</v>
      </c>
      <c r="O59" t="n">
        <v>20174.69</v>
      </c>
      <c r="P59" t="n">
        <v>252.31</v>
      </c>
      <c r="Q59" t="n">
        <v>452.58</v>
      </c>
      <c r="R59" t="n">
        <v>73.81</v>
      </c>
      <c r="S59" t="n">
        <v>57.64</v>
      </c>
      <c r="T59" t="n">
        <v>5978.77</v>
      </c>
      <c r="U59" t="n">
        <v>0.78</v>
      </c>
      <c r="V59" t="n">
        <v>0.88</v>
      </c>
      <c r="W59" t="n">
        <v>6.82</v>
      </c>
      <c r="X59" t="n">
        <v>0.35</v>
      </c>
      <c r="Y59" t="n">
        <v>1</v>
      </c>
      <c r="Z59" t="n">
        <v>10</v>
      </c>
      <c r="AA59" t="n">
        <v>464.3475141590269</v>
      </c>
      <c r="AB59" t="n">
        <v>635.3407544389074</v>
      </c>
      <c r="AC59" t="n">
        <v>574.7047245416068</v>
      </c>
      <c r="AD59" t="n">
        <v>464347.5141590269</v>
      </c>
      <c r="AE59" t="n">
        <v>635340.7544389074</v>
      </c>
      <c r="AF59" t="n">
        <v>2.270970849651738e-05</v>
      </c>
      <c r="AG59" t="n">
        <v>31</v>
      </c>
      <c r="AH59" t="n">
        <v>574704.7245416067</v>
      </c>
    </row>
    <row r="60">
      <c r="A60" t="n">
        <v>58</v>
      </c>
      <c r="B60" t="n">
        <v>70</v>
      </c>
      <c r="C60" t="inlineStr">
        <is>
          <t xml:space="preserve">CONCLUIDO	</t>
        </is>
      </c>
      <c r="D60" t="n">
        <v>3.75</v>
      </c>
      <c r="E60" t="n">
        <v>26.67</v>
      </c>
      <c r="F60" t="n">
        <v>24.06</v>
      </c>
      <c r="G60" t="n">
        <v>111.06</v>
      </c>
      <c r="H60" t="n">
        <v>1.69</v>
      </c>
      <c r="I60" t="n">
        <v>13</v>
      </c>
      <c r="J60" t="n">
        <v>162.04</v>
      </c>
      <c r="K60" t="n">
        <v>47.83</v>
      </c>
      <c r="L60" t="n">
        <v>15.5</v>
      </c>
      <c r="M60" t="n">
        <v>11</v>
      </c>
      <c r="N60" t="n">
        <v>28.71</v>
      </c>
      <c r="O60" t="n">
        <v>20218.71</v>
      </c>
      <c r="P60" t="n">
        <v>252.69</v>
      </c>
      <c r="Q60" t="n">
        <v>452.55</v>
      </c>
      <c r="R60" t="n">
        <v>73.3</v>
      </c>
      <c r="S60" t="n">
        <v>57.64</v>
      </c>
      <c r="T60" t="n">
        <v>5723.85</v>
      </c>
      <c r="U60" t="n">
        <v>0.79</v>
      </c>
      <c r="V60" t="n">
        <v>0.88</v>
      </c>
      <c r="W60" t="n">
        <v>6.82</v>
      </c>
      <c r="X60" t="n">
        <v>0.34</v>
      </c>
      <c r="Y60" t="n">
        <v>1</v>
      </c>
      <c r="Z60" t="n">
        <v>10</v>
      </c>
      <c r="AA60" t="n">
        <v>464.4676742709818</v>
      </c>
      <c r="AB60" t="n">
        <v>635.505162805174</v>
      </c>
      <c r="AC60" t="n">
        <v>574.8534420041454</v>
      </c>
      <c r="AD60" t="n">
        <v>464467.6742709817</v>
      </c>
      <c r="AE60" t="n">
        <v>635505.162805174</v>
      </c>
      <c r="AF60" t="n">
        <v>2.272243305903044e-05</v>
      </c>
      <c r="AG60" t="n">
        <v>31</v>
      </c>
      <c r="AH60" t="n">
        <v>574853.4420041455</v>
      </c>
    </row>
    <row r="61">
      <c r="A61" t="n">
        <v>59</v>
      </c>
      <c r="B61" t="n">
        <v>70</v>
      </c>
      <c r="C61" t="inlineStr">
        <is>
          <t xml:space="preserve">CONCLUIDO	</t>
        </is>
      </c>
      <c r="D61" t="n">
        <v>3.7482</v>
      </c>
      <c r="E61" t="n">
        <v>26.68</v>
      </c>
      <c r="F61" t="n">
        <v>24.08</v>
      </c>
      <c r="G61" t="n">
        <v>111.12</v>
      </c>
      <c r="H61" t="n">
        <v>1.72</v>
      </c>
      <c r="I61" t="n">
        <v>13</v>
      </c>
      <c r="J61" t="n">
        <v>162.4</v>
      </c>
      <c r="K61" t="n">
        <v>47.83</v>
      </c>
      <c r="L61" t="n">
        <v>15.75</v>
      </c>
      <c r="M61" t="n">
        <v>11</v>
      </c>
      <c r="N61" t="n">
        <v>28.82</v>
      </c>
      <c r="O61" t="n">
        <v>20262.76</v>
      </c>
      <c r="P61" t="n">
        <v>252.4</v>
      </c>
      <c r="Q61" t="n">
        <v>452.56</v>
      </c>
      <c r="R61" t="n">
        <v>73.70999999999999</v>
      </c>
      <c r="S61" t="n">
        <v>57.64</v>
      </c>
      <c r="T61" t="n">
        <v>5930.17</v>
      </c>
      <c r="U61" t="n">
        <v>0.78</v>
      </c>
      <c r="V61" t="n">
        <v>0.88</v>
      </c>
      <c r="W61" t="n">
        <v>6.82</v>
      </c>
      <c r="X61" t="n">
        <v>0.35</v>
      </c>
      <c r="Y61" t="n">
        <v>1</v>
      </c>
      <c r="Z61" t="n">
        <v>10</v>
      </c>
      <c r="AA61" t="n">
        <v>464.390614271888</v>
      </c>
      <c r="AB61" t="n">
        <v>635.3997259147668</v>
      </c>
      <c r="AC61" t="n">
        <v>574.7580678625769</v>
      </c>
      <c r="AD61" t="n">
        <v>464390.6142718879</v>
      </c>
      <c r="AE61" t="n">
        <v>635399.7259147668</v>
      </c>
      <c r="AF61" t="n">
        <v>2.27115262911621e-05</v>
      </c>
      <c r="AG61" t="n">
        <v>31</v>
      </c>
      <c r="AH61" t="n">
        <v>574758.0678625769</v>
      </c>
    </row>
    <row r="62">
      <c r="A62" t="n">
        <v>60</v>
      </c>
      <c r="B62" t="n">
        <v>70</v>
      </c>
      <c r="C62" t="inlineStr">
        <is>
          <t xml:space="preserve">CONCLUIDO	</t>
        </is>
      </c>
      <c r="D62" t="n">
        <v>3.7492</v>
      </c>
      <c r="E62" t="n">
        <v>26.67</v>
      </c>
      <c r="F62" t="n">
        <v>24.07</v>
      </c>
      <c r="G62" t="n">
        <v>111.09</v>
      </c>
      <c r="H62" t="n">
        <v>1.74</v>
      </c>
      <c r="I62" t="n">
        <v>13</v>
      </c>
      <c r="J62" t="n">
        <v>162.75</v>
      </c>
      <c r="K62" t="n">
        <v>47.83</v>
      </c>
      <c r="L62" t="n">
        <v>16</v>
      </c>
      <c r="M62" t="n">
        <v>11</v>
      </c>
      <c r="N62" t="n">
        <v>28.92</v>
      </c>
      <c r="O62" t="n">
        <v>20306.85</v>
      </c>
      <c r="P62" t="n">
        <v>250.97</v>
      </c>
      <c r="Q62" t="n">
        <v>452.56</v>
      </c>
      <c r="R62" t="n">
        <v>73.59</v>
      </c>
      <c r="S62" t="n">
        <v>57.64</v>
      </c>
      <c r="T62" t="n">
        <v>5867.28</v>
      </c>
      <c r="U62" t="n">
        <v>0.78</v>
      </c>
      <c r="V62" t="n">
        <v>0.88</v>
      </c>
      <c r="W62" t="n">
        <v>6.82</v>
      </c>
      <c r="X62" t="n">
        <v>0.34</v>
      </c>
      <c r="Y62" t="n">
        <v>1</v>
      </c>
      <c r="Z62" t="n">
        <v>10</v>
      </c>
      <c r="AA62" t="n">
        <v>463.4081118780087</v>
      </c>
      <c r="AB62" t="n">
        <v>634.0554227945146</v>
      </c>
      <c r="AC62" t="n">
        <v>573.5420631453804</v>
      </c>
      <c r="AD62" t="n">
        <v>463408.1118780087</v>
      </c>
      <c r="AE62" t="n">
        <v>634055.4227945146</v>
      </c>
      <c r="AF62" t="n">
        <v>2.271758560664451e-05</v>
      </c>
      <c r="AG62" t="n">
        <v>31</v>
      </c>
      <c r="AH62" t="n">
        <v>573542.0631453805</v>
      </c>
    </row>
    <row r="63">
      <c r="A63" t="n">
        <v>61</v>
      </c>
      <c r="B63" t="n">
        <v>70</v>
      </c>
      <c r="C63" t="inlineStr">
        <is>
          <t xml:space="preserve">CONCLUIDO	</t>
        </is>
      </c>
      <c r="D63" t="n">
        <v>3.7587</v>
      </c>
      <c r="E63" t="n">
        <v>26.61</v>
      </c>
      <c r="F63" t="n">
        <v>24.03</v>
      </c>
      <c r="G63" t="n">
        <v>120.15</v>
      </c>
      <c r="H63" t="n">
        <v>1.77</v>
      </c>
      <c r="I63" t="n">
        <v>12</v>
      </c>
      <c r="J63" t="n">
        <v>163.11</v>
      </c>
      <c r="K63" t="n">
        <v>47.83</v>
      </c>
      <c r="L63" t="n">
        <v>16.25</v>
      </c>
      <c r="M63" t="n">
        <v>10</v>
      </c>
      <c r="N63" t="n">
        <v>29.03</v>
      </c>
      <c r="O63" t="n">
        <v>20350.97</v>
      </c>
      <c r="P63" t="n">
        <v>249.17</v>
      </c>
      <c r="Q63" t="n">
        <v>452.59</v>
      </c>
      <c r="R63" t="n">
        <v>72.28</v>
      </c>
      <c r="S63" t="n">
        <v>57.64</v>
      </c>
      <c r="T63" t="n">
        <v>5217.3</v>
      </c>
      <c r="U63" t="n">
        <v>0.8</v>
      </c>
      <c r="V63" t="n">
        <v>0.88</v>
      </c>
      <c r="W63" t="n">
        <v>6.81</v>
      </c>
      <c r="X63" t="n">
        <v>0.31</v>
      </c>
      <c r="Y63" t="n">
        <v>1</v>
      </c>
      <c r="Z63" t="n">
        <v>10</v>
      </c>
      <c r="AA63" t="n">
        <v>461.739116429866</v>
      </c>
      <c r="AB63" t="n">
        <v>631.7718295914833</v>
      </c>
      <c r="AC63" t="n">
        <v>571.4764128726034</v>
      </c>
      <c r="AD63" t="n">
        <v>461739.1164298661</v>
      </c>
      <c r="AE63" t="n">
        <v>631771.8295914833</v>
      </c>
      <c r="AF63" t="n">
        <v>2.277514910372739e-05</v>
      </c>
      <c r="AG63" t="n">
        <v>31</v>
      </c>
      <c r="AH63" t="n">
        <v>571476.4128726034</v>
      </c>
    </row>
    <row r="64">
      <c r="A64" t="n">
        <v>62</v>
      </c>
      <c r="B64" t="n">
        <v>70</v>
      </c>
      <c r="C64" t="inlineStr">
        <is>
          <t xml:space="preserve">CONCLUIDO	</t>
        </is>
      </c>
      <c r="D64" t="n">
        <v>3.7591</v>
      </c>
      <c r="E64" t="n">
        <v>26.6</v>
      </c>
      <c r="F64" t="n">
        <v>24.03</v>
      </c>
      <c r="G64" t="n">
        <v>120.14</v>
      </c>
      <c r="H64" t="n">
        <v>1.79</v>
      </c>
      <c r="I64" t="n">
        <v>12</v>
      </c>
      <c r="J64" t="n">
        <v>163.47</v>
      </c>
      <c r="K64" t="n">
        <v>47.83</v>
      </c>
      <c r="L64" t="n">
        <v>16.5</v>
      </c>
      <c r="M64" t="n">
        <v>10</v>
      </c>
      <c r="N64" t="n">
        <v>29.14</v>
      </c>
      <c r="O64" t="n">
        <v>20395.14</v>
      </c>
      <c r="P64" t="n">
        <v>249.27</v>
      </c>
      <c r="Q64" t="n">
        <v>452.57</v>
      </c>
      <c r="R64" t="n">
        <v>72.20999999999999</v>
      </c>
      <c r="S64" t="n">
        <v>57.64</v>
      </c>
      <c r="T64" t="n">
        <v>5181.37</v>
      </c>
      <c r="U64" t="n">
        <v>0.8</v>
      </c>
      <c r="V64" t="n">
        <v>0.88</v>
      </c>
      <c r="W64" t="n">
        <v>6.81</v>
      </c>
      <c r="X64" t="n">
        <v>0.3</v>
      </c>
      <c r="Y64" t="n">
        <v>1</v>
      </c>
      <c r="Z64" t="n">
        <v>10</v>
      </c>
      <c r="AA64" t="n">
        <v>461.7838259396123</v>
      </c>
      <c r="AB64" t="n">
        <v>631.8330031151622</v>
      </c>
      <c r="AC64" t="n">
        <v>571.5317480810398</v>
      </c>
      <c r="AD64" t="n">
        <v>461783.8259396122</v>
      </c>
      <c r="AE64" t="n">
        <v>631833.0031151623</v>
      </c>
      <c r="AF64" t="n">
        <v>2.277757282992035e-05</v>
      </c>
      <c r="AG64" t="n">
        <v>31</v>
      </c>
      <c r="AH64" t="n">
        <v>571531.7480810399</v>
      </c>
    </row>
    <row r="65">
      <c r="A65" t="n">
        <v>63</v>
      </c>
      <c r="B65" t="n">
        <v>70</v>
      </c>
      <c r="C65" t="inlineStr">
        <is>
          <t xml:space="preserve">CONCLUIDO	</t>
        </is>
      </c>
      <c r="D65" t="n">
        <v>3.7605</v>
      </c>
      <c r="E65" t="n">
        <v>26.59</v>
      </c>
      <c r="F65" t="n">
        <v>24.02</v>
      </c>
      <c r="G65" t="n">
        <v>120.09</v>
      </c>
      <c r="H65" t="n">
        <v>1.81</v>
      </c>
      <c r="I65" t="n">
        <v>12</v>
      </c>
      <c r="J65" t="n">
        <v>163.83</v>
      </c>
      <c r="K65" t="n">
        <v>47.83</v>
      </c>
      <c r="L65" t="n">
        <v>16.75</v>
      </c>
      <c r="M65" t="n">
        <v>10</v>
      </c>
      <c r="N65" t="n">
        <v>29.25</v>
      </c>
      <c r="O65" t="n">
        <v>20439.33</v>
      </c>
      <c r="P65" t="n">
        <v>249.2</v>
      </c>
      <c r="Q65" t="n">
        <v>452.56</v>
      </c>
      <c r="R65" t="n">
        <v>71.91</v>
      </c>
      <c r="S65" t="n">
        <v>57.64</v>
      </c>
      <c r="T65" t="n">
        <v>5031.37</v>
      </c>
      <c r="U65" t="n">
        <v>0.8</v>
      </c>
      <c r="V65" t="n">
        <v>0.88</v>
      </c>
      <c r="W65" t="n">
        <v>6.81</v>
      </c>
      <c r="X65" t="n">
        <v>0.29</v>
      </c>
      <c r="Y65" t="n">
        <v>1</v>
      </c>
      <c r="Z65" t="n">
        <v>10</v>
      </c>
      <c r="AA65" t="n">
        <v>461.6600538999844</v>
      </c>
      <c r="AB65" t="n">
        <v>631.6636527501065</v>
      </c>
      <c r="AC65" t="n">
        <v>571.3785602771403</v>
      </c>
      <c r="AD65" t="n">
        <v>461660.0538999844</v>
      </c>
      <c r="AE65" t="n">
        <v>631663.6527501065</v>
      </c>
      <c r="AF65" t="n">
        <v>2.278605587159572e-05</v>
      </c>
      <c r="AG65" t="n">
        <v>31</v>
      </c>
      <c r="AH65" t="n">
        <v>571378.5602771404</v>
      </c>
    </row>
    <row r="66">
      <c r="A66" t="n">
        <v>64</v>
      </c>
      <c r="B66" t="n">
        <v>70</v>
      </c>
      <c r="C66" t="inlineStr">
        <is>
          <t xml:space="preserve">CONCLUIDO	</t>
        </is>
      </c>
      <c r="D66" t="n">
        <v>3.7578</v>
      </c>
      <c r="E66" t="n">
        <v>26.61</v>
      </c>
      <c r="F66" t="n">
        <v>24.04</v>
      </c>
      <c r="G66" t="n">
        <v>120.18</v>
      </c>
      <c r="H66" t="n">
        <v>1.83</v>
      </c>
      <c r="I66" t="n">
        <v>12</v>
      </c>
      <c r="J66" t="n">
        <v>164.19</v>
      </c>
      <c r="K66" t="n">
        <v>47.83</v>
      </c>
      <c r="L66" t="n">
        <v>17</v>
      </c>
      <c r="M66" t="n">
        <v>10</v>
      </c>
      <c r="N66" t="n">
        <v>29.36</v>
      </c>
      <c r="O66" t="n">
        <v>20483.57</v>
      </c>
      <c r="P66" t="n">
        <v>249.21</v>
      </c>
      <c r="Q66" t="n">
        <v>452.61</v>
      </c>
      <c r="R66" t="n">
        <v>72.48</v>
      </c>
      <c r="S66" t="n">
        <v>57.64</v>
      </c>
      <c r="T66" t="n">
        <v>5318.04</v>
      </c>
      <c r="U66" t="n">
        <v>0.8</v>
      </c>
      <c r="V66" t="n">
        <v>0.88</v>
      </c>
      <c r="W66" t="n">
        <v>6.81</v>
      </c>
      <c r="X66" t="n">
        <v>0.31</v>
      </c>
      <c r="Y66" t="n">
        <v>1</v>
      </c>
      <c r="Z66" t="n">
        <v>10</v>
      </c>
      <c r="AA66" t="n">
        <v>461.8191036777925</v>
      </c>
      <c r="AB66" t="n">
        <v>631.8812716728846</v>
      </c>
      <c r="AC66" t="n">
        <v>571.5754099553585</v>
      </c>
      <c r="AD66" t="n">
        <v>461819.1036777925</v>
      </c>
      <c r="AE66" t="n">
        <v>631881.2716728846</v>
      </c>
      <c r="AF66" t="n">
        <v>2.276969571979322e-05</v>
      </c>
      <c r="AG66" t="n">
        <v>31</v>
      </c>
      <c r="AH66" t="n">
        <v>571575.4099553585</v>
      </c>
    </row>
    <row r="67">
      <c r="A67" t="n">
        <v>65</v>
      </c>
      <c r="B67" t="n">
        <v>70</v>
      </c>
      <c r="C67" t="inlineStr">
        <is>
          <t xml:space="preserve">CONCLUIDO	</t>
        </is>
      </c>
      <c r="D67" t="n">
        <v>3.7583</v>
      </c>
      <c r="E67" t="n">
        <v>26.61</v>
      </c>
      <c r="F67" t="n">
        <v>24.03</v>
      </c>
      <c r="G67" t="n">
        <v>120.17</v>
      </c>
      <c r="H67" t="n">
        <v>1.86</v>
      </c>
      <c r="I67" t="n">
        <v>12</v>
      </c>
      <c r="J67" t="n">
        <v>164.54</v>
      </c>
      <c r="K67" t="n">
        <v>47.83</v>
      </c>
      <c r="L67" t="n">
        <v>17.25</v>
      </c>
      <c r="M67" t="n">
        <v>10</v>
      </c>
      <c r="N67" t="n">
        <v>29.47</v>
      </c>
      <c r="O67" t="n">
        <v>20527.85</v>
      </c>
      <c r="P67" t="n">
        <v>248.5</v>
      </c>
      <c r="Q67" t="n">
        <v>452.59</v>
      </c>
      <c r="R67" t="n">
        <v>72.42</v>
      </c>
      <c r="S67" t="n">
        <v>57.64</v>
      </c>
      <c r="T67" t="n">
        <v>5286.82</v>
      </c>
      <c r="U67" t="n">
        <v>0.8</v>
      </c>
      <c r="V67" t="n">
        <v>0.88</v>
      </c>
      <c r="W67" t="n">
        <v>6.81</v>
      </c>
      <c r="X67" t="n">
        <v>0.31</v>
      </c>
      <c r="Y67" t="n">
        <v>1</v>
      </c>
      <c r="Z67" t="n">
        <v>10</v>
      </c>
      <c r="AA67" t="n">
        <v>461.3275747696165</v>
      </c>
      <c r="AB67" t="n">
        <v>631.2087401359931</v>
      </c>
      <c r="AC67" t="n">
        <v>570.9670638844441</v>
      </c>
      <c r="AD67" t="n">
        <v>461327.5747696165</v>
      </c>
      <c r="AE67" t="n">
        <v>631208.7401359931</v>
      </c>
      <c r="AF67" t="n">
        <v>2.277272537753442e-05</v>
      </c>
      <c r="AG67" t="n">
        <v>31</v>
      </c>
      <c r="AH67" t="n">
        <v>570967.0638844441</v>
      </c>
    </row>
    <row r="68">
      <c r="A68" t="n">
        <v>66</v>
      </c>
      <c r="B68" t="n">
        <v>70</v>
      </c>
      <c r="C68" t="inlineStr">
        <is>
          <t xml:space="preserve">CONCLUIDO	</t>
        </is>
      </c>
      <c r="D68" t="n">
        <v>3.7573</v>
      </c>
      <c r="E68" t="n">
        <v>26.61</v>
      </c>
      <c r="F68" t="n">
        <v>24.04</v>
      </c>
      <c r="G68" t="n">
        <v>120.2</v>
      </c>
      <c r="H68" t="n">
        <v>1.88</v>
      </c>
      <c r="I68" t="n">
        <v>12</v>
      </c>
      <c r="J68" t="n">
        <v>164.9</v>
      </c>
      <c r="K68" t="n">
        <v>47.83</v>
      </c>
      <c r="L68" t="n">
        <v>17.5</v>
      </c>
      <c r="M68" t="n">
        <v>10</v>
      </c>
      <c r="N68" t="n">
        <v>29.58</v>
      </c>
      <c r="O68" t="n">
        <v>20572.16</v>
      </c>
      <c r="P68" t="n">
        <v>247.12</v>
      </c>
      <c r="Q68" t="n">
        <v>452.59</v>
      </c>
      <c r="R68" t="n">
        <v>72.58</v>
      </c>
      <c r="S68" t="n">
        <v>57.64</v>
      </c>
      <c r="T68" t="n">
        <v>5367.34</v>
      </c>
      <c r="U68" t="n">
        <v>0.79</v>
      </c>
      <c r="V68" t="n">
        <v>0.88</v>
      </c>
      <c r="W68" t="n">
        <v>6.81</v>
      </c>
      <c r="X68" t="n">
        <v>0.31</v>
      </c>
      <c r="Y68" t="n">
        <v>1</v>
      </c>
      <c r="Z68" t="n">
        <v>10</v>
      </c>
      <c r="AA68" t="n">
        <v>460.4982913340542</v>
      </c>
      <c r="AB68" t="n">
        <v>630.0740779540537</v>
      </c>
      <c r="AC68" t="n">
        <v>569.9406922686405</v>
      </c>
      <c r="AD68" t="n">
        <v>460498.2913340541</v>
      </c>
      <c r="AE68" t="n">
        <v>630074.0779540536</v>
      </c>
      <c r="AF68" t="n">
        <v>2.276666606205201e-05</v>
      </c>
      <c r="AG68" t="n">
        <v>31</v>
      </c>
      <c r="AH68" t="n">
        <v>569940.6922686405</v>
      </c>
    </row>
    <row r="69">
      <c r="A69" t="n">
        <v>67</v>
      </c>
      <c r="B69" t="n">
        <v>70</v>
      </c>
      <c r="C69" t="inlineStr">
        <is>
          <t xml:space="preserve">CONCLUIDO	</t>
        </is>
      </c>
      <c r="D69" t="n">
        <v>3.7671</v>
      </c>
      <c r="E69" t="n">
        <v>26.55</v>
      </c>
      <c r="F69" t="n">
        <v>24</v>
      </c>
      <c r="G69" t="n">
        <v>130.91</v>
      </c>
      <c r="H69" t="n">
        <v>1.9</v>
      </c>
      <c r="I69" t="n">
        <v>11</v>
      </c>
      <c r="J69" t="n">
        <v>165.26</v>
      </c>
      <c r="K69" t="n">
        <v>47.83</v>
      </c>
      <c r="L69" t="n">
        <v>17.75</v>
      </c>
      <c r="M69" t="n">
        <v>9</v>
      </c>
      <c r="N69" t="n">
        <v>29.69</v>
      </c>
      <c r="O69" t="n">
        <v>20616.5</v>
      </c>
      <c r="P69" t="n">
        <v>246.15</v>
      </c>
      <c r="Q69" t="n">
        <v>452.56</v>
      </c>
      <c r="R69" t="n">
        <v>71.33</v>
      </c>
      <c r="S69" t="n">
        <v>57.64</v>
      </c>
      <c r="T69" t="n">
        <v>4748.22</v>
      </c>
      <c r="U69" t="n">
        <v>0.8100000000000001</v>
      </c>
      <c r="V69" t="n">
        <v>0.88</v>
      </c>
      <c r="W69" t="n">
        <v>6.81</v>
      </c>
      <c r="X69" t="n">
        <v>0.28</v>
      </c>
      <c r="Y69" t="n">
        <v>1</v>
      </c>
      <c r="Z69" t="n">
        <v>10</v>
      </c>
      <c r="AA69" t="n">
        <v>459.3586593679724</v>
      </c>
      <c r="AB69" t="n">
        <v>628.5147832210466</v>
      </c>
      <c r="AC69" t="n">
        <v>568.5302144364679</v>
      </c>
      <c r="AD69" t="n">
        <v>459358.6593679724</v>
      </c>
      <c r="AE69" t="n">
        <v>628514.7832210467</v>
      </c>
      <c r="AF69" t="n">
        <v>2.282604735377961e-05</v>
      </c>
      <c r="AG69" t="n">
        <v>31</v>
      </c>
      <c r="AH69" t="n">
        <v>568530.2144364679</v>
      </c>
    </row>
    <row r="70">
      <c r="A70" t="n">
        <v>68</v>
      </c>
      <c r="B70" t="n">
        <v>70</v>
      </c>
      <c r="C70" t="inlineStr">
        <is>
          <t xml:space="preserve">CONCLUIDO	</t>
        </is>
      </c>
      <c r="D70" t="n">
        <v>3.7674</v>
      </c>
      <c r="E70" t="n">
        <v>26.54</v>
      </c>
      <c r="F70" t="n">
        <v>24</v>
      </c>
      <c r="G70" t="n">
        <v>130.89</v>
      </c>
      <c r="H70" t="n">
        <v>1.93</v>
      </c>
      <c r="I70" t="n">
        <v>11</v>
      </c>
      <c r="J70" t="n">
        <v>165.62</v>
      </c>
      <c r="K70" t="n">
        <v>47.83</v>
      </c>
      <c r="L70" t="n">
        <v>18</v>
      </c>
      <c r="M70" t="n">
        <v>9</v>
      </c>
      <c r="N70" t="n">
        <v>29.8</v>
      </c>
      <c r="O70" t="n">
        <v>20660.89</v>
      </c>
      <c r="P70" t="n">
        <v>246.39</v>
      </c>
      <c r="Q70" t="n">
        <v>452.56</v>
      </c>
      <c r="R70" t="n">
        <v>71.36</v>
      </c>
      <c r="S70" t="n">
        <v>57.64</v>
      </c>
      <c r="T70" t="n">
        <v>4763.9</v>
      </c>
      <c r="U70" t="n">
        <v>0.8100000000000001</v>
      </c>
      <c r="V70" t="n">
        <v>0.88</v>
      </c>
      <c r="W70" t="n">
        <v>6.81</v>
      </c>
      <c r="X70" t="n">
        <v>0.27</v>
      </c>
      <c r="Y70" t="n">
        <v>1</v>
      </c>
      <c r="Z70" t="n">
        <v>10</v>
      </c>
      <c r="AA70" t="n">
        <v>459.4982361947655</v>
      </c>
      <c r="AB70" t="n">
        <v>628.7057583931601</v>
      </c>
      <c r="AC70" t="n">
        <v>568.70296320619</v>
      </c>
      <c r="AD70" t="n">
        <v>459498.2361947655</v>
      </c>
      <c r="AE70" t="n">
        <v>628705.7583931601</v>
      </c>
      <c r="AF70" t="n">
        <v>2.282786514842434e-05</v>
      </c>
      <c r="AG70" t="n">
        <v>31</v>
      </c>
      <c r="AH70" t="n">
        <v>568702.96320619</v>
      </c>
    </row>
    <row r="71">
      <c r="A71" t="n">
        <v>69</v>
      </c>
      <c r="B71" t="n">
        <v>70</v>
      </c>
      <c r="C71" t="inlineStr">
        <is>
          <t xml:space="preserve">CONCLUIDO	</t>
        </is>
      </c>
      <c r="D71" t="n">
        <v>3.7659</v>
      </c>
      <c r="E71" t="n">
        <v>26.55</v>
      </c>
      <c r="F71" t="n">
        <v>24.01</v>
      </c>
      <c r="G71" t="n">
        <v>130.95</v>
      </c>
      <c r="H71" t="n">
        <v>1.95</v>
      </c>
      <c r="I71" t="n">
        <v>11</v>
      </c>
      <c r="J71" t="n">
        <v>165.98</v>
      </c>
      <c r="K71" t="n">
        <v>47.83</v>
      </c>
      <c r="L71" t="n">
        <v>18.25</v>
      </c>
      <c r="M71" t="n">
        <v>9</v>
      </c>
      <c r="N71" t="n">
        <v>29.91</v>
      </c>
      <c r="O71" t="n">
        <v>20705.31</v>
      </c>
      <c r="P71" t="n">
        <v>246.44</v>
      </c>
      <c r="Q71" t="n">
        <v>452.58</v>
      </c>
      <c r="R71" t="n">
        <v>71.44</v>
      </c>
      <c r="S71" t="n">
        <v>57.64</v>
      </c>
      <c r="T71" t="n">
        <v>4800.5</v>
      </c>
      <c r="U71" t="n">
        <v>0.8100000000000001</v>
      </c>
      <c r="V71" t="n">
        <v>0.88</v>
      </c>
      <c r="W71" t="n">
        <v>6.82</v>
      </c>
      <c r="X71" t="n">
        <v>0.28</v>
      </c>
      <c r="Y71" t="n">
        <v>1</v>
      </c>
      <c r="Z71" t="n">
        <v>10</v>
      </c>
      <c r="AA71" t="n">
        <v>459.6129756204254</v>
      </c>
      <c r="AB71" t="n">
        <v>628.8627499372941</v>
      </c>
      <c r="AC71" t="n">
        <v>568.8449716976909</v>
      </c>
      <c r="AD71" t="n">
        <v>459612.9756204254</v>
      </c>
      <c r="AE71" t="n">
        <v>628862.7499372941</v>
      </c>
      <c r="AF71" t="n">
        <v>2.281877617520073e-05</v>
      </c>
      <c r="AG71" t="n">
        <v>31</v>
      </c>
      <c r="AH71" t="n">
        <v>568844.9716976909</v>
      </c>
    </row>
    <row r="72">
      <c r="A72" t="n">
        <v>70</v>
      </c>
      <c r="B72" t="n">
        <v>70</v>
      </c>
      <c r="C72" t="inlineStr">
        <is>
          <t xml:space="preserve">CONCLUIDO	</t>
        </is>
      </c>
      <c r="D72" t="n">
        <v>3.7668</v>
      </c>
      <c r="E72" t="n">
        <v>26.55</v>
      </c>
      <c r="F72" t="n">
        <v>24</v>
      </c>
      <c r="G72" t="n">
        <v>130.92</v>
      </c>
      <c r="H72" t="n">
        <v>1.97</v>
      </c>
      <c r="I72" t="n">
        <v>11</v>
      </c>
      <c r="J72" t="n">
        <v>166.34</v>
      </c>
      <c r="K72" t="n">
        <v>47.83</v>
      </c>
      <c r="L72" t="n">
        <v>18.5</v>
      </c>
      <c r="M72" t="n">
        <v>9</v>
      </c>
      <c r="N72" t="n">
        <v>30.02</v>
      </c>
      <c r="O72" t="n">
        <v>20749.77</v>
      </c>
      <c r="P72" t="n">
        <v>245.95</v>
      </c>
      <c r="Q72" t="n">
        <v>452.55</v>
      </c>
      <c r="R72" t="n">
        <v>71.41</v>
      </c>
      <c r="S72" t="n">
        <v>57.64</v>
      </c>
      <c r="T72" t="n">
        <v>4788.28</v>
      </c>
      <c r="U72" t="n">
        <v>0.8100000000000001</v>
      </c>
      <c r="V72" t="n">
        <v>0.88</v>
      </c>
      <c r="W72" t="n">
        <v>6.81</v>
      </c>
      <c r="X72" t="n">
        <v>0.28</v>
      </c>
      <c r="Y72" t="n">
        <v>1</v>
      </c>
      <c r="Z72" t="n">
        <v>10</v>
      </c>
      <c r="AA72" t="n">
        <v>459.2447441595245</v>
      </c>
      <c r="AB72" t="n">
        <v>628.358919407264</v>
      </c>
      <c r="AC72" t="n">
        <v>568.3892260463164</v>
      </c>
      <c r="AD72" t="n">
        <v>459244.7441595246</v>
      </c>
      <c r="AE72" t="n">
        <v>628358.919407264</v>
      </c>
      <c r="AF72" t="n">
        <v>2.282422955913489e-05</v>
      </c>
      <c r="AG72" t="n">
        <v>31</v>
      </c>
      <c r="AH72" t="n">
        <v>568389.2260463163</v>
      </c>
    </row>
    <row r="73">
      <c r="A73" t="n">
        <v>71</v>
      </c>
      <c r="B73" t="n">
        <v>70</v>
      </c>
      <c r="C73" t="inlineStr">
        <is>
          <t xml:space="preserve">CONCLUIDO	</t>
        </is>
      </c>
      <c r="D73" t="n">
        <v>3.7673</v>
      </c>
      <c r="E73" t="n">
        <v>26.54</v>
      </c>
      <c r="F73" t="n">
        <v>24</v>
      </c>
      <c r="G73" t="n">
        <v>130.9</v>
      </c>
      <c r="H73" t="n">
        <v>1.99</v>
      </c>
      <c r="I73" t="n">
        <v>11</v>
      </c>
      <c r="J73" t="n">
        <v>166.7</v>
      </c>
      <c r="K73" t="n">
        <v>47.83</v>
      </c>
      <c r="L73" t="n">
        <v>18.75</v>
      </c>
      <c r="M73" t="n">
        <v>9</v>
      </c>
      <c r="N73" t="n">
        <v>30.13</v>
      </c>
      <c r="O73" t="n">
        <v>20794.27</v>
      </c>
      <c r="P73" t="n">
        <v>245.72</v>
      </c>
      <c r="Q73" t="n">
        <v>452.55</v>
      </c>
      <c r="R73" t="n">
        <v>71.31</v>
      </c>
      <c r="S73" t="n">
        <v>57.64</v>
      </c>
      <c r="T73" t="n">
        <v>4738.39</v>
      </c>
      <c r="U73" t="n">
        <v>0.8100000000000001</v>
      </c>
      <c r="V73" t="n">
        <v>0.88</v>
      </c>
      <c r="W73" t="n">
        <v>6.81</v>
      </c>
      <c r="X73" t="n">
        <v>0.27</v>
      </c>
      <c r="Y73" t="n">
        <v>1</v>
      </c>
      <c r="Z73" t="n">
        <v>10</v>
      </c>
      <c r="AA73" t="n">
        <v>459.0729265326539</v>
      </c>
      <c r="AB73" t="n">
        <v>628.1238309501209</v>
      </c>
      <c r="AC73" t="n">
        <v>568.1765741015743</v>
      </c>
      <c r="AD73" t="n">
        <v>459072.9265326539</v>
      </c>
      <c r="AE73" t="n">
        <v>628123.8309501209</v>
      </c>
      <c r="AF73" t="n">
        <v>2.28272592168761e-05</v>
      </c>
      <c r="AG73" t="n">
        <v>31</v>
      </c>
      <c r="AH73" t="n">
        <v>568176.5741015743</v>
      </c>
    </row>
    <row r="74">
      <c r="A74" t="n">
        <v>72</v>
      </c>
      <c r="B74" t="n">
        <v>70</v>
      </c>
      <c r="C74" t="inlineStr">
        <is>
          <t xml:space="preserve">CONCLUIDO	</t>
        </is>
      </c>
      <c r="D74" t="n">
        <v>3.7641</v>
      </c>
      <c r="E74" t="n">
        <v>26.57</v>
      </c>
      <c r="F74" t="n">
        <v>24.02</v>
      </c>
      <c r="G74" t="n">
        <v>131.02</v>
      </c>
      <c r="H74" t="n">
        <v>2.02</v>
      </c>
      <c r="I74" t="n">
        <v>11</v>
      </c>
      <c r="J74" t="n">
        <v>167.07</v>
      </c>
      <c r="K74" t="n">
        <v>47.83</v>
      </c>
      <c r="L74" t="n">
        <v>19</v>
      </c>
      <c r="M74" t="n">
        <v>9</v>
      </c>
      <c r="N74" t="n">
        <v>30.24</v>
      </c>
      <c r="O74" t="n">
        <v>20838.81</v>
      </c>
      <c r="P74" t="n">
        <v>245.36</v>
      </c>
      <c r="Q74" t="n">
        <v>452.56</v>
      </c>
      <c r="R74" t="n">
        <v>72.06</v>
      </c>
      <c r="S74" t="n">
        <v>57.64</v>
      </c>
      <c r="T74" t="n">
        <v>5113.58</v>
      </c>
      <c r="U74" t="n">
        <v>0.8</v>
      </c>
      <c r="V74" t="n">
        <v>0.88</v>
      </c>
      <c r="W74" t="n">
        <v>6.81</v>
      </c>
      <c r="X74" t="n">
        <v>0.3</v>
      </c>
      <c r="Y74" t="n">
        <v>1</v>
      </c>
      <c r="Z74" t="n">
        <v>10</v>
      </c>
      <c r="AA74" t="n">
        <v>459.0162611137924</v>
      </c>
      <c r="AB74" t="n">
        <v>628.0462988241327</v>
      </c>
      <c r="AC74" t="n">
        <v>568.1064415328733</v>
      </c>
      <c r="AD74" t="n">
        <v>459016.2611137924</v>
      </c>
      <c r="AE74" t="n">
        <v>628046.2988241327</v>
      </c>
      <c r="AF74" t="n">
        <v>2.280786940733239e-05</v>
      </c>
      <c r="AG74" t="n">
        <v>31</v>
      </c>
      <c r="AH74" t="n">
        <v>568106.4415328733</v>
      </c>
    </row>
    <row r="75">
      <c r="A75" t="n">
        <v>73</v>
      </c>
      <c r="B75" t="n">
        <v>70</v>
      </c>
      <c r="C75" t="inlineStr">
        <is>
          <t xml:space="preserve">CONCLUIDO	</t>
        </is>
      </c>
      <c r="D75" t="n">
        <v>3.7644</v>
      </c>
      <c r="E75" t="n">
        <v>26.56</v>
      </c>
      <c r="F75" t="n">
        <v>24.02</v>
      </c>
      <c r="G75" t="n">
        <v>131.01</v>
      </c>
      <c r="H75" t="n">
        <v>2.04</v>
      </c>
      <c r="I75" t="n">
        <v>11</v>
      </c>
      <c r="J75" t="n">
        <v>167.43</v>
      </c>
      <c r="K75" t="n">
        <v>47.83</v>
      </c>
      <c r="L75" t="n">
        <v>19.25</v>
      </c>
      <c r="M75" t="n">
        <v>9</v>
      </c>
      <c r="N75" t="n">
        <v>30.35</v>
      </c>
      <c r="O75" t="n">
        <v>20883.38</v>
      </c>
      <c r="P75" t="n">
        <v>243.63</v>
      </c>
      <c r="Q75" t="n">
        <v>452.6</v>
      </c>
      <c r="R75" t="n">
        <v>71.89</v>
      </c>
      <c r="S75" t="n">
        <v>57.64</v>
      </c>
      <c r="T75" t="n">
        <v>5025.91</v>
      </c>
      <c r="U75" t="n">
        <v>0.8</v>
      </c>
      <c r="V75" t="n">
        <v>0.88</v>
      </c>
      <c r="W75" t="n">
        <v>6.81</v>
      </c>
      <c r="X75" t="n">
        <v>0.29</v>
      </c>
      <c r="Y75" t="n">
        <v>1</v>
      </c>
      <c r="Z75" t="n">
        <v>10</v>
      </c>
      <c r="AA75" t="n">
        <v>457.890240340318</v>
      </c>
      <c r="AB75" t="n">
        <v>626.5056275253345</v>
      </c>
      <c r="AC75" t="n">
        <v>566.7128097404866</v>
      </c>
      <c r="AD75" t="n">
        <v>457890.2403403179</v>
      </c>
      <c r="AE75" t="n">
        <v>626505.6275253345</v>
      </c>
      <c r="AF75" t="n">
        <v>2.280968720197711e-05</v>
      </c>
      <c r="AG75" t="n">
        <v>31</v>
      </c>
      <c r="AH75" t="n">
        <v>566712.8097404866</v>
      </c>
    </row>
    <row r="76">
      <c r="A76" t="n">
        <v>74</v>
      </c>
      <c r="B76" t="n">
        <v>70</v>
      </c>
      <c r="C76" t="inlineStr">
        <is>
          <t xml:space="preserve">CONCLUIDO	</t>
        </is>
      </c>
      <c r="D76" t="n">
        <v>3.7735</v>
      </c>
      <c r="E76" t="n">
        <v>26.5</v>
      </c>
      <c r="F76" t="n">
        <v>23.98</v>
      </c>
      <c r="G76" t="n">
        <v>143.9</v>
      </c>
      <c r="H76" t="n">
        <v>2.06</v>
      </c>
      <c r="I76" t="n">
        <v>10</v>
      </c>
      <c r="J76" t="n">
        <v>167.79</v>
      </c>
      <c r="K76" t="n">
        <v>47.83</v>
      </c>
      <c r="L76" t="n">
        <v>19.5</v>
      </c>
      <c r="M76" t="n">
        <v>8</v>
      </c>
      <c r="N76" t="n">
        <v>30.46</v>
      </c>
      <c r="O76" t="n">
        <v>20928</v>
      </c>
      <c r="P76" t="n">
        <v>242.9</v>
      </c>
      <c r="Q76" t="n">
        <v>452.55</v>
      </c>
      <c r="R76" t="n">
        <v>70.76000000000001</v>
      </c>
      <c r="S76" t="n">
        <v>57.64</v>
      </c>
      <c r="T76" t="n">
        <v>4467.9</v>
      </c>
      <c r="U76" t="n">
        <v>0.8100000000000001</v>
      </c>
      <c r="V76" t="n">
        <v>0.88</v>
      </c>
      <c r="W76" t="n">
        <v>6.81</v>
      </c>
      <c r="X76" t="n">
        <v>0.26</v>
      </c>
      <c r="Y76" t="n">
        <v>1</v>
      </c>
      <c r="Z76" t="n">
        <v>10</v>
      </c>
      <c r="AA76" t="n">
        <v>456.9466542729986</v>
      </c>
      <c r="AB76" t="n">
        <v>625.2145714399487</v>
      </c>
      <c r="AC76" t="n">
        <v>565.5449702358815</v>
      </c>
      <c r="AD76" t="n">
        <v>456946.6542729986</v>
      </c>
      <c r="AE76" t="n">
        <v>625214.5714399487</v>
      </c>
      <c r="AF76" t="n">
        <v>2.286482697286703e-05</v>
      </c>
      <c r="AG76" t="n">
        <v>31</v>
      </c>
      <c r="AH76" t="n">
        <v>565544.9702358815</v>
      </c>
    </row>
    <row r="77">
      <c r="A77" t="n">
        <v>75</v>
      </c>
      <c r="B77" t="n">
        <v>70</v>
      </c>
      <c r="C77" t="inlineStr">
        <is>
          <t xml:space="preserve">CONCLUIDO	</t>
        </is>
      </c>
      <c r="D77" t="n">
        <v>3.7752</v>
      </c>
      <c r="E77" t="n">
        <v>26.49</v>
      </c>
      <c r="F77" t="n">
        <v>23.97</v>
      </c>
      <c r="G77" t="n">
        <v>143.83</v>
      </c>
      <c r="H77" t="n">
        <v>2.08</v>
      </c>
      <c r="I77" t="n">
        <v>10</v>
      </c>
      <c r="J77" t="n">
        <v>168.15</v>
      </c>
      <c r="K77" t="n">
        <v>47.83</v>
      </c>
      <c r="L77" t="n">
        <v>19.75</v>
      </c>
      <c r="M77" t="n">
        <v>8</v>
      </c>
      <c r="N77" t="n">
        <v>30.57</v>
      </c>
      <c r="O77" t="n">
        <v>20972.65</v>
      </c>
      <c r="P77" t="n">
        <v>242.83</v>
      </c>
      <c r="Q77" t="n">
        <v>452.57</v>
      </c>
      <c r="R77" t="n">
        <v>70.43000000000001</v>
      </c>
      <c r="S77" t="n">
        <v>57.64</v>
      </c>
      <c r="T77" t="n">
        <v>4305.42</v>
      </c>
      <c r="U77" t="n">
        <v>0.82</v>
      </c>
      <c r="V77" t="n">
        <v>0.88</v>
      </c>
      <c r="W77" t="n">
        <v>6.81</v>
      </c>
      <c r="X77" t="n">
        <v>0.25</v>
      </c>
      <c r="Y77" t="n">
        <v>1</v>
      </c>
      <c r="Z77" t="n">
        <v>10</v>
      </c>
      <c r="AA77" t="n">
        <v>456.8108779018464</v>
      </c>
      <c r="AB77" t="n">
        <v>625.0287962189076</v>
      </c>
      <c r="AC77" t="n">
        <v>565.3769251411994</v>
      </c>
      <c r="AD77" t="n">
        <v>456810.8779018464</v>
      </c>
      <c r="AE77" t="n">
        <v>625028.7962189076</v>
      </c>
      <c r="AF77" t="n">
        <v>2.287512780918712e-05</v>
      </c>
      <c r="AG77" t="n">
        <v>31</v>
      </c>
      <c r="AH77" t="n">
        <v>565376.9251411994</v>
      </c>
    </row>
    <row r="78">
      <c r="A78" t="n">
        <v>76</v>
      </c>
      <c r="B78" t="n">
        <v>70</v>
      </c>
      <c r="C78" t="inlineStr">
        <is>
          <t xml:space="preserve">CONCLUIDO	</t>
        </is>
      </c>
      <c r="D78" t="n">
        <v>3.7731</v>
      </c>
      <c r="E78" t="n">
        <v>26.5</v>
      </c>
      <c r="F78" t="n">
        <v>23.99</v>
      </c>
      <c r="G78" t="n">
        <v>143.92</v>
      </c>
      <c r="H78" t="n">
        <v>2.1</v>
      </c>
      <c r="I78" t="n">
        <v>10</v>
      </c>
      <c r="J78" t="n">
        <v>168.51</v>
      </c>
      <c r="K78" t="n">
        <v>47.83</v>
      </c>
      <c r="L78" t="n">
        <v>20</v>
      </c>
      <c r="M78" t="n">
        <v>8</v>
      </c>
      <c r="N78" t="n">
        <v>30.69</v>
      </c>
      <c r="O78" t="n">
        <v>21017.33</v>
      </c>
      <c r="P78" t="n">
        <v>242.75</v>
      </c>
      <c r="Q78" t="n">
        <v>452.6</v>
      </c>
      <c r="R78" t="n">
        <v>70.86</v>
      </c>
      <c r="S78" t="n">
        <v>57.64</v>
      </c>
      <c r="T78" t="n">
        <v>4519.95</v>
      </c>
      <c r="U78" t="n">
        <v>0.8100000000000001</v>
      </c>
      <c r="V78" t="n">
        <v>0.88</v>
      </c>
      <c r="W78" t="n">
        <v>6.81</v>
      </c>
      <c r="X78" t="n">
        <v>0.26</v>
      </c>
      <c r="Y78" t="n">
        <v>1</v>
      </c>
      <c r="Z78" t="n">
        <v>10</v>
      </c>
      <c r="AA78" t="n">
        <v>456.8795660149692</v>
      </c>
      <c r="AB78" t="n">
        <v>625.1227783255879</v>
      </c>
      <c r="AC78" t="n">
        <v>565.4619377275228</v>
      </c>
      <c r="AD78" t="n">
        <v>456879.5660149692</v>
      </c>
      <c r="AE78" t="n">
        <v>625122.7783255879</v>
      </c>
      <c r="AF78" t="n">
        <v>2.286240324667406e-05</v>
      </c>
      <c r="AG78" t="n">
        <v>31</v>
      </c>
      <c r="AH78" t="n">
        <v>565461.9377275228</v>
      </c>
    </row>
    <row r="79">
      <c r="A79" t="n">
        <v>77</v>
      </c>
      <c r="B79" t="n">
        <v>70</v>
      </c>
      <c r="C79" t="inlineStr">
        <is>
          <t xml:space="preserve">CONCLUIDO	</t>
        </is>
      </c>
      <c r="D79" t="n">
        <v>3.7749</v>
      </c>
      <c r="E79" t="n">
        <v>26.49</v>
      </c>
      <c r="F79" t="n">
        <v>23.97</v>
      </c>
      <c r="G79" t="n">
        <v>143.84</v>
      </c>
      <c r="H79" t="n">
        <v>2.13</v>
      </c>
      <c r="I79" t="n">
        <v>10</v>
      </c>
      <c r="J79" t="n">
        <v>168.88</v>
      </c>
      <c r="K79" t="n">
        <v>47.83</v>
      </c>
      <c r="L79" t="n">
        <v>20.25</v>
      </c>
      <c r="M79" t="n">
        <v>8</v>
      </c>
      <c r="N79" t="n">
        <v>30.8</v>
      </c>
      <c r="O79" t="n">
        <v>21062.06</v>
      </c>
      <c r="P79" t="n">
        <v>242.27</v>
      </c>
      <c r="Q79" t="n">
        <v>452.56</v>
      </c>
      <c r="R79" t="n">
        <v>70.45</v>
      </c>
      <c r="S79" t="n">
        <v>57.64</v>
      </c>
      <c r="T79" t="n">
        <v>4311.81</v>
      </c>
      <c r="U79" t="n">
        <v>0.82</v>
      </c>
      <c r="V79" t="n">
        <v>0.88</v>
      </c>
      <c r="W79" t="n">
        <v>6.81</v>
      </c>
      <c r="X79" t="n">
        <v>0.25</v>
      </c>
      <c r="Y79" t="n">
        <v>1</v>
      </c>
      <c r="Z79" t="n">
        <v>10</v>
      </c>
      <c r="AA79" t="n">
        <v>456.4663459904489</v>
      </c>
      <c r="AB79" t="n">
        <v>624.5573924580583</v>
      </c>
      <c r="AC79" t="n">
        <v>564.9505114936663</v>
      </c>
      <c r="AD79" t="n">
        <v>456466.3459904489</v>
      </c>
      <c r="AE79" t="n">
        <v>624557.3924580583</v>
      </c>
      <c r="AF79" t="n">
        <v>2.28733100145424e-05</v>
      </c>
      <c r="AG79" t="n">
        <v>31</v>
      </c>
      <c r="AH79" t="n">
        <v>564950.5114936663</v>
      </c>
    </row>
    <row r="80">
      <c r="A80" t="n">
        <v>78</v>
      </c>
      <c r="B80" t="n">
        <v>70</v>
      </c>
      <c r="C80" t="inlineStr">
        <is>
          <t xml:space="preserve">CONCLUIDO	</t>
        </is>
      </c>
      <c r="D80" t="n">
        <v>3.7729</v>
      </c>
      <c r="E80" t="n">
        <v>26.5</v>
      </c>
      <c r="F80" t="n">
        <v>23.99</v>
      </c>
      <c r="G80" t="n">
        <v>143.93</v>
      </c>
      <c r="H80" t="n">
        <v>2.15</v>
      </c>
      <c r="I80" t="n">
        <v>10</v>
      </c>
      <c r="J80" t="n">
        <v>169.24</v>
      </c>
      <c r="K80" t="n">
        <v>47.83</v>
      </c>
      <c r="L80" t="n">
        <v>20.5</v>
      </c>
      <c r="M80" t="n">
        <v>8</v>
      </c>
      <c r="N80" t="n">
        <v>30.91</v>
      </c>
      <c r="O80" t="n">
        <v>21106.82</v>
      </c>
      <c r="P80" t="n">
        <v>242.07</v>
      </c>
      <c r="Q80" t="n">
        <v>452.59</v>
      </c>
      <c r="R80" t="n">
        <v>70.83</v>
      </c>
      <c r="S80" t="n">
        <v>57.64</v>
      </c>
      <c r="T80" t="n">
        <v>4504.98</v>
      </c>
      <c r="U80" t="n">
        <v>0.8100000000000001</v>
      </c>
      <c r="V80" t="n">
        <v>0.88</v>
      </c>
      <c r="W80" t="n">
        <v>6.81</v>
      </c>
      <c r="X80" t="n">
        <v>0.26</v>
      </c>
      <c r="Y80" t="n">
        <v>1</v>
      </c>
      <c r="Z80" t="n">
        <v>10</v>
      </c>
      <c r="AA80" t="n">
        <v>456.4531687958871</v>
      </c>
      <c r="AB80" t="n">
        <v>624.5393628391221</v>
      </c>
      <c r="AC80" t="n">
        <v>564.9342025962565</v>
      </c>
      <c r="AD80" t="n">
        <v>456453.1687958871</v>
      </c>
      <c r="AE80" t="n">
        <v>624539.3628391221</v>
      </c>
      <c r="AF80" t="n">
        <v>2.286119138357758e-05</v>
      </c>
      <c r="AG80" t="n">
        <v>31</v>
      </c>
      <c r="AH80" t="n">
        <v>564934.2025962565</v>
      </c>
    </row>
    <row r="81">
      <c r="A81" t="n">
        <v>79</v>
      </c>
      <c r="B81" t="n">
        <v>70</v>
      </c>
      <c r="C81" t="inlineStr">
        <is>
          <t xml:space="preserve">CONCLUIDO	</t>
        </is>
      </c>
      <c r="D81" t="n">
        <v>3.7743</v>
      </c>
      <c r="E81" t="n">
        <v>26.49</v>
      </c>
      <c r="F81" t="n">
        <v>23.98</v>
      </c>
      <c r="G81" t="n">
        <v>143.86</v>
      </c>
      <c r="H81" t="n">
        <v>2.17</v>
      </c>
      <c r="I81" t="n">
        <v>10</v>
      </c>
      <c r="J81" t="n">
        <v>169.6</v>
      </c>
      <c r="K81" t="n">
        <v>47.83</v>
      </c>
      <c r="L81" t="n">
        <v>20.75</v>
      </c>
      <c r="M81" t="n">
        <v>8</v>
      </c>
      <c r="N81" t="n">
        <v>31.02</v>
      </c>
      <c r="O81" t="n">
        <v>21151.63</v>
      </c>
      <c r="P81" t="n">
        <v>240.71</v>
      </c>
      <c r="Q81" t="n">
        <v>452.55</v>
      </c>
      <c r="R81" t="n">
        <v>70.61</v>
      </c>
      <c r="S81" t="n">
        <v>57.64</v>
      </c>
      <c r="T81" t="n">
        <v>4391.47</v>
      </c>
      <c r="U81" t="n">
        <v>0.82</v>
      </c>
      <c r="V81" t="n">
        <v>0.88</v>
      </c>
      <c r="W81" t="n">
        <v>6.81</v>
      </c>
      <c r="X81" t="n">
        <v>0.25</v>
      </c>
      <c r="Y81" t="n">
        <v>1</v>
      </c>
      <c r="Z81" t="n">
        <v>10</v>
      </c>
      <c r="AA81" t="n">
        <v>455.5051683507515</v>
      </c>
      <c r="AB81" t="n">
        <v>623.2422668072595</v>
      </c>
      <c r="AC81" t="n">
        <v>563.7608995891893</v>
      </c>
      <c r="AD81" t="n">
        <v>455505.1683507515</v>
      </c>
      <c r="AE81" t="n">
        <v>623242.2668072595</v>
      </c>
      <c r="AF81" t="n">
        <v>2.286967442525296e-05</v>
      </c>
      <c r="AG81" t="n">
        <v>31</v>
      </c>
      <c r="AH81" t="n">
        <v>563760.8995891893</v>
      </c>
    </row>
    <row r="82">
      <c r="A82" t="n">
        <v>80</v>
      </c>
      <c r="B82" t="n">
        <v>70</v>
      </c>
      <c r="C82" t="inlineStr">
        <is>
          <t xml:space="preserve">CONCLUIDO	</t>
        </is>
      </c>
      <c r="D82" t="n">
        <v>3.7741</v>
      </c>
      <c r="E82" t="n">
        <v>26.5</v>
      </c>
      <c r="F82" t="n">
        <v>23.98</v>
      </c>
      <c r="G82" t="n">
        <v>143.88</v>
      </c>
      <c r="H82" t="n">
        <v>2.19</v>
      </c>
      <c r="I82" t="n">
        <v>10</v>
      </c>
      <c r="J82" t="n">
        <v>169.97</v>
      </c>
      <c r="K82" t="n">
        <v>47.83</v>
      </c>
      <c r="L82" t="n">
        <v>21</v>
      </c>
      <c r="M82" t="n">
        <v>8</v>
      </c>
      <c r="N82" t="n">
        <v>31.14</v>
      </c>
      <c r="O82" t="n">
        <v>21196.47</v>
      </c>
      <c r="P82" t="n">
        <v>239.27</v>
      </c>
      <c r="Q82" t="n">
        <v>452.56</v>
      </c>
      <c r="R82" t="n">
        <v>70.58</v>
      </c>
      <c r="S82" t="n">
        <v>57.64</v>
      </c>
      <c r="T82" t="n">
        <v>4380.29</v>
      </c>
      <c r="U82" t="n">
        <v>0.82</v>
      </c>
      <c r="V82" t="n">
        <v>0.88</v>
      </c>
      <c r="W82" t="n">
        <v>6.81</v>
      </c>
      <c r="X82" t="n">
        <v>0.26</v>
      </c>
      <c r="Y82" t="n">
        <v>1</v>
      </c>
      <c r="Z82" t="n">
        <v>10</v>
      </c>
      <c r="AA82" t="n">
        <v>454.5917845986215</v>
      </c>
      <c r="AB82" t="n">
        <v>621.9925348619483</v>
      </c>
      <c r="AC82" t="n">
        <v>562.6304403067287</v>
      </c>
      <c r="AD82" t="n">
        <v>454591.7845986215</v>
      </c>
      <c r="AE82" t="n">
        <v>621992.5348619483</v>
      </c>
      <c r="AF82" t="n">
        <v>2.286846256215647e-05</v>
      </c>
      <c r="AG82" t="n">
        <v>31</v>
      </c>
      <c r="AH82" t="n">
        <v>562630.4403067287</v>
      </c>
    </row>
    <row r="83">
      <c r="A83" t="n">
        <v>81</v>
      </c>
      <c r="B83" t="n">
        <v>70</v>
      </c>
      <c r="C83" t="inlineStr">
        <is>
          <t xml:space="preserve">CONCLUIDO	</t>
        </is>
      </c>
      <c r="D83" t="n">
        <v>3.782</v>
      </c>
      <c r="E83" t="n">
        <v>26.44</v>
      </c>
      <c r="F83" t="n">
        <v>23.95</v>
      </c>
      <c r="G83" t="n">
        <v>159.69</v>
      </c>
      <c r="H83" t="n">
        <v>2.21</v>
      </c>
      <c r="I83" t="n">
        <v>9</v>
      </c>
      <c r="J83" t="n">
        <v>170.33</v>
      </c>
      <c r="K83" t="n">
        <v>47.83</v>
      </c>
      <c r="L83" t="n">
        <v>21.25</v>
      </c>
      <c r="M83" t="n">
        <v>7</v>
      </c>
      <c r="N83" t="n">
        <v>31.25</v>
      </c>
      <c r="O83" t="n">
        <v>21241.35</v>
      </c>
      <c r="P83" t="n">
        <v>237.68</v>
      </c>
      <c r="Q83" t="n">
        <v>452.6</v>
      </c>
      <c r="R83" t="n">
        <v>69.7</v>
      </c>
      <c r="S83" t="n">
        <v>57.64</v>
      </c>
      <c r="T83" t="n">
        <v>3943.25</v>
      </c>
      <c r="U83" t="n">
        <v>0.83</v>
      </c>
      <c r="V83" t="n">
        <v>0.89</v>
      </c>
      <c r="W83" t="n">
        <v>6.81</v>
      </c>
      <c r="X83" t="n">
        <v>0.23</v>
      </c>
      <c r="Y83" t="n">
        <v>1</v>
      </c>
      <c r="Z83" t="n">
        <v>10</v>
      </c>
      <c r="AA83" t="n">
        <v>453.1745338735635</v>
      </c>
      <c r="AB83" t="n">
        <v>620.0533898952345</v>
      </c>
      <c r="AC83" t="n">
        <v>560.876364614031</v>
      </c>
      <c r="AD83" t="n">
        <v>453174.5338735635</v>
      </c>
      <c r="AE83" t="n">
        <v>620053.3898952345</v>
      </c>
      <c r="AF83" t="n">
        <v>2.29163311544675e-05</v>
      </c>
      <c r="AG83" t="n">
        <v>31</v>
      </c>
      <c r="AH83" t="n">
        <v>560876.364614031</v>
      </c>
    </row>
    <row r="84">
      <c r="A84" t="n">
        <v>82</v>
      </c>
      <c r="B84" t="n">
        <v>70</v>
      </c>
      <c r="C84" t="inlineStr">
        <is>
          <t xml:space="preserve">CONCLUIDO	</t>
        </is>
      </c>
      <c r="D84" t="n">
        <v>3.7829</v>
      </c>
      <c r="E84" t="n">
        <v>26.43</v>
      </c>
      <c r="F84" t="n">
        <v>23.95</v>
      </c>
      <c r="G84" t="n">
        <v>159.64</v>
      </c>
      <c r="H84" t="n">
        <v>2.23</v>
      </c>
      <c r="I84" t="n">
        <v>9</v>
      </c>
      <c r="J84" t="n">
        <v>170.69</v>
      </c>
      <c r="K84" t="n">
        <v>47.83</v>
      </c>
      <c r="L84" t="n">
        <v>21.5</v>
      </c>
      <c r="M84" t="n">
        <v>7</v>
      </c>
      <c r="N84" t="n">
        <v>31.37</v>
      </c>
      <c r="O84" t="n">
        <v>21286.27</v>
      </c>
      <c r="P84" t="n">
        <v>237.84</v>
      </c>
      <c r="Q84" t="n">
        <v>452.57</v>
      </c>
      <c r="R84" t="n">
        <v>69.63</v>
      </c>
      <c r="S84" t="n">
        <v>57.64</v>
      </c>
      <c r="T84" t="n">
        <v>3907.73</v>
      </c>
      <c r="U84" t="n">
        <v>0.83</v>
      </c>
      <c r="V84" t="n">
        <v>0.89</v>
      </c>
      <c r="W84" t="n">
        <v>6.81</v>
      </c>
      <c r="X84" t="n">
        <v>0.22</v>
      </c>
      <c r="Y84" t="n">
        <v>1</v>
      </c>
      <c r="Z84" t="n">
        <v>10</v>
      </c>
      <c r="AA84" t="n">
        <v>453.2349763657299</v>
      </c>
      <c r="AB84" t="n">
        <v>620.1360899795512</v>
      </c>
      <c r="AC84" t="n">
        <v>560.951171918371</v>
      </c>
      <c r="AD84" t="n">
        <v>453234.9763657299</v>
      </c>
      <c r="AE84" t="n">
        <v>620136.0899795513</v>
      </c>
      <c r="AF84" t="n">
        <v>2.292178453840166e-05</v>
      </c>
      <c r="AG84" t="n">
        <v>31</v>
      </c>
      <c r="AH84" t="n">
        <v>560951.171918371</v>
      </c>
    </row>
    <row r="85">
      <c r="A85" t="n">
        <v>83</v>
      </c>
      <c r="B85" t="n">
        <v>70</v>
      </c>
      <c r="C85" t="inlineStr">
        <is>
          <t xml:space="preserve">CONCLUIDO	</t>
        </is>
      </c>
      <c r="D85" t="n">
        <v>3.782</v>
      </c>
      <c r="E85" t="n">
        <v>26.44</v>
      </c>
      <c r="F85" t="n">
        <v>23.95</v>
      </c>
      <c r="G85" t="n">
        <v>159.68</v>
      </c>
      <c r="H85" t="n">
        <v>2.25</v>
      </c>
      <c r="I85" t="n">
        <v>9</v>
      </c>
      <c r="J85" t="n">
        <v>171.06</v>
      </c>
      <c r="K85" t="n">
        <v>47.83</v>
      </c>
      <c r="L85" t="n">
        <v>21.75</v>
      </c>
      <c r="M85" t="n">
        <v>7</v>
      </c>
      <c r="N85" t="n">
        <v>31.48</v>
      </c>
      <c r="O85" t="n">
        <v>21331.23</v>
      </c>
      <c r="P85" t="n">
        <v>238.29</v>
      </c>
      <c r="Q85" t="n">
        <v>452.56</v>
      </c>
      <c r="R85" t="n">
        <v>69.65000000000001</v>
      </c>
      <c r="S85" t="n">
        <v>57.64</v>
      </c>
      <c r="T85" t="n">
        <v>3920.24</v>
      </c>
      <c r="U85" t="n">
        <v>0.83</v>
      </c>
      <c r="V85" t="n">
        <v>0.89</v>
      </c>
      <c r="W85" t="n">
        <v>6.81</v>
      </c>
      <c r="X85" t="n">
        <v>0.23</v>
      </c>
      <c r="Y85" t="n">
        <v>1</v>
      </c>
      <c r="Z85" t="n">
        <v>10</v>
      </c>
      <c r="AA85" t="n">
        <v>453.5646384303348</v>
      </c>
      <c r="AB85" t="n">
        <v>620.5871481600074</v>
      </c>
      <c r="AC85" t="n">
        <v>561.3591817391484</v>
      </c>
      <c r="AD85" t="n">
        <v>453564.6384303347</v>
      </c>
      <c r="AE85" t="n">
        <v>620587.1481600073</v>
      </c>
      <c r="AF85" t="n">
        <v>2.29163311544675e-05</v>
      </c>
      <c r="AG85" t="n">
        <v>31</v>
      </c>
      <c r="AH85" t="n">
        <v>561359.1817391485</v>
      </c>
    </row>
    <row r="86">
      <c r="A86" t="n">
        <v>84</v>
      </c>
      <c r="B86" t="n">
        <v>70</v>
      </c>
      <c r="C86" t="inlineStr">
        <is>
          <t xml:space="preserve">CONCLUIDO	</t>
        </is>
      </c>
      <c r="D86" t="n">
        <v>3.7826</v>
      </c>
      <c r="E86" t="n">
        <v>26.44</v>
      </c>
      <c r="F86" t="n">
        <v>23.95</v>
      </c>
      <c r="G86" t="n">
        <v>159.66</v>
      </c>
      <c r="H86" t="n">
        <v>2.28</v>
      </c>
      <c r="I86" t="n">
        <v>9</v>
      </c>
      <c r="J86" t="n">
        <v>171.42</v>
      </c>
      <c r="K86" t="n">
        <v>47.83</v>
      </c>
      <c r="L86" t="n">
        <v>22</v>
      </c>
      <c r="M86" t="n">
        <v>7</v>
      </c>
      <c r="N86" t="n">
        <v>31.6</v>
      </c>
      <c r="O86" t="n">
        <v>21376.23</v>
      </c>
      <c r="P86" t="n">
        <v>238.74</v>
      </c>
      <c r="Q86" t="n">
        <v>452.56</v>
      </c>
      <c r="R86" t="n">
        <v>69.58</v>
      </c>
      <c r="S86" t="n">
        <v>57.64</v>
      </c>
      <c r="T86" t="n">
        <v>3883.24</v>
      </c>
      <c r="U86" t="n">
        <v>0.83</v>
      </c>
      <c r="V86" t="n">
        <v>0.89</v>
      </c>
      <c r="W86" t="n">
        <v>6.81</v>
      </c>
      <c r="X86" t="n">
        <v>0.22</v>
      </c>
      <c r="Y86" t="n">
        <v>1</v>
      </c>
      <c r="Z86" t="n">
        <v>10</v>
      </c>
      <c r="AA86" t="n">
        <v>453.8244069597918</v>
      </c>
      <c r="AB86" t="n">
        <v>620.9425749221892</v>
      </c>
      <c r="AC86" t="n">
        <v>561.6806870699921</v>
      </c>
      <c r="AD86" t="n">
        <v>453824.4069597918</v>
      </c>
      <c r="AE86" t="n">
        <v>620942.5749221892</v>
      </c>
      <c r="AF86" t="n">
        <v>2.291996674375694e-05</v>
      </c>
      <c r="AG86" t="n">
        <v>31</v>
      </c>
      <c r="AH86" t="n">
        <v>561680.6870699922</v>
      </c>
    </row>
    <row r="87">
      <c r="A87" t="n">
        <v>85</v>
      </c>
      <c r="B87" t="n">
        <v>70</v>
      </c>
      <c r="C87" t="inlineStr">
        <is>
          <t xml:space="preserve">CONCLUIDO	</t>
        </is>
      </c>
      <c r="D87" t="n">
        <v>3.7836</v>
      </c>
      <c r="E87" t="n">
        <v>26.43</v>
      </c>
      <c r="F87" t="n">
        <v>23.94</v>
      </c>
      <c r="G87" t="n">
        <v>159.61</v>
      </c>
      <c r="H87" t="n">
        <v>2.3</v>
      </c>
      <c r="I87" t="n">
        <v>9</v>
      </c>
      <c r="J87" t="n">
        <v>171.79</v>
      </c>
      <c r="K87" t="n">
        <v>47.83</v>
      </c>
      <c r="L87" t="n">
        <v>22.25</v>
      </c>
      <c r="M87" t="n">
        <v>7</v>
      </c>
      <c r="N87" t="n">
        <v>31.71</v>
      </c>
      <c r="O87" t="n">
        <v>21421.26</v>
      </c>
      <c r="P87" t="n">
        <v>238.58</v>
      </c>
      <c r="Q87" t="n">
        <v>452.55</v>
      </c>
      <c r="R87" t="n">
        <v>69.45999999999999</v>
      </c>
      <c r="S87" t="n">
        <v>57.64</v>
      </c>
      <c r="T87" t="n">
        <v>3821.19</v>
      </c>
      <c r="U87" t="n">
        <v>0.83</v>
      </c>
      <c r="V87" t="n">
        <v>0.89</v>
      </c>
      <c r="W87" t="n">
        <v>6.81</v>
      </c>
      <c r="X87" t="n">
        <v>0.22</v>
      </c>
      <c r="Y87" t="n">
        <v>1</v>
      </c>
      <c r="Z87" t="n">
        <v>10</v>
      </c>
      <c r="AA87" t="n">
        <v>453.665471425432</v>
      </c>
      <c r="AB87" t="n">
        <v>620.7251123123373</v>
      </c>
      <c r="AC87" t="n">
        <v>561.4839787864139</v>
      </c>
      <c r="AD87" t="n">
        <v>453665.471425432</v>
      </c>
      <c r="AE87" t="n">
        <v>620725.1123123373</v>
      </c>
      <c r="AF87" t="n">
        <v>2.292602605923935e-05</v>
      </c>
      <c r="AG87" t="n">
        <v>31</v>
      </c>
      <c r="AH87" t="n">
        <v>561483.9787864139</v>
      </c>
    </row>
    <row r="88">
      <c r="A88" t="n">
        <v>86</v>
      </c>
      <c r="B88" t="n">
        <v>70</v>
      </c>
      <c r="C88" t="inlineStr">
        <is>
          <t xml:space="preserve">CONCLUIDO	</t>
        </is>
      </c>
      <c r="D88" t="n">
        <v>3.7813</v>
      </c>
      <c r="E88" t="n">
        <v>26.45</v>
      </c>
      <c r="F88" t="n">
        <v>23.96</v>
      </c>
      <c r="G88" t="n">
        <v>159.72</v>
      </c>
      <c r="H88" t="n">
        <v>2.32</v>
      </c>
      <c r="I88" t="n">
        <v>9</v>
      </c>
      <c r="J88" t="n">
        <v>172.15</v>
      </c>
      <c r="K88" t="n">
        <v>47.83</v>
      </c>
      <c r="L88" t="n">
        <v>22.5</v>
      </c>
      <c r="M88" t="n">
        <v>7</v>
      </c>
      <c r="N88" t="n">
        <v>31.83</v>
      </c>
      <c r="O88" t="n">
        <v>21466.34</v>
      </c>
      <c r="P88" t="n">
        <v>238.5</v>
      </c>
      <c r="Q88" t="n">
        <v>452.57</v>
      </c>
      <c r="R88" t="n">
        <v>70.02</v>
      </c>
      <c r="S88" t="n">
        <v>57.64</v>
      </c>
      <c r="T88" t="n">
        <v>4102.11</v>
      </c>
      <c r="U88" t="n">
        <v>0.82</v>
      </c>
      <c r="V88" t="n">
        <v>0.89</v>
      </c>
      <c r="W88" t="n">
        <v>6.81</v>
      </c>
      <c r="X88" t="n">
        <v>0.23</v>
      </c>
      <c r="Y88" t="n">
        <v>1</v>
      </c>
      <c r="Z88" t="n">
        <v>10</v>
      </c>
      <c r="AA88" t="n">
        <v>453.7415948989935</v>
      </c>
      <c r="AB88" t="n">
        <v>620.8292678071947</v>
      </c>
      <c r="AC88" t="n">
        <v>561.5781938270252</v>
      </c>
      <c r="AD88" t="n">
        <v>453741.5948989935</v>
      </c>
      <c r="AE88" t="n">
        <v>620829.2678071947</v>
      </c>
      <c r="AF88" t="n">
        <v>2.291208963362981e-05</v>
      </c>
      <c r="AG88" t="n">
        <v>31</v>
      </c>
      <c r="AH88" t="n">
        <v>561578.1938270252</v>
      </c>
    </row>
    <row r="89">
      <c r="A89" t="n">
        <v>87</v>
      </c>
      <c r="B89" t="n">
        <v>70</v>
      </c>
      <c r="C89" t="inlineStr">
        <is>
          <t xml:space="preserve">CONCLUIDO	</t>
        </is>
      </c>
      <c r="D89" t="n">
        <v>3.7822</v>
      </c>
      <c r="E89" t="n">
        <v>26.44</v>
      </c>
      <c r="F89" t="n">
        <v>23.95</v>
      </c>
      <c r="G89" t="n">
        <v>159.68</v>
      </c>
      <c r="H89" t="n">
        <v>2.34</v>
      </c>
      <c r="I89" t="n">
        <v>9</v>
      </c>
      <c r="J89" t="n">
        <v>172.52</v>
      </c>
      <c r="K89" t="n">
        <v>47.83</v>
      </c>
      <c r="L89" t="n">
        <v>22.75</v>
      </c>
      <c r="M89" t="n">
        <v>7</v>
      </c>
      <c r="N89" t="n">
        <v>31.94</v>
      </c>
      <c r="O89" t="n">
        <v>21511.45</v>
      </c>
      <c r="P89" t="n">
        <v>237.87</v>
      </c>
      <c r="Q89" t="n">
        <v>452.55</v>
      </c>
      <c r="R89" t="n">
        <v>69.77</v>
      </c>
      <c r="S89" t="n">
        <v>57.64</v>
      </c>
      <c r="T89" t="n">
        <v>3979.85</v>
      </c>
      <c r="U89" t="n">
        <v>0.83</v>
      </c>
      <c r="V89" t="n">
        <v>0.89</v>
      </c>
      <c r="W89" t="n">
        <v>6.81</v>
      </c>
      <c r="X89" t="n">
        <v>0.23</v>
      </c>
      <c r="Y89" t="n">
        <v>1</v>
      </c>
      <c r="Z89" t="n">
        <v>10</v>
      </c>
      <c r="AA89" t="n">
        <v>453.286732443399</v>
      </c>
      <c r="AB89" t="n">
        <v>620.2069049283351</v>
      </c>
      <c r="AC89" t="n">
        <v>561.0152283878322</v>
      </c>
      <c r="AD89" t="n">
        <v>453286.732443399</v>
      </c>
      <c r="AE89" t="n">
        <v>620206.9049283351</v>
      </c>
      <c r="AF89" t="n">
        <v>2.291754301756398e-05</v>
      </c>
      <c r="AG89" t="n">
        <v>31</v>
      </c>
      <c r="AH89" t="n">
        <v>561015.2283878322</v>
      </c>
    </row>
    <row r="90">
      <c r="A90" t="n">
        <v>88</v>
      </c>
      <c r="B90" t="n">
        <v>70</v>
      </c>
      <c r="C90" t="inlineStr">
        <is>
          <t xml:space="preserve">CONCLUIDO	</t>
        </is>
      </c>
      <c r="D90" t="n">
        <v>3.7837</v>
      </c>
      <c r="E90" t="n">
        <v>26.43</v>
      </c>
      <c r="F90" t="n">
        <v>23.94</v>
      </c>
      <c r="G90" t="n">
        <v>159.6</v>
      </c>
      <c r="H90" t="n">
        <v>2.36</v>
      </c>
      <c r="I90" t="n">
        <v>9</v>
      </c>
      <c r="J90" t="n">
        <v>172.89</v>
      </c>
      <c r="K90" t="n">
        <v>47.83</v>
      </c>
      <c r="L90" t="n">
        <v>23</v>
      </c>
      <c r="M90" t="n">
        <v>7</v>
      </c>
      <c r="N90" t="n">
        <v>32.06</v>
      </c>
      <c r="O90" t="n">
        <v>21556.61</v>
      </c>
      <c r="P90" t="n">
        <v>236.1</v>
      </c>
      <c r="Q90" t="n">
        <v>452.55</v>
      </c>
      <c r="R90" t="n">
        <v>69.43000000000001</v>
      </c>
      <c r="S90" t="n">
        <v>57.64</v>
      </c>
      <c r="T90" t="n">
        <v>3806.48</v>
      </c>
      <c r="U90" t="n">
        <v>0.83</v>
      </c>
      <c r="V90" t="n">
        <v>0.89</v>
      </c>
      <c r="W90" t="n">
        <v>6.81</v>
      </c>
      <c r="X90" t="n">
        <v>0.22</v>
      </c>
      <c r="Y90" t="n">
        <v>1</v>
      </c>
      <c r="Z90" t="n">
        <v>10</v>
      </c>
      <c r="AA90" t="n">
        <v>452.0755225322345</v>
      </c>
      <c r="AB90" t="n">
        <v>618.5496740930696</v>
      </c>
      <c r="AC90" t="n">
        <v>559.5161613375465</v>
      </c>
      <c r="AD90" t="n">
        <v>452075.5225322344</v>
      </c>
      <c r="AE90" t="n">
        <v>618549.6740930696</v>
      </c>
      <c r="AF90" t="n">
        <v>2.292663199078759e-05</v>
      </c>
      <c r="AG90" t="n">
        <v>31</v>
      </c>
      <c r="AH90" t="n">
        <v>559516.1613375464</v>
      </c>
    </row>
    <row r="91">
      <c r="A91" t="n">
        <v>89</v>
      </c>
      <c r="B91" t="n">
        <v>70</v>
      </c>
      <c r="C91" t="inlineStr">
        <is>
          <t xml:space="preserve">CONCLUIDO	</t>
        </is>
      </c>
      <c r="D91" t="n">
        <v>3.782</v>
      </c>
      <c r="E91" t="n">
        <v>26.44</v>
      </c>
      <c r="F91" t="n">
        <v>23.95</v>
      </c>
      <c r="G91" t="n">
        <v>159.68</v>
      </c>
      <c r="H91" t="n">
        <v>2.38</v>
      </c>
      <c r="I91" t="n">
        <v>9</v>
      </c>
      <c r="J91" t="n">
        <v>173.25</v>
      </c>
      <c r="K91" t="n">
        <v>47.83</v>
      </c>
      <c r="L91" t="n">
        <v>23.25</v>
      </c>
      <c r="M91" t="n">
        <v>7</v>
      </c>
      <c r="N91" t="n">
        <v>32.17</v>
      </c>
      <c r="O91" t="n">
        <v>21601.8</v>
      </c>
      <c r="P91" t="n">
        <v>235.46</v>
      </c>
      <c r="Q91" t="n">
        <v>452.58</v>
      </c>
      <c r="R91" t="n">
        <v>69.84</v>
      </c>
      <c r="S91" t="n">
        <v>57.64</v>
      </c>
      <c r="T91" t="n">
        <v>4014.62</v>
      </c>
      <c r="U91" t="n">
        <v>0.83</v>
      </c>
      <c r="V91" t="n">
        <v>0.89</v>
      </c>
      <c r="W91" t="n">
        <v>6.81</v>
      </c>
      <c r="X91" t="n">
        <v>0.23</v>
      </c>
      <c r="Y91" t="n">
        <v>1</v>
      </c>
      <c r="Z91" t="n">
        <v>10</v>
      </c>
      <c r="AA91" t="n">
        <v>451.754809093183</v>
      </c>
      <c r="AB91" t="n">
        <v>618.1108598168811</v>
      </c>
      <c r="AC91" t="n">
        <v>559.1192268799977</v>
      </c>
      <c r="AD91" t="n">
        <v>451754.809093183</v>
      </c>
      <c r="AE91" t="n">
        <v>618110.8598168811</v>
      </c>
      <c r="AF91" t="n">
        <v>2.29163311544675e-05</v>
      </c>
      <c r="AG91" t="n">
        <v>31</v>
      </c>
      <c r="AH91" t="n">
        <v>559119.2268799976</v>
      </c>
    </row>
    <row r="92">
      <c r="A92" t="n">
        <v>90</v>
      </c>
      <c r="B92" t="n">
        <v>70</v>
      </c>
      <c r="C92" t="inlineStr">
        <is>
          <t xml:space="preserve">CONCLUIDO	</t>
        </is>
      </c>
      <c r="D92" t="n">
        <v>3.7804</v>
      </c>
      <c r="E92" t="n">
        <v>26.45</v>
      </c>
      <c r="F92" t="n">
        <v>23.96</v>
      </c>
      <c r="G92" t="n">
        <v>159.76</v>
      </c>
      <c r="H92" t="n">
        <v>2.4</v>
      </c>
      <c r="I92" t="n">
        <v>9</v>
      </c>
      <c r="J92" t="n">
        <v>173.62</v>
      </c>
      <c r="K92" t="n">
        <v>47.83</v>
      </c>
      <c r="L92" t="n">
        <v>23.5</v>
      </c>
      <c r="M92" t="n">
        <v>7</v>
      </c>
      <c r="N92" t="n">
        <v>32.29</v>
      </c>
      <c r="O92" t="n">
        <v>21647.03</v>
      </c>
      <c r="P92" t="n">
        <v>235.59</v>
      </c>
      <c r="Q92" t="n">
        <v>452.57</v>
      </c>
      <c r="R92" t="n">
        <v>70.06</v>
      </c>
      <c r="S92" t="n">
        <v>57.64</v>
      </c>
      <c r="T92" t="n">
        <v>4122.93</v>
      </c>
      <c r="U92" t="n">
        <v>0.82</v>
      </c>
      <c r="V92" t="n">
        <v>0.88</v>
      </c>
      <c r="W92" t="n">
        <v>6.81</v>
      </c>
      <c r="X92" t="n">
        <v>0.24</v>
      </c>
      <c r="Y92" t="n">
        <v>1</v>
      </c>
      <c r="Z92" t="n">
        <v>10</v>
      </c>
      <c r="AA92" t="n">
        <v>451.9218350212972</v>
      </c>
      <c r="AB92" t="n">
        <v>618.3393920603908</v>
      </c>
      <c r="AC92" t="n">
        <v>559.3259483269338</v>
      </c>
      <c r="AD92" t="n">
        <v>451921.8350212972</v>
      </c>
      <c r="AE92" t="n">
        <v>618339.3920603908</v>
      </c>
      <c r="AF92" t="n">
        <v>2.290663624969564e-05</v>
      </c>
      <c r="AG92" t="n">
        <v>31</v>
      </c>
      <c r="AH92" t="n">
        <v>559325.9483269338</v>
      </c>
    </row>
    <row r="93">
      <c r="A93" t="n">
        <v>91</v>
      </c>
      <c r="B93" t="n">
        <v>70</v>
      </c>
      <c r="C93" t="inlineStr">
        <is>
          <t xml:space="preserve">CONCLUIDO	</t>
        </is>
      </c>
      <c r="D93" t="n">
        <v>3.7813</v>
      </c>
      <c r="E93" t="n">
        <v>26.45</v>
      </c>
      <c r="F93" t="n">
        <v>23.96</v>
      </c>
      <c r="G93" t="n">
        <v>159.72</v>
      </c>
      <c r="H93" t="n">
        <v>2.42</v>
      </c>
      <c r="I93" t="n">
        <v>9</v>
      </c>
      <c r="J93" t="n">
        <v>173.99</v>
      </c>
      <c r="K93" t="n">
        <v>47.83</v>
      </c>
      <c r="L93" t="n">
        <v>23.75</v>
      </c>
      <c r="M93" t="n">
        <v>6</v>
      </c>
      <c r="N93" t="n">
        <v>32.41</v>
      </c>
      <c r="O93" t="n">
        <v>21692.3</v>
      </c>
      <c r="P93" t="n">
        <v>234.21</v>
      </c>
      <c r="Q93" t="n">
        <v>452.59</v>
      </c>
      <c r="R93" t="n">
        <v>69.88</v>
      </c>
      <c r="S93" t="n">
        <v>57.64</v>
      </c>
      <c r="T93" t="n">
        <v>4034.98</v>
      </c>
      <c r="U93" t="n">
        <v>0.82</v>
      </c>
      <c r="V93" t="n">
        <v>0.89</v>
      </c>
      <c r="W93" t="n">
        <v>6.81</v>
      </c>
      <c r="X93" t="n">
        <v>0.23</v>
      </c>
      <c r="Y93" t="n">
        <v>1</v>
      </c>
      <c r="Z93" t="n">
        <v>10</v>
      </c>
      <c r="AA93" t="n">
        <v>450.9975648032589</v>
      </c>
      <c r="AB93" t="n">
        <v>617.0747647721468</v>
      </c>
      <c r="AC93" t="n">
        <v>558.1820152921641</v>
      </c>
      <c r="AD93" t="n">
        <v>450997.5648032589</v>
      </c>
      <c r="AE93" t="n">
        <v>617074.7647721467</v>
      </c>
      <c r="AF93" t="n">
        <v>2.291208963362981e-05</v>
      </c>
      <c r="AG93" t="n">
        <v>31</v>
      </c>
      <c r="AH93" t="n">
        <v>558182.0152921642</v>
      </c>
    </row>
    <row r="94">
      <c r="A94" t="n">
        <v>92</v>
      </c>
      <c r="B94" t="n">
        <v>70</v>
      </c>
      <c r="C94" t="inlineStr">
        <is>
          <t xml:space="preserve">CONCLUIDO	</t>
        </is>
      </c>
      <c r="D94" t="n">
        <v>3.7912</v>
      </c>
      <c r="E94" t="n">
        <v>26.38</v>
      </c>
      <c r="F94" t="n">
        <v>23.92</v>
      </c>
      <c r="G94" t="n">
        <v>179.38</v>
      </c>
      <c r="H94" t="n">
        <v>2.44</v>
      </c>
      <c r="I94" t="n">
        <v>8</v>
      </c>
      <c r="J94" t="n">
        <v>174.35</v>
      </c>
      <c r="K94" t="n">
        <v>47.83</v>
      </c>
      <c r="L94" t="n">
        <v>24</v>
      </c>
      <c r="M94" t="n">
        <v>5</v>
      </c>
      <c r="N94" t="n">
        <v>32.53</v>
      </c>
      <c r="O94" t="n">
        <v>21737.62</v>
      </c>
      <c r="P94" t="n">
        <v>233.46</v>
      </c>
      <c r="Q94" t="n">
        <v>452.58</v>
      </c>
      <c r="R94" t="n">
        <v>68.62</v>
      </c>
      <c r="S94" t="n">
        <v>57.64</v>
      </c>
      <c r="T94" t="n">
        <v>3407.77</v>
      </c>
      <c r="U94" t="n">
        <v>0.84</v>
      </c>
      <c r="V94" t="n">
        <v>0.89</v>
      </c>
      <c r="W94" t="n">
        <v>6.81</v>
      </c>
      <c r="X94" t="n">
        <v>0.19</v>
      </c>
      <c r="Y94" t="n">
        <v>1</v>
      </c>
      <c r="Z94" t="n">
        <v>10</v>
      </c>
      <c r="AA94" t="n">
        <v>450.0255050291495</v>
      </c>
      <c r="AB94" t="n">
        <v>615.7447497049595</v>
      </c>
      <c r="AC94" t="n">
        <v>556.9789349963014</v>
      </c>
      <c r="AD94" t="n">
        <v>450025.5050291495</v>
      </c>
      <c r="AE94" t="n">
        <v>615744.7497049596</v>
      </c>
      <c r="AF94" t="n">
        <v>2.297207685690565e-05</v>
      </c>
      <c r="AG94" t="n">
        <v>31</v>
      </c>
      <c r="AH94" t="n">
        <v>556978.9349963014</v>
      </c>
    </row>
    <row r="95">
      <c r="A95" t="n">
        <v>93</v>
      </c>
      <c r="B95" t="n">
        <v>70</v>
      </c>
      <c r="C95" t="inlineStr">
        <is>
          <t xml:space="preserve">CONCLUIDO	</t>
        </is>
      </c>
      <c r="D95" t="n">
        <v>3.7899</v>
      </c>
      <c r="E95" t="n">
        <v>26.39</v>
      </c>
      <c r="F95" t="n">
        <v>23.93</v>
      </c>
      <c r="G95" t="n">
        <v>179.45</v>
      </c>
      <c r="H95" t="n">
        <v>2.46</v>
      </c>
      <c r="I95" t="n">
        <v>8</v>
      </c>
      <c r="J95" t="n">
        <v>174.72</v>
      </c>
      <c r="K95" t="n">
        <v>47.83</v>
      </c>
      <c r="L95" t="n">
        <v>24.25</v>
      </c>
      <c r="M95" t="n">
        <v>5</v>
      </c>
      <c r="N95" t="n">
        <v>32.64</v>
      </c>
      <c r="O95" t="n">
        <v>21782.97</v>
      </c>
      <c r="P95" t="n">
        <v>233.37</v>
      </c>
      <c r="Q95" t="n">
        <v>452.58</v>
      </c>
      <c r="R95" t="n">
        <v>68.79000000000001</v>
      </c>
      <c r="S95" t="n">
        <v>57.64</v>
      </c>
      <c r="T95" t="n">
        <v>3491.21</v>
      </c>
      <c r="U95" t="n">
        <v>0.84</v>
      </c>
      <c r="V95" t="n">
        <v>0.89</v>
      </c>
      <c r="W95" t="n">
        <v>6.81</v>
      </c>
      <c r="X95" t="n">
        <v>0.2</v>
      </c>
      <c r="Y95" t="n">
        <v>1</v>
      </c>
      <c r="Z95" t="n">
        <v>10</v>
      </c>
      <c r="AA95" t="n">
        <v>450.0373051874099</v>
      </c>
      <c r="AB95" t="n">
        <v>615.7608952020776</v>
      </c>
      <c r="AC95" t="n">
        <v>556.9935395898349</v>
      </c>
      <c r="AD95" t="n">
        <v>450037.3051874099</v>
      </c>
      <c r="AE95" t="n">
        <v>615760.8952020776</v>
      </c>
      <c r="AF95" t="n">
        <v>2.296419974677852e-05</v>
      </c>
      <c r="AG95" t="n">
        <v>31</v>
      </c>
      <c r="AH95" t="n">
        <v>556993.5395898349</v>
      </c>
    </row>
    <row r="96">
      <c r="A96" t="n">
        <v>94</v>
      </c>
      <c r="B96" t="n">
        <v>70</v>
      </c>
      <c r="C96" t="inlineStr">
        <is>
          <t xml:space="preserve">CONCLUIDO	</t>
        </is>
      </c>
      <c r="D96" t="n">
        <v>3.7899</v>
      </c>
      <c r="E96" t="n">
        <v>26.39</v>
      </c>
      <c r="F96" t="n">
        <v>23.93</v>
      </c>
      <c r="G96" t="n">
        <v>179.45</v>
      </c>
      <c r="H96" t="n">
        <v>2.48</v>
      </c>
      <c r="I96" t="n">
        <v>8</v>
      </c>
      <c r="J96" t="n">
        <v>175.09</v>
      </c>
      <c r="K96" t="n">
        <v>47.83</v>
      </c>
      <c r="L96" t="n">
        <v>24.5</v>
      </c>
      <c r="M96" t="n">
        <v>5</v>
      </c>
      <c r="N96" t="n">
        <v>32.76</v>
      </c>
      <c r="O96" t="n">
        <v>21828.36</v>
      </c>
      <c r="P96" t="n">
        <v>233.13</v>
      </c>
      <c r="Q96" t="n">
        <v>452.61</v>
      </c>
      <c r="R96" t="n">
        <v>68.97</v>
      </c>
      <c r="S96" t="n">
        <v>57.64</v>
      </c>
      <c r="T96" t="n">
        <v>3580.83</v>
      </c>
      <c r="U96" t="n">
        <v>0.84</v>
      </c>
      <c r="V96" t="n">
        <v>0.89</v>
      </c>
      <c r="W96" t="n">
        <v>6.81</v>
      </c>
      <c r="X96" t="n">
        <v>0.2</v>
      </c>
      <c r="Y96" t="n">
        <v>1</v>
      </c>
      <c r="Z96" t="n">
        <v>10</v>
      </c>
      <c r="AA96" t="n">
        <v>449.8841413623813</v>
      </c>
      <c r="AB96" t="n">
        <v>615.5513296995625</v>
      </c>
      <c r="AC96" t="n">
        <v>556.8039747247528</v>
      </c>
      <c r="AD96" t="n">
        <v>449884.1413623813</v>
      </c>
      <c r="AE96" t="n">
        <v>615551.3296995625</v>
      </c>
      <c r="AF96" t="n">
        <v>2.296419974677852e-05</v>
      </c>
      <c r="AG96" t="n">
        <v>31</v>
      </c>
      <c r="AH96" t="n">
        <v>556803.9747247528</v>
      </c>
    </row>
    <row r="97">
      <c r="A97" t="n">
        <v>95</v>
      </c>
      <c r="B97" t="n">
        <v>70</v>
      </c>
      <c r="C97" t="inlineStr">
        <is>
          <t xml:space="preserve">CONCLUIDO	</t>
        </is>
      </c>
      <c r="D97" t="n">
        <v>3.7911</v>
      </c>
      <c r="E97" t="n">
        <v>26.38</v>
      </c>
      <c r="F97" t="n">
        <v>23.92</v>
      </c>
      <c r="G97" t="n">
        <v>179.39</v>
      </c>
      <c r="H97" t="n">
        <v>2.5</v>
      </c>
      <c r="I97" t="n">
        <v>8</v>
      </c>
      <c r="J97" t="n">
        <v>175.46</v>
      </c>
      <c r="K97" t="n">
        <v>47.83</v>
      </c>
      <c r="L97" t="n">
        <v>24.75</v>
      </c>
      <c r="M97" t="n">
        <v>5</v>
      </c>
      <c r="N97" t="n">
        <v>32.88</v>
      </c>
      <c r="O97" t="n">
        <v>21873.79</v>
      </c>
      <c r="P97" t="n">
        <v>233.36</v>
      </c>
      <c r="Q97" t="n">
        <v>452.58</v>
      </c>
      <c r="R97" t="n">
        <v>68.64</v>
      </c>
      <c r="S97" t="n">
        <v>57.64</v>
      </c>
      <c r="T97" t="n">
        <v>3417.42</v>
      </c>
      <c r="U97" t="n">
        <v>0.84</v>
      </c>
      <c r="V97" t="n">
        <v>0.89</v>
      </c>
      <c r="W97" t="n">
        <v>6.81</v>
      </c>
      <c r="X97" t="n">
        <v>0.19</v>
      </c>
      <c r="Y97" t="n">
        <v>1</v>
      </c>
      <c r="Z97" t="n">
        <v>10</v>
      </c>
      <c r="AA97" t="n">
        <v>449.9662644763916</v>
      </c>
      <c r="AB97" t="n">
        <v>615.6636941671674</v>
      </c>
      <c r="AC97" t="n">
        <v>556.9056152852741</v>
      </c>
      <c r="AD97" t="n">
        <v>449966.2644763916</v>
      </c>
      <c r="AE97" t="n">
        <v>615663.6941671674</v>
      </c>
      <c r="AF97" t="n">
        <v>2.297147092535741e-05</v>
      </c>
      <c r="AG97" t="n">
        <v>31</v>
      </c>
      <c r="AH97" t="n">
        <v>556905.6152852741</v>
      </c>
    </row>
    <row r="98">
      <c r="A98" t="n">
        <v>96</v>
      </c>
      <c r="B98" t="n">
        <v>70</v>
      </c>
      <c r="C98" t="inlineStr">
        <is>
          <t xml:space="preserve">CONCLUIDO	</t>
        </is>
      </c>
      <c r="D98" t="n">
        <v>3.79</v>
      </c>
      <c r="E98" t="n">
        <v>26.39</v>
      </c>
      <c r="F98" t="n">
        <v>23.93</v>
      </c>
      <c r="G98" t="n">
        <v>179.45</v>
      </c>
      <c r="H98" t="n">
        <v>2.52</v>
      </c>
      <c r="I98" t="n">
        <v>8</v>
      </c>
      <c r="J98" t="n">
        <v>175.83</v>
      </c>
      <c r="K98" t="n">
        <v>47.83</v>
      </c>
      <c r="L98" t="n">
        <v>25</v>
      </c>
      <c r="M98" t="n">
        <v>4</v>
      </c>
      <c r="N98" t="n">
        <v>33</v>
      </c>
      <c r="O98" t="n">
        <v>21919.27</v>
      </c>
      <c r="P98" t="n">
        <v>233.7</v>
      </c>
      <c r="Q98" t="n">
        <v>452.61</v>
      </c>
      <c r="R98" t="n">
        <v>68.73</v>
      </c>
      <c r="S98" t="n">
        <v>57.64</v>
      </c>
      <c r="T98" t="n">
        <v>3463.89</v>
      </c>
      <c r="U98" t="n">
        <v>0.84</v>
      </c>
      <c r="V98" t="n">
        <v>0.89</v>
      </c>
      <c r="W98" t="n">
        <v>6.81</v>
      </c>
      <c r="X98" t="n">
        <v>0.2</v>
      </c>
      <c r="Y98" t="n">
        <v>1</v>
      </c>
      <c r="Z98" t="n">
        <v>10</v>
      </c>
      <c r="AA98" t="n">
        <v>450.2433407487555</v>
      </c>
      <c r="AB98" t="n">
        <v>616.0428021467582</v>
      </c>
      <c r="AC98" t="n">
        <v>557.2485417313741</v>
      </c>
      <c r="AD98" t="n">
        <v>450243.3407487555</v>
      </c>
      <c r="AE98" t="n">
        <v>616042.8021467582</v>
      </c>
      <c r="AF98" t="n">
        <v>2.296480567832676e-05</v>
      </c>
      <c r="AG98" t="n">
        <v>31</v>
      </c>
      <c r="AH98" t="n">
        <v>557248.5417313741</v>
      </c>
    </row>
    <row r="99">
      <c r="A99" t="n">
        <v>97</v>
      </c>
      <c r="B99" t="n">
        <v>70</v>
      </c>
      <c r="C99" t="inlineStr">
        <is>
          <t xml:space="preserve">CONCLUIDO	</t>
        </is>
      </c>
      <c r="D99" t="n">
        <v>3.7892</v>
      </c>
      <c r="E99" t="n">
        <v>26.39</v>
      </c>
      <c r="F99" t="n">
        <v>23.93</v>
      </c>
      <c r="G99" t="n">
        <v>179.49</v>
      </c>
      <c r="H99" t="n">
        <v>2.54</v>
      </c>
      <c r="I99" t="n">
        <v>8</v>
      </c>
      <c r="J99" t="n">
        <v>176.2</v>
      </c>
      <c r="K99" t="n">
        <v>47.83</v>
      </c>
      <c r="L99" t="n">
        <v>25.25</v>
      </c>
      <c r="M99" t="n">
        <v>4</v>
      </c>
      <c r="N99" t="n">
        <v>33.12</v>
      </c>
      <c r="O99" t="n">
        <v>21964.78</v>
      </c>
      <c r="P99" t="n">
        <v>234.18</v>
      </c>
      <c r="Q99" t="n">
        <v>452.58</v>
      </c>
      <c r="R99" t="n">
        <v>68.93000000000001</v>
      </c>
      <c r="S99" t="n">
        <v>57.64</v>
      </c>
      <c r="T99" t="n">
        <v>3564.3</v>
      </c>
      <c r="U99" t="n">
        <v>0.84</v>
      </c>
      <c r="V99" t="n">
        <v>0.89</v>
      </c>
      <c r="W99" t="n">
        <v>6.81</v>
      </c>
      <c r="X99" t="n">
        <v>0.21</v>
      </c>
      <c r="Y99" t="n">
        <v>1</v>
      </c>
      <c r="Z99" t="n">
        <v>10</v>
      </c>
      <c r="AA99" t="n">
        <v>450.5862493190684</v>
      </c>
      <c r="AB99" t="n">
        <v>616.5119847807186</v>
      </c>
      <c r="AC99" t="n">
        <v>557.6729462332512</v>
      </c>
      <c r="AD99" t="n">
        <v>450586.2493190684</v>
      </c>
      <c r="AE99" t="n">
        <v>616511.9847807187</v>
      </c>
      <c r="AF99" t="n">
        <v>2.295995822594083e-05</v>
      </c>
      <c r="AG99" t="n">
        <v>31</v>
      </c>
      <c r="AH99" t="n">
        <v>557672.9462332512</v>
      </c>
    </row>
    <row r="100">
      <c r="A100" t="n">
        <v>98</v>
      </c>
      <c r="B100" t="n">
        <v>70</v>
      </c>
      <c r="C100" t="inlineStr">
        <is>
          <t xml:space="preserve">CONCLUIDO	</t>
        </is>
      </c>
      <c r="D100" t="n">
        <v>3.789</v>
      </c>
      <c r="E100" t="n">
        <v>26.39</v>
      </c>
      <c r="F100" t="n">
        <v>23.93</v>
      </c>
      <c r="G100" t="n">
        <v>179.5</v>
      </c>
      <c r="H100" t="n">
        <v>2.56</v>
      </c>
      <c r="I100" t="n">
        <v>8</v>
      </c>
      <c r="J100" t="n">
        <v>176.56</v>
      </c>
      <c r="K100" t="n">
        <v>47.83</v>
      </c>
      <c r="L100" t="n">
        <v>25.5</v>
      </c>
      <c r="M100" t="n">
        <v>3</v>
      </c>
      <c r="N100" t="n">
        <v>33.24</v>
      </c>
      <c r="O100" t="n">
        <v>22010.33</v>
      </c>
      <c r="P100" t="n">
        <v>234.29</v>
      </c>
      <c r="Q100" t="n">
        <v>452.64</v>
      </c>
      <c r="R100" t="n">
        <v>69.01000000000001</v>
      </c>
      <c r="S100" t="n">
        <v>57.64</v>
      </c>
      <c r="T100" t="n">
        <v>3601.58</v>
      </c>
      <c r="U100" t="n">
        <v>0.84</v>
      </c>
      <c r="V100" t="n">
        <v>0.89</v>
      </c>
      <c r="W100" t="n">
        <v>6.81</v>
      </c>
      <c r="X100" t="n">
        <v>0.21</v>
      </c>
      <c r="Y100" t="n">
        <v>1</v>
      </c>
      <c r="Z100" t="n">
        <v>10</v>
      </c>
      <c r="AA100" t="n">
        <v>450.6656157449991</v>
      </c>
      <c r="AB100" t="n">
        <v>616.6205774260768</v>
      </c>
      <c r="AC100" t="n">
        <v>557.7711749489471</v>
      </c>
      <c r="AD100" t="n">
        <v>450665.6157449991</v>
      </c>
      <c r="AE100" t="n">
        <v>616620.5774260768</v>
      </c>
      <c r="AF100" t="n">
        <v>2.295874636284435e-05</v>
      </c>
      <c r="AG100" t="n">
        <v>31</v>
      </c>
      <c r="AH100" t="n">
        <v>557771.174948947</v>
      </c>
    </row>
    <row r="101">
      <c r="A101" t="n">
        <v>99</v>
      </c>
      <c r="B101" t="n">
        <v>70</v>
      </c>
      <c r="C101" t="inlineStr">
        <is>
          <t xml:space="preserve">CONCLUIDO	</t>
        </is>
      </c>
      <c r="D101" t="n">
        <v>3.7894</v>
      </c>
      <c r="E101" t="n">
        <v>26.39</v>
      </c>
      <c r="F101" t="n">
        <v>23.93</v>
      </c>
      <c r="G101" t="n">
        <v>179.47</v>
      </c>
      <c r="H101" t="n">
        <v>2.58</v>
      </c>
      <c r="I101" t="n">
        <v>8</v>
      </c>
      <c r="J101" t="n">
        <v>176.93</v>
      </c>
      <c r="K101" t="n">
        <v>47.83</v>
      </c>
      <c r="L101" t="n">
        <v>25.75</v>
      </c>
      <c r="M101" t="n">
        <v>2</v>
      </c>
      <c r="N101" t="n">
        <v>33.36</v>
      </c>
      <c r="O101" t="n">
        <v>22055.93</v>
      </c>
      <c r="P101" t="n">
        <v>233.96</v>
      </c>
      <c r="Q101" t="n">
        <v>452.62</v>
      </c>
      <c r="R101" t="n">
        <v>68.79000000000001</v>
      </c>
      <c r="S101" t="n">
        <v>57.64</v>
      </c>
      <c r="T101" t="n">
        <v>3490.94</v>
      </c>
      <c r="U101" t="n">
        <v>0.84</v>
      </c>
      <c r="V101" t="n">
        <v>0.89</v>
      </c>
      <c r="W101" t="n">
        <v>6.82</v>
      </c>
      <c r="X101" t="n">
        <v>0.21</v>
      </c>
      <c r="Y101" t="n">
        <v>1</v>
      </c>
      <c r="Z101" t="n">
        <v>10</v>
      </c>
      <c r="AA101" t="n">
        <v>450.4366819217047</v>
      </c>
      <c r="AB101" t="n">
        <v>616.3073400691978</v>
      </c>
      <c r="AC101" t="n">
        <v>557.4878325257774</v>
      </c>
      <c r="AD101" t="n">
        <v>450436.6819217047</v>
      </c>
      <c r="AE101" t="n">
        <v>616307.3400691978</v>
      </c>
      <c r="AF101" t="n">
        <v>2.296117008903732e-05</v>
      </c>
      <c r="AG101" t="n">
        <v>31</v>
      </c>
      <c r="AH101" t="n">
        <v>557487.8325257774</v>
      </c>
    </row>
    <row r="102">
      <c r="A102" t="n">
        <v>100</v>
      </c>
      <c r="B102" t="n">
        <v>70</v>
      </c>
      <c r="C102" t="inlineStr">
        <is>
          <t xml:space="preserve">CONCLUIDO	</t>
        </is>
      </c>
      <c r="D102" t="n">
        <v>3.7912</v>
      </c>
      <c r="E102" t="n">
        <v>26.38</v>
      </c>
      <c r="F102" t="n">
        <v>23.92</v>
      </c>
      <c r="G102" t="n">
        <v>179.38</v>
      </c>
      <c r="H102" t="n">
        <v>2.6</v>
      </c>
      <c r="I102" t="n">
        <v>8</v>
      </c>
      <c r="J102" t="n">
        <v>177.3</v>
      </c>
      <c r="K102" t="n">
        <v>47.83</v>
      </c>
      <c r="L102" t="n">
        <v>26</v>
      </c>
      <c r="M102" t="n">
        <v>2</v>
      </c>
      <c r="N102" t="n">
        <v>33.48</v>
      </c>
      <c r="O102" t="n">
        <v>22101.56</v>
      </c>
      <c r="P102" t="n">
        <v>233.86</v>
      </c>
      <c r="Q102" t="n">
        <v>452.59</v>
      </c>
      <c r="R102" t="n">
        <v>68.40000000000001</v>
      </c>
      <c r="S102" t="n">
        <v>57.64</v>
      </c>
      <c r="T102" t="n">
        <v>3298.76</v>
      </c>
      <c r="U102" t="n">
        <v>0.84</v>
      </c>
      <c r="V102" t="n">
        <v>0.89</v>
      </c>
      <c r="W102" t="n">
        <v>6.81</v>
      </c>
      <c r="X102" t="n">
        <v>0.19</v>
      </c>
      <c r="Y102" t="n">
        <v>1</v>
      </c>
      <c r="Z102" t="n">
        <v>10</v>
      </c>
      <c r="AA102" t="n">
        <v>450.2806905379046</v>
      </c>
      <c r="AB102" t="n">
        <v>616.0939057760286</v>
      </c>
      <c r="AC102" t="n">
        <v>557.2947681019912</v>
      </c>
      <c r="AD102" t="n">
        <v>450280.6905379046</v>
      </c>
      <c r="AE102" t="n">
        <v>616093.9057760285</v>
      </c>
      <c r="AF102" t="n">
        <v>2.297207685690565e-05</v>
      </c>
      <c r="AG102" t="n">
        <v>31</v>
      </c>
      <c r="AH102" t="n">
        <v>557294.7681019912</v>
      </c>
    </row>
    <row r="103">
      <c r="A103" t="n">
        <v>101</v>
      </c>
      <c r="B103" t="n">
        <v>70</v>
      </c>
      <c r="C103" t="inlineStr">
        <is>
          <t xml:space="preserve">CONCLUIDO	</t>
        </is>
      </c>
      <c r="D103" t="n">
        <v>3.7908</v>
      </c>
      <c r="E103" t="n">
        <v>26.38</v>
      </c>
      <c r="F103" t="n">
        <v>23.92</v>
      </c>
      <c r="G103" t="n">
        <v>179.4</v>
      </c>
      <c r="H103" t="n">
        <v>2.62</v>
      </c>
      <c r="I103" t="n">
        <v>8</v>
      </c>
      <c r="J103" t="n">
        <v>177.67</v>
      </c>
      <c r="K103" t="n">
        <v>47.83</v>
      </c>
      <c r="L103" t="n">
        <v>26.25</v>
      </c>
      <c r="M103" t="n">
        <v>0</v>
      </c>
      <c r="N103" t="n">
        <v>33.6</v>
      </c>
      <c r="O103" t="n">
        <v>22147.24</v>
      </c>
      <c r="P103" t="n">
        <v>234.16</v>
      </c>
      <c r="Q103" t="n">
        <v>452.68</v>
      </c>
      <c r="R103" t="n">
        <v>68.40000000000001</v>
      </c>
      <c r="S103" t="n">
        <v>57.64</v>
      </c>
      <c r="T103" t="n">
        <v>3296.34</v>
      </c>
      <c r="U103" t="n">
        <v>0.84</v>
      </c>
      <c r="V103" t="n">
        <v>0.89</v>
      </c>
      <c r="W103" t="n">
        <v>6.82</v>
      </c>
      <c r="X103" t="n">
        <v>0.2</v>
      </c>
      <c r="Y103" t="n">
        <v>1</v>
      </c>
      <c r="Z103" t="n">
        <v>10</v>
      </c>
      <c r="AA103" t="n">
        <v>450.4903582630151</v>
      </c>
      <c r="AB103" t="n">
        <v>616.380782407412</v>
      </c>
      <c r="AC103" t="n">
        <v>557.5542656303093</v>
      </c>
      <c r="AD103" t="n">
        <v>450490.3582630152</v>
      </c>
      <c r="AE103" t="n">
        <v>616380.782407412</v>
      </c>
      <c r="AF103" t="n">
        <v>2.296965313071269e-05</v>
      </c>
      <c r="AG103" t="n">
        <v>31</v>
      </c>
      <c r="AH103" t="n">
        <v>557554.2656303092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90</v>
      </c>
      <c r="C2" t="inlineStr">
        <is>
          <t xml:space="preserve">CONCLUIDO	</t>
        </is>
      </c>
      <c r="D2" t="n">
        <v>2.1265</v>
      </c>
      <c r="E2" t="n">
        <v>47.02</v>
      </c>
      <c r="F2" t="n">
        <v>33.26</v>
      </c>
      <c r="G2" t="n">
        <v>6.26</v>
      </c>
      <c r="H2" t="n">
        <v>0.1</v>
      </c>
      <c r="I2" t="n">
        <v>319</v>
      </c>
      <c r="J2" t="n">
        <v>176.73</v>
      </c>
      <c r="K2" t="n">
        <v>52.44</v>
      </c>
      <c r="L2" t="n">
        <v>1</v>
      </c>
      <c r="M2" t="n">
        <v>317</v>
      </c>
      <c r="N2" t="n">
        <v>33.29</v>
      </c>
      <c r="O2" t="n">
        <v>22031.19</v>
      </c>
      <c r="P2" t="n">
        <v>440.5</v>
      </c>
      <c r="Q2" t="n">
        <v>453.47</v>
      </c>
      <c r="R2" t="n">
        <v>372.84</v>
      </c>
      <c r="S2" t="n">
        <v>57.64</v>
      </c>
      <c r="T2" t="n">
        <v>153965.2</v>
      </c>
      <c r="U2" t="n">
        <v>0.15</v>
      </c>
      <c r="V2" t="n">
        <v>0.64</v>
      </c>
      <c r="W2" t="n">
        <v>7.33</v>
      </c>
      <c r="X2" t="n">
        <v>9.51</v>
      </c>
      <c r="Y2" t="n">
        <v>1</v>
      </c>
      <c r="Z2" t="n">
        <v>10</v>
      </c>
      <c r="AA2" t="n">
        <v>1059.285857260339</v>
      </c>
      <c r="AB2" t="n">
        <v>1449.361642297412</v>
      </c>
      <c r="AC2" t="n">
        <v>1311.036601348387</v>
      </c>
      <c r="AD2" t="n">
        <v>1059285.857260339</v>
      </c>
      <c r="AE2" t="n">
        <v>1449361.642297412</v>
      </c>
      <c r="AF2" t="n">
        <v>1.164287066201903e-05</v>
      </c>
      <c r="AG2" t="n">
        <v>55</v>
      </c>
      <c r="AH2" t="n">
        <v>1311036.601348387</v>
      </c>
    </row>
    <row r="3">
      <c r="A3" t="n">
        <v>1</v>
      </c>
      <c r="B3" t="n">
        <v>90</v>
      </c>
      <c r="C3" t="inlineStr">
        <is>
          <t xml:space="preserve">CONCLUIDO	</t>
        </is>
      </c>
      <c r="D3" t="n">
        <v>2.4138</v>
      </c>
      <c r="E3" t="n">
        <v>41.43</v>
      </c>
      <c r="F3" t="n">
        <v>30.65</v>
      </c>
      <c r="G3" t="n">
        <v>7.83</v>
      </c>
      <c r="H3" t="n">
        <v>0.13</v>
      </c>
      <c r="I3" t="n">
        <v>235</v>
      </c>
      <c r="J3" t="n">
        <v>177.1</v>
      </c>
      <c r="K3" t="n">
        <v>52.44</v>
      </c>
      <c r="L3" t="n">
        <v>1.25</v>
      </c>
      <c r="M3" t="n">
        <v>233</v>
      </c>
      <c r="N3" t="n">
        <v>33.41</v>
      </c>
      <c r="O3" t="n">
        <v>22076.81</v>
      </c>
      <c r="P3" t="n">
        <v>405.79</v>
      </c>
      <c r="Q3" t="n">
        <v>453.17</v>
      </c>
      <c r="R3" t="n">
        <v>287.89</v>
      </c>
      <c r="S3" t="n">
        <v>57.64</v>
      </c>
      <c r="T3" t="n">
        <v>111908.42</v>
      </c>
      <c r="U3" t="n">
        <v>0.2</v>
      </c>
      <c r="V3" t="n">
        <v>0.6899999999999999</v>
      </c>
      <c r="W3" t="n">
        <v>7.18</v>
      </c>
      <c r="X3" t="n">
        <v>6.91</v>
      </c>
      <c r="Y3" t="n">
        <v>1</v>
      </c>
      <c r="Z3" t="n">
        <v>10</v>
      </c>
      <c r="AA3" t="n">
        <v>889.9492635829092</v>
      </c>
      <c r="AB3" t="n">
        <v>1217.667844224688</v>
      </c>
      <c r="AC3" t="n">
        <v>1101.455334179436</v>
      </c>
      <c r="AD3" t="n">
        <v>889949.2635829092</v>
      </c>
      <c r="AE3" t="n">
        <v>1217667.844224688</v>
      </c>
      <c r="AF3" t="n">
        <v>1.321587641851941e-05</v>
      </c>
      <c r="AG3" t="n">
        <v>48</v>
      </c>
      <c r="AH3" t="n">
        <v>1101455.334179436</v>
      </c>
    </row>
    <row r="4">
      <c r="A4" t="n">
        <v>2</v>
      </c>
      <c r="B4" t="n">
        <v>90</v>
      </c>
      <c r="C4" t="inlineStr">
        <is>
          <t xml:space="preserve">CONCLUIDO	</t>
        </is>
      </c>
      <c r="D4" t="n">
        <v>2.6177</v>
      </c>
      <c r="E4" t="n">
        <v>38.2</v>
      </c>
      <c r="F4" t="n">
        <v>29.17</v>
      </c>
      <c r="G4" t="n">
        <v>9.41</v>
      </c>
      <c r="H4" t="n">
        <v>0.15</v>
      </c>
      <c r="I4" t="n">
        <v>186</v>
      </c>
      <c r="J4" t="n">
        <v>177.47</v>
      </c>
      <c r="K4" t="n">
        <v>52.44</v>
      </c>
      <c r="L4" t="n">
        <v>1.5</v>
      </c>
      <c r="M4" t="n">
        <v>184</v>
      </c>
      <c r="N4" t="n">
        <v>33.53</v>
      </c>
      <c r="O4" t="n">
        <v>22122.46</v>
      </c>
      <c r="P4" t="n">
        <v>385.93</v>
      </c>
      <c r="Q4" t="n">
        <v>453.19</v>
      </c>
      <c r="R4" t="n">
        <v>239.23</v>
      </c>
      <c r="S4" t="n">
        <v>57.64</v>
      </c>
      <c r="T4" t="n">
        <v>87823.8</v>
      </c>
      <c r="U4" t="n">
        <v>0.24</v>
      </c>
      <c r="V4" t="n">
        <v>0.73</v>
      </c>
      <c r="W4" t="n">
        <v>7.11</v>
      </c>
      <c r="X4" t="n">
        <v>5.43</v>
      </c>
      <c r="Y4" t="n">
        <v>1</v>
      </c>
      <c r="Z4" t="n">
        <v>10</v>
      </c>
      <c r="AA4" t="n">
        <v>806.5915169772429</v>
      </c>
      <c r="AB4" t="n">
        <v>1103.614097834579</v>
      </c>
      <c r="AC4" t="n">
        <v>998.2867172693606</v>
      </c>
      <c r="AD4" t="n">
        <v>806591.5169772429</v>
      </c>
      <c r="AE4" t="n">
        <v>1103614.097834579</v>
      </c>
      <c r="AF4" t="n">
        <v>1.433225606958251e-05</v>
      </c>
      <c r="AG4" t="n">
        <v>45</v>
      </c>
      <c r="AH4" t="n">
        <v>998286.7172693606</v>
      </c>
    </row>
    <row r="5">
      <c r="A5" t="n">
        <v>3</v>
      </c>
      <c r="B5" t="n">
        <v>90</v>
      </c>
      <c r="C5" t="inlineStr">
        <is>
          <t xml:space="preserve">CONCLUIDO	</t>
        </is>
      </c>
      <c r="D5" t="n">
        <v>2.7642</v>
      </c>
      <c r="E5" t="n">
        <v>36.18</v>
      </c>
      <c r="F5" t="n">
        <v>28.25</v>
      </c>
      <c r="G5" t="n">
        <v>10.93</v>
      </c>
      <c r="H5" t="n">
        <v>0.17</v>
      </c>
      <c r="I5" t="n">
        <v>155</v>
      </c>
      <c r="J5" t="n">
        <v>177.84</v>
      </c>
      <c r="K5" t="n">
        <v>52.44</v>
      </c>
      <c r="L5" t="n">
        <v>1.75</v>
      </c>
      <c r="M5" t="n">
        <v>153</v>
      </c>
      <c r="N5" t="n">
        <v>33.65</v>
      </c>
      <c r="O5" t="n">
        <v>22168.15</v>
      </c>
      <c r="P5" t="n">
        <v>373.49</v>
      </c>
      <c r="Q5" t="n">
        <v>452.95</v>
      </c>
      <c r="R5" t="n">
        <v>209.5</v>
      </c>
      <c r="S5" t="n">
        <v>57.64</v>
      </c>
      <c r="T5" t="n">
        <v>73112.03999999999</v>
      </c>
      <c r="U5" t="n">
        <v>0.28</v>
      </c>
      <c r="V5" t="n">
        <v>0.75</v>
      </c>
      <c r="W5" t="n">
        <v>7.04</v>
      </c>
      <c r="X5" t="n">
        <v>4.51</v>
      </c>
      <c r="Y5" t="n">
        <v>1</v>
      </c>
      <c r="Z5" t="n">
        <v>10</v>
      </c>
      <c r="AA5" t="n">
        <v>746.1105939022451</v>
      </c>
      <c r="AB5" t="n">
        <v>1020.861430653356</v>
      </c>
      <c r="AC5" t="n">
        <v>923.4318484998153</v>
      </c>
      <c r="AD5" t="n">
        <v>746110.5939022452</v>
      </c>
      <c r="AE5" t="n">
        <v>1020861.430653356</v>
      </c>
      <c r="AF5" t="n">
        <v>1.513436307733505e-05</v>
      </c>
      <c r="AG5" t="n">
        <v>42</v>
      </c>
      <c r="AH5" t="n">
        <v>923431.8484998152</v>
      </c>
    </row>
    <row r="6">
      <c r="A6" t="n">
        <v>4</v>
      </c>
      <c r="B6" t="n">
        <v>90</v>
      </c>
      <c r="C6" t="inlineStr">
        <is>
          <t xml:space="preserve">CONCLUIDO	</t>
        </is>
      </c>
      <c r="D6" t="n">
        <v>2.8864</v>
      </c>
      <c r="E6" t="n">
        <v>34.65</v>
      </c>
      <c r="F6" t="n">
        <v>27.53</v>
      </c>
      <c r="G6" t="n">
        <v>12.51</v>
      </c>
      <c r="H6" t="n">
        <v>0.2</v>
      </c>
      <c r="I6" t="n">
        <v>132</v>
      </c>
      <c r="J6" t="n">
        <v>178.21</v>
      </c>
      <c r="K6" t="n">
        <v>52.44</v>
      </c>
      <c r="L6" t="n">
        <v>2</v>
      </c>
      <c r="M6" t="n">
        <v>130</v>
      </c>
      <c r="N6" t="n">
        <v>33.77</v>
      </c>
      <c r="O6" t="n">
        <v>22213.89</v>
      </c>
      <c r="P6" t="n">
        <v>363.8</v>
      </c>
      <c r="Q6" t="n">
        <v>452.9</v>
      </c>
      <c r="R6" t="n">
        <v>186.66</v>
      </c>
      <c r="S6" t="n">
        <v>57.64</v>
      </c>
      <c r="T6" t="n">
        <v>61805.69</v>
      </c>
      <c r="U6" t="n">
        <v>0.31</v>
      </c>
      <c r="V6" t="n">
        <v>0.77</v>
      </c>
      <c r="W6" t="n">
        <v>7</v>
      </c>
      <c r="X6" t="n">
        <v>3.8</v>
      </c>
      <c r="Y6" t="n">
        <v>1</v>
      </c>
      <c r="Z6" t="n">
        <v>10</v>
      </c>
      <c r="AA6" t="n">
        <v>712.3575286577511</v>
      </c>
      <c r="AB6" t="n">
        <v>974.6789977056942</v>
      </c>
      <c r="AC6" t="n">
        <v>881.657002135227</v>
      </c>
      <c r="AD6" t="n">
        <v>712357.5286577512</v>
      </c>
      <c r="AE6" t="n">
        <v>974678.9977056942</v>
      </c>
      <c r="AF6" t="n">
        <v>1.580342434933069e-05</v>
      </c>
      <c r="AG6" t="n">
        <v>41</v>
      </c>
      <c r="AH6" t="n">
        <v>881657.002135227</v>
      </c>
    </row>
    <row r="7">
      <c r="A7" t="n">
        <v>5</v>
      </c>
      <c r="B7" t="n">
        <v>90</v>
      </c>
      <c r="C7" t="inlineStr">
        <is>
          <t xml:space="preserve">CONCLUIDO	</t>
        </is>
      </c>
      <c r="D7" t="n">
        <v>2.982</v>
      </c>
      <c r="E7" t="n">
        <v>33.53</v>
      </c>
      <c r="F7" t="n">
        <v>27.02</v>
      </c>
      <c r="G7" t="n">
        <v>14.1</v>
      </c>
      <c r="H7" t="n">
        <v>0.22</v>
      </c>
      <c r="I7" t="n">
        <v>115</v>
      </c>
      <c r="J7" t="n">
        <v>178.59</v>
      </c>
      <c r="K7" t="n">
        <v>52.44</v>
      </c>
      <c r="L7" t="n">
        <v>2.25</v>
      </c>
      <c r="M7" t="n">
        <v>113</v>
      </c>
      <c r="N7" t="n">
        <v>33.89</v>
      </c>
      <c r="O7" t="n">
        <v>22259.66</v>
      </c>
      <c r="P7" t="n">
        <v>356.82</v>
      </c>
      <c r="Q7" t="n">
        <v>452.95</v>
      </c>
      <c r="R7" t="n">
        <v>169.69</v>
      </c>
      <c r="S7" t="n">
        <v>57.64</v>
      </c>
      <c r="T7" t="n">
        <v>53407.41</v>
      </c>
      <c r="U7" t="n">
        <v>0.34</v>
      </c>
      <c r="V7" t="n">
        <v>0.78</v>
      </c>
      <c r="W7" t="n">
        <v>6.98</v>
      </c>
      <c r="X7" t="n">
        <v>3.29</v>
      </c>
      <c r="Y7" t="n">
        <v>1</v>
      </c>
      <c r="Z7" t="n">
        <v>10</v>
      </c>
      <c r="AA7" t="n">
        <v>677.0386546083181</v>
      </c>
      <c r="AB7" t="n">
        <v>926.3541560725063</v>
      </c>
      <c r="AC7" t="n">
        <v>837.9442155631692</v>
      </c>
      <c r="AD7" t="n">
        <v>677038.6546083181</v>
      </c>
      <c r="AE7" t="n">
        <v>926354.1560725062</v>
      </c>
      <c r="AF7" t="n">
        <v>1.632684707930437e-05</v>
      </c>
      <c r="AG7" t="n">
        <v>39</v>
      </c>
      <c r="AH7" t="n">
        <v>837944.2155631692</v>
      </c>
    </row>
    <row r="8">
      <c r="A8" t="n">
        <v>6</v>
      </c>
      <c r="B8" t="n">
        <v>90</v>
      </c>
      <c r="C8" t="inlineStr">
        <is>
          <t xml:space="preserve">CONCLUIDO	</t>
        </is>
      </c>
      <c r="D8" t="n">
        <v>3.0568</v>
      </c>
      <c r="E8" t="n">
        <v>32.71</v>
      </c>
      <c r="F8" t="n">
        <v>26.67</v>
      </c>
      <c r="G8" t="n">
        <v>15.69</v>
      </c>
      <c r="H8" t="n">
        <v>0.25</v>
      </c>
      <c r="I8" t="n">
        <v>102</v>
      </c>
      <c r="J8" t="n">
        <v>178.96</v>
      </c>
      <c r="K8" t="n">
        <v>52.44</v>
      </c>
      <c r="L8" t="n">
        <v>2.5</v>
      </c>
      <c r="M8" t="n">
        <v>100</v>
      </c>
      <c r="N8" t="n">
        <v>34.02</v>
      </c>
      <c r="O8" t="n">
        <v>22305.48</v>
      </c>
      <c r="P8" t="n">
        <v>351.81</v>
      </c>
      <c r="Q8" t="n">
        <v>452.79</v>
      </c>
      <c r="R8" t="n">
        <v>158.14</v>
      </c>
      <c r="S8" t="n">
        <v>57.64</v>
      </c>
      <c r="T8" t="n">
        <v>47695.94</v>
      </c>
      <c r="U8" t="n">
        <v>0.36</v>
      </c>
      <c r="V8" t="n">
        <v>0.8</v>
      </c>
      <c r="W8" t="n">
        <v>6.96</v>
      </c>
      <c r="X8" t="n">
        <v>2.94</v>
      </c>
      <c r="Y8" t="n">
        <v>1</v>
      </c>
      <c r="Z8" t="n">
        <v>10</v>
      </c>
      <c r="AA8" t="n">
        <v>655.6413620688231</v>
      </c>
      <c r="AB8" t="n">
        <v>897.0774364380452</v>
      </c>
      <c r="AC8" t="n">
        <v>811.4616249604871</v>
      </c>
      <c r="AD8" t="n">
        <v>655641.3620688231</v>
      </c>
      <c r="AE8" t="n">
        <v>897077.4364380452</v>
      </c>
      <c r="AF8" t="n">
        <v>1.673638703957665e-05</v>
      </c>
      <c r="AG8" t="n">
        <v>38</v>
      </c>
      <c r="AH8" t="n">
        <v>811461.6249604871</v>
      </c>
    </row>
    <row r="9">
      <c r="A9" t="n">
        <v>7</v>
      </c>
      <c r="B9" t="n">
        <v>90</v>
      </c>
      <c r="C9" t="inlineStr">
        <is>
          <t xml:space="preserve">CONCLUIDO	</t>
        </is>
      </c>
      <c r="D9" t="n">
        <v>3.1197</v>
      </c>
      <c r="E9" t="n">
        <v>32.05</v>
      </c>
      <c r="F9" t="n">
        <v>26.36</v>
      </c>
      <c r="G9" t="n">
        <v>17.19</v>
      </c>
      <c r="H9" t="n">
        <v>0.27</v>
      </c>
      <c r="I9" t="n">
        <v>92</v>
      </c>
      <c r="J9" t="n">
        <v>179.33</v>
      </c>
      <c r="K9" t="n">
        <v>52.44</v>
      </c>
      <c r="L9" t="n">
        <v>2.75</v>
      </c>
      <c r="M9" t="n">
        <v>90</v>
      </c>
      <c r="N9" t="n">
        <v>34.14</v>
      </c>
      <c r="O9" t="n">
        <v>22351.34</v>
      </c>
      <c r="P9" t="n">
        <v>347.44</v>
      </c>
      <c r="Q9" t="n">
        <v>452.84</v>
      </c>
      <c r="R9" t="n">
        <v>148.36</v>
      </c>
      <c r="S9" t="n">
        <v>57.64</v>
      </c>
      <c r="T9" t="n">
        <v>42858.69</v>
      </c>
      <c r="U9" t="n">
        <v>0.39</v>
      </c>
      <c r="V9" t="n">
        <v>0.8</v>
      </c>
      <c r="W9" t="n">
        <v>6.94</v>
      </c>
      <c r="X9" t="n">
        <v>2.63</v>
      </c>
      <c r="Y9" t="n">
        <v>1</v>
      </c>
      <c r="Z9" t="n">
        <v>10</v>
      </c>
      <c r="AA9" t="n">
        <v>645.4897762258286</v>
      </c>
      <c r="AB9" t="n">
        <v>883.1875888313004</v>
      </c>
      <c r="AC9" t="n">
        <v>798.8974049148065</v>
      </c>
      <c r="AD9" t="n">
        <v>645489.7762258286</v>
      </c>
      <c r="AE9" t="n">
        <v>883187.5888313005</v>
      </c>
      <c r="AF9" t="n">
        <v>1.708077291526017e-05</v>
      </c>
      <c r="AG9" t="n">
        <v>38</v>
      </c>
      <c r="AH9" t="n">
        <v>798897.4049148066</v>
      </c>
    </row>
    <row r="10">
      <c r="A10" t="n">
        <v>8</v>
      </c>
      <c r="B10" t="n">
        <v>90</v>
      </c>
      <c r="C10" t="inlineStr">
        <is>
          <t xml:space="preserve">CONCLUIDO	</t>
        </is>
      </c>
      <c r="D10" t="n">
        <v>3.1727</v>
      </c>
      <c r="E10" t="n">
        <v>31.52</v>
      </c>
      <c r="F10" t="n">
        <v>26.11</v>
      </c>
      <c r="G10" t="n">
        <v>18.65</v>
      </c>
      <c r="H10" t="n">
        <v>0.3</v>
      </c>
      <c r="I10" t="n">
        <v>84</v>
      </c>
      <c r="J10" t="n">
        <v>179.7</v>
      </c>
      <c r="K10" t="n">
        <v>52.44</v>
      </c>
      <c r="L10" t="n">
        <v>3</v>
      </c>
      <c r="M10" t="n">
        <v>82</v>
      </c>
      <c r="N10" t="n">
        <v>34.26</v>
      </c>
      <c r="O10" t="n">
        <v>22397.24</v>
      </c>
      <c r="P10" t="n">
        <v>343.97</v>
      </c>
      <c r="Q10" t="n">
        <v>452.79</v>
      </c>
      <c r="R10" t="n">
        <v>139.97</v>
      </c>
      <c r="S10" t="n">
        <v>57.64</v>
      </c>
      <c r="T10" t="n">
        <v>38704.19</v>
      </c>
      <c r="U10" t="n">
        <v>0.41</v>
      </c>
      <c r="V10" t="n">
        <v>0.8100000000000001</v>
      </c>
      <c r="W10" t="n">
        <v>6.93</v>
      </c>
      <c r="X10" t="n">
        <v>2.38</v>
      </c>
      <c r="Y10" t="n">
        <v>1</v>
      </c>
      <c r="Z10" t="n">
        <v>10</v>
      </c>
      <c r="AA10" t="n">
        <v>628.4796780185613</v>
      </c>
      <c r="AB10" t="n">
        <v>859.9136220315478</v>
      </c>
      <c r="AC10" t="n">
        <v>777.8446728412048</v>
      </c>
      <c r="AD10" t="n">
        <v>628479.6780185613</v>
      </c>
      <c r="AE10" t="n">
        <v>859913.6220315478</v>
      </c>
      <c r="AF10" t="n">
        <v>1.737095497267236e-05</v>
      </c>
      <c r="AG10" t="n">
        <v>37</v>
      </c>
      <c r="AH10" t="n">
        <v>777844.6728412048</v>
      </c>
    </row>
    <row r="11">
      <c r="A11" t="n">
        <v>9</v>
      </c>
      <c r="B11" t="n">
        <v>90</v>
      </c>
      <c r="C11" t="inlineStr">
        <is>
          <t xml:space="preserve">CONCLUIDO	</t>
        </is>
      </c>
      <c r="D11" t="n">
        <v>3.2156</v>
      </c>
      <c r="E11" t="n">
        <v>31.1</v>
      </c>
      <c r="F11" t="n">
        <v>25.94</v>
      </c>
      <c r="G11" t="n">
        <v>20.21</v>
      </c>
      <c r="H11" t="n">
        <v>0.32</v>
      </c>
      <c r="I11" t="n">
        <v>77</v>
      </c>
      <c r="J11" t="n">
        <v>180.07</v>
      </c>
      <c r="K11" t="n">
        <v>52.44</v>
      </c>
      <c r="L11" t="n">
        <v>3.25</v>
      </c>
      <c r="M11" t="n">
        <v>75</v>
      </c>
      <c r="N11" t="n">
        <v>34.38</v>
      </c>
      <c r="O11" t="n">
        <v>22443.18</v>
      </c>
      <c r="P11" t="n">
        <v>341.36</v>
      </c>
      <c r="Q11" t="n">
        <v>452.71</v>
      </c>
      <c r="R11" t="n">
        <v>134.24</v>
      </c>
      <c r="S11" t="n">
        <v>57.64</v>
      </c>
      <c r="T11" t="n">
        <v>35870.99</v>
      </c>
      <c r="U11" t="n">
        <v>0.43</v>
      </c>
      <c r="V11" t="n">
        <v>0.82</v>
      </c>
      <c r="W11" t="n">
        <v>6.93</v>
      </c>
      <c r="X11" t="n">
        <v>2.21</v>
      </c>
      <c r="Y11" t="n">
        <v>1</v>
      </c>
      <c r="Z11" t="n">
        <v>10</v>
      </c>
      <c r="AA11" t="n">
        <v>613.3927021268762</v>
      </c>
      <c r="AB11" t="n">
        <v>839.2709560261429</v>
      </c>
      <c r="AC11" t="n">
        <v>759.1721139071921</v>
      </c>
      <c r="AD11" t="n">
        <v>613392.7021268762</v>
      </c>
      <c r="AE11" t="n">
        <v>839270.9560261429</v>
      </c>
      <c r="AF11" t="n">
        <v>1.760583818518146e-05</v>
      </c>
      <c r="AG11" t="n">
        <v>36</v>
      </c>
      <c r="AH11" t="n">
        <v>759172.113907192</v>
      </c>
    </row>
    <row r="12">
      <c r="A12" t="n">
        <v>10</v>
      </c>
      <c r="B12" t="n">
        <v>90</v>
      </c>
      <c r="C12" t="inlineStr">
        <is>
          <t xml:space="preserve">CONCLUIDO	</t>
        </is>
      </c>
      <c r="D12" t="n">
        <v>3.2592</v>
      </c>
      <c r="E12" t="n">
        <v>30.68</v>
      </c>
      <c r="F12" t="n">
        <v>25.74</v>
      </c>
      <c r="G12" t="n">
        <v>21.75</v>
      </c>
      <c r="H12" t="n">
        <v>0.34</v>
      </c>
      <c r="I12" t="n">
        <v>71</v>
      </c>
      <c r="J12" t="n">
        <v>180.45</v>
      </c>
      <c r="K12" t="n">
        <v>52.44</v>
      </c>
      <c r="L12" t="n">
        <v>3.5</v>
      </c>
      <c r="M12" t="n">
        <v>69</v>
      </c>
      <c r="N12" t="n">
        <v>34.51</v>
      </c>
      <c r="O12" t="n">
        <v>22489.16</v>
      </c>
      <c r="P12" t="n">
        <v>338.5</v>
      </c>
      <c r="Q12" t="n">
        <v>452.73</v>
      </c>
      <c r="R12" t="n">
        <v>127.77</v>
      </c>
      <c r="S12" t="n">
        <v>57.64</v>
      </c>
      <c r="T12" t="n">
        <v>32667.23</v>
      </c>
      <c r="U12" t="n">
        <v>0.45</v>
      </c>
      <c r="V12" t="n">
        <v>0.82</v>
      </c>
      <c r="W12" t="n">
        <v>6.91</v>
      </c>
      <c r="X12" t="n">
        <v>2.01</v>
      </c>
      <c r="Y12" t="n">
        <v>1</v>
      </c>
      <c r="Z12" t="n">
        <v>10</v>
      </c>
      <c r="AA12" t="n">
        <v>607.1276266613113</v>
      </c>
      <c r="AB12" t="n">
        <v>830.6988033785343</v>
      </c>
      <c r="AC12" t="n">
        <v>751.4180754771794</v>
      </c>
      <c r="AD12" t="n">
        <v>607127.6266613113</v>
      </c>
      <c r="AE12" t="n">
        <v>830698.8033785343</v>
      </c>
      <c r="AF12" t="n">
        <v>1.784455399090167e-05</v>
      </c>
      <c r="AG12" t="n">
        <v>36</v>
      </c>
      <c r="AH12" t="n">
        <v>751418.0754771794</v>
      </c>
    </row>
    <row r="13">
      <c r="A13" t="n">
        <v>11</v>
      </c>
      <c r="B13" t="n">
        <v>90</v>
      </c>
      <c r="C13" t="inlineStr">
        <is>
          <t xml:space="preserve">CONCLUIDO	</t>
        </is>
      </c>
      <c r="D13" t="n">
        <v>3.2943</v>
      </c>
      <c r="E13" t="n">
        <v>30.36</v>
      </c>
      <c r="F13" t="n">
        <v>25.59</v>
      </c>
      <c r="G13" t="n">
        <v>23.26</v>
      </c>
      <c r="H13" t="n">
        <v>0.37</v>
      </c>
      <c r="I13" t="n">
        <v>66</v>
      </c>
      <c r="J13" t="n">
        <v>180.82</v>
      </c>
      <c r="K13" t="n">
        <v>52.44</v>
      </c>
      <c r="L13" t="n">
        <v>3.75</v>
      </c>
      <c r="M13" t="n">
        <v>64</v>
      </c>
      <c r="N13" t="n">
        <v>34.63</v>
      </c>
      <c r="O13" t="n">
        <v>22535.19</v>
      </c>
      <c r="P13" t="n">
        <v>336.14</v>
      </c>
      <c r="Q13" t="n">
        <v>452.68</v>
      </c>
      <c r="R13" t="n">
        <v>122.8</v>
      </c>
      <c r="S13" t="n">
        <v>57.64</v>
      </c>
      <c r="T13" t="n">
        <v>30209.66</v>
      </c>
      <c r="U13" t="n">
        <v>0.47</v>
      </c>
      <c r="V13" t="n">
        <v>0.83</v>
      </c>
      <c r="W13" t="n">
        <v>6.9</v>
      </c>
      <c r="X13" t="n">
        <v>1.86</v>
      </c>
      <c r="Y13" t="n">
        <v>1</v>
      </c>
      <c r="Z13" t="n">
        <v>10</v>
      </c>
      <c r="AA13" t="n">
        <v>602.1761541219886</v>
      </c>
      <c r="AB13" t="n">
        <v>823.9239802066814</v>
      </c>
      <c r="AC13" t="n">
        <v>745.2898319203241</v>
      </c>
      <c r="AD13" t="n">
        <v>602176.1541219886</v>
      </c>
      <c r="AE13" t="n">
        <v>823923.9802066814</v>
      </c>
      <c r="AF13" t="n">
        <v>1.803673116477276e-05</v>
      </c>
      <c r="AG13" t="n">
        <v>36</v>
      </c>
      <c r="AH13" t="n">
        <v>745289.8319203241</v>
      </c>
    </row>
    <row r="14">
      <c r="A14" t="n">
        <v>12</v>
      </c>
      <c r="B14" t="n">
        <v>90</v>
      </c>
      <c r="C14" t="inlineStr">
        <is>
          <t xml:space="preserve">CONCLUIDO	</t>
        </is>
      </c>
      <c r="D14" t="n">
        <v>3.3307</v>
      </c>
      <c r="E14" t="n">
        <v>30.02</v>
      </c>
      <c r="F14" t="n">
        <v>25.43</v>
      </c>
      <c r="G14" t="n">
        <v>25.02</v>
      </c>
      <c r="H14" t="n">
        <v>0.39</v>
      </c>
      <c r="I14" t="n">
        <v>61</v>
      </c>
      <c r="J14" t="n">
        <v>181.19</v>
      </c>
      <c r="K14" t="n">
        <v>52.44</v>
      </c>
      <c r="L14" t="n">
        <v>4</v>
      </c>
      <c r="M14" t="n">
        <v>59</v>
      </c>
      <c r="N14" t="n">
        <v>34.75</v>
      </c>
      <c r="O14" t="n">
        <v>22581.25</v>
      </c>
      <c r="P14" t="n">
        <v>333.78</v>
      </c>
      <c r="Q14" t="n">
        <v>452.68</v>
      </c>
      <c r="R14" t="n">
        <v>118.23</v>
      </c>
      <c r="S14" t="n">
        <v>57.64</v>
      </c>
      <c r="T14" t="n">
        <v>27947.66</v>
      </c>
      <c r="U14" t="n">
        <v>0.49</v>
      </c>
      <c r="V14" t="n">
        <v>0.83</v>
      </c>
      <c r="W14" t="n">
        <v>6.88</v>
      </c>
      <c r="X14" t="n">
        <v>1.71</v>
      </c>
      <c r="Y14" t="n">
        <v>1</v>
      </c>
      <c r="Z14" t="n">
        <v>10</v>
      </c>
      <c r="AA14" t="n">
        <v>588.2641092276533</v>
      </c>
      <c r="AB14" t="n">
        <v>804.8889066261481</v>
      </c>
      <c r="AC14" t="n">
        <v>728.0714390464232</v>
      </c>
      <c r="AD14" t="n">
        <v>588264.1092276534</v>
      </c>
      <c r="AE14" t="n">
        <v>804888.9066261481</v>
      </c>
      <c r="AF14" t="n">
        <v>1.823602601175019e-05</v>
      </c>
      <c r="AG14" t="n">
        <v>35</v>
      </c>
      <c r="AH14" t="n">
        <v>728071.4390464232</v>
      </c>
    </row>
    <row r="15">
      <c r="A15" t="n">
        <v>13</v>
      </c>
      <c r="B15" t="n">
        <v>90</v>
      </c>
      <c r="C15" t="inlineStr">
        <is>
          <t xml:space="preserve">CONCLUIDO	</t>
        </is>
      </c>
      <c r="D15" t="n">
        <v>3.3486</v>
      </c>
      <c r="E15" t="n">
        <v>29.86</v>
      </c>
      <c r="F15" t="n">
        <v>25.38</v>
      </c>
      <c r="G15" t="n">
        <v>26.26</v>
      </c>
      <c r="H15" t="n">
        <v>0.42</v>
      </c>
      <c r="I15" t="n">
        <v>58</v>
      </c>
      <c r="J15" t="n">
        <v>181.57</v>
      </c>
      <c r="K15" t="n">
        <v>52.44</v>
      </c>
      <c r="L15" t="n">
        <v>4.25</v>
      </c>
      <c r="M15" t="n">
        <v>56</v>
      </c>
      <c r="N15" t="n">
        <v>34.88</v>
      </c>
      <c r="O15" t="n">
        <v>22627.36</v>
      </c>
      <c r="P15" t="n">
        <v>332.78</v>
      </c>
      <c r="Q15" t="n">
        <v>452.76</v>
      </c>
      <c r="R15" t="n">
        <v>115.98</v>
      </c>
      <c r="S15" t="n">
        <v>57.64</v>
      </c>
      <c r="T15" t="n">
        <v>26840.38</v>
      </c>
      <c r="U15" t="n">
        <v>0.5</v>
      </c>
      <c r="V15" t="n">
        <v>0.84</v>
      </c>
      <c r="W15" t="n">
        <v>6.9</v>
      </c>
      <c r="X15" t="n">
        <v>1.65</v>
      </c>
      <c r="Y15" t="n">
        <v>1</v>
      </c>
      <c r="Z15" t="n">
        <v>10</v>
      </c>
      <c r="AA15" t="n">
        <v>586.0130610467254</v>
      </c>
      <c r="AB15" t="n">
        <v>801.8089231957656</v>
      </c>
      <c r="AC15" t="n">
        <v>725.2854049118524</v>
      </c>
      <c r="AD15" t="n">
        <v>586013.0610467254</v>
      </c>
      <c r="AE15" t="n">
        <v>801808.9231957656</v>
      </c>
      <c r="AF15" t="n">
        <v>1.833403089529128e-05</v>
      </c>
      <c r="AG15" t="n">
        <v>35</v>
      </c>
      <c r="AH15" t="n">
        <v>725285.4049118524</v>
      </c>
    </row>
    <row r="16">
      <c r="A16" t="n">
        <v>14</v>
      </c>
      <c r="B16" t="n">
        <v>90</v>
      </c>
      <c r="C16" t="inlineStr">
        <is>
          <t xml:space="preserve">CONCLUIDO	</t>
        </is>
      </c>
      <c r="D16" t="n">
        <v>3.3802</v>
      </c>
      <c r="E16" t="n">
        <v>29.58</v>
      </c>
      <c r="F16" t="n">
        <v>25.24</v>
      </c>
      <c r="G16" t="n">
        <v>28.05</v>
      </c>
      <c r="H16" t="n">
        <v>0.44</v>
      </c>
      <c r="I16" t="n">
        <v>54</v>
      </c>
      <c r="J16" t="n">
        <v>181.94</v>
      </c>
      <c r="K16" t="n">
        <v>52.44</v>
      </c>
      <c r="L16" t="n">
        <v>4.5</v>
      </c>
      <c r="M16" t="n">
        <v>52</v>
      </c>
      <c r="N16" t="n">
        <v>35</v>
      </c>
      <c r="O16" t="n">
        <v>22673.63</v>
      </c>
      <c r="P16" t="n">
        <v>330.68</v>
      </c>
      <c r="Q16" t="n">
        <v>452.7</v>
      </c>
      <c r="R16" t="n">
        <v>111.92</v>
      </c>
      <c r="S16" t="n">
        <v>57.64</v>
      </c>
      <c r="T16" t="n">
        <v>24827.01</v>
      </c>
      <c r="U16" t="n">
        <v>0.52</v>
      </c>
      <c r="V16" t="n">
        <v>0.84</v>
      </c>
      <c r="W16" t="n">
        <v>6.88</v>
      </c>
      <c r="X16" t="n">
        <v>1.52</v>
      </c>
      <c r="Y16" t="n">
        <v>1</v>
      </c>
      <c r="Z16" t="n">
        <v>10</v>
      </c>
      <c r="AA16" t="n">
        <v>581.7938942923211</v>
      </c>
      <c r="AB16" t="n">
        <v>796.0360731058894</v>
      </c>
      <c r="AC16" t="n">
        <v>720.0635075323081</v>
      </c>
      <c r="AD16" t="n">
        <v>581793.8942923211</v>
      </c>
      <c r="AE16" t="n">
        <v>796036.0731058894</v>
      </c>
      <c r="AF16" t="n">
        <v>1.850704510310685e-05</v>
      </c>
      <c r="AG16" t="n">
        <v>35</v>
      </c>
      <c r="AH16" t="n">
        <v>720063.5075323081</v>
      </c>
    </row>
    <row r="17">
      <c r="A17" t="n">
        <v>15</v>
      </c>
      <c r="B17" t="n">
        <v>90</v>
      </c>
      <c r="C17" t="inlineStr">
        <is>
          <t xml:space="preserve">CONCLUIDO	</t>
        </is>
      </c>
      <c r="D17" t="n">
        <v>3.3999</v>
      </c>
      <c r="E17" t="n">
        <v>29.41</v>
      </c>
      <c r="F17" t="n">
        <v>25.18</v>
      </c>
      <c r="G17" t="n">
        <v>29.62</v>
      </c>
      <c r="H17" t="n">
        <v>0.46</v>
      </c>
      <c r="I17" t="n">
        <v>51</v>
      </c>
      <c r="J17" t="n">
        <v>182.32</v>
      </c>
      <c r="K17" t="n">
        <v>52.44</v>
      </c>
      <c r="L17" t="n">
        <v>4.75</v>
      </c>
      <c r="M17" t="n">
        <v>49</v>
      </c>
      <c r="N17" t="n">
        <v>35.12</v>
      </c>
      <c r="O17" t="n">
        <v>22719.83</v>
      </c>
      <c r="P17" t="n">
        <v>329.65</v>
      </c>
      <c r="Q17" t="n">
        <v>452.64</v>
      </c>
      <c r="R17" t="n">
        <v>109.32</v>
      </c>
      <c r="S17" t="n">
        <v>57.64</v>
      </c>
      <c r="T17" t="n">
        <v>23543.55</v>
      </c>
      <c r="U17" t="n">
        <v>0.53</v>
      </c>
      <c r="V17" t="n">
        <v>0.84</v>
      </c>
      <c r="W17" t="n">
        <v>6.89</v>
      </c>
      <c r="X17" t="n">
        <v>1.45</v>
      </c>
      <c r="Y17" t="n">
        <v>1</v>
      </c>
      <c r="Z17" t="n">
        <v>10</v>
      </c>
      <c r="AA17" t="n">
        <v>579.4354339391067</v>
      </c>
      <c r="AB17" t="n">
        <v>792.8091236026939</v>
      </c>
      <c r="AC17" t="n">
        <v>717.1445335606455</v>
      </c>
      <c r="AD17" t="n">
        <v>579435.4339391066</v>
      </c>
      <c r="AE17" t="n">
        <v>792809.1236026939</v>
      </c>
      <c r="AF17" t="n">
        <v>1.861490522633364e-05</v>
      </c>
      <c r="AG17" t="n">
        <v>35</v>
      </c>
      <c r="AH17" t="n">
        <v>717144.5335606455</v>
      </c>
    </row>
    <row r="18">
      <c r="A18" t="n">
        <v>16</v>
      </c>
      <c r="B18" t="n">
        <v>90</v>
      </c>
      <c r="C18" t="inlineStr">
        <is>
          <t xml:space="preserve">CONCLUIDO	</t>
        </is>
      </c>
      <c r="D18" t="n">
        <v>3.4216</v>
      </c>
      <c r="E18" t="n">
        <v>29.23</v>
      </c>
      <c r="F18" t="n">
        <v>25.1</v>
      </c>
      <c r="G18" t="n">
        <v>31.37</v>
      </c>
      <c r="H18" t="n">
        <v>0.49</v>
      </c>
      <c r="I18" t="n">
        <v>48</v>
      </c>
      <c r="J18" t="n">
        <v>182.69</v>
      </c>
      <c r="K18" t="n">
        <v>52.44</v>
      </c>
      <c r="L18" t="n">
        <v>5</v>
      </c>
      <c r="M18" t="n">
        <v>46</v>
      </c>
      <c r="N18" t="n">
        <v>35.25</v>
      </c>
      <c r="O18" t="n">
        <v>22766.06</v>
      </c>
      <c r="P18" t="n">
        <v>328.09</v>
      </c>
      <c r="Q18" t="n">
        <v>452.66</v>
      </c>
      <c r="R18" t="n">
        <v>106.82</v>
      </c>
      <c r="S18" t="n">
        <v>57.64</v>
      </c>
      <c r="T18" t="n">
        <v>22308.68</v>
      </c>
      <c r="U18" t="n">
        <v>0.54</v>
      </c>
      <c r="V18" t="n">
        <v>0.84</v>
      </c>
      <c r="W18" t="n">
        <v>6.88</v>
      </c>
      <c r="X18" t="n">
        <v>1.37</v>
      </c>
      <c r="Y18" t="n">
        <v>1</v>
      </c>
      <c r="Z18" t="n">
        <v>10</v>
      </c>
      <c r="AA18" t="n">
        <v>567.6059366264825</v>
      </c>
      <c r="AB18" t="n">
        <v>776.6234834989727</v>
      </c>
      <c r="AC18" t="n">
        <v>702.503628231735</v>
      </c>
      <c r="AD18" t="n">
        <v>567605.9366264825</v>
      </c>
      <c r="AE18" t="n">
        <v>776623.4834989727</v>
      </c>
      <c r="AF18" t="n">
        <v>1.873371561587787e-05</v>
      </c>
      <c r="AG18" t="n">
        <v>34</v>
      </c>
      <c r="AH18" t="n">
        <v>702503.628231735</v>
      </c>
    </row>
    <row r="19">
      <c r="A19" t="n">
        <v>17</v>
      </c>
      <c r="B19" t="n">
        <v>90</v>
      </c>
      <c r="C19" t="inlineStr">
        <is>
          <t xml:space="preserve">CONCLUIDO	</t>
        </is>
      </c>
      <c r="D19" t="n">
        <v>3.4369</v>
      </c>
      <c r="E19" t="n">
        <v>29.1</v>
      </c>
      <c r="F19" t="n">
        <v>25.04</v>
      </c>
      <c r="G19" t="n">
        <v>32.66</v>
      </c>
      <c r="H19" t="n">
        <v>0.51</v>
      </c>
      <c r="I19" t="n">
        <v>46</v>
      </c>
      <c r="J19" t="n">
        <v>183.07</v>
      </c>
      <c r="K19" t="n">
        <v>52.44</v>
      </c>
      <c r="L19" t="n">
        <v>5.25</v>
      </c>
      <c r="M19" t="n">
        <v>44</v>
      </c>
      <c r="N19" t="n">
        <v>35.37</v>
      </c>
      <c r="O19" t="n">
        <v>22812.34</v>
      </c>
      <c r="P19" t="n">
        <v>327.18</v>
      </c>
      <c r="Q19" t="n">
        <v>452.66</v>
      </c>
      <c r="R19" t="n">
        <v>104.82</v>
      </c>
      <c r="S19" t="n">
        <v>57.64</v>
      </c>
      <c r="T19" t="n">
        <v>21315.55</v>
      </c>
      <c r="U19" t="n">
        <v>0.55</v>
      </c>
      <c r="V19" t="n">
        <v>0.85</v>
      </c>
      <c r="W19" t="n">
        <v>6.88</v>
      </c>
      <c r="X19" t="n">
        <v>1.31</v>
      </c>
      <c r="Y19" t="n">
        <v>1</v>
      </c>
      <c r="Z19" t="n">
        <v>10</v>
      </c>
      <c r="AA19" t="n">
        <v>565.7235453613458</v>
      </c>
      <c r="AB19" t="n">
        <v>774.0479127247712</v>
      </c>
      <c r="AC19" t="n">
        <v>700.173866317387</v>
      </c>
      <c r="AD19" t="n">
        <v>565723.5453613459</v>
      </c>
      <c r="AE19" t="n">
        <v>774047.9127247712</v>
      </c>
      <c r="AF19" t="n">
        <v>1.88174851532063e-05</v>
      </c>
      <c r="AG19" t="n">
        <v>34</v>
      </c>
      <c r="AH19" t="n">
        <v>700173.866317387</v>
      </c>
    </row>
    <row r="20">
      <c r="A20" t="n">
        <v>18</v>
      </c>
      <c r="B20" t="n">
        <v>90</v>
      </c>
      <c r="C20" t="inlineStr">
        <is>
          <t xml:space="preserve">CONCLUIDO	</t>
        </is>
      </c>
      <c r="D20" t="n">
        <v>3.4536</v>
      </c>
      <c r="E20" t="n">
        <v>28.96</v>
      </c>
      <c r="F20" t="n">
        <v>24.97</v>
      </c>
      <c r="G20" t="n">
        <v>34.05</v>
      </c>
      <c r="H20" t="n">
        <v>0.53</v>
      </c>
      <c r="I20" t="n">
        <v>44</v>
      </c>
      <c r="J20" t="n">
        <v>183.44</v>
      </c>
      <c r="K20" t="n">
        <v>52.44</v>
      </c>
      <c r="L20" t="n">
        <v>5.5</v>
      </c>
      <c r="M20" t="n">
        <v>42</v>
      </c>
      <c r="N20" t="n">
        <v>35.5</v>
      </c>
      <c r="O20" t="n">
        <v>22858.66</v>
      </c>
      <c r="P20" t="n">
        <v>326.08</v>
      </c>
      <c r="Q20" t="n">
        <v>452.61</v>
      </c>
      <c r="R20" t="n">
        <v>102.88</v>
      </c>
      <c r="S20" t="n">
        <v>57.64</v>
      </c>
      <c r="T20" t="n">
        <v>20358.69</v>
      </c>
      <c r="U20" t="n">
        <v>0.5600000000000001</v>
      </c>
      <c r="V20" t="n">
        <v>0.85</v>
      </c>
      <c r="W20" t="n">
        <v>6.87</v>
      </c>
      <c r="X20" t="n">
        <v>1.24</v>
      </c>
      <c r="Y20" t="n">
        <v>1</v>
      </c>
      <c r="Z20" t="n">
        <v>10</v>
      </c>
      <c r="AA20" t="n">
        <v>563.6077387935618</v>
      </c>
      <c r="AB20" t="n">
        <v>771.152972835931</v>
      </c>
      <c r="AC20" t="n">
        <v>697.555215428464</v>
      </c>
      <c r="AD20" t="n">
        <v>563607.7387935618</v>
      </c>
      <c r="AE20" t="n">
        <v>771152.972835931</v>
      </c>
      <c r="AF20" t="n">
        <v>1.890891987695693e-05</v>
      </c>
      <c r="AG20" t="n">
        <v>34</v>
      </c>
      <c r="AH20" t="n">
        <v>697555.215428464</v>
      </c>
    </row>
    <row r="21">
      <c r="A21" t="n">
        <v>19</v>
      </c>
      <c r="B21" t="n">
        <v>90</v>
      </c>
      <c r="C21" t="inlineStr">
        <is>
          <t xml:space="preserve">CONCLUIDO	</t>
        </is>
      </c>
      <c r="D21" t="n">
        <v>3.4699</v>
      </c>
      <c r="E21" t="n">
        <v>28.82</v>
      </c>
      <c r="F21" t="n">
        <v>24.91</v>
      </c>
      <c r="G21" t="n">
        <v>35.58</v>
      </c>
      <c r="H21" t="n">
        <v>0.55</v>
      </c>
      <c r="I21" t="n">
        <v>42</v>
      </c>
      <c r="J21" t="n">
        <v>183.82</v>
      </c>
      <c r="K21" t="n">
        <v>52.44</v>
      </c>
      <c r="L21" t="n">
        <v>5.75</v>
      </c>
      <c r="M21" t="n">
        <v>40</v>
      </c>
      <c r="N21" t="n">
        <v>35.63</v>
      </c>
      <c r="O21" t="n">
        <v>22905.03</v>
      </c>
      <c r="P21" t="n">
        <v>325.04</v>
      </c>
      <c r="Q21" t="n">
        <v>452.73</v>
      </c>
      <c r="R21" t="n">
        <v>100.6</v>
      </c>
      <c r="S21" t="n">
        <v>57.64</v>
      </c>
      <c r="T21" t="n">
        <v>19228.97</v>
      </c>
      <c r="U21" t="n">
        <v>0.57</v>
      </c>
      <c r="V21" t="n">
        <v>0.85</v>
      </c>
      <c r="W21" t="n">
        <v>6.86</v>
      </c>
      <c r="X21" t="n">
        <v>1.18</v>
      </c>
      <c r="Y21" t="n">
        <v>1</v>
      </c>
      <c r="Z21" t="n">
        <v>10</v>
      </c>
      <c r="AA21" t="n">
        <v>561.5957384985144</v>
      </c>
      <c r="AB21" t="n">
        <v>768.4000652690588</v>
      </c>
      <c r="AC21" t="n">
        <v>695.065041496044</v>
      </c>
      <c r="AD21" t="n">
        <v>561595.7384985144</v>
      </c>
      <c r="AE21" t="n">
        <v>768400.0652690588</v>
      </c>
      <c r="AF21" t="n">
        <v>1.899816454744407e-05</v>
      </c>
      <c r="AG21" t="n">
        <v>34</v>
      </c>
      <c r="AH21" t="n">
        <v>695065.041496044</v>
      </c>
    </row>
    <row r="22">
      <c r="A22" t="n">
        <v>20</v>
      </c>
      <c r="B22" t="n">
        <v>90</v>
      </c>
      <c r="C22" t="inlineStr">
        <is>
          <t xml:space="preserve">CONCLUIDO	</t>
        </is>
      </c>
      <c r="D22" t="n">
        <v>3.4826</v>
      </c>
      <c r="E22" t="n">
        <v>28.71</v>
      </c>
      <c r="F22" t="n">
        <v>24.87</v>
      </c>
      <c r="G22" t="n">
        <v>37.31</v>
      </c>
      <c r="H22" t="n">
        <v>0.58</v>
      </c>
      <c r="I22" t="n">
        <v>40</v>
      </c>
      <c r="J22" t="n">
        <v>184.19</v>
      </c>
      <c r="K22" t="n">
        <v>52.44</v>
      </c>
      <c r="L22" t="n">
        <v>6</v>
      </c>
      <c r="M22" t="n">
        <v>38</v>
      </c>
      <c r="N22" t="n">
        <v>35.75</v>
      </c>
      <c r="O22" t="n">
        <v>22951.43</v>
      </c>
      <c r="P22" t="n">
        <v>324.3</v>
      </c>
      <c r="Q22" t="n">
        <v>452.73</v>
      </c>
      <c r="R22" t="n">
        <v>99.73999999999999</v>
      </c>
      <c r="S22" t="n">
        <v>57.64</v>
      </c>
      <c r="T22" t="n">
        <v>18810.33</v>
      </c>
      <c r="U22" t="n">
        <v>0.58</v>
      </c>
      <c r="V22" t="n">
        <v>0.85</v>
      </c>
      <c r="W22" t="n">
        <v>6.86</v>
      </c>
      <c r="X22" t="n">
        <v>1.14</v>
      </c>
      <c r="Y22" t="n">
        <v>1</v>
      </c>
      <c r="Z22" t="n">
        <v>10</v>
      </c>
      <c r="AA22" t="n">
        <v>560.0980912326231</v>
      </c>
      <c r="AB22" t="n">
        <v>766.3509182083319</v>
      </c>
      <c r="AC22" t="n">
        <v>693.211462154797</v>
      </c>
      <c r="AD22" t="n">
        <v>560098.0912326231</v>
      </c>
      <c r="AE22" t="n">
        <v>766350.9182083319</v>
      </c>
      <c r="AF22" t="n">
        <v>1.906769873855982e-05</v>
      </c>
      <c r="AG22" t="n">
        <v>34</v>
      </c>
      <c r="AH22" t="n">
        <v>693211.462154797</v>
      </c>
    </row>
    <row r="23">
      <c r="A23" t="n">
        <v>21</v>
      </c>
      <c r="B23" t="n">
        <v>90</v>
      </c>
      <c r="C23" t="inlineStr">
        <is>
          <t xml:space="preserve">CONCLUIDO	</t>
        </is>
      </c>
      <c r="D23" t="n">
        <v>3.5028</v>
      </c>
      <c r="E23" t="n">
        <v>28.55</v>
      </c>
      <c r="F23" t="n">
        <v>24.78</v>
      </c>
      <c r="G23" t="n">
        <v>39.12</v>
      </c>
      <c r="H23" t="n">
        <v>0.6</v>
      </c>
      <c r="I23" t="n">
        <v>38</v>
      </c>
      <c r="J23" t="n">
        <v>184.57</v>
      </c>
      <c r="K23" t="n">
        <v>52.44</v>
      </c>
      <c r="L23" t="n">
        <v>6.25</v>
      </c>
      <c r="M23" t="n">
        <v>36</v>
      </c>
      <c r="N23" t="n">
        <v>35.88</v>
      </c>
      <c r="O23" t="n">
        <v>22997.88</v>
      </c>
      <c r="P23" t="n">
        <v>322.57</v>
      </c>
      <c r="Q23" t="n">
        <v>452.63</v>
      </c>
      <c r="R23" t="n">
        <v>96.5</v>
      </c>
      <c r="S23" t="n">
        <v>57.64</v>
      </c>
      <c r="T23" t="n">
        <v>17197.18</v>
      </c>
      <c r="U23" t="n">
        <v>0.6</v>
      </c>
      <c r="V23" t="n">
        <v>0.86</v>
      </c>
      <c r="W23" t="n">
        <v>6.86</v>
      </c>
      <c r="X23" t="n">
        <v>1.05</v>
      </c>
      <c r="Y23" t="n">
        <v>1</v>
      </c>
      <c r="Z23" t="n">
        <v>10</v>
      </c>
      <c r="AA23" t="n">
        <v>557.3250536788912</v>
      </c>
      <c r="AB23" t="n">
        <v>762.5567258895331</v>
      </c>
      <c r="AC23" t="n">
        <v>689.7793822257221</v>
      </c>
      <c r="AD23" t="n">
        <v>557325.0536788912</v>
      </c>
      <c r="AE23" t="n">
        <v>762556.7258895332</v>
      </c>
      <c r="AF23" t="n">
        <v>1.917829642836597e-05</v>
      </c>
      <c r="AG23" t="n">
        <v>34</v>
      </c>
      <c r="AH23" t="n">
        <v>689779.3822257221</v>
      </c>
    </row>
    <row r="24">
      <c r="A24" t="n">
        <v>22</v>
      </c>
      <c r="B24" t="n">
        <v>90</v>
      </c>
      <c r="C24" t="inlineStr">
        <is>
          <t xml:space="preserve">CONCLUIDO	</t>
        </is>
      </c>
      <c r="D24" t="n">
        <v>3.5084</v>
      </c>
      <c r="E24" t="n">
        <v>28.5</v>
      </c>
      <c r="F24" t="n">
        <v>24.77</v>
      </c>
      <c r="G24" t="n">
        <v>40.16</v>
      </c>
      <c r="H24" t="n">
        <v>0.62</v>
      </c>
      <c r="I24" t="n">
        <v>37</v>
      </c>
      <c r="J24" t="n">
        <v>184.95</v>
      </c>
      <c r="K24" t="n">
        <v>52.44</v>
      </c>
      <c r="L24" t="n">
        <v>6.5</v>
      </c>
      <c r="M24" t="n">
        <v>35</v>
      </c>
      <c r="N24" t="n">
        <v>36.01</v>
      </c>
      <c r="O24" t="n">
        <v>23044.38</v>
      </c>
      <c r="P24" t="n">
        <v>322.24</v>
      </c>
      <c r="Q24" t="n">
        <v>452.61</v>
      </c>
      <c r="R24" t="n">
        <v>96.56</v>
      </c>
      <c r="S24" t="n">
        <v>57.64</v>
      </c>
      <c r="T24" t="n">
        <v>17233.54</v>
      </c>
      <c r="U24" t="n">
        <v>0.6</v>
      </c>
      <c r="V24" t="n">
        <v>0.86</v>
      </c>
      <c r="W24" t="n">
        <v>6.85</v>
      </c>
      <c r="X24" t="n">
        <v>1.04</v>
      </c>
      <c r="Y24" t="n">
        <v>1</v>
      </c>
      <c r="Z24" t="n">
        <v>10</v>
      </c>
      <c r="AA24" t="n">
        <v>547.7375926269369</v>
      </c>
      <c r="AB24" t="n">
        <v>749.4387387093195</v>
      </c>
      <c r="AC24" t="n">
        <v>677.9133573307773</v>
      </c>
      <c r="AD24" t="n">
        <v>547737.592626937</v>
      </c>
      <c r="AE24" t="n">
        <v>749438.7387093195</v>
      </c>
      <c r="AF24" t="n">
        <v>1.920895717405481e-05</v>
      </c>
      <c r="AG24" t="n">
        <v>33</v>
      </c>
      <c r="AH24" t="n">
        <v>677913.3573307773</v>
      </c>
    </row>
    <row r="25">
      <c r="A25" t="n">
        <v>23</v>
      </c>
      <c r="B25" t="n">
        <v>90</v>
      </c>
      <c r="C25" t="inlineStr">
        <is>
          <t xml:space="preserve">CONCLUIDO	</t>
        </is>
      </c>
      <c r="D25" t="n">
        <v>3.5154</v>
      </c>
      <c r="E25" t="n">
        <v>28.45</v>
      </c>
      <c r="F25" t="n">
        <v>24.75</v>
      </c>
      <c r="G25" t="n">
        <v>41.24</v>
      </c>
      <c r="H25" t="n">
        <v>0.65</v>
      </c>
      <c r="I25" t="n">
        <v>36</v>
      </c>
      <c r="J25" t="n">
        <v>185.33</v>
      </c>
      <c r="K25" t="n">
        <v>52.44</v>
      </c>
      <c r="L25" t="n">
        <v>6.75</v>
      </c>
      <c r="M25" t="n">
        <v>34</v>
      </c>
      <c r="N25" t="n">
        <v>36.13</v>
      </c>
      <c r="O25" t="n">
        <v>23090.91</v>
      </c>
      <c r="P25" t="n">
        <v>321.68</v>
      </c>
      <c r="Q25" t="n">
        <v>452.73</v>
      </c>
      <c r="R25" t="n">
        <v>95.45</v>
      </c>
      <c r="S25" t="n">
        <v>57.64</v>
      </c>
      <c r="T25" t="n">
        <v>16683</v>
      </c>
      <c r="U25" t="n">
        <v>0.6</v>
      </c>
      <c r="V25" t="n">
        <v>0.86</v>
      </c>
      <c r="W25" t="n">
        <v>6.86</v>
      </c>
      <c r="X25" t="n">
        <v>1.02</v>
      </c>
      <c r="Y25" t="n">
        <v>1</v>
      </c>
      <c r="Z25" t="n">
        <v>10</v>
      </c>
      <c r="AA25" t="n">
        <v>546.827372733746</v>
      </c>
      <c r="AB25" t="n">
        <v>748.1933356953879</v>
      </c>
      <c r="AC25" t="n">
        <v>676.7868138325613</v>
      </c>
      <c r="AD25" t="n">
        <v>546827.372733746</v>
      </c>
      <c r="AE25" t="n">
        <v>748193.3356953879</v>
      </c>
      <c r="AF25" t="n">
        <v>1.924728310616585e-05</v>
      </c>
      <c r="AG25" t="n">
        <v>33</v>
      </c>
      <c r="AH25" t="n">
        <v>676786.8138325613</v>
      </c>
    </row>
    <row r="26">
      <c r="A26" t="n">
        <v>24</v>
      </c>
      <c r="B26" t="n">
        <v>90</v>
      </c>
      <c r="C26" t="inlineStr">
        <is>
          <t xml:space="preserve">CONCLUIDO	</t>
        </is>
      </c>
      <c r="D26" t="n">
        <v>3.5355</v>
      </c>
      <c r="E26" t="n">
        <v>28.28</v>
      </c>
      <c r="F26" t="n">
        <v>24.65</v>
      </c>
      <c r="G26" t="n">
        <v>43.51</v>
      </c>
      <c r="H26" t="n">
        <v>0.67</v>
      </c>
      <c r="I26" t="n">
        <v>34</v>
      </c>
      <c r="J26" t="n">
        <v>185.7</v>
      </c>
      <c r="K26" t="n">
        <v>52.44</v>
      </c>
      <c r="L26" t="n">
        <v>7</v>
      </c>
      <c r="M26" t="n">
        <v>32</v>
      </c>
      <c r="N26" t="n">
        <v>36.26</v>
      </c>
      <c r="O26" t="n">
        <v>23137.49</v>
      </c>
      <c r="P26" t="n">
        <v>320.11</v>
      </c>
      <c r="Q26" t="n">
        <v>452.61</v>
      </c>
      <c r="R26" t="n">
        <v>92.51000000000001</v>
      </c>
      <c r="S26" t="n">
        <v>57.64</v>
      </c>
      <c r="T26" t="n">
        <v>15225.07</v>
      </c>
      <c r="U26" t="n">
        <v>0.62</v>
      </c>
      <c r="V26" t="n">
        <v>0.86</v>
      </c>
      <c r="W26" t="n">
        <v>6.85</v>
      </c>
      <c r="X26" t="n">
        <v>0.93</v>
      </c>
      <c r="Y26" t="n">
        <v>1</v>
      </c>
      <c r="Z26" t="n">
        <v>10</v>
      </c>
      <c r="AA26" t="n">
        <v>544.2094175465315</v>
      </c>
      <c r="AB26" t="n">
        <v>744.6113339122096</v>
      </c>
      <c r="AC26" t="n">
        <v>673.5466732721984</v>
      </c>
      <c r="AD26" t="n">
        <v>544209.4175465315</v>
      </c>
      <c r="AE26" t="n">
        <v>744611.3339122096</v>
      </c>
      <c r="AF26" t="n">
        <v>1.935733328265613e-05</v>
      </c>
      <c r="AG26" t="n">
        <v>33</v>
      </c>
      <c r="AH26" t="n">
        <v>673546.6732721984</v>
      </c>
    </row>
    <row r="27">
      <c r="A27" t="n">
        <v>25</v>
      </c>
      <c r="B27" t="n">
        <v>90</v>
      </c>
      <c r="C27" t="inlineStr">
        <is>
          <t xml:space="preserve">CONCLUIDO	</t>
        </is>
      </c>
      <c r="D27" t="n">
        <v>3.5405</v>
      </c>
      <c r="E27" t="n">
        <v>28.24</v>
      </c>
      <c r="F27" t="n">
        <v>24.65</v>
      </c>
      <c r="G27" t="n">
        <v>44.82</v>
      </c>
      <c r="H27" t="n">
        <v>0.6899999999999999</v>
      </c>
      <c r="I27" t="n">
        <v>33</v>
      </c>
      <c r="J27" t="n">
        <v>186.08</v>
      </c>
      <c r="K27" t="n">
        <v>52.44</v>
      </c>
      <c r="L27" t="n">
        <v>7.25</v>
      </c>
      <c r="M27" t="n">
        <v>31</v>
      </c>
      <c r="N27" t="n">
        <v>36.39</v>
      </c>
      <c r="O27" t="n">
        <v>23184.11</v>
      </c>
      <c r="P27" t="n">
        <v>319.89</v>
      </c>
      <c r="Q27" t="n">
        <v>452.6</v>
      </c>
      <c r="R27" t="n">
        <v>92.40000000000001</v>
      </c>
      <c r="S27" t="n">
        <v>57.64</v>
      </c>
      <c r="T27" t="n">
        <v>15173.64</v>
      </c>
      <c r="U27" t="n">
        <v>0.62</v>
      </c>
      <c r="V27" t="n">
        <v>0.86</v>
      </c>
      <c r="W27" t="n">
        <v>6.85</v>
      </c>
      <c r="X27" t="n">
        <v>0.92</v>
      </c>
      <c r="Y27" t="n">
        <v>1</v>
      </c>
      <c r="Z27" t="n">
        <v>10</v>
      </c>
      <c r="AA27" t="n">
        <v>543.7086903226501</v>
      </c>
      <c r="AB27" t="n">
        <v>743.9262168339691</v>
      </c>
      <c r="AC27" t="n">
        <v>672.9269428063373</v>
      </c>
      <c r="AD27" t="n">
        <v>543708.6903226501</v>
      </c>
      <c r="AE27" t="n">
        <v>743926.2168339691</v>
      </c>
      <c r="AF27" t="n">
        <v>1.938470894844974e-05</v>
      </c>
      <c r="AG27" t="n">
        <v>33</v>
      </c>
      <c r="AH27" t="n">
        <v>672926.9428063373</v>
      </c>
    </row>
    <row r="28">
      <c r="A28" t="n">
        <v>26</v>
      </c>
      <c r="B28" t="n">
        <v>90</v>
      </c>
      <c r="C28" t="inlineStr">
        <is>
          <t xml:space="preserve">CONCLUIDO	</t>
        </is>
      </c>
      <c r="D28" t="n">
        <v>3.5481</v>
      </c>
      <c r="E28" t="n">
        <v>28.18</v>
      </c>
      <c r="F28" t="n">
        <v>24.63</v>
      </c>
      <c r="G28" t="n">
        <v>46.17</v>
      </c>
      <c r="H28" t="n">
        <v>0.71</v>
      </c>
      <c r="I28" t="n">
        <v>32</v>
      </c>
      <c r="J28" t="n">
        <v>186.46</v>
      </c>
      <c r="K28" t="n">
        <v>52.44</v>
      </c>
      <c r="L28" t="n">
        <v>7.5</v>
      </c>
      <c r="M28" t="n">
        <v>30</v>
      </c>
      <c r="N28" t="n">
        <v>36.52</v>
      </c>
      <c r="O28" t="n">
        <v>23230.78</v>
      </c>
      <c r="P28" t="n">
        <v>319.24</v>
      </c>
      <c r="Q28" t="n">
        <v>452.65</v>
      </c>
      <c r="R28" t="n">
        <v>91.77</v>
      </c>
      <c r="S28" t="n">
        <v>57.64</v>
      </c>
      <c r="T28" t="n">
        <v>14864.85</v>
      </c>
      <c r="U28" t="n">
        <v>0.63</v>
      </c>
      <c r="V28" t="n">
        <v>0.86</v>
      </c>
      <c r="W28" t="n">
        <v>6.84</v>
      </c>
      <c r="X28" t="n">
        <v>0.9</v>
      </c>
      <c r="Y28" t="n">
        <v>1</v>
      </c>
      <c r="Z28" t="n">
        <v>10</v>
      </c>
      <c r="AA28" t="n">
        <v>542.7115794020946</v>
      </c>
      <c r="AB28" t="n">
        <v>742.5619256830357</v>
      </c>
      <c r="AC28" t="n">
        <v>671.6928576880545</v>
      </c>
      <c r="AD28" t="n">
        <v>542711.5794020946</v>
      </c>
      <c r="AE28" t="n">
        <v>742561.9256830357</v>
      </c>
      <c r="AF28" t="n">
        <v>1.942631996045601e-05</v>
      </c>
      <c r="AG28" t="n">
        <v>33</v>
      </c>
      <c r="AH28" t="n">
        <v>671692.8576880544</v>
      </c>
    </row>
    <row r="29">
      <c r="A29" t="n">
        <v>27</v>
      </c>
      <c r="B29" t="n">
        <v>90</v>
      </c>
      <c r="C29" t="inlineStr">
        <is>
          <t xml:space="preserve">CONCLUIDO	</t>
        </is>
      </c>
      <c r="D29" t="n">
        <v>3.5572</v>
      </c>
      <c r="E29" t="n">
        <v>28.11</v>
      </c>
      <c r="F29" t="n">
        <v>24.59</v>
      </c>
      <c r="G29" t="n">
        <v>47.59</v>
      </c>
      <c r="H29" t="n">
        <v>0.74</v>
      </c>
      <c r="I29" t="n">
        <v>31</v>
      </c>
      <c r="J29" t="n">
        <v>186.84</v>
      </c>
      <c r="K29" t="n">
        <v>52.44</v>
      </c>
      <c r="L29" t="n">
        <v>7.75</v>
      </c>
      <c r="M29" t="n">
        <v>29</v>
      </c>
      <c r="N29" t="n">
        <v>36.65</v>
      </c>
      <c r="O29" t="n">
        <v>23277.49</v>
      </c>
      <c r="P29" t="n">
        <v>318.52</v>
      </c>
      <c r="Q29" t="n">
        <v>452.66</v>
      </c>
      <c r="R29" t="n">
        <v>90.52</v>
      </c>
      <c r="S29" t="n">
        <v>57.64</v>
      </c>
      <c r="T29" t="n">
        <v>14244.25</v>
      </c>
      <c r="U29" t="n">
        <v>0.64</v>
      </c>
      <c r="V29" t="n">
        <v>0.86</v>
      </c>
      <c r="W29" t="n">
        <v>6.84</v>
      </c>
      <c r="X29" t="n">
        <v>0.86</v>
      </c>
      <c r="Y29" t="n">
        <v>1</v>
      </c>
      <c r="Z29" t="n">
        <v>10</v>
      </c>
      <c r="AA29" t="n">
        <v>541.5440368777176</v>
      </c>
      <c r="AB29" t="n">
        <v>740.9644424928424</v>
      </c>
      <c r="AC29" t="n">
        <v>670.2478360514513</v>
      </c>
      <c r="AD29" t="n">
        <v>541544.0368777176</v>
      </c>
      <c r="AE29" t="n">
        <v>740964.4424928424</v>
      </c>
      <c r="AF29" t="n">
        <v>1.947614367220037e-05</v>
      </c>
      <c r="AG29" t="n">
        <v>33</v>
      </c>
      <c r="AH29" t="n">
        <v>670247.8360514513</v>
      </c>
    </row>
    <row r="30">
      <c r="A30" t="n">
        <v>28</v>
      </c>
      <c r="B30" t="n">
        <v>90</v>
      </c>
      <c r="C30" t="inlineStr">
        <is>
          <t xml:space="preserve">CONCLUIDO	</t>
        </is>
      </c>
      <c r="D30" t="n">
        <v>3.5644</v>
      </c>
      <c r="E30" t="n">
        <v>28.06</v>
      </c>
      <c r="F30" t="n">
        <v>24.57</v>
      </c>
      <c r="G30" t="n">
        <v>49.14</v>
      </c>
      <c r="H30" t="n">
        <v>0.76</v>
      </c>
      <c r="I30" t="n">
        <v>30</v>
      </c>
      <c r="J30" t="n">
        <v>187.22</v>
      </c>
      <c r="K30" t="n">
        <v>52.44</v>
      </c>
      <c r="L30" t="n">
        <v>8</v>
      </c>
      <c r="M30" t="n">
        <v>28</v>
      </c>
      <c r="N30" t="n">
        <v>36.78</v>
      </c>
      <c r="O30" t="n">
        <v>23324.24</v>
      </c>
      <c r="P30" t="n">
        <v>318.18</v>
      </c>
      <c r="Q30" t="n">
        <v>452.61</v>
      </c>
      <c r="R30" t="n">
        <v>89.8</v>
      </c>
      <c r="S30" t="n">
        <v>57.64</v>
      </c>
      <c r="T30" t="n">
        <v>13889.81</v>
      </c>
      <c r="U30" t="n">
        <v>0.64</v>
      </c>
      <c r="V30" t="n">
        <v>0.86</v>
      </c>
      <c r="W30" t="n">
        <v>6.84</v>
      </c>
      <c r="X30" t="n">
        <v>0.84</v>
      </c>
      <c r="Y30" t="n">
        <v>1</v>
      </c>
      <c r="Z30" t="n">
        <v>10</v>
      </c>
      <c r="AA30" t="n">
        <v>540.794001720177</v>
      </c>
      <c r="AB30" t="n">
        <v>739.9382113010795</v>
      </c>
      <c r="AC30" t="n">
        <v>669.3195469243058</v>
      </c>
      <c r="AD30" t="n">
        <v>540794.001720177</v>
      </c>
      <c r="AE30" t="n">
        <v>739938.2113010795</v>
      </c>
      <c r="AF30" t="n">
        <v>1.951556463094315e-05</v>
      </c>
      <c r="AG30" t="n">
        <v>33</v>
      </c>
      <c r="AH30" t="n">
        <v>669319.5469243057</v>
      </c>
    </row>
    <row r="31">
      <c r="A31" t="n">
        <v>29</v>
      </c>
      <c r="B31" t="n">
        <v>90</v>
      </c>
      <c r="C31" t="inlineStr">
        <is>
          <t xml:space="preserve">CONCLUIDO	</t>
        </is>
      </c>
      <c r="D31" t="n">
        <v>3.5721</v>
      </c>
      <c r="E31" t="n">
        <v>27.99</v>
      </c>
      <c r="F31" t="n">
        <v>24.54</v>
      </c>
      <c r="G31" t="n">
        <v>50.78</v>
      </c>
      <c r="H31" t="n">
        <v>0.78</v>
      </c>
      <c r="I31" t="n">
        <v>29</v>
      </c>
      <c r="J31" t="n">
        <v>187.6</v>
      </c>
      <c r="K31" t="n">
        <v>52.44</v>
      </c>
      <c r="L31" t="n">
        <v>8.25</v>
      </c>
      <c r="M31" t="n">
        <v>27</v>
      </c>
      <c r="N31" t="n">
        <v>36.9</v>
      </c>
      <c r="O31" t="n">
        <v>23371.04</v>
      </c>
      <c r="P31" t="n">
        <v>317.19</v>
      </c>
      <c r="Q31" t="n">
        <v>452.66</v>
      </c>
      <c r="R31" t="n">
        <v>88.97</v>
      </c>
      <c r="S31" t="n">
        <v>57.64</v>
      </c>
      <c r="T31" t="n">
        <v>13476.65</v>
      </c>
      <c r="U31" t="n">
        <v>0.65</v>
      </c>
      <c r="V31" t="n">
        <v>0.86</v>
      </c>
      <c r="W31" t="n">
        <v>6.84</v>
      </c>
      <c r="X31" t="n">
        <v>0.82</v>
      </c>
      <c r="Y31" t="n">
        <v>1</v>
      </c>
      <c r="Z31" t="n">
        <v>10</v>
      </c>
      <c r="AA31" t="n">
        <v>539.5610214484111</v>
      </c>
      <c r="AB31" t="n">
        <v>738.2511932979987</v>
      </c>
      <c r="AC31" t="n">
        <v>667.7935355516945</v>
      </c>
      <c r="AD31" t="n">
        <v>539561.0214484112</v>
      </c>
      <c r="AE31" t="n">
        <v>738251.1932979987</v>
      </c>
      <c r="AF31" t="n">
        <v>1.95577231562653e-05</v>
      </c>
      <c r="AG31" t="n">
        <v>33</v>
      </c>
      <c r="AH31" t="n">
        <v>667793.5355516945</v>
      </c>
    </row>
    <row r="32">
      <c r="A32" t="n">
        <v>30</v>
      </c>
      <c r="B32" t="n">
        <v>90</v>
      </c>
      <c r="C32" t="inlineStr">
        <is>
          <t xml:space="preserve">CONCLUIDO	</t>
        </is>
      </c>
      <c r="D32" t="n">
        <v>3.5842</v>
      </c>
      <c r="E32" t="n">
        <v>27.9</v>
      </c>
      <c r="F32" t="n">
        <v>24.48</v>
      </c>
      <c r="G32" t="n">
        <v>52.47</v>
      </c>
      <c r="H32" t="n">
        <v>0.8</v>
      </c>
      <c r="I32" t="n">
        <v>28</v>
      </c>
      <c r="J32" t="n">
        <v>187.98</v>
      </c>
      <c r="K32" t="n">
        <v>52.44</v>
      </c>
      <c r="L32" t="n">
        <v>8.5</v>
      </c>
      <c r="M32" t="n">
        <v>26</v>
      </c>
      <c r="N32" t="n">
        <v>37.03</v>
      </c>
      <c r="O32" t="n">
        <v>23417.88</v>
      </c>
      <c r="P32" t="n">
        <v>316.24</v>
      </c>
      <c r="Q32" t="n">
        <v>452.61</v>
      </c>
      <c r="R32" t="n">
        <v>87.06</v>
      </c>
      <c r="S32" t="n">
        <v>57.64</v>
      </c>
      <c r="T32" t="n">
        <v>12530.31</v>
      </c>
      <c r="U32" t="n">
        <v>0.66</v>
      </c>
      <c r="V32" t="n">
        <v>0.87</v>
      </c>
      <c r="W32" t="n">
        <v>6.84</v>
      </c>
      <c r="X32" t="n">
        <v>0.76</v>
      </c>
      <c r="Y32" t="n">
        <v>1</v>
      </c>
      <c r="Z32" t="n">
        <v>10</v>
      </c>
      <c r="AA32" t="n">
        <v>538.0279247547908</v>
      </c>
      <c r="AB32" t="n">
        <v>736.1535427663347</v>
      </c>
      <c r="AC32" t="n">
        <v>665.8960818427014</v>
      </c>
      <c r="AD32" t="n">
        <v>538027.9247547907</v>
      </c>
      <c r="AE32" t="n">
        <v>736153.5427663347</v>
      </c>
      <c r="AF32" t="n">
        <v>1.962397226748582e-05</v>
      </c>
      <c r="AG32" t="n">
        <v>33</v>
      </c>
      <c r="AH32" t="n">
        <v>665896.0818427014</v>
      </c>
    </row>
    <row r="33">
      <c r="A33" t="n">
        <v>31</v>
      </c>
      <c r="B33" t="n">
        <v>90</v>
      </c>
      <c r="C33" t="inlineStr">
        <is>
          <t xml:space="preserve">CONCLUIDO	</t>
        </is>
      </c>
      <c r="D33" t="n">
        <v>3.5893</v>
      </c>
      <c r="E33" t="n">
        <v>27.86</v>
      </c>
      <c r="F33" t="n">
        <v>24.48</v>
      </c>
      <c r="G33" t="n">
        <v>54.4</v>
      </c>
      <c r="H33" t="n">
        <v>0.82</v>
      </c>
      <c r="I33" t="n">
        <v>27</v>
      </c>
      <c r="J33" t="n">
        <v>188.36</v>
      </c>
      <c r="K33" t="n">
        <v>52.44</v>
      </c>
      <c r="L33" t="n">
        <v>8.75</v>
      </c>
      <c r="M33" t="n">
        <v>25</v>
      </c>
      <c r="N33" t="n">
        <v>37.16</v>
      </c>
      <c r="O33" t="n">
        <v>23464.76</v>
      </c>
      <c r="P33" t="n">
        <v>315.88</v>
      </c>
      <c r="Q33" t="n">
        <v>452.65</v>
      </c>
      <c r="R33" t="n">
        <v>86.88</v>
      </c>
      <c r="S33" t="n">
        <v>57.64</v>
      </c>
      <c r="T33" t="n">
        <v>12443.56</v>
      </c>
      <c r="U33" t="n">
        <v>0.66</v>
      </c>
      <c r="V33" t="n">
        <v>0.87</v>
      </c>
      <c r="W33" t="n">
        <v>6.84</v>
      </c>
      <c r="X33" t="n">
        <v>0.75</v>
      </c>
      <c r="Y33" t="n">
        <v>1</v>
      </c>
      <c r="Z33" t="n">
        <v>10</v>
      </c>
      <c r="AA33" t="n">
        <v>537.4415362331832</v>
      </c>
      <c r="AB33" t="n">
        <v>735.3512201214356</v>
      </c>
      <c r="AC33" t="n">
        <v>665.1703317449644</v>
      </c>
      <c r="AD33" t="n">
        <v>537441.5362331832</v>
      </c>
      <c r="AE33" t="n">
        <v>735351.2201214356</v>
      </c>
      <c r="AF33" t="n">
        <v>1.96518954465953e-05</v>
      </c>
      <c r="AG33" t="n">
        <v>33</v>
      </c>
      <c r="AH33" t="n">
        <v>665170.3317449645</v>
      </c>
    </row>
    <row r="34">
      <c r="A34" t="n">
        <v>32</v>
      </c>
      <c r="B34" t="n">
        <v>90</v>
      </c>
      <c r="C34" t="inlineStr">
        <is>
          <t xml:space="preserve">CONCLUIDO	</t>
        </is>
      </c>
      <c r="D34" t="n">
        <v>3.5898</v>
      </c>
      <c r="E34" t="n">
        <v>27.86</v>
      </c>
      <c r="F34" t="n">
        <v>24.48</v>
      </c>
      <c r="G34" t="n">
        <v>54.39</v>
      </c>
      <c r="H34" t="n">
        <v>0.85</v>
      </c>
      <c r="I34" t="n">
        <v>27</v>
      </c>
      <c r="J34" t="n">
        <v>188.74</v>
      </c>
      <c r="K34" t="n">
        <v>52.44</v>
      </c>
      <c r="L34" t="n">
        <v>9</v>
      </c>
      <c r="M34" t="n">
        <v>25</v>
      </c>
      <c r="N34" t="n">
        <v>37.3</v>
      </c>
      <c r="O34" t="n">
        <v>23511.69</v>
      </c>
      <c r="P34" t="n">
        <v>315.33</v>
      </c>
      <c r="Q34" t="n">
        <v>452.68</v>
      </c>
      <c r="R34" t="n">
        <v>86.86</v>
      </c>
      <c r="S34" t="n">
        <v>57.64</v>
      </c>
      <c r="T34" t="n">
        <v>12433.72</v>
      </c>
      <c r="U34" t="n">
        <v>0.66</v>
      </c>
      <c r="V34" t="n">
        <v>0.87</v>
      </c>
      <c r="W34" t="n">
        <v>6.84</v>
      </c>
      <c r="X34" t="n">
        <v>0.75</v>
      </c>
      <c r="Y34" t="n">
        <v>1</v>
      </c>
      <c r="Z34" t="n">
        <v>10</v>
      </c>
      <c r="AA34" t="n">
        <v>537.037350816167</v>
      </c>
      <c r="AB34" t="n">
        <v>734.7981958024718</v>
      </c>
      <c r="AC34" t="n">
        <v>664.6700872908281</v>
      </c>
      <c r="AD34" t="n">
        <v>537037.350816167</v>
      </c>
      <c r="AE34" t="n">
        <v>734798.1958024718</v>
      </c>
      <c r="AF34" t="n">
        <v>1.965463301317465e-05</v>
      </c>
      <c r="AG34" t="n">
        <v>33</v>
      </c>
      <c r="AH34" t="n">
        <v>664670.0872908281</v>
      </c>
    </row>
    <row r="35">
      <c r="A35" t="n">
        <v>33</v>
      </c>
      <c r="B35" t="n">
        <v>90</v>
      </c>
      <c r="C35" t="inlineStr">
        <is>
          <t xml:space="preserve">CONCLUIDO	</t>
        </is>
      </c>
      <c r="D35" t="n">
        <v>3.5985</v>
      </c>
      <c r="E35" t="n">
        <v>27.79</v>
      </c>
      <c r="F35" t="n">
        <v>24.44</v>
      </c>
      <c r="G35" t="n">
        <v>56.41</v>
      </c>
      <c r="H35" t="n">
        <v>0.87</v>
      </c>
      <c r="I35" t="n">
        <v>26</v>
      </c>
      <c r="J35" t="n">
        <v>189.12</v>
      </c>
      <c r="K35" t="n">
        <v>52.44</v>
      </c>
      <c r="L35" t="n">
        <v>9.25</v>
      </c>
      <c r="M35" t="n">
        <v>24</v>
      </c>
      <c r="N35" t="n">
        <v>37.43</v>
      </c>
      <c r="O35" t="n">
        <v>23558.67</v>
      </c>
      <c r="P35" t="n">
        <v>314.58</v>
      </c>
      <c r="Q35" t="n">
        <v>452.59</v>
      </c>
      <c r="R35" t="n">
        <v>85.86</v>
      </c>
      <c r="S35" t="n">
        <v>57.64</v>
      </c>
      <c r="T35" t="n">
        <v>11938.12</v>
      </c>
      <c r="U35" t="n">
        <v>0.67</v>
      </c>
      <c r="V35" t="n">
        <v>0.87</v>
      </c>
      <c r="W35" t="n">
        <v>6.83</v>
      </c>
      <c r="X35" t="n">
        <v>0.72</v>
      </c>
      <c r="Y35" t="n">
        <v>1</v>
      </c>
      <c r="Z35" t="n">
        <v>10</v>
      </c>
      <c r="AA35" t="n">
        <v>535.9041794135894</v>
      </c>
      <c r="AB35" t="n">
        <v>733.247740697471</v>
      </c>
      <c r="AC35" t="n">
        <v>663.2676054449712</v>
      </c>
      <c r="AD35" t="n">
        <v>535904.1794135894</v>
      </c>
      <c r="AE35" t="n">
        <v>733247.7406974711</v>
      </c>
      <c r="AF35" t="n">
        <v>1.970226667165552e-05</v>
      </c>
      <c r="AG35" t="n">
        <v>33</v>
      </c>
      <c r="AH35" t="n">
        <v>663267.6054449712</v>
      </c>
    </row>
    <row r="36">
      <c r="A36" t="n">
        <v>34</v>
      </c>
      <c r="B36" t="n">
        <v>90</v>
      </c>
      <c r="C36" t="inlineStr">
        <is>
          <t xml:space="preserve">CONCLUIDO	</t>
        </is>
      </c>
      <c r="D36" t="n">
        <v>3.6077</v>
      </c>
      <c r="E36" t="n">
        <v>27.72</v>
      </c>
      <c r="F36" t="n">
        <v>24.41</v>
      </c>
      <c r="G36" t="n">
        <v>58.58</v>
      </c>
      <c r="H36" t="n">
        <v>0.89</v>
      </c>
      <c r="I36" t="n">
        <v>25</v>
      </c>
      <c r="J36" t="n">
        <v>189.5</v>
      </c>
      <c r="K36" t="n">
        <v>52.44</v>
      </c>
      <c r="L36" t="n">
        <v>9.5</v>
      </c>
      <c r="M36" t="n">
        <v>23</v>
      </c>
      <c r="N36" t="n">
        <v>37.56</v>
      </c>
      <c r="O36" t="n">
        <v>23605.68</v>
      </c>
      <c r="P36" t="n">
        <v>313.94</v>
      </c>
      <c r="Q36" t="n">
        <v>452.61</v>
      </c>
      <c r="R36" t="n">
        <v>84.81</v>
      </c>
      <c r="S36" t="n">
        <v>57.64</v>
      </c>
      <c r="T36" t="n">
        <v>11417.19</v>
      </c>
      <c r="U36" t="n">
        <v>0.68</v>
      </c>
      <c r="V36" t="n">
        <v>0.87</v>
      </c>
      <c r="W36" t="n">
        <v>6.83</v>
      </c>
      <c r="X36" t="n">
        <v>0.68</v>
      </c>
      <c r="Y36" t="n">
        <v>1</v>
      </c>
      <c r="Z36" t="n">
        <v>10</v>
      </c>
      <c r="AA36" t="n">
        <v>534.8287271620619</v>
      </c>
      <c r="AB36" t="n">
        <v>731.7762594813263</v>
      </c>
      <c r="AC36" t="n">
        <v>661.9365603308586</v>
      </c>
      <c r="AD36" t="n">
        <v>534828.727162062</v>
      </c>
      <c r="AE36" t="n">
        <v>731776.2594813263</v>
      </c>
      <c r="AF36" t="n">
        <v>1.975263789671575e-05</v>
      </c>
      <c r="AG36" t="n">
        <v>33</v>
      </c>
      <c r="AH36" t="n">
        <v>661936.5603308586</v>
      </c>
    </row>
    <row r="37">
      <c r="A37" t="n">
        <v>35</v>
      </c>
      <c r="B37" t="n">
        <v>90</v>
      </c>
      <c r="C37" t="inlineStr">
        <is>
          <t xml:space="preserve">CONCLUIDO	</t>
        </is>
      </c>
      <c r="D37" t="n">
        <v>3.617</v>
      </c>
      <c r="E37" t="n">
        <v>27.65</v>
      </c>
      <c r="F37" t="n">
        <v>24.37</v>
      </c>
      <c r="G37" t="n">
        <v>60.93</v>
      </c>
      <c r="H37" t="n">
        <v>0.91</v>
      </c>
      <c r="I37" t="n">
        <v>24</v>
      </c>
      <c r="J37" t="n">
        <v>189.88</v>
      </c>
      <c r="K37" t="n">
        <v>52.44</v>
      </c>
      <c r="L37" t="n">
        <v>9.75</v>
      </c>
      <c r="M37" t="n">
        <v>22</v>
      </c>
      <c r="N37" t="n">
        <v>37.69</v>
      </c>
      <c r="O37" t="n">
        <v>23652.75</v>
      </c>
      <c r="P37" t="n">
        <v>313.34</v>
      </c>
      <c r="Q37" t="n">
        <v>452.58</v>
      </c>
      <c r="R37" t="n">
        <v>83.16</v>
      </c>
      <c r="S37" t="n">
        <v>57.64</v>
      </c>
      <c r="T37" t="n">
        <v>10597.68</v>
      </c>
      <c r="U37" t="n">
        <v>0.6899999999999999</v>
      </c>
      <c r="V37" t="n">
        <v>0.87</v>
      </c>
      <c r="W37" t="n">
        <v>6.84</v>
      </c>
      <c r="X37" t="n">
        <v>0.65</v>
      </c>
      <c r="Y37" t="n">
        <v>1</v>
      </c>
      <c r="Z37" t="n">
        <v>10</v>
      </c>
      <c r="AA37" t="n">
        <v>533.7673604855778</v>
      </c>
      <c r="AB37" t="n">
        <v>730.3240507703678</v>
      </c>
      <c r="AC37" t="n">
        <v>660.6229483810862</v>
      </c>
      <c r="AD37" t="n">
        <v>533767.3604855778</v>
      </c>
      <c r="AE37" t="n">
        <v>730324.0507703677</v>
      </c>
      <c r="AF37" t="n">
        <v>1.980355663509185e-05</v>
      </c>
      <c r="AG37" t="n">
        <v>33</v>
      </c>
      <c r="AH37" t="n">
        <v>660622.9483810862</v>
      </c>
    </row>
    <row r="38">
      <c r="A38" t="n">
        <v>36</v>
      </c>
      <c r="B38" t="n">
        <v>90</v>
      </c>
      <c r="C38" t="inlineStr">
        <is>
          <t xml:space="preserve">CONCLUIDO	</t>
        </is>
      </c>
      <c r="D38" t="n">
        <v>3.6153</v>
      </c>
      <c r="E38" t="n">
        <v>27.66</v>
      </c>
      <c r="F38" t="n">
        <v>24.39</v>
      </c>
      <c r="G38" t="n">
        <v>60.97</v>
      </c>
      <c r="H38" t="n">
        <v>0.93</v>
      </c>
      <c r="I38" t="n">
        <v>24</v>
      </c>
      <c r="J38" t="n">
        <v>190.26</v>
      </c>
      <c r="K38" t="n">
        <v>52.44</v>
      </c>
      <c r="L38" t="n">
        <v>10</v>
      </c>
      <c r="M38" t="n">
        <v>22</v>
      </c>
      <c r="N38" t="n">
        <v>37.82</v>
      </c>
      <c r="O38" t="n">
        <v>23699.85</v>
      </c>
      <c r="P38" t="n">
        <v>313.22</v>
      </c>
      <c r="Q38" t="n">
        <v>452.66</v>
      </c>
      <c r="R38" t="n">
        <v>83.95999999999999</v>
      </c>
      <c r="S38" t="n">
        <v>57.64</v>
      </c>
      <c r="T38" t="n">
        <v>10998.09</v>
      </c>
      <c r="U38" t="n">
        <v>0.6899999999999999</v>
      </c>
      <c r="V38" t="n">
        <v>0.87</v>
      </c>
      <c r="W38" t="n">
        <v>6.83</v>
      </c>
      <c r="X38" t="n">
        <v>0.66</v>
      </c>
      <c r="Y38" t="n">
        <v>1</v>
      </c>
      <c r="Z38" t="n">
        <v>10</v>
      </c>
      <c r="AA38" t="n">
        <v>533.8219872193624</v>
      </c>
      <c r="AB38" t="n">
        <v>730.3987934774932</v>
      </c>
      <c r="AC38" t="n">
        <v>660.6905577491457</v>
      </c>
      <c r="AD38" t="n">
        <v>533821.9872193624</v>
      </c>
      <c r="AE38" t="n">
        <v>730398.7934774932</v>
      </c>
      <c r="AF38" t="n">
        <v>1.979424890872202e-05</v>
      </c>
      <c r="AG38" t="n">
        <v>33</v>
      </c>
      <c r="AH38" t="n">
        <v>660690.5577491457</v>
      </c>
    </row>
    <row r="39">
      <c r="A39" t="n">
        <v>37</v>
      </c>
      <c r="B39" t="n">
        <v>90</v>
      </c>
      <c r="C39" t="inlineStr">
        <is>
          <t xml:space="preserve">CONCLUIDO	</t>
        </is>
      </c>
      <c r="D39" t="n">
        <v>3.6254</v>
      </c>
      <c r="E39" t="n">
        <v>27.58</v>
      </c>
      <c r="F39" t="n">
        <v>24.34</v>
      </c>
      <c r="G39" t="n">
        <v>63.51</v>
      </c>
      <c r="H39" t="n">
        <v>0.95</v>
      </c>
      <c r="I39" t="n">
        <v>23</v>
      </c>
      <c r="J39" t="n">
        <v>190.65</v>
      </c>
      <c r="K39" t="n">
        <v>52.44</v>
      </c>
      <c r="L39" t="n">
        <v>10.25</v>
      </c>
      <c r="M39" t="n">
        <v>21</v>
      </c>
      <c r="N39" t="n">
        <v>37.95</v>
      </c>
      <c r="O39" t="n">
        <v>23747</v>
      </c>
      <c r="P39" t="n">
        <v>312.34</v>
      </c>
      <c r="Q39" t="n">
        <v>452.57</v>
      </c>
      <c r="R39" t="n">
        <v>82.44</v>
      </c>
      <c r="S39" t="n">
        <v>57.64</v>
      </c>
      <c r="T39" t="n">
        <v>10241.13</v>
      </c>
      <c r="U39" t="n">
        <v>0.7</v>
      </c>
      <c r="V39" t="n">
        <v>0.87</v>
      </c>
      <c r="W39" t="n">
        <v>6.83</v>
      </c>
      <c r="X39" t="n">
        <v>0.62</v>
      </c>
      <c r="Y39" t="n">
        <v>1</v>
      </c>
      <c r="Z39" t="n">
        <v>10</v>
      </c>
      <c r="AA39" t="n">
        <v>523.569557036646</v>
      </c>
      <c r="AB39" t="n">
        <v>716.370966196203</v>
      </c>
      <c r="AC39" t="n">
        <v>648.0015266154024</v>
      </c>
      <c r="AD39" t="n">
        <v>523569.5570366459</v>
      </c>
      <c r="AE39" t="n">
        <v>716370.966196203</v>
      </c>
      <c r="AF39" t="n">
        <v>1.98495477536251e-05</v>
      </c>
      <c r="AG39" t="n">
        <v>32</v>
      </c>
      <c r="AH39" t="n">
        <v>648001.5266154024</v>
      </c>
    </row>
    <row r="40">
      <c r="A40" t="n">
        <v>38</v>
      </c>
      <c r="B40" t="n">
        <v>90</v>
      </c>
      <c r="C40" t="inlineStr">
        <is>
          <t xml:space="preserve">CONCLUIDO	</t>
        </is>
      </c>
      <c r="D40" t="n">
        <v>3.6248</v>
      </c>
      <c r="E40" t="n">
        <v>27.59</v>
      </c>
      <c r="F40" t="n">
        <v>24.35</v>
      </c>
      <c r="G40" t="n">
        <v>63.52</v>
      </c>
      <c r="H40" t="n">
        <v>0.98</v>
      </c>
      <c r="I40" t="n">
        <v>23</v>
      </c>
      <c r="J40" t="n">
        <v>191.03</v>
      </c>
      <c r="K40" t="n">
        <v>52.44</v>
      </c>
      <c r="L40" t="n">
        <v>10.5</v>
      </c>
      <c r="M40" t="n">
        <v>21</v>
      </c>
      <c r="N40" t="n">
        <v>38.09</v>
      </c>
      <c r="O40" t="n">
        <v>23794.2</v>
      </c>
      <c r="P40" t="n">
        <v>312.09</v>
      </c>
      <c r="Q40" t="n">
        <v>452.65</v>
      </c>
      <c r="R40" t="n">
        <v>82.33</v>
      </c>
      <c r="S40" t="n">
        <v>57.64</v>
      </c>
      <c r="T40" t="n">
        <v>10186.65</v>
      </c>
      <c r="U40" t="n">
        <v>0.7</v>
      </c>
      <c r="V40" t="n">
        <v>0.87</v>
      </c>
      <c r="W40" t="n">
        <v>6.84</v>
      </c>
      <c r="X40" t="n">
        <v>0.62</v>
      </c>
      <c r="Y40" t="n">
        <v>1</v>
      </c>
      <c r="Z40" t="n">
        <v>10</v>
      </c>
      <c r="AA40" t="n">
        <v>523.4534198035875</v>
      </c>
      <c r="AB40" t="n">
        <v>716.2120621103193</v>
      </c>
      <c r="AC40" t="n">
        <v>647.8577881124522</v>
      </c>
      <c r="AD40" t="n">
        <v>523453.4198035875</v>
      </c>
      <c r="AE40" t="n">
        <v>716212.0621103193</v>
      </c>
      <c r="AF40" t="n">
        <v>1.984626267372987e-05</v>
      </c>
      <c r="AG40" t="n">
        <v>32</v>
      </c>
      <c r="AH40" t="n">
        <v>647857.7881124523</v>
      </c>
    </row>
    <row r="41">
      <c r="A41" t="n">
        <v>39</v>
      </c>
      <c r="B41" t="n">
        <v>90</v>
      </c>
      <c r="C41" t="inlineStr">
        <is>
          <t xml:space="preserve">CONCLUIDO	</t>
        </is>
      </c>
      <c r="D41" t="n">
        <v>3.6333</v>
      </c>
      <c r="E41" t="n">
        <v>27.52</v>
      </c>
      <c r="F41" t="n">
        <v>24.32</v>
      </c>
      <c r="G41" t="n">
        <v>66.33</v>
      </c>
      <c r="H41" t="n">
        <v>1</v>
      </c>
      <c r="I41" t="n">
        <v>22</v>
      </c>
      <c r="J41" t="n">
        <v>191.41</v>
      </c>
      <c r="K41" t="n">
        <v>52.44</v>
      </c>
      <c r="L41" t="n">
        <v>10.75</v>
      </c>
      <c r="M41" t="n">
        <v>20</v>
      </c>
      <c r="N41" t="n">
        <v>38.22</v>
      </c>
      <c r="O41" t="n">
        <v>23841.44</v>
      </c>
      <c r="P41" t="n">
        <v>311.59</v>
      </c>
      <c r="Q41" t="n">
        <v>452.56</v>
      </c>
      <c r="R41" t="n">
        <v>81.73999999999999</v>
      </c>
      <c r="S41" t="n">
        <v>57.64</v>
      </c>
      <c r="T41" t="n">
        <v>9898.690000000001</v>
      </c>
      <c r="U41" t="n">
        <v>0.71</v>
      </c>
      <c r="V41" t="n">
        <v>0.87</v>
      </c>
      <c r="W41" t="n">
        <v>6.83</v>
      </c>
      <c r="X41" t="n">
        <v>0.6</v>
      </c>
      <c r="Y41" t="n">
        <v>1</v>
      </c>
      <c r="Z41" t="n">
        <v>10</v>
      </c>
      <c r="AA41" t="n">
        <v>522.5331504747841</v>
      </c>
      <c r="AB41" t="n">
        <v>714.9529090152329</v>
      </c>
      <c r="AC41" t="n">
        <v>646.7188068215286</v>
      </c>
      <c r="AD41" t="n">
        <v>522533.150474784</v>
      </c>
      <c r="AE41" t="n">
        <v>714952.9090152329</v>
      </c>
      <c r="AF41" t="n">
        <v>1.989280130557899e-05</v>
      </c>
      <c r="AG41" t="n">
        <v>32</v>
      </c>
      <c r="AH41" t="n">
        <v>646718.8068215286</v>
      </c>
    </row>
    <row r="42">
      <c r="A42" t="n">
        <v>40</v>
      </c>
      <c r="B42" t="n">
        <v>90</v>
      </c>
      <c r="C42" t="inlineStr">
        <is>
          <t xml:space="preserve">CONCLUIDO	</t>
        </is>
      </c>
      <c r="D42" t="n">
        <v>3.6324</v>
      </c>
      <c r="E42" t="n">
        <v>27.53</v>
      </c>
      <c r="F42" t="n">
        <v>24.33</v>
      </c>
      <c r="G42" t="n">
        <v>66.34999999999999</v>
      </c>
      <c r="H42" t="n">
        <v>1.02</v>
      </c>
      <c r="I42" t="n">
        <v>22</v>
      </c>
      <c r="J42" t="n">
        <v>191.79</v>
      </c>
      <c r="K42" t="n">
        <v>52.44</v>
      </c>
      <c r="L42" t="n">
        <v>11</v>
      </c>
      <c r="M42" t="n">
        <v>20</v>
      </c>
      <c r="N42" t="n">
        <v>38.35</v>
      </c>
      <c r="O42" t="n">
        <v>23888.73</v>
      </c>
      <c r="P42" t="n">
        <v>311.34</v>
      </c>
      <c r="Q42" t="n">
        <v>452.59</v>
      </c>
      <c r="R42" t="n">
        <v>81.72</v>
      </c>
      <c r="S42" t="n">
        <v>57.64</v>
      </c>
      <c r="T42" t="n">
        <v>9890.190000000001</v>
      </c>
      <c r="U42" t="n">
        <v>0.71</v>
      </c>
      <c r="V42" t="n">
        <v>0.87</v>
      </c>
      <c r="W42" t="n">
        <v>6.83</v>
      </c>
      <c r="X42" t="n">
        <v>0.6</v>
      </c>
      <c r="Y42" t="n">
        <v>1</v>
      </c>
      <c r="Z42" t="n">
        <v>10</v>
      </c>
      <c r="AA42" t="n">
        <v>522.4365278431339</v>
      </c>
      <c r="AB42" t="n">
        <v>714.8207056679196</v>
      </c>
      <c r="AC42" t="n">
        <v>646.5992207761342</v>
      </c>
      <c r="AD42" t="n">
        <v>522436.5278431339</v>
      </c>
      <c r="AE42" t="n">
        <v>714820.7056679196</v>
      </c>
      <c r="AF42" t="n">
        <v>1.988787368573615e-05</v>
      </c>
      <c r="AG42" t="n">
        <v>32</v>
      </c>
      <c r="AH42" t="n">
        <v>646599.2207761342</v>
      </c>
    </row>
    <row r="43">
      <c r="A43" t="n">
        <v>41</v>
      </c>
      <c r="B43" t="n">
        <v>90</v>
      </c>
      <c r="C43" t="inlineStr">
        <is>
          <t xml:space="preserve">CONCLUIDO	</t>
        </is>
      </c>
      <c r="D43" t="n">
        <v>3.6422</v>
      </c>
      <c r="E43" t="n">
        <v>27.46</v>
      </c>
      <c r="F43" t="n">
        <v>24.29</v>
      </c>
      <c r="G43" t="n">
        <v>69.40000000000001</v>
      </c>
      <c r="H43" t="n">
        <v>1.04</v>
      </c>
      <c r="I43" t="n">
        <v>21</v>
      </c>
      <c r="J43" t="n">
        <v>192.18</v>
      </c>
      <c r="K43" t="n">
        <v>52.44</v>
      </c>
      <c r="L43" t="n">
        <v>11.25</v>
      </c>
      <c r="M43" t="n">
        <v>19</v>
      </c>
      <c r="N43" t="n">
        <v>38.49</v>
      </c>
      <c r="O43" t="n">
        <v>23936.06</v>
      </c>
      <c r="P43" t="n">
        <v>310.6</v>
      </c>
      <c r="Q43" t="n">
        <v>452.61</v>
      </c>
      <c r="R43" t="n">
        <v>80.39</v>
      </c>
      <c r="S43" t="n">
        <v>57.64</v>
      </c>
      <c r="T43" t="n">
        <v>9228.389999999999</v>
      </c>
      <c r="U43" t="n">
        <v>0.72</v>
      </c>
      <c r="V43" t="n">
        <v>0.87</v>
      </c>
      <c r="W43" t="n">
        <v>6.84</v>
      </c>
      <c r="X43" t="n">
        <v>0.5600000000000001</v>
      </c>
      <c r="Y43" t="n">
        <v>1</v>
      </c>
      <c r="Z43" t="n">
        <v>10</v>
      </c>
      <c r="AA43" t="n">
        <v>521.2660329930386</v>
      </c>
      <c r="AB43" t="n">
        <v>713.2191829754308</v>
      </c>
      <c r="AC43" t="n">
        <v>645.1505451616654</v>
      </c>
      <c r="AD43" t="n">
        <v>521266.0329930386</v>
      </c>
      <c r="AE43" t="n">
        <v>713219.1829754309</v>
      </c>
      <c r="AF43" t="n">
        <v>1.99415299906916e-05</v>
      </c>
      <c r="AG43" t="n">
        <v>32</v>
      </c>
      <c r="AH43" t="n">
        <v>645150.5451616654</v>
      </c>
    </row>
    <row r="44">
      <c r="A44" t="n">
        <v>42</v>
      </c>
      <c r="B44" t="n">
        <v>90</v>
      </c>
      <c r="C44" t="inlineStr">
        <is>
          <t xml:space="preserve">CONCLUIDO	</t>
        </is>
      </c>
      <c r="D44" t="n">
        <v>3.641</v>
      </c>
      <c r="E44" t="n">
        <v>27.47</v>
      </c>
      <c r="F44" t="n">
        <v>24.3</v>
      </c>
      <c r="G44" t="n">
        <v>69.42</v>
      </c>
      <c r="H44" t="n">
        <v>1.06</v>
      </c>
      <c r="I44" t="n">
        <v>21</v>
      </c>
      <c r="J44" t="n">
        <v>192.56</v>
      </c>
      <c r="K44" t="n">
        <v>52.44</v>
      </c>
      <c r="L44" t="n">
        <v>11.5</v>
      </c>
      <c r="M44" t="n">
        <v>19</v>
      </c>
      <c r="N44" t="n">
        <v>38.62</v>
      </c>
      <c r="O44" t="n">
        <v>23983.44</v>
      </c>
      <c r="P44" t="n">
        <v>310.59</v>
      </c>
      <c r="Q44" t="n">
        <v>452.59</v>
      </c>
      <c r="R44" t="n">
        <v>81.05</v>
      </c>
      <c r="S44" t="n">
        <v>57.64</v>
      </c>
      <c r="T44" t="n">
        <v>9558.74</v>
      </c>
      <c r="U44" t="n">
        <v>0.71</v>
      </c>
      <c r="V44" t="n">
        <v>0.87</v>
      </c>
      <c r="W44" t="n">
        <v>6.83</v>
      </c>
      <c r="X44" t="n">
        <v>0.57</v>
      </c>
      <c r="Y44" t="n">
        <v>1</v>
      </c>
      <c r="Z44" t="n">
        <v>10</v>
      </c>
      <c r="AA44" t="n">
        <v>521.3480453609083</v>
      </c>
      <c r="AB44" t="n">
        <v>713.3313959152806</v>
      </c>
      <c r="AC44" t="n">
        <v>645.2520486560276</v>
      </c>
      <c r="AD44" t="n">
        <v>521348.0453609083</v>
      </c>
      <c r="AE44" t="n">
        <v>713331.3959152806</v>
      </c>
      <c r="AF44" t="n">
        <v>1.993495983090114e-05</v>
      </c>
      <c r="AG44" t="n">
        <v>32</v>
      </c>
      <c r="AH44" t="n">
        <v>645252.0486560275</v>
      </c>
    </row>
    <row r="45">
      <c r="A45" t="n">
        <v>43</v>
      </c>
      <c r="B45" t="n">
        <v>90</v>
      </c>
      <c r="C45" t="inlineStr">
        <is>
          <t xml:space="preserve">CONCLUIDO	</t>
        </is>
      </c>
      <c r="D45" t="n">
        <v>3.6502</v>
      </c>
      <c r="E45" t="n">
        <v>27.4</v>
      </c>
      <c r="F45" t="n">
        <v>24.26</v>
      </c>
      <c r="G45" t="n">
        <v>72.79000000000001</v>
      </c>
      <c r="H45" t="n">
        <v>1.08</v>
      </c>
      <c r="I45" t="n">
        <v>20</v>
      </c>
      <c r="J45" t="n">
        <v>192.95</v>
      </c>
      <c r="K45" t="n">
        <v>52.44</v>
      </c>
      <c r="L45" t="n">
        <v>11.75</v>
      </c>
      <c r="M45" t="n">
        <v>18</v>
      </c>
      <c r="N45" t="n">
        <v>38.75</v>
      </c>
      <c r="O45" t="n">
        <v>24030.86</v>
      </c>
      <c r="P45" t="n">
        <v>309.37</v>
      </c>
      <c r="Q45" t="n">
        <v>452.57</v>
      </c>
      <c r="R45" t="n">
        <v>79.93000000000001</v>
      </c>
      <c r="S45" t="n">
        <v>57.64</v>
      </c>
      <c r="T45" t="n">
        <v>9003.809999999999</v>
      </c>
      <c r="U45" t="n">
        <v>0.72</v>
      </c>
      <c r="V45" t="n">
        <v>0.87</v>
      </c>
      <c r="W45" t="n">
        <v>6.83</v>
      </c>
      <c r="X45" t="n">
        <v>0.54</v>
      </c>
      <c r="Y45" t="n">
        <v>1</v>
      </c>
      <c r="Z45" t="n">
        <v>10</v>
      </c>
      <c r="AA45" t="n">
        <v>519.9034879776232</v>
      </c>
      <c r="AB45" t="n">
        <v>711.3548887740958</v>
      </c>
      <c r="AC45" t="n">
        <v>643.4641765823523</v>
      </c>
      <c r="AD45" t="n">
        <v>519903.4879776231</v>
      </c>
      <c r="AE45" t="n">
        <v>711354.8887740958</v>
      </c>
      <c r="AF45" t="n">
        <v>1.998533105596137e-05</v>
      </c>
      <c r="AG45" t="n">
        <v>32</v>
      </c>
      <c r="AH45" t="n">
        <v>643464.1765823523</v>
      </c>
    </row>
    <row r="46">
      <c r="A46" t="n">
        <v>44</v>
      </c>
      <c r="B46" t="n">
        <v>90</v>
      </c>
      <c r="C46" t="inlineStr">
        <is>
          <t xml:space="preserve">CONCLUIDO	</t>
        </is>
      </c>
      <c r="D46" t="n">
        <v>3.6496</v>
      </c>
      <c r="E46" t="n">
        <v>27.4</v>
      </c>
      <c r="F46" t="n">
        <v>24.27</v>
      </c>
      <c r="G46" t="n">
        <v>72.81</v>
      </c>
      <c r="H46" t="n">
        <v>1.1</v>
      </c>
      <c r="I46" t="n">
        <v>20</v>
      </c>
      <c r="J46" t="n">
        <v>193.33</v>
      </c>
      <c r="K46" t="n">
        <v>52.44</v>
      </c>
      <c r="L46" t="n">
        <v>12</v>
      </c>
      <c r="M46" t="n">
        <v>18</v>
      </c>
      <c r="N46" t="n">
        <v>38.89</v>
      </c>
      <c r="O46" t="n">
        <v>24078.33</v>
      </c>
      <c r="P46" t="n">
        <v>309.76</v>
      </c>
      <c r="Q46" t="n">
        <v>452.61</v>
      </c>
      <c r="R46" t="n">
        <v>80.03</v>
      </c>
      <c r="S46" t="n">
        <v>57.64</v>
      </c>
      <c r="T46" t="n">
        <v>9052.34</v>
      </c>
      <c r="U46" t="n">
        <v>0.72</v>
      </c>
      <c r="V46" t="n">
        <v>0.87</v>
      </c>
      <c r="W46" t="n">
        <v>6.83</v>
      </c>
      <c r="X46" t="n">
        <v>0.54</v>
      </c>
      <c r="Y46" t="n">
        <v>1</v>
      </c>
      <c r="Z46" t="n">
        <v>10</v>
      </c>
      <c r="AA46" t="n">
        <v>520.2116754495221</v>
      </c>
      <c r="AB46" t="n">
        <v>711.7765644694197</v>
      </c>
      <c r="AC46" t="n">
        <v>643.8456081411401</v>
      </c>
      <c r="AD46" t="n">
        <v>520211.6754495221</v>
      </c>
      <c r="AE46" t="n">
        <v>711776.5644694197</v>
      </c>
      <c r="AF46" t="n">
        <v>1.998204597606613e-05</v>
      </c>
      <c r="AG46" t="n">
        <v>32</v>
      </c>
      <c r="AH46" t="n">
        <v>643845.6081411401</v>
      </c>
    </row>
    <row r="47">
      <c r="A47" t="n">
        <v>45</v>
      </c>
      <c r="B47" t="n">
        <v>90</v>
      </c>
      <c r="C47" t="inlineStr">
        <is>
          <t xml:space="preserve">CONCLUIDO	</t>
        </is>
      </c>
      <c r="D47" t="n">
        <v>3.6581</v>
      </c>
      <c r="E47" t="n">
        <v>27.34</v>
      </c>
      <c r="F47" t="n">
        <v>24.24</v>
      </c>
      <c r="G47" t="n">
        <v>76.55</v>
      </c>
      <c r="H47" t="n">
        <v>1.12</v>
      </c>
      <c r="I47" t="n">
        <v>19</v>
      </c>
      <c r="J47" t="n">
        <v>193.72</v>
      </c>
      <c r="K47" t="n">
        <v>52.44</v>
      </c>
      <c r="L47" t="n">
        <v>12.25</v>
      </c>
      <c r="M47" t="n">
        <v>17</v>
      </c>
      <c r="N47" t="n">
        <v>39.02</v>
      </c>
      <c r="O47" t="n">
        <v>24125.85</v>
      </c>
      <c r="P47" t="n">
        <v>307.91</v>
      </c>
      <c r="Q47" t="n">
        <v>452.58</v>
      </c>
      <c r="R47" t="n">
        <v>79.04000000000001</v>
      </c>
      <c r="S47" t="n">
        <v>57.64</v>
      </c>
      <c r="T47" t="n">
        <v>8561.02</v>
      </c>
      <c r="U47" t="n">
        <v>0.73</v>
      </c>
      <c r="V47" t="n">
        <v>0.87</v>
      </c>
      <c r="W47" t="n">
        <v>6.83</v>
      </c>
      <c r="X47" t="n">
        <v>0.52</v>
      </c>
      <c r="Y47" t="n">
        <v>1</v>
      </c>
      <c r="Z47" t="n">
        <v>10</v>
      </c>
      <c r="AA47" t="n">
        <v>518.4125898954073</v>
      </c>
      <c r="AB47" t="n">
        <v>709.3149762442268</v>
      </c>
      <c r="AC47" t="n">
        <v>641.6189504412988</v>
      </c>
      <c r="AD47" t="n">
        <v>518412.5898954073</v>
      </c>
      <c r="AE47" t="n">
        <v>709314.9762442268</v>
      </c>
      <c r="AF47" t="n">
        <v>2.002858460791526e-05</v>
      </c>
      <c r="AG47" t="n">
        <v>32</v>
      </c>
      <c r="AH47" t="n">
        <v>641618.9504412988</v>
      </c>
    </row>
    <row r="48">
      <c r="A48" t="n">
        <v>46</v>
      </c>
      <c r="B48" t="n">
        <v>90</v>
      </c>
      <c r="C48" t="inlineStr">
        <is>
          <t xml:space="preserve">CONCLUIDO	</t>
        </is>
      </c>
      <c r="D48" t="n">
        <v>3.6594</v>
      </c>
      <c r="E48" t="n">
        <v>27.33</v>
      </c>
      <c r="F48" t="n">
        <v>24.23</v>
      </c>
      <c r="G48" t="n">
        <v>76.52</v>
      </c>
      <c r="H48" t="n">
        <v>1.14</v>
      </c>
      <c r="I48" t="n">
        <v>19</v>
      </c>
      <c r="J48" t="n">
        <v>194.1</v>
      </c>
      <c r="K48" t="n">
        <v>52.44</v>
      </c>
      <c r="L48" t="n">
        <v>12.5</v>
      </c>
      <c r="M48" t="n">
        <v>17</v>
      </c>
      <c r="N48" t="n">
        <v>39.16</v>
      </c>
      <c r="O48" t="n">
        <v>24173.41</v>
      </c>
      <c r="P48" t="n">
        <v>308.12</v>
      </c>
      <c r="Q48" t="n">
        <v>452.57</v>
      </c>
      <c r="R48" t="n">
        <v>78.88</v>
      </c>
      <c r="S48" t="n">
        <v>57.64</v>
      </c>
      <c r="T48" t="n">
        <v>8481.540000000001</v>
      </c>
      <c r="U48" t="n">
        <v>0.73</v>
      </c>
      <c r="V48" t="n">
        <v>0.88</v>
      </c>
      <c r="W48" t="n">
        <v>6.82</v>
      </c>
      <c r="X48" t="n">
        <v>0.51</v>
      </c>
      <c r="Y48" t="n">
        <v>1</v>
      </c>
      <c r="Z48" t="n">
        <v>10</v>
      </c>
      <c r="AA48" t="n">
        <v>518.4577933332342</v>
      </c>
      <c r="AB48" t="n">
        <v>709.3768255820966</v>
      </c>
      <c r="AC48" t="n">
        <v>641.6748969651684</v>
      </c>
      <c r="AD48" t="n">
        <v>518457.7933332343</v>
      </c>
      <c r="AE48" t="n">
        <v>709376.8255820966</v>
      </c>
      <c r="AF48" t="n">
        <v>2.00357022810216e-05</v>
      </c>
      <c r="AG48" t="n">
        <v>32</v>
      </c>
      <c r="AH48" t="n">
        <v>641674.8969651684</v>
      </c>
    </row>
    <row r="49">
      <c r="A49" t="n">
        <v>47</v>
      </c>
      <c r="B49" t="n">
        <v>90</v>
      </c>
      <c r="C49" t="inlineStr">
        <is>
          <t xml:space="preserve">CONCLUIDO	</t>
        </is>
      </c>
      <c r="D49" t="n">
        <v>3.6571</v>
      </c>
      <c r="E49" t="n">
        <v>27.34</v>
      </c>
      <c r="F49" t="n">
        <v>24.25</v>
      </c>
      <c r="G49" t="n">
        <v>76.56999999999999</v>
      </c>
      <c r="H49" t="n">
        <v>1.16</v>
      </c>
      <c r="I49" t="n">
        <v>19</v>
      </c>
      <c r="J49" t="n">
        <v>194.49</v>
      </c>
      <c r="K49" t="n">
        <v>52.44</v>
      </c>
      <c r="L49" t="n">
        <v>12.75</v>
      </c>
      <c r="M49" t="n">
        <v>17</v>
      </c>
      <c r="N49" t="n">
        <v>39.3</v>
      </c>
      <c r="O49" t="n">
        <v>24221.02</v>
      </c>
      <c r="P49" t="n">
        <v>308.25</v>
      </c>
      <c r="Q49" t="n">
        <v>452.64</v>
      </c>
      <c r="R49" t="n">
        <v>79.19</v>
      </c>
      <c r="S49" t="n">
        <v>57.64</v>
      </c>
      <c r="T49" t="n">
        <v>8635.67</v>
      </c>
      <c r="U49" t="n">
        <v>0.73</v>
      </c>
      <c r="V49" t="n">
        <v>0.87</v>
      </c>
      <c r="W49" t="n">
        <v>6.83</v>
      </c>
      <c r="X49" t="n">
        <v>0.52</v>
      </c>
      <c r="Y49" t="n">
        <v>1</v>
      </c>
      <c r="Z49" t="n">
        <v>10</v>
      </c>
      <c r="AA49" t="n">
        <v>518.7121308451374</v>
      </c>
      <c r="AB49" t="n">
        <v>709.7248213864616</v>
      </c>
      <c r="AC49" t="n">
        <v>641.9896805383801</v>
      </c>
      <c r="AD49" t="n">
        <v>518712.1308451374</v>
      </c>
      <c r="AE49" t="n">
        <v>709724.8213864616</v>
      </c>
      <c r="AF49" t="n">
        <v>2.002310947475654e-05</v>
      </c>
      <c r="AG49" t="n">
        <v>32</v>
      </c>
      <c r="AH49" t="n">
        <v>641989.6805383801</v>
      </c>
    </row>
    <row r="50">
      <c r="A50" t="n">
        <v>48</v>
      </c>
      <c r="B50" t="n">
        <v>90</v>
      </c>
      <c r="C50" t="inlineStr">
        <is>
          <t xml:space="preserve">CONCLUIDO	</t>
        </is>
      </c>
      <c r="D50" t="n">
        <v>3.6685</v>
      </c>
      <c r="E50" t="n">
        <v>27.26</v>
      </c>
      <c r="F50" t="n">
        <v>24.2</v>
      </c>
      <c r="G50" t="n">
        <v>80.66</v>
      </c>
      <c r="H50" t="n">
        <v>1.18</v>
      </c>
      <c r="I50" t="n">
        <v>18</v>
      </c>
      <c r="J50" t="n">
        <v>194.88</v>
      </c>
      <c r="K50" t="n">
        <v>52.44</v>
      </c>
      <c r="L50" t="n">
        <v>13</v>
      </c>
      <c r="M50" t="n">
        <v>16</v>
      </c>
      <c r="N50" t="n">
        <v>39.43</v>
      </c>
      <c r="O50" t="n">
        <v>24268.67</v>
      </c>
      <c r="P50" t="n">
        <v>307.18</v>
      </c>
      <c r="Q50" t="n">
        <v>452.56</v>
      </c>
      <c r="R50" t="n">
        <v>77.73999999999999</v>
      </c>
      <c r="S50" t="n">
        <v>57.64</v>
      </c>
      <c r="T50" t="n">
        <v>7917.3</v>
      </c>
      <c r="U50" t="n">
        <v>0.74</v>
      </c>
      <c r="V50" t="n">
        <v>0.88</v>
      </c>
      <c r="W50" t="n">
        <v>6.82</v>
      </c>
      <c r="X50" t="n">
        <v>0.47</v>
      </c>
      <c r="Y50" t="n">
        <v>1</v>
      </c>
      <c r="Z50" t="n">
        <v>10</v>
      </c>
      <c r="AA50" t="n">
        <v>517.2300000056689</v>
      </c>
      <c r="AB50" t="n">
        <v>707.6969045849029</v>
      </c>
      <c r="AC50" t="n">
        <v>640.1553052701629</v>
      </c>
      <c r="AD50" t="n">
        <v>517230.0000056688</v>
      </c>
      <c r="AE50" t="n">
        <v>707696.9045849029</v>
      </c>
      <c r="AF50" t="n">
        <v>2.008552599276595e-05</v>
      </c>
      <c r="AG50" t="n">
        <v>32</v>
      </c>
      <c r="AH50" t="n">
        <v>640155.3052701629</v>
      </c>
    </row>
    <row r="51">
      <c r="A51" t="n">
        <v>49</v>
      </c>
      <c r="B51" t="n">
        <v>90</v>
      </c>
      <c r="C51" t="inlineStr">
        <is>
          <t xml:space="preserve">CONCLUIDO	</t>
        </is>
      </c>
      <c r="D51" t="n">
        <v>3.6651</v>
      </c>
      <c r="E51" t="n">
        <v>27.28</v>
      </c>
      <c r="F51" t="n">
        <v>24.22</v>
      </c>
      <c r="G51" t="n">
        <v>80.75</v>
      </c>
      <c r="H51" t="n">
        <v>1.2</v>
      </c>
      <c r="I51" t="n">
        <v>18</v>
      </c>
      <c r="J51" t="n">
        <v>195.26</v>
      </c>
      <c r="K51" t="n">
        <v>52.44</v>
      </c>
      <c r="L51" t="n">
        <v>13.25</v>
      </c>
      <c r="M51" t="n">
        <v>16</v>
      </c>
      <c r="N51" t="n">
        <v>39.57</v>
      </c>
      <c r="O51" t="n">
        <v>24316.37</v>
      </c>
      <c r="P51" t="n">
        <v>307.75</v>
      </c>
      <c r="Q51" t="n">
        <v>452.56</v>
      </c>
      <c r="R51" t="n">
        <v>78.54000000000001</v>
      </c>
      <c r="S51" t="n">
        <v>57.64</v>
      </c>
      <c r="T51" t="n">
        <v>8316.84</v>
      </c>
      <c r="U51" t="n">
        <v>0.73</v>
      </c>
      <c r="V51" t="n">
        <v>0.88</v>
      </c>
      <c r="W51" t="n">
        <v>6.83</v>
      </c>
      <c r="X51" t="n">
        <v>0.5</v>
      </c>
      <c r="Y51" t="n">
        <v>1</v>
      </c>
      <c r="Z51" t="n">
        <v>10</v>
      </c>
      <c r="AA51" t="n">
        <v>517.8424363281694</v>
      </c>
      <c r="AB51" t="n">
        <v>708.5348669801317</v>
      </c>
      <c r="AC51" t="n">
        <v>640.9132937104787</v>
      </c>
      <c r="AD51" t="n">
        <v>517842.4363281693</v>
      </c>
      <c r="AE51" t="n">
        <v>708534.8669801317</v>
      </c>
      <c r="AF51" t="n">
        <v>2.00669105400263e-05</v>
      </c>
      <c r="AG51" t="n">
        <v>32</v>
      </c>
      <c r="AH51" t="n">
        <v>640913.2937104787</v>
      </c>
    </row>
    <row r="52">
      <c r="A52" t="n">
        <v>50</v>
      </c>
      <c r="B52" t="n">
        <v>90</v>
      </c>
      <c r="C52" t="inlineStr">
        <is>
          <t xml:space="preserve">CONCLUIDO	</t>
        </is>
      </c>
      <c r="D52" t="n">
        <v>3.6688</v>
      </c>
      <c r="E52" t="n">
        <v>27.26</v>
      </c>
      <c r="F52" t="n">
        <v>24.2</v>
      </c>
      <c r="G52" t="n">
        <v>80.65000000000001</v>
      </c>
      <c r="H52" t="n">
        <v>1.22</v>
      </c>
      <c r="I52" t="n">
        <v>18</v>
      </c>
      <c r="J52" t="n">
        <v>195.65</v>
      </c>
      <c r="K52" t="n">
        <v>52.44</v>
      </c>
      <c r="L52" t="n">
        <v>13.5</v>
      </c>
      <c r="M52" t="n">
        <v>16</v>
      </c>
      <c r="N52" t="n">
        <v>39.71</v>
      </c>
      <c r="O52" t="n">
        <v>24364.12</v>
      </c>
      <c r="P52" t="n">
        <v>306.75</v>
      </c>
      <c r="Q52" t="n">
        <v>452.57</v>
      </c>
      <c r="R52" t="n">
        <v>77.73</v>
      </c>
      <c r="S52" t="n">
        <v>57.64</v>
      </c>
      <c r="T52" t="n">
        <v>7913.45</v>
      </c>
      <c r="U52" t="n">
        <v>0.74</v>
      </c>
      <c r="V52" t="n">
        <v>0.88</v>
      </c>
      <c r="W52" t="n">
        <v>6.82</v>
      </c>
      <c r="X52" t="n">
        <v>0.47</v>
      </c>
      <c r="Y52" t="n">
        <v>1</v>
      </c>
      <c r="Z52" t="n">
        <v>10</v>
      </c>
      <c r="AA52" t="n">
        <v>516.9277072008463</v>
      </c>
      <c r="AB52" t="n">
        <v>707.2832942331274</v>
      </c>
      <c r="AC52" t="n">
        <v>639.781169309855</v>
      </c>
      <c r="AD52" t="n">
        <v>516927.7072008463</v>
      </c>
      <c r="AE52" t="n">
        <v>707283.2942331274</v>
      </c>
      <c r="AF52" t="n">
        <v>2.008716853271357e-05</v>
      </c>
      <c r="AG52" t="n">
        <v>32</v>
      </c>
      <c r="AH52" t="n">
        <v>639781.1693098551</v>
      </c>
    </row>
    <row r="53">
      <c r="A53" t="n">
        <v>51</v>
      </c>
      <c r="B53" t="n">
        <v>90</v>
      </c>
      <c r="C53" t="inlineStr">
        <is>
          <t xml:space="preserve">CONCLUIDO	</t>
        </is>
      </c>
      <c r="D53" t="n">
        <v>3.6767</v>
      </c>
      <c r="E53" t="n">
        <v>27.2</v>
      </c>
      <c r="F53" t="n">
        <v>24.17</v>
      </c>
      <c r="G53" t="n">
        <v>85.31999999999999</v>
      </c>
      <c r="H53" t="n">
        <v>1.25</v>
      </c>
      <c r="I53" t="n">
        <v>17</v>
      </c>
      <c r="J53" t="n">
        <v>196.04</v>
      </c>
      <c r="K53" t="n">
        <v>52.44</v>
      </c>
      <c r="L53" t="n">
        <v>13.75</v>
      </c>
      <c r="M53" t="n">
        <v>15</v>
      </c>
      <c r="N53" t="n">
        <v>39.84</v>
      </c>
      <c r="O53" t="n">
        <v>24411.91</v>
      </c>
      <c r="P53" t="n">
        <v>305.71</v>
      </c>
      <c r="Q53" t="n">
        <v>452.66</v>
      </c>
      <c r="R53" t="n">
        <v>76.83</v>
      </c>
      <c r="S53" t="n">
        <v>57.64</v>
      </c>
      <c r="T53" t="n">
        <v>7470.18</v>
      </c>
      <c r="U53" t="n">
        <v>0.75</v>
      </c>
      <c r="V53" t="n">
        <v>0.88</v>
      </c>
      <c r="W53" t="n">
        <v>6.83</v>
      </c>
      <c r="X53" t="n">
        <v>0.45</v>
      </c>
      <c r="Y53" t="n">
        <v>1</v>
      </c>
      <c r="Z53" t="n">
        <v>10</v>
      </c>
      <c r="AA53" t="n">
        <v>515.7156607355353</v>
      </c>
      <c r="AB53" t="n">
        <v>705.6249187875725</v>
      </c>
      <c r="AC53" t="n">
        <v>638.2810668892795</v>
      </c>
      <c r="AD53" t="n">
        <v>515715.6607355353</v>
      </c>
      <c r="AE53" t="n">
        <v>705624.9187875725</v>
      </c>
      <c r="AF53" t="n">
        <v>2.013042208466746e-05</v>
      </c>
      <c r="AG53" t="n">
        <v>32</v>
      </c>
      <c r="AH53" t="n">
        <v>638281.0668892795</v>
      </c>
    </row>
    <row r="54">
      <c r="A54" t="n">
        <v>52</v>
      </c>
      <c r="B54" t="n">
        <v>90</v>
      </c>
      <c r="C54" t="inlineStr">
        <is>
          <t xml:space="preserve">CONCLUIDO	</t>
        </is>
      </c>
      <c r="D54" t="n">
        <v>3.6774</v>
      </c>
      <c r="E54" t="n">
        <v>27.19</v>
      </c>
      <c r="F54" t="n">
        <v>24.17</v>
      </c>
      <c r="G54" t="n">
        <v>85.3</v>
      </c>
      <c r="H54" t="n">
        <v>1.27</v>
      </c>
      <c r="I54" t="n">
        <v>17</v>
      </c>
      <c r="J54" t="n">
        <v>196.42</v>
      </c>
      <c r="K54" t="n">
        <v>52.44</v>
      </c>
      <c r="L54" t="n">
        <v>14</v>
      </c>
      <c r="M54" t="n">
        <v>15</v>
      </c>
      <c r="N54" t="n">
        <v>39.98</v>
      </c>
      <c r="O54" t="n">
        <v>24459.75</v>
      </c>
      <c r="P54" t="n">
        <v>305.9</v>
      </c>
      <c r="Q54" t="n">
        <v>452.58</v>
      </c>
      <c r="R54" t="n">
        <v>76.94</v>
      </c>
      <c r="S54" t="n">
        <v>57.64</v>
      </c>
      <c r="T54" t="n">
        <v>7521.37</v>
      </c>
      <c r="U54" t="n">
        <v>0.75</v>
      </c>
      <c r="V54" t="n">
        <v>0.88</v>
      </c>
      <c r="W54" t="n">
        <v>6.82</v>
      </c>
      <c r="X54" t="n">
        <v>0.44</v>
      </c>
      <c r="Y54" t="n">
        <v>1</v>
      </c>
      <c r="Z54" t="n">
        <v>10</v>
      </c>
      <c r="AA54" t="n">
        <v>515.7971112130673</v>
      </c>
      <c r="AB54" t="n">
        <v>705.7363629242734</v>
      </c>
      <c r="AC54" t="n">
        <v>638.3818749539864</v>
      </c>
      <c r="AD54" t="n">
        <v>515797.1112130673</v>
      </c>
      <c r="AE54" t="n">
        <v>705736.3629242734</v>
      </c>
      <c r="AF54" t="n">
        <v>2.013425467787856e-05</v>
      </c>
      <c r="AG54" t="n">
        <v>32</v>
      </c>
      <c r="AH54" t="n">
        <v>638381.8749539864</v>
      </c>
    </row>
    <row r="55">
      <c r="A55" t="n">
        <v>53</v>
      </c>
      <c r="B55" t="n">
        <v>90</v>
      </c>
      <c r="C55" t="inlineStr">
        <is>
          <t xml:space="preserve">CONCLUIDO	</t>
        </is>
      </c>
      <c r="D55" t="n">
        <v>3.6765</v>
      </c>
      <c r="E55" t="n">
        <v>27.2</v>
      </c>
      <c r="F55" t="n">
        <v>24.18</v>
      </c>
      <c r="G55" t="n">
        <v>85.31999999999999</v>
      </c>
      <c r="H55" t="n">
        <v>1.29</v>
      </c>
      <c r="I55" t="n">
        <v>17</v>
      </c>
      <c r="J55" t="n">
        <v>196.81</v>
      </c>
      <c r="K55" t="n">
        <v>52.44</v>
      </c>
      <c r="L55" t="n">
        <v>14.25</v>
      </c>
      <c r="M55" t="n">
        <v>15</v>
      </c>
      <c r="N55" t="n">
        <v>40.12</v>
      </c>
      <c r="O55" t="n">
        <v>24507.64</v>
      </c>
      <c r="P55" t="n">
        <v>306.12</v>
      </c>
      <c r="Q55" t="n">
        <v>452.56</v>
      </c>
      <c r="R55" t="n">
        <v>77.02</v>
      </c>
      <c r="S55" t="n">
        <v>57.64</v>
      </c>
      <c r="T55" t="n">
        <v>7562.13</v>
      </c>
      <c r="U55" t="n">
        <v>0.75</v>
      </c>
      <c r="V55" t="n">
        <v>0.88</v>
      </c>
      <c r="W55" t="n">
        <v>6.82</v>
      </c>
      <c r="X55" t="n">
        <v>0.45</v>
      </c>
      <c r="Y55" t="n">
        <v>1</v>
      </c>
      <c r="Z55" t="n">
        <v>10</v>
      </c>
      <c r="AA55" t="n">
        <v>516.00919612967</v>
      </c>
      <c r="AB55" t="n">
        <v>706.0265468636953</v>
      </c>
      <c r="AC55" t="n">
        <v>638.6443641455057</v>
      </c>
      <c r="AD55" t="n">
        <v>516009.19612967</v>
      </c>
      <c r="AE55" t="n">
        <v>706026.5468636954</v>
      </c>
      <c r="AF55" t="n">
        <v>2.012932705803572e-05</v>
      </c>
      <c r="AG55" t="n">
        <v>32</v>
      </c>
      <c r="AH55" t="n">
        <v>638644.3641455057</v>
      </c>
    </row>
    <row r="56">
      <c r="A56" t="n">
        <v>54</v>
      </c>
      <c r="B56" t="n">
        <v>90</v>
      </c>
      <c r="C56" t="inlineStr">
        <is>
          <t xml:space="preserve">CONCLUIDO	</t>
        </is>
      </c>
      <c r="D56" t="n">
        <v>3.6744</v>
      </c>
      <c r="E56" t="n">
        <v>27.22</v>
      </c>
      <c r="F56" t="n">
        <v>24.19</v>
      </c>
      <c r="G56" t="n">
        <v>85.38</v>
      </c>
      <c r="H56" t="n">
        <v>1.31</v>
      </c>
      <c r="I56" t="n">
        <v>17</v>
      </c>
      <c r="J56" t="n">
        <v>197.2</v>
      </c>
      <c r="K56" t="n">
        <v>52.44</v>
      </c>
      <c r="L56" t="n">
        <v>14.5</v>
      </c>
      <c r="M56" t="n">
        <v>15</v>
      </c>
      <c r="N56" t="n">
        <v>40.26</v>
      </c>
      <c r="O56" t="n">
        <v>24555.57</v>
      </c>
      <c r="P56" t="n">
        <v>305.61</v>
      </c>
      <c r="Q56" t="n">
        <v>452.6</v>
      </c>
      <c r="R56" t="n">
        <v>77.45</v>
      </c>
      <c r="S56" t="n">
        <v>57.64</v>
      </c>
      <c r="T56" t="n">
        <v>7779.59</v>
      </c>
      <c r="U56" t="n">
        <v>0.74</v>
      </c>
      <c r="V56" t="n">
        <v>0.88</v>
      </c>
      <c r="W56" t="n">
        <v>6.82</v>
      </c>
      <c r="X56" t="n">
        <v>0.47</v>
      </c>
      <c r="Y56" t="n">
        <v>1</v>
      </c>
      <c r="Z56" t="n">
        <v>10</v>
      </c>
      <c r="AA56" t="n">
        <v>515.8156884167487</v>
      </c>
      <c r="AB56" t="n">
        <v>705.7617810739185</v>
      </c>
      <c r="AC56" t="n">
        <v>638.404867231104</v>
      </c>
      <c r="AD56" t="n">
        <v>515815.6884167487</v>
      </c>
      <c r="AE56" t="n">
        <v>705761.7810739186</v>
      </c>
      <c r="AF56" t="n">
        <v>2.01178292784024e-05</v>
      </c>
      <c r="AG56" t="n">
        <v>32</v>
      </c>
      <c r="AH56" t="n">
        <v>638404.8672311041</v>
      </c>
    </row>
    <row r="57">
      <c r="A57" t="n">
        <v>55</v>
      </c>
      <c r="B57" t="n">
        <v>90</v>
      </c>
      <c r="C57" t="inlineStr">
        <is>
          <t xml:space="preserve">CONCLUIDO	</t>
        </is>
      </c>
      <c r="D57" t="n">
        <v>3.6835</v>
      </c>
      <c r="E57" t="n">
        <v>27.15</v>
      </c>
      <c r="F57" t="n">
        <v>24.16</v>
      </c>
      <c r="G57" t="n">
        <v>90.59</v>
      </c>
      <c r="H57" t="n">
        <v>1.33</v>
      </c>
      <c r="I57" t="n">
        <v>16</v>
      </c>
      <c r="J57" t="n">
        <v>197.59</v>
      </c>
      <c r="K57" t="n">
        <v>52.44</v>
      </c>
      <c r="L57" t="n">
        <v>14.75</v>
      </c>
      <c r="M57" t="n">
        <v>14</v>
      </c>
      <c r="N57" t="n">
        <v>40.4</v>
      </c>
      <c r="O57" t="n">
        <v>24603.55</v>
      </c>
      <c r="P57" t="n">
        <v>305.02</v>
      </c>
      <c r="Q57" t="n">
        <v>452.55</v>
      </c>
      <c r="R57" t="n">
        <v>76.23</v>
      </c>
      <c r="S57" t="n">
        <v>57.64</v>
      </c>
      <c r="T57" t="n">
        <v>7173.23</v>
      </c>
      <c r="U57" t="n">
        <v>0.76</v>
      </c>
      <c r="V57" t="n">
        <v>0.88</v>
      </c>
      <c r="W57" t="n">
        <v>6.83</v>
      </c>
      <c r="X57" t="n">
        <v>0.43</v>
      </c>
      <c r="Y57" t="n">
        <v>1</v>
      </c>
      <c r="Z57" t="n">
        <v>10</v>
      </c>
      <c r="AA57" t="n">
        <v>514.8292380898204</v>
      </c>
      <c r="AB57" t="n">
        <v>704.4120762174982</v>
      </c>
      <c r="AC57" t="n">
        <v>637.1839763118578</v>
      </c>
      <c r="AD57" t="n">
        <v>514829.2380898203</v>
      </c>
      <c r="AE57" t="n">
        <v>704412.0762174983</v>
      </c>
      <c r="AF57" t="n">
        <v>2.016765299014676e-05</v>
      </c>
      <c r="AG57" t="n">
        <v>32</v>
      </c>
      <c r="AH57" t="n">
        <v>637183.9763118578</v>
      </c>
    </row>
    <row r="58">
      <c r="A58" t="n">
        <v>56</v>
      </c>
      <c r="B58" t="n">
        <v>90</v>
      </c>
      <c r="C58" t="inlineStr">
        <is>
          <t xml:space="preserve">CONCLUIDO	</t>
        </is>
      </c>
      <c r="D58" t="n">
        <v>3.6851</v>
      </c>
      <c r="E58" t="n">
        <v>27.14</v>
      </c>
      <c r="F58" t="n">
        <v>24.15</v>
      </c>
      <c r="G58" t="n">
        <v>90.55</v>
      </c>
      <c r="H58" t="n">
        <v>1.35</v>
      </c>
      <c r="I58" t="n">
        <v>16</v>
      </c>
      <c r="J58" t="n">
        <v>197.98</v>
      </c>
      <c r="K58" t="n">
        <v>52.44</v>
      </c>
      <c r="L58" t="n">
        <v>15</v>
      </c>
      <c r="M58" t="n">
        <v>14</v>
      </c>
      <c r="N58" t="n">
        <v>40.54</v>
      </c>
      <c r="O58" t="n">
        <v>24651.58</v>
      </c>
      <c r="P58" t="n">
        <v>304.57</v>
      </c>
      <c r="Q58" t="n">
        <v>452.56</v>
      </c>
      <c r="R58" t="n">
        <v>76.19</v>
      </c>
      <c r="S58" t="n">
        <v>57.64</v>
      </c>
      <c r="T58" t="n">
        <v>7150.94</v>
      </c>
      <c r="U58" t="n">
        <v>0.76</v>
      </c>
      <c r="V58" t="n">
        <v>0.88</v>
      </c>
      <c r="W58" t="n">
        <v>6.82</v>
      </c>
      <c r="X58" t="n">
        <v>0.42</v>
      </c>
      <c r="Y58" t="n">
        <v>1</v>
      </c>
      <c r="Z58" t="n">
        <v>10</v>
      </c>
      <c r="AA58" t="n">
        <v>514.4236738191132</v>
      </c>
      <c r="AB58" t="n">
        <v>703.8571652900838</v>
      </c>
      <c r="AC58" t="n">
        <v>636.6820253045336</v>
      </c>
      <c r="AD58" t="n">
        <v>514423.6738191132</v>
      </c>
      <c r="AE58" t="n">
        <v>703857.1652900839</v>
      </c>
      <c r="AF58" t="n">
        <v>2.017641320320071e-05</v>
      </c>
      <c r="AG58" t="n">
        <v>32</v>
      </c>
      <c r="AH58" t="n">
        <v>636682.0253045335</v>
      </c>
    </row>
    <row r="59">
      <c r="A59" t="n">
        <v>57</v>
      </c>
      <c r="B59" t="n">
        <v>90</v>
      </c>
      <c r="C59" t="inlineStr">
        <is>
          <t xml:space="preserve">CONCLUIDO	</t>
        </is>
      </c>
      <c r="D59" t="n">
        <v>3.6826</v>
      </c>
      <c r="E59" t="n">
        <v>27.15</v>
      </c>
      <c r="F59" t="n">
        <v>24.16</v>
      </c>
      <c r="G59" t="n">
        <v>90.62</v>
      </c>
      <c r="H59" t="n">
        <v>1.36</v>
      </c>
      <c r="I59" t="n">
        <v>16</v>
      </c>
      <c r="J59" t="n">
        <v>198.37</v>
      </c>
      <c r="K59" t="n">
        <v>52.44</v>
      </c>
      <c r="L59" t="n">
        <v>15.25</v>
      </c>
      <c r="M59" t="n">
        <v>14</v>
      </c>
      <c r="N59" t="n">
        <v>40.68</v>
      </c>
      <c r="O59" t="n">
        <v>24699.65</v>
      </c>
      <c r="P59" t="n">
        <v>304.86</v>
      </c>
      <c r="Q59" t="n">
        <v>452.55</v>
      </c>
      <c r="R59" t="n">
        <v>76.51000000000001</v>
      </c>
      <c r="S59" t="n">
        <v>57.64</v>
      </c>
      <c r="T59" t="n">
        <v>7314.91</v>
      </c>
      <c r="U59" t="n">
        <v>0.75</v>
      </c>
      <c r="V59" t="n">
        <v>0.88</v>
      </c>
      <c r="W59" t="n">
        <v>6.83</v>
      </c>
      <c r="X59" t="n">
        <v>0.44</v>
      </c>
      <c r="Y59" t="n">
        <v>1</v>
      </c>
      <c r="Z59" t="n">
        <v>10</v>
      </c>
      <c r="AA59" t="n">
        <v>514.779804232193</v>
      </c>
      <c r="AB59" t="n">
        <v>704.3444386326247</v>
      </c>
      <c r="AC59" t="n">
        <v>637.1227939631548</v>
      </c>
      <c r="AD59" t="n">
        <v>514779.804232193</v>
      </c>
      <c r="AE59" t="n">
        <v>704344.4386326247</v>
      </c>
      <c r="AF59" t="n">
        <v>2.016272537030391e-05</v>
      </c>
      <c r="AG59" t="n">
        <v>32</v>
      </c>
      <c r="AH59" t="n">
        <v>637122.7939631548</v>
      </c>
    </row>
    <row r="60">
      <c r="A60" t="n">
        <v>58</v>
      </c>
      <c r="B60" t="n">
        <v>90</v>
      </c>
      <c r="C60" t="inlineStr">
        <is>
          <t xml:space="preserve">CONCLUIDO	</t>
        </is>
      </c>
      <c r="D60" t="n">
        <v>3.6815</v>
      </c>
      <c r="E60" t="n">
        <v>27.16</v>
      </c>
      <c r="F60" t="n">
        <v>24.17</v>
      </c>
      <c r="G60" t="n">
        <v>90.65000000000001</v>
      </c>
      <c r="H60" t="n">
        <v>1.38</v>
      </c>
      <c r="I60" t="n">
        <v>16</v>
      </c>
      <c r="J60" t="n">
        <v>198.76</v>
      </c>
      <c r="K60" t="n">
        <v>52.44</v>
      </c>
      <c r="L60" t="n">
        <v>15.5</v>
      </c>
      <c r="M60" t="n">
        <v>14</v>
      </c>
      <c r="N60" t="n">
        <v>40.82</v>
      </c>
      <c r="O60" t="n">
        <v>24747.78</v>
      </c>
      <c r="P60" t="n">
        <v>304.15</v>
      </c>
      <c r="Q60" t="n">
        <v>452.57</v>
      </c>
      <c r="R60" t="n">
        <v>76.98999999999999</v>
      </c>
      <c r="S60" t="n">
        <v>57.64</v>
      </c>
      <c r="T60" t="n">
        <v>7551.85</v>
      </c>
      <c r="U60" t="n">
        <v>0.75</v>
      </c>
      <c r="V60" t="n">
        <v>0.88</v>
      </c>
      <c r="W60" t="n">
        <v>6.82</v>
      </c>
      <c r="X60" t="n">
        <v>0.45</v>
      </c>
      <c r="Y60" t="n">
        <v>1</v>
      </c>
      <c r="Z60" t="n">
        <v>10</v>
      </c>
      <c r="AA60" t="n">
        <v>514.3927347683233</v>
      </c>
      <c r="AB60" t="n">
        <v>703.8148331158586</v>
      </c>
      <c r="AC60" t="n">
        <v>636.6437332536026</v>
      </c>
      <c r="AD60" t="n">
        <v>514392.7347683233</v>
      </c>
      <c r="AE60" t="n">
        <v>703814.8331158586</v>
      </c>
      <c r="AF60" t="n">
        <v>2.015670272382932e-05</v>
      </c>
      <c r="AG60" t="n">
        <v>32</v>
      </c>
      <c r="AH60" t="n">
        <v>636643.7332536026</v>
      </c>
    </row>
    <row r="61">
      <c r="A61" t="n">
        <v>59</v>
      </c>
      <c r="B61" t="n">
        <v>90</v>
      </c>
      <c r="C61" t="inlineStr">
        <is>
          <t xml:space="preserve">CONCLUIDO	</t>
        </is>
      </c>
      <c r="D61" t="n">
        <v>3.6948</v>
      </c>
      <c r="E61" t="n">
        <v>27.06</v>
      </c>
      <c r="F61" t="n">
        <v>24.11</v>
      </c>
      <c r="G61" t="n">
        <v>96.44</v>
      </c>
      <c r="H61" t="n">
        <v>1.4</v>
      </c>
      <c r="I61" t="n">
        <v>15</v>
      </c>
      <c r="J61" t="n">
        <v>199.15</v>
      </c>
      <c r="K61" t="n">
        <v>52.44</v>
      </c>
      <c r="L61" t="n">
        <v>15.75</v>
      </c>
      <c r="M61" t="n">
        <v>13</v>
      </c>
      <c r="N61" t="n">
        <v>40.96</v>
      </c>
      <c r="O61" t="n">
        <v>24795.95</v>
      </c>
      <c r="P61" t="n">
        <v>303.07</v>
      </c>
      <c r="Q61" t="n">
        <v>452.6</v>
      </c>
      <c r="R61" t="n">
        <v>74.88</v>
      </c>
      <c r="S61" t="n">
        <v>57.64</v>
      </c>
      <c r="T61" t="n">
        <v>6503.26</v>
      </c>
      <c r="U61" t="n">
        <v>0.77</v>
      </c>
      <c r="V61" t="n">
        <v>0.88</v>
      </c>
      <c r="W61" t="n">
        <v>6.82</v>
      </c>
      <c r="X61" t="n">
        <v>0.39</v>
      </c>
      <c r="Y61" t="n">
        <v>1</v>
      </c>
      <c r="Z61" t="n">
        <v>10</v>
      </c>
      <c r="AA61" t="n">
        <v>512.7997448794197</v>
      </c>
      <c r="AB61" t="n">
        <v>701.6352340721066</v>
      </c>
      <c r="AC61" t="n">
        <v>634.6721520835</v>
      </c>
      <c r="AD61" t="n">
        <v>512799.7448794197</v>
      </c>
      <c r="AE61" t="n">
        <v>701635.2340721067</v>
      </c>
      <c r="AF61" t="n">
        <v>2.02295219948403e-05</v>
      </c>
      <c r="AG61" t="n">
        <v>32</v>
      </c>
      <c r="AH61" t="n">
        <v>634672.1520835001</v>
      </c>
    </row>
    <row r="62">
      <c r="A62" t="n">
        <v>60</v>
      </c>
      <c r="B62" t="n">
        <v>90</v>
      </c>
      <c r="C62" t="inlineStr">
        <is>
          <t xml:space="preserve">CONCLUIDO	</t>
        </is>
      </c>
      <c r="D62" t="n">
        <v>3.6946</v>
      </c>
      <c r="E62" t="n">
        <v>27.07</v>
      </c>
      <c r="F62" t="n">
        <v>24.11</v>
      </c>
      <c r="G62" t="n">
        <v>96.45</v>
      </c>
      <c r="H62" t="n">
        <v>1.42</v>
      </c>
      <c r="I62" t="n">
        <v>15</v>
      </c>
      <c r="J62" t="n">
        <v>199.54</v>
      </c>
      <c r="K62" t="n">
        <v>52.44</v>
      </c>
      <c r="L62" t="n">
        <v>16</v>
      </c>
      <c r="M62" t="n">
        <v>13</v>
      </c>
      <c r="N62" t="n">
        <v>41.1</v>
      </c>
      <c r="O62" t="n">
        <v>24844.17</v>
      </c>
      <c r="P62" t="n">
        <v>302.96</v>
      </c>
      <c r="Q62" t="n">
        <v>452.61</v>
      </c>
      <c r="R62" t="n">
        <v>74.91</v>
      </c>
      <c r="S62" t="n">
        <v>57.64</v>
      </c>
      <c r="T62" t="n">
        <v>6520.46</v>
      </c>
      <c r="U62" t="n">
        <v>0.77</v>
      </c>
      <c r="V62" t="n">
        <v>0.88</v>
      </c>
      <c r="W62" t="n">
        <v>6.82</v>
      </c>
      <c r="X62" t="n">
        <v>0.39</v>
      </c>
      <c r="Y62" t="n">
        <v>1</v>
      </c>
      <c r="Z62" t="n">
        <v>10</v>
      </c>
      <c r="AA62" t="n">
        <v>512.7399507755683</v>
      </c>
      <c r="AB62" t="n">
        <v>701.5534211412876</v>
      </c>
      <c r="AC62" t="n">
        <v>634.5981472639731</v>
      </c>
      <c r="AD62" t="n">
        <v>512739.9507755683</v>
      </c>
      <c r="AE62" t="n">
        <v>701553.4211412875</v>
      </c>
      <c r="AF62" t="n">
        <v>2.022842696820855e-05</v>
      </c>
      <c r="AG62" t="n">
        <v>32</v>
      </c>
      <c r="AH62" t="n">
        <v>634598.1472639731</v>
      </c>
    </row>
    <row r="63">
      <c r="A63" t="n">
        <v>61</v>
      </c>
      <c r="B63" t="n">
        <v>90</v>
      </c>
      <c r="C63" t="inlineStr">
        <is>
          <t xml:space="preserve">CONCLUIDO	</t>
        </is>
      </c>
      <c r="D63" t="n">
        <v>3.6926</v>
      </c>
      <c r="E63" t="n">
        <v>27.08</v>
      </c>
      <c r="F63" t="n">
        <v>24.13</v>
      </c>
      <c r="G63" t="n">
        <v>96.51000000000001</v>
      </c>
      <c r="H63" t="n">
        <v>1.44</v>
      </c>
      <c r="I63" t="n">
        <v>15</v>
      </c>
      <c r="J63" t="n">
        <v>199.93</v>
      </c>
      <c r="K63" t="n">
        <v>52.44</v>
      </c>
      <c r="L63" t="n">
        <v>16.25</v>
      </c>
      <c r="M63" t="n">
        <v>13</v>
      </c>
      <c r="N63" t="n">
        <v>41.24</v>
      </c>
      <c r="O63" t="n">
        <v>24892.44</v>
      </c>
      <c r="P63" t="n">
        <v>302.92</v>
      </c>
      <c r="Q63" t="n">
        <v>452.6</v>
      </c>
      <c r="R63" t="n">
        <v>75.54000000000001</v>
      </c>
      <c r="S63" t="n">
        <v>57.64</v>
      </c>
      <c r="T63" t="n">
        <v>6831.19</v>
      </c>
      <c r="U63" t="n">
        <v>0.76</v>
      </c>
      <c r="V63" t="n">
        <v>0.88</v>
      </c>
      <c r="W63" t="n">
        <v>6.82</v>
      </c>
      <c r="X63" t="n">
        <v>0.4</v>
      </c>
      <c r="Y63" t="n">
        <v>1</v>
      </c>
      <c r="Z63" t="n">
        <v>10</v>
      </c>
      <c r="AA63" t="n">
        <v>512.858601697642</v>
      </c>
      <c r="AB63" t="n">
        <v>701.7157645673782</v>
      </c>
      <c r="AC63" t="n">
        <v>634.744996861328</v>
      </c>
      <c r="AD63" t="n">
        <v>512858.6016976421</v>
      </c>
      <c r="AE63" t="n">
        <v>701715.7645673782</v>
      </c>
      <c r="AF63" t="n">
        <v>2.021747670189112e-05</v>
      </c>
      <c r="AG63" t="n">
        <v>32</v>
      </c>
      <c r="AH63" t="n">
        <v>634744.996861328</v>
      </c>
    </row>
    <row r="64">
      <c r="A64" t="n">
        <v>62</v>
      </c>
      <c r="B64" t="n">
        <v>90</v>
      </c>
      <c r="C64" t="inlineStr">
        <is>
          <t xml:space="preserve">CONCLUIDO	</t>
        </is>
      </c>
      <c r="D64" t="n">
        <v>3.6937</v>
      </c>
      <c r="E64" t="n">
        <v>27.07</v>
      </c>
      <c r="F64" t="n">
        <v>24.12</v>
      </c>
      <c r="G64" t="n">
        <v>96.48</v>
      </c>
      <c r="H64" t="n">
        <v>1.46</v>
      </c>
      <c r="I64" t="n">
        <v>15</v>
      </c>
      <c r="J64" t="n">
        <v>200.32</v>
      </c>
      <c r="K64" t="n">
        <v>52.44</v>
      </c>
      <c r="L64" t="n">
        <v>16.5</v>
      </c>
      <c r="M64" t="n">
        <v>13</v>
      </c>
      <c r="N64" t="n">
        <v>41.38</v>
      </c>
      <c r="O64" t="n">
        <v>24940.75</v>
      </c>
      <c r="P64" t="n">
        <v>302.15</v>
      </c>
      <c r="Q64" t="n">
        <v>452.57</v>
      </c>
      <c r="R64" t="n">
        <v>75.12</v>
      </c>
      <c r="S64" t="n">
        <v>57.64</v>
      </c>
      <c r="T64" t="n">
        <v>6622.72</v>
      </c>
      <c r="U64" t="n">
        <v>0.77</v>
      </c>
      <c r="V64" t="n">
        <v>0.88</v>
      </c>
      <c r="W64" t="n">
        <v>6.82</v>
      </c>
      <c r="X64" t="n">
        <v>0.39</v>
      </c>
      <c r="Y64" t="n">
        <v>1</v>
      </c>
      <c r="Z64" t="n">
        <v>10</v>
      </c>
      <c r="AA64" t="n">
        <v>512.2758554380897</v>
      </c>
      <c r="AB64" t="n">
        <v>700.9184254261081</v>
      </c>
      <c r="AC64" t="n">
        <v>634.0237546486281</v>
      </c>
      <c r="AD64" t="n">
        <v>512275.8554380897</v>
      </c>
      <c r="AE64" t="n">
        <v>700918.4254261081</v>
      </c>
      <c r="AF64" t="n">
        <v>2.022349934836571e-05</v>
      </c>
      <c r="AG64" t="n">
        <v>32</v>
      </c>
      <c r="AH64" t="n">
        <v>634023.7546486282</v>
      </c>
    </row>
    <row r="65">
      <c r="A65" t="n">
        <v>63</v>
      </c>
      <c r="B65" t="n">
        <v>90</v>
      </c>
      <c r="C65" t="inlineStr">
        <is>
          <t xml:space="preserve">CONCLUIDO	</t>
        </is>
      </c>
      <c r="D65" t="n">
        <v>3.7001</v>
      </c>
      <c r="E65" t="n">
        <v>27.03</v>
      </c>
      <c r="F65" t="n">
        <v>24.11</v>
      </c>
      <c r="G65" t="n">
        <v>103.32</v>
      </c>
      <c r="H65" t="n">
        <v>1.48</v>
      </c>
      <c r="I65" t="n">
        <v>14</v>
      </c>
      <c r="J65" t="n">
        <v>200.72</v>
      </c>
      <c r="K65" t="n">
        <v>52.44</v>
      </c>
      <c r="L65" t="n">
        <v>16.75</v>
      </c>
      <c r="M65" t="n">
        <v>12</v>
      </c>
      <c r="N65" t="n">
        <v>41.52</v>
      </c>
      <c r="O65" t="n">
        <v>24989.11</v>
      </c>
      <c r="P65" t="n">
        <v>302.2</v>
      </c>
      <c r="Q65" t="n">
        <v>452.63</v>
      </c>
      <c r="R65" t="n">
        <v>74.75</v>
      </c>
      <c r="S65" t="n">
        <v>57.64</v>
      </c>
      <c r="T65" t="n">
        <v>6444.61</v>
      </c>
      <c r="U65" t="n">
        <v>0.77</v>
      </c>
      <c r="V65" t="n">
        <v>0.88</v>
      </c>
      <c r="W65" t="n">
        <v>6.82</v>
      </c>
      <c r="X65" t="n">
        <v>0.38</v>
      </c>
      <c r="Y65" t="n">
        <v>1</v>
      </c>
      <c r="Z65" t="n">
        <v>10</v>
      </c>
      <c r="AA65" t="n">
        <v>511.90778836814</v>
      </c>
      <c r="AB65" t="n">
        <v>700.4148198230299</v>
      </c>
      <c r="AC65" t="n">
        <v>633.5682124574928</v>
      </c>
      <c r="AD65" t="n">
        <v>511907.78836814</v>
      </c>
      <c r="AE65" t="n">
        <v>700414.8198230299</v>
      </c>
      <c r="AF65" t="n">
        <v>2.025854020058152e-05</v>
      </c>
      <c r="AG65" t="n">
        <v>32</v>
      </c>
      <c r="AH65" t="n">
        <v>633568.2124574928</v>
      </c>
    </row>
    <row r="66">
      <c r="A66" t="n">
        <v>64</v>
      </c>
      <c r="B66" t="n">
        <v>90</v>
      </c>
      <c r="C66" t="inlineStr">
        <is>
          <t xml:space="preserve">CONCLUIDO	</t>
        </is>
      </c>
      <c r="D66" t="n">
        <v>3.7022</v>
      </c>
      <c r="E66" t="n">
        <v>27.01</v>
      </c>
      <c r="F66" t="n">
        <v>24.09</v>
      </c>
      <c r="G66" t="n">
        <v>103.25</v>
      </c>
      <c r="H66" t="n">
        <v>1.5</v>
      </c>
      <c r="I66" t="n">
        <v>14</v>
      </c>
      <c r="J66" t="n">
        <v>201.11</v>
      </c>
      <c r="K66" t="n">
        <v>52.44</v>
      </c>
      <c r="L66" t="n">
        <v>17</v>
      </c>
      <c r="M66" t="n">
        <v>12</v>
      </c>
      <c r="N66" t="n">
        <v>41.67</v>
      </c>
      <c r="O66" t="n">
        <v>25037.53</v>
      </c>
      <c r="P66" t="n">
        <v>301.95</v>
      </c>
      <c r="Q66" t="n">
        <v>452.66</v>
      </c>
      <c r="R66" t="n">
        <v>74.23</v>
      </c>
      <c r="S66" t="n">
        <v>57.64</v>
      </c>
      <c r="T66" t="n">
        <v>6182.2</v>
      </c>
      <c r="U66" t="n">
        <v>0.78</v>
      </c>
      <c r="V66" t="n">
        <v>0.88</v>
      </c>
      <c r="W66" t="n">
        <v>6.82</v>
      </c>
      <c r="X66" t="n">
        <v>0.37</v>
      </c>
      <c r="Y66" t="n">
        <v>1</v>
      </c>
      <c r="Z66" t="n">
        <v>10</v>
      </c>
      <c r="AA66" t="n">
        <v>511.5943658428112</v>
      </c>
      <c r="AB66" t="n">
        <v>699.985981296649</v>
      </c>
      <c r="AC66" t="n">
        <v>633.1803016781912</v>
      </c>
      <c r="AD66" t="n">
        <v>511594.3658428112</v>
      </c>
      <c r="AE66" t="n">
        <v>699985.981296649</v>
      </c>
      <c r="AF66" t="n">
        <v>2.027003798021483e-05</v>
      </c>
      <c r="AG66" t="n">
        <v>32</v>
      </c>
      <c r="AH66" t="n">
        <v>633180.3016781912</v>
      </c>
    </row>
    <row r="67">
      <c r="A67" t="n">
        <v>65</v>
      </c>
      <c r="B67" t="n">
        <v>90</v>
      </c>
      <c r="C67" t="inlineStr">
        <is>
          <t xml:space="preserve">CONCLUIDO	</t>
        </is>
      </c>
      <c r="D67" t="n">
        <v>3.7002</v>
      </c>
      <c r="E67" t="n">
        <v>27.03</v>
      </c>
      <c r="F67" t="n">
        <v>24.11</v>
      </c>
      <c r="G67" t="n">
        <v>103.32</v>
      </c>
      <c r="H67" t="n">
        <v>1.52</v>
      </c>
      <c r="I67" t="n">
        <v>14</v>
      </c>
      <c r="J67" t="n">
        <v>201.5</v>
      </c>
      <c r="K67" t="n">
        <v>52.44</v>
      </c>
      <c r="L67" t="n">
        <v>17.25</v>
      </c>
      <c r="M67" t="n">
        <v>12</v>
      </c>
      <c r="N67" t="n">
        <v>41.81</v>
      </c>
      <c r="O67" t="n">
        <v>25085.99</v>
      </c>
      <c r="P67" t="n">
        <v>301.67</v>
      </c>
      <c r="Q67" t="n">
        <v>452.56</v>
      </c>
      <c r="R67" t="n">
        <v>74.83</v>
      </c>
      <c r="S67" t="n">
        <v>57.64</v>
      </c>
      <c r="T67" t="n">
        <v>6482.36</v>
      </c>
      <c r="U67" t="n">
        <v>0.77</v>
      </c>
      <c r="V67" t="n">
        <v>0.88</v>
      </c>
      <c r="W67" t="n">
        <v>6.82</v>
      </c>
      <c r="X67" t="n">
        <v>0.38</v>
      </c>
      <c r="Y67" t="n">
        <v>1</v>
      </c>
      <c r="Z67" t="n">
        <v>10</v>
      </c>
      <c r="AA67" t="n">
        <v>511.5552770488293</v>
      </c>
      <c r="AB67" t="n">
        <v>699.9324982842471</v>
      </c>
      <c r="AC67" t="n">
        <v>633.1319230094291</v>
      </c>
      <c r="AD67" t="n">
        <v>511555.2770488294</v>
      </c>
      <c r="AE67" t="n">
        <v>699932.4982842471</v>
      </c>
      <c r="AF67" t="n">
        <v>2.025908771389739e-05</v>
      </c>
      <c r="AG67" t="n">
        <v>32</v>
      </c>
      <c r="AH67" t="n">
        <v>633131.9230094291</v>
      </c>
    </row>
    <row r="68">
      <c r="A68" t="n">
        <v>66</v>
      </c>
      <c r="B68" t="n">
        <v>90</v>
      </c>
      <c r="C68" t="inlineStr">
        <is>
          <t xml:space="preserve">CONCLUIDO	</t>
        </is>
      </c>
      <c r="D68" t="n">
        <v>3.7022</v>
      </c>
      <c r="E68" t="n">
        <v>27.01</v>
      </c>
      <c r="F68" t="n">
        <v>24.09</v>
      </c>
      <c r="G68" t="n">
        <v>103.25</v>
      </c>
      <c r="H68" t="n">
        <v>1.54</v>
      </c>
      <c r="I68" t="n">
        <v>14</v>
      </c>
      <c r="J68" t="n">
        <v>201.9</v>
      </c>
      <c r="K68" t="n">
        <v>52.44</v>
      </c>
      <c r="L68" t="n">
        <v>17.5</v>
      </c>
      <c r="M68" t="n">
        <v>12</v>
      </c>
      <c r="N68" t="n">
        <v>41.95</v>
      </c>
      <c r="O68" t="n">
        <v>25134.5</v>
      </c>
      <c r="P68" t="n">
        <v>300.91</v>
      </c>
      <c r="Q68" t="n">
        <v>452.56</v>
      </c>
      <c r="R68" t="n">
        <v>74.2</v>
      </c>
      <c r="S68" t="n">
        <v>57.64</v>
      </c>
      <c r="T68" t="n">
        <v>6168.44</v>
      </c>
      <c r="U68" t="n">
        <v>0.78</v>
      </c>
      <c r="V68" t="n">
        <v>0.88</v>
      </c>
      <c r="W68" t="n">
        <v>6.82</v>
      </c>
      <c r="X68" t="n">
        <v>0.37</v>
      </c>
      <c r="Y68" t="n">
        <v>1</v>
      </c>
      <c r="Z68" t="n">
        <v>10</v>
      </c>
      <c r="AA68" t="n">
        <v>510.9149335641496</v>
      </c>
      <c r="AB68" t="n">
        <v>699.0563520785475</v>
      </c>
      <c r="AC68" t="n">
        <v>632.3393949679224</v>
      </c>
      <c r="AD68" t="n">
        <v>510914.9335641496</v>
      </c>
      <c r="AE68" t="n">
        <v>699056.3520785476</v>
      </c>
      <c r="AF68" t="n">
        <v>2.027003798021483e-05</v>
      </c>
      <c r="AG68" t="n">
        <v>32</v>
      </c>
      <c r="AH68" t="n">
        <v>632339.3949679225</v>
      </c>
    </row>
    <row r="69">
      <c r="A69" t="n">
        <v>67</v>
      </c>
      <c r="B69" t="n">
        <v>90</v>
      </c>
      <c r="C69" t="inlineStr">
        <is>
          <t xml:space="preserve">CONCLUIDO	</t>
        </is>
      </c>
      <c r="D69" t="n">
        <v>3.7012</v>
      </c>
      <c r="E69" t="n">
        <v>27.02</v>
      </c>
      <c r="F69" t="n">
        <v>24.1</v>
      </c>
      <c r="G69" t="n">
        <v>103.29</v>
      </c>
      <c r="H69" t="n">
        <v>1.56</v>
      </c>
      <c r="I69" t="n">
        <v>14</v>
      </c>
      <c r="J69" t="n">
        <v>202.29</v>
      </c>
      <c r="K69" t="n">
        <v>52.44</v>
      </c>
      <c r="L69" t="n">
        <v>17.75</v>
      </c>
      <c r="M69" t="n">
        <v>12</v>
      </c>
      <c r="N69" t="n">
        <v>42.1</v>
      </c>
      <c r="O69" t="n">
        <v>25183.06</v>
      </c>
      <c r="P69" t="n">
        <v>299.5</v>
      </c>
      <c r="Q69" t="n">
        <v>452.62</v>
      </c>
      <c r="R69" t="n">
        <v>74.58</v>
      </c>
      <c r="S69" t="n">
        <v>57.64</v>
      </c>
      <c r="T69" t="n">
        <v>6356.16</v>
      </c>
      <c r="U69" t="n">
        <v>0.77</v>
      </c>
      <c r="V69" t="n">
        <v>0.88</v>
      </c>
      <c r="W69" t="n">
        <v>6.82</v>
      </c>
      <c r="X69" t="n">
        <v>0.38</v>
      </c>
      <c r="Y69" t="n">
        <v>1</v>
      </c>
      <c r="Z69" t="n">
        <v>10</v>
      </c>
      <c r="AA69" t="n">
        <v>510.0652953684182</v>
      </c>
      <c r="AB69" t="n">
        <v>697.8938396157561</v>
      </c>
      <c r="AC69" t="n">
        <v>631.2878310629834</v>
      </c>
      <c r="AD69" t="n">
        <v>510065.2953684182</v>
      </c>
      <c r="AE69" t="n">
        <v>697893.8396157561</v>
      </c>
      <c r="AF69" t="n">
        <v>2.026456284705611e-05</v>
      </c>
      <c r="AG69" t="n">
        <v>32</v>
      </c>
      <c r="AH69" t="n">
        <v>631287.8310629834</v>
      </c>
    </row>
    <row r="70">
      <c r="A70" t="n">
        <v>68</v>
      </c>
      <c r="B70" t="n">
        <v>90</v>
      </c>
      <c r="C70" t="inlineStr">
        <is>
          <t xml:space="preserve">CONCLUIDO	</t>
        </is>
      </c>
      <c r="D70" t="n">
        <v>3.7089</v>
      </c>
      <c r="E70" t="n">
        <v>26.96</v>
      </c>
      <c r="F70" t="n">
        <v>24.08</v>
      </c>
      <c r="G70" t="n">
        <v>111.14</v>
      </c>
      <c r="H70" t="n">
        <v>1.58</v>
      </c>
      <c r="I70" t="n">
        <v>13</v>
      </c>
      <c r="J70" t="n">
        <v>202.68</v>
      </c>
      <c r="K70" t="n">
        <v>52.44</v>
      </c>
      <c r="L70" t="n">
        <v>18</v>
      </c>
      <c r="M70" t="n">
        <v>11</v>
      </c>
      <c r="N70" t="n">
        <v>42.24</v>
      </c>
      <c r="O70" t="n">
        <v>25231.66</v>
      </c>
      <c r="P70" t="n">
        <v>299.78</v>
      </c>
      <c r="Q70" t="n">
        <v>452.67</v>
      </c>
      <c r="R70" t="n">
        <v>74.03</v>
      </c>
      <c r="S70" t="n">
        <v>57.64</v>
      </c>
      <c r="T70" t="n">
        <v>6088.62</v>
      </c>
      <c r="U70" t="n">
        <v>0.78</v>
      </c>
      <c r="V70" t="n">
        <v>0.88</v>
      </c>
      <c r="W70" t="n">
        <v>6.81</v>
      </c>
      <c r="X70" t="n">
        <v>0.35</v>
      </c>
      <c r="Y70" t="n">
        <v>1</v>
      </c>
      <c r="Z70" t="n">
        <v>10</v>
      </c>
      <c r="AA70" t="n">
        <v>509.7624844345116</v>
      </c>
      <c r="AB70" t="n">
        <v>697.4795203369096</v>
      </c>
      <c r="AC70" t="n">
        <v>630.9130538346092</v>
      </c>
      <c r="AD70" t="n">
        <v>509762.4844345116</v>
      </c>
      <c r="AE70" t="n">
        <v>697479.5203369096</v>
      </c>
      <c r="AF70" t="n">
        <v>2.030672137237826e-05</v>
      </c>
      <c r="AG70" t="n">
        <v>32</v>
      </c>
      <c r="AH70" t="n">
        <v>630913.0538346092</v>
      </c>
    </row>
    <row r="71">
      <c r="A71" t="n">
        <v>69</v>
      </c>
      <c r="B71" t="n">
        <v>90</v>
      </c>
      <c r="C71" t="inlineStr">
        <is>
          <t xml:space="preserve">CONCLUIDO	</t>
        </is>
      </c>
      <c r="D71" t="n">
        <v>3.7093</v>
      </c>
      <c r="E71" t="n">
        <v>26.96</v>
      </c>
      <c r="F71" t="n">
        <v>24.08</v>
      </c>
      <c r="G71" t="n">
        <v>111.12</v>
      </c>
      <c r="H71" t="n">
        <v>1.6</v>
      </c>
      <c r="I71" t="n">
        <v>13</v>
      </c>
      <c r="J71" t="n">
        <v>203.08</v>
      </c>
      <c r="K71" t="n">
        <v>52.44</v>
      </c>
      <c r="L71" t="n">
        <v>18.25</v>
      </c>
      <c r="M71" t="n">
        <v>11</v>
      </c>
      <c r="N71" t="n">
        <v>42.39</v>
      </c>
      <c r="O71" t="n">
        <v>25280.45</v>
      </c>
      <c r="P71" t="n">
        <v>300.24</v>
      </c>
      <c r="Q71" t="n">
        <v>452.56</v>
      </c>
      <c r="R71" t="n">
        <v>73.67</v>
      </c>
      <c r="S71" t="n">
        <v>57.64</v>
      </c>
      <c r="T71" t="n">
        <v>5908.37</v>
      </c>
      <c r="U71" t="n">
        <v>0.78</v>
      </c>
      <c r="V71" t="n">
        <v>0.88</v>
      </c>
      <c r="W71" t="n">
        <v>6.82</v>
      </c>
      <c r="X71" t="n">
        <v>0.35</v>
      </c>
      <c r="Y71" t="n">
        <v>1</v>
      </c>
      <c r="Z71" t="n">
        <v>10</v>
      </c>
      <c r="AA71" t="n">
        <v>510.0384181893527</v>
      </c>
      <c r="AB71" t="n">
        <v>697.8570650736212</v>
      </c>
      <c r="AC71" t="n">
        <v>631.2545662315365</v>
      </c>
      <c r="AD71" t="n">
        <v>510038.4181893527</v>
      </c>
      <c r="AE71" t="n">
        <v>697857.0650736212</v>
      </c>
      <c r="AF71" t="n">
        <v>2.030891142564175e-05</v>
      </c>
      <c r="AG71" t="n">
        <v>32</v>
      </c>
      <c r="AH71" t="n">
        <v>631254.5662315364</v>
      </c>
    </row>
    <row r="72">
      <c r="A72" t="n">
        <v>70</v>
      </c>
      <c r="B72" t="n">
        <v>90</v>
      </c>
      <c r="C72" t="inlineStr">
        <is>
          <t xml:space="preserve">CONCLUIDO	</t>
        </is>
      </c>
      <c r="D72" t="n">
        <v>3.711</v>
      </c>
      <c r="E72" t="n">
        <v>26.95</v>
      </c>
      <c r="F72" t="n">
        <v>24.06</v>
      </c>
      <c r="G72" t="n">
        <v>111.07</v>
      </c>
      <c r="H72" t="n">
        <v>1.61</v>
      </c>
      <c r="I72" t="n">
        <v>13</v>
      </c>
      <c r="J72" t="n">
        <v>203.47</v>
      </c>
      <c r="K72" t="n">
        <v>52.44</v>
      </c>
      <c r="L72" t="n">
        <v>18.5</v>
      </c>
      <c r="M72" t="n">
        <v>11</v>
      </c>
      <c r="N72" t="n">
        <v>42.53</v>
      </c>
      <c r="O72" t="n">
        <v>25329.15</v>
      </c>
      <c r="P72" t="n">
        <v>300.47</v>
      </c>
      <c r="Q72" t="n">
        <v>452.59</v>
      </c>
      <c r="R72" t="n">
        <v>73.37</v>
      </c>
      <c r="S72" t="n">
        <v>57.64</v>
      </c>
      <c r="T72" t="n">
        <v>5756.27</v>
      </c>
      <c r="U72" t="n">
        <v>0.79</v>
      </c>
      <c r="V72" t="n">
        <v>0.88</v>
      </c>
      <c r="W72" t="n">
        <v>6.82</v>
      </c>
      <c r="X72" t="n">
        <v>0.34</v>
      </c>
      <c r="Y72" t="n">
        <v>1</v>
      </c>
      <c r="Z72" t="n">
        <v>10</v>
      </c>
      <c r="AA72" t="n">
        <v>510.0636651464089</v>
      </c>
      <c r="AB72" t="n">
        <v>697.8916090740827</v>
      </c>
      <c r="AC72" t="n">
        <v>631.2858134010767</v>
      </c>
      <c r="AD72" t="n">
        <v>510063.665146409</v>
      </c>
      <c r="AE72" t="n">
        <v>697891.6090740827</v>
      </c>
      <c r="AF72" t="n">
        <v>2.031821915201157e-05</v>
      </c>
      <c r="AG72" t="n">
        <v>32</v>
      </c>
      <c r="AH72" t="n">
        <v>631285.8134010767</v>
      </c>
    </row>
    <row r="73">
      <c r="A73" t="n">
        <v>71</v>
      </c>
      <c r="B73" t="n">
        <v>90</v>
      </c>
      <c r="C73" t="inlineStr">
        <is>
          <t xml:space="preserve">CONCLUIDO	</t>
        </is>
      </c>
      <c r="D73" t="n">
        <v>3.7098</v>
      </c>
      <c r="E73" t="n">
        <v>26.96</v>
      </c>
      <c r="F73" t="n">
        <v>24.07</v>
      </c>
      <c r="G73" t="n">
        <v>111.11</v>
      </c>
      <c r="H73" t="n">
        <v>1.63</v>
      </c>
      <c r="I73" t="n">
        <v>13</v>
      </c>
      <c r="J73" t="n">
        <v>203.87</v>
      </c>
      <c r="K73" t="n">
        <v>52.44</v>
      </c>
      <c r="L73" t="n">
        <v>18.75</v>
      </c>
      <c r="M73" t="n">
        <v>11</v>
      </c>
      <c r="N73" t="n">
        <v>42.68</v>
      </c>
      <c r="O73" t="n">
        <v>25377.91</v>
      </c>
      <c r="P73" t="n">
        <v>300.38</v>
      </c>
      <c r="Q73" t="n">
        <v>452.57</v>
      </c>
      <c r="R73" t="n">
        <v>73.67</v>
      </c>
      <c r="S73" t="n">
        <v>57.64</v>
      </c>
      <c r="T73" t="n">
        <v>5909.5</v>
      </c>
      <c r="U73" t="n">
        <v>0.78</v>
      </c>
      <c r="V73" t="n">
        <v>0.88</v>
      </c>
      <c r="W73" t="n">
        <v>6.82</v>
      </c>
      <c r="X73" t="n">
        <v>0.35</v>
      </c>
      <c r="Y73" t="n">
        <v>1</v>
      </c>
      <c r="Z73" t="n">
        <v>10</v>
      </c>
      <c r="AA73" t="n">
        <v>510.0883760013981</v>
      </c>
      <c r="AB73" t="n">
        <v>697.9254195560447</v>
      </c>
      <c r="AC73" t="n">
        <v>631.3163970580937</v>
      </c>
      <c r="AD73" t="n">
        <v>510088.3760013981</v>
      </c>
      <c r="AE73" t="n">
        <v>697925.4195560447</v>
      </c>
      <c r="AF73" t="n">
        <v>2.031164899222111e-05</v>
      </c>
      <c r="AG73" t="n">
        <v>32</v>
      </c>
      <c r="AH73" t="n">
        <v>631316.3970580937</v>
      </c>
    </row>
    <row r="74">
      <c r="A74" t="n">
        <v>72</v>
      </c>
      <c r="B74" t="n">
        <v>90</v>
      </c>
      <c r="C74" t="inlineStr">
        <is>
          <t xml:space="preserve">CONCLUIDO	</t>
        </is>
      </c>
      <c r="D74" t="n">
        <v>3.7111</v>
      </c>
      <c r="E74" t="n">
        <v>26.95</v>
      </c>
      <c r="F74" t="n">
        <v>24.06</v>
      </c>
      <c r="G74" t="n">
        <v>111.06</v>
      </c>
      <c r="H74" t="n">
        <v>1.65</v>
      </c>
      <c r="I74" t="n">
        <v>13</v>
      </c>
      <c r="J74" t="n">
        <v>204.26</v>
      </c>
      <c r="K74" t="n">
        <v>52.44</v>
      </c>
      <c r="L74" t="n">
        <v>19</v>
      </c>
      <c r="M74" t="n">
        <v>11</v>
      </c>
      <c r="N74" t="n">
        <v>42.82</v>
      </c>
      <c r="O74" t="n">
        <v>25426.72</v>
      </c>
      <c r="P74" t="n">
        <v>299.44</v>
      </c>
      <c r="Q74" t="n">
        <v>452.58</v>
      </c>
      <c r="R74" t="n">
        <v>73.20999999999999</v>
      </c>
      <c r="S74" t="n">
        <v>57.64</v>
      </c>
      <c r="T74" t="n">
        <v>5676.84</v>
      </c>
      <c r="U74" t="n">
        <v>0.79</v>
      </c>
      <c r="V74" t="n">
        <v>0.88</v>
      </c>
      <c r="W74" t="n">
        <v>6.82</v>
      </c>
      <c r="X74" t="n">
        <v>0.34</v>
      </c>
      <c r="Y74" t="n">
        <v>1</v>
      </c>
      <c r="Z74" t="n">
        <v>10</v>
      </c>
      <c r="AA74" t="n">
        <v>509.386372134261</v>
      </c>
      <c r="AB74" t="n">
        <v>696.964906894803</v>
      </c>
      <c r="AC74" t="n">
        <v>630.4475543771529</v>
      </c>
      <c r="AD74" t="n">
        <v>509386.3721342609</v>
      </c>
      <c r="AE74" t="n">
        <v>696964.906894803</v>
      </c>
      <c r="AF74" t="n">
        <v>2.031876666532744e-05</v>
      </c>
      <c r="AG74" t="n">
        <v>32</v>
      </c>
      <c r="AH74" t="n">
        <v>630447.5543771528</v>
      </c>
    </row>
    <row r="75">
      <c r="A75" t="n">
        <v>73</v>
      </c>
      <c r="B75" t="n">
        <v>90</v>
      </c>
      <c r="C75" t="inlineStr">
        <is>
          <t xml:space="preserve">CONCLUIDO	</t>
        </is>
      </c>
      <c r="D75" t="n">
        <v>3.7092</v>
      </c>
      <c r="E75" t="n">
        <v>26.96</v>
      </c>
      <c r="F75" t="n">
        <v>24.08</v>
      </c>
      <c r="G75" t="n">
        <v>111.13</v>
      </c>
      <c r="H75" t="n">
        <v>1.67</v>
      </c>
      <c r="I75" t="n">
        <v>13</v>
      </c>
      <c r="J75" t="n">
        <v>204.66</v>
      </c>
      <c r="K75" t="n">
        <v>52.44</v>
      </c>
      <c r="L75" t="n">
        <v>19.25</v>
      </c>
      <c r="M75" t="n">
        <v>11</v>
      </c>
      <c r="N75" t="n">
        <v>42.97</v>
      </c>
      <c r="O75" t="n">
        <v>25475.58</v>
      </c>
      <c r="P75" t="n">
        <v>298.51</v>
      </c>
      <c r="Q75" t="n">
        <v>452.56</v>
      </c>
      <c r="R75" t="n">
        <v>73.8</v>
      </c>
      <c r="S75" t="n">
        <v>57.64</v>
      </c>
      <c r="T75" t="n">
        <v>5975.2</v>
      </c>
      <c r="U75" t="n">
        <v>0.78</v>
      </c>
      <c r="V75" t="n">
        <v>0.88</v>
      </c>
      <c r="W75" t="n">
        <v>6.82</v>
      </c>
      <c r="X75" t="n">
        <v>0.35</v>
      </c>
      <c r="Y75" t="n">
        <v>1</v>
      </c>
      <c r="Z75" t="n">
        <v>10</v>
      </c>
      <c r="AA75" t="n">
        <v>508.9163515435037</v>
      </c>
      <c r="AB75" t="n">
        <v>696.3218039866839</v>
      </c>
      <c r="AC75" t="n">
        <v>629.865828307984</v>
      </c>
      <c r="AD75" t="n">
        <v>508916.3515435037</v>
      </c>
      <c r="AE75" t="n">
        <v>696321.803986684</v>
      </c>
      <c r="AF75" t="n">
        <v>2.030836391232587e-05</v>
      </c>
      <c r="AG75" t="n">
        <v>32</v>
      </c>
      <c r="AH75" t="n">
        <v>629865.8283079839</v>
      </c>
    </row>
    <row r="76">
      <c r="A76" t="n">
        <v>74</v>
      </c>
      <c r="B76" t="n">
        <v>90</v>
      </c>
      <c r="C76" t="inlineStr">
        <is>
          <t xml:space="preserve">CONCLUIDO	</t>
        </is>
      </c>
      <c r="D76" t="n">
        <v>3.722</v>
      </c>
      <c r="E76" t="n">
        <v>26.87</v>
      </c>
      <c r="F76" t="n">
        <v>24.02</v>
      </c>
      <c r="G76" t="n">
        <v>120.1</v>
      </c>
      <c r="H76" t="n">
        <v>1.69</v>
      </c>
      <c r="I76" t="n">
        <v>12</v>
      </c>
      <c r="J76" t="n">
        <v>205.06</v>
      </c>
      <c r="K76" t="n">
        <v>52.44</v>
      </c>
      <c r="L76" t="n">
        <v>19.5</v>
      </c>
      <c r="M76" t="n">
        <v>10</v>
      </c>
      <c r="N76" t="n">
        <v>43.11</v>
      </c>
      <c r="O76" t="n">
        <v>25524.49</v>
      </c>
      <c r="P76" t="n">
        <v>297.29</v>
      </c>
      <c r="Q76" t="n">
        <v>452.6</v>
      </c>
      <c r="R76" t="n">
        <v>71.98999999999999</v>
      </c>
      <c r="S76" t="n">
        <v>57.64</v>
      </c>
      <c r="T76" t="n">
        <v>5072.72</v>
      </c>
      <c r="U76" t="n">
        <v>0.8</v>
      </c>
      <c r="V76" t="n">
        <v>0.88</v>
      </c>
      <c r="W76" t="n">
        <v>6.81</v>
      </c>
      <c r="X76" t="n">
        <v>0.3</v>
      </c>
      <c r="Y76" t="n">
        <v>1</v>
      </c>
      <c r="Z76" t="n">
        <v>10</v>
      </c>
      <c r="AA76" t="n">
        <v>507.293391960617</v>
      </c>
      <c r="AB76" t="n">
        <v>694.1011990854548</v>
      </c>
      <c r="AC76" t="n">
        <v>627.8571548218897</v>
      </c>
      <c r="AD76" t="n">
        <v>507293.391960617</v>
      </c>
      <c r="AE76" t="n">
        <v>694101.1990854548</v>
      </c>
      <c r="AF76" t="n">
        <v>2.03784456167575e-05</v>
      </c>
      <c r="AG76" t="n">
        <v>32</v>
      </c>
      <c r="AH76" t="n">
        <v>627857.1548218897</v>
      </c>
    </row>
    <row r="77">
      <c r="A77" t="n">
        <v>75</v>
      </c>
      <c r="B77" t="n">
        <v>90</v>
      </c>
      <c r="C77" t="inlineStr">
        <is>
          <t xml:space="preserve">CONCLUIDO	</t>
        </is>
      </c>
      <c r="D77" t="n">
        <v>3.7213</v>
      </c>
      <c r="E77" t="n">
        <v>26.87</v>
      </c>
      <c r="F77" t="n">
        <v>24.03</v>
      </c>
      <c r="G77" t="n">
        <v>120.13</v>
      </c>
      <c r="H77" t="n">
        <v>1.71</v>
      </c>
      <c r="I77" t="n">
        <v>12</v>
      </c>
      <c r="J77" t="n">
        <v>205.45</v>
      </c>
      <c r="K77" t="n">
        <v>52.44</v>
      </c>
      <c r="L77" t="n">
        <v>19.75</v>
      </c>
      <c r="M77" t="n">
        <v>10</v>
      </c>
      <c r="N77" t="n">
        <v>43.26</v>
      </c>
      <c r="O77" t="n">
        <v>25573.44</v>
      </c>
      <c r="P77" t="n">
        <v>297.65</v>
      </c>
      <c r="Q77" t="n">
        <v>452.56</v>
      </c>
      <c r="R77" t="n">
        <v>72.09999999999999</v>
      </c>
      <c r="S77" t="n">
        <v>57.64</v>
      </c>
      <c r="T77" t="n">
        <v>5126.27</v>
      </c>
      <c r="U77" t="n">
        <v>0.8</v>
      </c>
      <c r="V77" t="n">
        <v>0.88</v>
      </c>
      <c r="W77" t="n">
        <v>6.81</v>
      </c>
      <c r="X77" t="n">
        <v>0.3</v>
      </c>
      <c r="Y77" t="n">
        <v>1</v>
      </c>
      <c r="Z77" t="n">
        <v>10</v>
      </c>
      <c r="AA77" t="n">
        <v>507.5800264331925</v>
      </c>
      <c r="AB77" t="n">
        <v>694.493385016253</v>
      </c>
      <c r="AC77" t="n">
        <v>628.2119110778889</v>
      </c>
      <c r="AD77" t="n">
        <v>507580.0264331925</v>
      </c>
      <c r="AE77" t="n">
        <v>694493.385016253</v>
      </c>
      <c r="AF77" t="n">
        <v>2.037461302354639e-05</v>
      </c>
      <c r="AG77" t="n">
        <v>32</v>
      </c>
      <c r="AH77" t="n">
        <v>628211.9110778889</v>
      </c>
    </row>
    <row r="78">
      <c r="A78" t="n">
        <v>76</v>
      </c>
      <c r="B78" t="n">
        <v>90</v>
      </c>
      <c r="C78" t="inlineStr">
        <is>
          <t xml:space="preserve">CONCLUIDO	</t>
        </is>
      </c>
      <c r="D78" t="n">
        <v>3.722</v>
      </c>
      <c r="E78" t="n">
        <v>26.87</v>
      </c>
      <c r="F78" t="n">
        <v>24.02</v>
      </c>
      <c r="G78" t="n">
        <v>120.1</v>
      </c>
      <c r="H78" t="n">
        <v>1.73</v>
      </c>
      <c r="I78" t="n">
        <v>12</v>
      </c>
      <c r="J78" t="n">
        <v>205.85</v>
      </c>
      <c r="K78" t="n">
        <v>52.44</v>
      </c>
      <c r="L78" t="n">
        <v>20</v>
      </c>
      <c r="M78" t="n">
        <v>10</v>
      </c>
      <c r="N78" t="n">
        <v>43.41</v>
      </c>
      <c r="O78" t="n">
        <v>25622.45</v>
      </c>
      <c r="P78" t="n">
        <v>297.74</v>
      </c>
      <c r="Q78" t="n">
        <v>452.56</v>
      </c>
      <c r="R78" t="n">
        <v>71.86</v>
      </c>
      <c r="S78" t="n">
        <v>57.64</v>
      </c>
      <c r="T78" t="n">
        <v>5006</v>
      </c>
      <c r="U78" t="n">
        <v>0.8</v>
      </c>
      <c r="V78" t="n">
        <v>0.88</v>
      </c>
      <c r="W78" t="n">
        <v>6.82</v>
      </c>
      <c r="X78" t="n">
        <v>0.3</v>
      </c>
      <c r="Y78" t="n">
        <v>1</v>
      </c>
      <c r="Z78" t="n">
        <v>10</v>
      </c>
      <c r="AA78" t="n">
        <v>507.5858131624955</v>
      </c>
      <c r="AB78" t="n">
        <v>694.5013026745778</v>
      </c>
      <c r="AC78" t="n">
        <v>628.2190730860157</v>
      </c>
      <c r="AD78" t="n">
        <v>507585.8131624955</v>
      </c>
      <c r="AE78" t="n">
        <v>694501.3026745778</v>
      </c>
      <c r="AF78" t="n">
        <v>2.03784456167575e-05</v>
      </c>
      <c r="AG78" t="n">
        <v>32</v>
      </c>
      <c r="AH78" t="n">
        <v>628219.0730860156</v>
      </c>
    </row>
    <row r="79">
      <c r="A79" t="n">
        <v>77</v>
      </c>
      <c r="B79" t="n">
        <v>90</v>
      </c>
      <c r="C79" t="inlineStr">
        <is>
          <t xml:space="preserve">CONCLUIDO	</t>
        </is>
      </c>
      <c r="D79" t="n">
        <v>3.719</v>
      </c>
      <c r="E79" t="n">
        <v>26.89</v>
      </c>
      <c r="F79" t="n">
        <v>24.04</v>
      </c>
      <c r="G79" t="n">
        <v>120.21</v>
      </c>
      <c r="H79" t="n">
        <v>1.74</v>
      </c>
      <c r="I79" t="n">
        <v>12</v>
      </c>
      <c r="J79" t="n">
        <v>206.25</v>
      </c>
      <c r="K79" t="n">
        <v>52.44</v>
      </c>
      <c r="L79" t="n">
        <v>20.25</v>
      </c>
      <c r="M79" t="n">
        <v>10</v>
      </c>
      <c r="N79" t="n">
        <v>43.56</v>
      </c>
      <c r="O79" t="n">
        <v>25671.51</v>
      </c>
      <c r="P79" t="n">
        <v>298.16</v>
      </c>
      <c r="Q79" t="n">
        <v>452.56</v>
      </c>
      <c r="R79" t="n">
        <v>72.76000000000001</v>
      </c>
      <c r="S79" t="n">
        <v>57.64</v>
      </c>
      <c r="T79" t="n">
        <v>5458.46</v>
      </c>
      <c r="U79" t="n">
        <v>0.79</v>
      </c>
      <c r="V79" t="n">
        <v>0.88</v>
      </c>
      <c r="W79" t="n">
        <v>6.81</v>
      </c>
      <c r="X79" t="n">
        <v>0.32</v>
      </c>
      <c r="Y79" t="n">
        <v>1</v>
      </c>
      <c r="Z79" t="n">
        <v>10</v>
      </c>
      <c r="AA79" t="n">
        <v>508.0592916357306</v>
      </c>
      <c r="AB79" t="n">
        <v>695.1491368100543</v>
      </c>
      <c r="AC79" t="n">
        <v>628.8050788408432</v>
      </c>
      <c r="AD79" t="n">
        <v>508059.2916357307</v>
      </c>
      <c r="AE79" t="n">
        <v>695149.1368100543</v>
      </c>
      <c r="AF79" t="n">
        <v>2.036202021728133e-05</v>
      </c>
      <c r="AG79" t="n">
        <v>32</v>
      </c>
      <c r="AH79" t="n">
        <v>628805.0788408432</v>
      </c>
    </row>
    <row r="80">
      <c r="A80" t="n">
        <v>78</v>
      </c>
      <c r="B80" t="n">
        <v>90</v>
      </c>
      <c r="C80" t="inlineStr">
        <is>
          <t xml:space="preserve">CONCLUIDO	</t>
        </is>
      </c>
      <c r="D80" t="n">
        <v>3.7197</v>
      </c>
      <c r="E80" t="n">
        <v>26.88</v>
      </c>
      <c r="F80" t="n">
        <v>24.04</v>
      </c>
      <c r="G80" t="n">
        <v>120.18</v>
      </c>
      <c r="H80" t="n">
        <v>1.76</v>
      </c>
      <c r="I80" t="n">
        <v>12</v>
      </c>
      <c r="J80" t="n">
        <v>206.65</v>
      </c>
      <c r="K80" t="n">
        <v>52.44</v>
      </c>
      <c r="L80" t="n">
        <v>20.5</v>
      </c>
      <c r="M80" t="n">
        <v>10</v>
      </c>
      <c r="N80" t="n">
        <v>43.71</v>
      </c>
      <c r="O80" t="n">
        <v>25720.62</v>
      </c>
      <c r="P80" t="n">
        <v>297.77</v>
      </c>
      <c r="Q80" t="n">
        <v>452.56</v>
      </c>
      <c r="R80" t="n">
        <v>72.48</v>
      </c>
      <c r="S80" t="n">
        <v>57.64</v>
      </c>
      <c r="T80" t="n">
        <v>5319.37</v>
      </c>
      <c r="U80" t="n">
        <v>0.8</v>
      </c>
      <c r="V80" t="n">
        <v>0.88</v>
      </c>
      <c r="W80" t="n">
        <v>6.81</v>
      </c>
      <c r="X80" t="n">
        <v>0.31</v>
      </c>
      <c r="Y80" t="n">
        <v>1</v>
      </c>
      <c r="Z80" t="n">
        <v>10</v>
      </c>
      <c r="AA80" t="n">
        <v>507.7641252132496</v>
      </c>
      <c r="AB80" t="n">
        <v>694.7452770889921</v>
      </c>
      <c r="AC80" t="n">
        <v>628.4397629247385</v>
      </c>
      <c r="AD80" t="n">
        <v>507764.1252132496</v>
      </c>
      <c r="AE80" t="n">
        <v>694745.2770889921</v>
      </c>
      <c r="AF80" t="n">
        <v>2.036585281049244e-05</v>
      </c>
      <c r="AG80" t="n">
        <v>32</v>
      </c>
      <c r="AH80" t="n">
        <v>628439.7629247385</v>
      </c>
    </row>
    <row r="81">
      <c r="A81" t="n">
        <v>79</v>
      </c>
      <c r="B81" t="n">
        <v>90</v>
      </c>
      <c r="C81" t="inlineStr">
        <is>
          <t xml:space="preserve">CONCLUIDO	</t>
        </is>
      </c>
      <c r="D81" t="n">
        <v>3.7183</v>
      </c>
      <c r="E81" t="n">
        <v>26.89</v>
      </c>
      <c r="F81" t="n">
        <v>24.05</v>
      </c>
      <c r="G81" t="n">
        <v>120.23</v>
      </c>
      <c r="H81" t="n">
        <v>1.78</v>
      </c>
      <c r="I81" t="n">
        <v>12</v>
      </c>
      <c r="J81" t="n">
        <v>207.05</v>
      </c>
      <c r="K81" t="n">
        <v>52.44</v>
      </c>
      <c r="L81" t="n">
        <v>20.75</v>
      </c>
      <c r="M81" t="n">
        <v>10</v>
      </c>
      <c r="N81" t="n">
        <v>43.85</v>
      </c>
      <c r="O81" t="n">
        <v>25769.78</v>
      </c>
      <c r="P81" t="n">
        <v>297</v>
      </c>
      <c r="Q81" t="n">
        <v>452.55</v>
      </c>
      <c r="R81" t="n">
        <v>73</v>
      </c>
      <c r="S81" t="n">
        <v>57.64</v>
      </c>
      <c r="T81" t="n">
        <v>5577.58</v>
      </c>
      <c r="U81" t="n">
        <v>0.79</v>
      </c>
      <c r="V81" t="n">
        <v>0.88</v>
      </c>
      <c r="W81" t="n">
        <v>6.81</v>
      </c>
      <c r="X81" t="n">
        <v>0.32</v>
      </c>
      <c r="Y81" t="n">
        <v>1</v>
      </c>
      <c r="Z81" t="n">
        <v>10</v>
      </c>
      <c r="AA81" t="n">
        <v>507.3575848475628</v>
      </c>
      <c r="AB81" t="n">
        <v>694.1890306253642</v>
      </c>
      <c r="AC81" t="n">
        <v>627.9366038429026</v>
      </c>
      <c r="AD81" t="n">
        <v>507357.5848475628</v>
      </c>
      <c r="AE81" t="n">
        <v>694189.0306253643</v>
      </c>
      <c r="AF81" t="n">
        <v>2.035818762407023e-05</v>
      </c>
      <c r="AG81" t="n">
        <v>32</v>
      </c>
      <c r="AH81" t="n">
        <v>627936.6038429026</v>
      </c>
    </row>
    <row r="82">
      <c r="A82" t="n">
        <v>80</v>
      </c>
      <c r="B82" t="n">
        <v>90</v>
      </c>
      <c r="C82" t="inlineStr">
        <is>
          <t xml:space="preserve">CONCLUIDO	</t>
        </is>
      </c>
      <c r="D82" t="n">
        <v>3.7194</v>
      </c>
      <c r="E82" t="n">
        <v>26.89</v>
      </c>
      <c r="F82" t="n">
        <v>24.04</v>
      </c>
      <c r="G82" t="n">
        <v>120.2</v>
      </c>
      <c r="H82" t="n">
        <v>1.8</v>
      </c>
      <c r="I82" t="n">
        <v>12</v>
      </c>
      <c r="J82" t="n">
        <v>207.45</v>
      </c>
      <c r="K82" t="n">
        <v>52.44</v>
      </c>
      <c r="L82" t="n">
        <v>21</v>
      </c>
      <c r="M82" t="n">
        <v>10</v>
      </c>
      <c r="N82" t="n">
        <v>44</v>
      </c>
      <c r="O82" t="n">
        <v>25818.99</v>
      </c>
      <c r="P82" t="n">
        <v>295.85</v>
      </c>
      <c r="Q82" t="n">
        <v>452.57</v>
      </c>
      <c r="R82" t="n">
        <v>72.56</v>
      </c>
      <c r="S82" t="n">
        <v>57.64</v>
      </c>
      <c r="T82" t="n">
        <v>5357.55</v>
      </c>
      <c r="U82" t="n">
        <v>0.79</v>
      </c>
      <c r="V82" t="n">
        <v>0.88</v>
      </c>
      <c r="W82" t="n">
        <v>6.81</v>
      </c>
      <c r="X82" t="n">
        <v>0.31</v>
      </c>
      <c r="Y82" t="n">
        <v>1</v>
      </c>
      <c r="Z82" t="n">
        <v>10</v>
      </c>
      <c r="AA82" t="n">
        <v>506.533386031591</v>
      </c>
      <c r="AB82" t="n">
        <v>693.0613254442661</v>
      </c>
      <c r="AC82" t="n">
        <v>626.9165252615442</v>
      </c>
      <c r="AD82" t="n">
        <v>506533.386031591</v>
      </c>
      <c r="AE82" t="n">
        <v>693061.3254442661</v>
      </c>
      <c r="AF82" t="n">
        <v>2.036421027054482e-05</v>
      </c>
      <c r="AG82" t="n">
        <v>32</v>
      </c>
      <c r="AH82" t="n">
        <v>626916.5252615442</v>
      </c>
    </row>
    <row r="83">
      <c r="A83" t="n">
        <v>81</v>
      </c>
      <c r="B83" t="n">
        <v>90</v>
      </c>
      <c r="C83" t="inlineStr">
        <is>
          <t xml:space="preserve">CONCLUIDO	</t>
        </is>
      </c>
      <c r="D83" t="n">
        <v>3.729</v>
      </c>
      <c r="E83" t="n">
        <v>26.82</v>
      </c>
      <c r="F83" t="n">
        <v>24</v>
      </c>
      <c r="G83" t="n">
        <v>130.94</v>
      </c>
      <c r="H83" t="n">
        <v>1.82</v>
      </c>
      <c r="I83" t="n">
        <v>11</v>
      </c>
      <c r="J83" t="n">
        <v>207.84</v>
      </c>
      <c r="K83" t="n">
        <v>52.44</v>
      </c>
      <c r="L83" t="n">
        <v>21.25</v>
      </c>
      <c r="M83" t="n">
        <v>9</v>
      </c>
      <c r="N83" t="n">
        <v>44.15</v>
      </c>
      <c r="O83" t="n">
        <v>25868.26</v>
      </c>
      <c r="P83" t="n">
        <v>295.18</v>
      </c>
      <c r="Q83" t="n">
        <v>452.55</v>
      </c>
      <c r="R83" t="n">
        <v>71.45999999999999</v>
      </c>
      <c r="S83" t="n">
        <v>57.64</v>
      </c>
      <c r="T83" t="n">
        <v>4813.04</v>
      </c>
      <c r="U83" t="n">
        <v>0.8100000000000001</v>
      </c>
      <c r="V83" t="n">
        <v>0.88</v>
      </c>
      <c r="W83" t="n">
        <v>6.81</v>
      </c>
      <c r="X83" t="n">
        <v>0.28</v>
      </c>
      <c r="Y83" t="n">
        <v>1</v>
      </c>
      <c r="Z83" t="n">
        <v>10</v>
      </c>
      <c r="AA83" t="n">
        <v>505.4891013880493</v>
      </c>
      <c r="AB83" t="n">
        <v>691.6324891243855</v>
      </c>
      <c r="AC83" t="n">
        <v>625.6240550746487</v>
      </c>
      <c r="AD83" t="n">
        <v>505489.1013880493</v>
      </c>
      <c r="AE83" t="n">
        <v>691632.4891243855</v>
      </c>
      <c r="AF83" t="n">
        <v>2.041677154886854e-05</v>
      </c>
      <c r="AG83" t="n">
        <v>32</v>
      </c>
      <c r="AH83" t="n">
        <v>625624.0550746487</v>
      </c>
    </row>
    <row r="84">
      <c r="A84" t="n">
        <v>82</v>
      </c>
      <c r="B84" t="n">
        <v>90</v>
      </c>
      <c r="C84" t="inlineStr">
        <is>
          <t xml:space="preserve">CONCLUIDO	</t>
        </is>
      </c>
      <c r="D84" t="n">
        <v>3.7292</v>
      </c>
      <c r="E84" t="n">
        <v>26.82</v>
      </c>
      <c r="F84" t="n">
        <v>24</v>
      </c>
      <c r="G84" t="n">
        <v>130.93</v>
      </c>
      <c r="H84" t="n">
        <v>1.83</v>
      </c>
      <c r="I84" t="n">
        <v>11</v>
      </c>
      <c r="J84" t="n">
        <v>208.24</v>
      </c>
      <c r="K84" t="n">
        <v>52.44</v>
      </c>
      <c r="L84" t="n">
        <v>21.5</v>
      </c>
      <c r="M84" t="n">
        <v>9</v>
      </c>
      <c r="N84" t="n">
        <v>44.3</v>
      </c>
      <c r="O84" t="n">
        <v>25917.57</v>
      </c>
      <c r="P84" t="n">
        <v>295.4</v>
      </c>
      <c r="Q84" t="n">
        <v>452.55</v>
      </c>
      <c r="R84" t="n">
        <v>71.31999999999999</v>
      </c>
      <c r="S84" t="n">
        <v>57.64</v>
      </c>
      <c r="T84" t="n">
        <v>4740.51</v>
      </c>
      <c r="U84" t="n">
        <v>0.8100000000000001</v>
      </c>
      <c r="V84" t="n">
        <v>0.88</v>
      </c>
      <c r="W84" t="n">
        <v>6.82</v>
      </c>
      <c r="X84" t="n">
        <v>0.28</v>
      </c>
      <c r="Y84" t="n">
        <v>1</v>
      </c>
      <c r="Z84" t="n">
        <v>10</v>
      </c>
      <c r="AA84" t="n">
        <v>505.6200755199022</v>
      </c>
      <c r="AB84" t="n">
        <v>691.8116937097574</v>
      </c>
      <c r="AC84" t="n">
        <v>625.7861566259079</v>
      </c>
      <c r="AD84" t="n">
        <v>505620.0755199022</v>
      </c>
      <c r="AE84" t="n">
        <v>691811.6937097574</v>
      </c>
      <c r="AF84" t="n">
        <v>2.041786657550028e-05</v>
      </c>
      <c r="AG84" t="n">
        <v>32</v>
      </c>
      <c r="AH84" t="n">
        <v>625786.1566259079</v>
      </c>
    </row>
    <row r="85">
      <c r="A85" t="n">
        <v>83</v>
      </c>
      <c r="B85" t="n">
        <v>90</v>
      </c>
      <c r="C85" t="inlineStr">
        <is>
          <t xml:space="preserve">CONCLUIDO	</t>
        </is>
      </c>
      <c r="D85" t="n">
        <v>3.7289</v>
      </c>
      <c r="E85" t="n">
        <v>26.82</v>
      </c>
      <c r="F85" t="n">
        <v>24.01</v>
      </c>
      <c r="G85" t="n">
        <v>130.94</v>
      </c>
      <c r="H85" t="n">
        <v>1.85</v>
      </c>
      <c r="I85" t="n">
        <v>11</v>
      </c>
      <c r="J85" t="n">
        <v>208.64</v>
      </c>
      <c r="K85" t="n">
        <v>52.44</v>
      </c>
      <c r="L85" t="n">
        <v>21.75</v>
      </c>
      <c r="M85" t="n">
        <v>9</v>
      </c>
      <c r="N85" t="n">
        <v>44.45</v>
      </c>
      <c r="O85" t="n">
        <v>25966.93</v>
      </c>
      <c r="P85" t="n">
        <v>295.55</v>
      </c>
      <c r="Q85" t="n">
        <v>452.6</v>
      </c>
      <c r="R85" t="n">
        <v>71.63</v>
      </c>
      <c r="S85" t="n">
        <v>57.64</v>
      </c>
      <c r="T85" t="n">
        <v>4896.07</v>
      </c>
      <c r="U85" t="n">
        <v>0.8</v>
      </c>
      <c r="V85" t="n">
        <v>0.88</v>
      </c>
      <c r="W85" t="n">
        <v>6.81</v>
      </c>
      <c r="X85" t="n">
        <v>0.28</v>
      </c>
      <c r="Y85" t="n">
        <v>1</v>
      </c>
      <c r="Z85" t="n">
        <v>10</v>
      </c>
      <c r="AA85" t="n">
        <v>505.7461623693369</v>
      </c>
      <c r="AB85" t="n">
        <v>691.9842112997133</v>
      </c>
      <c r="AC85" t="n">
        <v>625.9422093792083</v>
      </c>
      <c r="AD85" t="n">
        <v>505746.1623693369</v>
      </c>
      <c r="AE85" t="n">
        <v>691984.2112997132</v>
      </c>
      <c r="AF85" t="n">
        <v>2.041622403555267e-05</v>
      </c>
      <c r="AG85" t="n">
        <v>32</v>
      </c>
      <c r="AH85" t="n">
        <v>625942.2093792083</v>
      </c>
    </row>
    <row r="86">
      <c r="A86" t="n">
        <v>84</v>
      </c>
      <c r="B86" t="n">
        <v>90</v>
      </c>
      <c r="C86" t="inlineStr">
        <is>
          <t xml:space="preserve">CONCLUIDO	</t>
        </is>
      </c>
      <c r="D86" t="n">
        <v>3.7279</v>
      </c>
      <c r="E86" t="n">
        <v>26.82</v>
      </c>
      <c r="F86" t="n">
        <v>24.01</v>
      </c>
      <c r="G86" t="n">
        <v>130.98</v>
      </c>
      <c r="H86" t="n">
        <v>1.87</v>
      </c>
      <c r="I86" t="n">
        <v>11</v>
      </c>
      <c r="J86" t="n">
        <v>209.05</v>
      </c>
      <c r="K86" t="n">
        <v>52.44</v>
      </c>
      <c r="L86" t="n">
        <v>22</v>
      </c>
      <c r="M86" t="n">
        <v>9</v>
      </c>
      <c r="N86" t="n">
        <v>44.6</v>
      </c>
      <c r="O86" t="n">
        <v>26016.35</v>
      </c>
      <c r="P86" t="n">
        <v>295.81</v>
      </c>
      <c r="Q86" t="n">
        <v>452.55</v>
      </c>
      <c r="R86" t="n">
        <v>71.69</v>
      </c>
      <c r="S86" t="n">
        <v>57.64</v>
      </c>
      <c r="T86" t="n">
        <v>4928.34</v>
      </c>
      <c r="U86" t="n">
        <v>0.8</v>
      </c>
      <c r="V86" t="n">
        <v>0.88</v>
      </c>
      <c r="W86" t="n">
        <v>6.82</v>
      </c>
      <c r="X86" t="n">
        <v>0.29</v>
      </c>
      <c r="Y86" t="n">
        <v>1</v>
      </c>
      <c r="Z86" t="n">
        <v>10</v>
      </c>
      <c r="AA86" t="n">
        <v>505.9734954579789</v>
      </c>
      <c r="AB86" t="n">
        <v>692.2952584608214</v>
      </c>
      <c r="AC86" t="n">
        <v>626.2235706358175</v>
      </c>
      <c r="AD86" t="n">
        <v>505973.4954579789</v>
      </c>
      <c r="AE86" t="n">
        <v>692295.2584608214</v>
      </c>
      <c r="AF86" t="n">
        <v>2.041074890239395e-05</v>
      </c>
      <c r="AG86" t="n">
        <v>32</v>
      </c>
      <c r="AH86" t="n">
        <v>626223.5706358175</v>
      </c>
    </row>
    <row r="87">
      <c r="A87" t="n">
        <v>85</v>
      </c>
      <c r="B87" t="n">
        <v>90</v>
      </c>
      <c r="C87" t="inlineStr">
        <is>
          <t xml:space="preserve">CONCLUIDO	</t>
        </is>
      </c>
      <c r="D87" t="n">
        <v>3.7293</v>
      </c>
      <c r="E87" t="n">
        <v>26.81</v>
      </c>
      <c r="F87" t="n">
        <v>24</v>
      </c>
      <c r="G87" t="n">
        <v>130.93</v>
      </c>
      <c r="H87" t="n">
        <v>1.89</v>
      </c>
      <c r="I87" t="n">
        <v>11</v>
      </c>
      <c r="J87" t="n">
        <v>209.45</v>
      </c>
      <c r="K87" t="n">
        <v>52.44</v>
      </c>
      <c r="L87" t="n">
        <v>22.25</v>
      </c>
      <c r="M87" t="n">
        <v>9</v>
      </c>
      <c r="N87" t="n">
        <v>44.75</v>
      </c>
      <c r="O87" t="n">
        <v>26065.82</v>
      </c>
      <c r="P87" t="n">
        <v>295.28</v>
      </c>
      <c r="Q87" t="n">
        <v>452.59</v>
      </c>
      <c r="R87" t="n">
        <v>71.45999999999999</v>
      </c>
      <c r="S87" t="n">
        <v>57.64</v>
      </c>
      <c r="T87" t="n">
        <v>4813.99</v>
      </c>
      <c r="U87" t="n">
        <v>0.8100000000000001</v>
      </c>
      <c r="V87" t="n">
        <v>0.88</v>
      </c>
      <c r="W87" t="n">
        <v>6.81</v>
      </c>
      <c r="X87" t="n">
        <v>0.28</v>
      </c>
      <c r="Y87" t="n">
        <v>1</v>
      </c>
      <c r="Z87" t="n">
        <v>10</v>
      </c>
      <c r="AA87" t="n">
        <v>505.5363901555936</v>
      </c>
      <c r="AB87" t="n">
        <v>691.6971917023726</v>
      </c>
      <c r="AC87" t="n">
        <v>625.6825825294032</v>
      </c>
      <c r="AD87" t="n">
        <v>505536.3901555936</v>
      </c>
      <c r="AE87" t="n">
        <v>691697.1917023726</v>
      </c>
      <c r="AF87" t="n">
        <v>2.041841408881615e-05</v>
      </c>
      <c r="AG87" t="n">
        <v>32</v>
      </c>
      <c r="AH87" t="n">
        <v>625682.5825294033</v>
      </c>
    </row>
    <row r="88">
      <c r="A88" t="n">
        <v>86</v>
      </c>
      <c r="B88" t="n">
        <v>90</v>
      </c>
      <c r="C88" t="inlineStr">
        <is>
          <t xml:space="preserve">CONCLUIDO	</t>
        </is>
      </c>
      <c r="D88" t="n">
        <v>3.7293</v>
      </c>
      <c r="E88" t="n">
        <v>26.82</v>
      </c>
      <c r="F88" t="n">
        <v>24</v>
      </c>
      <c r="G88" t="n">
        <v>130.93</v>
      </c>
      <c r="H88" t="n">
        <v>1.9</v>
      </c>
      <c r="I88" t="n">
        <v>11</v>
      </c>
      <c r="J88" t="n">
        <v>209.85</v>
      </c>
      <c r="K88" t="n">
        <v>52.44</v>
      </c>
      <c r="L88" t="n">
        <v>22.5</v>
      </c>
      <c r="M88" t="n">
        <v>9</v>
      </c>
      <c r="N88" t="n">
        <v>44.91</v>
      </c>
      <c r="O88" t="n">
        <v>26115.34</v>
      </c>
      <c r="P88" t="n">
        <v>294.94</v>
      </c>
      <c r="Q88" t="n">
        <v>452.55</v>
      </c>
      <c r="R88" t="n">
        <v>71.53</v>
      </c>
      <c r="S88" t="n">
        <v>57.64</v>
      </c>
      <c r="T88" t="n">
        <v>4849.38</v>
      </c>
      <c r="U88" t="n">
        <v>0.8100000000000001</v>
      </c>
      <c r="V88" t="n">
        <v>0.88</v>
      </c>
      <c r="W88" t="n">
        <v>6.81</v>
      </c>
      <c r="X88" t="n">
        <v>0.28</v>
      </c>
      <c r="Y88" t="n">
        <v>1</v>
      </c>
      <c r="Z88" t="n">
        <v>10</v>
      </c>
      <c r="AA88" t="n">
        <v>505.3158821767037</v>
      </c>
      <c r="AB88" t="n">
        <v>691.3954829575301</v>
      </c>
      <c r="AC88" t="n">
        <v>625.4096684437177</v>
      </c>
      <c r="AD88" t="n">
        <v>505315.8821767037</v>
      </c>
      <c r="AE88" t="n">
        <v>691395.4829575302</v>
      </c>
      <c r="AF88" t="n">
        <v>2.041841408881615e-05</v>
      </c>
      <c r="AG88" t="n">
        <v>32</v>
      </c>
      <c r="AH88" t="n">
        <v>625409.6684437176</v>
      </c>
    </row>
    <row r="89">
      <c r="A89" t="n">
        <v>87</v>
      </c>
      <c r="B89" t="n">
        <v>90</v>
      </c>
      <c r="C89" t="inlineStr">
        <is>
          <t xml:space="preserve">CONCLUIDO	</t>
        </is>
      </c>
      <c r="D89" t="n">
        <v>3.7293</v>
      </c>
      <c r="E89" t="n">
        <v>26.82</v>
      </c>
      <c r="F89" t="n">
        <v>24</v>
      </c>
      <c r="G89" t="n">
        <v>130.93</v>
      </c>
      <c r="H89" t="n">
        <v>1.92</v>
      </c>
      <c r="I89" t="n">
        <v>11</v>
      </c>
      <c r="J89" t="n">
        <v>210.25</v>
      </c>
      <c r="K89" t="n">
        <v>52.44</v>
      </c>
      <c r="L89" t="n">
        <v>22.75</v>
      </c>
      <c r="M89" t="n">
        <v>9</v>
      </c>
      <c r="N89" t="n">
        <v>45.06</v>
      </c>
      <c r="O89" t="n">
        <v>26164.91</v>
      </c>
      <c r="P89" t="n">
        <v>294.85</v>
      </c>
      <c r="Q89" t="n">
        <v>452.58</v>
      </c>
      <c r="R89" t="n">
        <v>71.34999999999999</v>
      </c>
      <c r="S89" t="n">
        <v>57.64</v>
      </c>
      <c r="T89" t="n">
        <v>4755.94</v>
      </c>
      <c r="U89" t="n">
        <v>0.8100000000000001</v>
      </c>
      <c r="V89" t="n">
        <v>0.88</v>
      </c>
      <c r="W89" t="n">
        <v>6.81</v>
      </c>
      <c r="X89" t="n">
        <v>0.28</v>
      </c>
      <c r="Y89" t="n">
        <v>1</v>
      </c>
      <c r="Z89" t="n">
        <v>10</v>
      </c>
      <c r="AA89" t="n">
        <v>505.2575124175859</v>
      </c>
      <c r="AB89" t="n">
        <v>691.3156188780131</v>
      </c>
      <c r="AC89" t="n">
        <v>625.3374264798597</v>
      </c>
      <c r="AD89" t="n">
        <v>505257.5124175859</v>
      </c>
      <c r="AE89" t="n">
        <v>691315.6188780131</v>
      </c>
      <c r="AF89" t="n">
        <v>2.041841408881615e-05</v>
      </c>
      <c r="AG89" t="n">
        <v>32</v>
      </c>
      <c r="AH89" t="n">
        <v>625337.4264798597</v>
      </c>
    </row>
    <row r="90">
      <c r="A90" t="n">
        <v>88</v>
      </c>
      <c r="B90" t="n">
        <v>90</v>
      </c>
      <c r="C90" t="inlineStr">
        <is>
          <t xml:space="preserve">CONCLUIDO	</t>
        </is>
      </c>
      <c r="D90" t="n">
        <v>3.7297</v>
      </c>
      <c r="E90" t="n">
        <v>26.81</v>
      </c>
      <c r="F90" t="n">
        <v>24</v>
      </c>
      <c r="G90" t="n">
        <v>130.91</v>
      </c>
      <c r="H90" t="n">
        <v>1.94</v>
      </c>
      <c r="I90" t="n">
        <v>11</v>
      </c>
      <c r="J90" t="n">
        <v>210.65</v>
      </c>
      <c r="K90" t="n">
        <v>52.44</v>
      </c>
      <c r="L90" t="n">
        <v>23</v>
      </c>
      <c r="M90" t="n">
        <v>9</v>
      </c>
      <c r="N90" t="n">
        <v>45.21</v>
      </c>
      <c r="O90" t="n">
        <v>26214.54</v>
      </c>
      <c r="P90" t="n">
        <v>293.58</v>
      </c>
      <c r="Q90" t="n">
        <v>452.58</v>
      </c>
      <c r="R90" t="n">
        <v>71.34</v>
      </c>
      <c r="S90" t="n">
        <v>57.64</v>
      </c>
      <c r="T90" t="n">
        <v>4753.5</v>
      </c>
      <c r="U90" t="n">
        <v>0.8100000000000001</v>
      </c>
      <c r="V90" t="n">
        <v>0.88</v>
      </c>
      <c r="W90" t="n">
        <v>6.81</v>
      </c>
      <c r="X90" t="n">
        <v>0.28</v>
      </c>
      <c r="Y90" t="n">
        <v>1</v>
      </c>
      <c r="Z90" t="n">
        <v>10</v>
      </c>
      <c r="AA90" t="n">
        <v>504.4105439187014</v>
      </c>
      <c r="AB90" t="n">
        <v>690.1567592122263</v>
      </c>
      <c r="AC90" t="n">
        <v>624.289166754106</v>
      </c>
      <c r="AD90" t="n">
        <v>504410.5439187014</v>
      </c>
      <c r="AE90" t="n">
        <v>690156.7592122264</v>
      </c>
      <c r="AF90" t="n">
        <v>2.042060414207964e-05</v>
      </c>
      <c r="AG90" t="n">
        <v>32</v>
      </c>
      <c r="AH90" t="n">
        <v>624289.1667541059</v>
      </c>
    </row>
    <row r="91">
      <c r="A91" t="n">
        <v>89</v>
      </c>
      <c r="B91" t="n">
        <v>90</v>
      </c>
      <c r="C91" t="inlineStr">
        <is>
          <t xml:space="preserve">CONCLUIDO	</t>
        </is>
      </c>
      <c r="D91" t="n">
        <v>3.7387</v>
      </c>
      <c r="E91" t="n">
        <v>26.75</v>
      </c>
      <c r="F91" t="n">
        <v>23.97</v>
      </c>
      <c r="G91" t="n">
        <v>143.83</v>
      </c>
      <c r="H91" t="n">
        <v>1.96</v>
      </c>
      <c r="I91" t="n">
        <v>10</v>
      </c>
      <c r="J91" t="n">
        <v>211.05</v>
      </c>
      <c r="K91" t="n">
        <v>52.44</v>
      </c>
      <c r="L91" t="n">
        <v>23.25</v>
      </c>
      <c r="M91" t="n">
        <v>8</v>
      </c>
      <c r="N91" t="n">
        <v>45.36</v>
      </c>
      <c r="O91" t="n">
        <v>26264.21</v>
      </c>
      <c r="P91" t="n">
        <v>292.3</v>
      </c>
      <c r="Q91" t="n">
        <v>452.57</v>
      </c>
      <c r="R91" t="n">
        <v>70.48999999999999</v>
      </c>
      <c r="S91" t="n">
        <v>57.64</v>
      </c>
      <c r="T91" t="n">
        <v>4333.8</v>
      </c>
      <c r="U91" t="n">
        <v>0.82</v>
      </c>
      <c r="V91" t="n">
        <v>0.88</v>
      </c>
      <c r="W91" t="n">
        <v>6.81</v>
      </c>
      <c r="X91" t="n">
        <v>0.25</v>
      </c>
      <c r="Y91" t="n">
        <v>1</v>
      </c>
      <c r="Z91" t="n">
        <v>10</v>
      </c>
      <c r="AA91" t="n">
        <v>494.0805470719585</v>
      </c>
      <c r="AB91" t="n">
        <v>676.0228017992155</v>
      </c>
      <c r="AC91" t="n">
        <v>611.504134399459</v>
      </c>
      <c r="AD91" t="n">
        <v>494080.5470719585</v>
      </c>
      <c r="AE91" t="n">
        <v>676022.8017992155</v>
      </c>
      <c r="AF91" t="n">
        <v>2.046988034050813e-05</v>
      </c>
      <c r="AG91" t="n">
        <v>31</v>
      </c>
      <c r="AH91" t="n">
        <v>611504.134399459</v>
      </c>
    </row>
    <row r="92">
      <c r="A92" t="n">
        <v>90</v>
      </c>
      <c r="B92" t="n">
        <v>90</v>
      </c>
      <c r="C92" t="inlineStr">
        <is>
          <t xml:space="preserve">CONCLUIDO	</t>
        </is>
      </c>
      <c r="D92" t="n">
        <v>3.7369</v>
      </c>
      <c r="E92" t="n">
        <v>26.76</v>
      </c>
      <c r="F92" t="n">
        <v>23.98</v>
      </c>
      <c r="G92" t="n">
        <v>143.91</v>
      </c>
      <c r="H92" t="n">
        <v>1.97</v>
      </c>
      <c r="I92" t="n">
        <v>10</v>
      </c>
      <c r="J92" t="n">
        <v>211.46</v>
      </c>
      <c r="K92" t="n">
        <v>52.44</v>
      </c>
      <c r="L92" t="n">
        <v>23.5</v>
      </c>
      <c r="M92" t="n">
        <v>8</v>
      </c>
      <c r="N92" t="n">
        <v>45.52</v>
      </c>
      <c r="O92" t="n">
        <v>26313.94</v>
      </c>
      <c r="P92" t="n">
        <v>292.66</v>
      </c>
      <c r="Q92" t="n">
        <v>452.56</v>
      </c>
      <c r="R92" t="n">
        <v>70.98</v>
      </c>
      <c r="S92" t="n">
        <v>57.64</v>
      </c>
      <c r="T92" t="n">
        <v>4576</v>
      </c>
      <c r="U92" t="n">
        <v>0.8100000000000001</v>
      </c>
      <c r="V92" t="n">
        <v>0.88</v>
      </c>
      <c r="W92" t="n">
        <v>6.81</v>
      </c>
      <c r="X92" t="n">
        <v>0.26</v>
      </c>
      <c r="Y92" t="n">
        <v>1</v>
      </c>
      <c r="Z92" t="n">
        <v>10</v>
      </c>
      <c r="AA92" t="n">
        <v>494.4287400580553</v>
      </c>
      <c r="AB92" t="n">
        <v>676.4992148039835</v>
      </c>
      <c r="AC92" t="n">
        <v>611.9350792157016</v>
      </c>
      <c r="AD92" t="n">
        <v>494428.7400580553</v>
      </c>
      <c r="AE92" t="n">
        <v>676499.2148039835</v>
      </c>
      <c r="AF92" t="n">
        <v>2.046002510082243e-05</v>
      </c>
      <c r="AG92" t="n">
        <v>31</v>
      </c>
      <c r="AH92" t="n">
        <v>611935.0792157017</v>
      </c>
    </row>
    <row r="93">
      <c r="A93" t="n">
        <v>91</v>
      </c>
      <c r="B93" t="n">
        <v>90</v>
      </c>
      <c r="C93" t="inlineStr">
        <is>
          <t xml:space="preserve">CONCLUIDO	</t>
        </is>
      </c>
      <c r="D93" t="n">
        <v>3.7392</v>
      </c>
      <c r="E93" t="n">
        <v>26.74</v>
      </c>
      <c r="F93" t="n">
        <v>23.97</v>
      </c>
      <c r="G93" t="n">
        <v>143.8</v>
      </c>
      <c r="H93" t="n">
        <v>1.99</v>
      </c>
      <c r="I93" t="n">
        <v>10</v>
      </c>
      <c r="J93" t="n">
        <v>211.86</v>
      </c>
      <c r="K93" t="n">
        <v>52.44</v>
      </c>
      <c r="L93" t="n">
        <v>23.75</v>
      </c>
      <c r="M93" t="n">
        <v>8</v>
      </c>
      <c r="N93" t="n">
        <v>45.67</v>
      </c>
      <c r="O93" t="n">
        <v>26363.73</v>
      </c>
      <c r="P93" t="n">
        <v>292.63</v>
      </c>
      <c r="Q93" t="n">
        <v>452.56</v>
      </c>
      <c r="R93" t="n">
        <v>70.27</v>
      </c>
      <c r="S93" t="n">
        <v>57.64</v>
      </c>
      <c r="T93" t="n">
        <v>4223.96</v>
      </c>
      <c r="U93" t="n">
        <v>0.82</v>
      </c>
      <c r="V93" t="n">
        <v>0.88</v>
      </c>
      <c r="W93" t="n">
        <v>6.81</v>
      </c>
      <c r="X93" t="n">
        <v>0.24</v>
      </c>
      <c r="Y93" t="n">
        <v>1</v>
      </c>
      <c r="Z93" t="n">
        <v>10</v>
      </c>
      <c r="AA93" t="n">
        <v>494.2651322344669</v>
      </c>
      <c r="AB93" t="n">
        <v>676.2753593618821</v>
      </c>
      <c r="AC93" t="n">
        <v>611.7325882228117</v>
      </c>
      <c r="AD93" t="n">
        <v>494265.132234467</v>
      </c>
      <c r="AE93" t="n">
        <v>676275.3593618821</v>
      </c>
      <c r="AF93" t="n">
        <v>2.047261790708749e-05</v>
      </c>
      <c r="AG93" t="n">
        <v>31</v>
      </c>
      <c r="AH93" t="n">
        <v>611732.5882228117</v>
      </c>
    </row>
    <row r="94">
      <c r="A94" t="n">
        <v>92</v>
      </c>
      <c r="B94" t="n">
        <v>90</v>
      </c>
      <c r="C94" t="inlineStr">
        <is>
          <t xml:space="preserve">CONCLUIDO	</t>
        </is>
      </c>
      <c r="D94" t="n">
        <v>3.7367</v>
      </c>
      <c r="E94" t="n">
        <v>26.76</v>
      </c>
      <c r="F94" t="n">
        <v>23.99</v>
      </c>
      <c r="G94" t="n">
        <v>143.91</v>
      </c>
      <c r="H94" t="n">
        <v>2.01</v>
      </c>
      <c r="I94" t="n">
        <v>10</v>
      </c>
      <c r="J94" t="n">
        <v>212.27</v>
      </c>
      <c r="K94" t="n">
        <v>52.44</v>
      </c>
      <c r="L94" t="n">
        <v>24</v>
      </c>
      <c r="M94" t="n">
        <v>8</v>
      </c>
      <c r="N94" t="n">
        <v>45.82</v>
      </c>
      <c r="O94" t="n">
        <v>26413.56</v>
      </c>
      <c r="P94" t="n">
        <v>292.77</v>
      </c>
      <c r="Q94" t="n">
        <v>452.55</v>
      </c>
      <c r="R94" t="n">
        <v>70.81999999999999</v>
      </c>
      <c r="S94" t="n">
        <v>57.64</v>
      </c>
      <c r="T94" t="n">
        <v>4495.86</v>
      </c>
      <c r="U94" t="n">
        <v>0.8100000000000001</v>
      </c>
      <c r="V94" t="n">
        <v>0.88</v>
      </c>
      <c r="W94" t="n">
        <v>6.81</v>
      </c>
      <c r="X94" t="n">
        <v>0.26</v>
      </c>
      <c r="Y94" t="n">
        <v>1</v>
      </c>
      <c r="Z94" t="n">
        <v>10</v>
      </c>
      <c r="AA94" t="n">
        <v>494.5227053424347</v>
      </c>
      <c r="AB94" t="n">
        <v>676.627782251527</v>
      </c>
      <c r="AC94" t="n">
        <v>612.0513763664975</v>
      </c>
      <c r="AD94" t="n">
        <v>494522.7053424347</v>
      </c>
      <c r="AE94" t="n">
        <v>676627.7822515271</v>
      </c>
      <c r="AF94" t="n">
        <v>2.045893007419068e-05</v>
      </c>
      <c r="AG94" t="n">
        <v>31</v>
      </c>
      <c r="AH94" t="n">
        <v>612051.3763664975</v>
      </c>
    </row>
    <row r="95">
      <c r="A95" t="n">
        <v>93</v>
      </c>
      <c r="B95" t="n">
        <v>90</v>
      </c>
      <c r="C95" t="inlineStr">
        <is>
          <t xml:space="preserve">CONCLUIDO	</t>
        </is>
      </c>
      <c r="D95" t="n">
        <v>3.7369</v>
      </c>
      <c r="E95" t="n">
        <v>26.76</v>
      </c>
      <c r="F95" t="n">
        <v>23.98</v>
      </c>
      <c r="G95" t="n">
        <v>143.91</v>
      </c>
      <c r="H95" t="n">
        <v>2.03</v>
      </c>
      <c r="I95" t="n">
        <v>10</v>
      </c>
      <c r="J95" t="n">
        <v>212.67</v>
      </c>
      <c r="K95" t="n">
        <v>52.44</v>
      </c>
      <c r="L95" t="n">
        <v>24.25</v>
      </c>
      <c r="M95" t="n">
        <v>8</v>
      </c>
      <c r="N95" t="n">
        <v>45.98</v>
      </c>
      <c r="O95" t="n">
        <v>26463.45</v>
      </c>
      <c r="P95" t="n">
        <v>292.92</v>
      </c>
      <c r="Q95" t="n">
        <v>452.55</v>
      </c>
      <c r="R95" t="n">
        <v>70.83</v>
      </c>
      <c r="S95" t="n">
        <v>57.64</v>
      </c>
      <c r="T95" t="n">
        <v>4500.85</v>
      </c>
      <c r="U95" t="n">
        <v>0.8100000000000001</v>
      </c>
      <c r="V95" t="n">
        <v>0.88</v>
      </c>
      <c r="W95" t="n">
        <v>6.81</v>
      </c>
      <c r="X95" t="n">
        <v>0.26</v>
      </c>
      <c r="Y95" t="n">
        <v>1</v>
      </c>
      <c r="Z95" t="n">
        <v>10</v>
      </c>
      <c r="AA95" t="n">
        <v>494.5970208644764</v>
      </c>
      <c r="AB95" t="n">
        <v>676.7294640273541</v>
      </c>
      <c r="AC95" t="n">
        <v>612.1433537763508</v>
      </c>
      <c r="AD95" t="n">
        <v>494597.0208644764</v>
      </c>
      <c r="AE95" t="n">
        <v>676729.464027354</v>
      </c>
      <c r="AF95" t="n">
        <v>2.046002510082243e-05</v>
      </c>
      <c r="AG95" t="n">
        <v>31</v>
      </c>
      <c r="AH95" t="n">
        <v>612143.3537763507</v>
      </c>
    </row>
    <row r="96">
      <c r="A96" t="n">
        <v>94</v>
      </c>
      <c r="B96" t="n">
        <v>90</v>
      </c>
      <c r="C96" t="inlineStr">
        <is>
          <t xml:space="preserve">CONCLUIDO	</t>
        </is>
      </c>
      <c r="D96" t="n">
        <v>3.7387</v>
      </c>
      <c r="E96" t="n">
        <v>26.75</v>
      </c>
      <c r="F96" t="n">
        <v>23.97</v>
      </c>
      <c r="G96" t="n">
        <v>143.83</v>
      </c>
      <c r="H96" t="n">
        <v>2.04</v>
      </c>
      <c r="I96" t="n">
        <v>10</v>
      </c>
      <c r="J96" t="n">
        <v>213.08</v>
      </c>
      <c r="K96" t="n">
        <v>52.44</v>
      </c>
      <c r="L96" t="n">
        <v>24.5</v>
      </c>
      <c r="M96" t="n">
        <v>8</v>
      </c>
      <c r="N96" t="n">
        <v>46.13</v>
      </c>
      <c r="O96" t="n">
        <v>26513.39</v>
      </c>
      <c r="P96" t="n">
        <v>292.34</v>
      </c>
      <c r="Q96" t="n">
        <v>452.56</v>
      </c>
      <c r="R96" t="n">
        <v>70.43000000000001</v>
      </c>
      <c r="S96" t="n">
        <v>57.64</v>
      </c>
      <c r="T96" t="n">
        <v>4300.82</v>
      </c>
      <c r="U96" t="n">
        <v>0.82</v>
      </c>
      <c r="V96" t="n">
        <v>0.88</v>
      </c>
      <c r="W96" t="n">
        <v>6.81</v>
      </c>
      <c r="X96" t="n">
        <v>0.25</v>
      </c>
      <c r="Y96" t="n">
        <v>1</v>
      </c>
      <c r="Z96" t="n">
        <v>10</v>
      </c>
      <c r="AA96" t="n">
        <v>494.1064239623427</v>
      </c>
      <c r="AB96" t="n">
        <v>676.0582077022468</v>
      </c>
      <c r="AC96" t="n">
        <v>611.5361612127975</v>
      </c>
      <c r="AD96" t="n">
        <v>494106.4239623427</v>
      </c>
      <c r="AE96" t="n">
        <v>676058.2077022468</v>
      </c>
      <c r="AF96" t="n">
        <v>2.046988034050813e-05</v>
      </c>
      <c r="AG96" t="n">
        <v>31</v>
      </c>
      <c r="AH96" t="n">
        <v>611536.1612127975</v>
      </c>
    </row>
    <row r="97">
      <c r="A97" t="n">
        <v>95</v>
      </c>
      <c r="B97" t="n">
        <v>90</v>
      </c>
      <c r="C97" t="inlineStr">
        <is>
          <t xml:space="preserve">CONCLUIDO	</t>
        </is>
      </c>
      <c r="D97" t="n">
        <v>3.7371</v>
      </c>
      <c r="E97" t="n">
        <v>26.76</v>
      </c>
      <c r="F97" t="n">
        <v>23.98</v>
      </c>
      <c r="G97" t="n">
        <v>143.9</v>
      </c>
      <c r="H97" t="n">
        <v>2.06</v>
      </c>
      <c r="I97" t="n">
        <v>10</v>
      </c>
      <c r="J97" t="n">
        <v>213.48</v>
      </c>
      <c r="K97" t="n">
        <v>52.44</v>
      </c>
      <c r="L97" t="n">
        <v>24.75</v>
      </c>
      <c r="M97" t="n">
        <v>8</v>
      </c>
      <c r="N97" t="n">
        <v>46.29</v>
      </c>
      <c r="O97" t="n">
        <v>26563.39</v>
      </c>
      <c r="P97" t="n">
        <v>292.35</v>
      </c>
      <c r="Q97" t="n">
        <v>452.6</v>
      </c>
      <c r="R97" t="n">
        <v>70.76000000000001</v>
      </c>
      <c r="S97" t="n">
        <v>57.64</v>
      </c>
      <c r="T97" t="n">
        <v>4470.04</v>
      </c>
      <c r="U97" t="n">
        <v>0.8100000000000001</v>
      </c>
      <c r="V97" t="n">
        <v>0.88</v>
      </c>
      <c r="W97" t="n">
        <v>6.81</v>
      </c>
      <c r="X97" t="n">
        <v>0.26</v>
      </c>
      <c r="Y97" t="n">
        <v>1</v>
      </c>
      <c r="Z97" t="n">
        <v>10</v>
      </c>
      <c r="AA97" t="n">
        <v>494.2165349176757</v>
      </c>
      <c r="AB97" t="n">
        <v>676.2088663690861</v>
      </c>
      <c r="AC97" t="n">
        <v>611.6724412279244</v>
      </c>
      <c r="AD97" t="n">
        <v>494216.5349176757</v>
      </c>
      <c r="AE97" t="n">
        <v>676208.8663690861</v>
      </c>
      <c r="AF97" t="n">
        <v>2.046112012745418e-05</v>
      </c>
      <c r="AG97" t="n">
        <v>31</v>
      </c>
      <c r="AH97" t="n">
        <v>611672.4412279244</v>
      </c>
    </row>
    <row r="98">
      <c r="A98" t="n">
        <v>96</v>
      </c>
      <c r="B98" t="n">
        <v>90</v>
      </c>
      <c r="C98" t="inlineStr">
        <is>
          <t xml:space="preserve">CONCLUIDO	</t>
        </is>
      </c>
      <c r="D98" t="n">
        <v>3.7366</v>
      </c>
      <c r="E98" t="n">
        <v>26.76</v>
      </c>
      <c r="F98" t="n">
        <v>23.99</v>
      </c>
      <c r="G98" t="n">
        <v>143.92</v>
      </c>
      <c r="H98" t="n">
        <v>2.08</v>
      </c>
      <c r="I98" t="n">
        <v>10</v>
      </c>
      <c r="J98" t="n">
        <v>213.89</v>
      </c>
      <c r="K98" t="n">
        <v>52.44</v>
      </c>
      <c r="L98" t="n">
        <v>25</v>
      </c>
      <c r="M98" t="n">
        <v>8</v>
      </c>
      <c r="N98" t="n">
        <v>46.44</v>
      </c>
      <c r="O98" t="n">
        <v>26613.43</v>
      </c>
      <c r="P98" t="n">
        <v>292.03</v>
      </c>
      <c r="Q98" t="n">
        <v>452.57</v>
      </c>
      <c r="R98" t="n">
        <v>70.86</v>
      </c>
      <c r="S98" t="n">
        <v>57.64</v>
      </c>
      <c r="T98" t="n">
        <v>4518.26</v>
      </c>
      <c r="U98" t="n">
        <v>0.8100000000000001</v>
      </c>
      <c r="V98" t="n">
        <v>0.88</v>
      </c>
      <c r="W98" t="n">
        <v>6.81</v>
      </c>
      <c r="X98" t="n">
        <v>0.26</v>
      </c>
      <c r="Y98" t="n">
        <v>1</v>
      </c>
      <c r="Z98" t="n">
        <v>10</v>
      </c>
      <c r="AA98" t="n">
        <v>494.0495038025484</v>
      </c>
      <c r="AB98" t="n">
        <v>675.9803270284762</v>
      </c>
      <c r="AC98" t="n">
        <v>611.4657133612253</v>
      </c>
      <c r="AD98" t="n">
        <v>494049.5038025484</v>
      </c>
      <c r="AE98" t="n">
        <v>675980.3270284762</v>
      </c>
      <c r="AF98" t="n">
        <v>2.045838256087481e-05</v>
      </c>
      <c r="AG98" t="n">
        <v>31</v>
      </c>
      <c r="AH98" t="n">
        <v>611465.7133612253</v>
      </c>
    </row>
    <row r="99">
      <c r="A99" t="n">
        <v>97</v>
      </c>
      <c r="B99" t="n">
        <v>90</v>
      </c>
      <c r="C99" t="inlineStr">
        <is>
          <t xml:space="preserve">CONCLUIDO	</t>
        </is>
      </c>
      <c r="D99" t="n">
        <v>3.7377</v>
      </c>
      <c r="E99" t="n">
        <v>26.75</v>
      </c>
      <c r="F99" t="n">
        <v>23.98</v>
      </c>
      <c r="G99" t="n">
        <v>143.87</v>
      </c>
      <c r="H99" t="n">
        <v>2.09</v>
      </c>
      <c r="I99" t="n">
        <v>10</v>
      </c>
      <c r="J99" t="n">
        <v>214.29</v>
      </c>
      <c r="K99" t="n">
        <v>52.44</v>
      </c>
      <c r="L99" t="n">
        <v>25.25</v>
      </c>
      <c r="M99" t="n">
        <v>8</v>
      </c>
      <c r="N99" t="n">
        <v>46.6</v>
      </c>
      <c r="O99" t="n">
        <v>26663.54</v>
      </c>
      <c r="P99" t="n">
        <v>291.23</v>
      </c>
      <c r="Q99" t="n">
        <v>452.6</v>
      </c>
      <c r="R99" t="n">
        <v>70.62</v>
      </c>
      <c r="S99" t="n">
        <v>57.64</v>
      </c>
      <c r="T99" t="n">
        <v>4396.68</v>
      </c>
      <c r="U99" t="n">
        <v>0.82</v>
      </c>
      <c r="V99" t="n">
        <v>0.88</v>
      </c>
      <c r="W99" t="n">
        <v>6.81</v>
      </c>
      <c r="X99" t="n">
        <v>0.25</v>
      </c>
      <c r="Y99" t="n">
        <v>1</v>
      </c>
      <c r="Z99" t="n">
        <v>10</v>
      </c>
      <c r="AA99" t="n">
        <v>493.4571076401712</v>
      </c>
      <c r="AB99" t="n">
        <v>675.1697844644374</v>
      </c>
      <c r="AC99" t="n">
        <v>610.7325278418948</v>
      </c>
      <c r="AD99" t="n">
        <v>493457.1076401711</v>
      </c>
      <c r="AE99" t="n">
        <v>675169.7844644374</v>
      </c>
      <c r="AF99" t="n">
        <v>2.04644052073494e-05</v>
      </c>
      <c r="AG99" t="n">
        <v>31</v>
      </c>
      <c r="AH99" t="n">
        <v>610732.5278418948</v>
      </c>
    </row>
    <row r="100">
      <c r="A100" t="n">
        <v>98</v>
      </c>
      <c r="B100" t="n">
        <v>90</v>
      </c>
      <c r="C100" t="inlineStr">
        <is>
          <t xml:space="preserve">CONCLUIDO	</t>
        </is>
      </c>
      <c r="D100" t="n">
        <v>3.737</v>
      </c>
      <c r="E100" t="n">
        <v>26.76</v>
      </c>
      <c r="F100" t="n">
        <v>23.98</v>
      </c>
      <c r="G100" t="n">
        <v>143.9</v>
      </c>
      <c r="H100" t="n">
        <v>2.11</v>
      </c>
      <c r="I100" t="n">
        <v>10</v>
      </c>
      <c r="J100" t="n">
        <v>214.7</v>
      </c>
      <c r="K100" t="n">
        <v>52.44</v>
      </c>
      <c r="L100" t="n">
        <v>25.5</v>
      </c>
      <c r="M100" t="n">
        <v>8</v>
      </c>
      <c r="N100" t="n">
        <v>46.76</v>
      </c>
      <c r="O100" t="n">
        <v>26713.69</v>
      </c>
      <c r="P100" t="n">
        <v>289.88</v>
      </c>
      <c r="Q100" t="n">
        <v>452.58</v>
      </c>
      <c r="R100" t="n">
        <v>70.7</v>
      </c>
      <c r="S100" t="n">
        <v>57.64</v>
      </c>
      <c r="T100" t="n">
        <v>4438.71</v>
      </c>
      <c r="U100" t="n">
        <v>0.82</v>
      </c>
      <c r="V100" t="n">
        <v>0.88</v>
      </c>
      <c r="W100" t="n">
        <v>6.81</v>
      </c>
      <c r="X100" t="n">
        <v>0.26</v>
      </c>
      <c r="Y100" t="n">
        <v>1</v>
      </c>
      <c r="Z100" t="n">
        <v>10</v>
      </c>
      <c r="AA100" t="n">
        <v>492.6236912016175</v>
      </c>
      <c r="AB100" t="n">
        <v>674.0294673254699</v>
      </c>
      <c r="AC100" t="n">
        <v>609.7010409702252</v>
      </c>
      <c r="AD100" t="n">
        <v>492623.6912016175</v>
      </c>
      <c r="AE100" t="n">
        <v>674029.4673254699</v>
      </c>
      <c r="AF100" t="n">
        <v>2.046057261413831e-05</v>
      </c>
      <c r="AG100" t="n">
        <v>31</v>
      </c>
      <c r="AH100" t="n">
        <v>609701.0409702252</v>
      </c>
    </row>
    <row r="101">
      <c r="A101" t="n">
        <v>99</v>
      </c>
      <c r="B101" t="n">
        <v>90</v>
      </c>
      <c r="C101" t="inlineStr">
        <is>
          <t xml:space="preserve">CONCLUIDO	</t>
        </is>
      </c>
      <c r="D101" t="n">
        <v>3.7377</v>
      </c>
      <c r="E101" t="n">
        <v>26.75</v>
      </c>
      <c r="F101" t="n">
        <v>23.98</v>
      </c>
      <c r="G101" t="n">
        <v>143.87</v>
      </c>
      <c r="H101" t="n">
        <v>2.13</v>
      </c>
      <c r="I101" t="n">
        <v>10</v>
      </c>
      <c r="J101" t="n">
        <v>215.11</v>
      </c>
      <c r="K101" t="n">
        <v>52.44</v>
      </c>
      <c r="L101" t="n">
        <v>25.75</v>
      </c>
      <c r="M101" t="n">
        <v>8</v>
      </c>
      <c r="N101" t="n">
        <v>46.91</v>
      </c>
      <c r="O101" t="n">
        <v>26763.9</v>
      </c>
      <c r="P101" t="n">
        <v>288.64</v>
      </c>
      <c r="Q101" t="n">
        <v>452.58</v>
      </c>
      <c r="R101" t="n">
        <v>70.64</v>
      </c>
      <c r="S101" t="n">
        <v>57.64</v>
      </c>
      <c r="T101" t="n">
        <v>4409.62</v>
      </c>
      <c r="U101" t="n">
        <v>0.82</v>
      </c>
      <c r="V101" t="n">
        <v>0.88</v>
      </c>
      <c r="W101" t="n">
        <v>6.81</v>
      </c>
      <c r="X101" t="n">
        <v>0.25</v>
      </c>
      <c r="Y101" t="n">
        <v>1</v>
      </c>
      <c r="Z101" t="n">
        <v>10</v>
      </c>
      <c r="AA101" t="n">
        <v>491.7811307098042</v>
      </c>
      <c r="AB101" t="n">
        <v>672.8766388894255</v>
      </c>
      <c r="AC101" t="n">
        <v>608.6582368621121</v>
      </c>
      <c r="AD101" t="n">
        <v>491781.1307098042</v>
      </c>
      <c r="AE101" t="n">
        <v>672876.6388894256</v>
      </c>
      <c r="AF101" t="n">
        <v>2.04644052073494e-05</v>
      </c>
      <c r="AG101" t="n">
        <v>31</v>
      </c>
      <c r="AH101" t="n">
        <v>608658.2368621121</v>
      </c>
    </row>
    <row r="102">
      <c r="A102" t="n">
        <v>100</v>
      </c>
      <c r="B102" t="n">
        <v>90</v>
      </c>
      <c r="C102" t="inlineStr">
        <is>
          <t xml:space="preserve">CONCLUIDO	</t>
        </is>
      </c>
      <c r="D102" t="n">
        <v>3.7463</v>
      </c>
      <c r="E102" t="n">
        <v>26.69</v>
      </c>
      <c r="F102" t="n">
        <v>23.95</v>
      </c>
      <c r="G102" t="n">
        <v>159.68</v>
      </c>
      <c r="H102" t="n">
        <v>2.14</v>
      </c>
      <c r="I102" t="n">
        <v>9</v>
      </c>
      <c r="J102" t="n">
        <v>215.51</v>
      </c>
      <c r="K102" t="n">
        <v>52.44</v>
      </c>
      <c r="L102" t="n">
        <v>26</v>
      </c>
      <c r="M102" t="n">
        <v>7</v>
      </c>
      <c r="N102" t="n">
        <v>47.07</v>
      </c>
      <c r="O102" t="n">
        <v>26814.17</v>
      </c>
      <c r="P102" t="n">
        <v>288.68</v>
      </c>
      <c r="Q102" t="n">
        <v>452.56</v>
      </c>
      <c r="R102" t="n">
        <v>69.75</v>
      </c>
      <c r="S102" t="n">
        <v>57.64</v>
      </c>
      <c r="T102" t="n">
        <v>3967.61</v>
      </c>
      <c r="U102" t="n">
        <v>0.83</v>
      </c>
      <c r="V102" t="n">
        <v>0.89</v>
      </c>
      <c r="W102" t="n">
        <v>6.81</v>
      </c>
      <c r="X102" t="n">
        <v>0.23</v>
      </c>
      <c r="Y102" t="n">
        <v>1</v>
      </c>
      <c r="Z102" t="n">
        <v>10</v>
      </c>
      <c r="AA102" t="n">
        <v>491.2831124462605</v>
      </c>
      <c r="AB102" t="n">
        <v>672.1952283302298</v>
      </c>
      <c r="AC102" t="n">
        <v>608.0418591703203</v>
      </c>
      <c r="AD102" t="n">
        <v>491283.1124462605</v>
      </c>
      <c r="AE102" t="n">
        <v>672195.2283302299</v>
      </c>
      <c r="AF102" t="n">
        <v>2.05114913525144e-05</v>
      </c>
      <c r="AG102" t="n">
        <v>31</v>
      </c>
      <c r="AH102" t="n">
        <v>608041.8591703203</v>
      </c>
    </row>
    <row r="103">
      <c r="A103" t="n">
        <v>101</v>
      </c>
      <c r="B103" t="n">
        <v>90</v>
      </c>
      <c r="C103" t="inlineStr">
        <is>
          <t xml:space="preserve">CONCLUIDO	</t>
        </is>
      </c>
      <c r="D103" t="n">
        <v>3.7468</v>
      </c>
      <c r="E103" t="n">
        <v>26.69</v>
      </c>
      <c r="F103" t="n">
        <v>23.95</v>
      </c>
      <c r="G103" t="n">
        <v>159.66</v>
      </c>
      <c r="H103" t="n">
        <v>2.16</v>
      </c>
      <c r="I103" t="n">
        <v>9</v>
      </c>
      <c r="J103" t="n">
        <v>215.92</v>
      </c>
      <c r="K103" t="n">
        <v>52.44</v>
      </c>
      <c r="L103" t="n">
        <v>26.25</v>
      </c>
      <c r="M103" t="n">
        <v>7</v>
      </c>
      <c r="N103" t="n">
        <v>47.23</v>
      </c>
      <c r="O103" t="n">
        <v>26864.49</v>
      </c>
      <c r="P103" t="n">
        <v>288.71</v>
      </c>
      <c r="Q103" t="n">
        <v>452.55</v>
      </c>
      <c r="R103" t="n">
        <v>69.63</v>
      </c>
      <c r="S103" t="n">
        <v>57.64</v>
      </c>
      <c r="T103" t="n">
        <v>3909.52</v>
      </c>
      <c r="U103" t="n">
        <v>0.83</v>
      </c>
      <c r="V103" t="n">
        <v>0.89</v>
      </c>
      <c r="W103" t="n">
        <v>6.81</v>
      </c>
      <c r="X103" t="n">
        <v>0.22</v>
      </c>
      <c r="Y103" t="n">
        <v>1</v>
      </c>
      <c r="Z103" t="n">
        <v>10</v>
      </c>
      <c r="AA103" t="n">
        <v>491.2740393922866</v>
      </c>
      <c r="AB103" t="n">
        <v>672.1828141775078</v>
      </c>
      <c r="AC103" t="n">
        <v>608.0306298069106</v>
      </c>
      <c r="AD103" t="n">
        <v>491274.0393922866</v>
      </c>
      <c r="AE103" t="n">
        <v>672182.8141775078</v>
      </c>
      <c r="AF103" t="n">
        <v>2.051422891909376e-05</v>
      </c>
      <c r="AG103" t="n">
        <v>31</v>
      </c>
      <c r="AH103" t="n">
        <v>608030.6298069106</v>
      </c>
    </row>
    <row r="104">
      <c r="A104" t="n">
        <v>102</v>
      </c>
      <c r="B104" t="n">
        <v>90</v>
      </c>
      <c r="C104" t="inlineStr">
        <is>
          <t xml:space="preserve">CONCLUIDO	</t>
        </is>
      </c>
      <c r="D104" t="n">
        <v>3.7475</v>
      </c>
      <c r="E104" t="n">
        <v>26.68</v>
      </c>
      <c r="F104" t="n">
        <v>23.94</v>
      </c>
      <c r="G104" t="n">
        <v>159.62</v>
      </c>
      <c r="H104" t="n">
        <v>2.18</v>
      </c>
      <c r="I104" t="n">
        <v>9</v>
      </c>
      <c r="J104" t="n">
        <v>216.33</v>
      </c>
      <c r="K104" t="n">
        <v>52.44</v>
      </c>
      <c r="L104" t="n">
        <v>26.5</v>
      </c>
      <c r="M104" t="n">
        <v>7</v>
      </c>
      <c r="N104" t="n">
        <v>47.39</v>
      </c>
      <c r="O104" t="n">
        <v>26914.86</v>
      </c>
      <c r="P104" t="n">
        <v>289.21</v>
      </c>
      <c r="Q104" t="n">
        <v>452.6</v>
      </c>
      <c r="R104" t="n">
        <v>69.54000000000001</v>
      </c>
      <c r="S104" t="n">
        <v>57.64</v>
      </c>
      <c r="T104" t="n">
        <v>3860.92</v>
      </c>
      <c r="U104" t="n">
        <v>0.83</v>
      </c>
      <c r="V104" t="n">
        <v>0.89</v>
      </c>
      <c r="W104" t="n">
        <v>6.81</v>
      </c>
      <c r="X104" t="n">
        <v>0.22</v>
      </c>
      <c r="Y104" t="n">
        <v>1</v>
      </c>
      <c r="Z104" t="n">
        <v>10</v>
      </c>
      <c r="AA104" t="n">
        <v>491.5457769415966</v>
      </c>
      <c r="AB104" t="n">
        <v>672.5546174806883</v>
      </c>
      <c r="AC104" t="n">
        <v>608.3669487246648</v>
      </c>
      <c r="AD104" t="n">
        <v>491545.7769415965</v>
      </c>
      <c r="AE104" t="n">
        <v>672554.6174806883</v>
      </c>
      <c r="AF104" t="n">
        <v>2.051806151230487e-05</v>
      </c>
      <c r="AG104" t="n">
        <v>31</v>
      </c>
      <c r="AH104" t="n">
        <v>608366.9487246647</v>
      </c>
    </row>
    <row r="105">
      <c r="A105" t="n">
        <v>103</v>
      </c>
      <c r="B105" t="n">
        <v>90</v>
      </c>
      <c r="C105" t="inlineStr">
        <is>
          <t xml:space="preserve">CONCLUIDO	</t>
        </is>
      </c>
      <c r="D105" t="n">
        <v>3.7473</v>
      </c>
      <c r="E105" t="n">
        <v>26.69</v>
      </c>
      <c r="F105" t="n">
        <v>23.95</v>
      </c>
      <c r="G105" t="n">
        <v>159.64</v>
      </c>
      <c r="H105" t="n">
        <v>2.19</v>
      </c>
      <c r="I105" t="n">
        <v>9</v>
      </c>
      <c r="J105" t="n">
        <v>216.74</v>
      </c>
      <c r="K105" t="n">
        <v>52.44</v>
      </c>
      <c r="L105" t="n">
        <v>26.75</v>
      </c>
      <c r="M105" t="n">
        <v>7</v>
      </c>
      <c r="N105" t="n">
        <v>47.55</v>
      </c>
      <c r="O105" t="n">
        <v>26965.29</v>
      </c>
      <c r="P105" t="n">
        <v>289.79</v>
      </c>
      <c r="Q105" t="n">
        <v>452.59</v>
      </c>
      <c r="R105" t="n">
        <v>69.53</v>
      </c>
      <c r="S105" t="n">
        <v>57.64</v>
      </c>
      <c r="T105" t="n">
        <v>3858.34</v>
      </c>
      <c r="U105" t="n">
        <v>0.83</v>
      </c>
      <c r="V105" t="n">
        <v>0.89</v>
      </c>
      <c r="W105" t="n">
        <v>6.81</v>
      </c>
      <c r="X105" t="n">
        <v>0.22</v>
      </c>
      <c r="Y105" t="n">
        <v>1</v>
      </c>
      <c r="Z105" t="n">
        <v>10</v>
      </c>
      <c r="AA105" t="n">
        <v>491.9426782209039</v>
      </c>
      <c r="AB105" t="n">
        <v>673.0976753210854</v>
      </c>
      <c r="AC105" t="n">
        <v>608.8581778869608</v>
      </c>
      <c r="AD105" t="n">
        <v>491942.6782209039</v>
      </c>
      <c r="AE105" t="n">
        <v>673097.6753210854</v>
      </c>
      <c r="AF105" t="n">
        <v>2.051696648567312e-05</v>
      </c>
      <c r="AG105" t="n">
        <v>31</v>
      </c>
      <c r="AH105" t="n">
        <v>608858.1778869608</v>
      </c>
    </row>
    <row r="106">
      <c r="A106" t="n">
        <v>104</v>
      </c>
      <c r="B106" t="n">
        <v>90</v>
      </c>
      <c r="C106" t="inlineStr">
        <is>
          <t xml:space="preserve">CONCLUIDO	</t>
        </is>
      </c>
      <c r="D106" t="n">
        <v>3.7472</v>
      </c>
      <c r="E106" t="n">
        <v>26.69</v>
      </c>
      <c r="F106" t="n">
        <v>23.95</v>
      </c>
      <c r="G106" t="n">
        <v>159.64</v>
      </c>
      <c r="H106" t="n">
        <v>2.21</v>
      </c>
      <c r="I106" t="n">
        <v>9</v>
      </c>
      <c r="J106" t="n">
        <v>217.15</v>
      </c>
      <c r="K106" t="n">
        <v>52.44</v>
      </c>
      <c r="L106" t="n">
        <v>27</v>
      </c>
      <c r="M106" t="n">
        <v>7</v>
      </c>
      <c r="N106" t="n">
        <v>47.71</v>
      </c>
      <c r="O106" t="n">
        <v>27015.77</v>
      </c>
      <c r="P106" t="n">
        <v>289.82</v>
      </c>
      <c r="Q106" t="n">
        <v>452.58</v>
      </c>
      <c r="R106" t="n">
        <v>69.55</v>
      </c>
      <c r="S106" t="n">
        <v>57.64</v>
      </c>
      <c r="T106" t="n">
        <v>3869.35</v>
      </c>
      <c r="U106" t="n">
        <v>0.83</v>
      </c>
      <c r="V106" t="n">
        <v>0.89</v>
      </c>
      <c r="W106" t="n">
        <v>6.81</v>
      </c>
      <c r="X106" t="n">
        <v>0.22</v>
      </c>
      <c r="Y106" t="n">
        <v>1</v>
      </c>
      <c r="Z106" t="n">
        <v>10</v>
      </c>
      <c r="AA106" t="n">
        <v>491.967746612603</v>
      </c>
      <c r="AB106" t="n">
        <v>673.1319750005474</v>
      </c>
      <c r="AC106" t="n">
        <v>608.8892040531549</v>
      </c>
      <c r="AD106" t="n">
        <v>491967.746612603</v>
      </c>
      <c r="AE106" t="n">
        <v>673131.9750005474</v>
      </c>
      <c r="AF106" t="n">
        <v>2.051641897235725e-05</v>
      </c>
      <c r="AG106" t="n">
        <v>31</v>
      </c>
      <c r="AH106" t="n">
        <v>608889.2040531549</v>
      </c>
    </row>
    <row r="107">
      <c r="A107" t="n">
        <v>105</v>
      </c>
      <c r="B107" t="n">
        <v>90</v>
      </c>
      <c r="C107" t="inlineStr">
        <is>
          <t xml:space="preserve">CONCLUIDO	</t>
        </is>
      </c>
      <c r="D107" t="n">
        <v>3.7463</v>
      </c>
      <c r="E107" t="n">
        <v>26.69</v>
      </c>
      <c r="F107" t="n">
        <v>23.95</v>
      </c>
      <c r="G107" t="n">
        <v>159.68</v>
      </c>
      <c r="H107" t="n">
        <v>2.23</v>
      </c>
      <c r="I107" t="n">
        <v>9</v>
      </c>
      <c r="J107" t="n">
        <v>217.56</v>
      </c>
      <c r="K107" t="n">
        <v>52.44</v>
      </c>
      <c r="L107" t="n">
        <v>27.25</v>
      </c>
      <c r="M107" t="n">
        <v>7</v>
      </c>
      <c r="N107" t="n">
        <v>47.87</v>
      </c>
      <c r="O107" t="n">
        <v>27066.31</v>
      </c>
      <c r="P107" t="n">
        <v>289.84</v>
      </c>
      <c r="Q107" t="n">
        <v>452.57</v>
      </c>
      <c r="R107" t="n">
        <v>69.7</v>
      </c>
      <c r="S107" t="n">
        <v>57.64</v>
      </c>
      <c r="T107" t="n">
        <v>3942.89</v>
      </c>
      <c r="U107" t="n">
        <v>0.83</v>
      </c>
      <c r="V107" t="n">
        <v>0.89</v>
      </c>
      <c r="W107" t="n">
        <v>6.81</v>
      </c>
      <c r="X107" t="n">
        <v>0.23</v>
      </c>
      <c r="Y107" t="n">
        <v>1</v>
      </c>
      <c r="Z107" t="n">
        <v>10</v>
      </c>
      <c r="AA107" t="n">
        <v>492.0320198942222</v>
      </c>
      <c r="AB107" t="n">
        <v>673.2199165399958</v>
      </c>
      <c r="AC107" t="n">
        <v>608.9687525755051</v>
      </c>
      <c r="AD107" t="n">
        <v>492032.0198942221</v>
      </c>
      <c r="AE107" t="n">
        <v>673219.9165399958</v>
      </c>
      <c r="AF107" t="n">
        <v>2.05114913525144e-05</v>
      </c>
      <c r="AG107" t="n">
        <v>31</v>
      </c>
      <c r="AH107" t="n">
        <v>608968.7525755051</v>
      </c>
    </row>
    <row r="108">
      <c r="A108" t="n">
        <v>106</v>
      </c>
      <c r="B108" t="n">
        <v>90</v>
      </c>
      <c r="C108" t="inlineStr">
        <is>
          <t xml:space="preserve">CONCLUIDO	</t>
        </is>
      </c>
      <c r="D108" t="n">
        <v>3.7446</v>
      </c>
      <c r="E108" t="n">
        <v>26.71</v>
      </c>
      <c r="F108" t="n">
        <v>23.96</v>
      </c>
      <c r="G108" t="n">
        <v>159.76</v>
      </c>
      <c r="H108" t="n">
        <v>2.24</v>
      </c>
      <c r="I108" t="n">
        <v>9</v>
      </c>
      <c r="J108" t="n">
        <v>217.97</v>
      </c>
      <c r="K108" t="n">
        <v>52.44</v>
      </c>
      <c r="L108" t="n">
        <v>27.5</v>
      </c>
      <c r="M108" t="n">
        <v>7</v>
      </c>
      <c r="N108" t="n">
        <v>48.03</v>
      </c>
      <c r="O108" t="n">
        <v>27116.91</v>
      </c>
      <c r="P108" t="n">
        <v>289.69</v>
      </c>
      <c r="Q108" t="n">
        <v>452.59</v>
      </c>
      <c r="R108" t="n">
        <v>70.02</v>
      </c>
      <c r="S108" t="n">
        <v>57.64</v>
      </c>
      <c r="T108" t="n">
        <v>4102.23</v>
      </c>
      <c r="U108" t="n">
        <v>0.82</v>
      </c>
      <c r="V108" t="n">
        <v>0.88</v>
      </c>
      <c r="W108" t="n">
        <v>6.81</v>
      </c>
      <c r="X108" t="n">
        <v>0.24</v>
      </c>
      <c r="Y108" t="n">
        <v>1</v>
      </c>
      <c r="Z108" t="n">
        <v>10</v>
      </c>
      <c r="AA108" t="n">
        <v>492.0433905742231</v>
      </c>
      <c r="AB108" t="n">
        <v>673.2354744060121</v>
      </c>
      <c r="AC108" t="n">
        <v>608.9828256206245</v>
      </c>
      <c r="AD108" t="n">
        <v>492043.3905742231</v>
      </c>
      <c r="AE108" t="n">
        <v>673235.4744060121</v>
      </c>
      <c r="AF108" t="n">
        <v>2.050218362614458e-05</v>
      </c>
      <c r="AG108" t="n">
        <v>31</v>
      </c>
      <c r="AH108" t="n">
        <v>608982.8256206245</v>
      </c>
    </row>
    <row r="109">
      <c r="A109" t="n">
        <v>107</v>
      </c>
      <c r="B109" t="n">
        <v>90</v>
      </c>
      <c r="C109" t="inlineStr">
        <is>
          <t xml:space="preserve">CONCLUIDO	</t>
        </is>
      </c>
      <c r="D109" t="n">
        <v>3.7455</v>
      </c>
      <c r="E109" t="n">
        <v>26.7</v>
      </c>
      <c r="F109" t="n">
        <v>23.96</v>
      </c>
      <c r="G109" t="n">
        <v>159.72</v>
      </c>
      <c r="H109" t="n">
        <v>2.26</v>
      </c>
      <c r="I109" t="n">
        <v>9</v>
      </c>
      <c r="J109" t="n">
        <v>218.38</v>
      </c>
      <c r="K109" t="n">
        <v>52.44</v>
      </c>
      <c r="L109" t="n">
        <v>27.75</v>
      </c>
      <c r="M109" t="n">
        <v>7</v>
      </c>
      <c r="N109" t="n">
        <v>48.19</v>
      </c>
      <c r="O109" t="n">
        <v>27167.55</v>
      </c>
      <c r="P109" t="n">
        <v>289.51</v>
      </c>
      <c r="Q109" t="n">
        <v>452.59</v>
      </c>
      <c r="R109" t="n">
        <v>69.93000000000001</v>
      </c>
      <c r="S109" t="n">
        <v>57.64</v>
      </c>
      <c r="T109" t="n">
        <v>4060.28</v>
      </c>
      <c r="U109" t="n">
        <v>0.82</v>
      </c>
      <c r="V109" t="n">
        <v>0.89</v>
      </c>
      <c r="W109" t="n">
        <v>6.81</v>
      </c>
      <c r="X109" t="n">
        <v>0.23</v>
      </c>
      <c r="Y109" t="n">
        <v>1</v>
      </c>
      <c r="Z109" t="n">
        <v>10</v>
      </c>
      <c r="AA109" t="n">
        <v>491.8757657458124</v>
      </c>
      <c r="AB109" t="n">
        <v>673.0061227206951</v>
      </c>
      <c r="AC109" t="n">
        <v>608.775362938257</v>
      </c>
      <c r="AD109" t="n">
        <v>491875.7657458124</v>
      </c>
      <c r="AE109" t="n">
        <v>673006.1227206951</v>
      </c>
      <c r="AF109" t="n">
        <v>2.050711124598743e-05</v>
      </c>
      <c r="AG109" t="n">
        <v>31</v>
      </c>
      <c r="AH109" t="n">
        <v>608775.3629382569</v>
      </c>
    </row>
    <row r="110">
      <c r="A110" t="n">
        <v>108</v>
      </c>
      <c r="B110" t="n">
        <v>90</v>
      </c>
      <c r="C110" t="inlineStr">
        <is>
          <t xml:space="preserve">CONCLUIDO	</t>
        </is>
      </c>
      <c r="D110" t="n">
        <v>3.7461</v>
      </c>
      <c r="E110" t="n">
        <v>26.69</v>
      </c>
      <c r="F110" t="n">
        <v>23.95</v>
      </c>
      <c r="G110" t="n">
        <v>159.69</v>
      </c>
      <c r="H110" t="n">
        <v>2.27</v>
      </c>
      <c r="I110" t="n">
        <v>9</v>
      </c>
      <c r="J110" t="n">
        <v>218.79</v>
      </c>
      <c r="K110" t="n">
        <v>52.44</v>
      </c>
      <c r="L110" t="n">
        <v>28</v>
      </c>
      <c r="M110" t="n">
        <v>7</v>
      </c>
      <c r="N110" t="n">
        <v>48.35</v>
      </c>
      <c r="O110" t="n">
        <v>27218.26</v>
      </c>
      <c r="P110" t="n">
        <v>289.05</v>
      </c>
      <c r="Q110" t="n">
        <v>452.55</v>
      </c>
      <c r="R110" t="n">
        <v>69.76000000000001</v>
      </c>
      <c r="S110" t="n">
        <v>57.64</v>
      </c>
      <c r="T110" t="n">
        <v>3973.81</v>
      </c>
      <c r="U110" t="n">
        <v>0.83</v>
      </c>
      <c r="V110" t="n">
        <v>0.89</v>
      </c>
      <c r="W110" t="n">
        <v>6.81</v>
      </c>
      <c r="X110" t="n">
        <v>0.23</v>
      </c>
      <c r="Y110" t="n">
        <v>1</v>
      </c>
      <c r="Z110" t="n">
        <v>10</v>
      </c>
      <c r="AA110" t="n">
        <v>491.5333784828609</v>
      </c>
      <c r="AB110" t="n">
        <v>672.5376533624649</v>
      </c>
      <c r="AC110" t="n">
        <v>608.3516036380753</v>
      </c>
      <c r="AD110" t="n">
        <v>491533.3784828609</v>
      </c>
      <c r="AE110" t="n">
        <v>672537.6533624649</v>
      </c>
      <c r="AF110" t="n">
        <v>2.051039632588266e-05</v>
      </c>
      <c r="AG110" t="n">
        <v>31</v>
      </c>
      <c r="AH110" t="n">
        <v>608351.6036380753</v>
      </c>
    </row>
    <row r="111">
      <c r="A111" t="n">
        <v>109</v>
      </c>
      <c r="B111" t="n">
        <v>90</v>
      </c>
      <c r="C111" t="inlineStr">
        <is>
          <t xml:space="preserve">CONCLUIDO	</t>
        </is>
      </c>
      <c r="D111" t="n">
        <v>3.7469</v>
      </c>
      <c r="E111" t="n">
        <v>26.69</v>
      </c>
      <c r="F111" t="n">
        <v>23.95</v>
      </c>
      <c r="G111" t="n">
        <v>159.66</v>
      </c>
      <c r="H111" t="n">
        <v>2.29</v>
      </c>
      <c r="I111" t="n">
        <v>9</v>
      </c>
      <c r="J111" t="n">
        <v>219.2</v>
      </c>
      <c r="K111" t="n">
        <v>52.44</v>
      </c>
      <c r="L111" t="n">
        <v>28.25</v>
      </c>
      <c r="M111" t="n">
        <v>7</v>
      </c>
      <c r="N111" t="n">
        <v>48.51</v>
      </c>
      <c r="O111" t="n">
        <v>27269.02</v>
      </c>
      <c r="P111" t="n">
        <v>287.86</v>
      </c>
      <c r="Q111" t="n">
        <v>452.57</v>
      </c>
      <c r="R111" t="n">
        <v>69.7</v>
      </c>
      <c r="S111" t="n">
        <v>57.64</v>
      </c>
      <c r="T111" t="n">
        <v>3941.1</v>
      </c>
      <c r="U111" t="n">
        <v>0.83</v>
      </c>
      <c r="V111" t="n">
        <v>0.89</v>
      </c>
      <c r="W111" t="n">
        <v>6.81</v>
      </c>
      <c r="X111" t="n">
        <v>0.22</v>
      </c>
      <c r="Y111" t="n">
        <v>1</v>
      </c>
      <c r="Z111" t="n">
        <v>10</v>
      </c>
      <c r="AA111" t="n">
        <v>490.7196715201478</v>
      </c>
      <c r="AB111" t="n">
        <v>671.4243035978631</v>
      </c>
      <c r="AC111" t="n">
        <v>607.3445104124111</v>
      </c>
      <c r="AD111" t="n">
        <v>490719.6715201478</v>
      </c>
      <c r="AE111" t="n">
        <v>671424.3035978631</v>
      </c>
      <c r="AF111" t="n">
        <v>2.051477643240964e-05</v>
      </c>
      <c r="AG111" t="n">
        <v>31</v>
      </c>
      <c r="AH111" t="n">
        <v>607344.5104124111</v>
      </c>
    </row>
    <row r="112">
      <c r="A112" t="n">
        <v>110</v>
      </c>
      <c r="B112" t="n">
        <v>90</v>
      </c>
      <c r="C112" t="inlineStr">
        <is>
          <t xml:space="preserve">CONCLUIDO	</t>
        </is>
      </c>
      <c r="D112" t="n">
        <v>3.7455</v>
      </c>
      <c r="E112" t="n">
        <v>26.7</v>
      </c>
      <c r="F112" t="n">
        <v>23.96</v>
      </c>
      <c r="G112" t="n">
        <v>159.72</v>
      </c>
      <c r="H112" t="n">
        <v>2.31</v>
      </c>
      <c r="I112" t="n">
        <v>9</v>
      </c>
      <c r="J112" t="n">
        <v>219.61</v>
      </c>
      <c r="K112" t="n">
        <v>52.44</v>
      </c>
      <c r="L112" t="n">
        <v>28.5</v>
      </c>
      <c r="M112" t="n">
        <v>7</v>
      </c>
      <c r="N112" t="n">
        <v>48.67</v>
      </c>
      <c r="O112" t="n">
        <v>27319.84</v>
      </c>
      <c r="P112" t="n">
        <v>287.52</v>
      </c>
      <c r="Q112" t="n">
        <v>452.55</v>
      </c>
      <c r="R112" t="n">
        <v>70.13</v>
      </c>
      <c r="S112" t="n">
        <v>57.64</v>
      </c>
      <c r="T112" t="n">
        <v>4157.04</v>
      </c>
      <c r="U112" t="n">
        <v>0.82</v>
      </c>
      <c r="V112" t="n">
        <v>0.88</v>
      </c>
      <c r="W112" t="n">
        <v>6.81</v>
      </c>
      <c r="X112" t="n">
        <v>0.23</v>
      </c>
      <c r="Y112" t="n">
        <v>1</v>
      </c>
      <c r="Z112" t="n">
        <v>10</v>
      </c>
      <c r="AA112" t="n">
        <v>490.5907276944325</v>
      </c>
      <c r="AB112" t="n">
        <v>671.2478769669194</v>
      </c>
      <c r="AC112" t="n">
        <v>607.1849216915083</v>
      </c>
      <c r="AD112" t="n">
        <v>490590.7276944325</v>
      </c>
      <c r="AE112" t="n">
        <v>671247.8769669194</v>
      </c>
      <c r="AF112" t="n">
        <v>2.050711124598743e-05</v>
      </c>
      <c r="AG112" t="n">
        <v>31</v>
      </c>
      <c r="AH112" t="n">
        <v>607184.9216915083</v>
      </c>
    </row>
    <row r="113">
      <c r="A113" t="n">
        <v>111</v>
      </c>
      <c r="B113" t="n">
        <v>90</v>
      </c>
      <c r="C113" t="inlineStr">
        <is>
          <t xml:space="preserve">CONCLUIDO	</t>
        </is>
      </c>
      <c r="D113" t="n">
        <v>3.7448</v>
      </c>
      <c r="E113" t="n">
        <v>26.7</v>
      </c>
      <c r="F113" t="n">
        <v>23.96</v>
      </c>
      <c r="G113" t="n">
        <v>159.76</v>
      </c>
      <c r="H113" t="n">
        <v>2.32</v>
      </c>
      <c r="I113" t="n">
        <v>9</v>
      </c>
      <c r="J113" t="n">
        <v>220.03</v>
      </c>
      <c r="K113" t="n">
        <v>52.44</v>
      </c>
      <c r="L113" t="n">
        <v>28.75</v>
      </c>
      <c r="M113" t="n">
        <v>7</v>
      </c>
      <c r="N113" t="n">
        <v>48.83</v>
      </c>
      <c r="O113" t="n">
        <v>27370.71</v>
      </c>
      <c r="P113" t="n">
        <v>287.39</v>
      </c>
      <c r="Q113" t="n">
        <v>452.57</v>
      </c>
      <c r="R113" t="n">
        <v>70.08</v>
      </c>
      <c r="S113" t="n">
        <v>57.64</v>
      </c>
      <c r="T113" t="n">
        <v>4134.37</v>
      </c>
      <c r="U113" t="n">
        <v>0.82</v>
      </c>
      <c r="V113" t="n">
        <v>0.88</v>
      </c>
      <c r="W113" t="n">
        <v>6.81</v>
      </c>
      <c r="X113" t="n">
        <v>0.24</v>
      </c>
      <c r="Y113" t="n">
        <v>1</v>
      </c>
      <c r="Z113" t="n">
        <v>10</v>
      </c>
      <c r="AA113" t="n">
        <v>490.5464709038378</v>
      </c>
      <c r="AB113" t="n">
        <v>671.1873228735559</v>
      </c>
      <c r="AC113" t="n">
        <v>607.1301467958272</v>
      </c>
      <c r="AD113" t="n">
        <v>490546.4709038378</v>
      </c>
      <c r="AE113" t="n">
        <v>671187.3228735559</v>
      </c>
      <c r="AF113" t="n">
        <v>2.050327865277632e-05</v>
      </c>
      <c r="AG113" t="n">
        <v>31</v>
      </c>
      <c r="AH113" t="n">
        <v>607130.1467958272</v>
      </c>
    </row>
    <row r="114">
      <c r="A114" t="n">
        <v>112</v>
      </c>
      <c r="B114" t="n">
        <v>90</v>
      </c>
      <c r="C114" t="inlineStr">
        <is>
          <t xml:space="preserve">CONCLUIDO	</t>
        </is>
      </c>
      <c r="D114" t="n">
        <v>3.7457</v>
      </c>
      <c r="E114" t="n">
        <v>26.7</v>
      </c>
      <c r="F114" t="n">
        <v>23.96</v>
      </c>
      <c r="G114" t="n">
        <v>159.71</v>
      </c>
      <c r="H114" t="n">
        <v>2.34</v>
      </c>
      <c r="I114" t="n">
        <v>9</v>
      </c>
      <c r="J114" t="n">
        <v>220.44</v>
      </c>
      <c r="K114" t="n">
        <v>52.44</v>
      </c>
      <c r="L114" t="n">
        <v>29</v>
      </c>
      <c r="M114" t="n">
        <v>7</v>
      </c>
      <c r="N114" t="n">
        <v>49</v>
      </c>
      <c r="O114" t="n">
        <v>27421.64</v>
      </c>
      <c r="P114" t="n">
        <v>286.32</v>
      </c>
      <c r="Q114" t="n">
        <v>452.58</v>
      </c>
      <c r="R114" t="n">
        <v>69.91</v>
      </c>
      <c r="S114" t="n">
        <v>57.64</v>
      </c>
      <c r="T114" t="n">
        <v>4049.26</v>
      </c>
      <c r="U114" t="n">
        <v>0.82</v>
      </c>
      <c r="V114" t="n">
        <v>0.89</v>
      </c>
      <c r="W114" t="n">
        <v>6.81</v>
      </c>
      <c r="X114" t="n">
        <v>0.23</v>
      </c>
      <c r="Y114" t="n">
        <v>1</v>
      </c>
      <c r="Z114" t="n">
        <v>10</v>
      </c>
      <c r="AA114" t="n">
        <v>489.8045298750922</v>
      </c>
      <c r="AB114" t="n">
        <v>670.1721664258981</v>
      </c>
      <c r="AC114" t="n">
        <v>606.2118754547527</v>
      </c>
      <c r="AD114" t="n">
        <v>489804.5298750922</v>
      </c>
      <c r="AE114" t="n">
        <v>670172.1664258981</v>
      </c>
      <c r="AF114" t="n">
        <v>2.050820627261917e-05</v>
      </c>
      <c r="AG114" t="n">
        <v>31</v>
      </c>
      <c r="AH114" t="n">
        <v>606211.8754547527</v>
      </c>
    </row>
    <row r="115">
      <c r="A115" t="n">
        <v>113</v>
      </c>
      <c r="B115" t="n">
        <v>90</v>
      </c>
      <c r="C115" t="inlineStr">
        <is>
          <t xml:space="preserve">CONCLUIDO	</t>
        </is>
      </c>
      <c r="D115" t="n">
        <v>3.7554</v>
      </c>
      <c r="E115" t="n">
        <v>26.63</v>
      </c>
      <c r="F115" t="n">
        <v>23.92</v>
      </c>
      <c r="G115" t="n">
        <v>179.43</v>
      </c>
      <c r="H115" t="n">
        <v>2.35</v>
      </c>
      <c r="I115" t="n">
        <v>8</v>
      </c>
      <c r="J115" t="n">
        <v>220.85</v>
      </c>
      <c r="K115" t="n">
        <v>52.44</v>
      </c>
      <c r="L115" t="n">
        <v>29.25</v>
      </c>
      <c r="M115" t="n">
        <v>6</v>
      </c>
      <c r="N115" t="n">
        <v>49.16</v>
      </c>
      <c r="O115" t="n">
        <v>27472.63</v>
      </c>
      <c r="P115" t="n">
        <v>285.59</v>
      </c>
      <c r="Q115" t="n">
        <v>452.55</v>
      </c>
      <c r="R115" t="n">
        <v>68.83</v>
      </c>
      <c r="S115" t="n">
        <v>57.64</v>
      </c>
      <c r="T115" t="n">
        <v>3515.44</v>
      </c>
      <c r="U115" t="n">
        <v>0.84</v>
      </c>
      <c r="V115" t="n">
        <v>0.89</v>
      </c>
      <c r="W115" t="n">
        <v>6.81</v>
      </c>
      <c r="X115" t="n">
        <v>0.2</v>
      </c>
      <c r="Y115" t="n">
        <v>1</v>
      </c>
      <c r="Z115" t="n">
        <v>10</v>
      </c>
      <c r="AA115" t="n">
        <v>488.7432055765426</v>
      </c>
      <c r="AB115" t="n">
        <v>668.720015698299</v>
      </c>
      <c r="AC115" t="n">
        <v>604.8983159544894</v>
      </c>
      <c r="AD115" t="n">
        <v>488743.2055765425</v>
      </c>
      <c r="AE115" t="n">
        <v>668720.015698299</v>
      </c>
      <c r="AF115" t="n">
        <v>2.056131506425876e-05</v>
      </c>
      <c r="AG115" t="n">
        <v>31</v>
      </c>
      <c r="AH115" t="n">
        <v>604898.3159544894</v>
      </c>
    </row>
    <row r="116">
      <c r="A116" t="n">
        <v>114</v>
      </c>
      <c r="B116" t="n">
        <v>90</v>
      </c>
      <c r="C116" t="inlineStr">
        <is>
          <t xml:space="preserve">CONCLUIDO	</t>
        </is>
      </c>
      <c r="D116" t="n">
        <v>3.755</v>
      </c>
      <c r="E116" t="n">
        <v>26.63</v>
      </c>
      <c r="F116" t="n">
        <v>23.93</v>
      </c>
      <c r="G116" t="n">
        <v>179.44</v>
      </c>
      <c r="H116" t="n">
        <v>2.37</v>
      </c>
      <c r="I116" t="n">
        <v>8</v>
      </c>
      <c r="J116" t="n">
        <v>221.27</v>
      </c>
      <c r="K116" t="n">
        <v>52.44</v>
      </c>
      <c r="L116" t="n">
        <v>29.5</v>
      </c>
      <c r="M116" t="n">
        <v>6</v>
      </c>
      <c r="N116" t="n">
        <v>49.32</v>
      </c>
      <c r="O116" t="n">
        <v>27523.67</v>
      </c>
      <c r="P116" t="n">
        <v>285.4</v>
      </c>
      <c r="Q116" t="n">
        <v>452.56</v>
      </c>
      <c r="R116" t="n">
        <v>68.88</v>
      </c>
      <c r="S116" t="n">
        <v>57.64</v>
      </c>
      <c r="T116" t="n">
        <v>3538.53</v>
      </c>
      <c r="U116" t="n">
        <v>0.84</v>
      </c>
      <c r="V116" t="n">
        <v>0.89</v>
      </c>
      <c r="W116" t="n">
        <v>6.81</v>
      </c>
      <c r="X116" t="n">
        <v>0.2</v>
      </c>
      <c r="Y116" t="n">
        <v>1</v>
      </c>
      <c r="Z116" t="n">
        <v>10</v>
      </c>
      <c r="AA116" t="n">
        <v>488.6543912651581</v>
      </c>
      <c r="AB116" t="n">
        <v>668.5984960392518</v>
      </c>
      <c r="AC116" t="n">
        <v>604.7883939611477</v>
      </c>
      <c r="AD116" t="n">
        <v>488654.3912651581</v>
      </c>
      <c r="AE116" t="n">
        <v>668598.4960392518</v>
      </c>
      <c r="AF116" t="n">
        <v>2.055912501099527e-05</v>
      </c>
      <c r="AG116" t="n">
        <v>31</v>
      </c>
      <c r="AH116" t="n">
        <v>604788.3939611476</v>
      </c>
    </row>
    <row r="117">
      <c r="A117" t="n">
        <v>115</v>
      </c>
      <c r="B117" t="n">
        <v>90</v>
      </c>
      <c r="C117" t="inlineStr">
        <is>
          <t xml:space="preserve">CONCLUIDO	</t>
        </is>
      </c>
      <c r="D117" t="n">
        <v>3.7554</v>
      </c>
      <c r="E117" t="n">
        <v>26.63</v>
      </c>
      <c r="F117" t="n">
        <v>23.92</v>
      </c>
      <c r="G117" t="n">
        <v>179.43</v>
      </c>
      <c r="H117" t="n">
        <v>2.39</v>
      </c>
      <c r="I117" t="n">
        <v>8</v>
      </c>
      <c r="J117" t="n">
        <v>221.68</v>
      </c>
      <c r="K117" t="n">
        <v>52.44</v>
      </c>
      <c r="L117" t="n">
        <v>29.75</v>
      </c>
      <c r="M117" t="n">
        <v>6</v>
      </c>
      <c r="N117" t="n">
        <v>49.49</v>
      </c>
      <c r="O117" t="n">
        <v>27574.77</v>
      </c>
      <c r="P117" t="n">
        <v>285.59</v>
      </c>
      <c r="Q117" t="n">
        <v>452.61</v>
      </c>
      <c r="R117" t="n">
        <v>68.84</v>
      </c>
      <c r="S117" t="n">
        <v>57.64</v>
      </c>
      <c r="T117" t="n">
        <v>3518.16</v>
      </c>
      <c r="U117" t="n">
        <v>0.84</v>
      </c>
      <c r="V117" t="n">
        <v>0.89</v>
      </c>
      <c r="W117" t="n">
        <v>6.81</v>
      </c>
      <c r="X117" t="n">
        <v>0.2</v>
      </c>
      <c r="Y117" t="n">
        <v>1</v>
      </c>
      <c r="Z117" t="n">
        <v>10</v>
      </c>
      <c r="AA117" t="n">
        <v>488.7432055765426</v>
      </c>
      <c r="AB117" t="n">
        <v>668.720015698299</v>
      </c>
      <c r="AC117" t="n">
        <v>604.8983159544894</v>
      </c>
      <c r="AD117" t="n">
        <v>488743.2055765425</v>
      </c>
      <c r="AE117" t="n">
        <v>668720.015698299</v>
      </c>
      <c r="AF117" t="n">
        <v>2.056131506425876e-05</v>
      </c>
      <c r="AG117" t="n">
        <v>31</v>
      </c>
      <c r="AH117" t="n">
        <v>604898.3159544894</v>
      </c>
    </row>
    <row r="118">
      <c r="A118" t="n">
        <v>116</v>
      </c>
      <c r="B118" t="n">
        <v>90</v>
      </c>
      <c r="C118" t="inlineStr">
        <is>
          <t xml:space="preserve">CONCLUIDO	</t>
        </is>
      </c>
      <c r="D118" t="n">
        <v>3.7563</v>
      </c>
      <c r="E118" t="n">
        <v>26.62</v>
      </c>
      <c r="F118" t="n">
        <v>23.92</v>
      </c>
      <c r="G118" t="n">
        <v>179.38</v>
      </c>
      <c r="H118" t="n">
        <v>2.4</v>
      </c>
      <c r="I118" t="n">
        <v>8</v>
      </c>
      <c r="J118" t="n">
        <v>222.1</v>
      </c>
      <c r="K118" t="n">
        <v>52.44</v>
      </c>
      <c r="L118" t="n">
        <v>30</v>
      </c>
      <c r="M118" t="n">
        <v>6</v>
      </c>
      <c r="N118" t="n">
        <v>49.65</v>
      </c>
      <c r="O118" t="n">
        <v>27625.93</v>
      </c>
      <c r="P118" t="n">
        <v>285.75</v>
      </c>
      <c r="Q118" t="n">
        <v>452.58</v>
      </c>
      <c r="R118" t="n">
        <v>68.66</v>
      </c>
      <c r="S118" t="n">
        <v>57.64</v>
      </c>
      <c r="T118" t="n">
        <v>3427.79</v>
      </c>
      <c r="U118" t="n">
        <v>0.84</v>
      </c>
      <c r="V118" t="n">
        <v>0.89</v>
      </c>
      <c r="W118" t="n">
        <v>6.81</v>
      </c>
      <c r="X118" t="n">
        <v>0.19</v>
      </c>
      <c r="Y118" t="n">
        <v>1</v>
      </c>
      <c r="Z118" t="n">
        <v>10</v>
      </c>
      <c r="AA118" t="n">
        <v>488.7957763981913</v>
      </c>
      <c r="AB118" t="n">
        <v>668.7919454157399</v>
      </c>
      <c r="AC118" t="n">
        <v>604.9633808006516</v>
      </c>
      <c r="AD118" t="n">
        <v>488795.7763981913</v>
      </c>
      <c r="AE118" t="n">
        <v>668791.9454157399</v>
      </c>
      <c r="AF118" t="n">
        <v>2.056624268410161e-05</v>
      </c>
      <c r="AG118" t="n">
        <v>31</v>
      </c>
      <c r="AH118" t="n">
        <v>604963.3808006516</v>
      </c>
    </row>
    <row r="119">
      <c r="A119" t="n">
        <v>117</v>
      </c>
      <c r="B119" t="n">
        <v>90</v>
      </c>
      <c r="C119" t="inlineStr">
        <is>
          <t xml:space="preserve">CONCLUIDO	</t>
        </is>
      </c>
      <c r="D119" t="n">
        <v>3.7554</v>
      </c>
      <c r="E119" t="n">
        <v>26.63</v>
      </c>
      <c r="F119" t="n">
        <v>23.92</v>
      </c>
      <c r="G119" t="n">
        <v>179.43</v>
      </c>
      <c r="H119" t="n">
        <v>2.42</v>
      </c>
      <c r="I119" t="n">
        <v>8</v>
      </c>
      <c r="J119" t="n">
        <v>222.51</v>
      </c>
      <c r="K119" t="n">
        <v>52.44</v>
      </c>
      <c r="L119" t="n">
        <v>30.25</v>
      </c>
      <c r="M119" t="n">
        <v>6</v>
      </c>
      <c r="N119" t="n">
        <v>49.82</v>
      </c>
      <c r="O119" t="n">
        <v>27677.27</v>
      </c>
      <c r="P119" t="n">
        <v>285.9</v>
      </c>
      <c r="Q119" t="n">
        <v>452.56</v>
      </c>
      <c r="R119" t="n">
        <v>68.87</v>
      </c>
      <c r="S119" t="n">
        <v>57.64</v>
      </c>
      <c r="T119" t="n">
        <v>3534.41</v>
      </c>
      <c r="U119" t="n">
        <v>0.84</v>
      </c>
      <c r="V119" t="n">
        <v>0.89</v>
      </c>
      <c r="W119" t="n">
        <v>6.81</v>
      </c>
      <c r="X119" t="n">
        <v>0.2</v>
      </c>
      <c r="Y119" t="n">
        <v>1</v>
      </c>
      <c r="Z119" t="n">
        <v>10</v>
      </c>
      <c r="AA119" t="n">
        <v>488.9428596634878</v>
      </c>
      <c r="AB119" t="n">
        <v>668.9931912281742</v>
      </c>
      <c r="AC119" t="n">
        <v>605.1454199951976</v>
      </c>
      <c r="AD119" t="n">
        <v>488942.8596634878</v>
      </c>
      <c r="AE119" t="n">
        <v>668993.1912281741</v>
      </c>
      <c r="AF119" t="n">
        <v>2.056131506425876e-05</v>
      </c>
      <c r="AG119" t="n">
        <v>31</v>
      </c>
      <c r="AH119" t="n">
        <v>605145.4199951976</v>
      </c>
    </row>
    <row r="120">
      <c r="A120" t="n">
        <v>118</v>
      </c>
      <c r="B120" t="n">
        <v>90</v>
      </c>
      <c r="C120" t="inlineStr">
        <is>
          <t xml:space="preserve">CONCLUIDO	</t>
        </is>
      </c>
      <c r="D120" t="n">
        <v>3.7565</v>
      </c>
      <c r="E120" t="n">
        <v>26.62</v>
      </c>
      <c r="F120" t="n">
        <v>23.92</v>
      </c>
      <c r="G120" t="n">
        <v>179.36</v>
      </c>
      <c r="H120" t="n">
        <v>2.43</v>
      </c>
      <c r="I120" t="n">
        <v>8</v>
      </c>
      <c r="J120" t="n">
        <v>222.93</v>
      </c>
      <c r="K120" t="n">
        <v>52.44</v>
      </c>
      <c r="L120" t="n">
        <v>30.5</v>
      </c>
      <c r="M120" t="n">
        <v>6</v>
      </c>
      <c r="N120" t="n">
        <v>49.99</v>
      </c>
      <c r="O120" t="n">
        <v>27728.54</v>
      </c>
      <c r="P120" t="n">
        <v>285.79</v>
      </c>
      <c r="Q120" t="n">
        <v>452.55</v>
      </c>
      <c r="R120" t="n">
        <v>68.52</v>
      </c>
      <c r="S120" t="n">
        <v>57.64</v>
      </c>
      <c r="T120" t="n">
        <v>3358.01</v>
      </c>
      <c r="U120" t="n">
        <v>0.84</v>
      </c>
      <c r="V120" t="n">
        <v>0.89</v>
      </c>
      <c r="W120" t="n">
        <v>6.81</v>
      </c>
      <c r="X120" t="n">
        <v>0.19</v>
      </c>
      <c r="Y120" t="n">
        <v>1</v>
      </c>
      <c r="Z120" t="n">
        <v>10</v>
      </c>
      <c r="AA120" t="n">
        <v>488.8103169680871</v>
      </c>
      <c r="AB120" t="n">
        <v>668.8118404649559</v>
      </c>
      <c r="AC120" t="n">
        <v>604.9813770942933</v>
      </c>
      <c r="AD120" t="n">
        <v>488810.3169680871</v>
      </c>
      <c r="AE120" t="n">
        <v>668811.8404649559</v>
      </c>
      <c r="AF120" t="n">
        <v>2.056733771073335e-05</v>
      </c>
      <c r="AG120" t="n">
        <v>31</v>
      </c>
      <c r="AH120" t="n">
        <v>604981.3770942932</v>
      </c>
    </row>
    <row r="121">
      <c r="A121" t="n">
        <v>119</v>
      </c>
      <c r="B121" t="n">
        <v>90</v>
      </c>
      <c r="C121" t="inlineStr">
        <is>
          <t xml:space="preserve">CONCLUIDO	</t>
        </is>
      </c>
      <c r="D121" t="n">
        <v>3.757</v>
      </c>
      <c r="E121" t="n">
        <v>26.62</v>
      </c>
      <c r="F121" t="n">
        <v>23.91</v>
      </c>
      <c r="G121" t="n">
        <v>179.34</v>
      </c>
      <c r="H121" t="n">
        <v>2.45</v>
      </c>
      <c r="I121" t="n">
        <v>8</v>
      </c>
      <c r="J121" t="n">
        <v>223.34</v>
      </c>
      <c r="K121" t="n">
        <v>52.44</v>
      </c>
      <c r="L121" t="n">
        <v>30.75</v>
      </c>
      <c r="M121" t="n">
        <v>6</v>
      </c>
      <c r="N121" t="n">
        <v>50.15</v>
      </c>
      <c r="O121" t="n">
        <v>27779.88</v>
      </c>
      <c r="P121" t="n">
        <v>285.59</v>
      </c>
      <c r="Q121" t="n">
        <v>452.56</v>
      </c>
      <c r="R121" t="n">
        <v>68.43000000000001</v>
      </c>
      <c r="S121" t="n">
        <v>57.64</v>
      </c>
      <c r="T121" t="n">
        <v>3314.89</v>
      </c>
      <c r="U121" t="n">
        <v>0.84</v>
      </c>
      <c r="V121" t="n">
        <v>0.89</v>
      </c>
      <c r="W121" t="n">
        <v>6.81</v>
      </c>
      <c r="X121" t="n">
        <v>0.19</v>
      </c>
      <c r="Y121" t="n">
        <v>1</v>
      </c>
      <c r="Z121" t="n">
        <v>10</v>
      </c>
      <c r="AA121" t="n">
        <v>488.6423996092181</v>
      </c>
      <c r="AB121" t="n">
        <v>668.5820885265603</v>
      </c>
      <c r="AC121" t="n">
        <v>604.7735523584394</v>
      </c>
      <c r="AD121" t="n">
        <v>488642.3996092181</v>
      </c>
      <c r="AE121" t="n">
        <v>668582.0885265602</v>
      </c>
      <c r="AF121" t="n">
        <v>2.057007527731271e-05</v>
      </c>
      <c r="AG121" t="n">
        <v>31</v>
      </c>
      <c r="AH121" t="n">
        <v>604773.5523584393</v>
      </c>
    </row>
    <row r="122">
      <c r="A122" t="n">
        <v>120</v>
      </c>
      <c r="B122" t="n">
        <v>90</v>
      </c>
      <c r="C122" t="inlineStr">
        <is>
          <t xml:space="preserve">CONCLUIDO	</t>
        </is>
      </c>
      <c r="D122" t="n">
        <v>3.7567</v>
      </c>
      <c r="E122" t="n">
        <v>26.62</v>
      </c>
      <c r="F122" t="n">
        <v>23.91</v>
      </c>
      <c r="G122" t="n">
        <v>179.36</v>
      </c>
      <c r="H122" t="n">
        <v>2.46</v>
      </c>
      <c r="I122" t="n">
        <v>8</v>
      </c>
      <c r="J122" t="n">
        <v>223.76</v>
      </c>
      <c r="K122" t="n">
        <v>52.44</v>
      </c>
      <c r="L122" t="n">
        <v>31</v>
      </c>
      <c r="M122" t="n">
        <v>6</v>
      </c>
      <c r="N122" t="n">
        <v>50.32</v>
      </c>
      <c r="O122" t="n">
        <v>27831.27</v>
      </c>
      <c r="P122" t="n">
        <v>285.48</v>
      </c>
      <c r="Q122" t="n">
        <v>452.61</v>
      </c>
      <c r="R122" t="n">
        <v>68.51000000000001</v>
      </c>
      <c r="S122" t="n">
        <v>57.64</v>
      </c>
      <c r="T122" t="n">
        <v>3354.56</v>
      </c>
      <c r="U122" t="n">
        <v>0.84</v>
      </c>
      <c r="V122" t="n">
        <v>0.89</v>
      </c>
      <c r="W122" t="n">
        <v>6.81</v>
      </c>
      <c r="X122" t="n">
        <v>0.19</v>
      </c>
      <c r="Y122" t="n">
        <v>1</v>
      </c>
      <c r="Z122" t="n">
        <v>10</v>
      </c>
      <c r="AA122" t="n">
        <v>488.5883865387425</v>
      </c>
      <c r="AB122" t="n">
        <v>668.5081854606472</v>
      </c>
      <c r="AC122" t="n">
        <v>604.7067024974133</v>
      </c>
      <c r="AD122" t="n">
        <v>488588.3865387425</v>
      </c>
      <c r="AE122" t="n">
        <v>668508.1854606471</v>
      </c>
      <c r="AF122" t="n">
        <v>2.05684327373651e-05</v>
      </c>
      <c r="AG122" t="n">
        <v>31</v>
      </c>
      <c r="AH122" t="n">
        <v>604706.7024974133</v>
      </c>
    </row>
    <row r="123">
      <c r="A123" t="n">
        <v>121</v>
      </c>
      <c r="B123" t="n">
        <v>90</v>
      </c>
      <c r="C123" t="inlineStr">
        <is>
          <t xml:space="preserve">CONCLUIDO	</t>
        </is>
      </c>
      <c r="D123" t="n">
        <v>3.7556</v>
      </c>
      <c r="E123" t="n">
        <v>26.63</v>
      </c>
      <c r="F123" t="n">
        <v>23.92</v>
      </c>
      <c r="G123" t="n">
        <v>179.41</v>
      </c>
      <c r="H123" t="n">
        <v>2.48</v>
      </c>
      <c r="I123" t="n">
        <v>8</v>
      </c>
      <c r="J123" t="n">
        <v>224.18</v>
      </c>
      <c r="K123" t="n">
        <v>52.44</v>
      </c>
      <c r="L123" t="n">
        <v>31.25</v>
      </c>
      <c r="M123" t="n">
        <v>6</v>
      </c>
      <c r="N123" t="n">
        <v>50.49</v>
      </c>
      <c r="O123" t="n">
        <v>27882.72</v>
      </c>
      <c r="P123" t="n">
        <v>285.36</v>
      </c>
      <c r="Q123" t="n">
        <v>452.55</v>
      </c>
      <c r="R123" t="n">
        <v>68.76000000000001</v>
      </c>
      <c r="S123" t="n">
        <v>57.64</v>
      </c>
      <c r="T123" t="n">
        <v>3476.48</v>
      </c>
      <c r="U123" t="n">
        <v>0.84</v>
      </c>
      <c r="V123" t="n">
        <v>0.89</v>
      </c>
      <c r="W123" t="n">
        <v>6.81</v>
      </c>
      <c r="X123" t="n">
        <v>0.2</v>
      </c>
      <c r="Y123" t="n">
        <v>1</v>
      </c>
      <c r="Z123" t="n">
        <v>10</v>
      </c>
      <c r="AA123" t="n">
        <v>488.5838694217184</v>
      </c>
      <c r="AB123" t="n">
        <v>668.5020049418536</v>
      </c>
      <c r="AC123" t="n">
        <v>604.701111838659</v>
      </c>
      <c r="AD123" t="n">
        <v>488583.8694217184</v>
      </c>
      <c r="AE123" t="n">
        <v>668502.0049418536</v>
      </c>
      <c r="AF123" t="n">
        <v>2.05624100908905e-05</v>
      </c>
      <c r="AG123" t="n">
        <v>31</v>
      </c>
      <c r="AH123" t="n">
        <v>604701.111838659</v>
      </c>
    </row>
    <row r="124">
      <c r="A124" t="n">
        <v>122</v>
      </c>
      <c r="B124" t="n">
        <v>90</v>
      </c>
      <c r="C124" t="inlineStr">
        <is>
          <t xml:space="preserve">CONCLUIDO	</t>
        </is>
      </c>
      <c r="D124" t="n">
        <v>3.7555</v>
      </c>
      <c r="E124" t="n">
        <v>26.63</v>
      </c>
      <c r="F124" t="n">
        <v>23.92</v>
      </c>
      <c r="G124" t="n">
        <v>179.42</v>
      </c>
      <c r="H124" t="n">
        <v>2.49</v>
      </c>
      <c r="I124" t="n">
        <v>8</v>
      </c>
      <c r="J124" t="n">
        <v>224.6</v>
      </c>
      <c r="K124" t="n">
        <v>52.44</v>
      </c>
      <c r="L124" t="n">
        <v>31.5</v>
      </c>
      <c r="M124" t="n">
        <v>6</v>
      </c>
      <c r="N124" t="n">
        <v>50.65</v>
      </c>
      <c r="O124" t="n">
        <v>27934.23</v>
      </c>
      <c r="P124" t="n">
        <v>284.99</v>
      </c>
      <c r="Q124" t="n">
        <v>452.58</v>
      </c>
      <c r="R124" t="n">
        <v>68.79000000000001</v>
      </c>
      <c r="S124" t="n">
        <v>57.64</v>
      </c>
      <c r="T124" t="n">
        <v>3491.97</v>
      </c>
      <c r="U124" t="n">
        <v>0.84</v>
      </c>
      <c r="V124" t="n">
        <v>0.89</v>
      </c>
      <c r="W124" t="n">
        <v>6.81</v>
      </c>
      <c r="X124" t="n">
        <v>0.2</v>
      </c>
      <c r="Y124" t="n">
        <v>1</v>
      </c>
      <c r="Z124" t="n">
        <v>10</v>
      </c>
      <c r="AA124" t="n">
        <v>488.3511816559622</v>
      </c>
      <c r="AB124" t="n">
        <v>668.1836312752862</v>
      </c>
      <c r="AC124" t="n">
        <v>604.4131233079885</v>
      </c>
      <c r="AD124" t="n">
        <v>488351.1816559622</v>
      </c>
      <c r="AE124" t="n">
        <v>668183.6312752862</v>
      </c>
      <c r="AF124" t="n">
        <v>2.056186257757463e-05</v>
      </c>
      <c r="AG124" t="n">
        <v>31</v>
      </c>
      <c r="AH124" t="n">
        <v>604413.1233079885</v>
      </c>
    </row>
    <row r="125">
      <c r="A125" t="n">
        <v>123</v>
      </c>
      <c r="B125" t="n">
        <v>90</v>
      </c>
      <c r="C125" t="inlineStr">
        <is>
          <t xml:space="preserve">CONCLUIDO	</t>
        </is>
      </c>
      <c r="D125" t="n">
        <v>3.7556</v>
      </c>
      <c r="E125" t="n">
        <v>26.63</v>
      </c>
      <c r="F125" t="n">
        <v>23.92</v>
      </c>
      <c r="G125" t="n">
        <v>179.42</v>
      </c>
      <c r="H125" t="n">
        <v>2.51</v>
      </c>
      <c r="I125" t="n">
        <v>8</v>
      </c>
      <c r="J125" t="n">
        <v>225.01</v>
      </c>
      <c r="K125" t="n">
        <v>52.44</v>
      </c>
      <c r="L125" t="n">
        <v>31.75</v>
      </c>
      <c r="M125" t="n">
        <v>6</v>
      </c>
      <c r="N125" t="n">
        <v>50.82</v>
      </c>
      <c r="O125" t="n">
        <v>27985.79</v>
      </c>
      <c r="P125" t="n">
        <v>284.02</v>
      </c>
      <c r="Q125" t="n">
        <v>452.6</v>
      </c>
      <c r="R125" t="n">
        <v>68.73999999999999</v>
      </c>
      <c r="S125" t="n">
        <v>57.64</v>
      </c>
      <c r="T125" t="n">
        <v>3467.55</v>
      </c>
      <c r="U125" t="n">
        <v>0.84</v>
      </c>
      <c r="V125" t="n">
        <v>0.89</v>
      </c>
      <c r="W125" t="n">
        <v>6.81</v>
      </c>
      <c r="X125" t="n">
        <v>0.2</v>
      </c>
      <c r="Y125" t="n">
        <v>1</v>
      </c>
      <c r="Z125" t="n">
        <v>10</v>
      </c>
      <c r="AA125" t="n">
        <v>487.72089448891</v>
      </c>
      <c r="AB125" t="n">
        <v>667.321244567018</v>
      </c>
      <c r="AC125" t="n">
        <v>603.6330415767901</v>
      </c>
      <c r="AD125" t="n">
        <v>487720.89448891</v>
      </c>
      <c r="AE125" t="n">
        <v>667321.244567018</v>
      </c>
      <c r="AF125" t="n">
        <v>2.05624100908905e-05</v>
      </c>
      <c r="AG125" t="n">
        <v>31</v>
      </c>
      <c r="AH125" t="n">
        <v>603633.0415767902</v>
      </c>
    </row>
    <row r="126">
      <c r="A126" t="n">
        <v>124</v>
      </c>
      <c r="B126" t="n">
        <v>90</v>
      </c>
      <c r="C126" t="inlineStr">
        <is>
          <t xml:space="preserve">CONCLUIDO	</t>
        </is>
      </c>
      <c r="D126" t="n">
        <v>3.7561</v>
      </c>
      <c r="E126" t="n">
        <v>26.62</v>
      </c>
      <c r="F126" t="n">
        <v>23.92</v>
      </c>
      <c r="G126" t="n">
        <v>179.39</v>
      </c>
      <c r="H126" t="n">
        <v>2.52</v>
      </c>
      <c r="I126" t="n">
        <v>8</v>
      </c>
      <c r="J126" t="n">
        <v>225.43</v>
      </c>
      <c r="K126" t="n">
        <v>52.44</v>
      </c>
      <c r="L126" t="n">
        <v>32</v>
      </c>
      <c r="M126" t="n">
        <v>6</v>
      </c>
      <c r="N126" t="n">
        <v>50.99</v>
      </c>
      <c r="O126" t="n">
        <v>28037.42</v>
      </c>
      <c r="P126" t="n">
        <v>283.39</v>
      </c>
      <c r="Q126" t="n">
        <v>452.56</v>
      </c>
      <c r="R126" t="n">
        <v>68.67</v>
      </c>
      <c r="S126" t="n">
        <v>57.64</v>
      </c>
      <c r="T126" t="n">
        <v>3433.74</v>
      </c>
      <c r="U126" t="n">
        <v>0.84</v>
      </c>
      <c r="V126" t="n">
        <v>0.89</v>
      </c>
      <c r="W126" t="n">
        <v>6.81</v>
      </c>
      <c r="X126" t="n">
        <v>0.19</v>
      </c>
      <c r="Y126" t="n">
        <v>1</v>
      </c>
      <c r="Z126" t="n">
        <v>10</v>
      </c>
      <c r="AA126" t="n">
        <v>487.287327316588</v>
      </c>
      <c r="AB126" t="n">
        <v>666.7280188342133</v>
      </c>
      <c r="AC126" t="n">
        <v>603.0964324753269</v>
      </c>
      <c r="AD126" t="n">
        <v>487287.327316588</v>
      </c>
      <c r="AE126" t="n">
        <v>666728.0188342134</v>
      </c>
      <c r="AF126" t="n">
        <v>2.056514765746986e-05</v>
      </c>
      <c r="AG126" t="n">
        <v>31</v>
      </c>
      <c r="AH126" t="n">
        <v>603096.4324753269</v>
      </c>
    </row>
    <row r="127">
      <c r="A127" t="n">
        <v>125</v>
      </c>
      <c r="B127" t="n">
        <v>90</v>
      </c>
      <c r="C127" t="inlineStr">
        <is>
          <t xml:space="preserve">CONCLUIDO	</t>
        </is>
      </c>
      <c r="D127" t="n">
        <v>3.7557</v>
      </c>
      <c r="E127" t="n">
        <v>26.63</v>
      </c>
      <c r="F127" t="n">
        <v>23.92</v>
      </c>
      <c r="G127" t="n">
        <v>179.41</v>
      </c>
      <c r="H127" t="n">
        <v>2.54</v>
      </c>
      <c r="I127" t="n">
        <v>8</v>
      </c>
      <c r="J127" t="n">
        <v>225.85</v>
      </c>
      <c r="K127" t="n">
        <v>52.44</v>
      </c>
      <c r="L127" t="n">
        <v>32.25</v>
      </c>
      <c r="M127" t="n">
        <v>6</v>
      </c>
      <c r="N127" t="n">
        <v>51.16</v>
      </c>
      <c r="O127" t="n">
        <v>28089.1</v>
      </c>
      <c r="P127" t="n">
        <v>282.47</v>
      </c>
      <c r="Q127" t="n">
        <v>452.55</v>
      </c>
      <c r="R127" t="n">
        <v>68.87</v>
      </c>
      <c r="S127" t="n">
        <v>57.64</v>
      </c>
      <c r="T127" t="n">
        <v>3531.92</v>
      </c>
      <c r="U127" t="n">
        <v>0.84</v>
      </c>
      <c r="V127" t="n">
        <v>0.89</v>
      </c>
      <c r="W127" t="n">
        <v>6.8</v>
      </c>
      <c r="X127" t="n">
        <v>0.2</v>
      </c>
      <c r="Y127" t="n">
        <v>1</v>
      </c>
      <c r="Z127" t="n">
        <v>10</v>
      </c>
      <c r="AA127" t="n">
        <v>486.7171243682898</v>
      </c>
      <c r="AB127" t="n">
        <v>665.947842004773</v>
      </c>
      <c r="AC127" t="n">
        <v>602.3907146275034</v>
      </c>
      <c r="AD127" t="n">
        <v>486717.1243682898</v>
      </c>
      <c r="AE127" t="n">
        <v>665947.842004773</v>
      </c>
      <c r="AF127" t="n">
        <v>2.056295760420638e-05</v>
      </c>
      <c r="AG127" t="n">
        <v>31</v>
      </c>
      <c r="AH127" t="n">
        <v>602390.7146275034</v>
      </c>
    </row>
    <row r="128">
      <c r="A128" t="n">
        <v>126</v>
      </c>
      <c r="B128" t="n">
        <v>90</v>
      </c>
      <c r="C128" t="inlineStr">
        <is>
          <t xml:space="preserve">CONCLUIDO	</t>
        </is>
      </c>
      <c r="D128" t="n">
        <v>3.7553</v>
      </c>
      <c r="E128" t="n">
        <v>26.63</v>
      </c>
      <c r="F128" t="n">
        <v>23.92</v>
      </c>
      <c r="G128" t="n">
        <v>179.43</v>
      </c>
      <c r="H128" t="n">
        <v>2.55</v>
      </c>
      <c r="I128" t="n">
        <v>8</v>
      </c>
      <c r="J128" t="n">
        <v>226.27</v>
      </c>
      <c r="K128" t="n">
        <v>52.44</v>
      </c>
      <c r="L128" t="n">
        <v>32.5</v>
      </c>
      <c r="M128" t="n">
        <v>6</v>
      </c>
      <c r="N128" t="n">
        <v>51.33</v>
      </c>
      <c r="O128" t="n">
        <v>28140.84</v>
      </c>
      <c r="P128" t="n">
        <v>281.89</v>
      </c>
      <c r="Q128" t="n">
        <v>452.57</v>
      </c>
      <c r="R128" t="n">
        <v>68.92</v>
      </c>
      <c r="S128" t="n">
        <v>57.64</v>
      </c>
      <c r="T128" t="n">
        <v>3556.23</v>
      </c>
      <c r="U128" t="n">
        <v>0.84</v>
      </c>
      <c r="V128" t="n">
        <v>0.89</v>
      </c>
      <c r="W128" t="n">
        <v>6.81</v>
      </c>
      <c r="X128" t="n">
        <v>0.2</v>
      </c>
      <c r="Y128" t="n">
        <v>1</v>
      </c>
      <c r="Z128" t="n">
        <v>10</v>
      </c>
      <c r="AA128" t="n">
        <v>486.3657812296779</v>
      </c>
      <c r="AB128" t="n">
        <v>665.4671188223589</v>
      </c>
      <c r="AC128" t="n">
        <v>601.9558709909195</v>
      </c>
      <c r="AD128" t="n">
        <v>486365.7812296778</v>
      </c>
      <c r="AE128" t="n">
        <v>665467.1188223589</v>
      </c>
      <c r="AF128" t="n">
        <v>2.056076755094288e-05</v>
      </c>
      <c r="AG128" t="n">
        <v>31</v>
      </c>
      <c r="AH128" t="n">
        <v>601955.8709909195</v>
      </c>
    </row>
    <row r="129">
      <c r="A129" t="n">
        <v>127</v>
      </c>
      <c r="B129" t="n">
        <v>90</v>
      </c>
      <c r="C129" t="inlineStr">
        <is>
          <t xml:space="preserve">CONCLUIDO	</t>
        </is>
      </c>
      <c r="D129" t="n">
        <v>3.7548</v>
      </c>
      <c r="E129" t="n">
        <v>26.63</v>
      </c>
      <c r="F129" t="n">
        <v>23.93</v>
      </c>
      <c r="G129" t="n">
        <v>179.46</v>
      </c>
      <c r="H129" t="n">
        <v>2.57</v>
      </c>
      <c r="I129" t="n">
        <v>8</v>
      </c>
      <c r="J129" t="n">
        <v>226.69</v>
      </c>
      <c r="K129" t="n">
        <v>52.44</v>
      </c>
      <c r="L129" t="n">
        <v>32.75</v>
      </c>
      <c r="M129" t="n">
        <v>6</v>
      </c>
      <c r="N129" t="n">
        <v>51.5</v>
      </c>
      <c r="O129" t="n">
        <v>28192.65</v>
      </c>
      <c r="P129" t="n">
        <v>280.25</v>
      </c>
      <c r="Q129" t="n">
        <v>452.56</v>
      </c>
      <c r="R129" t="n">
        <v>68.94</v>
      </c>
      <c r="S129" t="n">
        <v>57.64</v>
      </c>
      <c r="T129" t="n">
        <v>3570.22</v>
      </c>
      <c r="U129" t="n">
        <v>0.84</v>
      </c>
      <c r="V129" t="n">
        <v>0.89</v>
      </c>
      <c r="W129" t="n">
        <v>6.81</v>
      </c>
      <c r="X129" t="n">
        <v>0.2</v>
      </c>
      <c r="Y129" t="n">
        <v>1</v>
      </c>
      <c r="Z129" t="n">
        <v>10</v>
      </c>
      <c r="AA129" t="n">
        <v>485.3482384752717</v>
      </c>
      <c r="AB129" t="n">
        <v>664.0748719349622</v>
      </c>
      <c r="AC129" t="n">
        <v>600.6964981924251</v>
      </c>
      <c r="AD129" t="n">
        <v>485348.2384752717</v>
      </c>
      <c r="AE129" t="n">
        <v>664074.8719349622</v>
      </c>
      <c r="AF129" t="n">
        <v>2.055802998436353e-05</v>
      </c>
      <c r="AG129" t="n">
        <v>31</v>
      </c>
      <c r="AH129" t="n">
        <v>600696.4981924251</v>
      </c>
    </row>
    <row r="130">
      <c r="A130" t="n">
        <v>128</v>
      </c>
      <c r="B130" t="n">
        <v>90</v>
      </c>
      <c r="C130" t="inlineStr">
        <is>
          <t xml:space="preserve">CONCLUIDO	</t>
        </is>
      </c>
      <c r="D130" t="n">
        <v>3.7533</v>
      </c>
      <c r="E130" t="n">
        <v>26.64</v>
      </c>
      <c r="F130" t="n">
        <v>23.94</v>
      </c>
      <c r="G130" t="n">
        <v>179.54</v>
      </c>
      <c r="H130" t="n">
        <v>2.58</v>
      </c>
      <c r="I130" t="n">
        <v>8</v>
      </c>
      <c r="J130" t="n">
        <v>227.11</v>
      </c>
      <c r="K130" t="n">
        <v>52.44</v>
      </c>
      <c r="L130" t="n">
        <v>33</v>
      </c>
      <c r="M130" t="n">
        <v>6</v>
      </c>
      <c r="N130" t="n">
        <v>51.67</v>
      </c>
      <c r="O130" t="n">
        <v>28244.51</v>
      </c>
      <c r="P130" t="n">
        <v>278.82</v>
      </c>
      <c r="Q130" t="n">
        <v>452.55</v>
      </c>
      <c r="R130" t="n">
        <v>69.34999999999999</v>
      </c>
      <c r="S130" t="n">
        <v>57.64</v>
      </c>
      <c r="T130" t="n">
        <v>3770.55</v>
      </c>
      <c r="U130" t="n">
        <v>0.83</v>
      </c>
      <c r="V130" t="n">
        <v>0.89</v>
      </c>
      <c r="W130" t="n">
        <v>6.81</v>
      </c>
      <c r="X130" t="n">
        <v>0.21</v>
      </c>
      <c r="Y130" t="n">
        <v>1</v>
      </c>
      <c r="Z130" t="n">
        <v>10</v>
      </c>
      <c r="AA130" t="n">
        <v>484.5206765126525</v>
      </c>
      <c r="AB130" t="n">
        <v>662.9425651482497</v>
      </c>
      <c r="AC130" t="n">
        <v>599.672257176234</v>
      </c>
      <c r="AD130" t="n">
        <v>484520.6765126525</v>
      </c>
      <c r="AE130" t="n">
        <v>662942.5651482497</v>
      </c>
      <c r="AF130" t="n">
        <v>2.054981728462544e-05</v>
      </c>
      <c r="AG130" t="n">
        <v>31</v>
      </c>
      <c r="AH130" t="n">
        <v>599672.257176234</v>
      </c>
    </row>
    <row r="131">
      <c r="A131" t="n">
        <v>129</v>
      </c>
      <c r="B131" t="n">
        <v>90</v>
      </c>
      <c r="C131" t="inlineStr">
        <is>
          <t xml:space="preserve">CONCLUIDO	</t>
        </is>
      </c>
      <c r="D131" t="n">
        <v>3.7623</v>
      </c>
      <c r="E131" t="n">
        <v>26.58</v>
      </c>
      <c r="F131" t="n">
        <v>23.91</v>
      </c>
      <c r="G131" t="n">
        <v>204.95</v>
      </c>
      <c r="H131" t="n">
        <v>2.6</v>
      </c>
      <c r="I131" t="n">
        <v>7</v>
      </c>
      <c r="J131" t="n">
        <v>227.53</v>
      </c>
      <c r="K131" t="n">
        <v>52.44</v>
      </c>
      <c r="L131" t="n">
        <v>33.25</v>
      </c>
      <c r="M131" t="n">
        <v>5</v>
      </c>
      <c r="N131" t="n">
        <v>51.84</v>
      </c>
      <c r="O131" t="n">
        <v>28296.43</v>
      </c>
      <c r="P131" t="n">
        <v>278.44</v>
      </c>
      <c r="Q131" t="n">
        <v>452.55</v>
      </c>
      <c r="R131" t="n">
        <v>68.42</v>
      </c>
      <c r="S131" t="n">
        <v>57.64</v>
      </c>
      <c r="T131" t="n">
        <v>3314.07</v>
      </c>
      <c r="U131" t="n">
        <v>0.84</v>
      </c>
      <c r="V131" t="n">
        <v>0.89</v>
      </c>
      <c r="W131" t="n">
        <v>6.81</v>
      </c>
      <c r="X131" t="n">
        <v>0.19</v>
      </c>
      <c r="Y131" t="n">
        <v>1</v>
      </c>
      <c r="Z131" t="n">
        <v>10</v>
      </c>
      <c r="AA131" t="n">
        <v>483.7494310779375</v>
      </c>
      <c r="AB131" t="n">
        <v>661.8873131195253</v>
      </c>
      <c r="AC131" t="n">
        <v>598.7177169200758</v>
      </c>
      <c r="AD131" t="n">
        <v>483749.4310779375</v>
      </c>
      <c r="AE131" t="n">
        <v>661887.3131195253</v>
      </c>
      <c r="AF131" t="n">
        <v>2.059909348305393e-05</v>
      </c>
      <c r="AG131" t="n">
        <v>31</v>
      </c>
      <c r="AH131" t="n">
        <v>598717.7169200757</v>
      </c>
    </row>
    <row r="132">
      <c r="A132" t="n">
        <v>130</v>
      </c>
      <c r="B132" t="n">
        <v>90</v>
      </c>
      <c r="C132" t="inlineStr">
        <is>
          <t xml:space="preserve">CONCLUIDO	</t>
        </is>
      </c>
      <c r="D132" t="n">
        <v>3.7626</v>
      </c>
      <c r="E132" t="n">
        <v>26.58</v>
      </c>
      <c r="F132" t="n">
        <v>23.91</v>
      </c>
      <c r="G132" t="n">
        <v>204.92</v>
      </c>
      <c r="H132" t="n">
        <v>2.61</v>
      </c>
      <c r="I132" t="n">
        <v>7</v>
      </c>
      <c r="J132" t="n">
        <v>227.95</v>
      </c>
      <c r="K132" t="n">
        <v>52.44</v>
      </c>
      <c r="L132" t="n">
        <v>33.5</v>
      </c>
      <c r="M132" t="n">
        <v>5</v>
      </c>
      <c r="N132" t="n">
        <v>52.01</v>
      </c>
      <c r="O132" t="n">
        <v>28348.41</v>
      </c>
      <c r="P132" t="n">
        <v>279.06</v>
      </c>
      <c r="Q132" t="n">
        <v>452.57</v>
      </c>
      <c r="R132" t="n">
        <v>68.36</v>
      </c>
      <c r="S132" t="n">
        <v>57.64</v>
      </c>
      <c r="T132" t="n">
        <v>3285.17</v>
      </c>
      <c r="U132" t="n">
        <v>0.84</v>
      </c>
      <c r="V132" t="n">
        <v>0.89</v>
      </c>
      <c r="W132" t="n">
        <v>6.8</v>
      </c>
      <c r="X132" t="n">
        <v>0.18</v>
      </c>
      <c r="Y132" t="n">
        <v>1</v>
      </c>
      <c r="Z132" t="n">
        <v>10</v>
      </c>
      <c r="AA132" t="n">
        <v>484.1315842169706</v>
      </c>
      <c r="AB132" t="n">
        <v>662.410191903757</v>
      </c>
      <c r="AC132" t="n">
        <v>599.1906928870052</v>
      </c>
      <c r="AD132" t="n">
        <v>484131.5842169705</v>
      </c>
      <c r="AE132" t="n">
        <v>662410.1919037569</v>
      </c>
      <c r="AF132" t="n">
        <v>2.060073602300154e-05</v>
      </c>
      <c r="AG132" t="n">
        <v>31</v>
      </c>
      <c r="AH132" t="n">
        <v>599190.6928870052</v>
      </c>
    </row>
    <row r="133">
      <c r="A133" t="n">
        <v>131</v>
      </c>
      <c r="B133" t="n">
        <v>90</v>
      </c>
      <c r="C133" t="inlineStr">
        <is>
          <t xml:space="preserve">CONCLUIDO	</t>
        </is>
      </c>
      <c r="D133" t="n">
        <v>3.7628</v>
      </c>
      <c r="E133" t="n">
        <v>26.58</v>
      </c>
      <c r="F133" t="n">
        <v>23.91</v>
      </c>
      <c r="G133" t="n">
        <v>204.91</v>
      </c>
      <c r="H133" t="n">
        <v>2.63</v>
      </c>
      <c r="I133" t="n">
        <v>7</v>
      </c>
      <c r="J133" t="n">
        <v>228.38</v>
      </c>
      <c r="K133" t="n">
        <v>52.44</v>
      </c>
      <c r="L133" t="n">
        <v>33.75</v>
      </c>
      <c r="M133" t="n">
        <v>5</v>
      </c>
      <c r="N133" t="n">
        <v>52.18</v>
      </c>
      <c r="O133" t="n">
        <v>28400.46</v>
      </c>
      <c r="P133" t="n">
        <v>279.3</v>
      </c>
      <c r="Q133" t="n">
        <v>452.57</v>
      </c>
      <c r="R133" t="n">
        <v>68.25</v>
      </c>
      <c r="S133" t="n">
        <v>57.64</v>
      </c>
      <c r="T133" t="n">
        <v>3226.26</v>
      </c>
      <c r="U133" t="n">
        <v>0.84</v>
      </c>
      <c r="V133" t="n">
        <v>0.89</v>
      </c>
      <c r="W133" t="n">
        <v>6.81</v>
      </c>
      <c r="X133" t="n">
        <v>0.18</v>
      </c>
      <c r="Y133" t="n">
        <v>1</v>
      </c>
      <c r="Z133" t="n">
        <v>10</v>
      </c>
      <c r="AA133" t="n">
        <v>484.274904122266</v>
      </c>
      <c r="AB133" t="n">
        <v>662.6062885210102</v>
      </c>
      <c r="AC133" t="n">
        <v>599.3680743183311</v>
      </c>
      <c r="AD133" t="n">
        <v>484274.904122266</v>
      </c>
      <c r="AE133" t="n">
        <v>662606.2885210102</v>
      </c>
      <c r="AF133" t="n">
        <v>2.060183104963329e-05</v>
      </c>
      <c r="AG133" t="n">
        <v>31</v>
      </c>
      <c r="AH133" t="n">
        <v>599368.0743183311</v>
      </c>
    </row>
    <row r="134">
      <c r="A134" t="n">
        <v>132</v>
      </c>
      <c r="B134" t="n">
        <v>90</v>
      </c>
      <c r="C134" t="inlineStr">
        <is>
          <t xml:space="preserve">CONCLUIDO	</t>
        </is>
      </c>
      <c r="D134" t="n">
        <v>3.7636</v>
      </c>
      <c r="E134" t="n">
        <v>26.57</v>
      </c>
      <c r="F134" t="n">
        <v>23.9</v>
      </c>
      <c r="G134" t="n">
        <v>204.86</v>
      </c>
      <c r="H134" t="n">
        <v>2.64</v>
      </c>
      <c r="I134" t="n">
        <v>7</v>
      </c>
      <c r="J134" t="n">
        <v>228.8</v>
      </c>
      <c r="K134" t="n">
        <v>52.44</v>
      </c>
      <c r="L134" t="n">
        <v>34</v>
      </c>
      <c r="M134" t="n">
        <v>5</v>
      </c>
      <c r="N134" t="n">
        <v>52.36</v>
      </c>
      <c r="O134" t="n">
        <v>28452.56</v>
      </c>
      <c r="P134" t="n">
        <v>279.81</v>
      </c>
      <c r="Q134" t="n">
        <v>452.59</v>
      </c>
      <c r="R134" t="n">
        <v>68.17</v>
      </c>
      <c r="S134" t="n">
        <v>57.64</v>
      </c>
      <c r="T134" t="n">
        <v>3187.35</v>
      </c>
      <c r="U134" t="n">
        <v>0.85</v>
      </c>
      <c r="V134" t="n">
        <v>0.89</v>
      </c>
      <c r="W134" t="n">
        <v>6.8</v>
      </c>
      <c r="X134" t="n">
        <v>0.18</v>
      </c>
      <c r="Y134" t="n">
        <v>1</v>
      </c>
      <c r="Z134" t="n">
        <v>10</v>
      </c>
      <c r="AA134" t="n">
        <v>484.5477312799987</v>
      </c>
      <c r="AB134" t="n">
        <v>662.979582674505</v>
      </c>
      <c r="AC134" t="n">
        <v>599.7057418017378</v>
      </c>
      <c r="AD134" t="n">
        <v>484547.7312799987</v>
      </c>
      <c r="AE134" t="n">
        <v>662979.582674505</v>
      </c>
      <c r="AF134" t="n">
        <v>2.060621115616026e-05</v>
      </c>
      <c r="AG134" t="n">
        <v>31</v>
      </c>
      <c r="AH134" t="n">
        <v>599705.7418017378</v>
      </c>
    </row>
    <row r="135">
      <c r="A135" t="n">
        <v>133</v>
      </c>
      <c r="B135" t="n">
        <v>90</v>
      </c>
      <c r="C135" t="inlineStr">
        <is>
          <t xml:space="preserve">CONCLUIDO	</t>
        </is>
      </c>
      <c r="D135" t="n">
        <v>3.7648</v>
      </c>
      <c r="E135" t="n">
        <v>26.56</v>
      </c>
      <c r="F135" t="n">
        <v>23.89</v>
      </c>
      <c r="G135" t="n">
        <v>204.79</v>
      </c>
      <c r="H135" t="n">
        <v>2.66</v>
      </c>
      <c r="I135" t="n">
        <v>7</v>
      </c>
      <c r="J135" t="n">
        <v>229.22</v>
      </c>
      <c r="K135" t="n">
        <v>52.44</v>
      </c>
      <c r="L135" t="n">
        <v>34.25</v>
      </c>
      <c r="M135" t="n">
        <v>5</v>
      </c>
      <c r="N135" t="n">
        <v>52.53</v>
      </c>
      <c r="O135" t="n">
        <v>28504.72</v>
      </c>
      <c r="P135" t="n">
        <v>280.44</v>
      </c>
      <c r="Q135" t="n">
        <v>452.58</v>
      </c>
      <c r="R135" t="n">
        <v>67.93000000000001</v>
      </c>
      <c r="S135" t="n">
        <v>57.64</v>
      </c>
      <c r="T135" t="n">
        <v>3070.05</v>
      </c>
      <c r="U135" t="n">
        <v>0.85</v>
      </c>
      <c r="V135" t="n">
        <v>0.89</v>
      </c>
      <c r="W135" t="n">
        <v>6.8</v>
      </c>
      <c r="X135" t="n">
        <v>0.17</v>
      </c>
      <c r="Y135" t="n">
        <v>1</v>
      </c>
      <c r="Z135" t="n">
        <v>10</v>
      </c>
      <c r="AA135" t="n">
        <v>484.8755793672462</v>
      </c>
      <c r="AB135" t="n">
        <v>663.4281588911138</v>
      </c>
      <c r="AC135" t="n">
        <v>600.1115065338141</v>
      </c>
      <c r="AD135" t="n">
        <v>484875.5793672462</v>
      </c>
      <c r="AE135" t="n">
        <v>663428.1588911137</v>
      </c>
      <c r="AF135" t="n">
        <v>2.061278131595073e-05</v>
      </c>
      <c r="AG135" t="n">
        <v>31</v>
      </c>
      <c r="AH135" t="n">
        <v>600111.5065338141</v>
      </c>
    </row>
    <row r="136">
      <c r="A136" t="n">
        <v>134</v>
      </c>
      <c r="B136" t="n">
        <v>90</v>
      </c>
      <c r="C136" t="inlineStr">
        <is>
          <t xml:space="preserve">CONCLUIDO	</t>
        </is>
      </c>
      <c r="D136" t="n">
        <v>3.7645</v>
      </c>
      <c r="E136" t="n">
        <v>26.56</v>
      </c>
      <c r="F136" t="n">
        <v>23.89</v>
      </c>
      <c r="G136" t="n">
        <v>204.81</v>
      </c>
      <c r="H136" t="n">
        <v>2.67</v>
      </c>
      <c r="I136" t="n">
        <v>7</v>
      </c>
      <c r="J136" t="n">
        <v>229.64</v>
      </c>
      <c r="K136" t="n">
        <v>52.44</v>
      </c>
      <c r="L136" t="n">
        <v>34.5</v>
      </c>
      <c r="M136" t="n">
        <v>5</v>
      </c>
      <c r="N136" t="n">
        <v>52.7</v>
      </c>
      <c r="O136" t="n">
        <v>28556.95</v>
      </c>
      <c r="P136" t="n">
        <v>280.88</v>
      </c>
      <c r="Q136" t="n">
        <v>452.55</v>
      </c>
      <c r="R136" t="n">
        <v>67.91</v>
      </c>
      <c r="S136" t="n">
        <v>57.64</v>
      </c>
      <c r="T136" t="n">
        <v>3056.01</v>
      </c>
      <c r="U136" t="n">
        <v>0.85</v>
      </c>
      <c r="V136" t="n">
        <v>0.89</v>
      </c>
      <c r="W136" t="n">
        <v>6.8</v>
      </c>
      <c r="X136" t="n">
        <v>0.17</v>
      </c>
      <c r="Y136" t="n">
        <v>1</v>
      </c>
      <c r="Z136" t="n">
        <v>10</v>
      </c>
      <c r="AA136" t="n">
        <v>485.1747467442317</v>
      </c>
      <c r="AB136" t="n">
        <v>663.8374928946383</v>
      </c>
      <c r="AC136" t="n">
        <v>600.4817742745463</v>
      </c>
      <c r="AD136" t="n">
        <v>485174.7467442317</v>
      </c>
      <c r="AE136" t="n">
        <v>663837.4928946383</v>
      </c>
      <c r="AF136" t="n">
        <v>2.061113877600311e-05</v>
      </c>
      <c r="AG136" t="n">
        <v>31</v>
      </c>
      <c r="AH136" t="n">
        <v>600481.7742745463</v>
      </c>
    </row>
    <row r="137">
      <c r="A137" t="n">
        <v>135</v>
      </c>
      <c r="B137" t="n">
        <v>90</v>
      </c>
      <c r="C137" t="inlineStr">
        <is>
          <t xml:space="preserve">CONCLUIDO	</t>
        </is>
      </c>
      <c r="D137" t="n">
        <v>3.764</v>
      </c>
      <c r="E137" t="n">
        <v>26.57</v>
      </c>
      <c r="F137" t="n">
        <v>23.9</v>
      </c>
      <c r="G137" t="n">
        <v>204.84</v>
      </c>
      <c r="H137" t="n">
        <v>2.69</v>
      </c>
      <c r="I137" t="n">
        <v>7</v>
      </c>
      <c r="J137" t="n">
        <v>230.07</v>
      </c>
      <c r="K137" t="n">
        <v>52.44</v>
      </c>
      <c r="L137" t="n">
        <v>34.75</v>
      </c>
      <c r="M137" t="n">
        <v>5</v>
      </c>
      <c r="N137" t="n">
        <v>52.88</v>
      </c>
      <c r="O137" t="n">
        <v>28609.23</v>
      </c>
      <c r="P137" t="n">
        <v>281.21</v>
      </c>
      <c r="Q137" t="n">
        <v>452.55</v>
      </c>
      <c r="R137" t="n">
        <v>68.06</v>
      </c>
      <c r="S137" t="n">
        <v>57.64</v>
      </c>
      <c r="T137" t="n">
        <v>3132.44</v>
      </c>
      <c r="U137" t="n">
        <v>0.85</v>
      </c>
      <c r="V137" t="n">
        <v>0.89</v>
      </c>
      <c r="W137" t="n">
        <v>6.81</v>
      </c>
      <c r="X137" t="n">
        <v>0.17</v>
      </c>
      <c r="Y137" t="n">
        <v>1</v>
      </c>
      <c r="Z137" t="n">
        <v>10</v>
      </c>
      <c r="AA137" t="n">
        <v>485.4254034936781</v>
      </c>
      <c r="AB137" t="n">
        <v>664.1804525174264</v>
      </c>
      <c r="AC137" t="n">
        <v>600.7920023122822</v>
      </c>
      <c r="AD137" t="n">
        <v>485425.4034936781</v>
      </c>
      <c r="AE137" t="n">
        <v>664180.4525174263</v>
      </c>
      <c r="AF137" t="n">
        <v>2.060840120942375e-05</v>
      </c>
      <c r="AG137" t="n">
        <v>31</v>
      </c>
      <c r="AH137" t="n">
        <v>600792.0023122822</v>
      </c>
    </row>
    <row r="138">
      <c r="A138" t="n">
        <v>136</v>
      </c>
      <c r="B138" t="n">
        <v>90</v>
      </c>
      <c r="C138" t="inlineStr">
        <is>
          <t xml:space="preserve">CONCLUIDO	</t>
        </is>
      </c>
      <c r="D138" t="n">
        <v>3.7645</v>
      </c>
      <c r="E138" t="n">
        <v>26.56</v>
      </c>
      <c r="F138" t="n">
        <v>23.89</v>
      </c>
      <c r="G138" t="n">
        <v>204.81</v>
      </c>
      <c r="H138" t="n">
        <v>2.7</v>
      </c>
      <c r="I138" t="n">
        <v>7</v>
      </c>
      <c r="J138" t="n">
        <v>230.49</v>
      </c>
      <c r="K138" t="n">
        <v>52.44</v>
      </c>
      <c r="L138" t="n">
        <v>35</v>
      </c>
      <c r="M138" t="n">
        <v>5</v>
      </c>
      <c r="N138" t="n">
        <v>53.05</v>
      </c>
      <c r="O138" t="n">
        <v>28661.58</v>
      </c>
      <c r="P138" t="n">
        <v>281.33</v>
      </c>
      <c r="Q138" t="n">
        <v>452.55</v>
      </c>
      <c r="R138" t="n">
        <v>67.90000000000001</v>
      </c>
      <c r="S138" t="n">
        <v>57.64</v>
      </c>
      <c r="T138" t="n">
        <v>3053.86</v>
      </c>
      <c r="U138" t="n">
        <v>0.85</v>
      </c>
      <c r="V138" t="n">
        <v>0.89</v>
      </c>
      <c r="W138" t="n">
        <v>6.8</v>
      </c>
      <c r="X138" t="n">
        <v>0.17</v>
      </c>
      <c r="Y138" t="n">
        <v>1</v>
      </c>
      <c r="Z138" t="n">
        <v>10</v>
      </c>
      <c r="AA138" t="n">
        <v>485.4638666043437</v>
      </c>
      <c r="AB138" t="n">
        <v>664.2330794423118</v>
      </c>
      <c r="AC138" t="n">
        <v>600.8396065973189</v>
      </c>
      <c r="AD138" t="n">
        <v>485463.8666043437</v>
      </c>
      <c r="AE138" t="n">
        <v>664233.0794423118</v>
      </c>
      <c r="AF138" t="n">
        <v>2.061113877600311e-05</v>
      </c>
      <c r="AG138" t="n">
        <v>31</v>
      </c>
      <c r="AH138" t="n">
        <v>600839.6065973189</v>
      </c>
    </row>
    <row r="139">
      <c r="A139" t="n">
        <v>137</v>
      </c>
      <c r="B139" t="n">
        <v>90</v>
      </c>
      <c r="C139" t="inlineStr">
        <is>
          <t xml:space="preserve">CONCLUIDO	</t>
        </is>
      </c>
      <c r="D139" t="n">
        <v>3.7649</v>
      </c>
      <c r="E139" t="n">
        <v>26.56</v>
      </c>
      <c r="F139" t="n">
        <v>23.89</v>
      </c>
      <c r="G139" t="n">
        <v>204.78</v>
      </c>
      <c r="H139" t="n">
        <v>2.71</v>
      </c>
      <c r="I139" t="n">
        <v>7</v>
      </c>
      <c r="J139" t="n">
        <v>230.92</v>
      </c>
      <c r="K139" t="n">
        <v>52.44</v>
      </c>
      <c r="L139" t="n">
        <v>35.25</v>
      </c>
      <c r="M139" t="n">
        <v>5</v>
      </c>
      <c r="N139" t="n">
        <v>53.23</v>
      </c>
      <c r="O139" t="n">
        <v>28713.99</v>
      </c>
      <c r="P139" t="n">
        <v>281.32</v>
      </c>
      <c r="Q139" t="n">
        <v>452.55</v>
      </c>
      <c r="R139" t="n">
        <v>67.87</v>
      </c>
      <c r="S139" t="n">
        <v>57.64</v>
      </c>
      <c r="T139" t="n">
        <v>3039.68</v>
      </c>
      <c r="U139" t="n">
        <v>0.85</v>
      </c>
      <c r="V139" t="n">
        <v>0.89</v>
      </c>
      <c r="W139" t="n">
        <v>6.8</v>
      </c>
      <c r="X139" t="n">
        <v>0.17</v>
      </c>
      <c r="Y139" t="n">
        <v>1</v>
      </c>
      <c r="Z139" t="n">
        <v>10</v>
      </c>
      <c r="AA139" t="n">
        <v>485.4354190288079</v>
      </c>
      <c r="AB139" t="n">
        <v>664.1941562144451</v>
      </c>
      <c r="AC139" t="n">
        <v>600.8043981476908</v>
      </c>
      <c r="AD139" t="n">
        <v>485435.419028808</v>
      </c>
      <c r="AE139" t="n">
        <v>664194.1562144451</v>
      </c>
      <c r="AF139" t="n">
        <v>2.061332882926661e-05</v>
      </c>
      <c r="AG139" t="n">
        <v>31</v>
      </c>
      <c r="AH139" t="n">
        <v>600804.3981476908</v>
      </c>
    </row>
    <row r="140">
      <c r="A140" t="n">
        <v>138</v>
      </c>
      <c r="B140" t="n">
        <v>90</v>
      </c>
      <c r="C140" t="inlineStr">
        <is>
          <t xml:space="preserve">CONCLUIDO	</t>
        </is>
      </c>
      <c r="D140" t="n">
        <v>3.7633</v>
      </c>
      <c r="E140" t="n">
        <v>26.57</v>
      </c>
      <c r="F140" t="n">
        <v>23.9</v>
      </c>
      <c r="G140" t="n">
        <v>204.88</v>
      </c>
      <c r="H140" t="n">
        <v>2.73</v>
      </c>
      <c r="I140" t="n">
        <v>7</v>
      </c>
      <c r="J140" t="n">
        <v>231.34</v>
      </c>
      <c r="K140" t="n">
        <v>52.44</v>
      </c>
      <c r="L140" t="n">
        <v>35.5</v>
      </c>
      <c r="M140" t="n">
        <v>5</v>
      </c>
      <c r="N140" t="n">
        <v>53.4</v>
      </c>
      <c r="O140" t="n">
        <v>28766.46</v>
      </c>
      <c r="P140" t="n">
        <v>281.31</v>
      </c>
      <c r="Q140" t="n">
        <v>452.56</v>
      </c>
      <c r="R140" t="n">
        <v>68.11</v>
      </c>
      <c r="S140" t="n">
        <v>57.64</v>
      </c>
      <c r="T140" t="n">
        <v>3160.33</v>
      </c>
      <c r="U140" t="n">
        <v>0.85</v>
      </c>
      <c r="V140" t="n">
        <v>0.89</v>
      </c>
      <c r="W140" t="n">
        <v>6.81</v>
      </c>
      <c r="X140" t="n">
        <v>0.18</v>
      </c>
      <c r="Y140" t="n">
        <v>1</v>
      </c>
      <c r="Z140" t="n">
        <v>10</v>
      </c>
      <c r="AA140" t="n">
        <v>485.5282229716884</v>
      </c>
      <c r="AB140" t="n">
        <v>664.3211346633152</v>
      </c>
      <c r="AC140" t="n">
        <v>600.919257951616</v>
      </c>
      <c r="AD140" t="n">
        <v>485528.2229716884</v>
      </c>
      <c r="AE140" t="n">
        <v>664321.1346633153</v>
      </c>
      <c r="AF140" t="n">
        <v>2.060456861621265e-05</v>
      </c>
      <c r="AG140" t="n">
        <v>31</v>
      </c>
      <c r="AH140" t="n">
        <v>600919.2579516161</v>
      </c>
    </row>
    <row r="141">
      <c r="A141" t="n">
        <v>139</v>
      </c>
      <c r="B141" t="n">
        <v>90</v>
      </c>
      <c r="C141" t="inlineStr">
        <is>
          <t xml:space="preserve">CONCLUIDO	</t>
        </is>
      </c>
      <c r="D141" t="n">
        <v>3.7636</v>
      </c>
      <c r="E141" t="n">
        <v>26.57</v>
      </c>
      <c r="F141" t="n">
        <v>23.9</v>
      </c>
      <c r="G141" t="n">
        <v>204.87</v>
      </c>
      <c r="H141" t="n">
        <v>2.74</v>
      </c>
      <c r="I141" t="n">
        <v>7</v>
      </c>
      <c r="J141" t="n">
        <v>231.77</v>
      </c>
      <c r="K141" t="n">
        <v>52.44</v>
      </c>
      <c r="L141" t="n">
        <v>35.75</v>
      </c>
      <c r="M141" t="n">
        <v>5</v>
      </c>
      <c r="N141" t="n">
        <v>53.58</v>
      </c>
      <c r="O141" t="n">
        <v>28818.99</v>
      </c>
      <c r="P141" t="n">
        <v>281.17</v>
      </c>
      <c r="Q141" t="n">
        <v>452.56</v>
      </c>
      <c r="R141" t="n">
        <v>68.04000000000001</v>
      </c>
      <c r="S141" t="n">
        <v>57.64</v>
      </c>
      <c r="T141" t="n">
        <v>3123.42</v>
      </c>
      <c r="U141" t="n">
        <v>0.85</v>
      </c>
      <c r="V141" t="n">
        <v>0.89</v>
      </c>
      <c r="W141" t="n">
        <v>6.81</v>
      </c>
      <c r="X141" t="n">
        <v>0.18</v>
      </c>
      <c r="Y141" t="n">
        <v>1</v>
      </c>
      <c r="Z141" t="n">
        <v>10</v>
      </c>
      <c r="AA141" t="n">
        <v>485.4217246965932</v>
      </c>
      <c r="AB141" t="n">
        <v>664.1754190249578</v>
      </c>
      <c r="AC141" t="n">
        <v>600.7874492092703</v>
      </c>
      <c r="AD141" t="n">
        <v>485421.7246965932</v>
      </c>
      <c r="AE141" t="n">
        <v>664175.4190249578</v>
      </c>
      <c r="AF141" t="n">
        <v>2.060621115616026e-05</v>
      </c>
      <c r="AG141" t="n">
        <v>31</v>
      </c>
      <c r="AH141" t="n">
        <v>600787.4492092703</v>
      </c>
    </row>
    <row r="142">
      <c r="A142" t="n">
        <v>140</v>
      </c>
      <c r="B142" t="n">
        <v>90</v>
      </c>
      <c r="C142" t="inlineStr">
        <is>
          <t xml:space="preserve">CONCLUIDO	</t>
        </is>
      </c>
      <c r="D142" t="n">
        <v>3.7642</v>
      </c>
      <c r="E142" t="n">
        <v>26.57</v>
      </c>
      <c r="F142" t="n">
        <v>23.9</v>
      </c>
      <c r="G142" t="n">
        <v>204.83</v>
      </c>
      <c r="H142" t="n">
        <v>2.76</v>
      </c>
      <c r="I142" t="n">
        <v>7</v>
      </c>
      <c r="J142" t="n">
        <v>232.2</v>
      </c>
      <c r="K142" t="n">
        <v>52.44</v>
      </c>
      <c r="L142" t="n">
        <v>36</v>
      </c>
      <c r="M142" t="n">
        <v>5</v>
      </c>
      <c r="N142" t="n">
        <v>53.75</v>
      </c>
      <c r="O142" t="n">
        <v>28871.58</v>
      </c>
      <c r="P142" t="n">
        <v>281.24</v>
      </c>
      <c r="Q142" t="n">
        <v>452.58</v>
      </c>
      <c r="R142" t="n">
        <v>68.02</v>
      </c>
      <c r="S142" t="n">
        <v>57.64</v>
      </c>
      <c r="T142" t="n">
        <v>3113.66</v>
      </c>
      <c r="U142" t="n">
        <v>0.85</v>
      </c>
      <c r="V142" t="n">
        <v>0.89</v>
      </c>
      <c r="W142" t="n">
        <v>6.8</v>
      </c>
      <c r="X142" t="n">
        <v>0.17</v>
      </c>
      <c r="Y142" t="n">
        <v>1</v>
      </c>
      <c r="Z142" t="n">
        <v>10</v>
      </c>
      <c r="AA142" t="n">
        <v>485.4336679968592</v>
      </c>
      <c r="AB142" t="n">
        <v>664.1917603752828</v>
      </c>
      <c r="AC142" t="n">
        <v>600.8022309640556</v>
      </c>
      <c r="AD142" t="n">
        <v>485433.6679968592</v>
      </c>
      <c r="AE142" t="n">
        <v>664191.7603752828</v>
      </c>
      <c r="AF142" t="n">
        <v>2.06094962360555e-05</v>
      </c>
      <c r="AG142" t="n">
        <v>31</v>
      </c>
      <c r="AH142" t="n">
        <v>600802.2309640556</v>
      </c>
    </row>
    <row r="143">
      <c r="A143" t="n">
        <v>141</v>
      </c>
      <c r="B143" t="n">
        <v>90</v>
      </c>
      <c r="C143" t="inlineStr">
        <is>
          <t xml:space="preserve">CONCLUIDO	</t>
        </is>
      </c>
      <c r="D143" t="n">
        <v>3.7654</v>
      </c>
      <c r="E143" t="n">
        <v>26.56</v>
      </c>
      <c r="F143" t="n">
        <v>23.89</v>
      </c>
      <c r="G143" t="n">
        <v>204.75</v>
      </c>
      <c r="H143" t="n">
        <v>2.77</v>
      </c>
      <c r="I143" t="n">
        <v>7</v>
      </c>
      <c r="J143" t="n">
        <v>232.62</v>
      </c>
      <c r="K143" t="n">
        <v>52.44</v>
      </c>
      <c r="L143" t="n">
        <v>36.25</v>
      </c>
      <c r="M143" t="n">
        <v>5</v>
      </c>
      <c r="N143" t="n">
        <v>53.93</v>
      </c>
      <c r="O143" t="n">
        <v>28924.24</v>
      </c>
      <c r="P143" t="n">
        <v>280.71</v>
      </c>
      <c r="Q143" t="n">
        <v>452.57</v>
      </c>
      <c r="R143" t="n">
        <v>67.62</v>
      </c>
      <c r="S143" t="n">
        <v>57.64</v>
      </c>
      <c r="T143" t="n">
        <v>2915</v>
      </c>
      <c r="U143" t="n">
        <v>0.85</v>
      </c>
      <c r="V143" t="n">
        <v>0.89</v>
      </c>
      <c r="W143" t="n">
        <v>6.81</v>
      </c>
      <c r="X143" t="n">
        <v>0.16</v>
      </c>
      <c r="Y143" t="n">
        <v>1</v>
      </c>
      <c r="Z143" t="n">
        <v>10</v>
      </c>
      <c r="AA143" t="n">
        <v>485.0160728894365</v>
      </c>
      <c r="AB143" t="n">
        <v>663.6203883263113</v>
      </c>
      <c r="AC143" t="n">
        <v>600.285389861512</v>
      </c>
      <c r="AD143" t="n">
        <v>485016.0728894365</v>
      </c>
      <c r="AE143" t="n">
        <v>663620.3883263113</v>
      </c>
      <c r="AF143" t="n">
        <v>2.061606639584596e-05</v>
      </c>
      <c r="AG143" t="n">
        <v>31</v>
      </c>
      <c r="AH143" t="n">
        <v>600285.389861512</v>
      </c>
    </row>
    <row r="144">
      <c r="A144" t="n">
        <v>142</v>
      </c>
      <c r="B144" t="n">
        <v>90</v>
      </c>
      <c r="C144" t="inlineStr">
        <is>
          <t xml:space="preserve">CONCLUIDO	</t>
        </is>
      </c>
      <c r="D144" t="n">
        <v>3.7654</v>
      </c>
      <c r="E144" t="n">
        <v>26.56</v>
      </c>
      <c r="F144" t="n">
        <v>23.89</v>
      </c>
      <c r="G144" t="n">
        <v>204.76</v>
      </c>
      <c r="H144" t="n">
        <v>2.78</v>
      </c>
      <c r="I144" t="n">
        <v>7</v>
      </c>
      <c r="J144" t="n">
        <v>233.05</v>
      </c>
      <c r="K144" t="n">
        <v>52.44</v>
      </c>
      <c r="L144" t="n">
        <v>36.5</v>
      </c>
      <c r="M144" t="n">
        <v>4</v>
      </c>
      <c r="N144" t="n">
        <v>54.11</v>
      </c>
      <c r="O144" t="n">
        <v>28976.96</v>
      </c>
      <c r="P144" t="n">
        <v>280.46</v>
      </c>
      <c r="Q144" t="n">
        <v>452.58</v>
      </c>
      <c r="R144" t="n">
        <v>67.64</v>
      </c>
      <c r="S144" t="n">
        <v>57.64</v>
      </c>
      <c r="T144" t="n">
        <v>2923.7</v>
      </c>
      <c r="U144" t="n">
        <v>0.85</v>
      </c>
      <c r="V144" t="n">
        <v>0.89</v>
      </c>
      <c r="W144" t="n">
        <v>6.81</v>
      </c>
      <c r="X144" t="n">
        <v>0.16</v>
      </c>
      <c r="Y144" t="n">
        <v>1</v>
      </c>
      <c r="Z144" t="n">
        <v>10</v>
      </c>
      <c r="AA144" t="n">
        <v>484.8554891365828</v>
      </c>
      <c r="AB144" t="n">
        <v>663.4006705512015</v>
      </c>
      <c r="AC144" t="n">
        <v>600.0866416424831</v>
      </c>
      <c r="AD144" t="n">
        <v>484855.4891365828</v>
      </c>
      <c r="AE144" t="n">
        <v>663400.6705512016</v>
      </c>
      <c r="AF144" t="n">
        <v>2.061606639584596e-05</v>
      </c>
      <c r="AG144" t="n">
        <v>31</v>
      </c>
      <c r="AH144" t="n">
        <v>600086.6416424831</v>
      </c>
    </row>
    <row r="145">
      <c r="A145" t="n">
        <v>143</v>
      </c>
      <c r="B145" t="n">
        <v>90</v>
      </c>
      <c r="C145" t="inlineStr">
        <is>
          <t xml:space="preserve">CONCLUIDO	</t>
        </is>
      </c>
      <c r="D145" t="n">
        <v>3.7657</v>
      </c>
      <c r="E145" t="n">
        <v>26.56</v>
      </c>
      <c r="F145" t="n">
        <v>23.89</v>
      </c>
      <c r="G145" t="n">
        <v>204.74</v>
      </c>
      <c r="H145" t="n">
        <v>2.8</v>
      </c>
      <c r="I145" t="n">
        <v>7</v>
      </c>
      <c r="J145" t="n">
        <v>233.48</v>
      </c>
      <c r="K145" t="n">
        <v>52.44</v>
      </c>
      <c r="L145" t="n">
        <v>36.75</v>
      </c>
      <c r="M145" t="n">
        <v>4</v>
      </c>
      <c r="N145" t="n">
        <v>54.29</v>
      </c>
      <c r="O145" t="n">
        <v>29029.74</v>
      </c>
      <c r="P145" t="n">
        <v>280.25</v>
      </c>
      <c r="Q145" t="n">
        <v>452.55</v>
      </c>
      <c r="R145" t="n">
        <v>67.59999999999999</v>
      </c>
      <c r="S145" t="n">
        <v>57.64</v>
      </c>
      <c r="T145" t="n">
        <v>2904.33</v>
      </c>
      <c r="U145" t="n">
        <v>0.85</v>
      </c>
      <c r="V145" t="n">
        <v>0.89</v>
      </c>
      <c r="W145" t="n">
        <v>6.81</v>
      </c>
      <c r="X145" t="n">
        <v>0.16</v>
      </c>
      <c r="Y145" t="n">
        <v>1</v>
      </c>
      <c r="Z145" t="n">
        <v>10</v>
      </c>
      <c r="AA145" t="n">
        <v>484.7041439774792</v>
      </c>
      <c r="AB145" t="n">
        <v>663.1935934276388</v>
      </c>
      <c r="AC145" t="n">
        <v>599.8993276689586</v>
      </c>
      <c r="AD145" t="n">
        <v>484704.1439774792</v>
      </c>
      <c r="AE145" t="n">
        <v>663193.5934276388</v>
      </c>
      <c r="AF145" t="n">
        <v>2.061770893579358e-05</v>
      </c>
      <c r="AG145" t="n">
        <v>31</v>
      </c>
      <c r="AH145" t="n">
        <v>599899.3276689586</v>
      </c>
    </row>
    <row r="146">
      <c r="A146" t="n">
        <v>144</v>
      </c>
      <c r="B146" t="n">
        <v>90</v>
      </c>
      <c r="C146" t="inlineStr">
        <is>
          <t xml:space="preserve">CONCLUIDO	</t>
        </is>
      </c>
      <c r="D146" t="n">
        <v>3.7659</v>
      </c>
      <c r="E146" t="n">
        <v>26.55</v>
      </c>
      <c r="F146" t="n">
        <v>23.88</v>
      </c>
      <c r="G146" t="n">
        <v>204.73</v>
      </c>
      <c r="H146" t="n">
        <v>2.81</v>
      </c>
      <c r="I146" t="n">
        <v>7</v>
      </c>
      <c r="J146" t="n">
        <v>233.91</v>
      </c>
      <c r="K146" t="n">
        <v>52.44</v>
      </c>
      <c r="L146" t="n">
        <v>37</v>
      </c>
      <c r="M146" t="n">
        <v>4</v>
      </c>
      <c r="N146" t="n">
        <v>54.46</v>
      </c>
      <c r="O146" t="n">
        <v>29082.59</v>
      </c>
      <c r="P146" t="n">
        <v>279.68</v>
      </c>
      <c r="Q146" t="n">
        <v>452.6</v>
      </c>
      <c r="R146" t="n">
        <v>67.48999999999999</v>
      </c>
      <c r="S146" t="n">
        <v>57.64</v>
      </c>
      <c r="T146" t="n">
        <v>2847.61</v>
      </c>
      <c r="U146" t="n">
        <v>0.85</v>
      </c>
      <c r="V146" t="n">
        <v>0.89</v>
      </c>
      <c r="W146" t="n">
        <v>6.81</v>
      </c>
      <c r="X146" t="n">
        <v>0.16</v>
      </c>
      <c r="Y146" t="n">
        <v>1</v>
      </c>
      <c r="Z146" t="n">
        <v>10</v>
      </c>
      <c r="AA146" t="n">
        <v>484.315988860552</v>
      </c>
      <c r="AB146" t="n">
        <v>662.6625024724639</v>
      </c>
      <c r="AC146" t="n">
        <v>599.4189232891547</v>
      </c>
      <c r="AD146" t="n">
        <v>484315.988860552</v>
      </c>
      <c r="AE146" t="n">
        <v>662662.5024724639</v>
      </c>
      <c r="AF146" t="n">
        <v>2.061880396242532e-05</v>
      </c>
      <c r="AG146" t="n">
        <v>31</v>
      </c>
      <c r="AH146" t="n">
        <v>599418.9232891547</v>
      </c>
    </row>
    <row r="147">
      <c r="A147" t="n">
        <v>145</v>
      </c>
      <c r="B147" t="n">
        <v>90</v>
      </c>
      <c r="C147" t="inlineStr">
        <is>
          <t xml:space="preserve">CONCLUIDO	</t>
        </is>
      </c>
      <c r="D147" t="n">
        <v>3.7657</v>
      </c>
      <c r="E147" t="n">
        <v>26.56</v>
      </c>
      <c r="F147" t="n">
        <v>23.89</v>
      </c>
      <c r="G147" t="n">
        <v>204.74</v>
      </c>
      <c r="H147" t="n">
        <v>2.83</v>
      </c>
      <c r="I147" t="n">
        <v>7</v>
      </c>
      <c r="J147" t="n">
        <v>234.34</v>
      </c>
      <c r="K147" t="n">
        <v>52.44</v>
      </c>
      <c r="L147" t="n">
        <v>37.25</v>
      </c>
      <c r="M147" t="n">
        <v>4</v>
      </c>
      <c r="N147" t="n">
        <v>54.64</v>
      </c>
      <c r="O147" t="n">
        <v>29135.5</v>
      </c>
      <c r="P147" t="n">
        <v>279.97</v>
      </c>
      <c r="Q147" t="n">
        <v>452.56</v>
      </c>
      <c r="R147" t="n">
        <v>67.59999999999999</v>
      </c>
      <c r="S147" t="n">
        <v>57.64</v>
      </c>
      <c r="T147" t="n">
        <v>2901.51</v>
      </c>
      <c r="U147" t="n">
        <v>0.85</v>
      </c>
      <c r="V147" t="n">
        <v>0.89</v>
      </c>
      <c r="W147" t="n">
        <v>6.81</v>
      </c>
      <c r="X147" t="n">
        <v>0.16</v>
      </c>
      <c r="Y147" t="n">
        <v>1</v>
      </c>
      <c r="Z147" t="n">
        <v>10</v>
      </c>
      <c r="AA147" t="n">
        <v>484.5243045025994</v>
      </c>
      <c r="AB147" t="n">
        <v>662.9475291241506</v>
      </c>
      <c r="AC147" t="n">
        <v>599.6767473972419</v>
      </c>
      <c r="AD147" t="n">
        <v>484524.3045025994</v>
      </c>
      <c r="AE147" t="n">
        <v>662947.5291241506</v>
      </c>
      <c r="AF147" t="n">
        <v>2.061770893579358e-05</v>
      </c>
      <c r="AG147" t="n">
        <v>31</v>
      </c>
      <c r="AH147" t="n">
        <v>599676.7473972419</v>
      </c>
    </row>
    <row r="148">
      <c r="A148" t="n">
        <v>146</v>
      </c>
      <c r="B148" t="n">
        <v>90</v>
      </c>
      <c r="C148" t="inlineStr">
        <is>
          <t xml:space="preserve">CONCLUIDO	</t>
        </is>
      </c>
      <c r="D148" t="n">
        <v>3.766</v>
      </c>
      <c r="E148" t="n">
        <v>26.55</v>
      </c>
      <c r="F148" t="n">
        <v>23.88</v>
      </c>
      <c r="G148" t="n">
        <v>204.72</v>
      </c>
      <c r="H148" t="n">
        <v>2.84</v>
      </c>
      <c r="I148" t="n">
        <v>7</v>
      </c>
      <c r="J148" t="n">
        <v>234.76</v>
      </c>
      <c r="K148" t="n">
        <v>52.44</v>
      </c>
      <c r="L148" t="n">
        <v>37.5</v>
      </c>
      <c r="M148" t="n">
        <v>4</v>
      </c>
      <c r="N148" t="n">
        <v>54.82</v>
      </c>
      <c r="O148" t="n">
        <v>29188.47</v>
      </c>
      <c r="P148" t="n">
        <v>279.76</v>
      </c>
      <c r="Q148" t="n">
        <v>452.6</v>
      </c>
      <c r="R148" t="n">
        <v>67.52</v>
      </c>
      <c r="S148" t="n">
        <v>57.64</v>
      </c>
      <c r="T148" t="n">
        <v>2861.1</v>
      </c>
      <c r="U148" t="n">
        <v>0.85</v>
      </c>
      <c r="V148" t="n">
        <v>0.89</v>
      </c>
      <c r="W148" t="n">
        <v>6.81</v>
      </c>
      <c r="X148" t="n">
        <v>0.16</v>
      </c>
      <c r="Y148" t="n">
        <v>1</v>
      </c>
      <c r="Z148" t="n">
        <v>10</v>
      </c>
      <c r="AA148" t="n">
        <v>484.3618937196277</v>
      </c>
      <c r="AB148" t="n">
        <v>662.7253115258308</v>
      </c>
      <c r="AC148" t="n">
        <v>599.4757379346214</v>
      </c>
      <c r="AD148" t="n">
        <v>484361.8937196278</v>
      </c>
      <c r="AE148" t="n">
        <v>662725.3115258308</v>
      </c>
      <c r="AF148" t="n">
        <v>2.06193514757412e-05</v>
      </c>
      <c r="AG148" t="n">
        <v>31</v>
      </c>
      <c r="AH148" t="n">
        <v>599475.7379346214</v>
      </c>
    </row>
    <row r="149">
      <c r="A149" t="n">
        <v>147</v>
      </c>
      <c r="B149" t="n">
        <v>90</v>
      </c>
      <c r="C149" t="inlineStr">
        <is>
          <t xml:space="preserve">CONCLUIDO	</t>
        </is>
      </c>
      <c r="D149" t="n">
        <v>3.7661</v>
      </c>
      <c r="E149" t="n">
        <v>26.55</v>
      </c>
      <c r="F149" t="n">
        <v>23.88</v>
      </c>
      <c r="G149" t="n">
        <v>204.71</v>
      </c>
      <c r="H149" t="n">
        <v>2.85</v>
      </c>
      <c r="I149" t="n">
        <v>7</v>
      </c>
      <c r="J149" t="n">
        <v>235.19</v>
      </c>
      <c r="K149" t="n">
        <v>52.44</v>
      </c>
      <c r="L149" t="n">
        <v>37.75</v>
      </c>
      <c r="M149" t="n">
        <v>4</v>
      </c>
      <c r="N149" t="n">
        <v>55</v>
      </c>
      <c r="O149" t="n">
        <v>29241.5</v>
      </c>
      <c r="P149" t="n">
        <v>279.51</v>
      </c>
      <c r="Q149" t="n">
        <v>452.55</v>
      </c>
      <c r="R149" t="n">
        <v>67.44</v>
      </c>
      <c r="S149" t="n">
        <v>57.64</v>
      </c>
      <c r="T149" t="n">
        <v>2825.33</v>
      </c>
      <c r="U149" t="n">
        <v>0.85</v>
      </c>
      <c r="V149" t="n">
        <v>0.89</v>
      </c>
      <c r="W149" t="n">
        <v>6.81</v>
      </c>
      <c r="X149" t="n">
        <v>0.16</v>
      </c>
      <c r="Y149" t="n">
        <v>1</v>
      </c>
      <c r="Z149" t="n">
        <v>10</v>
      </c>
      <c r="AA149" t="n">
        <v>484.1958649858287</v>
      </c>
      <c r="AB149" t="n">
        <v>662.4981436875763</v>
      </c>
      <c r="AC149" t="n">
        <v>599.2702506760177</v>
      </c>
      <c r="AD149" t="n">
        <v>484195.8649858288</v>
      </c>
      <c r="AE149" t="n">
        <v>662498.1436875763</v>
      </c>
      <c r="AF149" t="n">
        <v>2.061989898905707e-05</v>
      </c>
      <c r="AG149" t="n">
        <v>31</v>
      </c>
      <c r="AH149" t="n">
        <v>599270.2506760177</v>
      </c>
    </row>
    <row r="150">
      <c r="A150" t="n">
        <v>148</v>
      </c>
      <c r="B150" t="n">
        <v>90</v>
      </c>
      <c r="C150" t="inlineStr">
        <is>
          <t xml:space="preserve">CONCLUIDO	</t>
        </is>
      </c>
      <c r="D150" t="n">
        <v>3.7657</v>
      </c>
      <c r="E150" t="n">
        <v>26.56</v>
      </c>
      <c r="F150" t="n">
        <v>23.89</v>
      </c>
      <c r="G150" t="n">
        <v>204.74</v>
      </c>
      <c r="H150" t="n">
        <v>2.87</v>
      </c>
      <c r="I150" t="n">
        <v>7</v>
      </c>
      <c r="J150" t="n">
        <v>235.63</v>
      </c>
      <c r="K150" t="n">
        <v>52.44</v>
      </c>
      <c r="L150" t="n">
        <v>38</v>
      </c>
      <c r="M150" t="n">
        <v>4</v>
      </c>
      <c r="N150" t="n">
        <v>55.18</v>
      </c>
      <c r="O150" t="n">
        <v>29294.6</v>
      </c>
      <c r="P150" t="n">
        <v>279.38</v>
      </c>
      <c r="Q150" t="n">
        <v>452.61</v>
      </c>
      <c r="R150" t="n">
        <v>67.56</v>
      </c>
      <c r="S150" t="n">
        <v>57.64</v>
      </c>
      <c r="T150" t="n">
        <v>2884.69</v>
      </c>
      <c r="U150" t="n">
        <v>0.85</v>
      </c>
      <c r="V150" t="n">
        <v>0.89</v>
      </c>
      <c r="W150" t="n">
        <v>6.81</v>
      </c>
      <c r="X150" t="n">
        <v>0.16</v>
      </c>
      <c r="Y150" t="n">
        <v>1</v>
      </c>
      <c r="Z150" t="n">
        <v>10</v>
      </c>
      <c r="AA150" t="n">
        <v>484.145357037674</v>
      </c>
      <c r="AB150" t="n">
        <v>662.4290364846576</v>
      </c>
      <c r="AC150" t="n">
        <v>599.207738967553</v>
      </c>
      <c r="AD150" t="n">
        <v>484145.3570376741</v>
      </c>
      <c r="AE150" t="n">
        <v>662429.0364846576</v>
      </c>
      <c r="AF150" t="n">
        <v>2.061770893579358e-05</v>
      </c>
      <c r="AG150" t="n">
        <v>31</v>
      </c>
      <c r="AH150" t="n">
        <v>599207.738967553</v>
      </c>
    </row>
    <row r="151">
      <c r="A151" t="n">
        <v>149</v>
      </c>
      <c r="B151" t="n">
        <v>90</v>
      </c>
      <c r="C151" t="inlineStr">
        <is>
          <t xml:space="preserve">CONCLUIDO	</t>
        </is>
      </c>
      <c r="D151" t="n">
        <v>3.7657</v>
      </c>
      <c r="E151" t="n">
        <v>26.56</v>
      </c>
      <c r="F151" t="n">
        <v>23.89</v>
      </c>
      <c r="G151" t="n">
        <v>204.74</v>
      </c>
      <c r="H151" t="n">
        <v>2.88</v>
      </c>
      <c r="I151" t="n">
        <v>7</v>
      </c>
      <c r="J151" t="n">
        <v>236.06</v>
      </c>
      <c r="K151" t="n">
        <v>52.44</v>
      </c>
      <c r="L151" t="n">
        <v>38.25</v>
      </c>
      <c r="M151" t="n">
        <v>4</v>
      </c>
      <c r="N151" t="n">
        <v>55.36</v>
      </c>
      <c r="O151" t="n">
        <v>29347.77</v>
      </c>
      <c r="P151" t="n">
        <v>278.82</v>
      </c>
      <c r="Q151" t="n">
        <v>452.59</v>
      </c>
      <c r="R151" t="n">
        <v>67.53</v>
      </c>
      <c r="S151" t="n">
        <v>57.64</v>
      </c>
      <c r="T151" t="n">
        <v>2866.85</v>
      </c>
      <c r="U151" t="n">
        <v>0.85</v>
      </c>
      <c r="V151" t="n">
        <v>0.89</v>
      </c>
      <c r="W151" t="n">
        <v>6.81</v>
      </c>
      <c r="X151" t="n">
        <v>0.16</v>
      </c>
      <c r="Y151" t="n">
        <v>1</v>
      </c>
      <c r="Z151" t="n">
        <v>10</v>
      </c>
      <c r="AA151" t="n">
        <v>483.7856780879146</v>
      </c>
      <c r="AB151" t="n">
        <v>661.9369078776811</v>
      </c>
      <c r="AC151" t="n">
        <v>598.7625784241196</v>
      </c>
      <c r="AD151" t="n">
        <v>483785.6780879145</v>
      </c>
      <c r="AE151" t="n">
        <v>661936.9078776811</v>
      </c>
      <c r="AF151" t="n">
        <v>2.061770893579358e-05</v>
      </c>
      <c r="AG151" t="n">
        <v>31</v>
      </c>
      <c r="AH151" t="n">
        <v>598762.5784241196</v>
      </c>
    </row>
    <row r="152">
      <c r="A152" t="n">
        <v>150</v>
      </c>
      <c r="B152" t="n">
        <v>90</v>
      </c>
      <c r="C152" t="inlineStr">
        <is>
          <t xml:space="preserve">CONCLUIDO	</t>
        </is>
      </c>
      <c r="D152" t="n">
        <v>3.767</v>
      </c>
      <c r="E152" t="n">
        <v>26.55</v>
      </c>
      <c r="F152" t="n">
        <v>23.88</v>
      </c>
      <c r="G152" t="n">
        <v>204.66</v>
      </c>
      <c r="H152" t="n">
        <v>2.89</v>
      </c>
      <c r="I152" t="n">
        <v>7</v>
      </c>
      <c r="J152" t="n">
        <v>236.49</v>
      </c>
      <c r="K152" t="n">
        <v>52.44</v>
      </c>
      <c r="L152" t="n">
        <v>38.5</v>
      </c>
      <c r="M152" t="n">
        <v>4</v>
      </c>
      <c r="N152" t="n">
        <v>55.55</v>
      </c>
      <c r="O152" t="n">
        <v>29400.99</v>
      </c>
      <c r="P152" t="n">
        <v>278.03</v>
      </c>
      <c r="Q152" t="n">
        <v>452.55</v>
      </c>
      <c r="R152" t="n">
        <v>67.27</v>
      </c>
      <c r="S152" t="n">
        <v>57.64</v>
      </c>
      <c r="T152" t="n">
        <v>2739.23</v>
      </c>
      <c r="U152" t="n">
        <v>0.86</v>
      </c>
      <c r="V152" t="n">
        <v>0.89</v>
      </c>
      <c r="W152" t="n">
        <v>6.81</v>
      </c>
      <c r="X152" t="n">
        <v>0.15</v>
      </c>
      <c r="Y152" t="n">
        <v>1</v>
      </c>
      <c r="Z152" t="n">
        <v>10</v>
      </c>
      <c r="AA152" t="n">
        <v>483.19639093503</v>
      </c>
      <c r="AB152" t="n">
        <v>661.13061919759</v>
      </c>
      <c r="AC152" t="n">
        <v>598.0332408040233</v>
      </c>
      <c r="AD152" t="n">
        <v>483196.39093503</v>
      </c>
      <c r="AE152" t="n">
        <v>661130.61919759</v>
      </c>
      <c r="AF152" t="n">
        <v>2.062482660889992e-05</v>
      </c>
      <c r="AG152" t="n">
        <v>31</v>
      </c>
      <c r="AH152" t="n">
        <v>598033.2408040233</v>
      </c>
    </row>
    <row r="153">
      <c r="A153" t="n">
        <v>151</v>
      </c>
      <c r="B153" t="n">
        <v>90</v>
      </c>
      <c r="C153" t="inlineStr">
        <is>
          <t xml:space="preserve">CONCLUIDO	</t>
        </is>
      </c>
      <c r="D153" t="n">
        <v>3.7656</v>
      </c>
      <c r="E153" t="n">
        <v>26.56</v>
      </c>
      <c r="F153" t="n">
        <v>23.89</v>
      </c>
      <c r="G153" t="n">
        <v>204.75</v>
      </c>
      <c r="H153" t="n">
        <v>2.91</v>
      </c>
      <c r="I153" t="n">
        <v>7</v>
      </c>
      <c r="J153" t="n">
        <v>236.92</v>
      </c>
      <c r="K153" t="n">
        <v>52.44</v>
      </c>
      <c r="L153" t="n">
        <v>38.75</v>
      </c>
      <c r="M153" t="n">
        <v>3</v>
      </c>
      <c r="N153" t="n">
        <v>55.73</v>
      </c>
      <c r="O153" t="n">
        <v>29454.29</v>
      </c>
      <c r="P153" t="n">
        <v>277.41</v>
      </c>
      <c r="Q153" t="n">
        <v>452.55</v>
      </c>
      <c r="R153" t="n">
        <v>67.55</v>
      </c>
      <c r="S153" t="n">
        <v>57.64</v>
      </c>
      <c r="T153" t="n">
        <v>2876.2</v>
      </c>
      <c r="U153" t="n">
        <v>0.85</v>
      </c>
      <c r="V153" t="n">
        <v>0.89</v>
      </c>
      <c r="W153" t="n">
        <v>6.81</v>
      </c>
      <c r="X153" t="n">
        <v>0.16</v>
      </c>
      <c r="Y153" t="n">
        <v>1</v>
      </c>
      <c r="Z153" t="n">
        <v>10</v>
      </c>
      <c r="AA153" t="n">
        <v>482.8854940785954</v>
      </c>
      <c r="AB153" t="n">
        <v>660.705236402815</v>
      </c>
      <c r="AC153" t="n">
        <v>597.648455946153</v>
      </c>
      <c r="AD153" t="n">
        <v>482885.4940785954</v>
      </c>
      <c r="AE153" t="n">
        <v>660705.236402815</v>
      </c>
      <c r="AF153" t="n">
        <v>2.061716142247771e-05</v>
      </c>
      <c r="AG153" t="n">
        <v>31</v>
      </c>
      <c r="AH153" t="n">
        <v>597648.455946153</v>
      </c>
    </row>
    <row r="154">
      <c r="A154" t="n">
        <v>152</v>
      </c>
      <c r="B154" t="n">
        <v>90</v>
      </c>
      <c r="C154" t="inlineStr">
        <is>
          <t xml:space="preserve">CONCLUIDO	</t>
        </is>
      </c>
      <c r="D154" t="n">
        <v>3.7652</v>
      </c>
      <c r="E154" t="n">
        <v>26.56</v>
      </c>
      <c r="F154" t="n">
        <v>23.89</v>
      </c>
      <c r="G154" t="n">
        <v>204.77</v>
      </c>
      <c r="H154" t="n">
        <v>2.92</v>
      </c>
      <c r="I154" t="n">
        <v>7</v>
      </c>
      <c r="J154" t="n">
        <v>237.35</v>
      </c>
      <c r="K154" t="n">
        <v>52.44</v>
      </c>
      <c r="L154" t="n">
        <v>39</v>
      </c>
      <c r="M154" t="n">
        <v>3</v>
      </c>
      <c r="N154" t="n">
        <v>55.91</v>
      </c>
      <c r="O154" t="n">
        <v>29507.65</v>
      </c>
      <c r="P154" t="n">
        <v>277.14</v>
      </c>
      <c r="Q154" t="n">
        <v>452.56</v>
      </c>
      <c r="R154" t="n">
        <v>67.59</v>
      </c>
      <c r="S154" t="n">
        <v>57.64</v>
      </c>
      <c r="T154" t="n">
        <v>2898.4</v>
      </c>
      <c r="U154" t="n">
        <v>0.85</v>
      </c>
      <c r="V154" t="n">
        <v>0.89</v>
      </c>
      <c r="W154" t="n">
        <v>6.81</v>
      </c>
      <c r="X154" t="n">
        <v>0.17</v>
      </c>
      <c r="Y154" t="n">
        <v>1</v>
      </c>
      <c r="Z154" t="n">
        <v>10</v>
      </c>
      <c r="AA154" t="n">
        <v>482.7338021147074</v>
      </c>
      <c r="AB154" t="n">
        <v>660.4976847656465</v>
      </c>
      <c r="AC154" t="n">
        <v>597.4607127459352</v>
      </c>
      <c r="AD154" t="n">
        <v>482733.8021147074</v>
      </c>
      <c r="AE154" t="n">
        <v>660497.6847656465</v>
      </c>
      <c r="AF154" t="n">
        <v>2.061497136921422e-05</v>
      </c>
      <c r="AG154" t="n">
        <v>31</v>
      </c>
      <c r="AH154" t="n">
        <v>597460.7127459352</v>
      </c>
    </row>
    <row r="155">
      <c r="A155" t="n">
        <v>153</v>
      </c>
      <c r="B155" t="n">
        <v>90</v>
      </c>
      <c r="C155" t="inlineStr">
        <is>
          <t xml:space="preserve">CONCLUIDO	</t>
        </is>
      </c>
      <c r="D155" t="n">
        <v>3.765</v>
      </c>
      <c r="E155" t="n">
        <v>26.56</v>
      </c>
      <c r="F155" t="n">
        <v>23.89</v>
      </c>
      <c r="G155" t="n">
        <v>204.78</v>
      </c>
      <c r="H155" t="n">
        <v>2.94</v>
      </c>
      <c r="I155" t="n">
        <v>7</v>
      </c>
      <c r="J155" t="n">
        <v>237.79</v>
      </c>
      <c r="K155" t="n">
        <v>52.44</v>
      </c>
      <c r="L155" t="n">
        <v>39.25</v>
      </c>
      <c r="M155" t="n">
        <v>3</v>
      </c>
      <c r="N155" t="n">
        <v>56.09</v>
      </c>
      <c r="O155" t="n">
        <v>29561.07</v>
      </c>
      <c r="P155" t="n">
        <v>276.76</v>
      </c>
      <c r="Q155" t="n">
        <v>452.55</v>
      </c>
      <c r="R155" t="n">
        <v>67.67</v>
      </c>
      <c r="S155" t="n">
        <v>57.64</v>
      </c>
      <c r="T155" t="n">
        <v>2936.24</v>
      </c>
      <c r="U155" t="n">
        <v>0.85</v>
      </c>
      <c r="V155" t="n">
        <v>0.89</v>
      </c>
      <c r="W155" t="n">
        <v>6.81</v>
      </c>
      <c r="X155" t="n">
        <v>0.17</v>
      </c>
      <c r="Y155" t="n">
        <v>1</v>
      </c>
      <c r="Z155" t="n">
        <v>10</v>
      </c>
      <c r="AA155" t="n">
        <v>482.5005552484806</v>
      </c>
      <c r="AB155" t="n">
        <v>660.1785461131495</v>
      </c>
      <c r="AC155" t="n">
        <v>597.1720322385186</v>
      </c>
      <c r="AD155" t="n">
        <v>482500.5552484806</v>
      </c>
      <c r="AE155" t="n">
        <v>660178.5461131495</v>
      </c>
      <c r="AF155" t="n">
        <v>2.061387634258248e-05</v>
      </c>
      <c r="AG155" t="n">
        <v>31</v>
      </c>
      <c r="AH155" t="n">
        <v>597172.0322385186</v>
      </c>
    </row>
    <row r="156">
      <c r="A156" t="n">
        <v>154</v>
      </c>
      <c r="B156" t="n">
        <v>90</v>
      </c>
      <c r="C156" t="inlineStr">
        <is>
          <t xml:space="preserve">CONCLUIDO	</t>
        </is>
      </c>
      <c r="D156" t="n">
        <v>3.7644</v>
      </c>
      <c r="E156" t="n">
        <v>26.56</v>
      </c>
      <c r="F156" t="n">
        <v>23.9</v>
      </c>
      <c r="G156" t="n">
        <v>204.82</v>
      </c>
      <c r="H156" t="n">
        <v>2.95</v>
      </c>
      <c r="I156" t="n">
        <v>7</v>
      </c>
      <c r="J156" t="n">
        <v>238.22</v>
      </c>
      <c r="K156" t="n">
        <v>52.44</v>
      </c>
      <c r="L156" t="n">
        <v>39.5</v>
      </c>
      <c r="M156" t="n">
        <v>2</v>
      </c>
      <c r="N156" t="n">
        <v>56.28</v>
      </c>
      <c r="O156" t="n">
        <v>29614.56</v>
      </c>
      <c r="P156" t="n">
        <v>276.81</v>
      </c>
      <c r="Q156" t="n">
        <v>452.6</v>
      </c>
      <c r="R156" t="n">
        <v>67.79000000000001</v>
      </c>
      <c r="S156" t="n">
        <v>57.64</v>
      </c>
      <c r="T156" t="n">
        <v>2998.91</v>
      </c>
      <c r="U156" t="n">
        <v>0.85</v>
      </c>
      <c r="V156" t="n">
        <v>0.89</v>
      </c>
      <c r="W156" t="n">
        <v>6.81</v>
      </c>
      <c r="X156" t="n">
        <v>0.17</v>
      </c>
      <c r="Y156" t="n">
        <v>1</v>
      </c>
      <c r="Z156" t="n">
        <v>10</v>
      </c>
      <c r="AA156" t="n">
        <v>482.5763564428628</v>
      </c>
      <c r="AB156" t="n">
        <v>660.2822606514156</v>
      </c>
      <c r="AC156" t="n">
        <v>597.2658484068171</v>
      </c>
      <c r="AD156" t="n">
        <v>482576.3564428628</v>
      </c>
      <c r="AE156" t="n">
        <v>660282.2606514157</v>
      </c>
      <c r="AF156" t="n">
        <v>2.061059126268724e-05</v>
      </c>
      <c r="AG156" t="n">
        <v>31</v>
      </c>
      <c r="AH156" t="n">
        <v>597265.8484068171</v>
      </c>
    </row>
    <row r="157">
      <c r="A157" t="n">
        <v>155</v>
      </c>
      <c r="B157" t="n">
        <v>90</v>
      </c>
      <c r="C157" t="inlineStr">
        <is>
          <t xml:space="preserve">CONCLUIDO	</t>
        </is>
      </c>
      <c r="D157" t="n">
        <v>3.7639</v>
      </c>
      <c r="E157" t="n">
        <v>26.57</v>
      </c>
      <c r="F157" t="n">
        <v>23.9</v>
      </c>
      <c r="G157" t="n">
        <v>204.85</v>
      </c>
      <c r="H157" t="n">
        <v>2.96</v>
      </c>
      <c r="I157" t="n">
        <v>7</v>
      </c>
      <c r="J157" t="n">
        <v>238.65</v>
      </c>
      <c r="K157" t="n">
        <v>52.44</v>
      </c>
      <c r="L157" t="n">
        <v>39.75</v>
      </c>
      <c r="M157" t="n">
        <v>1</v>
      </c>
      <c r="N157" t="n">
        <v>56.46</v>
      </c>
      <c r="O157" t="n">
        <v>29668.11</v>
      </c>
      <c r="P157" t="n">
        <v>277.08</v>
      </c>
      <c r="Q157" t="n">
        <v>452.56</v>
      </c>
      <c r="R157" t="n">
        <v>67.83</v>
      </c>
      <c r="S157" t="n">
        <v>57.64</v>
      </c>
      <c r="T157" t="n">
        <v>3017.28</v>
      </c>
      <c r="U157" t="n">
        <v>0.85</v>
      </c>
      <c r="V157" t="n">
        <v>0.89</v>
      </c>
      <c r="W157" t="n">
        <v>6.81</v>
      </c>
      <c r="X157" t="n">
        <v>0.17</v>
      </c>
      <c r="Y157" t="n">
        <v>1</v>
      </c>
      <c r="Z157" t="n">
        <v>10</v>
      </c>
      <c r="AA157" t="n">
        <v>482.7770089618517</v>
      </c>
      <c r="AB157" t="n">
        <v>660.5568022800609</v>
      </c>
      <c r="AC157" t="n">
        <v>597.5141881677458</v>
      </c>
      <c r="AD157" t="n">
        <v>482777.0089618517</v>
      </c>
      <c r="AE157" t="n">
        <v>660556.8022800608</v>
      </c>
      <c r="AF157" t="n">
        <v>2.060785369610788e-05</v>
      </c>
      <c r="AG157" t="n">
        <v>31</v>
      </c>
      <c r="AH157" t="n">
        <v>597514.1881677458</v>
      </c>
    </row>
    <row r="158">
      <c r="A158" t="n">
        <v>156</v>
      </c>
      <c r="B158" t="n">
        <v>90</v>
      </c>
      <c r="C158" t="inlineStr">
        <is>
          <t xml:space="preserve">CONCLUIDO	</t>
        </is>
      </c>
      <c r="D158" t="n">
        <v>3.7641</v>
      </c>
      <c r="E158" t="n">
        <v>26.57</v>
      </c>
      <c r="F158" t="n">
        <v>23.9</v>
      </c>
      <c r="G158" t="n">
        <v>204.84</v>
      </c>
      <c r="H158" t="n">
        <v>2.98</v>
      </c>
      <c r="I158" t="n">
        <v>7</v>
      </c>
      <c r="J158" t="n">
        <v>239.09</v>
      </c>
      <c r="K158" t="n">
        <v>52.44</v>
      </c>
      <c r="L158" t="n">
        <v>40</v>
      </c>
      <c r="M158" t="n">
        <v>1</v>
      </c>
      <c r="N158" t="n">
        <v>56.65</v>
      </c>
      <c r="O158" t="n">
        <v>29721.73</v>
      </c>
      <c r="P158" t="n">
        <v>277.11</v>
      </c>
      <c r="Q158" t="n">
        <v>452.56</v>
      </c>
      <c r="R158" t="n">
        <v>67.75</v>
      </c>
      <c r="S158" t="n">
        <v>57.64</v>
      </c>
      <c r="T158" t="n">
        <v>2979.32</v>
      </c>
      <c r="U158" t="n">
        <v>0.85</v>
      </c>
      <c r="V158" t="n">
        <v>0.89</v>
      </c>
      <c r="W158" t="n">
        <v>6.81</v>
      </c>
      <c r="X158" t="n">
        <v>0.17</v>
      </c>
      <c r="Y158" t="n">
        <v>1</v>
      </c>
      <c r="Z158" t="n">
        <v>10</v>
      </c>
      <c r="AA158" t="n">
        <v>482.7854144032005</v>
      </c>
      <c r="AB158" t="n">
        <v>660.5683029757361</v>
      </c>
      <c r="AC158" t="n">
        <v>597.5245912531672</v>
      </c>
      <c r="AD158" t="n">
        <v>482785.4144032005</v>
      </c>
      <c r="AE158" t="n">
        <v>660568.3029757361</v>
      </c>
      <c r="AF158" t="n">
        <v>2.060894872273963e-05</v>
      </c>
      <c r="AG158" t="n">
        <v>31</v>
      </c>
      <c r="AH158" t="n">
        <v>597524.5912531671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110</v>
      </c>
      <c r="C2" t="inlineStr">
        <is>
          <t xml:space="preserve">CONCLUIDO	</t>
        </is>
      </c>
      <c r="D2" t="n">
        <v>1.8546</v>
      </c>
      <c r="E2" t="n">
        <v>53.92</v>
      </c>
      <c r="F2" t="n">
        <v>35.22</v>
      </c>
      <c r="G2" t="n">
        <v>5.55</v>
      </c>
      <c r="H2" t="n">
        <v>0.08</v>
      </c>
      <c r="I2" t="n">
        <v>381</v>
      </c>
      <c r="J2" t="n">
        <v>213.37</v>
      </c>
      <c r="K2" t="n">
        <v>56.13</v>
      </c>
      <c r="L2" t="n">
        <v>1</v>
      </c>
      <c r="M2" t="n">
        <v>379</v>
      </c>
      <c r="N2" t="n">
        <v>46.25</v>
      </c>
      <c r="O2" t="n">
        <v>26550.29</v>
      </c>
      <c r="P2" t="n">
        <v>525.58</v>
      </c>
      <c r="Q2" t="n">
        <v>453.8</v>
      </c>
      <c r="R2" t="n">
        <v>436.74</v>
      </c>
      <c r="S2" t="n">
        <v>57.64</v>
      </c>
      <c r="T2" t="n">
        <v>185604.81</v>
      </c>
      <c r="U2" t="n">
        <v>0.13</v>
      </c>
      <c r="V2" t="n">
        <v>0.6</v>
      </c>
      <c r="W2" t="n">
        <v>7.44</v>
      </c>
      <c r="X2" t="n">
        <v>11.46</v>
      </c>
      <c r="Y2" t="n">
        <v>1</v>
      </c>
      <c r="Z2" t="n">
        <v>10</v>
      </c>
      <c r="AA2" t="n">
        <v>1337.612447278896</v>
      </c>
      <c r="AB2" t="n">
        <v>1830.180361663351</v>
      </c>
      <c r="AC2" t="n">
        <v>1655.510516620471</v>
      </c>
      <c r="AD2" t="n">
        <v>1337612.447278896</v>
      </c>
      <c r="AE2" t="n">
        <v>1830180.361663351</v>
      </c>
      <c r="AF2" t="n">
        <v>9.36458552900118e-06</v>
      </c>
      <c r="AG2" t="n">
        <v>63</v>
      </c>
      <c r="AH2" t="n">
        <v>1655510.516620471</v>
      </c>
    </row>
    <row r="3">
      <c r="A3" t="n">
        <v>1</v>
      </c>
      <c r="B3" t="n">
        <v>110</v>
      </c>
      <c r="C3" t="inlineStr">
        <is>
          <t xml:space="preserve">CONCLUIDO	</t>
        </is>
      </c>
      <c r="D3" t="n">
        <v>2.1652</v>
      </c>
      <c r="E3" t="n">
        <v>46.19</v>
      </c>
      <c r="F3" t="n">
        <v>31.92</v>
      </c>
      <c r="G3" t="n">
        <v>6.94</v>
      </c>
      <c r="H3" t="n">
        <v>0.1</v>
      </c>
      <c r="I3" t="n">
        <v>276</v>
      </c>
      <c r="J3" t="n">
        <v>213.78</v>
      </c>
      <c r="K3" t="n">
        <v>56.13</v>
      </c>
      <c r="L3" t="n">
        <v>1.25</v>
      </c>
      <c r="M3" t="n">
        <v>274</v>
      </c>
      <c r="N3" t="n">
        <v>46.4</v>
      </c>
      <c r="O3" t="n">
        <v>26600.32</v>
      </c>
      <c r="P3" t="n">
        <v>476.33</v>
      </c>
      <c r="Q3" t="n">
        <v>453.31</v>
      </c>
      <c r="R3" t="n">
        <v>329.18</v>
      </c>
      <c r="S3" t="n">
        <v>57.64</v>
      </c>
      <c r="T3" t="n">
        <v>132350.27</v>
      </c>
      <c r="U3" t="n">
        <v>0.18</v>
      </c>
      <c r="V3" t="n">
        <v>0.66</v>
      </c>
      <c r="W3" t="n">
        <v>7.26</v>
      </c>
      <c r="X3" t="n">
        <v>8.17</v>
      </c>
      <c r="Y3" t="n">
        <v>1</v>
      </c>
      <c r="Z3" t="n">
        <v>10</v>
      </c>
      <c r="AA3" t="n">
        <v>1084.265202073478</v>
      </c>
      <c r="AB3" t="n">
        <v>1483.539483881665</v>
      </c>
      <c r="AC3" t="n">
        <v>1341.952557700742</v>
      </c>
      <c r="AD3" t="n">
        <v>1084265.202073478</v>
      </c>
      <c r="AE3" t="n">
        <v>1483539.483881665</v>
      </c>
      <c r="AF3" t="n">
        <v>1.093292385818686e-05</v>
      </c>
      <c r="AG3" t="n">
        <v>54</v>
      </c>
      <c r="AH3" t="n">
        <v>1341952.557700742</v>
      </c>
    </row>
    <row r="4">
      <c r="A4" t="n">
        <v>2</v>
      </c>
      <c r="B4" t="n">
        <v>110</v>
      </c>
      <c r="C4" t="inlineStr">
        <is>
          <t xml:space="preserve">CONCLUIDO	</t>
        </is>
      </c>
      <c r="D4" t="n">
        <v>2.3876</v>
      </c>
      <c r="E4" t="n">
        <v>41.88</v>
      </c>
      <c r="F4" t="n">
        <v>30.11</v>
      </c>
      <c r="G4" t="n">
        <v>8.32</v>
      </c>
      <c r="H4" t="n">
        <v>0.12</v>
      </c>
      <c r="I4" t="n">
        <v>217</v>
      </c>
      <c r="J4" t="n">
        <v>214.19</v>
      </c>
      <c r="K4" t="n">
        <v>56.13</v>
      </c>
      <c r="L4" t="n">
        <v>1.5</v>
      </c>
      <c r="M4" t="n">
        <v>215</v>
      </c>
      <c r="N4" t="n">
        <v>46.56</v>
      </c>
      <c r="O4" t="n">
        <v>26650.41</v>
      </c>
      <c r="P4" t="n">
        <v>449.27</v>
      </c>
      <c r="Q4" t="n">
        <v>453.18</v>
      </c>
      <c r="R4" t="n">
        <v>270.07</v>
      </c>
      <c r="S4" t="n">
        <v>57.64</v>
      </c>
      <c r="T4" t="n">
        <v>103087.86</v>
      </c>
      <c r="U4" t="n">
        <v>0.21</v>
      </c>
      <c r="V4" t="n">
        <v>0.7</v>
      </c>
      <c r="W4" t="n">
        <v>7.16</v>
      </c>
      <c r="X4" t="n">
        <v>6.37</v>
      </c>
      <c r="Y4" t="n">
        <v>1</v>
      </c>
      <c r="Z4" t="n">
        <v>10</v>
      </c>
      <c r="AA4" t="n">
        <v>952.7688778430601</v>
      </c>
      <c r="AB4" t="n">
        <v>1303.620411861211</v>
      </c>
      <c r="AC4" t="n">
        <v>1179.204709395916</v>
      </c>
      <c r="AD4" t="n">
        <v>952768.8778430601</v>
      </c>
      <c r="AE4" t="n">
        <v>1303620.411861211</v>
      </c>
      <c r="AF4" t="n">
        <v>1.205590661546599e-05</v>
      </c>
      <c r="AG4" t="n">
        <v>49</v>
      </c>
      <c r="AH4" t="n">
        <v>1179204.709395916</v>
      </c>
    </row>
    <row r="5">
      <c r="A5" t="n">
        <v>3</v>
      </c>
      <c r="B5" t="n">
        <v>110</v>
      </c>
      <c r="C5" t="inlineStr">
        <is>
          <t xml:space="preserve">CONCLUIDO	</t>
        </is>
      </c>
      <c r="D5" t="n">
        <v>2.5557</v>
      </c>
      <c r="E5" t="n">
        <v>39.13</v>
      </c>
      <c r="F5" t="n">
        <v>28.96</v>
      </c>
      <c r="G5" t="n">
        <v>9.710000000000001</v>
      </c>
      <c r="H5" t="n">
        <v>0.14</v>
      </c>
      <c r="I5" t="n">
        <v>179</v>
      </c>
      <c r="J5" t="n">
        <v>214.59</v>
      </c>
      <c r="K5" t="n">
        <v>56.13</v>
      </c>
      <c r="L5" t="n">
        <v>1.75</v>
      </c>
      <c r="M5" t="n">
        <v>177</v>
      </c>
      <c r="N5" t="n">
        <v>46.72</v>
      </c>
      <c r="O5" t="n">
        <v>26700.55</v>
      </c>
      <c r="P5" t="n">
        <v>431.99</v>
      </c>
      <c r="Q5" t="n">
        <v>453.02</v>
      </c>
      <c r="R5" t="n">
        <v>232.86</v>
      </c>
      <c r="S5" t="n">
        <v>57.64</v>
      </c>
      <c r="T5" t="n">
        <v>84673.92999999999</v>
      </c>
      <c r="U5" t="n">
        <v>0.25</v>
      </c>
      <c r="V5" t="n">
        <v>0.73</v>
      </c>
      <c r="W5" t="n">
        <v>7.08</v>
      </c>
      <c r="X5" t="n">
        <v>5.22</v>
      </c>
      <c r="Y5" t="n">
        <v>1</v>
      </c>
      <c r="Z5" t="n">
        <v>10</v>
      </c>
      <c r="AA5" t="n">
        <v>873.7646725093457</v>
      </c>
      <c r="AB5" t="n">
        <v>1195.523372704073</v>
      </c>
      <c r="AC5" t="n">
        <v>1081.424299940787</v>
      </c>
      <c r="AD5" t="n">
        <v>873764.6725093457</v>
      </c>
      <c r="AE5" t="n">
        <v>1195523.372704073</v>
      </c>
      <c r="AF5" t="n">
        <v>1.290470788119719e-05</v>
      </c>
      <c r="AG5" t="n">
        <v>46</v>
      </c>
      <c r="AH5" t="n">
        <v>1081424.299940787</v>
      </c>
    </row>
    <row r="6">
      <c r="A6" t="n">
        <v>4</v>
      </c>
      <c r="B6" t="n">
        <v>110</v>
      </c>
      <c r="C6" t="inlineStr">
        <is>
          <t xml:space="preserve">CONCLUIDO	</t>
        </is>
      </c>
      <c r="D6" t="n">
        <v>2.6897</v>
      </c>
      <c r="E6" t="n">
        <v>37.18</v>
      </c>
      <c r="F6" t="n">
        <v>28.15</v>
      </c>
      <c r="G6" t="n">
        <v>11.11</v>
      </c>
      <c r="H6" t="n">
        <v>0.17</v>
      </c>
      <c r="I6" t="n">
        <v>152</v>
      </c>
      <c r="J6" t="n">
        <v>215</v>
      </c>
      <c r="K6" t="n">
        <v>56.13</v>
      </c>
      <c r="L6" t="n">
        <v>2</v>
      </c>
      <c r="M6" t="n">
        <v>150</v>
      </c>
      <c r="N6" t="n">
        <v>46.87</v>
      </c>
      <c r="O6" t="n">
        <v>26750.75</v>
      </c>
      <c r="P6" t="n">
        <v>419.78</v>
      </c>
      <c r="Q6" t="n">
        <v>452.95</v>
      </c>
      <c r="R6" t="n">
        <v>205.85</v>
      </c>
      <c r="S6" t="n">
        <v>57.64</v>
      </c>
      <c r="T6" t="n">
        <v>71302.37</v>
      </c>
      <c r="U6" t="n">
        <v>0.28</v>
      </c>
      <c r="V6" t="n">
        <v>0.75</v>
      </c>
      <c r="W6" t="n">
        <v>7.06</v>
      </c>
      <c r="X6" t="n">
        <v>4.41</v>
      </c>
      <c r="Y6" t="n">
        <v>1</v>
      </c>
      <c r="Z6" t="n">
        <v>10</v>
      </c>
      <c r="AA6" t="n">
        <v>820.5492911960841</v>
      </c>
      <c r="AB6" t="n">
        <v>1122.711740294337</v>
      </c>
      <c r="AC6" t="n">
        <v>1015.561707536469</v>
      </c>
      <c r="AD6" t="n">
        <v>820549.2911960841</v>
      </c>
      <c r="AE6" t="n">
        <v>1122711.740294337</v>
      </c>
      <c r="AF6" t="n">
        <v>1.358132518998947e-05</v>
      </c>
      <c r="AG6" t="n">
        <v>44</v>
      </c>
      <c r="AH6" t="n">
        <v>1015561.707536469</v>
      </c>
    </row>
    <row r="7">
      <c r="A7" t="n">
        <v>5</v>
      </c>
      <c r="B7" t="n">
        <v>110</v>
      </c>
      <c r="C7" t="inlineStr">
        <is>
          <t xml:space="preserve">CONCLUIDO	</t>
        </is>
      </c>
      <c r="D7" t="n">
        <v>2.7918</v>
      </c>
      <c r="E7" t="n">
        <v>35.82</v>
      </c>
      <c r="F7" t="n">
        <v>27.59</v>
      </c>
      <c r="G7" t="n">
        <v>12.45</v>
      </c>
      <c r="H7" t="n">
        <v>0.19</v>
      </c>
      <c r="I7" t="n">
        <v>133</v>
      </c>
      <c r="J7" t="n">
        <v>215.41</v>
      </c>
      <c r="K7" t="n">
        <v>56.13</v>
      </c>
      <c r="L7" t="n">
        <v>2.25</v>
      </c>
      <c r="M7" t="n">
        <v>131</v>
      </c>
      <c r="N7" t="n">
        <v>47.03</v>
      </c>
      <c r="O7" t="n">
        <v>26801</v>
      </c>
      <c r="P7" t="n">
        <v>411.31</v>
      </c>
      <c r="Q7" t="n">
        <v>452.84</v>
      </c>
      <c r="R7" t="n">
        <v>188.02</v>
      </c>
      <c r="S7" t="n">
        <v>57.64</v>
      </c>
      <c r="T7" t="n">
        <v>62484.2</v>
      </c>
      <c r="U7" t="n">
        <v>0.31</v>
      </c>
      <c r="V7" t="n">
        <v>0.77</v>
      </c>
      <c r="W7" t="n">
        <v>7.02</v>
      </c>
      <c r="X7" t="n">
        <v>3.86</v>
      </c>
      <c r="Y7" t="n">
        <v>1</v>
      </c>
      <c r="Z7" t="n">
        <v>10</v>
      </c>
      <c r="AA7" t="n">
        <v>778.8184440210024</v>
      </c>
      <c r="AB7" t="n">
        <v>1065.613754154347</v>
      </c>
      <c r="AC7" t="n">
        <v>963.9130730561524</v>
      </c>
      <c r="AD7" t="n">
        <v>778818.4440210024</v>
      </c>
      <c r="AE7" t="n">
        <v>1065613.754154347</v>
      </c>
      <c r="AF7" t="n">
        <v>1.409686718422597e-05</v>
      </c>
      <c r="AG7" t="n">
        <v>42</v>
      </c>
      <c r="AH7" t="n">
        <v>963913.0730561523</v>
      </c>
    </row>
    <row r="8">
      <c r="A8" t="n">
        <v>6</v>
      </c>
      <c r="B8" t="n">
        <v>110</v>
      </c>
      <c r="C8" t="inlineStr">
        <is>
          <t xml:space="preserve">CONCLUIDO	</t>
        </is>
      </c>
      <c r="D8" t="n">
        <v>2.8857</v>
      </c>
      <c r="E8" t="n">
        <v>34.65</v>
      </c>
      <c r="F8" t="n">
        <v>27.1</v>
      </c>
      <c r="G8" t="n">
        <v>13.9</v>
      </c>
      <c r="H8" t="n">
        <v>0.21</v>
      </c>
      <c r="I8" t="n">
        <v>117</v>
      </c>
      <c r="J8" t="n">
        <v>215.82</v>
      </c>
      <c r="K8" t="n">
        <v>56.13</v>
      </c>
      <c r="L8" t="n">
        <v>2.5</v>
      </c>
      <c r="M8" t="n">
        <v>115</v>
      </c>
      <c r="N8" t="n">
        <v>47.19</v>
      </c>
      <c r="O8" t="n">
        <v>26851.31</v>
      </c>
      <c r="P8" t="n">
        <v>403.82</v>
      </c>
      <c r="Q8" t="n">
        <v>452.96</v>
      </c>
      <c r="R8" t="n">
        <v>172.31</v>
      </c>
      <c r="S8" t="n">
        <v>57.64</v>
      </c>
      <c r="T8" t="n">
        <v>54706.45</v>
      </c>
      <c r="U8" t="n">
        <v>0.33</v>
      </c>
      <c r="V8" t="n">
        <v>0.78</v>
      </c>
      <c r="W8" t="n">
        <v>6.98</v>
      </c>
      <c r="X8" t="n">
        <v>3.37</v>
      </c>
      <c r="Y8" t="n">
        <v>1</v>
      </c>
      <c r="Z8" t="n">
        <v>10</v>
      </c>
      <c r="AA8" t="n">
        <v>749.7460701141276</v>
      </c>
      <c r="AB8" t="n">
        <v>1025.835649592344</v>
      </c>
      <c r="AC8" t="n">
        <v>927.9313349646269</v>
      </c>
      <c r="AD8" t="n">
        <v>749746.0701141276</v>
      </c>
      <c r="AE8" t="n">
        <v>1025835.649592344</v>
      </c>
      <c r="AF8" t="n">
        <v>1.457100423867071e-05</v>
      </c>
      <c r="AG8" t="n">
        <v>41</v>
      </c>
      <c r="AH8" t="n">
        <v>927931.3349646269</v>
      </c>
    </row>
    <row r="9">
      <c r="A9" t="n">
        <v>7</v>
      </c>
      <c r="B9" t="n">
        <v>110</v>
      </c>
      <c r="C9" t="inlineStr">
        <is>
          <t xml:space="preserve">CONCLUIDO	</t>
        </is>
      </c>
      <c r="D9" t="n">
        <v>2.9624</v>
      </c>
      <c r="E9" t="n">
        <v>33.76</v>
      </c>
      <c r="F9" t="n">
        <v>26.71</v>
      </c>
      <c r="G9" t="n">
        <v>15.26</v>
      </c>
      <c r="H9" t="n">
        <v>0.23</v>
      </c>
      <c r="I9" t="n">
        <v>105</v>
      </c>
      <c r="J9" t="n">
        <v>216.22</v>
      </c>
      <c r="K9" t="n">
        <v>56.13</v>
      </c>
      <c r="L9" t="n">
        <v>2.75</v>
      </c>
      <c r="M9" t="n">
        <v>103</v>
      </c>
      <c r="N9" t="n">
        <v>47.35</v>
      </c>
      <c r="O9" t="n">
        <v>26901.66</v>
      </c>
      <c r="P9" t="n">
        <v>397.82</v>
      </c>
      <c r="Q9" t="n">
        <v>452.7</v>
      </c>
      <c r="R9" t="n">
        <v>159.9</v>
      </c>
      <c r="S9" t="n">
        <v>57.64</v>
      </c>
      <c r="T9" t="n">
        <v>48562.28</v>
      </c>
      <c r="U9" t="n">
        <v>0.36</v>
      </c>
      <c r="V9" t="n">
        <v>0.79</v>
      </c>
      <c r="W9" t="n">
        <v>6.95</v>
      </c>
      <c r="X9" t="n">
        <v>2.98</v>
      </c>
      <c r="Y9" t="n">
        <v>1</v>
      </c>
      <c r="Z9" t="n">
        <v>10</v>
      </c>
      <c r="AA9" t="n">
        <v>725.4132319118257</v>
      </c>
      <c r="AB9" t="n">
        <v>992.5423868748961</v>
      </c>
      <c r="AC9" t="n">
        <v>897.8155345135444</v>
      </c>
      <c r="AD9" t="n">
        <v>725413.2319118257</v>
      </c>
      <c r="AE9" t="n">
        <v>992542.3868748961</v>
      </c>
      <c r="AF9" t="n">
        <v>1.495829190721077e-05</v>
      </c>
      <c r="AG9" t="n">
        <v>40</v>
      </c>
      <c r="AH9" t="n">
        <v>897815.5345135444</v>
      </c>
    </row>
    <row r="10">
      <c r="A10" t="n">
        <v>8</v>
      </c>
      <c r="B10" t="n">
        <v>110</v>
      </c>
      <c r="C10" t="inlineStr">
        <is>
          <t xml:space="preserve">CONCLUIDO	</t>
        </is>
      </c>
      <c r="D10" t="n">
        <v>3.0183</v>
      </c>
      <c r="E10" t="n">
        <v>33.13</v>
      </c>
      <c r="F10" t="n">
        <v>26.47</v>
      </c>
      <c r="G10" t="n">
        <v>16.54</v>
      </c>
      <c r="H10" t="n">
        <v>0.25</v>
      </c>
      <c r="I10" t="n">
        <v>96</v>
      </c>
      <c r="J10" t="n">
        <v>216.63</v>
      </c>
      <c r="K10" t="n">
        <v>56.13</v>
      </c>
      <c r="L10" t="n">
        <v>3</v>
      </c>
      <c r="M10" t="n">
        <v>94</v>
      </c>
      <c r="N10" t="n">
        <v>47.51</v>
      </c>
      <c r="O10" t="n">
        <v>26952.08</v>
      </c>
      <c r="P10" t="n">
        <v>394.06</v>
      </c>
      <c r="Q10" t="n">
        <v>452.92</v>
      </c>
      <c r="R10" t="n">
        <v>151.71</v>
      </c>
      <c r="S10" t="n">
        <v>57.64</v>
      </c>
      <c r="T10" t="n">
        <v>44513.14</v>
      </c>
      <c r="U10" t="n">
        <v>0.38</v>
      </c>
      <c r="V10" t="n">
        <v>0.8</v>
      </c>
      <c r="W10" t="n">
        <v>6.94</v>
      </c>
      <c r="X10" t="n">
        <v>2.73</v>
      </c>
      <c r="Y10" t="n">
        <v>1</v>
      </c>
      <c r="Z10" t="n">
        <v>10</v>
      </c>
      <c r="AA10" t="n">
        <v>706.2955994044577</v>
      </c>
      <c r="AB10" t="n">
        <v>966.384798667894</v>
      </c>
      <c r="AC10" t="n">
        <v>874.1543898126129</v>
      </c>
      <c r="AD10" t="n">
        <v>706295.5994044577</v>
      </c>
      <c r="AE10" t="n">
        <v>966384.798667894</v>
      </c>
      <c r="AF10" t="n">
        <v>1.524055241140098e-05</v>
      </c>
      <c r="AG10" t="n">
        <v>39</v>
      </c>
      <c r="AH10" t="n">
        <v>874154.3898126129</v>
      </c>
    </row>
    <row r="11">
      <c r="A11" t="n">
        <v>9</v>
      </c>
      <c r="B11" t="n">
        <v>110</v>
      </c>
      <c r="C11" t="inlineStr">
        <is>
          <t xml:space="preserve">CONCLUIDO	</t>
        </is>
      </c>
      <c r="D11" t="n">
        <v>3.0695</v>
      </c>
      <c r="E11" t="n">
        <v>32.58</v>
      </c>
      <c r="F11" t="n">
        <v>26.25</v>
      </c>
      <c r="G11" t="n">
        <v>17.9</v>
      </c>
      <c r="H11" t="n">
        <v>0.27</v>
      </c>
      <c r="I11" t="n">
        <v>88</v>
      </c>
      <c r="J11" t="n">
        <v>217.04</v>
      </c>
      <c r="K11" t="n">
        <v>56.13</v>
      </c>
      <c r="L11" t="n">
        <v>3.25</v>
      </c>
      <c r="M11" t="n">
        <v>86</v>
      </c>
      <c r="N11" t="n">
        <v>47.66</v>
      </c>
      <c r="O11" t="n">
        <v>27002.55</v>
      </c>
      <c r="P11" t="n">
        <v>390.69</v>
      </c>
      <c r="Q11" t="n">
        <v>452.93</v>
      </c>
      <c r="R11" t="n">
        <v>144.48</v>
      </c>
      <c r="S11" t="n">
        <v>57.64</v>
      </c>
      <c r="T11" t="n">
        <v>40938.52</v>
      </c>
      <c r="U11" t="n">
        <v>0.4</v>
      </c>
      <c r="V11" t="n">
        <v>0.8100000000000001</v>
      </c>
      <c r="W11" t="n">
        <v>6.94</v>
      </c>
      <c r="X11" t="n">
        <v>2.52</v>
      </c>
      <c r="Y11" t="n">
        <v>1</v>
      </c>
      <c r="Z11" t="n">
        <v>10</v>
      </c>
      <c r="AA11" t="n">
        <v>688.4132285628779</v>
      </c>
      <c r="AB11" t="n">
        <v>941.9173499679216</v>
      </c>
      <c r="AC11" t="n">
        <v>852.0220800762861</v>
      </c>
      <c r="AD11" t="n">
        <v>688413.2285628779</v>
      </c>
      <c r="AE11" t="n">
        <v>941917.3499679216</v>
      </c>
      <c r="AF11" t="n">
        <v>1.549908081595445e-05</v>
      </c>
      <c r="AG11" t="n">
        <v>38</v>
      </c>
      <c r="AH11" t="n">
        <v>852022.0800762861</v>
      </c>
    </row>
    <row r="12">
      <c r="A12" t="n">
        <v>10</v>
      </c>
      <c r="B12" t="n">
        <v>110</v>
      </c>
      <c r="C12" t="inlineStr">
        <is>
          <t xml:space="preserve">CONCLUIDO	</t>
        </is>
      </c>
      <c r="D12" t="n">
        <v>3.1167</v>
      </c>
      <c r="E12" t="n">
        <v>32.09</v>
      </c>
      <c r="F12" t="n">
        <v>26.05</v>
      </c>
      <c r="G12" t="n">
        <v>19.3</v>
      </c>
      <c r="H12" t="n">
        <v>0.29</v>
      </c>
      <c r="I12" t="n">
        <v>81</v>
      </c>
      <c r="J12" t="n">
        <v>217.45</v>
      </c>
      <c r="K12" t="n">
        <v>56.13</v>
      </c>
      <c r="L12" t="n">
        <v>3.5</v>
      </c>
      <c r="M12" t="n">
        <v>79</v>
      </c>
      <c r="N12" t="n">
        <v>47.82</v>
      </c>
      <c r="O12" t="n">
        <v>27053.07</v>
      </c>
      <c r="P12" t="n">
        <v>387.52</v>
      </c>
      <c r="Q12" t="n">
        <v>452.73</v>
      </c>
      <c r="R12" t="n">
        <v>137.88</v>
      </c>
      <c r="S12" t="n">
        <v>57.64</v>
      </c>
      <c r="T12" t="n">
        <v>37675.2</v>
      </c>
      <c r="U12" t="n">
        <v>0.42</v>
      </c>
      <c r="V12" t="n">
        <v>0.8100000000000001</v>
      </c>
      <c r="W12" t="n">
        <v>6.93</v>
      </c>
      <c r="X12" t="n">
        <v>2.32</v>
      </c>
      <c r="Y12" t="n">
        <v>1</v>
      </c>
      <c r="Z12" t="n">
        <v>10</v>
      </c>
      <c r="AA12" t="n">
        <v>680.4128588001769</v>
      </c>
      <c r="AB12" t="n">
        <v>930.9708911071904</v>
      </c>
      <c r="AC12" t="n">
        <v>842.1203358857714</v>
      </c>
      <c r="AD12" t="n">
        <v>680412.8588001769</v>
      </c>
      <c r="AE12" t="n">
        <v>930970.8911071904</v>
      </c>
      <c r="AF12" t="n">
        <v>1.573741168890217e-05</v>
      </c>
      <c r="AG12" t="n">
        <v>38</v>
      </c>
      <c r="AH12" t="n">
        <v>842120.3358857714</v>
      </c>
    </row>
    <row r="13">
      <c r="A13" t="n">
        <v>11</v>
      </c>
      <c r="B13" t="n">
        <v>110</v>
      </c>
      <c r="C13" t="inlineStr">
        <is>
          <t xml:space="preserve">CONCLUIDO	</t>
        </is>
      </c>
      <c r="D13" t="n">
        <v>3.1599</v>
      </c>
      <c r="E13" t="n">
        <v>31.65</v>
      </c>
      <c r="F13" t="n">
        <v>25.87</v>
      </c>
      <c r="G13" t="n">
        <v>20.69</v>
      </c>
      <c r="H13" t="n">
        <v>0.31</v>
      </c>
      <c r="I13" t="n">
        <v>75</v>
      </c>
      <c r="J13" t="n">
        <v>217.86</v>
      </c>
      <c r="K13" t="n">
        <v>56.13</v>
      </c>
      <c r="L13" t="n">
        <v>3.75</v>
      </c>
      <c r="M13" t="n">
        <v>73</v>
      </c>
      <c r="N13" t="n">
        <v>47.98</v>
      </c>
      <c r="O13" t="n">
        <v>27103.65</v>
      </c>
      <c r="P13" t="n">
        <v>384.6</v>
      </c>
      <c r="Q13" t="n">
        <v>452.7</v>
      </c>
      <c r="R13" t="n">
        <v>131.76</v>
      </c>
      <c r="S13" t="n">
        <v>57.64</v>
      </c>
      <c r="T13" t="n">
        <v>34643.63</v>
      </c>
      <c r="U13" t="n">
        <v>0.44</v>
      </c>
      <c r="V13" t="n">
        <v>0.82</v>
      </c>
      <c r="W13" t="n">
        <v>6.92</v>
      </c>
      <c r="X13" t="n">
        <v>2.14</v>
      </c>
      <c r="Y13" t="n">
        <v>1</v>
      </c>
      <c r="Z13" t="n">
        <v>10</v>
      </c>
      <c r="AA13" t="n">
        <v>664.3185737697662</v>
      </c>
      <c r="AB13" t="n">
        <v>908.9499802988385</v>
      </c>
      <c r="AC13" t="n">
        <v>822.2010698984262</v>
      </c>
      <c r="AD13" t="n">
        <v>664318.5737697663</v>
      </c>
      <c r="AE13" t="n">
        <v>908949.9802988385</v>
      </c>
      <c r="AF13" t="n">
        <v>1.595554503024416e-05</v>
      </c>
      <c r="AG13" t="n">
        <v>37</v>
      </c>
      <c r="AH13" t="n">
        <v>822201.0698984262</v>
      </c>
    </row>
    <row r="14">
      <c r="A14" t="n">
        <v>12</v>
      </c>
      <c r="B14" t="n">
        <v>110</v>
      </c>
      <c r="C14" t="inlineStr">
        <is>
          <t xml:space="preserve">CONCLUIDO	</t>
        </is>
      </c>
      <c r="D14" t="n">
        <v>3.1943</v>
      </c>
      <c r="E14" t="n">
        <v>31.31</v>
      </c>
      <c r="F14" t="n">
        <v>25.74</v>
      </c>
      <c r="G14" t="n">
        <v>22.06</v>
      </c>
      <c r="H14" t="n">
        <v>0.33</v>
      </c>
      <c r="I14" t="n">
        <v>70</v>
      </c>
      <c r="J14" t="n">
        <v>218.27</v>
      </c>
      <c r="K14" t="n">
        <v>56.13</v>
      </c>
      <c r="L14" t="n">
        <v>4</v>
      </c>
      <c r="M14" t="n">
        <v>68</v>
      </c>
      <c r="N14" t="n">
        <v>48.15</v>
      </c>
      <c r="O14" t="n">
        <v>27154.29</v>
      </c>
      <c r="P14" t="n">
        <v>382.43</v>
      </c>
      <c r="Q14" t="n">
        <v>452.7</v>
      </c>
      <c r="R14" t="n">
        <v>127.73</v>
      </c>
      <c r="S14" t="n">
        <v>57.64</v>
      </c>
      <c r="T14" t="n">
        <v>32650.91</v>
      </c>
      <c r="U14" t="n">
        <v>0.45</v>
      </c>
      <c r="V14" t="n">
        <v>0.82</v>
      </c>
      <c r="W14" t="n">
        <v>6.91</v>
      </c>
      <c r="X14" t="n">
        <v>2.01</v>
      </c>
      <c r="Y14" t="n">
        <v>1</v>
      </c>
      <c r="Z14" t="n">
        <v>10</v>
      </c>
      <c r="AA14" t="n">
        <v>658.9209453836116</v>
      </c>
      <c r="AB14" t="n">
        <v>901.5647070143432</v>
      </c>
      <c r="AC14" t="n">
        <v>815.520636730907</v>
      </c>
      <c r="AD14" t="n">
        <v>658920.9453836116</v>
      </c>
      <c r="AE14" t="n">
        <v>901564.7070143432</v>
      </c>
      <c r="AF14" t="n">
        <v>1.612924380205352e-05</v>
      </c>
      <c r="AG14" t="n">
        <v>37</v>
      </c>
      <c r="AH14" t="n">
        <v>815520.636730907</v>
      </c>
    </row>
    <row r="15">
      <c r="A15" t="n">
        <v>13</v>
      </c>
      <c r="B15" t="n">
        <v>110</v>
      </c>
      <c r="C15" t="inlineStr">
        <is>
          <t xml:space="preserve">CONCLUIDO	</t>
        </is>
      </c>
      <c r="D15" t="n">
        <v>3.2354</v>
      </c>
      <c r="E15" t="n">
        <v>30.91</v>
      </c>
      <c r="F15" t="n">
        <v>25.55</v>
      </c>
      <c r="G15" t="n">
        <v>23.59</v>
      </c>
      <c r="H15" t="n">
        <v>0.35</v>
      </c>
      <c r="I15" t="n">
        <v>65</v>
      </c>
      <c r="J15" t="n">
        <v>218.68</v>
      </c>
      <c r="K15" t="n">
        <v>56.13</v>
      </c>
      <c r="L15" t="n">
        <v>4.25</v>
      </c>
      <c r="M15" t="n">
        <v>63</v>
      </c>
      <c r="N15" t="n">
        <v>48.31</v>
      </c>
      <c r="O15" t="n">
        <v>27204.98</v>
      </c>
      <c r="P15" t="n">
        <v>379.51</v>
      </c>
      <c r="Q15" t="n">
        <v>452.68</v>
      </c>
      <c r="R15" t="n">
        <v>121.85</v>
      </c>
      <c r="S15" t="n">
        <v>57.64</v>
      </c>
      <c r="T15" t="n">
        <v>29736.84</v>
      </c>
      <c r="U15" t="n">
        <v>0.47</v>
      </c>
      <c r="V15" t="n">
        <v>0.83</v>
      </c>
      <c r="W15" t="n">
        <v>6.9</v>
      </c>
      <c r="X15" t="n">
        <v>1.82</v>
      </c>
      <c r="Y15" t="n">
        <v>1</v>
      </c>
      <c r="Z15" t="n">
        <v>10</v>
      </c>
      <c r="AA15" t="n">
        <v>643.3577011935906</v>
      </c>
      <c r="AB15" t="n">
        <v>880.270389711681</v>
      </c>
      <c r="AC15" t="n">
        <v>796.2586191848488</v>
      </c>
      <c r="AD15" t="n">
        <v>643357.7011935906</v>
      </c>
      <c r="AE15" t="n">
        <v>880270.3897116809</v>
      </c>
      <c r="AF15" t="n">
        <v>1.63367734393025e-05</v>
      </c>
      <c r="AG15" t="n">
        <v>36</v>
      </c>
      <c r="AH15" t="n">
        <v>796258.6191848489</v>
      </c>
    </row>
    <row r="16">
      <c r="A16" t="n">
        <v>14</v>
      </c>
      <c r="B16" t="n">
        <v>110</v>
      </c>
      <c r="C16" t="inlineStr">
        <is>
          <t xml:space="preserve">CONCLUIDO	</t>
        </is>
      </c>
      <c r="D16" t="n">
        <v>3.2564</v>
      </c>
      <c r="E16" t="n">
        <v>30.71</v>
      </c>
      <c r="F16" t="n">
        <v>25.48</v>
      </c>
      <c r="G16" t="n">
        <v>24.66</v>
      </c>
      <c r="H16" t="n">
        <v>0.36</v>
      </c>
      <c r="I16" t="n">
        <v>62</v>
      </c>
      <c r="J16" t="n">
        <v>219.09</v>
      </c>
      <c r="K16" t="n">
        <v>56.13</v>
      </c>
      <c r="L16" t="n">
        <v>4.5</v>
      </c>
      <c r="M16" t="n">
        <v>60</v>
      </c>
      <c r="N16" t="n">
        <v>48.47</v>
      </c>
      <c r="O16" t="n">
        <v>27255.72</v>
      </c>
      <c r="P16" t="n">
        <v>378.19</v>
      </c>
      <c r="Q16" t="n">
        <v>452.66</v>
      </c>
      <c r="R16" t="n">
        <v>119.46</v>
      </c>
      <c r="S16" t="n">
        <v>57.64</v>
      </c>
      <c r="T16" t="n">
        <v>28557.39</v>
      </c>
      <c r="U16" t="n">
        <v>0.48</v>
      </c>
      <c r="V16" t="n">
        <v>0.83</v>
      </c>
      <c r="W16" t="n">
        <v>6.89</v>
      </c>
      <c r="X16" t="n">
        <v>1.75</v>
      </c>
      <c r="Y16" t="n">
        <v>1</v>
      </c>
      <c r="Z16" t="n">
        <v>10</v>
      </c>
      <c r="AA16" t="n">
        <v>640.2193239888588</v>
      </c>
      <c r="AB16" t="n">
        <v>875.9763235647362</v>
      </c>
      <c r="AC16" t="n">
        <v>792.3743726842089</v>
      </c>
      <c r="AD16" t="n">
        <v>640219.3239888588</v>
      </c>
      <c r="AE16" t="n">
        <v>875976.3235647362</v>
      </c>
      <c r="AF16" t="n">
        <v>1.644281048023263e-05</v>
      </c>
      <c r="AG16" t="n">
        <v>36</v>
      </c>
      <c r="AH16" t="n">
        <v>792374.3726842089</v>
      </c>
    </row>
    <row r="17">
      <c r="A17" t="n">
        <v>15</v>
      </c>
      <c r="B17" t="n">
        <v>110</v>
      </c>
      <c r="C17" t="inlineStr">
        <is>
          <t xml:space="preserve">CONCLUIDO	</t>
        </is>
      </c>
      <c r="D17" t="n">
        <v>3.2855</v>
      </c>
      <c r="E17" t="n">
        <v>30.44</v>
      </c>
      <c r="F17" t="n">
        <v>25.37</v>
      </c>
      <c r="G17" t="n">
        <v>26.25</v>
      </c>
      <c r="H17" t="n">
        <v>0.38</v>
      </c>
      <c r="I17" t="n">
        <v>58</v>
      </c>
      <c r="J17" t="n">
        <v>219.51</v>
      </c>
      <c r="K17" t="n">
        <v>56.13</v>
      </c>
      <c r="L17" t="n">
        <v>4.75</v>
      </c>
      <c r="M17" t="n">
        <v>56</v>
      </c>
      <c r="N17" t="n">
        <v>48.63</v>
      </c>
      <c r="O17" t="n">
        <v>27306.53</v>
      </c>
      <c r="P17" t="n">
        <v>376.49</v>
      </c>
      <c r="Q17" t="n">
        <v>452.77</v>
      </c>
      <c r="R17" t="n">
        <v>115.8</v>
      </c>
      <c r="S17" t="n">
        <v>57.64</v>
      </c>
      <c r="T17" t="n">
        <v>26748.2</v>
      </c>
      <c r="U17" t="n">
        <v>0.5</v>
      </c>
      <c r="V17" t="n">
        <v>0.84</v>
      </c>
      <c r="W17" t="n">
        <v>6.89</v>
      </c>
      <c r="X17" t="n">
        <v>1.65</v>
      </c>
      <c r="Y17" t="n">
        <v>1</v>
      </c>
      <c r="Z17" t="n">
        <v>10</v>
      </c>
      <c r="AA17" t="n">
        <v>636.0138733900191</v>
      </c>
      <c r="AB17" t="n">
        <v>870.2222405240175</v>
      </c>
      <c r="AC17" t="n">
        <v>787.1694512529899</v>
      </c>
      <c r="AD17" t="n">
        <v>636013.8733900191</v>
      </c>
      <c r="AE17" t="n">
        <v>870222.2405240175</v>
      </c>
      <c r="AF17" t="n">
        <v>1.658974752266439e-05</v>
      </c>
      <c r="AG17" t="n">
        <v>36</v>
      </c>
      <c r="AH17" t="n">
        <v>787169.4512529899</v>
      </c>
    </row>
    <row r="18">
      <c r="A18" t="n">
        <v>16</v>
      </c>
      <c r="B18" t="n">
        <v>110</v>
      </c>
      <c r="C18" t="inlineStr">
        <is>
          <t xml:space="preserve">CONCLUIDO	</t>
        </is>
      </c>
      <c r="D18" t="n">
        <v>3.3111</v>
      </c>
      <c r="E18" t="n">
        <v>30.2</v>
      </c>
      <c r="F18" t="n">
        <v>25.27</v>
      </c>
      <c r="G18" t="n">
        <v>27.56</v>
      </c>
      <c r="H18" t="n">
        <v>0.4</v>
      </c>
      <c r="I18" t="n">
        <v>55</v>
      </c>
      <c r="J18" t="n">
        <v>219.92</v>
      </c>
      <c r="K18" t="n">
        <v>56.13</v>
      </c>
      <c r="L18" t="n">
        <v>5</v>
      </c>
      <c r="M18" t="n">
        <v>53</v>
      </c>
      <c r="N18" t="n">
        <v>48.79</v>
      </c>
      <c r="O18" t="n">
        <v>27357.39</v>
      </c>
      <c r="P18" t="n">
        <v>374.74</v>
      </c>
      <c r="Q18" t="n">
        <v>452.7</v>
      </c>
      <c r="R18" t="n">
        <v>112.61</v>
      </c>
      <c r="S18" t="n">
        <v>57.64</v>
      </c>
      <c r="T18" t="n">
        <v>25169.59</v>
      </c>
      <c r="U18" t="n">
        <v>0.51</v>
      </c>
      <c r="V18" t="n">
        <v>0.84</v>
      </c>
      <c r="W18" t="n">
        <v>6.88</v>
      </c>
      <c r="X18" t="n">
        <v>1.54</v>
      </c>
      <c r="Y18" t="n">
        <v>1</v>
      </c>
      <c r="Z18" t="n">
        <v>10</v>
      </c>
      <c r="AA18" t="n">
        <v>623.2135460155374</v>
      </c>
      <c r="AB18" t="n">
        <v>852.7082678996632</v>
      </c>
      <c r="AC18" t="n">
        <v>771.3269875948891</v>
      </c>
      <c r="AD18" t="n">
        <v>623213.5460155375</v>
      </c>
      <c r="AE18" t="n">
        <v>852708.2678996632</v>
      </c>
      <c r="AF18" t="n">
        <v>1.671901172494112e-05</v>
      </c>
      <c r="AG18" t="n">
        <v>35</v>
      </c>
      <c r="AH18" t="n">
        <v>771326.9875948891</v>
      </c>
    </row>
    <row r="19">
      <c r="A19" t="n">
        <v>17</v>
      </c>
      <c r="B19" t="n">
        <v>110</v>
      </c>
      <c r="C19" t="inlineStr">
        <is>
          <t xml:space="preserve">CONCLUIDO	</t>
        </is>
      </c>
      <c r="D19" t="n">
        <v>3.3318</v>
      </c>
      <c r="E19" t="n">
        <v>30.01</v>
      </c>
      <c r="F19" t="n">
        <v>25.21</v>
      </c>
      <c r="G19" t="n">
        <v>29.08</v>
      </c>
      <c r="H19" t="n">
        <v>0.42</v>
      </c>
      <c r="I19" t="n">
        <v>52</v>
      </c>
      <c r="J19" t="n">
        <v>220.33</v>
      </c>
      <c r="K19" t="n">
        <v>56.13</v>
      </c>
      <c r="L19" t="n">
        <v>5.25</v>
      </c>
      <c r="M19" t="n">
        <v>50</v>
      </c>
      <c r="N19" t="n">
        <v>48.95</v>
      </c>
      <c r="O19" t="n">
        <v>27408.3</v>
      </c>
      <c r="P19" t="n">
        <v>373.56</v>
      </c>
      <c r="Q19" t="n">
        <v>452.7</v>
      </c>
      <c r="R19" t="n">
        <v>110.08</v>
      </c>
      <c r="S19" t="n">
        <v>57.64</v>
      </c>
      <c r="T19" t="n">
        <v>23918.98</v>
      </c>
      <c r="U19" t="n">
        <v>0.52</v>
      </c>
      <c r="V19" t="n">
        <v>0.84</v>
      </c>
      <c r="W19" t="n">
        <v>6.89</v>
      </c>
      <c r="X19" t="n">
        <v>1.48</v>
      </c>
      <c r="Y19" t="n">
        <v>1</v>
      </c>
      <c r="Z19" t="n">
        <v>10</v>
      </c>
      <c r="AA19" t="n">
        <v>620.3596145485095</v>
      </c>
      <c r="AB19" t="n">
        <v>848.8033929599051</v>
      </c>
      <c r="AC19" t="n">
        <v>767.7947884388552</v>
      </c>
      <c r="AD19" t="n">
        <v>620359.6145485095</v>
      </c>
      <c r="AE19" t="n">
        <v>848803.3929599051</v>
      </c>
      <c r="AF19" t="n">
        <v>1.682353395100082e-05</v>
      </c>
      <c r="AG19" t="n">
        <v>35</v>
      </c>
      <c r="AH19" t="n">
        <v>767794.7884388552</v>
      </c>
    </row>
    <row r="20">
      <c r="A20" t="n">
        <v>18</v>
      </c>
      <c r="B20" t="n">
        <v>110</v>
      </c>
      <c r="C20" t="inlineStr">
        <is>
          <t xml:space="preserve">CONCLUIDO	</t>
        </is>
      </c>
      <c r="D20" t="n">
        <v>3.3457</v>
      </c>
      <c r="E20" t="n">
        <v>29.89</v>
      </c>
      <c r="F20" t="n">
        <v>25.16</v>
      </c>
      <c r="G20" t="n">
        <v>30.2</v>
      </c>
      <c r="H20" t="n">
        <v>0.44</v>
      </c>
      <c r="I20" t="n">
        <v>50</v>
      </c>
      <c r="J20" t="n">
        <v>220.74</v>
      </c>
      <c r="K20" t="n">
        <v>56.13</v>
      </c>
      <c r="L20" t="n">
        <v>5.5</v>
      </c>
      <c r="M20" t="n">
        <v>48</v>
      </c>
      <c r="N20" t="n">
        <v>49.12</v>
      </c>
      <c r="O20" t="n">
        <v>27459.27</v>
      </c>
      <c r="P20" t="n">
        <v>372.85</v>
      </c>
      <c r="Q20" t="n">
        <v>452.74</v>
      </c>
      <c r="R20" t="n">
        <v>108.9</v>
      </c>
      <c r="S20" t="n">
        <v>57.64</v>
      </c>
      <c r="T20" t="n">
        <v>23338.22</v>
      </c>
      <c r="U20" t="n">
        <v>0.53</v>
      </c>
      <c r="V20" t="n">
        <v>0.84</v>
      </c>
      <c r="W20" t="n">
        <v>6.88</v>
      </c>
      <c r="X20" t="n">
        <v>1.44</v>
      </c>
      <c r="Y20" t="n">
        <v>1</v>
      </c>
      <c r="Z20" t="n">
        <v>10</v>
      </c>
      <c r="AA20" t="n">
        <v>618.5094094471499</v>
      </c>
      <c r="AB20" t="n">
        <v>846.2718607149369</v>
      </c>
      <c r="AC20" t="n">
        <v>765.5048620783189</v>
      </c>
      <c r="AD20" t="n">
        <v>618509.4094471498</v>
      </c>
      <c r="AE20" t="n">
        <v>846271.8607149369</v>
      </c>
      <c r="AF20" t="n">
        <v>1.689372037333077e-05</v>
      </c>
      <c r="AG20" t="n">
        <v>35</v>
      </c>
      <c r="AH20" t="n">
        <v>765504.8620783188</v>
      </c>
    </row>
    <row r="21">
      <c r="A21" t="n">
        <v>19</v>
      </c>
      <c r="B21" t="n">
        <v>110</v>
      </c>
      <c r="C21" t="inlineStr">
        <is>
          <t xml:space="preserve">CONCLUIDO	</t>
        </is>
      </c>
      <c r="D21" t="n">
        <v>3.3674</v>
      </c>
      <c r="E21" t="n">
        <v>29.7</v>
      </c>
      <c r="F21" t="n">
        <v>25.06</v>
      </c>
      <c r="G21" t="n">
        <v>31.32</v>
      </c>
      <c r="H21" t="n">
        <v>0.46</v>
      </c>
      <c r="I21" t="n">
        <v>48</v>
      </c>
      <c r="J21" t="n">
        <v>221.16</v>
      </c>
      <c r="K21" t="n">
        <v>56.13</v>
      </c>
      <c r="L21" t="n">
        <v>5.75</v>
      </c>
      <c r="M21" t="n">
        <v>46</v>
      </c>
      <c r="N21" t="n">
        <v>49.28</v>
      </c>
      <c r="O21" t="n">
        <v>27510.3</v>
      </c>
      <c r="P21" t="n">
        <v>371.08</v>
      </c>
      <c r="Q21" t="n">
        <v>452.83</v>
      </c>
      <c r="R21" t="n">
        <v>105.68</v>
      </c>
      <c r="S21" t="n">
        <v>57.64</v>
      </c>
      <c r="T21" t="n">
        <v>21738.26</v>
      </c>
      <c r="U21" t="n">
        <v>0.55</v>
      </c>
      <c r="V21" t="n">
        <v>0.85</v>
      </c>
      <c r="W21" t="n">
        <v>6.87</v>
      </c>
      <c r="X21" t="n">
        <v>1.33</v>
      </c>
      <c r="Y21" t="n">
        <v>1</v>
      </c>
      <c r="Z21" t="n">
        <v>10</v>
      </c>
      <c r="AA21" t="n">
        <v>615.146765227832</v>
      </c>
      <c r="AB21" t="n">
        <v>841.6709425446732</v>
      </c>
      <c r="AC21" t="n">
        <v>761.3430490807958</v>
      </c>
      <c r="AD21" t="n">
        <v>615146.765227832</v>
      </c>
      <c r="AE21" t="n">
        <v>841670.9425446731</v>
      </c>
      <c r="AF21" t="n">
        <v>1.700329198229191e-05</v>
      </c>
      <c r="AG21" t="n">
        <v>35</v>
      </c>
      <c r="AH21" t="n">
        <v>761343.0490807958</v>
      </c>
    </row>
    <row r="22">
      <c r="A22" t="n">
        <v>20</v>
      </c>
      <c r="B22" t="n">
        <v>110</v>
      </c>
      <c r="C22" t="inlineStr">
        <is>
          <t xml:space="preserve">CONCLUIDO	</t>
        </is>
      </c>
      <c r="D22" t="n">
        <v>3.3818</v>
      </c>
      <c r="E22" t="n">
        <v>29.57</v>
      </c>
      <c r="F22" t="n">
        <v>25.01</v>
      </c>
      <c r="G22" t="n">
        <v>32.63</v>
      </c>
      <c r="H22" t="n">
        <v>0.48</v>
      </c>
      <c r="I22" t="n">
        <v>46</v>
      </c>
      <c r="J22" t="n">
        <v>221.57</v>
      </c>
      <c r="K22" t="n">
        <v>56.13</v>
      </c>
      <c r="L22" t="n">
        <v>6</v>
      </c>
      <c r="M22" t="n">
        <v>44</v>
      </c>
      <c r="N22" t="n">
        <v>49.45</v>
      </c>
      <c r="O22" t="n">
        <v>27561.39</v>
      </c>
      <c r="P22" t="n">
        <v>370.24</v>
      </c>
      <c r="Q22" t="n">
        <v>452.72</v>
      </c>
      <c r="R22" t="n">
        <v>104.21</v>
      </c>
      <c r="S22" t="n">
        <v>57.64</v>
      </c>
      <c r="T22" t="n">
        <v>21012.6</v>
      </c>
      <c r="U22" t="n">
        <v>0.55</v>
      </c>
      <c r="V22" t="n">
        <v>0.85</v>
      </c>
      <c r="W22" t="n">
        <v>6.87</v>
      </c>
      <c r="X22" t="n">
        <v>1.29</v>
      </c>
      <c r="Y22" t="n">
        <v>1</v>
      </c>
      <c r="Z22" t="n">
        <v>10</v>
      </c>
      <c r="AA22" t="n">
        <v>613.2003656675887</v>
      </c>
      <c r="AB22" t="n">
        <v>839.0077927972599</v>
      </c>
      <c r="AC22" t="n">
        <v>758.9340666075216</v>
      </c>
      <c r="AD22" t="n">
        <v>613200.3656675887</v>
      </c>
      <c r="AE22" t="n">
        <v>839007.7927972599</v>
      </c>
      <c r="AF22" t="n">
        <v>1.707600309607257e-05</v>
      </c>
      <c r="AG22" t="n">
        <v>35</v>
      </c>
      <c r="AH22" t="n">
        <v>758934.0666075216</v>
      </c>
    </row>
    <row r="23">
      <c r="A23" t="n">
        <v>21</v>
      </c>
      <c r="B23" t="n">
        <v>110</v>
      </c>
      <c r="C23" t="inlineStr">
        <is>
          <t xml:space="preserve">CONCLUIDO	</t>
        </is>
      </c>
      <c r="D23" t="n">
        <v>3.3949</v>
      </c>
      <c r="E23" t="n">
        <v>29.46</v>
      </c>
      <c r="F23" t="n">
        <v>24.98</v>
      </c>
      <c r="G23" t="n">
        <v>34.07</v>
      </c>
      <c r="H23" t="n">
        <v>0.5</v>
      </c>
      <c r="I23" t="n">
        <v>44</v>
      </c>
      <c r="J23" t="n">
        <v>221.99</v>
      </c>
      <c r="K23" t="n">
        <v>56.13</v>
      </c>
      <c r="L23" t="n">
        <v>6.25</v>
      </c>
      <c r="M23" t="n">
        <v>42</v>
      </c>
      <c r="N23" t="n">
        <v>49.61</v>
      </c>
      <c r="O23" t="n">
        <v>27612.53</v>
      </c>
      <c r="P23" t="n">
        <v>369.7</v>
      </c>
      <c r="Q23" t="n">
        <v>452.63</v>
      </c>
      <c r="R23" t="n">
        <v>103.12</v>
      </c>
      <c r="S23" t="n">
        <v>57.64</v>
      </c>
      <c r="T23" t="n">
        <v>20480.04</v>
      </c>
      <c r="U23" t="n">
        <v>0.5600000000000001</v>
      </c>
      <c r="V23" t="n">
        <v>0.85</v>
      </c>
      <c r="W23" t="n">
        <v>6.87</v>
      </c>
      <c r="X23" t="n">
        <v>1.26</v>
      </c>
      <c r="Y23" t="n">
        <v>1</v>
      </c>
      <c r="Z23" t="n">
        <v>10</v>
      </c>
      <c r="AA23" t="n">
        <v>611.6244142781527</v>
      </c>
      <c r="AB23" t="n">
        <v>836.8515065801654</v>
      </c>
      <c r="AC23" t="n">
        <v>756.9835733206197</v>
      </c>
      <c r="AD23" t="n">
        <v>611624.4142781527</v>
      </c>
      <c r="AE23" t="n">
        <v>836851.5065801654</v>
      </c>
      <c r="AF23" t="n">
        <v>1.714215001208136e-05</v>
      </c>
      <c r="AG23" t="n">
        <v>35</v>
      </c>
      <c r="AH23" t="n">
        <v>756983.5733206198</v>
      </c>
    </row>
    <row r="24">
      <c r="A24" t="n">
        <v>22</v>
      </c>
      <c r="B24" t="n">
        <v>110</v>
      </c>
      <c r="C24" t="inlineStr">
        <is>
          <t xml:space="preserve">CONCLUIDO	</t>
        </is>
      </c>
      <c r="D24" t="n">
        <v>3.4166</v>
      </c>
      <c r="E24" t="n">
        <v>29.27</v>
      </c>
      <c r="F24" t="n">
        <v>24.88</v>
      </c>
      <c r="G24" t="n">
        <v>35.55</v>
      </c>
      <c r="H24" t="n">
        <v>0.52</v>
      </c>
      <c r="I24" t="n">
        <v>42</v>
      </c>
      <c r="J24" t="n">
        <v>222.4</v>
      </c>
      <c r="K24" t="n">
        <v>56.13</v>
      </c>
      <c r="L24" t="n">
        <v>6.5</v>
      </c>
      <c r="M24" t="n">
        <v>40</v>
      </c>
      <c r="N24" t="n">
        <v>49.78</v>
      </c>
      <c r="O24" t="n">
        <v>27663.85</v>
      </c>
      <c r="P24" t="n">
        <v>368.08</v>
      </c>
      <c r="Q24" t="n">
        <v>452.61</v>
      </c>
      <c r="R24" t="n">
        <v>99.89</v>
      </c>
      <c r="S24" t="n">
        <v>57.64</v>
      </c>
      <c r="T24" t="n">
        <v>18871.13</v>
      </c>
      <c r="U24" t="n">
        <v>0.58</v>
      </c>
      <c r="V24" t="n">
        <v>0.85</v>
      </c>
      <c r="W24" t="n">
        <v>6.86</v>
      </c>
      <c r="X24" t="n">
        <v>1.16</v>
      </c>
      <c r="Y24" t="n">
        <v>1</v>
      </c>
      <c r="Z24" t="n">
        <v>10</v>
      </c>
      <c r="AA24" t="n">
        <v>599.4886065119849</v>
      </c>
      <c r="AB24" t="n">
        <v>820.246759000442</v>
      </c>
      <c r="AC24" t="n">
        <v>741.9635595449956</v>
      </c>
      <c r="AD24" t="n">
        <v>599488.606511985</v>
      </c>
      <c r="AE24" t="n">
        <v>820246.759000442</v>
      </c>
      <c r="AF24" t="n">
        <v>1.72517216210425e-05</v>
      </c>
      <c r="AG24" t="n">
        <v>34</v>
      </c>
      <c r="AH24" t="n">
        <v>741963.5595449957</v>
      </c>
    </row>
    <row r="25">
      <c r="A25" t="n">
        <v>23</v>
      </c>
      <c r="B25" t="n">
        <v>110</v>
      </c>
      <c r="C25" t="inlineStr">
        <is>
          <t xml:space="preserve">CONCLUIDO	</t>
        </is>
      </c>
      <c r="D25" t="n">
        <v>3.4307</v>
      </c>
      <c r="E25" t="n">
        <v>29.15</v>
      </c>
      <c r="F25" t="n">
        <v>24.85</v>
      </c>
      <c r="G25" t="n">
        <v>37.27</v>
      </c>
      <c r="H25" t="n">
        <v>0.54</v>
      </c>
      <c r="I25" t="n">
        <v>40</v>
      </c>
      <c r="J25" t="n">
        <v>222.82</v>
      </c>
      <c r="K25" t="n">
        <v>56.13</v>
      </c>
      <c r="L25" t="n">
        <v>6.75</v>
      </c>
      <c r="M25" t="n">
        <v>38</v>
      </c>
      <c r="N25" t="n">
        <v>49.94</v>
      </c>
      <c r="O25" t="n">
        <v>27715.11</v>
      </c>
      <c r="P25" t="n">
        <v>367.11</v>
      </c>
      <c r="Q25" t="n">
        <v>452.63</v>
      </c>
      <c r="R25" t="n">
        <v>98.92</v>
      </c>
      <c r="S25" t="n">
        <v>57.64</v>
      </c>
      <c r="T25" t="n">
        <v>18397.91</v>
      </c>
      <c r="U25" t="n">
        <v>0.58</v>
      </c>
      <c r="V25" t="n">
        <v>0.85</v>
      </c>
      <c r="W25" t="n">
        <v>6.86</v>
      </c>
      <c r="X25" t="n">
        <v>1.12</v>
      </c>
      <c r="Y25" t="n">
        <v>1</v>
      </c>
      <c r="Z25" t="n">
        <v>10</v>
      </c>
      <c r="AA25" t="n">
        <v>597.5584737655286</v>
      </c>
      <c r="AB25" t="n">
        <v>817.6058662252931</v>
      </c>
      <c r="AC25" t="n">
        <v>739.5747098697908</v>
      </c>
      <c r="AD25" t="n">
        <v>597558.4737655285</v>
      </c>
      <c r="AE25" t="n">
        <v>817605.8662252931</v>
      </c>
      <c r="AF25" t="n">
        <v>1.732291791995273e-05</v>
      </c>
      <c r="AG25" t="n">
        <v>34</v>
      </c>
      <c r="AH25" t="n">
        <v>739574.7098697908</v>
      </c>
    </row>
    <row r="26">
      <c r="A26" t="n">
        <v>24</v>
      </c>
      <c r="B26" t="n">
        <v>110</v>
      </c>
      <c r="C26" t="inlineStr">
        <is>
          <t xml:space="preserve">CONCLUIDO	</t>
        </is>
      </c>
      <c r="D26" t="n">
        <v>3.4371</v>
      </c>
      <c r="E26" t="n">
        <v>29.09</v>
      </c>
      <c r="F26" t="n">
        <v>24.84</v>
      </c>
      <c r="G26" t="n">
        <v>38.21</v>
      </c>
      <c r="H26" t="n">
        <v>0.5600000000000001</v>
      </c>
      <c r="I26" t="n">
        <v>39</v>
      </c>
      <c r="J26" t="n">
        <v>223.23</v>
      </c>
      <c r="K26" t="n">
        <v>56.13</v>
      </c>
      <c r="L26" t="n">
        <v>7</v>
      </c>
      <c r="M26" t="n">
        <v>37</v>
      </c>
      <c r="N26" t="n">
        <v>50.11</v>
      </c>
      <c r="O26" t="n">
        <v>27766.43</v>
      </c>
      <c r="P26" t="n">
        <v>366.89</v>
      </c>
      <c r="Q26" t="n">
        <v>452.59</v>
      </c>
      <c r="R26" t="n">
        <v>98.68000000000001</v>
      </c>
      <c r="S26" t="n">
        <v>57.64</v>
      </c>
      <c r="T26" t="n">
        <v>18284.94</v>
      </c>
      <c r="U26" t="n">
        <v>0.58</v>
      </c>
      <c r="V26" t="n">
        <v>0.85</v>
      </c>
      <c r="W26" t="n">
        <v>6.85</v>
      </c>
      <c r="X26" t="n">
        <v>1.11</v>
      </c>
      <c r="Y26" t="n">
        <v>1</v>
      </c>
      <c r="Z26" t="n">
        <v>10</v>
      </c>
      <c r="AA26" t="n">
        <v>596.8473933033422</v>
      </c>
      <c r="AB26" t="n">
        <v>816.6329345662739</v>
      </c>
      <c r="AC26" t="n">
        <v>738.6946334427902</v>
      </c>
      <c r="AD26" t="n">
        <v>596847.3933033422</v>
      </c>
      <c r="AE26" t="n">
        <v>816632.9345662739</v>
      </c>
      <c r="AF26" t="n">
        <v>1.735523397052192e-05</v>
      </c>
      <c r="AG26" t="n">
        <v>34</v>
      </c>
      <c r="AH26" t="n">
        <v>738694.6334427901</v>
      </c>
    </row>
    <row r="27">
      <c r="A27" t="n">
        <v>25</v>
      </c>
      <c r="B27" t="n">
        <v>110</v>
      </c>
      <c r="C27" t="inlineStr">
        <is>
          <t xml:space="preserve">CONCLUIDO	</t>
        </is>
      </c>
      <c r="D27" t="n">
        <v>3.4454</v>
      </c>
      <c r="E27" t="n">
        <v>29.02</v>
      </c>
      <c r="F27" t="n">
        <v>24.81</v>
      </c>
      <c r="G27" t="n">
        <v>39.17</v>
      </c>
      <c r="H27" t="n">
        <v>0.58</v>
      </c>
      <c r="I27" t="n">
        <v>38</v>
      </c>
      <c r="J27" t="n">
        <v>223.65</v>
      </c>
      <c r="K27" t="n">
        <v>56.13</v>
      </c>
      <c r="L27" t="n">
        <v>7.25</v>
      </c>
      <c r="M27" t="n">
        <v>36</v>
      </c>
      <c r="N27" t="n">
        <v>50.27</v>
      </c>
      <c r="O27" t="n">
        <v>27817.81</v>
      </c>
      <c r="P27" t="n">
        <v>366.07</v>
      </c>
      <c r="Q27" t="n">
        <v>452.62</v>
      </c>
      <c r="R27" t="n">
        <v>97.43000000000001</v>
      </c>
      <c r="S27" t="n">
        <v>57.64</v>
      </c>
      <c r="T27" t="n">
        <v>17664.75</v>
      </c>
      <c r="U27" t="n">
        <v>0.59</v>
      </c>
      <c r="V27" t="n">
        <v>0.85</v>
      </c>
      <c r="W27" t="n">
        <v>6.86</v>
      </c>
      <c r="X27" t="n">
        <v>1.08</v>
      </c>
      <c r="Y27" t="n">
        <v>1</v>
      </c>
      <c r="Z27" t="n">
        <v>10</v>
      </c>
      <c r="AA27" t="n">
        <v>595.5313839340708</v>
      </c>
      <c r="AB27" t="n">
        <v>814.8323124890012</v>
      </c>
      <c r="AC27" t="n">
        <v>737.0658602093833</v>
      </c>
      <c r="AD27" t="n">
        <v>595531.3839340708</v>
      </c>
      <c r="AE27" t="n">
        <v>814832.3124890012</v>
      </c>
      <c r="AF27" t="n">
        <v>1.739714384860383e-05</v>
      </c>
      <c r="AG27" t="n">
        <v>34</v>
      </c>
      <c r="AH27" t="n">
        <v>737065.8602093833</v>
      </c>
    </row>
    <row r="28">
      <c r="A28" t="n">
        <v>26</v>
      </c>
      <c r="B28" t="n">
        <v>110</v>
      </c>
      <c r="C28" t="inlineStr">
        <is>
          <t xml:space="preserve">CONCLUIDO	</t>
        </is>
      </c>
      <c r="D28" t="n">
        <v>3.4639</v>
      </c>
      <c r="E28" t="n">
        <v>28.87</v>
      </c>
      <c r="F28" t="n">
        <v>24.74</v>
      </c>
      <c r="G28" t="n">
        <v>41.23</v>
      </c>
      <c r="H28" t="n">
        <v>0.59</v>
      </c>
      <c r="I28" t="n">
        <v>36</v>
      </c>
      <c r="J28" t="n">
        <v>224.07</v>
      </c>
      <c r="K28" t="n">
        <v>56.13</v>
      </c>
      <c r="L28" t="n">
        <v>7.5</v>
      </c>
      <c r="M28" t="n">
        <v>34</v>
      </c>
      <c r="N28" t="n">
        <v>50.44</v>
      </c>
      <c r="O28" t="n">
        <v>27869.24</v>
      </c>
      <c r="P28" t="n">
        <v>365.08</v>
      </c>
      <c r="Q28" t="n">
        <v>452.69</v>
      </c>
      <c r="R28" t="n">
        <v>95.12</v>
      </c>
      <c r="S28" t="n">
        <v>57.64</v>
      </c>
      <c r="T28" t="n">
        <v>16517.49</v>
      </c>
      <c r="U28" t="n">
        <v>0.61</v>
      </c>
      <c r="V28" t="n">
        <v>0.86</v>
      </c>
      <c r="W28" t="n">
        <v>6.86</v>
      </c>
      <c r="X28" t="n">
        <v>1.01</v>
      </c>
      <c r="Y28" t="n">
        <v>1</v>
      </c>
      <c r="Z28" t="n">
        <v>10</v>
      </c>
      <c r="AA28" t="n">
        <v>593.2016307822349</v>
      </c>
      <c r="AB28" t="n">
        <v>811.6446414452041</v>
      </c>
      <c r="AC28" t="n">
        <v>734.1824160160819</v>
      </c>
      <c r="AD28" t="n">
        <v>593201.6307822349</v>
      </c>
      <c r="AE28" t="n">
        <v>811644.6414452041</v>
      </c>
      <c r="AF28" t="n">
        <v>1.749055743228038e-05</v>
      </c>
      <c r="AG28" t="n">
        <v>34</v>
      </c>
      <c r="AH28" t="n">
        <v>734182.4160160819</v>
      </c>
    </row>
    <row r="29">
      <c r="A29" t="n">
        <v>27</v>
      </c>
      <c r="B29" t="n">
        <v>110</v>
      </c>
      <c r="C29" t="inlineStr">
        <is>
          <t xml:space="preserve">CONCLUIDO	</t>
        </is>
      </c>
      <c r="D29" t="n">
        <v>3.4729</v>
      </c>
      <c r="E29" t="n">
        <v>28.79</v>
      </c>
      <c r="F29" t="n">
        <v>24.7</v>
      </c>
      <c r="G29" t="n">
        <v>42.35</v>
      </c>
      <c r="H29" t="n">
        <v>0.61</v>
      </c>
      <c r="I29" t="n">
        <v>35</v>
      </c>
      <c r="J29" t="n">
        <v>224.49</v>
      </c>
      <c r="K29" t="n">
        <v>56.13</v>
      </c>
      <c r="L29" t="n">
        <v>7.75</v>
      </c>
      <c r="M29" t="n">
        <v>33</v>
      </c>
      <c r="N29" t="n">
        <v>50.61</v>
      </c>
      <c r="O29" t="n">
        <v>27920.73</v>
      </c>
      <c r="P29" t="n">
        <v>364.5</v>
      </c>
      <c r="Q29" t="n">
        <v>452.66</v>
      </c>
      <c r="R29" t="n">
        <v>93.93000000000001</v>
      </c>
      <c r="S29" t="n">
        <v>57.64</v>
      </c>
      <c r="T29" t="n">
        <v>15928.37</v>
      </c>
      <c r="U29" t="n">
        <v>0.61</v>
      </c>
      <c r="V29" t="n">
        <v>0.86</v>
      </c>
      <c r="W29" t="n">
        <v>6.86</v>
      </c>
      <c r="X29" t="n">
        <v>0.98</v>
      </c>
      <c r="Y29" t="n">
        <v>1</v>
      </c>
      <c r="Z29" t="n">
        <v>10</v>
      </c>
      <c r="AA29" t="n">
        <v>592.0009346435058</v>
      </c>
      <c r="AB29" t="n">
        <v>810.0017960172198</v>
      </c>
      <c r="AC29" t="n">
        <v>732.6963614499965</v>
      </c>
      <c r="AD29" t="n">
        <v>592000.9346435058</v>
      </c>
      <c r="AE29" t="n">
        <v>810001.7960172198</v>
      </c>
      <c r="AF29" t="n">
        <v>1.753600187839329e-05</v>
      </c>
      <c r="AG29" t="n">
        <v>34</v>
      </c>
      <c r="AH29" t="n">
        <v>732696.3614499965</v>
      </c>
    </row>
    <row r="30">
      <c r="A30" t="n">
        <v>28</v>
      </c>
      <c r="B30" t="n">
        <v>110</v>
      </c>
      <c r="C30" t="inlineStr">
        <is>
          <t xml:space="preserve">CONCLUIDO	</t>
        </is>
      </c>
      <c r="D30" t="n">
        <v>3.4849</v>
      </c>
      <c r="E30" t="n">
        <v>28.7</v>
      </c>
      <c r="F30" t="n">
        <v>24.65</v>
      </c>
      <c r="G30" t="n">
        <v>43.49</v>
      </c>
      <c r="H30" t="n">
        <v>0.63</v>
      </c>
      <c r="I30" t="n">
        <v>34</v>
      </c>
      <c r="J30" t="n">
        <v>224.9</v>
      </c>
      <c r="K30" t="n">
        <v>56.13</v>
      </c>
      <c r="L30" t="n">
        <v>8</v>
      </c>
      <c r="M30" t="n">
        <v>32</v>
      </c>
      <c r="N30" t="n">
        <v>50.78</v>
      </c>
      <c r="O30" t="n">
        <v>27972.28</v>
      </c>
      <c r="P30" t="n">
        <v>363.31</v>
      </c>
      <c r="Q30" t="n">
        <v>452.66</v>
      </c>
      <c r="R30" t="n">
        <v>92.15000000000001</v>
      </c>
      <c r="S30" t="n">
        <v>57.64</v>
      </c>
      <c r="T30" t="n">
        <v>15044.08</v>
      </c>
      <c r="U30" t="n">
        <v>0.63</v>
      </c>
      <c r="V30" t="n">
        <v>0.86</v>
      </c>
      <c r="W30" t="n">
        <v>6.85</v>
      </c>
      <c r="X30" t="n">
        <v>0.92</v>
      </c>
      <c r="Y30" t="n">
        <v>1</v>
      </c>
      <c r="Z30" t="n">
        <v>10</v>
      </c>
      <c r="AA30" t="n">
        <v>590.1248088948313</v>
      </c>
      <c r="AB30" t="n">
        <v>807.4347979990567</v>
      </c>
      <c r="AC30" t="n">
        <v>730.3743541198825</v>
      </c>
      <c r="AD30" t="n">
        <v>590124.8088948313</v>
      </c>
      <c r="AE30" t="n">
        <v>807434.7979990568</v>
      </c>
      <c r="AF30" t="n">
        <v>1.759659447321051e-05</v>
      </c>
      <c r="AG30" t="n">
        <v>34</v>
      </c>
      <c r="AH30" t="n">
        <v>730374.3541198825</v>
      </c>
    </row>
    <row r="31">
      <c r="A31" t="n">
        <v>29</v>
      </c>
      <c r="B31" t="n">
        <v>110</v>
      </c>
      <c r="C31" t="inlineStr">
        <is>
          <t xml:space="preserve">CONCLUIDO	</t>
        </is>
      </c>
      <c r="D31" t="n">
        <v>3.4898</v>
      </c>
      <c r="E31" t="n">
        <v>28.66</v>
      </c>
      <c r="F31" t="n">
        <v>24.65</v>
      </c>
      <c r="G31" t="n">
        <v>44.82</v>
      </c>
      <c r="H31" t="n">
        <v>0.65</v>
      </c>
      <c r="I31" t="n">
        <v>33</v>
      </c>
      <c r="J31" t="n">
        <v>225.32</v>
      </c>
      <c r="K31" t="n">
        <v>56.13</v>
      </c>
      <c r="L31" t="n">
        <v>8.25</v>
      </c>
      <c r="M31" t="n">
        <v>31</v>
      </c>
      <c r="N31" t="n">
        <v>50.95</v>
      </c>
      <c r="O31" t="n">
        <v>28023.89</v>
      </c>
      <c r="P31" t="n">
        <v>363.45</v>
      </c>
      <c r="Q31" t="n">
        <v>452.6</v>
      </c>
      <c r="R31" t="n">
        <v>92.2</v>
      </c>
      <c r="S31" t="n">
        <v>57.64</v>
      </c>
      <c r="T31" t="n">
        <v>15070.73</v>
      </c>
      <c r="U31" t="n">
        <v>0.63</v>
      </c>
      <c r="V31" t="n">
        <v>0.86</v>
      </c>
      <c r="W31" t="n">
        <v>6.85</v>
      </c>
      <c r="X31" t="n">
        <v>0.92</v>
      </c>
      <c r="Y31" t="n">
        <v>1</v>
      </c>
      <c r="Z31" t="n">
        <v>10</v>
      </c>
      <c r="AA31" t="n">
        <v>589.822761164926</v>
      </c>
      <c r="AB31" t="n">
        <v>807.0215229695949</v>
      </c>
      <c r="AC31" t="n">
        <v>730.0005214791975</v>
      </c>
      <c r="AD31" t="n">
        <v>589822.761164926</v>
      </c>
      <c r="AE31" t="n">
        <v>807021.5229695949</v>
      </c>
      <c r="AF31" t="n">
        <v>1.762133644942754e-05</v>
      </c>
      <c r="AG31" t="n">
        <v>34</v>
      </c>
      <c r="AH31" t="n">
        <v>730000.5214791974</v>
      </c>
    </row>
    <row r="32">
      <c r="A32" t="n">
        <v>30</v>
      </c>
      <c r="B32" t="n">
        <v>110</v>
      </c>
      <c r="C32" t="inlineStr">
        <is>
          <t xml:space="preserve">CONCLUIDO	</t>
        </is>
      </c>
      <c r="D32" t="n">
        <v>3.4974</v>
      </c>
      <c r="E32" t="n">
        <v>28.59</v>
      </c>
      <c r="F32" t="n">
        <v>24.63</v>
      </c>
      <c r="G32" t="n">
        <v>46.18</v>
      </c>
      <c r="H32" t="n">
        <v>0.67</v>
      </c>
      <c r="I32" t="n">
        <v>32</v>
      </c>
      <c r="J32" t="n">
        <v>225.74</v>
      </c>
      <c r="K32" t="n">
        <v>56.13</v>
      </c>
      <c r="L32" t="n">
        <v>8.5</v>
      </c>
      <c r="M32" t="n">
        <v>30</v>
      </c>
      <c r="N32" t="n">
        <v>51.11</v>
      </c>
      <c r="O32" t="n">
        <v>28075.56</v>
      </c>
      <c r="P32" t="n">
        <v>362.85</v>
      </c>
      <c r="Q32" t="n">
        <v>452.68</v>
      </c>
      <c r="R32" t="n">
        <v>91.75</v>
      </c>
      <c r="S32" t="n">
        <v>57.64</v>
      </c>
      <c r="T32" t="n">
        <v>14852.44</v>
      </c>
      <c r="U32" t="n">
        <v>0.63</v>
      </c>
      <c r="V32" t="n">
        <v>0.86</v>
      </c>
      <c r="W32" t="n">
        <v>6.85</v>
      </c>
      <c r="X32" t="n">
        <v>0.9</v>
      </c>
      <c r="Y32" t="n">
        <v>1</v>
      </c>
      <c r="Z32" t="n">
        <v>10</v>
      </c>
      <c r="AA32" t="n">
        <v>588.7649232056625</v>
      </c>
      <c r="AB32" t="n">
        <v>805.5741424052137</v>
      </c>
      <c r="AC32" t="n">
        <v>728.6912768844692</v>
      </c>
      <c r="AD32" t="n">
        <v>588764.9232056625</v>
      </c>
      <c r="AE32" t="n">
        <v>805574.1424052137</v>
      </c>
      <c r="AF32" t="n">
        <v>1.765971175947844e-05</v>
      </c>
      <c r="AG32" t="n">
        <v>34</v>
      </c>
      <c r="AH32" t="n">
        <v>728691.2768844692</v>
      </c>
    </row>
    <row r="33">
      <c r="A33" t="n">
        <v>31</v>
      </c>
      <c r="B33" t="n">
        <v>110</v>
      </c>
      <c r="C33" t="inlineStr">
        <is>
          <t xml:space="preserve">CONCLUIDO	</t>
        </is>
      </c>
      <c r="D33" t="n">
        <v>3.5077</v>
      </c>
      <c r="E33" t="n">
        <v>28.51</v>
      </c>
      <c r="F33" t="n">
        <v>24.59</v>
      </c>
      <c r="G33" t="n">
        <v>47.59</v>
      </c>
      <c r="H33" t="n">
        <v>0.6899999999999999</v>
      </c>
      <c r="I33" t="n">
        <v>31</v>
      </c>
      <c r="J33" t="n">
        <v>226.16</v>
      </c>
      <c r="K33" t="n">
        <v>56.13</v>
      </c>
      <c r="L33" t="n">
        <v>8.75</v>
      </c>
      <c r="M33" t="n">
        <v>29</v>
      </c>
      <c r="N33" t="n">
        <v>51.28</v>
      </c>
      <c r="O33" t="n">
        <v>28127.29</v>
      </c>
      <c r="P33" t="n">
        <v>361.96</v>
      </c>
      <c r="Q33" t="n">
        <v>452.72</v>
      </c>
      <c r="R33" t="n">
        <v>90.45999999999999</v>
      </c>
      <c r="S33" t="n">
        <v>57.64</v>
      </c>
      <c r="T33" t="n">
        <v>14210.56</v>
      </c>
      <c r="U33" t="n">
        <v>0.64</v>
      </c>
      <c r="V33" t="n">
        <v>0.86</v>
      </c>
      <c r="W33" t="n">
        <v>6.85</v>
      </c>
      <c r="X33" t="n">
        <v>0.86</v>
      </c>
      <c r="Y33" t="n">
        <v>1</v>
      </c>
      <c r="Z33" t="n">
        <v>10</v>
      </c>
      <c r="AA33" t="n">
        <v>578.2974346720808</v>
      </c>
      <c r="AB33" t="n">
        <v>791.2520628005648</v>
      </c>
      <c r="AC33" t="n">
        <v>715.736076456123</v>
      </c>
      <c r="AD33" t="n">
        <v>578297.4346720808</v>
      </c>
      <c r="AE33" t="n">
        <v>791252.0628005648</v>
      </c>
      <c r="AF33" t="n">
        <v>1.771172040336322e-05</v>
      </c>
      <c r="AG33" t="n">
        <v>33</v>
      </c>
      <c r="AH33" t="n">
        <v>715736.076456123</v>
      </c>
    </row>
    <row r="34">
      <c r="A34" t="n">
        <v>32</v>
      </c>
      <c r="B34" t="n">
        <v>110</v>
      </c>
      <c r="C34" t="inlineStr">
        <is>
          <t xml:space="preserve">CONCLUIDO	</t>
        </is>
      </c>
      <c r="D34" t="n">
        <v>3.517</v>
      </c>
      <c r="E34" t="n">
        <v>28.43</v>
      </c>
      <c r="F34" t="n">
        <v>24.55</v>
      </c>
      <c r="G34" t="n">
        <v>49.11</v>
      </c>
      <c r="H34" t="n">
        <v>0.71</v>
      </c>
      <c r="I34" t="n">
        <v>30</v>
      </c>
      <c r="J34" t="n">
        <v>226.58</v>
      </c>
      <c r="K34" t="n">
        <v>56.13</v>
      </c>
      <c r="L34" t="n">
        <v>9</v>
      </c>
      <c r="M34" t="n">
        <v>28</v>
      </c>
      <c r="N34" t="n">
        <v>51.45</v>
      </c>
      <c r="O34" t="n">
        <v>28179.08</v>
      </c>
      <c r="P34" t="n">
        <v>361.55</v>
      </c>
      <c r="Q34" t="n">
        <v>452.57</v>
      </c>
      <c r="R34" t="n">
        <v>89.44</v>
      </c>
      <c r="S34" t="n">
        <v>57.64</v>
      </c>
      <c r="T34" t="n">
        <v>13706.51</v>
      </c>
      <c r="U34" t="n">
        <v>0.64</v>
      </c>
      <c r="V34" t="n">
        <v>0.86</v>
      </c>
      <c r="W34" t="n">
        <v>6.84</v>
      </c>
      <c r="X34" t="n">
        <v>0.83</v>
      </c>
      <c r="Y34" t="n">
        <v>1</v>
      </c>
      <c r="Z34" t="n">
        <v>10</v>
      </c>
      <c r="AA34" t="n">
        <v>577.2198846098673</v>
      </c>
      <c r="AB34" t="n">
        <v>789.7777112672907</v>
      </c>
      <c r="AC34" t="n">
        <v>714.4024349639192</v>
      </c>
      <c r="AD34" t="n">
        <v>577219.8846098674</v>
      </c>
      <c r="AE34" t="n">
        <v>789777.7112672906</v>
      </c>
      <c r="AF34" t="n">
        <v>1.775867966434657e-05</v>
      </c>
      <c r="AG34" t="n">
        <v>33</v>
      </c>
      <c r="AH34" t="n">
        <v>714402.4349639192</v>
      </c>
    </row>
    <row r="35">
      <c r="A35" t="n">
        <v>33</v>
      </c>
      <c r="B35" t="n">
        <v>110</v>
      </c>
      <c r="C35" t="inlineStr">
        <is>
          <t xml:space="preserve">CONCLUIDO	</t>
        </is>
      </c>
      <c r="D35" t="n">
        <v>3.5251</v>
      </c>
      <c r="E35" t="n">
        <v>28.37</v>
      </c>
      <c r="F35" t="n">
        <v>24.53</v>
      </c>
      <c r="G35" t="n">
        <v>50.75</v>
      </c>
      <c r="H35" t="n">
        <v>0.72</v>
      </c>
      <c r="I35" t="n">
        <v>29</v>
      </c>
      <c r="J35" t="n">
        <v>227</v>
      </c>
      <c r="K35" t="n">
        <v>56.13</v>
      </c>
      <c r="L35" t="n">
        <v>9.25</v>
      </c>
      <c r="M35" t="n">
        <v>27</v>
      </c>
      <c r="N35" t="n">
        <v>51.62</v>
      </c>
      <c r="O35" t="n">
        <v>28230.92</v>
      </c>
      <c r="P35" t="n">
        <v>360.75</v>
      </c>
      <c r="Q35" t="n">
        <v>452.56</v>
      </c>
      <c r="R35" t="n">
        <v>88.56999999999999</v>
      </c>
      <c r="S35" t="n">
        <v>57.64</v>
      </c>
      <c r="T35" t="n">
        <v>13277.39</v>
      </c>
      <c r="U35" t="n">
        <v>0.65</v>
      </c>
      <c r="V35" t="n">
        <v>0.86</v>
      </c>
      <c r="W35" t="n">
        <v>6.84</v>
      </c>
      <c r="X35" t="n">
        <v>0.8100000000000001</v>
      </c>
      <c r="Y35" t="n">
        <v>1</v>
      </c>
      <c r="Z35" t="n">
        <v>10</v>
      </c>
      <c r="AA35" t="n">
        <v>576.0012074365553</v>
      </c>
      <c r="AB35" t="n">
        <v>788.1102633945227</v>
      </c>
      <c r="AC35" t="n">
        <v>712.8941259758506</v>
      </c>
      <c r="AD35" t="n">
        <v>576001.2074365553</v>
      </c>
      <c r="AE35" t="n">
        <v>788110.2633945227</v>
      </c>
      <c r="AF35" t="n">
        <v>1.779957966584819e-05</v>
      </c>
      <c r="AG35" t="n">
        <v>33</v>
      </c>
      <c r="AH35" t="n">
        <v>712894.1259758505</v>
      </c>
    </row>
    <row r="36">
      <c r="A36" t="n">
        <v>34</v>
      </c>
      <c r="B36" t="n">
        <v>110</v>
      </c>
      <c r="C36" t="inlineStr">
        <is>
          <t xml:space="preserve">CONCLUIDO	</t>
        </is>
      </c>
      <c r="D36" t="n">
        <v>3.5242</v>
      </c>
      <c r="E36" t="n">
        <v>28.38</v>
      </c>
      <c r="F36" t="n">
        <v>24.54</v>
      </c>
      <c r="G36" t="n">
        <v>50.77</v>
      </c>
      <c r="H36" t="n">
        <v>0.74</v>
      </c>
      <c r="I36" t="n">
        <v>29</v>
      </c>
      <c r="J36" t="n">
        <v>227.42</v>
      </c>
      <c r="K36" t="n">
        <v>56.13</v>
      </c>
      <c r="L36" t="n">
        <v>9.5</v>
      </c>
      <c r="M36" t="n">
        <v>27</v>
      </c>
      <c r="N36" t="n">
        <v>51.8</v>
      </c>
      <c r="O36" t="n">
        <v>28282.83</v>
      </c>
      <c r="P36" t="n">
        <v>360.93</v>
      </c>
      <c r="Q36" t="n">
        <v>452.63</v>
      </c>
      <c r="R36" t="n">
        <v>88.77</v>
      </c>
      <c r="S36" t="n">
        <v>57.64</v>
      </c>
      <c r="T36" t="n">
        <v>13376.53</v>
      </c>
      <c r="U36" t="n">
        <v>0.65</v>
      </c>
      <c r="V36" t="n">
        <v>0.86</v>
      </c>
      <c r="W36" t="n">
        <v>6.84</v>
      </c>
      <c r="X36" t="n">
        <v>0.8100000000000001</v>
      </c>
      <c r="Y36" t="n">
        <v>1</v>
      </c>
      <c r="Z36" t="n">
        <v>10</v>
      </c>
      <c r="AA36" t="n">
        <v>576.2088758837918</v>
      </c>
      <c r="AB36" t="n">
        <v>788.3944045257168</v>
      </c>
      <c r="AC36" t="n">
        <v>713.1511490762781</v>
      </c>
      <c r="AD36" t="n">
        <v>576208.8758837918</v>
      </c>
      <c r="AE36" t="n">
        <v>788394.4045257168</v>
      </c>
      <c r="AF36" t="n">
        <v>1.77950352212369e-05</v>
      </c>
      <c r="AG36" t="n">
        <v>33</v>
      </c>
      <c r="AH36" t="n">
        <v>713151.1490762781</v>
      </c>
    </row>
    <row r="37">
      <c r="A37" t="n">
        <v>35</v>
      </c>
      <c r="B37" t="n">
        <v>110</v>
      </c>
      <c r="C37" t="inlineStr">
        <is>
          <t xml:space="preserve">CONCLUIDO	</t>
        </is>
      </c>
      <c r="D37" t="n">
        <v>3.5362</v>
      </c>
      <c r="E37" t="n">
        <v>28.28</v>
      </c>
      <c r="F37" t="n">
        <v>24.48</v>
      </c>
      <c r="G37" t="n">
        <v>52.47</v>
      </c>
      <c r="H37" t="n">
        <v>0.76</v>
      </c>
      <c r="I37" t="n">
        <v>28</v>
      </c>
      <c r="J37" t="n">
        <v>227.84</v>
      </c>
      <c r="K37" t="n">
        <v>56.13</v>
      </c>
      <c r="L37" t="n">
        <v>9.75</v>
      </c>
      <c r="M37" t="n">
        <v>26</v>
      </c>
      <c r="N37" t="n">
        <v>51.97</v>
      </c>
      <c r="O37" t="n">
        <v>28334.8</v>
      </c>
      <c r="P37" t="n">
        <v>359.83</v>
      </c>
      <c r="Q37" t="n">
        <v>452.59</v>
      </c>
      <c r="R37" t="n">
        <v>86.98999999999999</v>
      </c>
      <c r="S37" t="n">
        <v>57.64</v>
      </c>
      <c r="T37" t="n">
        <v>12495</v>
      </c>
      <c r="U37" t="n">
        <v>0.66</v>
      </c>
      <c r="V37" t="n">
        <v>0.87</v>
      </c>
      <c r="W37" t="n">
        <v>6.84</v>
      </c>
      <c r="X37" t="n">
        <v>0.76</v>
      </c>
      <c r="Y37" t="n">
        <v>1</v>
      </c>
      <c r="Z37" t="n">
        <v>10</v>
      </c>
      <c r="AA37" t="n">
        <v>574.4318470195177</v>
      </c>
      <c r="AB37" t="n">
        <v>785.9629952366366</v>
      </c>
      <c r="AC37" t="n">
        <v>710.9517900772432</v>
      </c>
      <c r="AD37" t="n">
        <v>574431.8470195177</v>
      </c>
      <c r="AE37" t="n">
        <v>785962.9952366366</v>
      </c>
      <c r="AF37" t="n">
        <v>1.785562781605412e-05</v>
      </c>
      <c r="AG37" t="n">
        <v>33</v>
      </c>
      <c r="AH37" t="n">
        <v>710951.7900772432</v>
      </c>
    </row>
    <row r="38">
      <c r="A38" t="n">
        <v>36</v>
      </c>
      <c r="B38" t="n">
        <v>110</v>
      </c>
      <c r="C38" t="inlineStr">
        <is>
          <t xml:space="preserve">CONCLUIDO	</t>
        </is>
      </c>
      <c r="D38" t="n">
        <v>3.5411</v>
      </c>
      <c r="E38" t="n">
        <v>28.24</v>
      </c>
      <c r="F38" t="n">
        <v>24.49</v>
      </c>
      <c r="G38" t="n">
        <v>54.41</v>
      </c>
      <c r="H38" t="n">
        <v>0.78</v>
      </c>
      <c r="I38" t="n">
        <v>27</v>
      </c>
      <c r="J38" t="n">
        <v>228.27</v>
      </c>
      <c r="K38" t="n">
        <v>56.13</v>
      </c>
      <c r="L38" t="n">
        <v>10</v>
      </c>
      <c r="M38" t="n">
        <v>25</v>
      </c>
      <c r="N38" t="n">
        <v>52.14</v>
      </c>
      <c r="O38" t="n">
        <v>28386.82</v>
      </c>
      <c r="P38" t="n">
        <v>359.79</v>
      </c>
      <c r="Q38" t="n">
        <v>452.64</v>
      </c>
      <c r="R38" t="n">
        <v>87.18000000000001</v>
      </c>
      <c r="S38" t="n">
        <v>57.64</v>
      </c>
      <c r="T38" t="n">
        <v>12591.05</v>
      </c>
      <c r="U38" t="n">
        <v>0.66</v>
      </c>
      <c r="V38" t="n">
        <v>0.87</v>
      </c>
      <c r="W38" t="n">
        <v>6.84</v>
      </c>
      <c r="X38" t="n">
        <v>0.76</v>
      </c>
      <c r="Y38" t="n">
        <v>1</v>
      </c>
      <c r="Z38" t="n">
        <v>10</v>
      </c>
      <c r="AA38" t="n">
        <v>574.0333369998845</v>
      </c>
      <c r="AB38" t="n">
        <v>785.4177362467533</v>
      </c>
      <c r="AC38" t="n">
        <v>710.4585698400784</v>
      </c>
      <c r="AD38" t="n">
        <v>574033.3369998845</v>
      </c>
      <c r="AE38" t="n">
        <v>785417.7362467533</v>
      </c>
      <c r="AF38" t="n">
        <v>1.788036979227115e-05</v>
      </c>
      <c r="AG38" t="n">
        <v>33</v>
      </c>
      <c r="AH38" t="n">
        <v>710458.5698400785</v>
      </c>
    </row>
    <row r="39">
      <c r="A39" t="n">
        <v>37</v>
      </c>
      <c r="B39" t="n">
        <v>110</v>
      </c>
      <c r="C39" t="inlineStr">
        <is>
          <t xml:space="preserve">CONCLUIDO	</t>
        </is>
      </c>
      <c r="D39" t="n">
        <v>3.5436</v>
      </c>
      <c r="E39" t="n">
        <v>28.22</v>
      </c>
      <c r="F39" t="n">
        <v>24.47</v>
      </c>
      <c r="G39" t="n">
        <v>54.37</v>
      </c>
      <c r="H39" t="n">
        <v>0.8</v>
      </c>
      <c r="I39" t="n">
        <v>27</v>
      </c>
      <c r="J39" t="n">
        <v>228.69</v>
      </c>
      <c r="K39" t="n">
        <v>56.13</v>
      </c>
      <c r="L39" t="n">
        <v>10.25</v>
      </c>
      <c r="M39" t="n">
        <v>25</v>
      </c>
      <c r="N39" t="n">
        <v>52.31</v>
      </c>
      <c r="O39" t="n">
        <v>28438.91</v>
      </c>
      <c r="P39" t="n">
        <v>359.08</v>
      </c>
      <c r="Q39" t="n">
        <v>452.61</v>
      </c>
      <c r="R39" t="n">
        <v>86.79000000000001</v>
      </c>
      <c r="S39" t="n">
        <v>57.64</v>
      </c>
      <c r="T39" t="n">
        <v>12397.72</v>
      </c>
      <c r="U39" t="n">
        <v>0.66</v>
      </c>
      <c r="V39" t="n">
        <v>0.87</v>
      </c>
      <c r="W39" t="n">
        <v>6.83</v>
      </c>
      <c r="X39" t="n">
        <v>0.74</v>
      </c>
      <c r="Y39" t="n">
        <v>1</v>
      </c>
      <c r="Z39" t="n">
        <v>10</v>
      </c>
      <c r="AA39" t="n">
        <v>573.3276456889578</v>
      </c>
      <c r="AB39" t="n">
        <v>784.4521782622401</v>
      </c>
      <c r="AC39" t="n">
        <v>709.585163354438</v>
      </c>
      <c r="AD39" t="n">
        <v>573327.6456889578</v>
      </c>
      <c r="AE39" t="n">
        <v>784452.17826224</v>
      </c>
      <c r="AF39" t="n">
        <v>1.789299324952474e-05</v>
      </c>
      <c r="AG39" t="n">
        <v>33</v>
      </c>
      <c r="AH39" t="n">
        <v>709585.163354438</v>
      </c>
    </row>
    <row r="40">
      <c r="A40" t="n">
        <v>38</v>
      </c>
      <c r="B40" t="n">
        <v>110</v>
      </c>
      <c r="C40" t="inlineStr">
        <is>
          <t xml:space="preserve">CONCLUIDO	</t>
        </is>
      </c>
      <c r="D40" t="n">
        <v>3.5499</v>
      </c>
      <c r="E40" t="n">
        <v>28.17</v>
      </c>
      <c r="F40" t="n">
        <v>24.46</v>
      </c>
      <c r="G40" t="n">
        <v>56.44</v>
      </c>
      <c r="H40" t="n">
        <v>0.8100000000000001</v>
      </c>
      <c r="I40" t="n">
        <v>26</v>
      </c>
      <c r="J40" t="n">
        <v>229.11</v>
      </c>
      <c r="K40" t="n">
        <v>56.13</v>
      </c>
      <c r="L40" t="n">
        <v>10.5</v>
      </c>
      <c r="M40" t="n">
        <v>24</v>
      </c>
      <c r="N40" t="n">
        <v>52.48</v>
      </c>
      <c r="O40" t="n">
        <v>28491.06</v>
      </c>
      <c r="P40" t="n">
        <v>358.88</v>
      </c>
      <c r="Q40" t="n">
        <v>452.59</v>
      </c>
      <c r="R40" t="n">
        <v>86.33</v>
      </c>
      <c r="S40" t="n">
        <v>57.64</v>
      </c>
      <c r="T40" t="n">
        <v>12174.08</v>
      </c>
      <c r="U40" t="n">
        <v>0.67</v>
      </c>
      <c r="V40" t="n">
        <v>0.87</v>
      </c>
      <c r="W40" t="n">
        <v>6.84</v>
      </c>
      <c r="X40" t="n">
        <v>0.73</v>
      </c>
      <c r="Y40" t="n">
        <v>1</v>
      </c>
      <c r="Z40" t="n">
        <v>10</v>
      </c>
      <c r="AA40" t="n">
        <v>572.6880833954746</v>
      </c>
      <c r="AB40" t="n">
        <v>783.5771009167992</v>
      </c>
      <c r="AC40" t="n">
        <v>708.7936021626673</v>
      </c>
      <c r="AD40" t="n">
        <v>572688.0833954746</v>
      </c>
      <c r="AE40" t="n">
        <v>783577.1009167992</v>
      </c>
      <c r="AF40" t="n">
        <v>1.792480436180378e-05</v>
      </c>
      <c r="AG40" t="n">
        <v>33</v>
      </c>
      <c r="AH40" t="n">
        <v>708793.6021626673</v>
      </c>
    </row>
    <row r="41">
      <c r="A41" t="n">
        <v>39</v>
      </c>
      <c r="B41" t="n">
        <v>110</v>
      </c>
      <c r="C41" t="inlineStr">
        <is>
          <t xml:space="preserve">CONCLUIDO	</t>
        </is>
      </c>
      <c r="D41" t="n">
        <v>3.5594</v>
      </c>
      <c r="E41" t="n">
        <v>28.09</v>
      </c>
      <c r="F41" t="n">
        <v>24.43</v>
      </c>
      <c r="G41" t="n">
        <v>58.62</v>
      </c>
      <c r="H41" t="n">
        <v>0.83</v>
      </c>
      <c r="I41" t="n">
        <v>25</v>
      </c>
      <c r="J41" t="n">
        <v>229.53</v>
      </c>
      <c r="K41" t="n">
        <v>56.13</v>
      </c>
      <c r="L41" t="n">
        <v>10.75</v>
      </c>
      <c r="M41" t="n">
        <v>23</v>
      </c>
      <c r="N41" t="n">
        <v>52.66</v>
      </c>
      <c r="O41" t="n">
        <v>28543.27</v>
      </c>
      <c r="P41" t="n">
        <v>358.26</v>
      </c>
      <c r="Q41" t="n">
        <v>452.61</v>
      </c>
      <c r="R41" t="n">
        <v>85.23</v>
      </c>
      <c r="S41" t="n">
        <v>57.64</v>
      </c>
      <c r="T41" t="n">
        <v>11629.08</v>
      </c>
      <c r="U41" t="n">
        <v>0.68</v>
      </c>
      <c r="V41" t="n">
        <v>0.87</v>
      </c>
      <c r="W41" t="n">
        <v>6.83</v>
      </c>
      <c r="X41" t="n">
        <v>0.7</v>
      </c>
      <c r="Y41" t="n">
        <v>1</v>
      </c>
      <c r="Z41" t="n">
        <v>10</v>
      </c>
      <c r="AA41" t="n">
        <v>571.4925727497285</v>
      </c>
      <c r="AB41" t="n">
        <v>781.941350509082</v>
      </c>
      <c r="AC41" t="n">
        <v>707.3139654780726</v>
      </c>
      <c r="AD41" t="n">
        <v>571492.5727497286</v>
      </c>
      <c r="AE41" t="n">
        <v>781941.350509082</v>
      </c>
      <c r="AF41" t="n">
        <v>1.797277349936741e-05</v>
      </c>
      <c r="AG41" t="n">
        <v>33</v>
      </c>
      <c r="AH41" t="n">
        <v>707313.9654780726</v>
      </c>
    </row>
    <row r="42">
      <c r="A42" t="n">
        <v>40</v>
      </c>
      <c r="B42" t="n">
        <v>110</v>
      </c>
      <c r="C42" t="inlineStr">
        <is>
          <t xml:space="preserve">CONCLUIDO	</t>
        </is>
      </c>
      <c r="D42" t="n">
        <v>3.5604</v>
      </c>
      <c r="E42" t="n">
        <v>28.09</v>
      </c>
      <c r="F42" t="n">
        <v>24.42</v>
      </c>
      <c r="G42" t="n">
        <v>58.6</v>
      </c>
      <c r="H42" t="n">
        <v>0.85</v>
      </c>
      <c r="I42" t="n">
        <v>25</v>
      </c>
      <c r="J42" t="n">
        <v>229.96</v>
      </c>
      <c r="K42" t="n">
        <v>56.13</v>
      </c>
      <c r="L42" t="n">
        <v>11</v>
      </c>
      <c r="M42" t="n">
        <v>23</v>
      </c>
      <c r="N42" t="n">
        <v>52.83</v>
      </c>
      <c r="O42" t="n">
        <v>28595.54</v>
      </c>
      <c r="P42" t="n">
        <v>357.98</v>
      </c>
      <c r="Q42" t="n">
        <v>452.6</v>
      </c>
      <c r="R42" t="n">
        <v>84.86</v>
      </c>
      <c r="S42" t="n">
        <v>57.64</v>
      </c>
      <c r="T42" t="n">
        <v>11442.73</v>
      </c>
      <c r="U42" t="n">
        <v>0.68</v>
      </c>
      <c r="V42" t="n">
        <v>0.87</v>
      </c>
      <c r="W42" t="n">
        <v>6.84</v>
      </c>
      <c r="X42" t="n">
        <v>0.6899999999999999</v>
      </c>
      <c r="Y42" t="n">
        <v>1</v>
      </c>
      <c r="Z42" t="n">
        <v>10</v>
      </c>
      <c r="AA42" t="n">
        <v>571.2125119395614</v>
      </c>
      <c r="AB42" t="n">
        <v>781.5581589532005</v>
      </c>
      <c r="AC42" t="n">
        <v>706.9673451864718</v>
      </c>
      <c r="AD42" t="n">
        <v>571212.5119395615</v>
      </c>
      <c r="AE42" t="n">
        <v>781558.1589532006</v>
      </c>
      <c r="AF42" t="n">
        <v>1.797782288226884e-05</v>
      </c>
      <c r="AG42" t="n">
        <v>33</v>
      </c>
      <c r="AH42" t="n">
        <v>706967.3451864718</v>
      </c>
    </row>
    <row r="43">
      <c r="A43" t="n">
        <v>41</v>
      </c>
      <c r="B43" t="n">
        <v>110</v>
      </c>
      <c r="C43" t="inlineStr">
        <is>
          <t xml:space="preserve">CONCLUIDO	</t>
        </is>
      </c>
      <c r="D43" t="n">
        <v>3.5719</v>
      </c>
      <c r="E43" t="n">
        <v>28</v>
      </c>
      <c r="F43" t="n">
        <v>24.37</v>
      </c>
      <c r="G43" t="n">
        <v>60.93</v>
      </c>
      <c r="H43" t="n">
        <v>0.87</v>
      </c>
      <c r="I43" t="n">
        <v>24</v>
      </c>
      <c r="J43" t="n">
        <v>230.38</v>
      </c>
      <c r="K43" t="n">
        <v>56.13</v>
      </c>
      <c r="L43" t="n">
        <v>11.25</v>
      </c>
      <c r="M43" t="n">
        <v>22</v>
      </c>
      <c r="N43" t="n">
        <v>53</v>
      </c>
      <c r="O43" t="n">
        <v>28647.87</v>
      </c>
      <c r="P43" t="n">
        <v>357.38</v>
      </c>
      <c r="Q43" t="n">
        <v>452.64</v>
      </c>
      <c r="R43" t="n">
        <v>83.59999999999999</v>
      </c>
      <c r="S43" t="n">
        <v>57.64</v>
      </c>
      <c r="T43" t="n">
        <v>10818.46</v>
      </c>
      <c r="U43" t="n">
        <v>0.6899999999999999</v>
      </c>
      <c r="V43" t="n">
        <v>0.87</v>
      </c>
      <c r="W43" t="n">
        <v>6.83</v>
      </c>
      <c r="X43" t="n">
        <v>0.65</v>
      </c>
      <c r="Y43" t="n">
        <v>1</v>
      </c>
      <c r="Z43" t="n">
        <v>10</v>
      </c>
      <c r="AA43" t="n">
        <v>569.8596847123421</v>
      </c>
      <c r="AB43" t="n">
        <v>779.7071610583939</v>
      </c>
      <c r="AC43" t="n">
        <v>705.2930039328536</v>
      </c>
      <c r="AD43" t="n">
        <v>569859.6847123421</v>
      </c>
      <c r="AE43" t="n">
        <v>779707.1610583939</v>
      </c>
      <c r="AF43" t="n">
        <v>1.803589078563534e-05</v>
      </c>
      <c r="AG43" t="n">
        <v>33</v>
      </c>
      <c r="AH43" t="n">
        <v>705293.0039328536</v>
      </c>
    </row>
    <row r="44">
      <c r="A44" t="n">
        <v>42</v>
      </c>
      <c r="B44" t="n">
        <v>110</v>
      </c>
      <c r="C44" t="inlineStr">
        <is>
          <t xml:space="preserve">CONCLUIDO	</t>
        </is>
      </c>
      <c r="D44" t="n">
        <v>3.5699</v>
      </c>
      <c r="E44" t="n">
        <v>28.01</v>
      </c>
      <c r="F44" t="n">
        <v>24.39</v>
      </c>
      <c r="G44" t="n">
        <v>60.97</v>
      </c>
      <c r="H44" t="n">
        <v>0.89</v>
      </c>
      <c r="I44" t="n">
        <v>24</v>
      </c>
      <c r="J44" t="n">
        <v>230.81</v>
      </c>
      <c r="K44" t="n">
        <v>56.13</v>
      </c>
      <c r="L44" t="n">
        <v>11.5</v>
      </c>
      <c r="M44" t="n">
        <v>22</v>
      </c>
      <c r="N44" t="n">
        <v>53.18</v>
      </c>
      <c r="O44" t="n">
        <v>28700.26</v>
      </c>
      <c r="P44" t="n">
        <v>357.12</v>
      </c>
      <c r="Q44" t="n">
        <v>452.56</v>
      </c>
      <c r="R44" t="n">
        <v>83.94</v>
      </c>
      <c r="S44" t="n">
        <v>57.64</v>
      </c>
      <c r="T44" t="n">
        <v>10990.2</v>
      </c>
      <c r="U44" t="n">
        <v>0.6899999999999999</v>
      </c>
      <c r="V44" t="n">
        <v>0.87</v>
      </c>
      <c r="W44" t="n">
        <v>6.83</v>
      </c>
      <c r="X44" t="n">
        <v>0.66</v>
      </c>
      <c r="Y44" t="n">
        <v>1</v>
      </c>
      <c r="Z44" t="n">
        <v>10</v>
      </c>
      <c r="AA44" t="n">
        <v>569.8618415442808</v>
      </c>
      <c r="AB44" t="n">
        <v>779.710112131005</v>
      </c>
      <c r="AC44" t="n">
        <v>705.2956733592366</v>
      </c>
      <c r="AD44" t="n">
        <v>569861.8415442808</v>
      </c>
      <c r="AE44" t="n">
        <v>779710.1121310049</v>
      </c>
      <c r="AF44" t="n">
        <v>1.802579201983247e-05</v>
      </c>
      <c r="AG44" t="n">
        <v>33</v>
      </c>
      <c r="AH44" t="n">
        <v>705295.6733592366</v>
      </c>
    </row>
    <row r="45">
      <c r="A45" t="n">
        <v>43</v>
      </c>
      <c r="B45" t="n">
        <v>110</v>
      </c>
      <c r="C45" t="inlineStr">
        <is>
          <t xml:space="preserve">CONCLUIDO	</t>
        </is>
      </c>
      <c r="D45" t="n">
        <v>3.5793</v>
      </c>
      <c r="E45" t="n">
        <v>27.94</v>
      </c>
      <c r="F45" t="n">
        <v>24.35</v>
      </c>
      <c r="G45" t="n">
        <v>63.53</v>
      </c>
      <c r="H45" t="n">
        <v>0.9</v>
      </c>
      <c r="I45" t="n">
        <v>23</v>
      </c>
      <c r="J45" t="n">
        <v>231.23</v>
      </c>
      <c r="K45" t="n">
        <v>56.13</v>
      </c>
      <c r="L45" t="n">
        <v>11.75</v>
      </c>
      <c r="M45" t="n">
        <v>21</v>
      </c>
      <c r="N45" t="n">
        <v>53.36</v>
      </c>
      <c r="O45" t="n">
        <v>28752.71</v>
      </c>
      <c r="P45" t="n">
        <v>356.59</v>
      </c>
      <c r="Q45" t="n">
        <v>452.58</v>
      </c>
      <c r="R45" t="n">
        <v>82.78</v>
      </c>
      <c r="S45" t="n">
        <v>57.64</v>
      </c>
      <c r="T45" t="n">
        <v>10413.16</v>
      </c>
      <c r="U45" t="n">
        <v>0.7</v>
      </c>
      <c r="V45" t="n">
        <v>0.87</v>
      </c>
      <c r="W45" t="n">
        <v>6.83</v>
      </c>
      <c r="X45" t="n">
        <v>0.63</v>
      </c>
      <c r="Y45" t="n">
        <v>1</v>
      </c>
      <c r="Z45" t="n">
        <v>10</v>
      </c>
      <c r="AA45" t="n">
        <v>568.7362517410728</v>
      </c>
      <c r="AB45" t="n">
        <v>778.1700305047386</v>
      </c>
      <c r="AC45" t="n">
        <v>703.902574961863</v>
      </c>
      <c r="AD45" t="n">
        <v>568736.2517410729</v>
      </c>
      <c r="AE45" t="n">
        <v>778170.0305047387</v>
      </c>
      <c r="AF45" t="n">
        <v>1.807325621910596e-05</v>
      </c>
      <c r="AG45" t="n">
        <v>33</v>
      </c>
      <c r="AH45" t="n">
        <v>703902.574961863</v>
      </c>
    </row>
    <row r="46">
      <c r="A46" t="n">
        <v>44</v>
      </c>
      <c r="B46" t="n">
        <v>110</v>
      </c>
      <c r="C46" t="inlineStr">
        <is>
          <t xml:space="preserve">CONCLUIDO	</t>
        </is>
      </c>
      <c r="D46" t="n">
        <v>3.5801</v>
      </c>
      <c r="E46" t="n">
        <v>27.93</v>
      </c>
      <c r="F46" t="n">
        <v>24.35</v>
      </c>
      <c r="G46" t="n">
        <v>63.52</v>
      </c>
      <c r="H46" t="n">
        <v>0.92</v>
      </c>
      <c r="I46" t="n">
        <v>23</v>
      </c>
      <c r="J46" t="n">
        <v>231.66</v>
      </c>
      <c r="K46" t="n">
        <v>56.13</v>
      </c>
      <c r="L46" t="n">
        <v>12</v>
      </c>
      <c r="M46" t="n">
        <v>21</v>
      </c>
      <c r="N46" t="n">
        <v>53.53</v>
      </c>
      <c r="O46" t="n">
        <v>28805.23</v>
      </c>
      <c r="P46" t="n">
        <v>356.14</v>
      </c>
      <c r="Q46" t="n">
        <v>452.55</v>
      </c>
      <c r="R46" t="n">
        <v>82.38</v>
      </c>
      <c r="S46" t="n">
        <v>57.64</v>
      </c>
      <c r="T46" t="n">
        <v>10215.4</v>
      </c>
      <c r="U46" t="n">
        <v>0.7</v>
      </c>
      <c r="V46" t="n">
        <v>0.87</v>
      </c>
      <c r="W46" t="n">
        <v>6.84</v>
      </c>
      <c r="X46" t="n">
        <v>0.62</v>
      </c>
      <c r="Y46" t="n">
        <v>1</v>
      </c>
      <c r="Z46" t="n">
        <v>10</v>
      </c>
      <c r="AA46" t="n">
        <v>568.3715029466571</v>
      </c>
      <c r="AB46" t="n">
        <v>777.670965112638</v>
      </c>
      <c r="AC46" t="n">
        <v>703.4511396703417</v>
      </c>
      <c r="AD46" t="n">
        <v>568371.5029466571</v>
      </c>
      <c r="AE46" t="n">
        <v>777670.965112638</v>
      </c>
      <c r="AF46" t="n">
        <v>1.807729572542711e-05</v>
      </c>
      <c r="AG46" t="n">
        <v>33</v>
      </c>
      <c r="AH46" t="n">
        <v>703451.1396703417</v>
      </c>
    </row>
    <row r="47">
      <c r="A47" t="n">
        <v>45</v>
      </c>
      <c r="B47" t="n">
        <v>110</v>
      </c>
      <c r="C47" t="inlineStr">
        <is>
          <t xml:space="preserve">CONCLUIDO	</t>
        </is>
      </c>
      <c r="D47" t="n">
        <v>3.589</v>
      </c>
      <c r="E47" t="n">
        <v>27.86</v>
      </c>
      <c r="F47" t="n">
        <v>24.32</v>
      </c>
      <c r="G47" t="n">
        <v>66.33</v>
      </c>
      <c r="H47" t="n">
        <v>0.9399999999999999</v>
      </c>
      <c r="I47" t="n">
        <v>22</v>
      </c>
      <c r="J47" t="n">
        <v>232.08</v>
      </c>
      <c r="K47" t="n">
        <v>56.13</v>
      </c>
      <c r="L47" t="n">
        <v>12.25</v>
      </c>
      <c r="M47" t="n">
        <v>20</v>
      </c>
      <c r="N47" t="n">
        <v>53.71</v>
      </c>
      <c r="O47" t="n">
        <v>28857.81</v>
      </c>
      <c r="P47" t="n">
        <v>355.86</v>
      </c>
      <c r="Q47" t="n">
        <v>452.62</v>
      </c>
      <c r="R47" t="n">
        <v>81.67</v>
      </c>
      <c r="S47" t="n">
        <v>57.64</v>
      </c>
      <c r="T47" t="n">
        <v>9861.379999999999</v>
      </c>
      <c r="U47" t="n">
        <v>0.71</v>
      </c>
      <c r="V47" t="n">
        <v>0.87</v>
      </c>
      <c r="W47" t="n">
        <v>6.83</v>
      </c>
      <c r="X47" t="n">
        <v>0.6</v>
      </c>
      <c r="Y47" t="n">
        <v>1</v>
      </c>
      <c r="Z47" t="n">
        <v>10</v>
      </c>
      <c r="AA47" t="n">
        <v>567.4717850760288</v>
      </c>
      <c r="AB47" t="n">
        <v>776.4399314292931</v>
      </c>
      <c r="AC47" t="n">
        <v>702.3375941139685</v>
      </c>
      <c r="AD47" t="n">
        <v>567471.7850760288</v>
      </c>
      <c r="AE47" t="n">
        <v>776439.9314292931</v>
      </c>
      <c r="AF47" t="n">
        <v>1.812223523324988e-05</v>
      </c>
      <c r="AG47" t="n">
        <v>33</v>
      </c>
      <c r="AH47" t="n">
        <v>702337.5941139685</v>
      </c>
    </row>
    <row r="48">
      <c r="A48" t="n">
        <v>46</v>
      </c>
      <c r="B48" t="n">
        <v>110</v>
      </c>
      <c r="C48" t="inlineStr">
        <is>
          <t xml:space="preserve">CONCLUIDO	</t>
        </is>
      </c>
      <c r="D48" t="n">
        <v>3.589</v>
      </c>
      <c r="E48" t="n">
        <v>27.86</v>
      </c>
      <c r="F48" t="n">
        <v>24.32</v>
      </c>
      <c r="G48" t="n">
        <v>66.33</v>
      </c>
      <c r="H48" t="n">
        <v>0.96</v>
      </c>
      <c r="I48" t="n">
        <v>22</v>
      </c>
      <c r="J48" t="n">
        <v>232.51</v>
      </c>
      <c r="K48" t="n">
        <v>56.13</v>
      </c>
      <c r="L48" t="n">
        <v>12.5</v>
      </c>
      <c r="M48" t="n">
        <v>20</v>
      </c>
      <c r="N48" t="n">
        <v>53.88</v>
      </c>
      <c r="O48" t="n">
        <v>28910.45</v>
      </c>
      <c r="P48" t="n">
        <v>355.71</v>
      </c>
      <c r="Q48" t="n">
        <v>452.6</v>
      </c>
      <c r="R48" t="n">
        <v>81.78</v>
      </c>
      <c r="S48" t="n">
        <v>57.64</v>
      </c>
      <c r="T48" t="n">
        <v>9917.32</v>
      </c>
      <c r="U48" t="n">
        <v>0.7</v>
      </c>
      <c r="V48" t="n">
        <v>0.87</v>
      </c>
      <c r="W48" t="n">
        <v>6.83</v>
      </c>
      <c r="X48" t="n">
        <v>0.6</v>
      </c>
      <c r="Y48" t="n">
        <v>1</v>
      </c>
      <c r="Z48" t="n">
        <v>10</v>
      </c>
      <c r="AA48" t="n">
        <v>567.370699191995</v>
      </c>
      <c r="AB48" t="n">
        <v>776.3016212631636</v>
      </c>
      <c r="AC48" t="n">
        <v>702.2124840759749</v>
      </c>
      <c r="AD48" t="n">
        <v>567370.699191995</v>
      </c>
      <c r="AE48" t="n">
        <v>776301.6212631636</v>
      </c>
      <c r="AF48" t="n">
        <v>1.812223523324988e-05</v>
      </c>
      <c r="AG48" t="n">
        <v>33</v>
      </c>
      <c r="AH48" t="n">
        <v>702212.4840759749</v>
      </c>
    </row>
    <row r="49">
      <c r="A49" t="n">
        <v>47</v>
      </c>
      <c r="B49" t="n">
        <v>110</v>
      </c>
      <c r="C49" t="inlineStr">
        <is>
          <t xml:space="preserve">CONCLUIDO	</t>
        </is>
      </c>
      <c r="D49" t="n">
        <v>3.5984</v>
      </c>
      <c r="E49" t="n">
        <v>27.79</v>
      </c>
      <c r="F49" t="n">
        <v>24.29</v>
      </c>
      <c r="G49" t="n">
        <v>69.40000000000001</v>
      </c>
      <c r="H49" t="n">
        <v>0.97</v>
      </c>
      <c r="I49" t="n">
        <v>21</v>
      </c>
      <c r="J49" t="n">
        <v>232.94</v>
      </c>
      <c r="K49" t="n">
        <v>56.13</v>
      </c>
      <c r="L49" t="n">
        <v>12.75</v>
      </c>
      <c r="M49" t="n">
        <v>19</v>
      </c>
      <c r="N49" t="n">
        <v>54.06</v>
      </c>
      <c r="O49" t="n">
        <v>28963.15</v>
      </c>
      <c r="P49" t="n">
        <v>354.93</v>
      </c>
      <c r="Q49" t="n">
        <v>452.56</v>
      </c>
      <c r="R49" t="n">
        <v>80.70999999999999</v>
      </c>
      <c r="S49" t="n">
        <v>57.64</v>
      </c>
      <c r="T49" t="n">
        <v>9388.84</v>
      </c>
      <c r="U49" t="n">
        <v>0.71</v>
      </c>
      <c r="V49" t="n">
        <v>0.87</v>
      </c>
      <c r="W49" t="n">
        <v>6.83</v>
      </c>
      <c r="X49" t="n">
        <v>0.57</v>
      </c>
      <c r="Y49" t="n">
        <v>1</v>
      </c>
      <c r="Z49" t="n">
        <v>10</v>
      </c>
      <c r="AA49" t="n">
        <v>566.1021562180565</v>
      </c>
      <c r="AB49" t="n">
        <v>774.5659448020547</v>
      </c>
      <c r="AC49" t="n">
        <v>700.6424581402771</v>
      </c>
      <c r="AD49" t="n">
        <v>566102.1562180565</v>
      </c>
      <c r="AE49" t="n">
        <v>774565.9448020547</v>
      </c>
      <c r="AF49" t="n">
        <v>1.816969943252337e-05</v>
      </c>
      <c r="AG49" t="n">
        <v>33</v>
      </c>
      <c r="AH49" t="n">
        <v>700642.4581402771</v>
      </c>
    </row>
    <row r="50">
      <c r="A50" t="n">
        <v>48</v>
      </c>
      <c r="B50" t="n">
        <v>110</v>
      </c>
      <c r="C50" t="inlineStr">
        <is>
          <t xml:space="preserve">CONCLUIDO	</t>
        </is>
      </c>
      <c r="D50" t="n">
        <v>3.5982</v>
      </c>
      <c r="E50" t="n">
        <v>27.79</v>
      </c>
      <c r="F50" t="n">
        <v>24.29</v>
      </c>
      <c r="G50" t="n">
        <v>69.41</v>
      </c>
      <c r="H50" t="n">
        <v>0.99</v>
      </c>
      <c r="I50" t="n">
        <v>21</v>
      </c>
      <c r="J50" t="n">
        <v>233.37</v>
      </c>
      <c r="K50" t="n">
        <v>56.13</v>
      </c>
      <c r="L50" t="n">
        <v>13</v>
      </c>
      <c r="M50" t="n">
        <v>19</v>
      </c>
      <c r="N50" t="n">
        <v>54.24</v>
      </c>
      <c r="O50" t="n">
        <v>29015.91</v>
      </c>
      <c r="P50" t="n">
        <v>355.05</v>
      </c>
      <c r="Q50" t="n">
        <v>452.63</v>
      </c>
      <c r="R50" t="n">
        <v>80.81</v>
      </c>
      <c r="S50" t="n">
        <v>57.64</v>
      </c>
      <c r="T50" t="n">
        <v>9435.790000000001</v>
      </c>
      <c r="U50" t="n">
        <v>0.71</v>
      </c>
      <c r="V50" t="n">
        <v>0.87</v>
      </c>
      <c r="W50" t="n">
        <v>6.83</v>
      </c>
      <c r="X50" t="n">
        <v>0.57</v>
      </c>
      <c r="Y50" t="n">
        <v>1</v>
      </c>
      <c r="Z50" t="n">
        <v>10</v>
      </c>
      <c r="AA50" t="n">
        <v>566.1977796777051</v>
      </c>
      <c r="AB50" t="n">
        <v>774.6967810381551</v>
      </c>
      <c r="AC50" t="n">
        <v>700.7608075496338</v>
      </c>
      <c r="AD50" t="n">
        <v>566197.779677705</v>
      </c>
      <c r="AE50" t="n">
        <v>774696.7810381551</v>
      </c>
      <c r="AF50" t="n">
        <v>1.816868955594308e-05</v>
      </c>
      <c r="AG50" t="n">
        <v>33</v>
      </c>
      <c r="AH50" t="n">
        <v>700760.8075496338</v>
      </c>
    </row>
    <row r="51">
      <c r="A51" t="n">
        <v>49</v>
      </c>
      <c r="B51" t="n">
        <v>110</v>
      </c>
      <c r="C51" t="inlineStr">
        <is>
          <t xml:space="preserve">CONCLUIDO	</t>
        </is>
      </c>
      <c r="D51" t="n">
        <v>3.5971</v>
      </c>
      <c r="E51" t="n">
        <v>27.8</v>
      </c>
      <c r="F51" t="n">
        <v>24.3</v>
      </c>
      <c r="G51" t="n">
        <v>69.43000000000001</v>
      </c>
      <c r="H51" t="n">
        <v>1.01</v>
      </c>
      <c r="I51" t="n">
        <v>21</v>
      </c>
      <c r="J51" t="n">
        <v>233.79</v>
      </c>
      <c r="K51" t="n">
        <v>56.13</v>
      </c>
      <c r="L51" t="n">
        <v>13.25</v>
      </c>
      <c r="M51" t="n">
        <v>19</v>
      </c>
      <c r="N51" t="n">
        <v>54.42</v>
      </c>
      <c r="O51" t="n">
        <v>29068.74</v>
      </c>
      <c r="P51" t="n">
        <v>354.78</v>
      </c>
      <c r="Q51" t="n">
        <v>452.56</v>
      </c>
      <c r="R51" t="n">
        <v>81.05</v>
      </c>
      <c r="S51" t="n">
        <v>57.64</v>
      </c>
      <c r="T51" t="n">
        <v>9560.030000000001</v>
      </c>
      <c r="U51" t="n">
        <v>0.71</v>
      </c>
      <c r="V51" t="n">
        <v>0.87</v>
      </c>
      <c r="W51" t="n">
        <v>6.83</v>
      </c>
      <c r="X51" t="n">
        <v>0.58</v>
      </c>
      <c r="Y51" t="n">
        <v>1</v>
      </c>
      <c r="Z51" t="n">
        <v>10</v>
      </c>
      <c r="AA51" t="n">
        <v>566.111183255681</v>
      </c>
      <c r="AB51" t="n">
        <v>774.5782959931773</v>
      </c>
      <c r="AC51" t="n">
        <v>700.6536305510539</v>
      </c>
      <c r="AD51" t="n">
        <v>566111.183255681</v>
      </c>
      <c r="AE51" t="n">
        <v>774578.2959931773</v>
      </c>
      <c r="AF51" t="n">
        <v>1.816313523475151e-05</v>
      </c>
      <c r="AG51" t="n">
        <v>33</v>
      </c>
      <c r="AH51" t="n">
        <v>700653.6305510539</v>
      </c>
    </row>
    <row r="52">
      <c r="A52" t="n">
        <v>50</v>
      </c>
      <c r="B52" t="n">
        <v>110</v>
      </c>
      <c r="C52" t="inlineStr">
        <is>
          <t xml:space="preserve">CONCLUIDO	</t>
        </is>
      </c>
      <c r="D52" t="n">
        <v>3.6062</v>
      </c>
      <c r="E52" t="n">
        <v>27.73</v>
      </c>
      <c r="F52" t="n">
        <v>24.27</v>
      </c>
      <c r="G52" t="n">
        <v>72.81999999999999</v>
      </c>
      <c r="H52" t="n">
        <v>1.02</v>
      </c>
      <c r="I52" t="n">
        <v>20</v>
      </c>
      <c r="J52" t="n">
        <v>234.22</v>
      </c>
      <c r="K52" t="n">
        <v>56.13</v>
      </c>
      <c r="L52" t="n">
        <v>13.5</v>
      </c>
      <c r="M52" t="n">
        <v>18</v>
      </c>
      <c r="N52" t="n">
        <v>54.6</v>
      </c>
      <c r="O52" t="n">
        <v>29121.64</v>
      </c>
      <c r="P52" t="n">
        <v>354.06</v>
      </c>
      <c r="Q52" t="n">
        <v>452.6</v>
      </c>
      <c r="R52" t="n">
        <v>80.22</v>
      </c>
      <c r="S52" t="n">
        <v>57.64</v>
      </c>
      <c r="T52" t="n">
        <v>9150.02</v>
      </c>
      <c r="U52" t="n">
        <v>0.72</v>
      </c>
      <c r="V52" t="n">
        <v>0.87</v>
      </c>
      <c r="W52" t="n">
        <v>6.83</v>
      </c>
      <c r="X52" t="n">
        <v>0.55</v>
      </c>
      <c r="Y52" t="n">
        <v>1</v>
      </c>
      <c r="Z52" t="n">
        <v>10</v>
      </c>
      <c r="AA52" t="n">
        <v>564.9113018927548</v>
      </c>
      <c r="AB52" t="n">
        <v>772.9365653773918</v>
      </c>
      <c r="AC52" t="n">
        <v>699.1685844010557</v>
      </c>
      <c r="AD52" t="n">
        <v>564911.3018927547</v>
      </c>
      <c r="AE52" t="n">
        <v>772936.5653773919</v>
      </c>
      <c r="AF52" t="n">
        <v>1.820908461915456e-05</v>
      </c>
      <c r="AG52" t="n">
        <v>33</v>
      </c>
      <c r="AH52" t="n">
        <v>699168.5844010557</v>
      </c>
    </row>
    <row r="53">
      <c r="A53" t="n">
        <v>51</v>
      </c>
      <c r="B53" t="n">
        <v>110</v>
      </c>
      <c r="C53" t="inlineStr">
        <is>
          <t xml:space="preserve">CONCLUIDO	</t>
        </is>
      </c>
      <c r="D53" t="n">
        <v>3.607</v>
      </c>
      <c r="E53" t="n">
        <v>27.72</v>
      </c>
      <c r="F53" t="n">
        <v>24.27</v>
      </c>
      <c r="G53" t="n">
        <v>72.8</v>
      </c>
      <c r="H53" t="n">
        <v>1.04</v>
      </c>
      <c r="I53" t="n">
        <v>20</v>
      </c>
      <c r="J53" t="n">
        <v>234.65</v>
      </c>
      <c r="K53" t="n">
        <v>56.13</v>
      </c>
      <c r="L53" t="n">
        <v>13.75</v>
      </c>
      <c r="M53" t="n">
        <v>18</v>
      </c>
      <c r="N53" t="n">
        <v>54.78</v>
      </c>
      <c r="O53" t="n">
        <v>29174.59</v>
      </c>
      <c r="P53" t="n">
        <v>354.26</v>
      </c>
      <c r="Q53" t="n">
        <v>452.6</v>
      </c>
      <c r="R53" t="n">
        <v>80.15000000000001</v>
      </c>
      <c r="S53" t="n">
        <v>57.64</v>
      </c>
      <c r="T53" t="n">
        <v>9115.17</v>
      </c>
      <c r="U53" t="n">
        <v>0.72</v>
      </c>
      <c r="V53" t="n">
        <v>0.87</v>
      </c>
      <c r="W53" t="n">
        <v>6.82</v>
      </c>
      <c r="X53" t="n">
        <v>0.54</v>
      </c>
      <c r="Y53" t="n">
        <v>1</v>
      </c>
      <c r="Z53" t="n">
        <v>10</v>
      </c>
      <c r="AA53" t="n">
        <v>564.98597451953</v>
      </c>
      <c r="AB53" t="n">
        <v>773.0387357596696</v>
      </c>
      <c r="AC53" t="n">
        <v>699.261003785446</v>
      </c>
      <c r="AD53" t="n">
        <v>564985.9745195301</v>
      </c>
      <c r="AE53" t="n">
        <v>773038.7357596697</v>
      </c>
      <c r="AF53" t="n">
        <v>1.821312412547571e-05</v>
      </c>
      <c r="AG53" t="n">
        <v>33</v>
      </c>
      <c r="AH53" t="n">
        <v>699261.0037854459</v>
      </c>
    </row>
    <row r="54">
      <c r="A54" t="n">
        <v>52</v>
      </c>
      <c r="B54" t="n">
        <v>110</v>
      </c>
      <c r="C54" t="inlineStr">
        <is>
          <t xml:space="preserve">CONCLUIDO	</t>
        </is>
      </c>
      <c r="D54" t="n">
        <v>3.6063</v>
      </c>
      <c r="E54" t="n">
        <v>27.73</v>
      </c>
      <c r="F54" t="n">
        <v>24.27</v>
      </c>
      <c r="G54" t="n">
        <v>72.81999999999999</v>
      </c>
      <c r="H54" t="n">
        <v>1.06</v>
      </c>
      <c r="I54" t="n">
        <v>20</v>
      </c>
      <c r="J54" t="n">
        <v>235.08</v>
      </c>
      <c r="K54" t="n">
        <v>56.13</v>
      </c>
      <c r="L54" t="n">
        <v>14</v>
      </c>
      <c r="M54" t="n">
        <v>18</v>
      </c>
      <c r="N54" t="n">
        <v>54.96</v>
      </c>
      <c r="O54" t="n">
        <v>29227.61</v>
      </c>
      <c r="P54" t="n">
        <v>353.21</v>
      </c>
      <c r="Q54" t="n">
        <v>452.58</v>
      </c>
      <c r="R54" t="n">
        <v>80.09</v>
      </c>
      <c r="S54" t="n">
        <v>57.64</v>
      </c>
      <c r="T54" t="n">
        <v>9084.42</v>
      </c>
      <c r="U54" t="n">
        <v>0.72</v>
      </c>
      <c r="V54" t="n">
        <v>0.87</v>
      </c>
      <c r="W54" t="n">
        <v>6.83</v>
      </c>
      <c r="X54" t="n">
        <v>0.55</v>
      </c>
      <c r="Y54" t="n">
        <v>1</v>
      </c>
      <c r="Z54" t="n">
        <v>10</v>
      </c>
      <c r="AA54" t="n">
        <v>564.3337988564331</v>
      </c>
      <c r="AB54" t="n">
        <v>772.1464002454608</v>
      </c>
      <c r="AC54" t="n">
        <v>698.4538315203125</v>
      </c>
      <c r="AD54" t="n">
        <v>564333.7988564331</v>
      </c>
      <c r="AE54" t="n">
        <v>772146.4002454608</v>
      </c>
      <c r="AF54" t="n">
        <v>1.82095895574447e-05</v>
      </c>
      <c r="AG54" t="n">
        <v>33</v>
      </c>
      <c r="AH54" t="n">
        <v>698453.8315203125</v>
      </c>
    </row>
    <row r="55">
      <c r="A55" t="n">
        <v>53</v>
      </c>
      <c r="B55" t="n">
        <v>110</v>
      </c>
      <c r="C55" t="inlineStr">
        <is>
          <t xml:space="preserve">CONCLUIDO	</t>
        </is>
      </c>
      <c r="D55" t="n">
        <v>3.6153</v>
      </c>
      <c r="E55" t="n">
        <v>27.66</v>
      </c>
      <c r="F55" t="n">
        <v>24.25</v>
      </c>
      <c r="G55" t="n">
        <v>76.56</v>
      </c>
      <c r="H55" t="n">
        <v>1.08</v>
      </c>
      <c r="I55" t="n">
        <v>19</v>
      </c>
      <c r="J55" t="n">
        <v>235.51</v>
      </c>
      <c r="K55" t="n">
        <v>56.13</v>
      </c>
      <c r="L55" t="n">
        <v>14.25</v>
      </c>
      <c r="M55" t="n">
        <v>17</v>
      </c>
      <c r="N55" t="n">
        <v>55.14</v>
      </c>
      <c r="O55" t="n">
        <v>29280.69</v>
      </c>
      <c r="P55" t="n">
        <v>353.11</v>
      </c>
      <c r="Q55" t="n">
        <v>452.55</v>
      </c>
      <c r="R55" t="n">
        <v>79.40000000000001</v>
      </c>
      <c r="S55" t="n">
        <v>57.64</v>
      </c>
      <c r="T55" t="n">
        <v>8742.1</v>
      </c>
      <c r="U55" t="n">
        <v>0.73</v>
      </c>
      <c r="V55" t="n">
        <v>0.87</v>
      </c>
      <c r="W55" t="n">
        <v>6.83</v>
      </c>
      <c r="X55" t="n">
        <v>0.52</v>
      </c>
      <c r="Y55" t="n">
        <v>1</v>
      </c>
      <c r="Z55" t="n">
        <v>10</v>
      </c>
      <c r="AA55" t="n">
        <v>563.5761323415549</v>
      </c>
      <c r="AB55" t="n">
        <v>771.1097274939169</v>
      </c>
      <c r="AC55" t="n">
        <v>697.5160973611966</v>
      </c>
      <c r="AD55" t="n">
        <v>563576.1323415549</v>
      </c>
      <c r="AE55" t="n">
        <v>771109.7274939169</v>
      </c>
      <c r="AF55" t="n">
        <v>1.825503400355762e-05</v>
      </c>
      <c r="AG55" t="n">
        <v>33</v>
      </c>
      <c r="AH55" t="n">
        <v>697516.0973611965</v>
      </c>
    </row>
    <row r="56">
      <c r="A56" t="n">
        <v>54</v>
      </c>
      <c r="B56" t="n">
        <v>110</v>
      </c>
      <c r="C56" t="inlineStr">
        <is>
          <t xml:space="preserve">CONCLUIDO	</t>
        </is>
      </c>
      <c r="D56" t="n">
        <v>3.6153</v>
      </c>
      <c r="E56" t="n">
        <v>27.66</v>
      </c>
      <c r="F56" t="n">
        <v>24.25</v>
      </c>
      <c r="G56" t="n">
        <v>76.56</v>
      </c>
      <c r="H56" t="n">
        <v>1.09</v>
      </c>
      <c r="I56" t="n">
        <v>19</v>
      </c>
      <c r="J56" t="n">
        <v>235.94</v>
      </c>
      <c r="K56" t="n">
        <v>56.13</v>
      </c>
      <c r="L56" t="n">
        <v>14.5</v>
      </c>
      <c r="M56" t="n">
        <v>17</v>
      </c>
      <c r="N56" t="n">
        <v>55.32</v>
      </c>
      <c r="O56" t="n">
        <v>29333.84</v>
      </c>
      <c r="P56" t="n">
        <v>353.06</v>
      </c>
      <c r="Q56" t="n">
        <v>452.6</v>
      </c>
      <c r="R56" t="n">
        <v>79.06999999999999</v>
      </c>
      <c r="S56" t="n">
        <v>57.64</v>
      </c>
      <c r="T56" t="n">
        <v>8576.48</v>
      </c>
      <c r="U56" t="n">
        <v>0.73</v>
      </c>
      <c r="V56" t="n">
        <v>0.87</v>
      </c>
      <c r="W56" t="n">
        <v>6.83</v>
      </c>
      <c r="X56" t="n">
        <v>0.52</v>
      </c>
      <c r="Y56" t="n">
        <v>1</v>
      </c>
      <c r="Z56" t="n">
        <v>10</v>
      </c>
      <c r="AA56" t="n">
        <v>563.5426821679596</v>
      </c>
      <c r="AB56" t="n">
        <v>771.0639594906862</v>
      </c>
      <c r="AC56" t="n">
        <v>697.4746973919584</v>
      </c>
      <c r="AD56" t="n">
        <v>563542.6821679596</v>
      </c>
      <c r="AE56" t="n">
        <v>771063.9594906862</v>
      </c>
      <c r="AF56" t="n">
        <v>1.825503400355762e-05</v>
      </c>
      <c r="AG56" t="n">
        <v>33</v>
      </c>
      <c r="AH56" t="n">
        <v>697474.6973919584</v>
      </c>
    </row>
    <row r="57">
      <c r="A57" t="n">
        <v>55</v>
      </c>
      <c r="B57" t="n">
        <v>110</v>
      </c>
      <c r="C57" t="inlineStr">
        <is>
          <t xml:space="preserve">CONCLUIDO	</t>
        </is>
      </c>
      <c r="D57" t="n">
        <v>3.6167</v>
      </c>
      <c r="E57" t="n">
        <v>27.65</v>
      </c>
      <c r="F57" t="n">
        <v>24.23</v>
      </c>
      <c r="G57" t="n">
        <v>76.53</v>
      </c>
      <c r="H57" t="n">
        <v>1.11</v>
      </c>
      <c r="I57" t="n">
        <v>19</v>
      </c>
      <c r="J57" t="n">
        <v>236.37</v>
      </c>
      <c r="K57" t="n">
        <v>56.13</v>
      </c>
      <c r="L57" t="n">
        <v>14.75</v>
      </c>
      <c r="M57" t="n">
        <v>17</v>
      </c>
      <c r="N57" t="n">
        <v>55.5</v>
      </c>
      <c r="O57" t="n">
        <v>29387.05</v>
      </c>
      <c r="P57" t="n">
        <v>352.5</v>
      </c>
      <c r="Q57" t="n">
        <v>452.63</v>
      </c>
      <c r="R57" t="n">
        <v>79.12</v>
      </c>
      <c r="S57" t="n">
        <v>57.64</v>
      </c>
      <c r="T57" t="n">
        <v>8603.17</v>
      </c>
      <c r="U57" t="n">
        <v>0.73</v>
      </c>
      <c r="V57" t="n">
        <v>0.87</v>
      </c>
      <c r="W57" t="n">
        <v>6.82</v>
      </c>
      <c r="X57" t="n">
        <v>0.51</v>
      </c>
      <c r="Y57" t="n">
        <v>1</v>
      </c>
      <c r="Z57" t="n">
        <v>10</v>
      </c>
      <c r="AA57" t="n">
        <v>563.0399063520236</v>
      </c>
      <c r="AB57" t="n">
        <v>770.3760394384191</v>
      </c>
      <c r="AC57" t="n">
        <v>696.8524314639778</v>
      </c>
      <c r="AD57" t="n">
        <v>563039.9063520236</v>
      </c>
      <c r="AE57" t="n">
        <v>770376.039438419</v>
      </c>
      <c r="AF57" t="n">
        <v>1.826210313961963e-05</v>
      </c>
      <c r="AG57" t="n">
        <v>33</v>
      </c>
      <c r="AH57" t="n">
        <v>696852.4314639778</v>
      </c>
    </row>
    <row r="58">
      <c r="A58" t="n">
        <v>56</v>
      </c>
      <c r="B58" t="n">
        <v>110</v>
      </c>
      <c r="C58" t="inlineStr">
        <is>
          <t xml:space="preserve">CONCLUIDO	</t>
        </is>
      </c>
      <c r="D58" t="n">
        <v>3.6259</v>
      </c>
      <c r="E58" t="n">
        <v>27.58</v>
      </c>
      <c r="F58" t="n">
        <v>24.21</v>
      </c>
      <c r="G58" t="n">
        <v>80.69</v>
      </c>
      <c r="H58" t="n">
        <v>1.13</v>
      </c>
      <c r="I58" t="n">
        <v>18</v>
      </c>
      <c r="J58" t="n">
        <v>236.81</v>
      </c>
      <c r="K58" t="n">
        <v>56.13</v>
      </c>
      <c r="L58" t="n">
        <v>15</v>
      </c>
      <c r="M58" t="n">
        <v>16</v>
      </c>
      <c r="N58" t="n">
        <v>55.68</v>
      </c>
      <c r="O58" t="n">
        <v>29440.33</v>
      </c>
      <c r="P58" t="n">
        <v>352.44</v>
      </c>
      <c r="Q58" t="n">
        <v>452.61</v>
      </c>
      <c r="R58" t="n">
        <v>77.94</v>
      </c>
      <c r="S58" t="n">
        <v>57.64</v>
      </c>
      <c r="T58" t="n">
        <v>8018.73</v>
      </c>
      <c r="U58" t="n">
        <v>0.74</v>
      </c>
      <c r="V58" t="n">
        <v>0.88</v>
      </c>
      <c r="W58" t="n">
        <v>6.83</v>
      </c>
      <c r="X58" t="n">
        <v>0.48</v>
      </c>
      <c r="Y58" t="n">
        <v>1</v>
      </c>
      <c r="Z58" t="n">
        <v>10</v>
      </c>
      <c r="AA58" t="n">
        <v>553.3281678630614</v>
      </c>
      <c r="AB58" t="n">
        <v>757.0880103861573</v>
      </c>
      <c r="AC58" t="n">
        <v>684.832593254598</v>
      </c>
      <c r="AD58" t="n">
        <v>553328.1678630614</v>
      </c>
      <c r="AE58" t="n">
        <v>757088.0103861573</v>
      </c>
      <c r="AF58" t="n">
        <v>1.830855746231283e-05</v>
      </c>
      <c r="AG58" t="n">
        <v>32</v>
      </c>
      <c r="AH58" t="n">
        <v>684832.593254598</v>
      </c>
    </row>
    <row r="59">
      <c r="A59" t="n">
        <v>57</v>
      </c>
      <c r="B59" t="n">
        <v>110</v>
      </c>
      <c r="C59" t="inlineStr">
        <is>
          <t xml:space="preserve">CONCLUIDO	</t>
        </is>
      </c>
      <c r="D59" t="n">
        <v>3.6247</v>
      </c>
      <c r="E59" t="n">
        <v>27.59</v>
      </c>
      <c r="F59" t="n">
        <v>24.22</v>
      </c>
      <c r="G59" t="n">
        <v>80.72</v>
      </c>
      <c r="H59" t="n">
        <v>1.14</v>
      </c>
      <c r="I59" t="n">
        <v>18</v>
      </c>
      <c r="J59" t="n">
        <v>237.24</v>
      </c>
      <c r="K59" t="n">
        <v>56.13</v>
      </c>
      <c r="L59" t="n">
        <v>15.25</v>
      </c>
      <c r="M59" t="n">
        <v>16</v>
      </c>
      <c r="N59" t="n">
        <v>55.86</v>
      </c>
      <c r="O59" t="n">
        <v>29493.67</v>
      </c>
      <c r="P59" t="n">
        <v>352.57</v>
      </c>
      <c r="Q59" t="n">
        <v>452.59</v>
      </c>
      <c r="R59" t="n">
        <v>78.52</v>
      </c>
      <c r="S59" t="n">
        <v>57.64</v>
      </c>
      <c r="T59" t="n">
        <v>8306.549999999999</v>
      </c>
      <c r="U59" t="n">
        <v>0.73</v>
      </c>
      <c r="V59" t="n">
        <v>0.88</v>
      </c>
      <c r="W59" t="n">
        <v>6.82</v>
      </c>
      <c r="X59" t="n">
        <v>0.49</v>
      </c>
      <c r="Y59" t="n">
        <v>1</v>
      </c>
      <c r="Z59" t="n">
        <v>10</v>
      </c>
      <c r="AA59" t="n">
        <v>553.5152764273656</v>
      </c>
      <c r="AB59" t="n">
        <v>757.3440205784857</v>
      </c>
      <c r="AC59" t="n">
        <v>685.0641701934831</v>
      </c>
      <c r="AD59" t="n">
        <v>553515.2764273656</v>
      </c>
      <c r="AE59" t="n">
        <v>757344.0205784857</v>
      </c>
      <c r="AF59" t="n">
        <v>1.830249820283111e-05</v>
      </c>
      <c r="AG59" t="n">
        <v>32</v>
      </c>
      <c r="AH59" t="n">
        <v>685064.170193483</v>
      </c>
    </row>
    <row r="60">
      <c r="A60" t="n">
        <v>58</v>
      </c>
      <c r="B60" t="n">
        <v>110</v>
      </c>
      <c r="C60" t="inlineStr">
        <is>
          <t xml:space="preserve">CONCLUIDO	</t>
        </is>
      </c>
      <c r="D60" t="n">
        <v>3.6268</v>
      </c>
      <c r="E60" t="n">
        <v>27.57</v>
      </c>
      <c r="F60" t="n">
        <v>24.2</v>
      </c>
      <c r="G60" t="n">
        <v>80.66</v>
      </c>
      <c r="H60" t="n">
        <v>1.16</v>
      </c>
      <c r="I60" t="n">
        <v>18</v>
      </c>
      <c r="J60" t="n">
        <v>237.67</v>
      </c>
      <c r="K60" t="n">
        <v>56.13</v>
      </c>
      <c r="L60" t="n">
        <v>15.5</v>
      </c>
      <c r="M60" t="n">
        <v>16</v>
      </c>
      <c r="N60" t="n">
        <v>56.05</v>
      </c>
      <c r="O60" t="n">
        <v>29547.07</v>
      </c>
      <c r="P60" t="n">
        <v>351.85</v>
      </c>
      <c r="Q60" t="n">
        <v>452.59</v>
      </c>
      <c r="R60" t="n">
        <v>77.8</v>
      </c>
      <c r="S60" t="n">
        <v>57.64</v>
      </c>
      <c r="T60" t="n">
        <v>7949.59</v>
      </c>
      <c r="U60" t="n">
        <v>0.74</v>
      </c>
      <c r="V60" t="n">
        <v>0.88</v>
      </c>
      <c r="W60" t="n">
        <v>6.82</v>
      </c>
      <c r="X60" t="n">
        <v>0.47</v>
      </c>
      <c r="Y60" t="n">
        <v>1</v>
      </c>
      <c r="Z60" t="n">
        <v>10</v>
      </c>
      <c r="AA60" t="n">
        <v>552.8563526150749</v>
      </c>
      <c r="AB60" t="n">
        <v>756.4424519488427</v>
      </c>
      <c r="AC60" t="n">
        <v>684.2486460084937</v>
      </c>
      <c r="AD60" t="n">
        <v>552856.352615075</v>
      </c>
      <c r="AE60" t="n">
        <v>756442.4519488427</v>
      </c>
      <c r="AF60" t="n">
        <v>1.831310190692412e-05</v>
      </c>
      <c r="AG60" t="n">
        <v>32</v>
      </c>
      <c r="AH60" t="n">
        <v>684248.6460084936</v>
      </c>
    </row>
    <row r="61">
      <c r="A61" t="n">
        <v>59</v>
      </c>
      <c r="B61" t="n">
        <v>110</v>
      </c>
      <c r="C61" t="inlineStr">
        <is>
          <t xml:space="preserve">CONCLUIDO	</t>
        </is>
      </c>
      <c r="D61" t="n">
        <v>3.6361</v>
      </c>
      <c r="E61" t="n">
        <v>27.5</v>
      </c>
      <c r="F61" t="n">
        <v>24.17</v>
      </c>
      <c r="G61" t="n">
        <v>85.31</v>
      </c>
      <c r="H61" t="n">
        <v>1.18</v>
      </c>
      <c r="I61" t="n">
        <v>17</v>
      </c>
      <c r="J61" t="n">
        <v>238.11</v>
      </c>
      <c r="K61" t="n">
        <v>56.13</v>
      </c>
      <c r="L61" t="n">
        <v>15.75</v>
      </c>
      <c r="M61" t="n">
        <v>15</v>
      </c>
      <c r="N61" t="n">
        <v>56.23</v>
      </c>
      <c r="O61" t="n">
        <v>29600.54</v>
      </c>
      <c r="P61" t="n">
        <v>350.83</v>
      </c>
      <c r="Q61" t="n">
        <v>452.59</v>
      </c>
      <c r="R61" t="n">
        <v>76.98999999999999</v>
      </c>
      <c r="S61" t="n">
        <v>57.64</v>
      </c>
      <c r="T61" t="n">
        <v>7547.77</v>
      </c>
      <c r="U61" t="n">
        <v>0.75</v>
      </c>
      <c r="V61" t="n">
        <v>0.88</v>
      </c>
      <c r="W61" t="n">
        <v>6.82</v>
      </c>
      <c r="X61" t="n">
        <v>0.45</v>
      </c>
      <c r="Y61" t="n">
        <v>1</v>
      </c>
      <c r="Z61" t="n">
        <v>10</v>
      </c>
      <c r="AA61" t="n">
        <v>551.4629343814047</v>
      </c>
      <c r="AB61" t="n">
        <v>754.535915648261</v>
      </c>
      <c r="AC61" t="n">
        <v>682.5240668565992</v>
      </c>
      <c r="AD61" t="n">
        <v>551462.9343814047</v>
      </c>
      <c r="AE61" t="n">
        <v>754535.9156482611</v>
      </c>
      <c r="AF61" t="n">
        <v>1.836006116790746e-05</v>
      </c>
      <c r="AG61" t="n">
        <v>32</v>
      </c>
      <c r="AH61" t="n">
        <v>682524.0668565992</v>
      </c>
    </row>
    <row r="62">
      <c r="A62" t="n">
        <v>60</v>
      </c>
      <c r="B62" t="n">
        <v>110</v>
      </c>
      <c r="C62" t="inlineStr">
        <is>
          <t xml:space="preserve">CONCLUIDO	</t>
        </is>
      </c>
      <c r="D62" t="n">
        <v>3.6357</v>
      </c>
      <c r="E62" t="n">
        <v>27.51</v>
      </c>
      <c r="F62" t="n">
        <v>24.17</v>
      </c>
      <c r="G62" t="n">
        <v>85.31999999999999</v>
      </c>
      <c r="H62" t="n">
        <v>1.19</v>
      </c>
      <c r="I62" t="n">
        <v>17</v>
      </c>
      <c r="J62" t="n">
        <v>238.54</v>
      </c>
      <c r="K62" t="n">
        <v>56.13</v>
      </c>
      <c r="L62" t="n">
        <v>16</v>
      </c>
      <c r="M62" t="n">
        <v>15</v>
      </c>
      <c r="N62" t="n">
        <v>56.41</v>
      </c>
      <c r="O62" t="n">
        <v>29654.08</v>
      </c>
      <c r="P62" t="n">
        <v>351.22</v>
      </c>
      <c r="Q62" t="n">
        <v>452.58</v>
      </c>
      <c r="R62" t="n">
        <v>77.06</v>
      </c>
      <c r="S62" t="n">
        <v>57.64</v>
      </c>
      <c r="T62" t="n">
        <v>7583.54</v>
      </c>
      <c r="U62" t="n">
        <v>0.75</v>
      </c>
      <c r="V62" t="n">
        <v>0.88</v>
      </c>
      <c r="W62" t="n">
        <v>6.82</v>
      </c>
      <c r="X62" t="n">
        <v>0.45</v>
      </c>
      <c r="Y62" t="n">
        <v>1</v>
      </c>
      <c r="Z62" t="n">
        <v>10</v>
      </c>
      <c r="AA62" t="n">
        <v>551.7513725954881</v>
      </c>
      <c r="AB62" t="n">
        <v>754.930569537766</v>
      </c>
      <c r="AC62" t="n">
        <v>682.88105553279</v>
      </c>
      <c r="AD62" t="n">
        <v>551751.3725954881</v>
      </c>
      <c r="AE62" t="n">
        <v>754930.569537766</v>
      </c>
      <c r="AF62" t="n">
        <v>1.835804141474689e-05</v>
      </c>
      <c r="AG62" t="n">
        <v>32</v>
      </c>
      <c r="AH62" t="n">
        <v>682881.05553279</v>
      </c>
    </row>
    <row r="63">
      <c r="A63" t="n">
        <v>61</v>
      </c>
      <c r="B63" t="n">
        <v>110</v>
      </c>
      <c r="C63" t="inlineStr">
        <is>
          <t xml:space="preserve">CONCLUIDO	</t>
        </is>
      </c>
      <c r="D63" t="n">
        <v>3.6354</v>
      </c>
      <c r="E63" t="n">
        <v>27.51</v>
      </c>
      <c r="F63" t="n">
        <v>24.18</v>
      </c>
      <c r="G63" t="n">
        <v>85.33</v>
      </c>
      <c r="H63" t="n">
        <v>1.21</v>
      </c>
      <c r="I63" t="n">
        <v>17</v>
      </c>
      <c r="J63" t="n">
        <v>238.97</v>
      </c>
      <c r="K63" t="n">
        <v>56.13</v>
      </c>
      <c r="L63" t="n">
        <v>16.25</v>
      </c>
      <c r="M63" t="n">
        <v>15</v>
      </c>
      <c r="N63" t="n">
        <v>56.6</v>
      </c>
      <c r="O63" t="n">
        <v>29707.68</v>
      </c>
      <c r="P63" t="n">
        <v>351.48</v>
      </c>
      <c r="Q63" t="n">
        <v>452.59</v>
      </c>
      <c r="R63" t="n">
        <v>76.83</v>
      </c>
      <c r="S63" t="n">
        <v>57.64</v>
      </c>
      <c r="T63" t="n">
        <v>7469.46</v>
      </c>
      <c r="U63" t="n">
        <v>0.75</v>
      </c>
      <c r="V63" t="n">
        <v>0.88</v>
      </c>
      <c r="W63" t="n">
        <v>6.83</v>
      </c>
      <c r="X63" t="n">
        <v>0.45</v>
      </c>
      <c r="Y63" t="n">
        <v>1</v>
      </c>
      <c r="Z63" t="n">
        <v>10</v>
      </c>
      <c r="AA63" t="n">
        <v>551.9585933812525</v>
      </c>
      <c r="AB63" t="n">
        <v>755.2140981587846</v>
      </c>
      <c r="AC63" t="n">
        <v>683.1375245801535</v>
      </c>
      <c r="AD63" t="n">
        <v>551958.5933812525</v>
      </c>
      <c r="AE63" t="n">
        <v>755214.0981587847</v>
      </c>
      <c r="AF63" t="n">
        <v>1.835652659987647e-05</v>
      </c>
      <c r="AG63" t="n">
        <v>32</v>
      </c>
      <c r="AH63" t="n">
        <v>683137.5245801535</v>
      </c>
    </row>
    <row r="64">
      <c r="A64" t="n">
        <v>62</v>
      </c>
      <c r="B64" t="n">
        <v>110</v>
      </c>
      <c r="C64" t="inlineStr">
        <is>
          <t xml:space="preserve">CONCLUIDO	</t>
        </is>
      </c>
      <c r="D64" t="n">
        <v>3.6339</v>
      </c>
      <c r="E64" t="n">
        <v>27.52</v>
      </c>
      <c r="F64" t="n">
        <v>24.19</v>
      </c>
      <c r="G64" t="n">
        <v>85.37</v>
      </c>
      <c r="H64" t="n">
        <v>1.23</v>
      </c>
      <c r="I64" t="n">
        <v>17</v>
      </c>
      <c r="J64" t="n">
        <v>239.41</v>
      </c>
      <c r="K64" t="n">
        <v>56.13</v>
      </c>
      <c r="L64" t="n">
        <v>16.5</v>
      </c>
      <c r="M64" t="n">
        <v>15</v>
      </c>
      <c r="N64" t="n">
        <v>56.78</v>
      </c>
      <c r="O64" t="n">
        <v>29761.35</v>
      </c>
      <c r="P64" t="n">
        <v>351.36</v>
      </c>
      <c r="Q64" t="n">
        <v>452.61</v>
      </c>
      <c r="R64" t="n">
        <v>77.43000000000001</v>
      </c>
      <c r="S64" t="n">
        <v>57.64</v>
      </c>
      <c r="T64" t="n">
        <v>7770.12</v>
      </c>
      <c r="U64" t="n">
        <v>0.74</v>
      </c>
      <c r="V64" t="n">
        <v>0.88</v>
      </c>
      <c r="W64" t="n">
        <v>6.82</v>
      </c>
      <c r="X64" t="n">
        <v>0.46</v>
      </c>
      <c r="Y64" t="n">
        <v>1</v>
      </c>
      <c r="Z64" t="n">
        <v>10</v>
      </c>
      <c r="AA64" t="n">
        <v>552.0001759938349</v>
      </c>
      <c r="AB64" t="n">
        <v>755.2709933238153</v>
      </c>
      <c r="AC64" t="n">
        <v>683.1889897504865</v>
      </c>
      <c r="AD64" t="n">
        <v>552000.1759938349</v>
      </c>
      <c r="AE64" t="n">
        <v>755270.9933238153</v>
      </c>
      <c r="AF64" t="n">
        <v>1.834895252552431e-05</v>
      </c>
      <c r="AG64" t="n">
        <v>32</v>
      </c>
      <c r="AH64" t="n">
        <v>683188.9897504864</v>
      </c>
    </row>
    <row r="65">
      <c r="A65" t="n">
        <v>63</v>
      </c>
      <c r="B65" t="n">
        <v>110</v>
      </c>
      <c r="C65" t="inlineStr">
        <is>
          <t xml:space="preserve">CONCLUIDO	</t>
        </is>
      </c>
      <c r="D65" t="n">
        <v>3.6423</v>
      </c>
      <c r="E65" t="n">
        <v>27.46</v>
      </c>
      <c r="F65" t="n">
        <v>24.17</v>
      </c>
      <c r="G65" t="n">
        <v>90.63</v>
      </c>
      <c r="H65" t="n">
        <v>1.24</v>
      </c>
      <c r="I65" t="n">
        <v>16</v>
      </c>
      <c r="J65" t="n">
        <v>239.85</v>
      </c>
      <c r="K65" t="n">
        <v>56.13</v>
      </c>
      <c r="L65" t="n">
        <v>16.75</v>
      </c>
      <c r="M65" t="n">
        <v>14</v>
      </c>
      <c r="N65" t="n">
        <v>56.97</v>
      </c>
      <c r="O65" t="n">
        <v>29815.09</v>
      </c>
      <c r="P65" t="n">
        <v>350.76</v>
      </c>
      <c r="Q65" t="n">
        <v>452.6</v>
      </c>
      <c r="R65" t="n">
        <v>76.66</v>
      </c>
      <c r="S65" t="n">
        <v>57.64</v>
      </c>
      <c r="T65" t="n">
        <v>7387.61</v>
      </c>
      <c r="U65" t="n">
        <v>0.75</v>
      </c>
      <c r="V65" t="n">
        <v>0.88</v>
      </c>
      <c r="W65" t="n">
        <v>6.82</v>
      </c>
      <c r="X65" t="n">
        <v>0.44</v>
      </c>
      <c r="Y65" t="n">
        <v>1</v>
      </c>
      <c r="Z65" t="n">
        <v>10</v>
      </c>
      <c r="AA65" t="n">
        <v>550.9679075230903</v>
      </c>
      <c r="AB65" t="n">
        <v>753.8585980616715</v>
      </c>
      <c r="AC65" t="n">
        <v>681.9113915098524</v>
      </c>
      <c r="AD65" t="n">
        <v>550967.9075230903</v>
      </c>
      <c r="AE65" t="n">
        <v>753858.5980616715</v>
      </c>
      <c r="AF65" t="n">
        <v>1.839136734189636e-05</v>
      </c>
      <c r="AG65" t="n">
        <v>32</v>
      </c>
      <c r="AH65" t="n">
        <v>681911.3915098524</v>
      </c>
    </row>
    <row r="66">
      <c r="A66" t="n">
        <v>64</v>
      </c>
      <c r="B66" t="n">
        <v>110</v>
      </c>
      <c r="C66" t="inlineStr">
        <is>
          <t xml:space="preserve">CONCLUIDO	</t>
        </is>
      </c>
      <c r="D66" t="n">
        <v>3.6432</v>
      </c>
      <c r="E66" t="n">
        <v>27.45</v>
      </c>
      <c r="F66" t="n">
        <v>24.16</v>
      </c>
      <c r="G66" t="n">
        <v>90.59999999999999</v>
      </c>
      <c r="H66" t="n">
        <v>1.26</v>
      </c>
      <c r="I66" t="n">
        <v>16</v>
      </c>
      <c r="J66" t="n">
        <v>240.28</v>
      </c>
      <c r="K66" t="n">
        <v>56.13</v>
      </c>
      <c r="L66" t="n">
        <v>17</v>
      </c>
      <c r="M66" t="n">
        <v>14</v>
      </c>
      <c r="N66" t="n">
        <v>57.16</v>
      </c>
      <c r="O66" t="n">
        <v>29869.01</v>
      </c>
      <c r="P66" t="n">
        <v>350.43</v>
      </c>
      <c r="Q66" t="n">
        <v>452.62</v>
      </c>
      <c r="R66" t="n">
        <v>76.38</v>
      </c>
      <c r="S66" t="n">
        <v>57.64</v>
      </c>
      <c r="T66" t="n">
        <v>7246.83</v>
      </c>
      <c r="U66" t="n">
        <v>0.75</v>
      </c>
      <c r="V66" t="n">
        <v>0.88</v>
      </c>
      <c r="W66" t="n">
        <v>6.82</v>
      </c>
      <c r="X66" t="n">
        <v>0.43</v>
      </c>
      <c r="Y66" t="n">
        <v>1</v>
      </c>
      <c r="Z66" t="n">
        <v>10</v>
      </c>
      <c r="AA66" t="n">
        <v>550.6714080826049</v>
      </c>
      <c r="AB66" t="n">
        <v>753.4529144465675</v>
      </c>
      <c r="AC66" t="n">
        <v>681.5444257695933</v>
      </c>
      <c r="AD66" t="n">
        <v>550671.4080826049</v>
      </c>
      <c r="AE66" t="n">
        <v>753452.9144465675</v>
      </c>
      <c r="AF66" t="n">
        <v>1.839591178650765e-05</v>
      </c>
      <c r="AG66" t="n">
        <v>32</v>
      </c>
      <c r="AH66" t="n">
        <v>681544.4257695933</v>
      </c>
    </row>
    <row r="67">
      <c r="A67" t="n">
        <v>65</v>
      </c>
      <c r="B67" t="n">
        <v>110</v>
      </c>
      <c r="C67" t="inlineStr">
        <is>
          <t xml:space="preserve">CONCLUIDO	</t>
        </is>
      </c>
      <c r="D67" t="n">
        <v>3.644</v>
      </c>
      <c r="E67" t="n">
        <v>27.44</v>
      </c>
      <c r="F67" t="n">
        <v>24.15</v>
      </c>
      <c r="G67" t="n">
        <v>90.58</v>
      </c>
      <c r="H67" t="n">
        <v>1.27</v>
      </c>
      <c r="I67" t="n">
        <v>16</v>
      </c>
      <c r="J67" t="n">
        <v>240.72</v>
      </c>
      <c r="K67" t="n">
        <v>56.13</v>
      </c>
      <c r="L67" t="n">
        <v>17.25</v>
      </c>
      <c r="M67" t="n">
        <v>14</v>
      </c>
      <c r="N67" t="n">
        <v>57.34</v>
      </c>
      <c r="O67" t="n">
        <v>29922.88</v>
      </c>
      <c r="P67" t="n">
        <v>350.31</v>
      </c>
      <c r="Q67" t="n">
        <v>452.56</v>
      </c>
      <c r="R67" t="n">
        <v>76.26000000000001</v>
      </c>
      <c r="S67" t="n">
        <v>57.64</v>
      </c>
      <c r="T67" t="n">
        <v>7190.45</v>
      </c>
      <c r="U67" t="n">
        <v>0.76</v>
      </c>
      <c r="V67" t="n">
        <v>0.88</v>
      </c>
      <c r="W67" t="n">
        <v>6.82</v>
      </c>
      <c r="X67" t="n">
        <v>0.43</v>
      </c>
      <c r="Y67" t="n">
        <v>1</v>
      </c>
      <c r="Z67" t="n">
        <v>10</v>
      </c>
      <c r="AA67" t="n">
        <v>550.5216406751886</v>
      </c>
      <c r="AB67" t="n">
        <v>753.2479960724686</v>
      </c>
      <c r="AC67" t="n">
        <v>681.3590645175138</v>
      </c>
      <c r="AD67" t="n">
        <v>550521.6406751885</v>
      </c>
      <c r="AE67" t="n">
        <v>753247.9960724686</v>
      </c>
      <c r="AF67" t="n">
        <v>1.83999512928288e-05</v>
      </c>
      <c r="AG67" t="n">
        <v>32</v>
      </c>
      <c r="AH67" t="n">
        <v>681359.0645175138</v>
      </c>
    </row>
    <row r="68">
      <c r="A68" t="n">
        <v>66</v>
      </c>
      <c r="B68" t="n">
        <v>110</v>
      </c>
      <c r="C68" t="inlineStr">
        <is>
          <t xml:space="preserve">CONCLUIDO	</t>
        </is>
      </c>
      <c r="D68" t="n">
        <v>3.6423</v>
      </c>
      <c r="E68" t="n">
        <v>27.46</v>
      </c>
      <c r="F68" t="n">
        <v>24.17</v>
      </c>
      <c r="G68" t="n">
        <v>90.62</v>
      </c>
      <c r="H68" t="n">
        <v>1.29</v>
      </c>
      <c r="I68" t="n">
        <v>16</v>
      </c>
      <c r="J68" t="n">
        <v>241.16</v>
      </c>
      <c r="K68" t="n">
        <v>56.13</v>
      </c>
      <c r="L68" t="n">
        <v>17.5</v>
      </c>
      <c r="M68" t="n">
        <v>14</v>
      </c>
      <c r="N68" t="n">
        <v>57.53</v>
      </c>
      <c r="O68" t="n">
        <v>29976.82</v>
      </c>
      <c r="P68" t="n">
        <v>350.54</v>
      </c>
      <c r="Q68" t="n">
        <v>452.6</v>
      </c>
      <c r="R68" t="n">
        <v>76.73999999999999</v>
      </c>
      <c r="S68" t="n">
        <v>57.64</v>
      </c>
      <c r="T68" t="n">
        <v>7429.37</v>
      </c>
      <c r="U68" t="n">
        <v>0.75</v>
      </c>
      <c r="V68" t="n">
        <v>0.88</v>
      </c>
      <c r="W68" t="n">
        <v>6.82</v>
      </c>
      <c r="X68" t="n">
        <v>0.44</v>
      </c>
      <c r="Y68" t="n">
        <v>1</v>
      </c>
      <c r="Z68" t="n">
        <v>10</v>
      </c>
      <c r="AA68" t="n">
        <v>550.8218177953258</v>
      </c>
      <c r="AB68" t="n">
        <v>753.6587116511205</v>
      </c>
      <c r="AC68" t="n">
        <v>681.7305819777821</v>
      </c>
      <c r="AD68" t="n">
        <v>550821.8177953259</v>
      </c>
      <c r="AE68" t="n">
        <v>753658.7116511205</v>
      </c>
      <c r="AF68" t="n">
        <v>1.839136734189636e-05</v>
      </c>
      <c r="AG68" t="n">
        <v>32</v>
      </c>
      <c r="AH68" t="n">
        <v>681730.5819777821</v>
      </c>
    </row>
    <row r="69">
      <c r="A69" t="n">
        <v>67</v>
      </c>
      <c r="B69" t="n">
        <v>110</v>
      </c>
      <c r="C69" t="inlineStr">
        <is>
          <t xml:space="preserve">CONCLUIDO	</t>
        </is>
      </c>
      <c r="D69" t="n">
        <v>3.6434</v>
      </c>
      <c r="E69" t="n">
        <v>27.45</v>
      </c>
      <c r="F69" t="n">
        <v>24.16</v>
      </c>
      <c r="G69" t="n">
        <v>90.59</v>
      </c>
      <c r="H69" t="n">
        <v>1.31</v>
      </c>
      <c r="I69" t="n">
        <v>16</v>
      </c>
      <c r="J69" t="n">
        <v>241.59</v>
      </c>
      <c r="K69" t="n">
        <v>56.13</v>
      </c>
      <c r="L69" t="n">
        <v>17.75</v>
      </c>
      <c r="M69" t="n">
        <v>14</v>
      </c>
      <c r="N69" t="n">
        <v>57.72</v>
      </c>
      <c r="O69" t="n">
        <v>30030.83</v>
      </c>
      <c r="P69" t="n">
        <v>349.97</v>
      </c>
      <c r="Q69" t="n">
        <v>452.56</v>
      </c>
      <c r="R69" t="n">
        <v>76.59999999999999</v>
      </c>
      <c r="S69" t="n">
        <v>57.64</v>
      </c>
      <c r="T69" t="n">
        <v>7355.87</v>
      </c>
      <c r="U69" t="n">
        <v>0.75</v>
      </c>
      <c r="V69" t="n">
        <v>0.88</v>
      </c>
      <c r="W69" t="n">
        <v>6.82</v>
      </c>
      <c r="X69" t="n">
        <v>0.43</v>
      </c>
      <c r="Y69" t="n">
        <v>1</v>
      </c>
      <c r="Z69" t="n">
        <v>10</v>
      </c>
      <c r="AA69" t="n">
        <v>550.3516186307229</v>
      </c>
      <c r="AB69" t="n">
        <v>753.0153644103876</v>
      </c>
      <c r="AC69" t="n">
        <v>681.1486348947611</v>
      </c>
      <c r="AD69" t="n">
        <v>550351.6186307229</v>
      </c>
      <c r="AE69" t="n">
        <v>753015.3644103876</v>
      </c>
      <c r="AF69" t="n">
        <v>1.839692166308794e-05</v>
      </c>
      <c r="AG69" t="n">
        <v>32</v>
      </c>
      <c r="AH69" t="n">
        <v>681148.6348947611</v>
      </c>
    </row>
    <row r="70">
      <c r="A70" t="n">
        <v>68</v>
      </c>
      <c r="B70" t="n">
        <v>110</v>
      </c>
      <c r="C70" t="inlineStr">
        <is>
          <t xml:space="preserve">CONCLUIDO	</t>
        </is>
      </c>
      <c r="D70" t="n">
        <v>3.6558</v>
      </c>
      <c r="E70" t="n">
        <v>27.35</v>
      </c>
      <c r="F70" t="n">
        <v>24.11</v>
      </c>
      <c r="G70" t="n">
        <v>96.43000000000001</v>
      </c>
      <c r="H70" t="n">
        <v>1.32</v>
      </c>
      <c r="I70" t="n">
        <v>15</v>
      </c>
      <c r="J70" t="n">
        <v>242.03</v>
      </c>
      <c r="K70" t="n">
        <v>56.13</v>
      </c>
      <c r="L70" t="n">
        <v>18</v>
      </c>
      <c r="M70" t="n">
        <v>13</v>
      </c>
      <c r="N70" t="n">
        <v>57.91</v>
      </c>
      <c r="O70" t="n">
        <v>30084.9</v>
      </c>
      <c r="P70" t="n">
        <v>348.91</v>
      </c>
      <c r="Q70" t="n">
        <v>452.56</v>
      </c>
      <c r="R70" t="n">
        <v>75.14</v>
      </c>
      <c r="S70" t="n">
        <v>57.64</v>
      </c>
      <c r="T70" t="n">
        <v>6632.14</v>
      </c>
      <c r="U70" t="n">
        <v>0.77</v>
      </c>
      <c r="V70" t="n">
        <v>0.88</v>
      </c>
      <c r="W70" t="n">
        <v>6.81</v>
      </c>
      <c r="X70" t="n">
        <v>0.38</v>
      </c>
      <c r="Y70" t="n">
        <v>1</v>
      </c>
      <c r="Z70" t="n">
        <v>10</v>
      </c>
      <c r="AA70" t="n">
        <v>548.6983093471143</v>
      </c>
      <c r="AB70" t="n">
        <v>750.7532337096965</v>
      </c>
      <c r="AC70" t="n">
        <v>679.1023987732236</v>
      </c>
      <c r="AD70" t="n">
        <v>548698.3093471143</v>
      </c>
      <c r="AE70" t="n">
        <v>750753.2337096964</v>
      </c>
      <c r="AF70" t="n">
        <v>1.845953401106573e-05</v>
      </c>
      <c r="AG70" t="n">
        <v>32</v>
      </c>
      <c r="AH70" t="n">
        <v>679102.3987732236</v>
      </c>
    </row>
    <row r="71">
      <c r="A71" t="n">
        <v>69</v>
      </c>
      <c r="B71" t="n">
        <v>110</v>
      </c>
      <c r="C71" t="inlineStr">
        <is>
          <t xml:space="preserve">CONCLUIDO	</t>
        </is>
      </c>
      <c r="D71" t="n">
        <v>3.6535</v>
      </c>
      <c r="E71" t="n">
        <v>27.37</v>
      </c>
      <c r="F71" t="n">
        <v>24.12</v>
      </c>
      <c r="G71" t="n">
        <v>96.5</v>
      </c>
      <c r="H71" t="n">
        <v>1.34</v>
      </c>
      <c r="I71" t="n">
        <v>15</v>
      </c>
      <c r="J71" t="n">
        <v>242.47</v>
      </c>
      <c r="K71" t="n">
        <v>56.13</v>
      </c>
      <c r="L71" t="n">
        <v>18.25</v>
      </c>
      <c r="M71" t="n">
        <v>13</v>
      </c>
      <c r="N71" t="n">
        <v>58.1</v>
      </c>
      <c r="O71" t="n">
        <v>30139.04</v>
      </c>
      <c r="P71" t="n">
        <v>349.25</v>
      </c>
      <c r="Q71" t="n">
        <v>452.56</v>
      </c>
      <c r="R71" t="n">
        <v>75.26000000000001</v>
      </c>
      <c r="S71" t="n">
        <v>57.64</v>
      </c>
      <c r="T71" t="n">
        <v>6695.05</v>
      </c>
      <c r="U71" t="n">
        <v>0.77</v>
      </c>
      <c r="V71" t="n">
        <v>0.88</v>
      </c>
      <c r="W71" t="n">
        <v>6.82</v>
      </c>
      <c r="X71" t="n">
        <v>0.4</v>
      </c>
      <c r="Y71" t="n">
        <v>1</v>
      </c>
      <c r="Z71" t="n">
        <v>10</v>
      </c>
      <c r="AA71" t="n">
        <v>549.0999480823101</v>
      </c>
      <c r="AB71" t="n">
        <v>751.3027735462417</v>
      </c>
      <c r="AC71" t="n">
        <v>679.5994912990531</v>
      </c>
      <c r="AD71" t="n">
        <v>549099.9480823101</v>
      </c>
      <c r="AE71" t="n">
        <v>751302.7735462417</v>
      </c>
      <c r="AF71" t="n">
        <v>1.844792043039243e-05</v>
      </c>
      <c r="AG71" t="n">
        <v>32</v>
      </c>
      <c r="AH71" t="n">
        <v>679599.4912990531</v>
      </c>
    </row>
    <row r="72">
      <c r="A72" t="n">
        <v>70</v>
      </c>
      <c r="B72" t="n">
        <v>110</v>
      </c>
      <c r="C72" t="inlineStr">
        <is>
          <t xml:space="preserve">CONCLUIDO	</t>
        </is>
      </c>
      <c r="D72" t="n">
        <v>3.6544</v>
      </c>
      <c r="E72" t="n">
        <v>27.36</v>
      </c>
      <c r="F72" t="n">
        <v>24.12</v>
      </c>
      <c r="G72" t="n">
        <v>96.47</v>
      </c>
      <c r="H72" t="n">
        <v>1.35</v>
      </c>
      <c r="I72" t="n">
        <v>15</v>
      </c>
      <c r="J72" t="n">
        <v>242.91</v>
      </c>
      <c r="K72" t="n">
        <v>56.13</v>
      </c>
      <c r="L72" t="n">
        <v>18.5</v>
      </c>
      <c r="M72" t="n">
        <v>13</v>
      </c>
      <c r="N72" t="n">
        <v>58.28</v>
      </c>
      <c r="O72" t="n">
        <v>30193.25</v>
      </c>
      <c r="P72" t="n">
        <v>349.12</v>
      </c>
      <c r="Q72" t="n">
        <v>452.59</v>
      </c>
      <c r="R72" t="n">
        <v>75.15000000000001</v>
      </c>
      <c r="S72" t="n">
        <v>57.64</v>
      </c>
      <c r="T72" t="n">
        <v>6640.1</v>
      </c>
      <c r="U72" t="n">
        <v>0.77</v>
      </c>
      <c r="V72" t="n">
        <v>0.88</v>
      </c>
      <c r="W72" t="n">
        <v>6.82</v>
      </c>
      <c r="X72" t="n">
        <v>0.39</v>
      </c>
      <c r="Y72" t="n">
        <v>1</v>
      </c>
      <c r="Z72" t="n">
        <v>10</v>
      </c>
      <c r="AA72" t="n">
        <v>548.9495945146662</v>
      </c>
      <c r="AB72" t="n">
        <v>751.0970531618602</v>
      </c>
      <c r="AC72" t="n">
        <v>679.4134045794265</v>
      </c>
      <c r="AD72" t="n">
        <v>548949.5945146661</v>
      </c>
      <c r="AE72" t="n">
        <v>751097.0531618602</v>
      </c>
      <c r="AF72" t="n">
        <v>1.845246487500372e-05</v>
      </c>
      <c r="AG72" t="n">
        <v>32</v>
      </c>
      <c r="AH72" t="n">
        <v>679413.4045794265</v>
      </c>
    </row>
    <row r="73">
      <c r="A73" t="n">
        <v>71</v>
      </c>
      <c r="B73" t="n">
        <v>110</v>
      </c>
      <c r="C73" t="inlineStr">
        <is>
          <t xml:space="preserve">CONCLUIDO	</t>
        </is>
      </c>
      <c r="D73" t="n">
        <v>3.653</v>
      </c>
      <c r="E73" t="n">
        <v>27.37</v>
      </c>
      <c r="F73" t="n">
        <v>24.13</v>
      </c>
      <c r="G73" t="n">
        <v>96.51000000000001</v>
      </c>
      <c r="H73" t="n">
        <v>1.37</v>
      </c>
      <c r="I73" t="n">
        <v>15</v>
      </c>
      <c r="J73" t="n">
        <v>243.35</v>
      </c>
      <c r="K73" t="n">
        <v>56.13</v>
      </c>
      <c r="L73" t="n">
        <v>18.75</v>
      </c>
      <c r="M73" t="n">
        <v>13</v>
      </c>
      <c r="N73" t="n">
        <v>58.47</v>
      </c>
      <c r="O73" t="n">
        <v>30247.53</v>
      </c>
      <c r="P73" t="n">
        <v>349.01</v>
      </c>
      <c r="Q73" t="n">
        <v>452.57</v>
      </c>
      <c r="R73" t="n">
        <v>75.47</v>
      </c>
      <c r="S73" t="n">
        <v>57.64</v>
      </c>
      <c r="T73" t="n">
        <v>6799.97</v>
      </c>
      <c r="U73" t="n">
        <v>0.76</v>
      </c>
      <c r="V73" t="n">
        <v>0.88</v>
      </c>
      <c r="W73" t="n">
        <v>6.82</v>
      </c>
      <c r="X73" t="n">
        <v>0.4</v>
      </c>
      <c r="Y73" t="n">
        <v>1</v>
      </c>
      <c r="Z73" t="n">
        <v>10</v>
      </c>
      <c r="AA73" t="n">
        <v>548.9892005576176</v>
      </c>
      <c r="AB73" t="n">
        <v>751.1512438971216</v>
      </c>
      <c r="AC73" t="n">
        <v>679.4624234269718</v>
      </c>
      <c r="AD73" t="n">
        <v>548989.2005576176</v>
      </c>
      <c r="AE73" t="n">
        <v>751151.2438971216</v>
      </c>
      <c r="AF73" t="n">
        <v>1.844539573894172e-05</v>
      </c>
      <c r="AG73" t="n">
        <v>32</v>
      </c>
      <c r="AH73" t="n">
        <v>679462.4234269718</v>
      </c>
    </row>
    <row r="74">
      <c r="A74" t="n">
        <v>72</v>
      </c>
      <c r="B74" t="n">
        <v>110</v>
      </c>
      <c r="C74" t="inlineStr">
        <is>
          <t xml:space="preserve">CONCLUIDO	</t>
        </is>
      </c>
      <c r="D74" t="n">
        <v>3.6545</v>
      </c>
      <c r="E74" t="n">
        <v>27.36</v>
      </c>
      <c r="F74" t="n">
        <v>24.12</v>
      </c>
      <c r="G74" t="n">
        <v>96.47</v>
      </c>
      <c r="H74" t="n">
        <v>1.39</v>
      </c>
      <c r="I74" t="n">
        <v>15</v>
      </c>
      <c r="J74" t="n">
        <v>243.79</v>
      </c>
      <c r="K74" t="n">
        <v>56.13</v>
      </c>
      <c r="L74" t="n">
        <v>19</v>
      </c>
      <c r="M74" t="n">
        <v>13</v>
      </c>
      <c r="N74" t="n">
        <v>58.67</v>
      </c>
      <c r="O74" t="n">
        <v>30301.87</v>
      </c>
      <c r="P74" t="n">
        <v>348.33</v>
      </c>
      <c r="Q74" t="n">
        <v>452.58</v>
      </c>
      <c r="R74" t="n">
        <v>75.06999999999999</v>
      </c>
      <c r="S74" t="n">
        <v>57.64</v>
      </c>
      <c r="T74" t="n">
        <v>6600.21</v>
      </c>
      <c r="U74" t="n">
        <v>0.77</v>
      </c>
      <c r="V74" t="n">
        <v>0.88</v>
      </c>
      <c r="W74" t="n">
        <v>6.82</v>
      </c>
      <c r="X74" t="n">
        <v>0.39</v>
      </c>
      <c r="Y74" t="n">
        <v>1</v>
      </c>
      <c r="Z74" t="n">
        <v>10</v>
      </c>
      <c r="AA74" t="n">
        <v>548.4196092131895</v>
      </c>
      <c r="AB74" t="n">
        <v>750.3719038910784</v>
      </c>
      <c r="AC74" t="n">
        <v>678.7574625372947</v>
      </c>
      <c r="AD74" t="n">
        <v>548419.6092131895</v>
      </c>
      <c r="AE74" t="n">
        <v>750371.9038910784</v>
      </c>
      <c r="AF74" t="n">
        <v>1.845296981329387e-05</v>
      </c>
      <c r="AG74" t="n">
        <v>32</v>
      </c>
      <c r="AH74" t="n">
        <v>678757.4625372947</v>
      </c>
    </row>
    <row r="75">
      <c r="A75" t="n">
        <v>73</v>
      </c>
      <c r="B75" t="n">
        <v>110</v>
      </c>
      <c r="C75" t="inlineStr">
        <is>
          <t xml:space="preserve">CONCLUIDO	</t>
        </is>
      </c>
      <c r="D75" t="n">
        <v>3.6629</v>
      </c>
      <c r="E75" t="n">
        <v>27.3</v>
      </c>
      <c r="F75" t="n">
        <v>24.1</v>
      </c>
      <c r="G75" t="n">
        <v>103.27</v>
      </c>
      <c r="H75" t="n">
        <v>1.4</v>
      </c>
      <c r="I75" t="n">
        <v>14</v>
      </c>
      <c r="J75" t="n">
        <v>244.23</v>
      </c>
      <c r="K75" t="n">
        <v>56.13</v>
      </c>
      <c r="L75" t="n">
        <v>19.25</v>
      </c>
      <c r="M75" t="n">
        <v>12</v>
      </c>
      <c r="N75" t="n">
        <v>58.86</v>
      </c>
      <c r="O75" t="n">
        <v>30356.29</v>
      </c>
      <c r="P75" t="n">
        <v>348.18</v>
      </c>
      <c r="Q75" t="n">
        <v>452.56</v>
      </c>
      <c r="R75" t="n">
        <v>74.65000000000001</v>
      </c>
      <c r="S75" t="n">
        <v>57.64</v>
      </c>
      <c r="T75" t="n">
        <v>6392.99</v>
      </c>
      <c r="U75" t="n">
        <v>0.77</v>
      </c>
      <c r="V75" t="n">
        <v>0.88</v>
      </c>
      <c r="W75" t="n">
        <v>6.81</v>
      </c>
      <c r="X75" t="n">
        <v>0.37</v>
      </c>
      <c r="Y75" t="n">
        <v>1</v>
      </c>
      <c r="Z75" t="n">
        <v>10</v>
      </c>
      <c r="AA75" t="n">
        <v>547.6984967130818</v>
      </c>
      <c r="AB75" t="n">
        <v>749.385245955193</v>
      </c>
      <c r="AC75" t="n">
        <v>677.8649698500271</v>
      </c>
      <c r="AD75" t="n">
        <v>547698.4967130818</v>
      </c>
      <c r="AE75" t="n">
        <v>749385.2459551929</v>
      </c>
      <c r="AF75" t="n">
        <v>1.849538462966592e-05</v>
      </c>
      <c r="AG75" t="n">
        <v>32</v>
      </c>
      <c r="AH75" t="n">
        <v>677864.9698500271</v>
      </c>
    </row>
    <row r="76">
      <c r="A76" t="n">
        <v>74</v>
      </c>
      <c r="B76" t="n">
        <v>110</v>
      </c>
      <c r="C76" t="inlineStr">
        <is>
          <t xml:space="preserve">CONCLUIDO	</t>
        </is>
      </c>
      <c r="D76" t="n">
        <v>3.664</v>
      </c>
      <c r="E76" t="n">
        <v>27.29</v>
      </c>
      <c r="F76" t="n">
        <v>24.09</v>
      </c>
      <c r="G76" t="n">
        <v>103.24</v>
      </c>
      <c r="H76" t="n">
        <v>1.42</v>
      </c>
      <c r="I76" t="n">
        <v>14</v>
      </c>
      <c r="J76" t="n">
        <v>244.68</v>
      </c>
      <c r="K76" t="n">
        <v>56.13</v>
      </c>
      <c r="L76" t="n">
        <v>19.5</v>
      </c>
      <c r="M76" t="n">
        <v>12</v>
      </c>
      <c r="N76" t="n">
        <v>59.05</v>
      </c>
      <c r="O76" t="n">
        <v>30410.77</v>
      </c>
      <c r="P76" t="n">
        <v>348.43</v>
      </c>
      <c r="Q76" t="n">
        <v>452.56</v>
      </c>
      <c r="R76" t="n">
        <v>74.28</v>
      </c>
      <c r="S76" t="n">
        <v>57.64</v>
      </c>
      <c r="T76" t="n">
        <v>6207.41</v>
      </c>
      <c r="U76" t="n">
        <v>0.78</v>
      </c>
      <c r="V76" t="n">
        <v>0.88</v>
      </c>
      <c r="W76" t="n">
        <v>6.81</v>
      </c>
      <c r="X76" t="n">
        <v>0.36</v>
      </c>
      <c r="Y76" t="n">
        <v>1</v>
      </c>
      <c r="Z76" t="n">
        <v>10</v>
      </c>
      <c r="AA76" t="n">
        <v>547.7731701801943</v>
      </c>
      <c r="AB76" t="n">
        <v>749.4874174872572</v>
      </c>
      <c r="AC76" t="n">
        <v>677.9573902744697</v>
      </c>
      <c r="AD76" t="n">
        <v>547773.1701801943</v>
      </c>
      <c r="AE76" t="n">
        <v>749487.4174872572</v>
      </c>
      <c r="AF76" t="n">
        <v>1.85009389508575e-05</v>
      </c>
      <c r="AG76" t="n">
        <v>32</v>
      </c>
      <c r="AH76" t="n">
        <v>677957.3902744697</v>
      </c>
    </row>
    <row r="77">
      <c r="A77" t="n">
        <v>75</v>
      </c>
      <c r="B77" t="n">
        <v>110</v>
      </c>
      <c r="C77" t="inlineStr">
        <is>
          <t xml:space="preserve">CONCLUIDO	</t>
        </is>
      </c>
      <c r="D77" t="n">
        <v>3.6641</v>
      </c>
      <c r="E77" t="n">
        <v>27.29</v>
      </c>
      <c r="F77" t="n">
        <v>24.09</v>
      </c>
      <c r="G77" t="n">
        <v>103.23</v>
      </c>
      <c r="H77" t="n">
        <v>1.43</v>
      </c>
      <c r="I77" t="n">
        <v>14</v>
      </c>
      <c r="J77" t="n">
        <v>245.12</v>
      </c>
      <c r="K77" t="n">
        <v>56.13</v>
      </c>
      <c r="L77" t="n">
        <v>19.75</v>
      </c>
      <c r="M77" t="n">
        <v>12</v>
      </c>
      <c r="N77" t="n">
        <v>59.24</v>
      </c>
      <c r="O77" t="n">
        <v>30465.32</v>
      </c>
      <c r="P77" t="n">
        <v>348.31</v>
      </c>
      <c r="Q77" t="n">
        <v>452.55</v>
      </c>
      <c r="R77" t="n">
        <v>74.04000000000001</v>
      </c>
      <c r="S77" t="n">
        <v>57.64</v>
      </c>
      <c r="T77" t="n">
        <v>6090.38</v>
      </c>
      <c r="U77" t="n">
        <v>0.78</v>
      </c>
      <c r="V77" t="n">
        <v>0.88</v>
      </c>
      <c r="W77" t="n">
        <v>6.82</v>
      </c>
      <c r="X77" t="n">
        <v>0.36</v>
      </c>
      <c r="Y77" t="n">
        <v>1</v>
      </c>
      <c r="Z77" t="n">
        <v>10</v>
      </c>
      <c r="AA77" t="n">
        <v>547.6868681379508</v>
      </c>
      <c r="AB77" t="n">
        <v>749.369335225682</v>
      </c>
      <c r="AC77" t="n">
        <v>677.8505776182097</v>
      </c>
      <c r="AD77" t="n">
        <v>547686.8681379508</v>
      </c>
      <c r="AE77" t="n">
        <v>749369.335225682</v>
      </c>
      <c r="AF77" t="n">
        <v>1.850144388914764e-05</v>
      </c>
      <c r="AG77" t="n">
        <v>32</v>
      </c>
      <c r="AH77" t="n">
        <v>677850.5776182098</v>
      </c>
    </row>
    <row r="78">
      <c r="A78" t="n">
        <v>76</v>
      </c>
      <c r="B78" t="n">
        <v>110</v>
      </c>
      <c r="C78" t="inlineStr">
        <is>
          <t xml:space="preserve">CONCLUIDO	</t>
        </is>
      </c>
      <c r="D78" t="n">
        <v>3.6627</v>
      </c>
      <c r="E78" t="n">
        <v>27.3</v>
      </c>
      <c r="F78" t="n">
        <v>24.1</v>
      </c>
      <c r="G78" t="n">
        <v>103.28</v>
      </c>
      <c r="H78" t="n">
        <v>1.45</v>
      </c>
      <c r="I78" t="n">
        <v>14</v>
      </c>
      <c r="J78" t="n">
        <v>245.56</v>
      </c>
      <c r="K78" t="n">
        <v>56.13</v>
      </c>
      <c r="L78" t="n">
        <v>20</v>
      </c>
      <c r="M78" t="n">
        <v>12</v>
      </c>
      <c r="N78" t="n">
        <v>59.43</v>
      </c>
      <c r="O78" t="n">
        <v>30519.94</v>
      </c>
      <c r="P78" t="n">
        <v>347.92</v>
      </c>
      <c r="Q78" t="n">
        <v>452.56</v>
      </c>
      <c r="R78" t="n">
        <v>74.53</v>
      </c>
      <c r="S78" t="n">
        <v>57.64</v>
      </c>
      <c r="T78" t="n">
        <v>6331.51</v>
      </c>
      <c r="U78" t="n">
        <v>0.77</v>
      </c>
      <c r="V78" t="n">
        <v>0.88</v>
      </c>
      <c r="W78" t="n">
        <v>6.82</v>
      </c>
      <c r="X78" t="n">
        <v>0.37</v>
      </c>
      <c r="Y78" t="n">
        <v>1</v>
      </c>
      <c r="Z78" t="n">
        <v>10</v>
      </c>
      <c r="AA78" t="n">
        <v>547.5409898370851</v>
      </c>
      <c r="AB78" t="n">
        <v>749.1697380987413</v>
      </c>
      <c r="AC78" t="n">
        <v>677.6700297609279</v>
      </c>
      <c r="AD78" t="n">
        <v>547540.9898370851</v>
      </c>
      <c r="AE78" t="n">
        <v>749169.7380987413</v>
      </c>
      <c r="AF78" t="n">
        <v>1.849437475308564e-05</v>
      </c>
      <c r="AG78" t="n">
        <v>32</v>
      </c>
      <c r="AH78" t="n">
        <v>677670.0297609279</v>
      </c>
    </row>
    <row r="79">
      <c r="A79" t="n">
        <v>77</v>
      </c>
      <c r="B79" t="n">
        <v>110</v>
      </c>
      <c r="C79" t="inlineStr">
        <is>
          <t xml:space="preserve">CONCLUIDO	</t>
        </is>
      </c>
      <c r="D79" t="n">
        <v>3.6627</v>
      </c>
      <c r="E79" t="n">
        <v>27.3</v>
      </c>
      <c r="F79" t="n">
        <v>24.1</v>
      </c>
      <c r="G79" t="n">
        <v>103.28</v>
      </c>
      <c r="H79" t="n">
        <v>1.46</v>
      </c>
      <c r="I79" t="n">
        <v>14</v>
      </c>
      <c r="J79" t="n">
        <v>246</v>
      </c>
      <c r="K79" t="n">
        <v>56.13</v>
      </c>
      <c r="L79" t="n">
        <v>20.25</v>
      </c>
      <c r="M79" t="n">
        <v>12</v>
      </c>
      <c r="N79" t="n">
        <v>59.63</v>
      </c>
      <c r="O79" t="n">
        <v>30574.64</v>
      </c>
      <c r="P79" t="n">
        <v>347.52</v>
      </c>
      <c r="Q79" t="n">
        <v>452.56</v>
      </c>
      <c r="R79" t="n">
        <v>74.42</v>
      </c>
      <c r="S79" t="n">
        <v>57.64</v>
      </c>
      <c r="T79" t="n">
        <v>6280.18</v>
      </c>
      <c r="U79" t="n">
        <v>0.77</v>
      </c>
      <c r="V79" t="n">
        <v>0.88</v>
      </c>
      <c r="W79" t="n">
        <v>6.82</v>
      </c>
      <c r="X79" t="n">
        <v>0.37</v>
      </c>
      <c r="Y79" t="n">
        <v>1</v>
      </c>
      <c r="Z79" t="n">
        <v>10</v>
      </c>
      <c r="AA79" t="n">
        <v>547.2768515509048</v>
      </c>
      <c r="AB79" t="n">
        <v>748.8083324426306</v>
      </c>
      <c r="AC79" t="n">
        <v>677.3431161534004</v>
      </c>
      <c r="AD79" t="n">
        <v>547276.8515509048</v>
      </c>
      <c r="AE79" t="n">
        <v>748808.3324426305</v>
      </c>
      <c r="AF79" t="n">
        <v>1.849437475308564e-05</v>
      </c>
      <c r="AG79" t="n">
        <v>32</v>
      </c>
      <c r="AH79" t="n">
        <v>677343.1161534004</v>
      </c>
    </row>
    <row r="80">
      <c r="A80" t="n">
        <v>78</v>
      </c>
      <c r="B80" t="n">
        <v>110</v>
      </c>
      <c r="C80" t="inlineStr">
        <is>
          <t xml:space="preserve">CONCLUIDO	</t>
        </is>
      </c>
      <c r="D80" t="n">
        <v>3.6631</v>
      </c>
      <c r="E80" t="n">
        <v>27.3</v>
      </c>
      <c r="F80" t="n">
        <v>24.1</v>
      </c>
      <c r="G80" t="n">
        <v>103.27</v>
      </c>
      <c r="H80" t="n">
        <v>1.48</v>
      </c>
      <c r="I80" t="n">
        <v>14</v>
      </c>
      <c r="J80" t="n">
        <v>246.45</v>
      </c>
      <c r="K80" t="n">
        <v>56.13</v>
      </c>
      <c r="L80" t="n">
        <v>20.5</v>
      </c>
      <c r="M80" t="n">
        <v>12</v>
      </c>
      <c r="N80" t="n">
        <v>59.82</v>
      </c>
      <c r="O80" t="n">
        <v>30629.4</v>
      </c>
      <c r="P80" t="n">
        <v>346.3</v>
      </c>
      <c r="Q80" t="n">
        <v>452.55</v>
      </c>
      <c r="R80" t="n">
        <v>74.45999999999999</v>
      </c>
      <c r="S80" t="n">
        <v>57.64</v>
      </c>
      <c r="T80" t="n">
        <v>6297.07</v>
      </c>
      <c r="U80" t="n">
        <v>0.77</v>
      </c>
      <c r="V80" t="n">
        <v>0.88</v>
      </c>
      <c r="W80" t="n">
        <v>6.82</v>
      </c>
      <c r="X80" t="n">
        <v>0.37</v>
      </c>
      <c r="Y80" t="n">
        <v>1</v>
      </c>
      <c r="Z80" t="n">
        <v>10</v>
      </c>
      <c r="AA80" t="n">
        <v>546.4430008695267</v>
      </c>
      <c r="AB80" t="n">
        <v>747.6674211534732</v>
      </c>
      <c r="AC80" t="n">
        <v>676.3110918364013</v>
      </c>
      <c r="AD80" t="n">
        <v>546443.0008695268</v>
      </c>
      <c r="AE80" t="n">
        <v>747667.4211534732</v>
      </c>
      <c r="AF80" t="n">
        <v>1.849639450624621e-05</v>
      </c>
      <c r="AG80" t="n">
        <v>32</v>
      </c>
      <c r="AH80" t="n">
        <v>676311.0918364013</v>
      </c>
    </row>
    <row r="81">
      <c r="A81" t="n">
        <v>79</v>
      </c>
      <c r="B81" t="n">
        <v>110</v>
      </c>
      <c r="C81" t="inlineStr">
        <is>
          <t xml:space="preserve">CONCLUIDO	</t>
        </is>
      </c>
      <c r="D81" t="n">
        <v>3.671</v>
      </c>
      <c r="E81" t="n">
        <v>27.24</v>
      </c>
      <c r="F81" t="n">
        <v>24.08</v>
      </c>
      <c r="G81" t="n">
        <v>111.13</v>
      </c>
      <c r="H81" t="n">
        <v>1.49</v>
      </c>
      <c r="I81" t="n">
        <v>13</v>
      </c>
      <c r="J81" t="n">
        <v>246.89</v>
      </c>
      <c r="K81" t="n">
        <v>56.13</v>
      </c>
      <c r="L81" t="n">
        <v>20.75</v>
      </c>
      <c r="M81" t="n">
        <v>11</v>
      </c>
      <c r="N81" t="n">
        <v>60.02</v>
      </c>
      <c r="O81" t="n">
        <v>30684.23</v>
      </c>
      <c r="P81" t="n">
        <v>346.37</v>
      </c>
      <c r="Q81" t="n">
        <v>452.57</v>
      </c>
      <c r="R81" t="n">
        <v>74.01000000000001</v>
      </c>
      <c r="S81" t="n">
        <v>57.64</v>
      </c>
      <c r="T81" t="n">
        <v>6077.47</v>
      </c>
      <c r="U81" t="n">
        <v>0.78</v>
      </c>
      <c r="V81" t="n">
        <v>0.88</v>
      </c>
      <c r="W81" t="n">
        <v>6.81</v>
      </c>
      <c r="X81" t="n">
        <v>0.36</v>
      </c>
      <c r="Y81" t="n">
        <v>1</v>
      </c>
      <c r="Z81" t="n">
        <v>10</v>
      </c>
      <c r="AA81" t="n">
        <v>545.9081563252503</v>
      </c>
      <c r="AB81" t="n">
        <v>746.9356232523184</v>
      </c>
      <c r="AC81" t="n">
        <v>675.6491356998479</v>
      </c>
      <c r="AD81" t="n">
        <v>545908.1563252503</v>
      </c>
      <c r="AE81" t="n">
        <v>746935.6232523184</v>
      </c>
      <c r="AF81" t="n">
        <v>1.853628463116754e-05</v>
      </c>
      <c r="AG81" t="n">
        <v>32</v>
      </c>
      <c r="AH81" t="n">
        <v>675649.1356998478</v>
      </c>
    </row>
    <row r="82">
      <c r="A82" t="n">
        <v>80</v>
      </c>
      <c r="B82" t="n">
        <v>110</v>
      </c>
      <c r="C82" t="inlineStr">
        <is>
          <t xml:space="preserve">CONCLUIDO	</t>
        </is>
      </c>
      <c r="D82" t="n">
        <v>3.6717</v>
      </c>
      <c r="E82" t="n">
        <v>27.24</v>
      </c>
      <c r="F82" t="n">
        <v>24.07</v>
      </c>
      <c r="G82" t="n">
        <v>111.11</v>
      </c>
      <c r="H82" t="n">
        <v>1.51</v>
      </c>
      <c r="I82" t="n">
        <v>13</v>
      </c>
      <c r="J82" t="n">
        <v>247.34</v>
      </c>
      <c r="K82" t="n">
        <v>56.13</v>
      </c>
      <c r="L82" t="n">
        <v>21</v>
      </c>
      <c r="M82" t="n">
        <v>11</v>
      </c>
      <c r="N82" t="n">
        <v>60.21</v>
      </c>
      <c r="O82" t="n">
        <v>30739.14</v>
      </c>
      <c r="P82" t="n">
        <v>346.96</v>
      </c>
      <c r="Q82" t="n">
        <v>452.61</v>
      </c>
      <c r="R82" t="n">
        <v>73.81</v>
      </c>
      <c r="S82" t="n">
        <v>57.64</v>
      </c>
      <c r="T82" t="n">
        <v>5980.23</v>
      </c>
      <c r="U82" t="n">
        <v>0.78</v>
      </c>
      <c r="V82" t="n">
        <v>0.88</v>
      </c>
      <c r="W82" t="n">
        <v>6.81</v>
      </c>
      <c r="X82" t="n">
        <v>0.35</v>
      </c>
      <c r="Y82" t="n">
        <v>1</v>
      </c>
      <c r="Z82" t="n">
        <v>10</v>
      </c>
      <c r="AA82" t="n">
        <v>546.2352782167582</v>
      </c>
      <c r="AB82" t="n">
        <v>747.3832058558787</v>
      </c>
      <c r="AC82" t="n">
        <v>676.0540016479106</v>
      </c>
      <c r="AD82" t="n">
        <v>546235.2782167582</v>
      </c>
      <c r="AE82" t="n">
        <v>747383.2058558788</v>
      </c>
      <c r="AF82" t="n">
        <v>1.853981919919855e-05</v>
      </c>
      <c r="AG82" t="n">
        <v>32</v>
      </c>
      <c r="AH82" t="n">
        <v>676054.0016479106</v>
      </c>
    </row>
    <row r="83">
      <c r="A83" t="n">
        <v>81</v>
      </c>
      <c r="B83" t="n">
        <v>110</v>
      </c>
      <c r="C83" t="inlineStr">
        <is>
          <t xml:space="preserve">CONCLUIDO	</t>
        </is>
      </c>
      <c r="D83" t="n">
        <v>3.6719</v>
      </c>
      <c r="E83" t="n">
        <v>27.23</v>
      </c>
      <c r="F83" t="n">
        <v>24.07</v>
      </c>
      <c r="G83" t="n">
        <v>111.1</v>
      </c>
      <c r="H83" t="n">
        <v>1.53</v>
      </c>
      <c r="I83" t="n">
        <v>13</v>
      </c>
      <c r="J83" t="n">
        <v>247.78</v>
      </c>
      <c r="K83" t="n">
        <v>56.13</v>
      </c>
      <c r="L83" t="n">
        <v>21.25</v>
      </c>
      <c r="M83" t="n">
        <v>11</v>
      </c>
      <c r="N83" t="n">
        <v>60.41</v>
      </c>
      <c r="O83" t="n">
        <v>30794.11</v>
      </c>
      <c r="P83" t="n">
        <v>347.32</v>
      </c>
      <c r="Q83" t="n">
        <v>452.65</v>
      </c>
      <c r="R83" t="n">
        <v>73.75</v>
      </c>
      <c r="S83" t="n">
        <v>57.64</v>
      </c>
      <c r="T83" t="n">
        <v>5946.12</v>
      </c>
      <c r="U83" t="n">
        <v>0.78</v>
      </c>
      <c r="V83" t="n">
        <v>0.88</v>
      </c>
      <c r="W83" t="n">
        <v>6.81</v>
      </c>
      <c r="X83" t="n">
        <v>0.35</v>
      </c>
      <c r="Y83" t="n">
        <v>1</v>
      </c>
      <c r="Z83" t="n">
        <v>10</v>
      </c>
      <c r="AA83" t="n">
        <v>546.4583392760493</v>
      </c>
      <c r="AB83" t="n">
        <v>747.6884078379602</v>
      </c>
      <c r="AC83" t="n">
        <v>676.3300755811757</v>
      </c>
      <c r="AD83" t="n">
        <v>546458.3392760493</v>
      </c>
      <c r="AE83" t="n">
        <v>747688.4078379602</v>
      </c>
      <c r="AF83" t="n">
        <v>1.854082907577883e-05</v>
      </c>
      <c r="AG83" t="n">
        <v>32</v>
      </c>
      <c r="AH83" t="n">
        <v>676330.0755811757</v>
      </c>
    </row>
    <row r="84">
      <c r="A84" t="n">
        <v>82</v>
      </c>
      <c r="B84" t="n">
        <v>110</v>
      </c>
      <c r="C84" t="inlineStr">
        <is>
          <t xml:space="preserve">CONCLUIDO	</t>
        </is>
      </c>
      <c r="D84" t="n">
        <v>3.6736</v>
      </c>
      <c r="E84" t="n">
        <v>27.22</v>
      </c>
      <c r="F84" t="n">
        <v>24.06</v>
      </c>
      <c r="G84" t="n">
        <v>111.04</v>
      </c>
      <c r="H84" t="n">
        <v>1.54</v>
      </c>
      <c r="I84" t="n">
        <v>13</v>
      </c>
      <c r="J84" t="n">
        <v>248.23</v>
      </c>
      <c r="K84" t="n">
        <v>56.13</v>
      </c>
      <c r="L84" t="n">
        <v>21.5</v>
      </c>
      <c r="M84" t="n">
        <v>11</v>
      </c>
      <c r="N84" t="n">
        <v>60.6</v>
      </c>
      <c r="O84" t="n">
        <v>30849.16</v>
      </c>
      <c r="P84" t="n">
        <v>347.45</v>
      </c>
      <c r="Q84" t="n">
        <v>452.58</v>
      </c>
      <c r="R84" t="n">
        <v>73.19</v>
      </c>
      <c r="S84" t="n">
        <v>57.64</v>
      </c>
      <c r="T84" t="n">
        <v>5667.24</v>
      </c>
      <c r="U84" t="n">
        <v>0.79</v>
      </c>
      <c r="V84" t="n">
        <v>0.88</v>
      </c>
      <c r="W84" t="n">
        <v>6.82</v>
      </c>
      <c r="X84" t="n">
        <v>0.33</v>
      </c>
      <c r="Y84" t="n">
        <v>1</v>
      </c>
      <c r="Z84" t="n">
        <v>10</v>
      </c>
      <c r="AA84" t="n">
        <v>546.4119623510982</v>
      </c>
      <c r="AB84" t="n">
        <v>747.6249528832367</v>
      </c>
      <c r="AC84" t="n">
        <v>676.2726766782715</v>
      </c>
      <c r="AD84" t="n">
        <v>546411.9623510982</v>
      </c>
      <c r="AE84" t="n">
        <v>747624.9528832367</v>
      </c>
      <c r="AF84" t="n">
        <v>1.854941302671127e-05</v>
      </c>
      <c r="AG84" t="n">
        <v>32</v>
      </c>
      <c r="AH84" t="n">
        <v>676272.6766782715</v>
      </c>
    </row>
    <row r="85">
      <c r="A85" t="n">
        <v>83</v>
      </c>
      <c r="B85" t="n">
        <v>110</v>
      </c>
      <c r="C85" t="inlineStr">
        <is>
          <t xml:space="preserve">CONCLUIDO	</t>
        </is>
      </c>
      <c r="D85" t="n">
        <v>3.6721</v>
      </c>
      <c r="E85" t="n">
        <v>27.23</v>
      </c>
      <c r="F85" t="n">
        <v>24.07</v>
      </c>
      <c r="G85" t="n">
        <v>111.1</v>
      </c>
      <c r="H85" t="n">
        <v>1.56</v>
      </c>
      <c r="I85" t="n">
        <v>13</v>
      </c>
      <c r="J85" t="n">
        <v>248.68</v>
      </c>
      <c r="K85" t="n">
        <v>56.13</v>
      </c>
      <c r="L85" t="n">
        <v>21.75</v>
      </c>
      <c r="M85" t="n">
        <v>11</v>
      </c>
      <c r="N85" t="n">
        <v>60.8</v>
      </c>
      <c r="O85" t="n">
        <v>30904.28</v>
      </c>
      <c r="P85" t="n">
        <v>347.33</v>
      </c>
      <c r="Q85" t="n">
        <v>452.56</v>
      </c>
      <c r="R85" t="n">
        <v>73.61</v>
      </c>
      <c r="S85" t="n">
        <v>57.64</v>
      </c>
      <c r="T85" t="n">
        <v>5877.15</v>
      </c>
      <c r="U85" t="n">
        <v>0.78</v>
      </c>
      <c r="V85" t="n">
        <v>0.88</v>
      </c>
      <c r="W85" t="n">
        <v>6.82</v>
      </c>
      <c r="X85" t="n">
        <v>0.35</v>
      </c>
      <c r="Y85" t="n">
        <v>1</v>
      </c>
      <c r="Z85" t="n">
        <v>10</v>
      </c>
      <c r="AA85" t="n">
        <v>546.4508466705116</v>
      </c>
      <c r="AB85" t="n">
        <v>747.6781561245132</v>
      </c>
      <c r="AC85" t="n">
        <v>676.3208022768719</v>
      </c>
      <c r="AD85" t="n">
        <v>546450.8466705116</v>
      </c>
      <c r="AE85" t="n">
        <v>747678.1561245131</v>
      </c>
      <c r="AF85" t="n">
        <v>1.854183895235912e-05</v>
      </c>
      <c r="AG85" t="n">
        <v>32</v>
      </c>
      <c r="AH85" t="n">
        <v>676320.8022768719</v>
      </c>
    </row>
    <row r="86">
      <c r="A86" t="n">
        <v>84</v>
      </c>
      <c r="B86" t="n">
        <v>110</v>
      </c>
      <c r="C86" t="inlineStr">
        <is>
          <t xml:space="preserve">CONCLUIDO	</t>
        </is>
      </c>
      <c r="D86" t="n">
        <v>3.6735</v>
      </c>
      <c r="E86" t="n">
        <v>27.22</v>
      </c>
      <c r="F86" t="n">
        <v>24.06</v>
      </c>
      <c r="G86" t="n">
        <v>111.05</v>
      </c>
      <c r="H86" t="n">
        <v>1.57</v>
      </c>
      <c r="I86" t="n">
        <v>13</v>
      </c>
      <c r="J86" t="n">
        <v>249.12</v>
      </c>
      <c r="K86" t="n">
        <v>56.13</v>
      </c>
      <c r="L86" t="n">
        <v>22</v>
      </c>
      <c r="M86" t="n">
        <v>11</v>
      </c>
      <c r="N86" t="n">
        <v>61</v>
      </c>
      <c r="O86" t="n">
        <v>30959.46</v>
      </c>
      <c r="P86" t="n">
        <v>346.64</v>
      </c>
      <c r="Q86" t="n">
        <v>452.57</v>
      </c>
      <c r="R86" t="n">
        <v>73.20999999999999</v>
      </c>
      <c r="S86" t="n">
        <v>57.64</v>
      </c>
      <c r="T86" t="n">
        <v>5679.4</v>
      </c>
      <c r="U86" t="n">
        <v>0.79</v>
      </c>
      <c r="V86" t="n">
        <v>0.88</v>
      </c>
      <c r="W86" t="n">
        <v>6.82</v>
      </c>
      <c r="X86" t="n">
        <v>0.34</v>
      </c>
      <c r="Y86" t="n">
        <v>1</v>
      </c>
      <c r="Z86" t="n">
        <v>10</v>
      </c>
      <c r="AA86" t="n">
        <v>545.8856904898921</v>
      </c>
      <c r="AB86" t="n">
        <v>746.9048845052587</v>
      </c>
      <c r="AC86" t="n">
        <v>675.6213306156653</v>
      </c>
      <c r="AD86" t="n">
        <v>545885.6904898921</v>
      </c>
      <c r="AE86" t="n">
        <v>746904.8845052586</v>
      </c>
      <c r="AF86" t="n">
        <v>1.854890808842113e-05</v>
      </c>
      <c r="AG86" t="n">
        <v>32</v>
      </c>
      <c r="AH86" t="n">
        <v>675621.3306156653</v>
      </c>
    </row>
    <row r="87">
      <c r="A87" t="n">
        <v>85</v>
      </c>
      <c r="B87" t="n">
        <v>110</v>
      </c>
      <c r="C87" t="inlineStr">
        <is>
          <t xml:space="preserve">CONCLUIDO	</t>
        </is>
      </c>
      <c r="D87" t="n">
        <v>3.6714</v>
      </c>
      <c r="E87" t="n">
        <v>27.24</v>
      </c>
      <c r="F87" t="n">
        <v>24.08</v>
      </c>
      <c r="G87" t="n">
        <v>111.12</v>
      </c>
      <c r="H87" t="n">
        <v>1.59</v>
      </c>
      <c r="I87" t="n">
        <v>13</v>
      </c>
      <c r="J87" t="n">
        <v>249.57</v>
      </c>
      <c r="K87" t="n">
        <v>56.13</v>
      </c>
      <c r="L87" t="n">
        <v>22.25</v>
      </c>
      <c r="M87" t="n">
        <v>11</v>
      </c>
      <c r="N87" t="n">
        <v>61.2</v>
      </c>
      <c r="O87" t="n">
        <v>31014.73</v>
      </c>
      <c r="P87" t="n">
        <v>346.17</v>
      </c>
      <c r="Q87" t="n">
        <v>452.59</v>
      </c>
      <c r="R87" t="n">
        <v>73.79000000000001</v>
      </c>
      <c r="S87" t="n">
        <v>57.64</v>
      </c>
      <c r="T87" t="n">
        <v>5968.08</v>
      </c>
      <c r="U87" t="n">
        <v>0.78</v>
      </c>
      <c r="V87" t="n">
        <v>0.88</v>
      </c>
      <c r="W87" t="n">
        <v>6.82</v>
      </c>
      <c r="X87" t="n">
        <v>0.35</v>
      </c>
      <c r="Y87" t="n">
        <v>1</v>
      </c>
      <c r="Z87" t="n">
        <v>10</v>
      </c>
      <c r="AA87" t="n">
        <v>545.7482963982893</v>
      </c>
      <c r="AB87" t="n">
        <v>746.716895847728</v>
      </c>
      <c r="AC87" t="n">
        <v>675.4512833317657</v>
      </c>
      <c r="AD87" t="n">
        <v>545748.2963982893</v>
      </c>
      <c r="AE87" t="n">
        <v>746716.895847728</v>
      </c>
      <c r="AF87" t="n">
        <v>1.853830438432812e-05</v>
      </c>
      <c r="AG87" t="n">
        <v>32</v>
      </c>
      <c r="AH87" t="n">
        <v>675451.2833317657</v>
      </c>
    </row>
    <row r="88">
      <c r="A88" t="n">
        <v>86</v>
      </c>
      <c r="B88" t="n">
        <v>110</v>
      </c>
      <c r="C88" t="inlineStr">
        <is>
          <t xml:space="preserve">CONCLUIDO	</t>
        </is>
      </c>
      <c r="D88" t="n">
        <v>3.682</v>
      </c>
      <c r="E88" t="n">
        <v>27.16</v>
      </c>
      <c r="F88" t="n">
        <v>24.04</v>
      </c>
      <c r="G88" t="n">
        <v>120.2</v>
      </c>
      <c r="H88" t="n">
        <v>1.6</v>
      </c>
      <c r="I88" t="n">
        <v>12</v>
      </c>
      <c r="J88" t="n">
        <v>250.02</v>
      </c>
      <c r="K88" t="n">
        <v>56.13</v>
      </c>
      <c r="L88" t="n">
        <v>22.5</v>
      </c>
      <c r="M88" t="n">
        <v>10</v>
      </c>
      <c r="N88" t="n">
        <v>61.39</v>
      </c>
      <c r="O88" t="n">
        <v>31070.06</v>
      </c>
      <c r="P88" t="n">
        <v>344.94</v>
      </c>
      <c r="Q88" t="n">
        <v>452.56</v>
      </c>
      <c r="R88" t="n">
        <v>72.44</v>
      </c>
      <c r="S88" t="n">
        <v>57.64</v>
      </c>
      <c r="T88" t="n">
        <v>5296.83</v>
      </c>
      <c r="U88" t="n">
        <v>0.8</v>
      </c>
      <c r="V88" t="n">
        <v>0.88</v>
      </c>
      <c r="W88" t="n">
        <v>6.82</v>
      </c>
      <c r="X88" t="n">
        <v>0.32</v>
      </c>
      <c r="Y88" t="n">
        <v>1</v>
      </c>
      <c r="Z88" t="n">
        <v>10</v>
      </c>
      <c r="AA88" t="n">
        <v>544.1489236173451</v>
      </c>
      <c r="AB88" t="n">
        <v>744.5285634494929</v>
      </c>
      <c r="AC88" t="n">
        <v>673.4718023062744</v>
      </c>
      <c r="AD88" t="n">
        <v>544148.923617345</v>
      </c>
      <c r="AE88" t="n">
        <v>744528.5634494929</v>
      </c>
      <c r="AF88" t="n">
        <v>1.859182784308333e-05</v>
      </c>
      <c r="AG88" t="n">
        <v>32</v>
      </c>
      <c r="AH88" t="n">
        <v>673471.8023062744</v>
      </c>
    </row>
    <row r="89">
      <c r="A89" t="n">
        <v>87</v>
      </c>
      <c r="B89" t="n">
        <v>110</v>
      </c>
      <c r="C89" t="inlineStr">
        <is>
          <t xml:space="preserve">CONCLUIDO	</t>
        </is>
      </c>
      <c r="D89" t="n">
        <v>3.6835</v>
      </c>
      <c r="E89" t="n">
        <v>27.15</v>
      </c>
      <c r="F89" t="n">
        <v>24.03</v>
      </c>
      <c r="G89" t="n">
        <v>120.14</v>
      </c>
      <c r="H89" t="n">
        <v>1.62</v>
      </c>
      <c r="I89" t="n">
        <v>12</v>
      </c>
      <c r="J89" t="n">
        <v>250.47</v>
      </c>
      <c r="K89" t="n">
        <v>56.13</v>
      </c>
      <c r="L89" t="n">
        <v>22.75</v>
      </c>
      <c r="M89" t="n">
        <v>10</v>
      </c>
      <c r="N89" t="n">
        <v>61.59</v>
      </c>
      <c r="O89" t="n">
        <v>31125.47</v>
      </c>
      <c r="P89" t="n">
        <v>344.89</v>
      </c>
      <c r="Q89" t="n">
        <v>452.56</v>
      </c>
      <c r="R89" t="n">
        <v>72.18000000000001</v>
      </c>
      <c r="S89" t="n">
        <v>57.64</v>
      </c>
      <c r="T89" t="n">
        <v>5167.33</v>
      </c>
      <c r="U89" t="n">
        <v>0.8</v>
      </c>
      <c r="V89" t="n">
        <v>0.88</v>
      </c>
      <c r="W89" t="n">
        <v>6.81</v>
      </c>
      <c r="X89" t="n">
        <v>0.3</v>
      </c>
      <c r="Y89" t="n">
        <v>1</v>
      </c>
      <c r="Z89" t="n">
        <v>10</v>
      </c>
      <c r="AA89" t="n">
        <v>543.9994563296964</v>
      </c>
      <c r="AB89" t="n">
        <v>744.3240557125007</v>
      </c>
      <c r="AC89" t="n">
        <v>673.2868125006722</v>
      </c>
      <c r="AD89" t="n">
        <v>543999.4563296963</v>
      </c>
      <c r="AE89" t="n">
        <v>744324.0557125007</v>
      </c>
      <c r="AF89" t="n">
        <v>1.859940191743548e-05</v>
      </c>
      <c r="AG89" t="n">
        <v>32</v>
      </c>
      <c r="AH89" t="n">
        <v>673286.8125006722</v>
      </c>
    </row>
    <row r="90">
      <c r="A90" t="n">
        <v>88</v>
      </c>
      <c r="B90" t="n">
        <v>110</v>
      </c>
      <c r="C90" t="inlineStr">
        <is>
          <t xml:space="preserve">CONCLUIDO	</t>
        </is>
      </c>
      <c r="D90" t="n">
        <v>3.6834</v>
      </c>
      <c r="E90" t="n">
        <v>27.15</v>
      </c>
      <c r="F90" t="n">
        <v>24.03</v>
      </c>
      <c r="G90" t="n">
        <v>120.15</v>
      </c>
      <c r="H90" t="n">
        <v>1.63</v>
      </c>
      <c r="I90" t="n">
        <v>12</v>
      </c>
      <c r="J90" t="n">
        <v>250.92</v>
      </c>
      <c r="K90" t="n">
        <v>56.13</v>
      </c>
      <c r="L90" t="n">
        <v>23</v>
      </c>
      <c r="M90" t="n">
        <v>10</v>
      </c>
      <c r="N90" t="n">
        <v>61.79</v>
      </c>
      <c r="O90" t="n">
        <v>31180.95</v>
      </c>
      <c r="P90" t="n">
        <v>345.26</v>
      </c>
      <c r="Q90" t="n">
        <v>452.58</v>
      </c>
      <c r="R90" t="n">
        <v>72.12</v>
      </c>
      <c r="S90" t="n">
        <v>57.64</v>
      </c>
      <c r="T90" t="n">
        <v>5136.14</v>
      </c>
      <c r="U90" t="n">
        <v>0.8</v>
      </c>
      <c r="V90" t="n">
        <v>0.88</v>
      </c>
      <c r="W90" t="n">
        <v>6.82</v>
      </c>
      <c r="X90" t="n">
        <v>0.31</v>
      </c>
      <c r="Y90" t="n">
        <v>1</v>
      </c>
      <c r="Z90" t="n">
        <v>10</v>
      </c>
      <c r="AA90" t="n">
        <v>544.2493623959928</v>
      </c>
      <c r="AB90" t="n">
        <v>744.6659882174848</v>
      </c>
      <c r="AC90" t="n">
        <v>673.5961114472859</v>
      </c>
      <c r="AD90" t="n">
        <v>544249.3623959927</v>
      </c>
      <c r="AE90" t="n">
        <v>744665.9882174848</v>
      </c>
      <c r="AF90" t="n">
        <v>1.859889697914533e-05</v>
      </c>
      <c r="AG90" t="n">
        <v>32</v>
      </c>
      <c r="AH90" t="n">
        <v>673596.111447286</v>
      </c>
    </row>
    <row r="91">
      <c r="A91" t="n">
        <v>89</v>
      </c>
      <c r="B91" t="n">
        <v>110</v>
      </c>
      <c r="C91" t="inlineStr">
        <is>
          <t xml:space="preserve">CONCLUIDO	</t>
        </is>
      </c>
      <c r="D91" t="n">
        <v>3.6852</v>
      </c>
      <c r="E91" t="n">
        <v>27.14</v>
      </c>
      <c r="F91" t="n">
        <v>24.02</v>
      </c>
      <c r="G91" t="n">
        <v>120.08</v>
      </c>
      <c r="H91" t="n">
        <v>1.65</v>
      </c>
      <c r="I91" t="n">
        <v>12</v>
      </c>
      <c r="J91" t="n">
        <v>251.37</v>
      </c>
      <c r="K91" t="n">
        <v>56.13</v>
      </c>
      <c r="L91" t="n">
        <v>23.25</v>
      </c>
      <c r="M91" t="n">
        <v>10</v>
      </c>
      <c r="N91" t="n">
        <v>61.99</v>
      </c>
      <c r="O91" t="n">
        <v>31236.5</v>
      </c>
      <c r="P91" t="n">
        <v>345.19</v>
      </c>
      <c r="Q91" t="n">
        <v>452.57</v>
      </c>
      <c r="R91" t="n">
        <v>71.84999999999999</v>
      </c>
      <c r="S91" t="n">
        <v>57.64</v>
      </c>
      <c r="T91" t="n">
        <v>5003.47</v>
      </c>
      <c r="U91" t="n">
        <v>0.8</v>
      </c>
      <c r="V91" t="n">
        <v>0.88</v>
      </c>
      <c r="W91" t="n">
        <v>6.81</v>
      </c>
      <c r="X91" t="n">
        <v>0.29</v>
      </c>
      <c r="Y91" t="n">
        <v>1</v>
      </c>
      <c r="Z91" t="n">
        <v>10</v>
      </c>
      <c r="AA91" t="n">
        <v>544.0659330561552</v>
      </c>
      <c r="AB91" t="n">
        <v>744.4150121023879</v>
      </c>
      <c r="AC91" t="n">
        <v>673.3690881403666</v>
      </c>
      <c r="AD91" t="n">
        <v>544065.9330561552</v>
      </c>
      <c r="AE91" t="n">
        <v>744415.0121023878</v>
      </c>
      <c r="AF91" t="n">
        <v>1.860798586836792e-05</v>
      </c>
      <c r="AG91" t="n">
        <v>32</v>
      </c>
      <c r="AH91" t="n">
        <v>673369.0881403666</v>
      </c>
    </row>
    <row r="92">
      <c r="A92" t="n">
        <v>90</v>
      </c>
      <c r="B92" t="n">
        <v>110</v>
      </c>
      <c r="C92" t="inlineStr">
        <is>
          <t xml:space="preserve">CONCLUIDO	</t>
        </is>
      </c>
      <c r="D92" t="n">
        <v>3.6817</v>
      </c>
      <c r="E92" t="n">
        <v>27.16</v>
      </c>
      <c r="F92" t="n">
        <v>24.04</v>
      </c>
      <c r="G92" t="n">
        <v>120.21</v>
      </c>
      <c r="H92" t="n">
        <v>1.66</v>
      </c>
      <c r="I92" t="n">
        <v>12</v>
      </c>
      <c r="J92" t="n">
        <v>251.82</v>
      </c>
      <c r="K92" t="n">
        <v>56.13</v>
      </c>
      <c r="L92" t="n">
        <v>23.5</v>
      </c>
      <c r="M92" t="n">
        <v>10</v>
      </c>
      <c r="N92" t="n">
        <v>62.19</v>
      </c>
      <c r="O92" t="n">
        <v>31292.13</v>
      </c>
      <c r="P92" t="n">
        <v>345.92</v>
      </c>
      <c r="Q92" t="n">
        <v>452.59</v>
      </c>
      <c r="R92" t="n">
        <v>72.64</v>
      </c>
      <c r="S92" t="n">
        <v>57.64</v>
      </c>
      <c r="T92" t="n">
        <v>5396.47</v>
      </c>
      <c r="U92" t="n">
        <v>0.79</v>
      </c>
      <c r="V92" t="n">
        <v>0.88</v>
      </c>
      <c r="W92" t="n">
        <v>6.82</v>
      </c>
      <c r="X92" t="n">
        <v>0.32</v>
      </c>
      <c r="Y92" t="n">
        <v>1</v>
      </c>
      <c r="Z92" t="n">
        <v>10</v>
      </c>
      <c r="AA92" t="n">
        <v>544.8135982462437</v>
      </c>
      <c r="AB92" t="n">
        <v>745.438000600127</v>
      </c>
      <c r="AC92" t="n">
        <v>674.294444051655</v>
      </c>
      <c r="AD92" t="n">
        <v>544813.5982462437</v>
      </c>
      <c r="AE92" t="n">
        <v>745438.000600127</v>
      </c>
      <c r="AF92" t="n">
        <v>1.85903130282129e-05</v>
      </c>
      <c r="AG92" t="n">
        <v>32</v>
      </c>
      <c r="AH92" t="n">
        <v>674294.444051655</v>
      </c>
    </row>
    <row r="93">
      <c r="A93" t="n">
        <v>91</v>
      </c>
      <c r="B93" t="n">
        <v>110</v>
      </c>
      <c r="C93" t="inlineStr">
        <is>
          <t xml:space="preserve">CONCLUIDO	</t>
        </is>
      </c>
      <c r="D93" t="n">
        <v>3.6838</v>
      </c>
      <c r="E93" t="n">
        <v>27.15</v>
      </c>
      <c r="F93" t="n">
        <v>24.03</v>
      </c>
      <c r="G93" t="n">
        <v>120.13</v>
      </c>
      <c r="H93" t="n">
        <v>1.67</v>
      </c>
      <c r="I93" t="n">
        <v>12</v>
      </c>
      <c r="J93" t="n">
        <v>252.27</v>
      </c>
      <c r="K93" t="n">
        <v>56.13</v>
      </c>
      <c r="L93" t="n">
        <v>23.75</v>
      </c>
      <c r="M93" t="n">
        <v>10</v>
      </c>
      <c r="N93" t="n">
        <v>62.4</v>
      </c>
      <c r="O93" t="n">
        <v>31347.83</v>
      </c>
      <c r="P93" t="n">
        <v>345.43</v>
      </c>
      <c r="Q93" t="n">
        <v>452.59</v>
      </c>
      <c r="R93" t="n">
        <v>72.36</v>
      </c>
      <c r="S93" t="n">
        <v>57.64</v>
      </c>
      <c r="T93" t="n">
        <v>5257.01</v>
      </c>
      <c r="U93" t="n">
        <v>0.8</v>
      </c>
      <c r="V93" t="n">
        <v>0.88</v>
      </c>
      <c r="W93" t="n">
        <v>6.81</v>
      </c>
      <c r="X93" t="n">
        <v>0.3</v>
      </c>
      <c r="Y93" t="n">
        <v>1</v>
      </c>
      <c r="Z93" t="n">
        <v>10</v>
      </c>
      <c r="AA93" t="n">
        <v>544.3331491474341</v>
      </c>
      <c r="AB93" t="n">
        <v>744.7806289472175</v>
      </c>
      <c r="AC93" t="n">
        <v>673.6998110266724</v>
      </c>
      <c r="AD93" t="n">
        <v>544333.1491474342</v>
      </c>
      <c r="AE93" t="n">
        <v>744780.6289472175</v>
      </c>
      <c r="AF93" t="n">
        <v>1.860091673230591e-05</v>
      </c>
      <c r="AG93" t="n">
        <v>32</v>
      </c>
      <c r="AH93" t="n">
        <v>673699.8110266724</v>
      </c>
    </row>
    <row r="94">
      <c r="A94" t="n">
        <v>92</v>
      </c>
      <c r="B94" t="n">
        <v>110</v>
      </c>
      <c r="C94" t="inlineStr">
        <is>
          <t xml:space="preserve">CONCLUIDO	</t>
        </is>
      </c>
      <c r="D94" t="n">
        <v>3.6823</v>
      </c>
      <c r="E94" t="n">
        <v>27.16</v>
      </c>
      <c r="F94" t="n">
        <v>24.04</v>
      </c>
      <c r="G94" t="n">
        <v>120.19</v>
      </c>
      <c r="H94" t="n">
        <v>1.69</v>
      </c>
      <c r="I94" t="n">
        <v>12</v>
      </c>
      <c r="J94" t="n">
        <v>252.73</v>
      </c>
      <c r="K94" t="n">
        <v>56.13</v>
      </c>
      <c r="L94" t="n">
        <v>24</v>
      </c>
      <c r="M94" t="n">
        <v>10</v>
      </c>
      <c r="N94" t="n">
        <v>62.6</v>
      </c>
      <c r="O94" t="n">
        <v>31403.6</v>
      </c>
      <c r="P94" t="n">
        <v>345.07</v>
      </c>
      <c r="Q94" t="n">
        <v>452.55</v>
      </c>
      <c r="R94" t="n">
        <v>72.55</v>
      </c>
      <c r="S94" t="n">
        <v>57.64</v>
      </c>
      <c r="T94" t="n">
        <v>5351.94</v>
      </c>
      <c r="U94" t="n">
        <v>0.79</v>
      </c>
      <c r="V94" t="n">
        <v>0.88</v>
      </c>
      <c r="W94" t="n">
        <v>6.81</v>
      </c>
      <c r="X94" t="n">
        <v>0.31</v>
      </c>
      <c r="Y94" t="n">
        <v>1</v>
      </c>
      <c r="Z94" t="n">
        <v>10</v>
      </c>
      <c r="AA94" t="n">
        <v>544.2134395390472</v>
      </c>
      <c r="AB94" t="n">
        <v>744.6168369798073</v>
      </c>
      <c r="AC94" t="n">
        <v>673.5516511347482</v>
      </c>
      <c r="AD94" t="n">
        <v>544213.4395390472</v>
      </c>
      <c r="AE94" t="n">
        <v>744616.8369798074</v>
      </c>
      <c r="AF94" t="n">
        <v>1.859334265795376e-05</v>
      </c>
      <c r="AG94" t="n">
        <v>32</v>
      </c>
      <c r="AH94" t="n">
        <v>673551.6511347482</v>
      </c>
    </row>
    <row r="95">
      <c r="A95" t="n">
        <v>93</v>
      </c>
      <c r="B95" t="n">
        <v>110</v>
      </c>
      <c r="C95" t="inlineStr">
        <is>
          <t xml:space="preserve">CONCLUIDO	</t>
        </is>
      </c>
      <c r="D95" t="n">
        <v>3.6831</v>
      </c>
      <c r="E95" t="n">
        <v>27.15</v>
      </c>
      <c r="F95" t="n">
        <v>24.03</v>
      </c>
      <c r="G95" t="n">
        <v>120.16</v>
      </c>
      <c r="H95" t="n">
        <v>1.7</v>
      </c>
      <c r="I95" t="n">
        <v>12</v>
      </c>
      <c r="J95" t="n">
        <v>253.18</v>
      </c>
      <c r="K95" t="n">
        <v>56.13</v>
      </c>
      <c r="L95" t="n">
        <v>24.25</v>
      </c>
      <c r="M95" t="n">
        <v>10</v>
      </c>
      <c r="N95" t="n">
        <v>62.8</v>
      </c>
      <c r="O95" t="n">
        <v>31459.45</v>
      </c>
      <c r="P95" t="n">
        <v>344.4</v>
      </c>
      <c r="Q95" t="n">
        <v>452.55</v>
      </c>
      <c r="R95" t="n">
        <v>72.43000000000001</v>
      </c>
      <c r="S95" t="n">
        <v>57.64</v>
      </c>
      <c r="T95" t="n">
        <v>5291.87</v>
      </c>
      <c r="U95" t="n">
        <v>0.8</v>
      </c>
      <c r="V95" t="n">
        <v>0.88</v>
      </c>
      <c r="W95" t="n">
        <v>6.81</v>
      </c>
      <c r="X95" t="n">
        <v>0.31</v>
      </c>
      <c r="Y95" t="n">
        <v>1</v>
      </c>
      <c r="Z95" t="n">
        <v>10</v>
      </c>
      <c r="AA95" t="n">
        <v>543.7054862941229</v>
      </c>
      <c r="AB95" t="n">
        <v>743.9218329407864</v>
      </c>
      <c r="AC95" t="n">
        <v>672.9229773057672</v>
      </c>
      <c r="AD95" t="n">
        <v>543705.4862941229</v>
      </c>
      <c r="AE95" t="n">
        <v>743921.8329407864</v>
      </c>
      <c r="AF95" t="n">
        <v>1.85973821642749e-05</v>
      </c>
      <c r="AG95" t="n">
        <v>32</v>
      </c>
      <c r="AH95" t="n">
        <v>672922.9773057671</v>
      </c>
    </row>
    <row r="96">
      <c r="A96" t="n">
        <v>94</v>
      </c>
      <c r="B96" t="n">
        <v>110</v>
      </c>
      <c r="C96" t="inlineStr">
        <is>
          <t xml:space="preserve">CONCLUIDO	</t>
        </is>
      </c>
      <c r="D96" t="n">
        <v>3.6819</v>
      </c>
      <c r="E96" t="n">
        <v>27.16</v>
      </c>
      <c r="F96" t="n">
        <v>24.04</v>
      </c>
      <c r="G96" t="n">
        <v>120.2</v>
      </c>
      <c r="H96" t="n">
        <v>1.72</v>
      </c>
      <c r="I96" t="n">
        <v>12</v>
      </c>
      <c r="J96" t="n">
        <v>253.63</v>
      </c>
      <c r="K96" t="n">
        <v>56.13</v>
      </c>
      <c r="L96" t="n">
        <v>24.5</v>
      </c>
      <c r="M96" t="n">
        <v>10</v>
      </c>
      <c r="N96" t="n">
        <v>63</v>
      </c>
      <c r="O96" t="n">
        <v>31515.37</v>
      </c>
      <c r="P96" t="n">
        <v>343.81</v>
      </c>
      <c r="Q96" t="n">
        <v>452.56</v>
      </c>
      <c r="R96" t="n">
        <v>72.67</v>
      </c>
      <c r="S96" t="n">
        <v>57.64</v>
      </c>
      <c r="T96" t="n">
        <v>5413.24</v>
      </c>
      <c r="U96" t="n">
        <v>0.79</v>
      </c>
      <c r="V96" t="n">
        <v>0.88</v>
      </c>
      <c r="W96" t="n">
        <v>6.81</v>
      </c>
      <c r="X96" t="n">
        <v>0.32</v>
      </c>
      <c r="Y96" t="n">
        <v>1</v>
      </c>
      <c r="Z96" t="n">
        <v>10</v>
      </c>
      <c r="AA96" t="n">
        <v>543.4135822374467</v>
      </c>
      <c r="AB96" t="n">
        <v>743.5224369325438</v>
      </c>
      <c r="AC96" t="n">
        <v>672.5616990919955</v>
      </c>
      <c r="AD96" t="n">
        <v>543413.5822374467</v>
      </c>
      <c r="AE96" t="n">
        <v>743522.4369325438</v>
      </c>
      <c r="AF96" t="n">
        <v>1.859132290479319e-05</v>
      </c>
      <c r="AG96" t="n">
        <v>32</v>
      </c>
      <c r="AH96" t="n">
        <v>672561.6990919955</v>
      </c>
    </row>
    <row r="97">
      <c r="A97" t="n">
        <v>95</v>
      </c>
      <c r="B97" t="n">
        <v>110</v>
      </c>
      <c r="C97" t="inlineStr">
        <is>
          <t xml:space="preserve">CONCLUIDO	</t>
        </is>
      </c>
      <c r="D97" t="n">
        <v>3.6931</v>
      </c>
      <c r="E97" t="n">
        <v>27.08</v>
      </c>
      <c r="F97" t="n">
        <v>24</v>
      </c>
      <c r="G97" t="n">
        <v>130.91</v>
      </c>
      <c r="H97" t="n">
        <v>1.73</v>
      </c>
      <c r="I97" t="n">
        <v>11</v>
      </c>
      <c r="J97" t="n">
        <v>254.09</v>
      </c>
      <c r="K97" t="n">
        <v>56.13</v>
      </c>
      <c r="L97" t="n">
        <v>24.75</v>
      </c>
      <c r="M97" t="n">
        <v>9</v>
      </c>
      <c r="N97" t="n">
        <v>63.21</v>
      </c>
      <c r="O97" t="n">
        <v>31571.37</v>
      </c>
      <c r="P97" t="n">
        <v>343.26</v>
      </c>
      <c r="Q97" t="n">
        <v>452.56</v>
      </c>
      <c r="R97" t="n">
        <v>71.39</v>
      </c>
      <c r="S97" t="n">
        <v>57.64</v>
      </c>
      <c r="T97" t="n">
        <v>4779.82</v>
      </c>
      <c r="U97" t="n">
        <v>0.8100000000000001</v>
      </c>
      <c r="V97" t="n">
        <v>0.88</v>
      </c>
      <c r="W97" t="n">
        <v>6.81</v>
      </c>
      <c r="X97" t="n">
        <v>0.28</v>
      </c>
      <c r="Y97" t="n">
        <v>1</v>
      </c>
      <c r="Z97" t="n">
        <v>10</v>
      </c>
      <c r="AA97" t="n">
        <v>542.2295538651568</v>
      </c>
      <c r="AB97" t="n">
        <v>741.9023970779316</v>
      </c>
      <c r="AC97" t="n">
        <v>671.0962735673673</v>
      </c>
      <c r="AD97" t="n">
        <v>542229.5538651568</v>
      </c>
      <c r="AE97" t="n">
        <v>741902.3970779316</v>
      </c>
      <c r="AF97" t="n">
        <v>1.864787599328926e-05</v>
      </c>
      <c r="AG97" t="n">
        <v>32</v>
      </c>
      <c r="AH97" t="n">
        <v>671096.2735673673</v>
      </c>
    </row>
    <row r="98">
      <c r="A98" t="n">
        <v>96</v>
      </c>
      <c r="B98" t="n">
        <v>110</v>
      </c>
      <c r="C98" t="inlineStr">
        <is>
          <t xml:space="preserve">CONCLUIDO	</t>
        </is>
      </c>
      <c r="D98" t="n">
        <v>3.6938</v>
      </c>
      <c r="E98" t="n">
        <v>27.07</v>
      </c>
      <c r="F98" t="n">
        <v>24</v>
      </c>
      <c r="G98" t="n">
        <v>130.88</v>
      </c>
      <c r="H98" t="n">
        <v>1.75</v>
      </c>
      <c r="I98" t="n">
        <v>11</v>
      </c>
      <c r="J98" t="n">
        <v>254.54</v>
      </c>
      <c r="K98" t="n">
        <v>56.13</v>
      </c>
      <c r="L98" t="n">
        <v>25</v>
      </c>
      <c r="M98" t="n">
        <v>9</v>
      </c>
      <c r="N98" t="n">
        <v>63.41</v>
      </c>
      <c r="O98" t="n">
        <v>31627.44</v>
      </c>
      <c r="P98" t="n">
        <v>343.45</v>
      </c>
      <c r="Q98" t="n">
        <v>452.56</v>
      </c>
      <c r="R98" t="n">
        <v>71.23</v>
      </c>
      <c r="S98" t="n">
        <v>57.64</v>
      </c>
      <c r="T98" t="n">
        <v>4699.03</v>
      </c>
      <c r="U98" t="n">
        <v>0.8100000000000001</v>
      </c>
      <c r="V98" t="n">
        <v>0.88</v>
      </c>
      <c r="W98" t="n">
        <v>6.81</v>
      </c>
      <c r="X98" t="n">
        <v>0.27</v>
      </c>
      <c r="Y98" t="n">
        <v>1</v>
      </c>
      <c r="Z98" t="n">
        <v>10</v>
      </c>
      <c r="AA98" t="n">
        <v>542.3057770066545</v>
      </c>
      <c r="AB98" t="n">
        <v>742.0066889428564</v>
      </c>
      <c r="AC98" t="n">
        <v>671.190611963078</v>
      </c>
      <c r="AD98" t="n">
        <v>542305.7770066544</v>
      </c>
      <c r="AE98" t="n">
        <v>742006.6889428564</v>
      </c>
      <c r="AF98" t="n">
        <v>1.865141056132026e-05</v>
      </c>
      <c r="AG98" t="n">
        <v>32</v>
      </c>
      <c r="AH98" t="n">
        <v>671190.611963078</v>
      </c>
    </row>
    <row r="99">
      <c r="A99" t="n">
        <v>97</v>
      </c>
      <c r="B99" t="n">
        <v>110</v>
      </c>
      <c r="C99" t="inlineStr">
        <is>
          <t xml:space="preserve">CONCLUIDO	</t>
        </is>
      </c>
      <c r="D99" t="n">
        <v>3.6924</v>
      </c>
      <c r="E99" t="n">
        <v>27.08</v>
      </c>
      <c r="F99" t="n">
        <v>24.01</v>
      </c>
      <c r="G99" t="n">
        <v>130.94</v>
      </c>
      <c r="H99" t="n">
        <v>1.76</v>
      </c>
      <c r="I99" t="n">
        <v>11</v>
      </c>
      <c r="J99" t="n">
        <v>255</v>
      </c>
      <c r="K99" t="n">
        <v>56.13</v>
      </c>
      <c r="L99" t="n">
        <v>25.25</v>
      </c>
      <c r="M99" t="n">
        <v>9</v>
      </c>
      <c r="N99" t="n">
        <v>63.62</v>
      </c>
      <c r="O99" t="n">
        <v>31683.59</v>
      </c>
      <c r="P99" t="n">
        <v>343.83</v>
      </c>
      <c r="Q99" t="n">
        <v>452.56</v>
      </c>
      <c r="R99" t="n">
        <v>71.5</v>
      </c>
      <c r="S99" t="n">
        <v>57.64</v>
      </c>
      <c r="T99" t="n">
        <v>4835.4</v>
      </c>
      <c r="U99" t="n">
        <v>0.8100000000000001</v>
      </c>
      <c r="V99" t="n">
        <v>0.88</v>
      </c>
      <c r="W99" t="n">
        <v>6.81</v>
      </c>
      <c r="X99" t="n">
        <v>0.28</v>
      </c>
      <c r="Y99" t="n">
        <v>1</v>
      </c>
      <c r="Z99" t="n">
        <v>10</v>
      </c>
      <c r="AA99" t="n">
        <v>542.6634081337971</v>
      </c>
      <c r="AB99" t="n">
        <v>742.4960156285847</v>
      </c>
      <c r="AC99" t="n">
        <v>671.6332379966949</v>
      </c>
      <c r="AD99" t="n">
        <v>542663.4081337971</v>
      </c>
      <c r="AE99" t="n">
        <v>742496.0156285847</v>
      </c>
      <c r="AF99" t="n">
        <v>1.864434142525825e-05</v>
      </c>
      <c r="AG99" t="n">
        <v>32</v>
      </c>
      <c r="AH99" t="n">
        <v>671633.2379966949</v>
      </c>
    </row>
    <row r="100">
      <c r="A100" t="n">
        <v>98</v>
      </c>
      <c r="B100" t="n">
        <v>110</v>
      </c>
      <c r="C100" t="inlineStr">
        <is>
          <t xml:space="preserve">CONCLUIDO	</t>
        </is>
      </c>
      <c r="D100" t="n">
        <v>3.6923</v>
      </c>
      <c r="E100" t="n">
        <v>27.08</v>
      </c>
      <c r="F100" t="n">
        <v>24.01</v>
      </c>
      <c r="G100" t="n">
        <v>130.94</v>
      </c>
      <c r="H100" t="n">
        <v>1.78</v>
      </c>
      <c r="I100" t="n">
        <v>11</v>
      </c>
      <c r="J100" t="n">
        <v>255.45</v>
      </c>
      <c r="K100" t="n">
        <v>56.13</v>
      </c>
      <c r="L100" t="n">
        <v>25.5</v>
      </c>
      <c r="M100" t="n">
        <v>9</v>
      </c>
      <c r="N100" t="n">
        <v>63.82</v>
      </c>
      <c r="O100" t="n">
        <v>31739.82</v>
      </c>
      <c r="P100" t="n">
        <v>344.07</v>
      </c>
      <c r="Q100" t="n">
        <v>452.56</v>
      </c>
      <c r="R100" t="n">
        <v>71.42</v>
      </c>
      <c r="S100" t="n">
        <v>57.64</v>
      </c>
      <c r="T100" t="n">
        <v>4792.51</v>
      </c>
      <c r="U100" t="n">
        <v>0.8100000000000001</v>
      </c>
      <c r="V100" t="n">
        <v>0.88</v>
      </c>
      <c r="W100" t="n">
        <v>6.81</v>
      </c>
      <c r="X100" t="n">
        <v>0.28</v>
      </c>
      <c r="Y100" t="n">
        <v>1</v>
      </c>
      <c r="Z100" t="n">
        <v>10</v>
      </c>
      <c r="AA100" t="n">
        <v>542.8275188850954</v>
      </c>
      <c r="AB100" t="n">
        <v>742.7205591985662</v>
      </c>
      <c r="AC100" t="n">
        <v>671.8363514435063</v>
      </c>
      <c r="AD100" t="n">
        <v>542827.5188850954</v>
      </c>
      <c r="AE100" t="n">
        <v>742720.5591985662</v>
      </c>
      <c r="AF100" t="n">
        <v>1.864383648696811e-05</v>
      </c>
      <c r="AG100" t="n">
        <v>32</v>
      </c>
      <c r="AH100" t="n">
        <v>671836.3514435063</v>
      </c>
    </row>
    <row r="101">
      <c r="A101" t="n">
        <v>99</v>
      </c>
      <c r="B101" t="n">
        <v>110</v>
      </c>
      <c r="C101" t="inlineStr">
        <is>
          <t xml:space="preserve">CONCLUIDO	</t>
        </is>
      </c>
      <c r="D101" t="n">
        <v>3.692</v>
      </c>
      <c r="E101" t="n">
        <v>27.09</v>
      </c>
      <c r="F101" t="n">
        <v>24.01</v>
      </c>
      <c r="G101" t="n">
        <v>130.96</v>
      </c>
      <c r="H101" t="n">
        <v>1.79</v>
      </c>
      <c r="I101" t="n">
        <v>11</v>
      </c>
      <c r="J101" t="n">
        <v>255.91</v>
      </c>
      <c r="K101" t="n">
        <v>56.13</v>
      </c>
      <c r="L101" t="n">
        <v>25.75</v>
      </c>
      <c r="M101" t="n">
        <v>9</v>
      </c>
      <c r="N101" t="n">
        <v>64.03</v>
      </c>
      <c r="O101" t="n">
        <v>31796.12</v>
      </c>
      <c r="P101" t="n">
        <v>344.02</v>
      </c>
      <c r="Q101" t="n">
        <v>452.55</v>
      </c>
      <c r="R101" t="n">
        <v>71.58</v>
      </c>
      <c r="S101" t="n">
        <v>57.64</v>
      </c>
      <c r="T101" t="n">
        <v>4871.13</v>
      </c>
      <c r="U101" t="n">
        <v>0.8100000000000001</v>
      </c>
      <c r="V101" t="n">
        <v>0.88</v>
      </c>
      <c r="W101" t="n">
        <v>6.81</v>
      </c>
      <c r="X101" t="n">
        <v>0.28</v>
      </c>
      <c r="Y101" t="n">
        <v>1</v>
      </c>
      <c r="Z101" t="n">
        <v>10</v>
      </c>
      <c r="AA101" t="n">
        <v>542.8154735059661</v>
      </c>
      <c r="AB101" t="n">
        <v>742.7040781794371</v>
      </c>
      <c r="AC101" t="n">
        <v>671.8214433497116</v>
      </c>
      <c r="AD101" t="n">
        <v>542815.4735059661</v>
      </c>
      <c r="AE101" t="n">
        <v>742704.0781794372</v>
      </c>
      <c r="AF101" t="n">
        <v>1.864232167209768e-05</v>
      </c>
      <c r="AG101" t="n">
        <v>32</v>
      </c>
      <c r="AH101" t="n">
        <v>671821.4433497116</v>
      </c>
    </row>
    <row r="102">
      <c r="A102" t="n">
        <v>100</v>
      </c>
      <c r="B102" t="n">
        <v>110</v>
      </c>
      <c r="C102" t="inlineStr">
        <is>
          <t xml:space="preserve">CONCLUIDO	</t>
        </is>
      </c>
      <c r="D102" t="n">
        <v>3.6921</v>
      </c>
      <c r="E102" t="n">
        <v>27.08</v>
      </c>
      <c r="F102" t="n">
        <v>24.01</v>
      </c>
      <c r="G102" t="n">
        <v>130.95</v>
      </c>
      <c r="H102" t="n">
        <v>1.8</v>
      </c>
      <c r="I102" t="n">
        <v>11</v>
      </c>
      <c r="J102" t="n">
        <v>256.36</v>
      </c>
      <c r="K102" t="n">
        <v>56.13</v>
      </c>
      <c r="L102" t="n">
        <v>26</v>
      </c>
      <c r="M102" t="n">
        <v>9</v>
      </c>
      <c r="N102" t="n">
        <v>64.23999999999999</v>
      </c>
      <c r="O102" t="n">
        <v>31852.5</v>
      </c>
      <c r="P102" t="n">
        <v>343.93</v>
      </c>
      <c r="Q102" t="n">
        <v>452.59</v>
      </c>
      <c r="R102" t="n">
        <v>71.56999999999999</v>
      </c>
      <c r="S102" t="n">
        <v>57.64</v>
      </c>
      <c r="T102" t="n">
        <v>4865.82</v>
      </c>
      <c r="U102" t="n">
        <v>0.8100000000000001</v>
      </c>
      <c r="V102" t="n">
        <v>0.88</v>
      </c>
      <c r="W102" t="n">
        <v>6.81</v>
      </c>
      <c r="X102" t="n">
        <v>0.28</v>
      </c>
      <c r="Y102" t="n">
        <v>1</v>
      </c>
      <c r="Z102" t="n">
        <v>10</v>
      </c>
      <c r="AA102" t="n">
        <v>542.7496128587036</v>
      </c>
      <c r="AB102" t="n">
        <v>742.6139647362859</v>
      </c>
      <c r="AC102" t="n">
        <v>671.7399302070995</v>
      </c>
      <c r="AD102" t="n">
        <v>542749.6128587036</v>
      </c>
      <c r="AE102" t="n">
        <v>742613.9647362859</v>
      </c>
      <c r="AF102" t="n">
        <v>1.864282661038782e-05</v>
      </c>
      <c r="AG102" t="n">
        <v>32</v>
      </c>
      <c r="AH102" t="n">
        <v>671739.9302070995</v>
      </c>
    </row>
    <row r="103">
      <c r="A103" t="n">
        <v>101</v>
      </c>
      <c r="B103" t="n">
        <v>110</v>
      </c>
      <c r="C103" t="inlineStr">
        <is>
          <t xml:space="preserve">CONCLUIDO	</t>
        </is>
      </c>
      <c r="D103" t="n">
        <v>3.6924</v>
      </c>
      <c r="E103" t="n">
        <v>27.08</v>
      </c>
      <c r="F103" t="n">
        <v>24.01</v>
      </c>
      <c r="G103" t="n">
        <v>130.94</v>
      </c>
      <c r="H103" t="n">
        <v>1.82</v>
      </c>
      <c r="I103" t="n">
        <v>11</v>
      </c>
      <c r="J103" t="n">
        <v>256.82</v>
      </c>
      <c r="K103" t="n">
        <v>56.13</v>
      </c>
      <c r="L103" t="n">
        <v>26.25</v>
      </c>
      <c r="M103" t="n">
        <v>9</v>
      </c>
      <c r="N103" t="n">
        <v>64.45</v>
      </c>
      <c r="O103" t="n">
        <v>31909.08</v>
      </c>
      <c r="P103" t="n">
        <v>343.74</v>
      </c>
      <c r="Q103" t="n">
        <v>452.58</v>
      </c>
      <c r="R103" t="n">
        <v>71.62</v>
      </c>
      <c r="S103" t="n">
        <v>57.64</v>
      </c>
      <c r="T103" t="n">
        <v>4895.45</v>
      </c>
      <c r="U103" t="n">
        <v>0.8</v>
      </c>
      <c r="V103" t="n">
        <v>0.88</v>
      </c>
      <c r="W103" t="n">
        <v>6.81</v>
      </c>
      <c r="X103" t="n">
        <v>0.28</v>
      </c>
      <c r="Y103" t="n">
        <v>1</v>
      </c>
      <c r="Z103" t="n">
        <v>10</v>
      </c>
      <c r="AA103" t="n">
        <v>542.604455056482</v>
      </c>
      <c r="AB103" t="n">
        <v>742.4153534273759</v>
      </c>
      <c r="AC103" t="n">
        <v>671.5602740827594</v>
      </c>
      <c r="AD103" t="n">
        <v>542604.455056482</v>
      </c>
      <c r="AE103" t="n">
        <v>742415.3534273759</v>
      </c>
      <c r="AF103" t="n">
        <v>1.864434142525825e-05</v>
      </c>
      <c r="AG103" t="n">
        <v>32</v>
      </c>
      <c r="AH103" t="n">
        <v>671560.2740827594</v>
      </c>
    </row>
    <row r="104">
      <c r="A104" t="n">
        <v>102</v>
      </c>
      <c r="B104" t="n">
        <v>110</v>
      </c>
      <c r="C104" t="inlineStr">
        <is>
          <t xml:space="preserve">CONCLUIDO	</t>
        </is>
      </c>
      <c r="D104" t="n">
        <v>3.6932</v>
      </c>
      <c r="E104" t="n">
        <v>27.08</v>
      </c>
      <c r="F104" t="n">
        <v>24</v>
      </c>
      <c r="G104" t="n">
        <v>130.91</v>
      </c>
      <c r="H104" t="n">
        <v>1.83</v>
      </c>
      <c r="I104" t="n">
        <v>11</v>
      </c>
      <c r="J104" t="n">
        <v>257.28</v>
      </c>
      <c r="K104" t="n">
        <v>56.13</v>
      </c>
      <c r="L104" t="n">
        <v>26.5</v>
      </c>
      <c r="M104" t="n">
        <v>9</v>
      </c>
      <c r="N104" t="n">
        <v>64.66</v>
      </c>
      <c r="O104" t="n">
        <v>31965.61</v>
      </c>
      <c r="P104" t="n">
        <v>343.47</v>
      </c>
      <c r="Q104" t="n">
        <v>452.61</v>
      </c>
      <c r="R104" t="n">
        <v>71.22</v>
      </c>
      <c r="S104" t="n">
        <v>57.64</v>
      </c>
      <c r="T104" t="n">
        <v>4694.69</v>
      </c>
      <c r="U104" t="n">
        <v>0.8100000000000001</v>
      </c>
      <c r="V104" t="n">
        <v>0.88</v>
      </c>
      <c r="W104" t="n">
        <v>6.81</v>
      </c>
      <c r="X104" t="n">
        <v>0.27</v>
      </c>
      <c r="Y104" t="n">
        <v>1</v>
      </c>
      <c r="Z104" t="n">
        <v>10</v>
      </c>
      <c r="AA104" t="n">
        <v>542.3601963897427</v>
      </c>
      <c r="AB104" t="n">
        <v>742.0811479436113</v>
      </c>
      <c r="AC104" t="n">
        <v>671.2579647013049</v>
      </c>
      <c r="AD104" t="n">
        <v>542360.1963897427</v>
      </c>
      <c r="AE104" t="n">
        <v>742081.1479436113</v>
      </c>
      <c r="AF104" t="n">
        <v>1.86483809315794e-05</v>
      </c>
      <c r="AG104" t="n">
        <v>32</v>
      </c>
      <c r="AH104" t="n">
        <v>671257.9647013049</v>
      </c>
    </row>
    <row r="105">
      <c r="A105" t="n">
        <v>103</v>
      </c>
      <c r="B105" t="n">
        <v>110</v>
      </c>
      <c r="C105" t="inlineStr">
        <is>
          <t xml:space="preserve">CONCLUIDO	</t>
        </is>
      </c>
      <c r="D105" t="n">
        <v>3.6909</v>
      </c>
      <c r="E105" t="n">
        <v>27.09</v>
      </c>
      <c r="F105" t="n">
        <v>24.02</v>
      </c>
      <c r="G105" t="n">
        <v>131</v>
      </c>
      <c r="H105" t="n">
        <v>1.85</v>
      </c>
      <c r="I105" t="n">
        <v>11</v>
      </c>
      <c r="J105" t="n">
        <v>257.74</v>
      </c>
      <c r="K105" t="n">
        <v>56.13</v>
      </c>
      <c r="L105" t="n">
        <v>26.75</v>
      </c>
      <c r="M105" t="n">
        <v>9</v>
      </c>
      <c r="N105" t="n">
        <v>64.86</v>
      </c>
      <c r="O105" t="n">
        <v>32022.22</v>
      </c>
      <c r="P105" t="n">
        <v>343.53</v>
      </c>
      <c r="Q105" t="n">
        <v>452.56</v>
      </c>
      <c r="R105" t="n">
        <v>71.75</v>
      </c>
      <c r="S105" t="n">
        <v>57.64</v>
      </c>
      <c r="T105" t="n">
        <v>4959.42</v>
      </c>
      <c r="U105" t="n">
        <v>0.8</v>
      </c>
      <c r="V105" t="n">
        <v>0.88</v>
      </c>
      <c r="W105" t="n">
        <v>6.82</v>
      </c>
      <c r="X105" t="n">
        <v>0.29</v>
      </c>
      <c r="Y105" t="n">
        <v>1</v>
      </c>
      <c r="Z105" t="n">
        <v>10</v>
      </c>
      <c r="AA105" t="n">
        <v>542.5826168884735</v>
      </c>
      <c r="AB105" t="n">
        <v>742.3854734824747</v>
      </c>
      <c r="AC105" t="n">
        <v>671.5332458378626</v>
      </c>
      <c r="AD105" t="n">
        <v>542582.6168884735</v>
      </c>
      <c r="AE105" t="n">
        <v>742385.4734824747</v>
      </c>
      <c r="AF105" t="n">
        <v>1.86367673509061e-05</v>
      </c>
      <c r="AG105" t="n">
        <v>32</v>
      </c>
      <c r="AH105" t="n">
        <v>671533.2458378626</v>
      </c>
    </row>
    <row r="106">
      <c r="A106" t="n">
        <v>104</v>
      </c>
      <c r="B106" t="n">
        <v>110</v>
      </c>
      <c r="C106" t="inlineStr">
        <is>
          <t xml:space="preserve">CONCLUIDO	</t>
        </is>
      </c>
      <c r="D106" t="n">
        <v>3.6926</v>
      </c>
      <c r="E106" t="n">
        <v>27.08</v>
      </c>
      <c r="F106" t="n">
        <v>24</v>
      </c>
      <c r="G106" t="n">
        <v>130.93</v>
      </c>
      <c r="H106" t="n">
        <v>1.86</v>
      </c>
      <c r="I106" t="n">
        <v>11</v>
      </c>
      <c r="J106" t="n">
        <v>258.2</v>
      </c>
      <c r="K106" t="n">
        <v>56.13</v>
      </c>
      <c r="L106" t="n">
        <v>27</v>
      </c>
      <c r="M106" t="n">
        <v>9</v>
      </c>
      <c r="N106" t="n">
        <v>65.06999999999999</v>
      </c>
      <c r="O106" t="n">
        <v>32078.91</v>
      </c>
      <c r="P106" t="n">
        <v>342.17</v>
      </c>
      <c r="Q106" t="n">
        <v>452.56</v>
      </c>
      <c r="R106" t="n">
        <v>71.63</v>
      </c>
      <c r="S106" t="n">
        <v>57.64</v>
      </c>
      <c r="T106" t="n">
        <v>4896.18</v>
      </c>
      <c r="U106" t="n">
        <v>0.8</v>
      </c>
      <c r="V106" t="n">
        <v>0.88</v>
      </c>
      <c r="W106" t="n">
        <v>6.81</v>
      </c>
      <c r="X106" t="n">
        <v>0.28</v>
      </c>
      <c r="Y106" t="n">
        <v>1</v>
      </c>
      <c r="Z106" t="n">
        <v>10</v>
      </c>
      <c r="AA106" t="n">
        <v>541.5500351550124</v>
      </c>
      <c r="AB106" t="n">
        <v>740.9726496004623</v>
      </c>
      <c r="AC106" t="n">
        <v>670.2552598842387</v>
      </c>
      <c r="AD106" t="n">
        <v>541550.0351550124</v>
      </c>
      <c r="AE106" t="n">
        <v>740972.6496004623</v>
      </c>
      <c r="AF106" t="n">
        <v>1.864535130183854e-05</v>
      </c>
      <c r="AG106" t="n">
        <v>32</v>
      </c>
      <c r="AH106" t="n">
        <v>670255.2598842387</v>
      </c>
    </row>
    <row r="107">
      <c r="A107" t="n">
        <v>105</v>
      </c>
      <c r="B107" t="n">
        <v>110</v>
      </c>
      <c r="C107" t="inlineStr">
        <is>
          <t xml:space="preserve">CONCLUIDO	</t>
        </is>
      </c>
      <c r="D107" t="n">
        <v>3.7015</v>
      </c>
      <c r="E107" t="n">
        <v>27.02</v>
      </c>
      <c r="F107" t="n">
        <v>23.98</v>
      </c>
      <c r="G107" t="n">
        <v>143.89</v>
      </c>
      <c r="H107" t="n">
        <v>1.87</v>
      </c>
      <c r="I107" t="n">
        <v>10</v>
      </c>
      <c r="J107" t="n">
        <v>258.66</v>
      </c>
      <c r="K107" t="n">
        <v>56.13</v>
      </c>
      <c r="L107" t="n">
        <v>27.25</v>
      </c>
      <c r="M107" t="n">
        <v>8</v>
      </c>
      <c r="N107" t="n">
        <v>65.28</v>
      </c>
      <c r="O107" t="n">
        <v>32135.68</v>
      </c>
      <c r="P107" t="n">
        <v>341.68</v>
      </c>
      <c r="Q107" t="n">
        <v>452.55</v>
      </c>
      <c r="R107" t="n">
        <v>70.68000000000001</v>
      </c>
      <c r="S107" t="n">
        <v>57.64</v>
      </c>
      <c r="T107" t="n">
        <v>4428.1</v>
      </c>
      <c r="U107" t="n">
        <v>0.82</v>
      </c>
      <c r="V107" t="n">
        <v>0.88</v>
      </c>
      <c r="W107" t="n">
        <v>6.81</v>
      </c>
      <c r="X107" t="n">
        <v>0.26</v>
      </c>
      <c r="Y107" t="n">
        <v>1</v>
      </c>
      <c r="Z107" t="n">
        <v>10</v>
      </c>
      <c r="AA107" t="n">
        <v>540.5956126218624</v>
      </c>
      <c r="AB107" t="n">
        <v>739.666766584456</v>
      </c>
      <c r="AC107" t="n">
        <v>669.0740085104619</v>
      </c>
      <c r="AD107" t="n">
        <v>540595.6126218624</v>
      </c>
      <c r="AE107" t="n">
        <v>739666.766584456</v>
      </c>
      <c r="AF107" t="n">
        <v>1.869029080966131e-05</v>
      </c>
      <c r="AG107" t="n">
        <v>32</v>
      </c>
      <c r="AH107" t="n">
        <v>669074.0085104619</v>
      </c>
    </row>
    <row r="108">
      <c r="A108" t="n">
        <v>106</v>
      </c>
      <c r="B108" t="n">
        <v>110</v>
      </c>
      <c r="C108" t="inlineStr">
        <is>
          <t xml:space="preserve">CONCLUIDO	</t>
        </is>
      </c>
      <c r="D108" t="n">
        <v>3.7007</v>
      </c>
      <c r="E108" t="n">
        <v>27.02</v>
      </c>
      <c r="F108" t="n">
        <v>23.99</v>
      </c>
      <c r="G108" t="n">
        <v>143.92</v>
      </c>
      <c r="H108" t="n">
        <v>1.89</v>
      </c>
      <c r="I108" t="n">
        <v>10</v>
      </c>
      <c r="J108" t="n">
        <v>259.12</v>
      </c>
      <c r="K108" t="n">
        <v>56.13</v>
      </c>
      <c r="L108" t="n">
        <v>27.5</v>
      </c>
      <c r="M108" t="n">
        <v>8</v>
      </c>
      <c r="N108" t="n">
        <v>65.48999999999999</v>
      </c>
      <c r="O108" t="n">
        <v>32192.53</v>
      </c>
      <c r="P108" t="n">
        <v>342.02</v>
      </c>
      <c r="Q108" t="n">
        <v>452.56</v>
      </c>
      <c r="R108" t="n">
        <v>70.93000000000001</v>
      </c>
      <c r="S108" t="n">
        <v>57.64</v>
      </c>
      <c r="T108" t="n">
        <v>4555.4</v>
      </c>
      <c r="U108" t="n">
        <v>0.8100000000000001</v>
      </c>
      <c r="V108" t="n">
        <v>0.88</v>
      </c>
      <c r="W108" t="n">
        <v>6.81</v>
      </c>
      <c r="X108" t="n">
        <v>0.26</v>
      </c>
      <c r="Y108" t="n">
        <v>1</v>
      </c>
      <c r="Z108" t="n">
        <v>10</v>
      </c>
      <c r="AA108" t="n">
        <v>540.884691556035</v>
      </c>
      <c r="AB108" t="n">
        <v>740.0622971354537</v>
      </c>
      <c r="AC108" t="n">
        <v>669.4317901808029</v>
      </c>
      <c r="AD108" t="n">
        <v>540884.6915560351</v>
      </c>
      <c r="AE108" t="n">
        <v>740062.2971354537</v>
      </c>
      <c r="AF108" t="n">
        <v>1.868625130334016e-05</v>
      </c>
      <c r="AG108" t="n">
        <v>32</v>
      </c>
      <c r="AH108" t="n">
        <v>669431.7901808028</v>
      </c>
    </row>
    <row r="109">
      <c r="A109" t="n">
        <v>107</v>
      </c>
      <c r="B109" t="n">
        <v>110</v>
      </c>
      <c r="C109" t="inlineStr">
        <is>
          <t xml:space="preserve">CONCLUIDO	</t>
        </is>
      </c>
      <c r="D109" t="n">
        <v>3.7036</v>
      </c>
      <c r="E109" t="n">
        <v>27</v>
      </c>
      <c r="F109" t="n">
        <v>23.97</v>
      </c>
      <c r="G109" t="n">
        <v>143.79</v>
      </c>
      <c r="H109" t="n">
        <v>1.9</v>
      </c>
      <c r="I109" t="n">
        <v>10</v>
      </c>
      <c r="J109" t="n">
        <v>259.58</v>
      </c>
      <c r="K109" t="n">
        <v>56.13</v>
      </c>
      <c r="L109" t="n">
        <v>27.75</v>
      </c>
      <c r="M109" t="n">
        <v>8</v>
      </c>
      <c r="N109" t="n">
        <v>65.70999999999999</v>
      </c>
      <c r="O109" t="n">
        <v>32249.46</v>
      </c>
      <c r="P109" t="n">
        <v>341.98</v>
      </c>
      <c r="Q109" t="n">
        <v>452.61</v>
      </c>
      <c r="R109" t="n">
        <v>70.17</v>
      </c>
      <c r="S109" t="n">
        <v>57.64</v>
      </c>
      <c r="T109" t="n">
        <v>4171.62</v>
      </c>
      <c r="U109" t="n">
        <v>0.82</v>
      </c>
      <c r="V109" t="n">
        <v>0.88</v>
      </c>
      <c r="W109" t="n">
        <v>6.81</v>
      </c>
      <c r="X109" t="n">
        <v>0.24</v>
      </c>
      <c r="Y109" t="n">
        <v>1</v>
      </c>
      <c r="Z109" t="n">
        <v>10</v>
      </c>
      <c r="AA109" t="n">
        <v>540.6360358583573</v>
      </c>
      <c r="AB109" t="n">
        <v>739.7220754399756</v>
      </c>
      <c r="AC109" t="n">
        <v>669.1240387664371</v>
      </c>
      <c r="AD109" t="n">
        <v>540636.0358583573</v>
      </c>
      <c r="AE109" t="n">
        <v>739722.0754399756</v>
      </c>
      <c r="AF109" t="n">
        <v>1.870089451375432e-05</v>
      </c>
      <c r="AG109" t="n">
        <v>32</v>
      </c>
      <c r="AH109" t="n">
        <v>669124.0387664371</v>
      </c>
    </row>
    <row r="110">
      <c r="A110" t="n">
        <v>108</v>
      </c>
      <c r="B110" t="n">
        <v>110</v>
      </c>
      <c r="C110" t="inlineStr">
        <is>
          <t xml:space="preserve">CONCLUIDO	</t>
        </is>
      </c>
      <c r="D110" t="n">
        <v>3.702</v>
      </c>
      <c r="E110" t="n">
        <v>27.01</v>
      </c>
      <c r="F110" t="n">
        <v>23.98</v>
      </c>
      <c r="G110" t="n">
        <v>143.86</v>
      </c>
      <c r="H110" t="n">
        <v>1.92</v>
      </c>
      <c r="I110" t="n">
        <v>10</v>
      </c>
      <c r="J110" t="n">
        <v>260.05</v>
      </c>
      <c r="K110" t="n">
        <v>56.13</v>
      </c>
      <c r="L110" t="n">
        <v>28</v>
      </c>
      <c r="M110" t="n">
        <v>8</v>
      </c>
      <c r="N110" t="n">
        <v>65.92</v>
      </c>
      <c r="O110" t="n">
        <v>32306.46</v>
      </c>
      <c r="P110" t="n">
        <v>342.26</v>
      </c>
      <c r="Q110" t="n">
        <v>452.57</v>
      </c>
      <c r="R110" t="n">
        <v>70.73999999999999</v>
      </c>
      <c r="S110" t="n">
        <v>57.64</v>
      </c>
      <c r="T110" t="n">
        <v>4456.87</v>
      </c>
      <c r="U110" t="n">
        <v>0.8100000000000001</v>
      </c>
      <c r="V110" t="n">
        <v>0.88</v>
      </c>
      <c r="W110" t="n">
        <v>6.81</v>
      </c>
      <c r="X110" t="n">
        <v>0.25</v>
      </c>
      <c r="Y110" t="n">
        <v>1</v>
      </c>
      <c r="Z110" t="n">
        <v>10</v>
      </c>
      <c r="AA110" t="n">
        <v>540.9404254665924</v>
      </c>
      <c r="AB110" t="n">
        <v>740.1385547306847</v>
      </c>
      <c r="AC110" t="n">
        <v>669.5007698581733</v>
      </c>
      <c r="AD110" t="n">
        <v>540940.4254665924</v>
      </c>
      <c r="AE110" t="n">
        <v>740138.5547306847</v>
      </c>
      <c r="AF110" t="n">
        <v>1.869281550111203e-05</v>
      </c>
      <c r="AG110" t="n">
        <v>32</v>
      </c>
      <c r="AH110" t="n">
        <v>669500.7698581733</v>
      </c>
    </row>
    <row r="111">
      <c r="A111" t="n">
        <v>109</v>
      </c>
      <c r="B111" t="n">
        <v>110</v>
      </c>
      <c r="C111" t="inlineStr">
        <is>
          <t xml:space="preserve">CONCLUIDO	</t>
        </is>
      </c>
      <c r="D111" t="n">
        <v>3.7017</v>
      </c>
      <c r="E111" t="n">
        <v>27.01</v>
      </c>
      <c r="F111" t="n">
        <v>23.98</v>
      </c>
      <c r="G111" t="n">
        <v>143.88</v>
      </c>
      <c r="H111" t="n">
        <v>1.93</v>
      </c>
      <c r="I111" t="n">
        <v>10</v>
      </c>
      <c r="J111" t="n">
        <v>260.51</v>
      </c>
      <c r="K111" t="n">
        <v>56.13</v>
      </c>
      <c r="L111" t="n">
        <v>28.25</v>
      </c>
      <c r="M111" t="n">
        <v>8</v>
      </c>
      <c r="N111" t="n">
        <v>66.13</v>
      </c>
      <c r="O111" t="n">
        <v>32363.54</v>
      </c>
      <c r="P111" t="n">
        <v>342.43</v>
      </c>
      <c r="Q111" t="n">
        <v>452.6</v>
      </c>
      <c r="R111" t="n">
        <v>70.75</v>
      </c>
      <c r="S111" t="n">
        <v>57.64</v>
      </c>
      <c r="T111" t="n">
        <v>4462.91</v>
      </c>
      <c r="U111" t="n">
        <v>0.8100000000000001</v>
      </c>
      <c r="V111" t="n">
        <v>0.88</v>
      </c>
      <c r="W111" t="n">
        <v>6.81</v>
      </c>
      <c r="X111" t="n">
        <v>0.26</v>
      </c>
      <c r="Y111" t="n">
        <v>1</v>
      </c>
      <c r="Z111" t="n">
        <v>10</v>
      </c>
      <c r="AA111" t="n">
        <v>541.0720041865496</v>
      </c>
      <c r="AB111" t="n">
        <v>740.3185865401737</v>
      </c>
      <c r="AC111" t="n">
        <v>669.6636196844407</v>
      </c>
      <c r="AD111" t="n">
        <v>541072.0041865497</v>
      </c>
      <c r="AE111" t="n">
        <v>740318.5865401736</v>
      </c>
      <c r="AF111" t="n">
        <v>1.86913006862416e-05</v>
      </c>
      <c r="AG111" t="n">
        <v>32</v>
      </c>
      <c r="AH111" t="n">
        <v>669663.6196844408</v>
      </c>
    </row>
    <row r="112">
      <c r="A112" t="n">
        <v>110</v>
      </c>
      <c r="B112" t="n">
        <v>110</v>
      </c>
      <c r="C112" t="inlineStr">
        <is>
          <t xml:space="preserve">CONCLUIDO	</t>
        </is>
      </c>
      <c r="D112" t="n">
        <v>3.7019</v>
      </c>
      <c r="E112" t="n">
        <v>27.01</v>
      </c>
      <c r="F112" t="n">
        <v>23.98</v>
      </c>
      <c r="G112" t="n">
        <v>143.87</v>
      </c>
      <c r="H112" t="n">
        <v>1.94</v>
      </c>
      <c r="I112" t="n">
        <v>10</v>
      </c>
      <c r="J112" t="n">
        <v>260.97</v>
      </c>
      <c r="K112" t="n">
        <v>56.13</v>
      </c>
      <c r="L112" t="n">
        <v>28.5</v>
      </c>
      <c r="M112" t="n">
        <v>8</v>
      </c>
      <c r="N112" t="n">
        <v>66.34999999999999</v>
      </c>
      <c r="O112" t="n">
        <v>32420.71</v>
      </c>
      <c r="P112" t="n">
        <v>342.39</v>
      </c>
      <c r="Q112" t="n">
        <v>452.57</v>
      </c>
      <c r="R112" t="n">
        <v>70.72</v>
      </c>
      <c r="S112" t="n">
        <v>57.64</v>
      </c>
      <c r="T112" t="n">
        <v>4450</v>
      </c>
      <c r="U112" t="n">
        <v>0.82</v>
      </c>
      <c r="V112" t="n">
        <v>0.88</v>
      </c>
      <c r="W112" t="n">
        <v>6.81</v>
      </c>
      <c r="X112" t="n">
        <v>0.25</v>
      </c>
      <c r="Y112" t="n">
        <v>1</v>
      </c>
      <c r="Z112" t="n">
        <v>10</v>
      </c>
      <c r="AA112" t="n">
        <v>541.0321952391507</v>
      </c>
      <c r="AB112" t="n">
        <v>740.2641181820957</v>
      </c>
      <c r="AC112" t="n">
        <v>669.614349710011</v>
      </c>
      <c r="AD112" t="n">
        <v>541032.1952391508</v>
      </c>
      <c r="AE112" t="n">
        <v>740264.1181820957</v>
      </c>
      <c r="AF112" t="n">
        <v>1.869231056282188e-05</v>
      </c>
      <c r="AG112" t="n">
        <v>32</v>
      </c>
      <c r="AH112" t="n">
        <v>669614.3497100109</v>
      </c>
    </row>
    <row r="113">
      <c r="A113" t="n">
        <v>111</v>
      </c>
      <c r="B113" t="n">
        <v>110</v>
      </c>
      <c r="C113" t="inlineStr">
        <is>
          <t xml:space="preserve">CONCLUIDO	</t>
        </is>
      </c>
      <c r="D113" t="n">
        <v>3.7033</v>
      </c>
      <c r="E113" t="n">
        <v>27</v>
      </c>
      <c r="F113" t="n">
        <v>23.97</v>
      </c>
      <c r="G113" t="n">
        <v>143.81</v>
      </c>
      <c r="H113" t="n">
        <v>1.96</v>
      </c>
      <c r="I113" t="n">
        <v>10</v>
      </c>
      <c r="J113" t="n">
        <v>261.44</v>
      </c>
      <c r="K113" t="n">
        <v>56.13</v>
      </c>
      <c r="L113" t="n">
        <v>28.75</v>
      </c>
      <c r="M113" t="n">
        <v>8</v>
      </c>
      <c r="N113" t="n">
        <v>66.56</v>
      </c>
      <c r="O113" t="n">
        <v>32477.95</v>
      </c>
      <c r="P113" t="n">
        <v>342.13</v>
      </c>
      <c r="Q113" t="n">
        <v>452.55</v>
      </c>
      <c r="R113" t="n">
        <v>70.40000000000001</v>
      </c>
      <c r="S113" t="n">
        <v>57.64</v>
      </c>
      <c r="T113" t="n">
        <v>4287.2</v>
      </c>
      <c r="U113" t="n">
        <v>0.82</v>
      </c>
      <c r="V113" t="n">
        <v>0.88</v>
      </c>
      <c r="W113" t="n">
        <v>6.81</v>
      </c>
      <c r="X113" t="n">
        <v>0.24</v>
      </c>
      <c r="Y113" t="n">
        <v>1</v>
      </c>
      <c r="Z113" t="n">
        <v>10</v>
      </c>
      <c r="AA113" t="n">
        <v>540.7544709475327</v>
      </c>
      <c r="AB113" t="n">
        <v>739.8841235539727</v>
      </c>
      <c r="AC113" t="n">
        <v>669.2706212358703</v>
      </c>
      <c r="AD113" t="n">
        <v>540754.4709475327</v>
      </c>
      <c r="AE113" t="n">
        <v>739884.1235539727</v>
      </c>
      <c r="AF113" t="n">
        <v>1.869937969888389e-05</v>
      </c>
      <c r="AG113" t="n">
        <v>32</v>
      </c>
      <c r="AH113" t="n">
        <v>669270.6212358703</v>
      </c>
    </row>
    <row r="114">
      <c r="A114" t="n">
        <v>112</v>
      </c>
      <c r="B114" t="n">
        <v>110</v>
      </c>
      <c r="C114" t="inlineStr">
        <is>
          <t xml:space="preserve">CONCLUIDO	</t>
        </is>
      </c>
      <c r="D114" t="n">
        <v>3.7015</v>
      </c>
      <c r="E114" t="n">
        <v>27.02</v>
      </c>
      <c r="F114" t="n">
        <v>23.98</v>
      </c>
      <c r="G114" t="n">
        <v>143.89</v>
      </c>
      <c r="H114" t="n">
        <v>1.97</v>
      </c>
      <c r="I114" t="n">
        <v>10</v>
      </c>
      <c r="J114" t="n">
        <v>261.9</v>
      </c>
      <c r="K114" t="n">
        <v>56.13</v>
      </c>
      <c r="L114" t="n">
        <v>29</v>
      </c>
      <c r="M114" t="n">
        <v>8</v>
      </c>
      <c r="N114" t="n">
        <v>66.77</v>
      </c>
      <c r="O114" t="n">
        <v>32535.28</v>
      </c>
      <c r="P114" t="n">
        <v>342.23</v>
      </c>
      <c r="Q114" t="n">
        <v>452.62</v>
      </c>
      <c r="R114" t="n">
        <v>70.73</v>
      </c>
      <c r="S114" t="n">
        <v>57.64</v>
      </c>
      <c r="T114" t="n">
        <v>4452.75</v>
      </c>
      <c r="U114" t="n">
        <v>0.8100000000000001</v>
      </c>
      <c r="V114" t="n">
        <v>0.88</v>
      </c>
      <c r="W114" t="n">
        <v>6.81</v>
      </c>
      <c r="X114" t="n">
        <v>0.26</v>
      </c>
      <c r="Y114" t="n">
        <v>1</v>
      </c>
      <c r="Z114" t="n">
        <v>10</v>
      </c>
      <c r="AA114" t="n">
        <v>540.9549957202253</v>
      </c>
      <c r="AB114" t="n">
        <v>740.1584903944994</v>
      </c>
      <c r="AC114" t="n">
        <v>669.5188028902135</v>
      </c>
      <c r="AD114" t="n">
        <v>540954.9957202253</v>
      </c>
      <c r="AE114" t="n">
        <v>740158.4903944994</v>
      </c>
      <c r="AF114" t="n">
        <v>1.869029080966131e-05</v>
      </c>
      <c r="AG114" t="n">
        <v>32</v>
      </c>
      <c r="AH114" t="n">
        <v>669518.8028902134</v>
      </c>
    </row>
    <row r="115">
      <c r="A115" t="n">
        <v>113</v>
      </c>
      <c r="B115" t="n">
        <v>110</v>
      </c>
      <c r="C115" t="inlineStr">
        <is>
          <t xml:space="preserve">CONCLUIDO	</t>
        </is>
      </c>
      <c r="D115" t="n">
        <v>3.6999</v>
      </c>
      <c r="E115" t="n">
        <v>27.03</v>
      </c>
      <c r="F115" t="n">
        <v>23.99</v>
      </c>
      <c r="G115" t="n">
        <v>143.96</v>
      </c>
      <c r="H115" t="n">
        <v>1.98</v>
      </c>
      <c r="I115" t="n">
        <v>10</v>
      </c>
      <c r="J115" t="n">
        <v>262.37</v>
      </c>
      <c r="K115" t="n">
        <v>56.13</v>
      </c>
      <c r="L115" t="n">
        <v>29.25</v>
      </c>
      <c r="M115" t="n">
        <v>8</v>
      </c>
      <c r="N115" t="n">
        <v>66.98999999999999</v>
      </c>
      <c r="O115" t="n">
        <v>32592.68</v>
      </c>
      <c r="P115" t="n">
        <v>342.15</v>
      </c>
      <c r="Q115" t="n">
        <v>452.56</v>
      </c>
      <c r="R115" t="n">
        <v>71.05</v>
      </c>
      <c r="S115" t="n">
        <v>57.64</v>
      </c>
      <c r="T115" t="n">
        <v>4612.26</v>
      </c>
      <c r="U115" t="n">
        <v>0.8100000000000001</v>
      </c>
      <c r="V115" t="n">
        <v>0.88</v>
      </c>
      <c r="W115" t="n">
        <v>6.81</v>
      </c>
      <c r="X115" t="n">
        <v>0.27</v>
      </c>
      <c r="Y115" t="n">
        <v>1</v>
      </c>
      <c r="Z115" t="n">
        <v>10</v>
      </c>
      <c r="AA115" t="n">
        <v>541.024361728699</v>
      </c>
      <c r="AB115" t="n">
        <v>740.2534000275056</v>
      </c>
      <c r="AC115" t="n">
        <v>669.604654481052</v>
      </c>
      <c r="AD115" t="n">
        <v>541024.3617286989</v>
      </c>
      <c r="AE115" t="n">
        <v>740253.4000275056</v>
      </c>
      <c r="AF115" t="n">
        <v>1.868221179701901e-05</v>
      </c>
      <c r="AG115" t="n">
        <v>32</v>
      </c>
      <c r="AH115" t="n">
        <v>669604.654481052</v>
      </c>
    </row>
    <row r="116">
      <c r="A116" t="n">
        <v>114</v>
      </c>
      <c r="B116" t="n">
        <v>110</v>
      </c>
      <c r="C116" t="inlineStr">
        <is>
          <t xml:space="preserve">CONCLUIDO	</t>
        </is>
      </c>
      <c r="D116" t="n">
        <v>3.7018</v>
      </c>
      <c r="E116" t="n">
        <v>27.01</v>
      </c>
      <c r="F116" t="n">
        <v>23.98</v>
      </c>
      <c r="G116" t="n">
        <v>143.88</v>
      </c>
      <c r="H116" t="n">
        <v>2</v>
      </c>
      <c r="I116" t="n">
        <v>10</v>
      </c>
      <c r="J116" t="n">
        <v>262.83</v>
      </c>
      <c r="K116" t="n">
        <v>56.13</v>
      </c>
      <c r="L116" t="n">
        <v>29.5</v>
      </c>
      <c r="M116" t="n">
        <v>8</v>
      </c>
      <c r="N116" t="n">
        <v>67.20999999999999</v>
      </c>
      <c r="O116" t="n">
        <v>32650.17</v>
      </c>
      <c r="P116" t="n">
        <v>341.35</v>
      </c>
      <c r="Q116" t="n">
        <v>452.55</v>
      </c>
      <c r="R116" t="n">
        <v>70.62</v>
      </c>
      <c r="S116" t="n">
        <v>57.64</v>
      </c>
      <c r="T116" t="n">
        <v>4399.75</v>
      </c>
      <c r="U116" t="n">
        <v>0.82</v>
      </c>
      <c r="V116" t="n">
        <v>0.88</v>
      </c>
      <c r="W116" t="n">
        <v>6.81</v>
      </c>
      <c r="X116" t="n">
        <v>0.26</v>
      </c>
      <c r="Y116" t="n">
        <v>1</v>
      </c>
      <c r="Z116" t="n">
        <v>10</v>
      </c>
      <c r="AA116" t="n">
        <v>540.3595260628562</v>
      </c>
      <c r="AB116" t="n">
        <v>739.3437425390199</v>
      </c>
      <c r="AC116" t="n">
        <v>668.781813426555</v>
      </c>
      <c r="AD116" t="n">
        <v>540359.5260628562</v>
      </c>
      <c r="AE116" t="n">
        <v>739343.7425390199</v>
      </c>
      <c r="AF116" t="n">
        <v>1.869180562453174e-05</v>
      </c>
      <c r="AG116" t="n">
        <v>32</v>
      </c>
      <c r="AH116" t="n">
        <v>668781.813426555</v>
      </c>
    </row>
    <row r="117">
      <c r="A117" t="n">
        <v>115</v>
      </c>
      <c r="B117" t="n">
        <v>110</v>
      </c>
      <c r="C117" t="inlineStr">
        <is>
          <t xml:space="preserve">CONCLUIDO	</t>
        </is>
      </c>
      <c r="D117" t="n">
        <v>3.7008</v>
      </c>
      <c r="E117" t="n">
        <v>27.02</v>
      </c>
      <c r="F117" t="n">
        <v>23.99</v>
      </c>
      <c r="G117" t="n">
        <v>143.92</v>
      </c>
      <c r="H117" t="n">
        <v>2.01</v>
      </c>
      <c r="I117" t="n">
        <v>10</v>
      </c>
      <c r="J117" t="n">
        <v>263.3</v>
      </c>
      <c r="K117" t="n">
        <v>56.13</v>
      </c>
      <c r="L117" t="n">
        <v>29.75</v>
      </c>
      <c r="M117" t="n">
        <v>8</v>
      </c>
      <c r="N117" t="n">
        <v>67.42</v>
      </c>
      <c r="O117" t="n">
        <v>32707.74</v>
      </c>
      <c r="P117" t="n">
        <v>341.12</v>
      </c>
      <c r="Q117" t="n">
        <v>452.55</v>
      </c>
      <c r="R117" t="n">
        <v>70.95999999999999</v>
      </c>
      <c r="S117" t="n">
        <v>57.64</v>
      </c>
      <c r="T117" t="n">
        <v>4567.84</v>
      </c>
      <c r="U117" t="n">
        <v>0.8100000000000001</v>
      </c>
      <c r="V117" t="n">
        <v>0.88</v>
      </c>
      <c r="W117" t="n">
        <v>6.81</v>
      </c>
      <c r="X117" t="n">
        <v>0.26</v>
      </c>
      <c r="Y117" t="n">
        <v>1</v>
      </c>
      <c r="Z117" t="n">
        <v>10</v>
      </c>
      <c r="AA117" t="n">
        <v>540.2896645073785</v>
      </c>
      <c r="AB117" t="n">
        <v>739.248154876741</v>
      </c>
      <c r="AC117" t="n">
        <v>668.6953485166059</v>
      </c>
      <c r="AD117" t="n">
        <v>540289.6645073785</v>
      </c>
      <c r="AE117" t="n">
        <v>739248.154876741</v>
      </c>
      <c r="AF117" t="n">
        <v>1.868675624163031e-05</v>
      </c>
      <c r="AG117" t="n">
        <v>32</v>
      </c>
      <c r="AH117" t="n">
        <v>668695.3485166059</v>
      </c>
    </row>
    <row r="118">
      <c r="A118" t="n">
        <v>116</v>
      </c>
      <c r="B118" t="n">
        <v>110</v>
      </c>
      <c r="C118" t="inlineStr">
        <is>
          <t xml:space="preserve">CONCLUIDO	</t>
        </is>
      </c>
      <c r="D118" t="n">
        <v>3.7016</v>
      </c>
      <c r="E118" t="n">
        <v>27.02</v>
      </c>
      <c r="F118" t="n">
        <v>23.98</v>
      </c>
      <c r="G118" t="n">
        <v>143.88</v>
      </c>
      <c r="H118" t="n">
        <v>2.02</v>
      </c>
      <c r="I118" t="n">
        <v>10</v>
      </c>
      <c r="J118" t="n">
        <v>263.77</v>
      </c>
      <c r="K118" t="n">
        <v>56.13</v>
      </c>
      <c r="L118" t="n">
        <v>30</v>
      </c>
      <c r="M118" t="n">
        <v>8</v>
      </c>
      <c r="N118" t="n">
        <v>67.64</v>
      </c>
      <c r="O118" t="n">
        <v>32765.39</v>
      </c>
      <c r="P118" t="n">
        <v>340.18</v>
      </c>
      <c r="Q118" t="n">
        <v>452.59</v>
      </c>
      <c r="R118" t="n">
        <v>70.76000000000001</v>
      </c>
      <c r="S118" t="n">
        <v>57.64</v>
      </c>
      <c r="T118" t="n">
        <v>4465.84</v>
      </c>
      <c r="U118" t="n">
        <v>0.8100000000000001</v>
      </c>
      <c r="V118" t="n">
        <v>0.88</v>
      </c>
      <c r="W118" t="n">
        <v>6.81</v>
      </c>
      <c r="X118" t="n">
        <v>0.26</v>
      </c>
      <c r="Y118" t="n">
        <v>1</v>
      </c>
      <c r="Z118" t="n">
        <v>10</v>
      </c>
      <c r="AA118" t="n">
        <v>539.6086782840183</v>
      </c>
      <c r="AB118" t="n">
        <v>738.3163994829475</v>
      </c>
      <c r="AC118" t="n">
        <v>667.8525185498693</v>
      </c>
      <c r="AD118" t="n">
        <v>539608.6782840183</v>
      </c>
      <c r="AE118" t="n">
        <v>738316.3994829475</v>
      </c>
      <c r="AF118" t="n">
        <v>1.869079574795145e-05</v>
      </c>
      <c r="AG118" t="n">
        <v>32</v>
      </c>
      <c r="AH118" t="n">
        <v>667852.5185498693</v>
      </c>
    </row>
    <row r="119">
      <c r="A119" t="n">
        <v>117</v>
      </c>
      <c r="B119" t="n">
        <v>110</v>
      </c>
      <c r="C119" t="inlineStr">
        <is>
          <t xml:space="preserve">CONCLUIDO	</t>
        </is>
      </c>
      <c r="D119" t="n">
        <v>3.702</v>
      </c>
      <c r="E119" t="n">
        <v>27.01</v>
      </c>
      <c r="F119" t="n">
        <v>23.98</v>
      </c>
      <c r="G119" t="n">
        <v>143.87</v>
      </c>
      <c r="H119" t="n">
        <v>2.04</v>
      </c>
      <c r="I119" t="n">
        <v>10</v>
      </c>
      <c r="J119" t="n">
        <v>264.23</v>
      </c>
      <c r="K119" t="n">
        <v>56.13</v>
      </c>
      <c r="L119" t="n">
        <v>30.25</v>
      </c>
      <c r="M119" t="n">
        <v>8</v>
      </c>
      <c r="N119" t="n">
        <v>67.86</v>
      </c>
      <c r="O119" t="n">
        <v>32823.12</v>
      </c>
      <c r="P119" t="n">
        <v>339.26</v>
      </c>
      <c r="Q119" t="n">
        <v>452.6</v>
      </c>
      <c r="R119" t="n">
        <v>70.55</v>
      </c>
      <c r="S119" t="n">
        <v>57.64</v>
      </c>
      <c r="T119" t="n">
        <v>4362.73</v>
      </c>
      <c r="U119" t="n">
        <v>0.82</v>
      </c>
      <c r="V119" t="n">
        <v>0.88</v>
      </c>
      <c r="W119" t="n">
        <v>6.81</v>
      </c>
      <c r="X119" t="n">
        <v>0.25</v>
      </c>
      <c r="Y119" t="n">
        <v>1</v>
      </c>
      <c r="Z119" t="n">
        <v>10</v>
      </c>
      <c r="AA119" t="n">
        <v>538.9804187794114</v>
      </c>
      <c r="AB119" t="n">
        <v>737.4567871118911</v>
      </c>
      <c r="AC119" t="n">
        <v>667.0749463770328</v>
      </c>
      <c r="AD119" t="n">
        <v>538980.4187794114</v>
      </c>
      <c r="AE119" t="n">
        <v>737456.7871118911</v>
      </c>
      <c r="AF119" t="n">
        <v>1.869281550111203e-05</v>
      </c>
      <c r="AG119" t="n">
        <v>32</v>
      </c>
      <c r="AH119" t="n">
        <v>667074.9463770328</v>
      </c>
    </row>
    <row r="120">
      <c r="A120" t="n">
        <v>118</v>
      </c>
      <c r="B120" t="n">
        <v>110</v>
      </c>
      <c r="C120" t="inlineStr">
        <is>
          <t xml:space="preserve">CONCLUIDO	</t>
        </is>
      </c>
      <c r="D120" t="n">
        <v>3.7115</v>
      </c>
      <c r="E120" t="n">
        <v>26.94</v>
      </c>
      <c r="F120" t="n">
        <v>23.95</v>
      </c>
      <c r="G120" t="n">
        <v>159.67</v>
      </c>
      <c r="H120" t="n">
        <v>2.05</v>
      </c>
      <c r="I120" t="n">
        <v>9</v>
      </c>
      <c r="J120" t="n">
        <v>264.7</v>
      </c>
      <c r="K120" t="n">
        <v>56.13</v>
      </c>
      <c r="L120" t="n">
        <v>30.5</v>
      </c>
      <c r="M120" t="n">
        <v>7</v>
      </c>
      <c r="N120" t="n">
        <v>68.08</v>
      </c>
      <c r="O120" t="n">
        <v>32880.94</v>
      </c>
      <c r="P120" t="n">
        <v>339.11</v>
      </c>
      <c r="Q120" t="n">
        <v>452.56</v>
      </c>
      <c r="R120" t="n">
        <v>69.70999999999999</v>
      </c>
      <c r="S120" t="n">
        <v>57.64</v>
      </c>
      <c r="T120" t="n">
        <v>3945.66</v>
      </c>
      <c r="U120" t="n">
        <v>0.83</v>
      </c>
      <c r="V120" t="n">
        <v>0.89</v>
      </c>
      <c r="W120" t="n">
        <v>6.81</v>
      </c>
      <c r="X120" t="n">
        <v>0.23</v>
      </c>
      <c r="Y120" t="n">
        <v>1</v>
      </c>
      <c r="Z120" t="n">
        <v>10</v>
      </c>
      <c r="AA120" t="n">
        <v>538.2034977580539</v>
      </c>
      <c r="AB120" t="n">
        <v>736.3937694951336</v>
      </c>
      <c r="AC120" t="n">
        <v>666.1133816696639</v>
      </c>
      <c r="AD120" t="n">
        <v>538203.4977580539</v>
      </c>
      <c r="AE120" t="n">
        <v>736393.7694951335</v>
      </c>
      <c r="AF120" t="n">
        <v>1.874078463867566e-05</v>
      </c>
      <c r="AG120" t="n">
        <v>32</v>
      </c>
      <c r="AH120" t="n">
        <v>666113.3816696639</v>
      </c>
    </row>
    <row r="121">
      <c r="A121" t="n">
        <v>119</v>
      </c>
      <c r="B121" t="n">
        <v>110</v>
      </c>
      <c r="C121" t="inlineStr">
        <is>
          <t xml:space="preserve">CONCLUIDO	</t>
        </is>
      </c>
      <c r="D121" t="n">
        <v>3.7122</v>
      </c>
      <c r="E121" t="n">
        <v>26.94</v>
      </c>
      <c r="F121" t="n">
        <v>23.95</v>
      </c>
      <c r="G121" t="n">
        <v>159.64</v>
      </c>
      <c r="H121" t="n">
        <v>2.06</v>
      </c>
      <c r="I121" t="n">
        <v>9</v>
      </c>
      <c r="J121" t="n">
        <v>265.17</v>
      </c>
      <c r="K121" t="n">
        <v>56.13</v>
      </c>
      <c r="L121" t="n">
        <v>30.75</v>
      </c>
      <c r="M121" t="n">
        <v>7</v>
      </c>
      <c r="N121" t="n">
        <v>68.3</v>
      </c>
      <c r="O121" t="n">
        <v>32938.83</v>
      </c>
      <c r="P121" t="n">
        <v>339.36</v>
      </c>
      <c r="Q121" t="n">
        <v>452.57</v>
      </c>
      <c r="R121" t="n">
        <v>69.52</v>
      </c>
      <c r="S121" t="n">
        <v>57.64</v>
      </c>
      <c r="T121" t="n">
        <v>3851.86</v>
      </c>
      <c r="U121" t="n">
        <v>0.83</v>
      </c>
      <c r="V121" t="n">
        <v>0.89</v>
      </c>
      <c r="W121" t="n">
        <v>6.81</v>
      </c>
      <c r="X121" t="n">
        <v>0.22</v>
      </c>
      <c r="Y121" t="n">
        <v>1</v>
      </c>
      <c r="Z121" t="n">
        <v>10</v>
      </c>
      <c r="AA121" t="n">
        <v>538.3191946963808</v>
      </c>
      <c r="AB121" t="n">
        <v>736.552071150341</v>
      </c>
      <c r="AC121" t="n">
        <v>666.2565752370763</v>
      </c>
      <c r="AD121" t="n">
        <v>538319.1946963808</v>
      </c>
      <c r="AE121" t="n">
        <v>736552.0711503411</v>
      </c>
      <c r="AF121" t="n">
        <v>1.874431920670666e-05</v>
      </c>
      <c r="AG121" t="n">
        <v>32</v>
      </c>
      <c r="AH121" t="n">
        <v>666256.5752370763</v>
      </c>
    </row>
    <row r="122">
      <c r="A122" t="n">
        <v>120</v>
      </c>
      <c r="B122" t="n">
        <v>110</v>
      </c>
      <c r="C122" t="inlineStr">
        <is>
          <t xml:space="preserve">CONCLUIDO	</t>
        </is>
      </c>
      <c r="D122" t="n">
        <v>3.7113</v>
      </c>
      <c r="E122" t="n">
        <v>26.94</v>
      </c>
      <c r="F122" t="n">
        <v>23.95</v>
      </c>
      <c r="G122" t="n">
        <v>159.68</v>
      </c>
      <c r="H122" t="n">
        <v>2.08</v>
      </c>
      <c r="I122" t="n">
        <v>9</v>
      </c>
      <c r="J122" t="n">
        <v>265.64</v>
      </c>
      <c r="K122" t="n">
        <v>56.13</v>
      </c>
      <c r="L122" t="n">
        <v>31</v>
      </c>
      <c r="M122" t="n">
        <v>7</v>
      </c>
      <c r="N122" t="n">
        <v>68.52</v>
      </c>
      <c r="O122" t="n">
        <v>32996.81</v>
      </c>
      <c r="P122" t="n">
        <v>339.66</v>
      </c>
      <c r="Q122" t="n">
        <v>452.58</v>
      </c>
      <c r="R122" t="n">
        <v>69.73</v>
      </c>
      <c r="S122" t="n">
        <v>57.64</v>
      </c>
      <c r="T122" t="n">
        <v>3957</v>
      </c>
      <c r="U122" t="n">
        <v>0.83</v>
      </c>
      <c r="V122" t="n">
        <v>0.89</v>
      </c>
      <c r="W122" t="n">
        <v>6.81</v>
      </c>
      <c r="X122" t="n">
        <v>0.23</v>
      </c>
      <c r="Y122" t="n">
        <v>1</v>
      </c>
      <c r="Z122" t="n">
        <v>10</v>
      </c>
      <c r="AA122" t="n">
        <v>538.5754174761043</v>
      </c>
      <c r="AB122" t="n">
        <v>736.90264646131</v>
      </c>
      <c r="AC122" t="n">
        <v>666.573692132402</v>
      </c>
      <c r="AD122" t="n">
        <v>538575.4174761043</v>
      </c>
      <c r="AE122" t="n">
        <v>736902.6464613101</v>
      </c>
      <c r="AF122" t="n">
        <v>1.873977476209537e-05</v>
      </c>
      <c r="AG122" t="n">
        <v>32</v>
      </c>
      <c r="AH122" t="n">
        <v>666573.692132402</v>
      </c>
    </row>
    <row r="123">
      <c r="A123" t="n">
        <v>121</v>
      </c>
      <c r="B123" t="n">
        <v>110</v>
      </c>
      <c r="C123" t="inlineStr">
        <is>
          <t xml:space="preserve">CONCLUIDO	</t>
        </is>
      </c>
      <c r="D123" t="n">
        <v>3.7112</v>
      </c>
      <c r="E123" t="n">
        <v>26.95</v>
      </c>
      <c r="F123" t="n">
        <v>23.95</v>
      </c>
      <c r="G123" t="n">
        <v>159.68</v>
      </c>
      <c r="H123" t="n">
        <v>2.09</v>
      </c>
      <c r="I123" t="n">
        <v>9</v>
      </c>
      <c r="J123" t="n">
        <v>266.11</v>
      </c>
      <c r="K123" t="n">
        <v>56.13</v>
      </c>
      <c r="L123" t="n">
        <v>31.25</v>
      </c>
      <c r="M123" t="n">
        <v>7</v>
      </c>
      <c r="N123" t="n">
        <v>68.73999999999999</v>
      </c>
      <c r="O123" t="n">
        <v>33054.88</v>
      </c>
      <c r="P123" t="n">
        <v>340.34</v>
      </c>
      <c r="Q123" t="n">
        <v>452.57</v>
      </c>
      <c r="R123" t="n">
        <v>69.63</v>
      </c>
      <c r="S123" t="n">
        <v>57.64</v>
      </c>
      <c r="T123" t="n">
        <v>3909.73</v>
      </c>
      <c r="U123" t="n">
        <v>0.83</v>
      </c>
      <c r="V123" t="n">
        <v>0.89</v>
      </c>
      <c r="W123" t="n">
        <v>6.81</v>
      </c>
      <c r="X123" t="n">
        <v>0.23</v>
      </c>
      <c r="Y123" t="n">
        <v>1</v>
      </c>
      <c r="Z123" t="n">
        <v>10</v>
      </c>
      <c r="AA123" t="n">
        <v>539.0253373292041</v>
      </c>
      <c r="AB123" t="n">
        <v>737.5182466533844</v>
      </c>
      <c r="AC123" t="n">
        <v>667.1305403061451</v>
      </c>
      <c r="AD123" t="n">
        <v>539025.3373292042</v>
      </c>
      <c r="AE123" t="n">
        <v>737518.2466533844</v>
      </c>
      <c r="AF123" t="n">
        <v>1.873926982380523e-05</v>
      </c>
      <c r="AG123" t="n">
        <v>32</v>
      </c>
      <c r="AH123" t="n">
        <v>667130.5403061451</v>
      </c>
    </row>
    <row r="124">
      <c r="A124" t="n">
        <v>122</v>
      </c>
      <c r="B124" t="n">
        <v>110</v>
      </c>
      <c r="C124" t="inlineStr">
        <is>
          <t xml:space="preserve">CONCLUIDO	</t>
        </is>
      </c>
      <c r="D124" t="n">
        <v>3.7115</v>
      </c>
      <c r="E124" t="n">
        <v>26.94</v>
      </c>
      <c r="F124" t="n">
        <v>23.95</v>
      </c>
      <c r="G124" t="n">
        <v>159.67</v>
      </c>
      <c r="H124" t="n">
        <v>2.1</v>
      </c>
      <c r="I124" t="n">
        <v>9</v>
      </c>
      <c r="J124" t="n">
        <v>266.59</v>
      </c>
      <c r="K124" t="n">
        <v>56.13</v>
      </c>
      <c r="L124" t="n">
        <v>31.5</v>
      </c>
      <c r="M124" t="n">
        <v>7</v>
      </c>
      <c r="N124" t="n">
        <v>68.95999999999999</v>
      </c>
      <c r="O124" t="n">
        <v>33113.03</v>
      </c>
      <c r="P124" t="n">
        <v>340.77</v>
      </c>
      <c r="Q124" t="n">
        <v>452.61</v>
      </c>
      <c r="R124" t="n">
        <v>69.58</v>
      </c>
      <c r="S124" t="n">
        <v>57.64</v>
      </c>
      <c r="T124" t="n">
        <v>3882.17</v>
      </c>
      <c r="U124" t="n">
        <v>0.83</v>
      </c>
      <c r="V124" t="n">
        <v>0.89</v>
      </c>
      <c r="W124" t="n">
        <v>6.81</v>
      </c>
      <c r="X124" t="n">
        <v>0.23</v>
      </c>
      <c r="Y124" t="n">
        <v>1</v>
      </c>
      <c r="Z124" t="n">
        <v>10</v>
      </c>
      <c r="AA124" t="n">
        <v>539.2852587976037</v>
      </c>
      <c r="AB124" t="n">
        <v>737.8738826733744</v>
      </c>
      <c r="AC124" t="n">
        <v>667.4522349235255</v>
      </c>
      <c r="AD124" t="n">
        <v>539285.2587976037</v>
      </c>
      <c r="AE124" t="n">
        <v>737873.8826733744</v>
      </c>
      <c r="AF124" t="n">
        <v>1.874078463867566e-05</v>
      </c>
      <c r="AG124" t="n">
        <v>32</v>
      </c>
      <c r="AH124" t="n">
        <v>667452.2349235255</v>
      </c>
    </row>
    <row r="125">
      <c r="A125" t="n">
        <v>123</v>
      </c>
      <c r="B125" t="n">
        <v>110</v>
      </c>
      <c r="C125" t="inlineStr">
        <is>
          <t xml:space="preserve">CONCLUIDO	</t>
        </is>
      </c>
      <c r="D125" t="n">
        <v>3.7122</v>
      </c>
      <c r="E125" t="n">
        <v>26.94</v>
      </c>
      <c r="F125" t="n">
        <v>23.95</v>
      </c>
      <c r="G125" t="n">
        <v>159.64</v>
      </c>
      <c r="H125" t="n">
        <v>2.12</v>
      </c>
      <c r="I125" t="n">
        <v>9</v>
      </c>
      <c r="J125" t="n">
        <v>267.06</v>
      </c>
      <c r="K125" t="n">
        <v>56.13</v>
      </c>
      <c r="L125" t="n">
        <v>31.75</v>
      </c>
      <c r="M125" t="n">
        <v>7</v>
      </c>
      <c r="N125" t="n">
        <v>69.18000000000001</v>
      </c>
      <c r="O125" t="n">
        <v>33171.26</v>
      </c>
      <c r="P125" t="n">
        <v>340.8</v>
      </c>
      <c r="Q125" t="n">
        <v>452.57</v>
      </c>
      <c r="R125" t="n">
        <v>69.55</v>
      </c>
      <c r="S125" t="n">
        <v>57.64</v>
      </c>
      <c r="T125" t="n">
        <v>3868.1</v>
      </c>
      <c r="U125" t="n">
        <v>0.83</v>
      </c>
      <c r="V125" t="n">
        <v>0.89</v>
      </c>
      <c r="W125" t="n">
        <v>6.81</v>
      </c>
      <c r="X125" t="n">
        <v>0.22</v>
      </c>
      <c r="Y125" t="n">
        <v>1</v>
      </c>
      <c r="Z125" t="n">
        <v>10</v>
      </c>
      <c r="AA125" t="n">
        <v>539.2574128642741</v>
      </c>
      <c r="AB125" t="n">
        <v>737.835782638917</v>
      </c>
      <c r="AC125" t="n">
        <v>667.417771102883</v>
      </c>
      <c r="AD125" t="n">
        <v>539257.4128642741</v>
      </c>
      <c r="AE125" t="n">
        <v>737835.782638917</v>
      </c>
      <c r="AF125" t="n">
        <v>1.874431920670666e-05</v>
      </c>
      <c r="AG125" t="n">
        <v>32</v>
      </c>
      <c r="AH125" t="n">
        <v>667417.7711028829</v>
      </c>
    </row>
    <row r="126">
      <c r="A126" t="n">
        <v>124</v>
      </c>
      <c r="B126" t="n">
        <v>110</v>
      </c>
      <c r="C126" t="inlineStr">
        <is>
          <t xml:space="preserve">CONCLUIDO	</t>
        </is>
      </c>
      <c r="D126" t="n">
        <v>3.7127</v>
      </c>
      <c r="E126" t="n">
        <v>26.93</v>
      </c>
      <c r="F126" t="n">
        <v>23.94</v>
      </c>
      <c r="G126" t="n">
        <v>159.61</v>
      </c>
      <c r="H126" t="n">
        <v>2.13</v>
      </c>
      <c r="I126" t="n">
        <v>9</v>
      </c>
      <c r="J126" t="n">
        <v>267.53</v>
      </c>
      <c r="K126" t="n">
        <v>56.13</v>
      </c>
      <c r="L126" t="n">
        <v>32</v>
      </c>
      <c r="M126" t="n">
        <v>7</v>
      </c>
      <c r="N126" t="n">
        <v>69.40000000000001</v>
      </c>
      <c r="O126" t="n">
        <v>33229.58</v>
      </c>
      <c r="P126" t="n">
        <v>340.86</v>
      </c>
      <c r="Q126" t="n">
        <v>452.57</v>
      </c>
      <c r="R126" t="n">
        <v>69.5</v>
      </c>
      <c r="S126" t="n">
        <v>57.64</v>
      </c>
      <c r="T126" t="n">
        <v>3845.14</v>
      </c>
      <c r="U126" t="n">
        <v>0.83</v>
      </c>
      <c r="V126" t="n">
        <v>0.89</v>
      </c>
      <c r="W126" t="n">
        <v>6.8</v>
      </c>
      <c r="X126" t="n">
        <v>0.22</v>
      </c>
      <c r="Y126" t="n">
        <v>1</v>
      </c>
      <c r="Z126" t="n">
        <v>10</v>
      </c>
      <c r="AA126" t="n">
        <v>539.2504436208541</v>
      </c>
      <c r="AB126" t="n">
        <v>737.8262470126082</v>
      </c>
      <c r="AC126" t="n">
        <v>667.4091455433658</v>
      </c>
      <c r="AD126" t="n">
        <v>539250.4436208541</v>
      </c>
      <c r="AE126" t="n">
        <v>737826.2470126082</v>
      </c>
      <c r="AF126" t="n">
        <v>1.874684389815738e-05</v>
      </c>
      <c r="AG126" t="n">
        <v>32</v>
      </c>
      <c r="AH126" t="n">
        <v>667409.1455433657</v>
      </c>
    </row>
    <row r="127">
      <c r="A127" t="n">
        <v>125</v>
      </c>
      <c r="B127" t="n">
        <v>110</v>
      </c>
      <c r="C127" t="inlineStr">
        <is>
          <t xml:space="preserve">CONCLUIDO	</t>
        </is>
      </c>
      <c r="D127" t="n">
        <v>3.7107</v>
      </c>
      <c r="E127" t="n">
        <v>26.95</v>
      </c>
      <c r="F127" t="n">
        <v>23.96</v>
      </c>
      <c r="G127" t="n">
        <v>159.71</v>
      </c>
      <c r="H127" t="n">
        <v>2.14</v>
      </c>
      <c r="I127" t="n">
        <v>9</v>
      </c>
      <c r="J127" t="n">
        <v>268</v>
      </c>
      <c r="K127" t="n">
        <v>56.13</v>
      </c>
      <c r="L127" t="n">
        <v>32.25</v>
      </c>
      <c r="M127" t="n">
        <v>7</v>
      </c>
      <c r="N127" t="n">
        <v>69.63</v>
      </c>
      <c r="O127" t="n">
        <v>33287.98</v>
      </c>
      <c r="P127" t="n">
        <v>341.13</v>
      </c>
      <c r="Q127" t="n">
        <v>452.56</v>
      </c>
      <c r="R127" t="n">
        <v>69.90000000000001</v>
      </c>
      <c r="S127" t="n">
        <v>57.64</v>
      </c>
      <c r="T127" t="n">
        <v>4044.44</v>
      </c>
      <c r="U127" t="n">
        <v>0.82</v>
      </c>
      <c r="V127" t="n">
        <v>0.89</v>
      </c>
      <c r="W127" t="n">
        <v>6.81</v>
      </c>
      <c r="X127" t="n">
        <v>0.23</v>
      </c>
      <c r="Y127" t="n">
        <v>1</v>
      </c>
      <c r="Z127" t="n">
        <v>10</v>
      </c>
      <c r="AA127" t="n">
        <v>539.5863122628995</v>
      </c>
      <c r="AB127" t="n">
        <v>738.2857973061336</v>
      </c>
      <c r="AC127" t="n">
        <v>667.82483700186</v>
      </c>
      <c r="AD127" t="n">
        <v>539586.3122628995</v>
      </c>
      <c r="AE127" t="n">
        <v>738285.7973061337</v>
      </c>
      <c r="AF127" t="n">
        <v>1.873674513235451e-05</v>
      </c>
      <c r="AG127" t="n">
        <v>32</v>
      </c>
      <c r="AH127" t="n">
        <v>667824.83700186</v>
      </c>
    </row>
    <row r="128">
      <c r="A128" t="n">
        <v>126</v>
      </c>
      <c r="B128" t="n">
        <v>110</v>
      </c>
      <c r="C128" t="inlineStr">
        <is>
          <t xml:space="preserve">CONCLUIDO	</t>
        </is>
      </c>
      <c r="D128" t="n">
        <v>3.71</v>
      </c>
      <c r="E128" t="n">
        <v>26.95</v>
      </c>
      <c r="F128" t="n">
        <v>23.96</v>
      </c>
      <c r="G128" t="n">
        <v>159.74</v>
      </c>
      <c r="H128" t="n">
        <v>2.15</v>
      </c>
      <c r="I128" t="n">
        <v>9</v>
      </c>
      <c r="J128" t="n">
        <v>268.48</v>
      </c>
      <c r="K128" t="n">
        <v>56.13</v>
      </c>
      <c r="L128" t="n">
        <v>32.5</v>
      </c>
      <c r="M128" t="n">
        <v>7</v>
      </c>
      <c r="N128" t="n">
        <v>69.84999999999999</v>
      </c>
      <c r="O128" t="n">
        <v>33346.47</v>
      </c>
      <c r="P128" t="n">
        <v>340.95</v>
      </c>
      <c r="Q128" t="n">
        <v>452.56</v>
      </c>
      <c r="R128" t="n">
        <v>70.09</v>
      </c>
      <c r="S128" t="n">
        <v>57.64</v>
      </c>
      <c r="T128" t="n">
        <v>4140.4</v>
      </c>
      <c r="U128" t="n">
        <v>0.82</v>
      </c>
      <c r="V128" t="n">
        <v>0.88</v>
      </c>
      <c r="W128" t="n">
        <v>6.81</v>
      </c>
      <c r="X128" t="n">
        <v>0.24</v>
      </c>
      <c r="Y128" t="n">
        <v>1</v>
      </c>
      <c r="Z128" t="n">
        <v>10</v>
      </c>
      <c r="AA128" t="n">
        <v>539.5164424982996</v>
      </c>
      <c r="AB128" t="n">
        <v>738.1901984117718</v>
      </c>
      <c r="AC128" t="n">
        <v>667.738361931802</v>
      </c>
      <c r="AD128" t="n">
        <v>539516.4424982996</v>
      </c>
      <c r="AE128" t="n">
        <v>738190.1984117718</v>
      </c>
      <c r="AF128" t="n">
        <v>1.87332105643235e-05</v>
      </c>
      <c r="AG128" t="n">
        <v>32</v>
      </c>
      <c r="AH128" t="n">
        <v>667738.361931802</v>
      </c>
    </row>
    <row r="129">
      <c r="A129" t="n">
        <v>127</v>
      </c>
      <c r="B129" t="n">
        <v>110</v>
      </c>
      <c r="C129" t="inlineStr">
        <is>
          <t xml:space="preserve">CONCLUIDO	</t>
        </is>
      </c>
      <c r="D129" t="n">
        <v>3.7104</v>
      </c>
      <c r="E129" t="n">
        <v>26.95</v>
      </c>
      <c r="F129" t="n">
        <v>23.96</v>
      </c>
      <c r="G129" t="n">
        <v>159.72</v>
      </c>
      <c r="H129" t="n">
        <v>2.17</v>
      </c>
      <c r="I129" t="n">
        <v>9</v>
      </c>
      <c r="J129" t="n">
        <v>268.95</v>
      </c>
      <c r="K129" t="n">
        <v>56.13</v>
      </c>
      <c r="L129" t="n">
        <v>32.75</v>
      </c>
      <c r="M129" t="n">
        <v>7</v>
      </c>
      <c r="N129" t="n">
        <v>70.08</v>
      </c>
      <c r="O129" t="n">
        <v>33405.04</v>
      </c>
      <c r="P129" t="n">
        <v>341.02</v>
      </c>
      <c r="Q129" t="n">
        <v>452.58</v>
      </c>
      <c r="R129" t="n">
        <v>69.98999999999999</v>
      </c>
      <c r="S129" t="n">
        <v>57.64</v>
      </c>
      <c r="T129" t="n">
        <v>4088.35</v>
      </c>
      <c r="U129" t="n">
        <v>0.82</v>
      </c>
      <c r="V129" t="n">
        <v>0.88</v>
      </c>
      <c r="W129" t="n">
        <v>6.81</v>
      </c>
      <c r="X129" t="n">
        <v>0.23</v>
      </c>
      <c r="Y129" t="n">
        <v>1</v>
      </c>
      <c r="Z129" t="n">
        <v>10</v>
      </c>
      <c r="AA129" t="n">
        <v>539.5349531649989</v>
      </c>
      <c r="AB129" t="n">
        <v>738.2155255225827</v>
      </c>
      <c r="AC129" t="n">
        <v>667.761271858704</v>
      </c>
      <c r="AD129" t="n">
        <v>539534.9531649989</v>
      </c>
      <c r="AE129" t="n">
        <v>738215.5255225827</v>
      </c>
      <c r="AF129" t="n">
        <v>1.873523031748408e-05</v>
      </c>
      <c r="AG129" t="n">
        <v>32</v>
      </c>
      <c r="AH129" t="n">
        <v>667761.271858704</v>
      </c>
    </row>
    <row r="130">
      <c r="A130" t="n">
        <v>128</v>
      </c>
      <c r="B130" t="n">
        <v>110</v>
      </c>
      <c r="C130" t="inlineStr">
        <is>
          <t xml:space="preserve">CONCLUIDO	</t>
        </is>
      </c>
      <c r="D130" t="n">
        <v>3.7116</v>
      </c>
      <c r="E130" t="n">
        <v>26.94</v>
      </c>
      <c r="F130" t="n">
        <v>23.95</v>
      </c>
      <c r="G130" t="n">
        <v>159.66</v>
      </c>
      <c r="H130" t="n">
        <v>2.18</v>
      </c>
      <c r="I130" t="n">
        <v>9</v>
      </c>
      <c r="J130" t="n">
        <v>269.43</v>
      </c>
      <c r="K130" t="n">
        <v>56.13</v>
      </c>
      <c r="L130" t="n">
        <v>33</v>
      </c>
      <c r="M130" t="n">
        <v>7</v>
      </c>
      <c r="N130" t="n">
        <v>70.3</v>
      </c>
      <c r="O130" t="n">
        <v>33463.7</v>
      </c>
      <c r="P130" t="n">
        <v>340.6</v>
      </c>
      <c r="Q130" t="n">
        <v>452.55</v>
      </c>
      <c r="R130" t="n">
        <v>69.7</v>
      </c>
      <c r="S130" t="n">
        <v>57.64</v>
      </c>
      <c r="T130" t="n">
        <v>3942.07</v>
      </c>
      <c r="U130" t="n">
        <v>0.83</v>
      </c>
      <c r="V130" t="n">
        <v>0.89</v>
      </c>
      <c r="W130" t="n">
        <v>6.81</v>
      </c>
      <c r="X130" t="n">
        <v>0.23</v>
      </c>
      <c r="Y130" t="n">
        <v>1</v>
      </c>
      <c r="Z130" t="n">
        <v>10</v>
      </c>
      <c r="AA130" t="n">
        <v>539.1677076244044</v>
      </c>
      <c r="AB130" t="n">
        <v>737.7130439722116</v>
      </c>
      <c r="AC130" t="n">
        <v>667.306746442263</v>
      </c>
      <c r="AD130" t="n">
        <v>539167.7076244045</v>
      </c>
      <c r="AE130" t="n">
        <v>737713.0439722117</v>
      </c>
      <c r="AF130" t="n">
        <v>1.87412895769658e-05</v>
      </c>
      <c r="AG130" t="n">
        <v>32</v>
      </c>
      <c r="AH130" t="n">
        <v>667306.746442263</v>
      </c>
    </row>
    <row r="131">
      <c r="A131" t="n">
        <v>129</v>
      </c>
      <c r="B131" t="n">
        <v>110</v>
      </c>
      <c r="C131" t="inlineStr">
        <is>
          <t xml:space="preserve">CONCLUIDO	</t>
        </is>
      </c>
      <c r="D131" t="n">
        <v>3.7122</v>
      </c>
      <c r="E131" t="n">
        <v>26.94</v>
      </c>
      <c r="F131" t="n">
        <v>23.95</v>
      </c>
      <c r="G131" t="n">
        <v>159.64</v>
      </c>
      <c r="H131" t="n">
        <v>2.19</v>
      </c>
      <c r="I131" t="n">
        <v>9</v>
      </c>
      <c r="J131" t="n">
        <v>269.9</v>
      </c>
      <c r="K131" t="n">
        <v>56.13</v>
      </c>
      <c r="L131" t="n">
        <v>33.25</v>
      </c>
      <c r="M131" t="n">
        <v>7</v>
      </c>
      <c r="N131" t="n">
        <v>70.53</v>
      </c>
      <c r="O131" t="n">
        <v>33522.45</v>
      </c>
      <c r="P131" t="n">
        <v>339.73</v>
      </c>
      <c r="Q131" t="n">
        <v>452.6</v>
      </c>
      <c r="R131" t="n">
        <v>69.54000000000001</v>
      </c>
      <c r="S131" t="n">
        <v>57.64</v>
      </c>
      <c r="T131" t="n">
        <v>3864.55</v>
      </c>
      <c r="U131" t="n">
        <v>0.83</v>
      </c>
      <c r="V131" t="n">
        <v>0.89</v>
      </c>
      <c r="W131" t="n">
        <v>6.81</v>
      </c>
      <c r="X131" t="n">
        <v>0.22</v>
      </c>
      <c r="Y131" t="n">
        <v>1</v>
      </c>
      <c r="Z131" t="n">
        <v>10</v>
      </c>
      <c r="AA131" t="n">
        <v>538.5602646422979</v>
      </c>
      <c r="AB131" t="n">
        <v>736.8819136856002</v>
      </c>
      <c r="AC131" t="n">
        <v>666.5549380637073</v>
      </c>
      <c r="AD131" t="n">
        <v>538560.2646422979</v>
      </c>
      <c r="AE131" t="n">
        <v>736881.9136856003</v>
      </c>
      <c r="AF131" t="n">
        <v>1.874431920670666e-05</v>
      </c>
      <c r="AG131" t="n">
        <v>32</v>
      </c>
      <c r="AH131" t="n">
        <v>666554.9380637072</v>
      </c>
    </row>
    <row r="132">
      <c r="A132" t="n">
        <v>130</v>
      </c>
      <c r="B132" t="n">
        <v>110</v>
      </c>
      <c r="C132" t="inlineStr">
        <is>
          <t xml:space="preserve">CONCLUIDO	</t>
        </is>
      </c>
      <c r="D132" t="n">
        <v>3.7112</v>
      </c>
      <c r="E132" t="n">
        <v>26.95</v>
      </c>
      <c r="F132" t="n">
        <v>23.95</v>
      </c>
      <c r="G132" t="n">
        <v>159.69</v>
      </c>
      <c r="H132" t="n">
        <v>2.21</v>
      </c>
      <c r="I132" t="n">
        <v>9</v>
      </c>
      <c r="J132" t="n">
        <v>270.38</v>
      </c>
      <c r="K132" t="n">
        <v>56.13</v>
      </c>
      <c r="L132" t="n">
        <v>33.5</v>
      </c>
      <c r="M132" t="n">
        <v>7</v>
      </c>
      <c r="N132" t="n">
        <v>70.76000000000001</v>
      </c>
      <c r="O132" t="n">
        <v>33581.28</v>
      </c>
      <c r="P132" t="n">
        <v>339.3</v>
      </c>
      <c r="Q132" t="n">
        <v>452.55</v>
      </c>
      <c r="R132" t="n">
        <v>69.79000000000001</v>
      </c>
      <c r="S132" t="n">
        <v>57.64</v>
      </c>
      <c r="T132" t="n">
        <v>3989.43</v>
      </c>
      <c r="U132" t="n">
        <v>0.83</v>
      </c>
      <c r="V132" t="n">
        <v>0.89</v>
      </c>
      <c r="W132" t="n">
        <v>6.81</v>
      </c>
      <c r="X132" t="n">
        <v>0.23</v>
      </c>
      <c r="Y132" t="n">
        <v>1</v>
      </c>
      <c r="Z132" t="n">
        <v>10</v>
      </c>
      <c r="AA132" t="n">
        <v>538.3475527360644</v>
      </c>
      <c r="AB132" t="n">
        <v>736.5908718713044</v>
      </c>
      <c r="AC132" t="n">
        <v>666.2916728716881</v>
      </c>
      <c r="AD132" t="n">
        <v>538347.5527360643</v>
      </c>
      <c r="AE132" t="n">
        <v>736590.8718713045</v>
      </c>
      <c r="AF132" t="n">
        <v>1.873926982380523e-05</v>
      </c>
      <c r="AG132" t="n">
        <v>32</v>
      </c>
      <c r="AH132" t="n">
        <v>666291.6728716881</v>
      </c>
    </row>
    <row r="133">
      <c r="A133" t="n">
        <v>131</v>
      </c>
      <c r="B133" t="n">
        <v>110</v>
      </c>
      <c r="C133" t="inlineStr">
        <is>
          <t xml:space="preserve">CONCLUIDO	</t>
        </is>
      </c>
      <c r="D133" t="n">
        <v>3.7095</v>
      </c>
      <c r="E133" t="n">
        <v>26.96</v>
      </c>
      <c r="F133" t="n">
        <v>23.97</v>
      </c>
      <c r="G133" t="n">
        <v>159.77</v>
      </c>
      <c r="H133" t="n">
        <v>2.22</v>
      </c>
      <c r="I133" t="n">
        <v>9</v>
      </c>
      <c r="J133" t="n">
        <v>270.86</v>
      </c>
      <c r="K133" t="n">
        <v>56.13</v>
      </c>
      <c r="L133" t="n">
        <v>33.75</v>
      </c>
      <c r="M133" t="n">
        <v>7</v>
      </c>
      <c r="N133" t="n">
        <v>70.98</v>
      </c>
      <c r="O133" t="n">
        <v>33640.21</v>
      </c>
      <c r="P133" t="n">
        <v>339.59</v>
      </c>
      <c r="Q133" t="n">
        <v>452.55</v>
      </c>
      <c r="R133" t="n">
        <v>70.16</v>
      </c>
      <c r="S133" t="n">
        <v>57.64</v>
      </c>
      <c r="T133" t="n">
        <v>4175.36</v>
      </c>
      <c r="U133" t="n">
        <v>0.82</v>
      </c>
      <c r="V133" t="n">
        <v>0.88</v>
      </c>
      <c r="W133" t="n">
        <v>6.81</v>
      </c>
      <c r="X133" t="n">
        <v>0.24</v>
      </c>
      <c r="Y133" t="n">
        <v>1</v>
      </c>
      <c r="Z133" t="n">
        <v>10</v>
      </c>
      <c r="AA133" t="n">
        <v>538.6758336554063</v>
      </c>
      <c r="AB133" t="n">
        <v>737.0400403078803</v>
      </c>
      <c r="AC133" t="n">
        <v>666.6979733030889</v>
      </c>
      <c r="AD133" t="n">
        <v>538675.8336554064</v>
      </c>
      <c r="AE133" t="n">
        <v>737040.0403078803</v>
      </c>
      <c r="AF133" t="n">
        <v>1.873068587287279e-05</v>
      </c>
      <c r="AG133" t="n">
        <v>32</v>
      </c>
      <c r="AH133" t="n">
        <v>666697.9733030889</v>
      </c>
    </row>
    <row r="134">
      <c r="A134" t="n">
        <v>132</v>
      </c>
      <c r="B134" t="n">
        <v>110</v>
      </c>
      <c r="C134" t="inlineStr">
        <is>
          <t xml:space="preserve">CONCLUIDO	</t>
        </is>
      </c>
      <c r="D134" t="n">
        <v>3.7105</v>
      </c>
      <c r="E134" t="n">
        <v>26.95</v>
      </c>
      <c r="F134" t="n">
        <v>23.96</v>
      </c>
      <c r="G134" t="n">
        <v>159.72</v>
      </c>
      <c r="H134" t="n">
        <v>2.23</v>
      </c>
      <c r="I134" t="n">
        <v>9</v>
      </c>
      <c r="J134" t="n">
        <v>271.34</v>
      </c>
      <c r="K134" t="n">
        <v>56.13</v>
      </c>
      <c r="L134" t="n">
        <v>34</v>
      </c>
      <c r="M134" t="n">
        <v>7</v>
      </c>
      <c r="N134" t="n">
        <v>71.20999999999999</v>
      </c>
      <c r="O134" t="n">
        <v>33699.21</v>
      </c>
      <c r="P134" t="n">
        <v>339.38</v>
      </c>
      <c r="Q134" t="n">
        <v>452.56</v>
      </c>
      <c r="R134" t="n">
        <v>69.91</v>
      </c>
      <c r="S134" t="n">
        <v>57.64</v>
      </c>
      <c r="T134" t="n">
        <v>4048.42</v>
      </c>
      <c r="U134" t="n">
        <v>0.82</v>
      </c>
      <c r="V134" t="n">
        <v>0.88</v>
      </c>
      <c r="W134" t="n">
        <v>6.81</v>
      </c>
      <c r="X134" t="n">
        <v>0.23</v>
      </c>
      <c r="Y134" t="n">
        <v>1</v>
      </c>
      <c r="Z134" t="n">
        <v>10</v>
      </c>
      <c r="AA134" t="n">
        <v>538.4591572252884</v>
      </c>
      <c r="AB134" t="n">
        <v>736.7435740571034</v>
      </c>
      <c r="AC134" t="n">
        <v>666.4298013751933</v>
      </c>
      <c r="AD134" t="n">
        <v>538459.1572252885</v>
      </c>
      <c r="AE134" t="n">
        <v>736743.5740571034</v>
      </c>
      <c r="AF134" t="n">
        <v>1.873573525577422e-05</v>
      </c>
      <c r="AG134" t="n">
        <v>32</v>
      </c>
      <c r="AH134" t="n">
        <v>666429.8013751933</v>
      </c>
    </row>
    <row r="135">
      <c r="A135" t="n">
        <v>133</v>
      </c>
      <c r="B135" t="n">
        <v>110</v>
      </c>
      <c r="C135" t="inlineStr">
        <is>
          <t xml:space="preserve">CONCLUIDO	</t>
        </is>
      </c>
      <c r="D135" t="n">
        <v>3.7109</v>
      </c>
      <c r="E135" t="n">
        <v>26.95</v>
      </c>
      <c r="F135" t="n">
        <v>23.95</v>
      </c>
      <c r="G135" t="n">
        <v>159.7</v>
      </c>
      <c r="H135" t="n">
        <v>2.24</v>
      </c>
      <c r="I135" t="n">
        <v>9</v>
      </c>
      <c r="J135" t="n">
        <v>271.82</v>
      </c>
      <c r="K135" t="n">
        <v>56.13</v>
      </c>
      <c r="L135" t="n">
        <v>34.25</v>
      </c>
      <c r="M135" t="n">
        <v>7</v>
      </c>
      <c r="N135" t="n">
        <v>71.44</v>
      </c>
      <c r="O135" t="n">
        <v>33758.31</v>
      </c>
      <c r="P135" t="n">
        <v>338.63</v>
      </c>
      <c r="Q135" t="n">
        <v>452.6</v>
      </c>
      <c r="R135" t="n">
        <v>69.86</v>
      </c>
      <c r="S135" t="n">
        <v>57.64</v>
      </c>
      <c r="T135" t="n">
        <v>4025.41</v>
      </c>
      <c r="U135" t="n">
        <v>0.83</v>
      </c>
      <c r="V135" t="n">
        <v>0.89</v>
      </c>
      <c r="W135" t="n">
        <v>6.81</v>
      </c>
      <c r="X135" t="n">
        <v>0.23</v>
      </c>
      <c r="Y135" t="n">
        <v>1</v>
      </c>
      <c r="Z135" t="n">
        <v>10</v>
      </c>
      <c r="AA135" t="n">
        <v>537.9311099739803</v>
      </c>
      <c r="AB135" t="n">
        <v>736.0210765120629</v>
      </c>
      <c r="AC135" t="n">
        <v>665.7762579818198</v>
      </c>
      <c r="AD135" t="n">
        <v>537931.1099739802</v>
      </c>
      <c r="AE135" t="n">
        <v>736021.0765120629</v>
      </c>
      <c r="AF135" t="n">
        <v>1.87377550089348e-05</v>
      </c>
      <c r="AG135" t="n">
        <v>32</v>
      </c>
      <c r="AH135" t="n">
        <v>665776.2579818198</v>
      </c>
    </row>
    <row r="136">
      <c r="A136" t="n">
        <v>134</v>
      </c>
      <c r="B136" t="n">
        <v>110</v>
      </c>
      <c r="C136" t="inlineStr">
        <is>
          <t xml:space="preserve">CONCLUIDO	</t>
        </is>
      </c>
      <c r="D136" t="n">
        <v>3.7105</v>
      </c>
      <c r="E136" t="n">
        <v>26.95</v>
      </c>
      <c r="F136" t="n">
        <v>23.96</v>
      </c>
      <c r="G136" t="n">
        <v>159.72</v>
      </c>
      <c r="H136" t="n">
        <v>2.26</v>
      </c>
      <c r="I136" t="n">
        <v>9</v>
      </c>
      <c r="J136" t="n">
        <v>272.3</v>
      </c>
      <c r="K136" t="n">
        <v>56.13</v>
      </c>
      <c r="L136" t="n">
        <v>34.5</v>
      </c>
      <c r="M136" t="n">
        <v>7</v>
      </c>
      <c r="N136" t="n">
        <v>71.67</v>
      </c>
      <c r="O136" t="n">
        <v>33817.62</v>
      </c>
      <c r="P136" t="n">
        <v>338.28</v>
      </c>
      <c r="Q136" t="n">
        <v>452.59</v>
      </c>
      <c r="R136" t="n">
        <v>69.95</v>
      </c>
      <c r="S136" t="n">
        <v>57.64</v>
      </c>
      <c r="T136" t="n">
        <v>4069.72</v>
      </c>
      <c r="U136" t="n">
        <v>0.82</v>
      </c>
      <c r="V136" t="n">
        <v>0.89</v>
      </c>
      <c r="W136" t="n">
        <v>6.81</v>
      </c>
      <c r="X136" t="n">
        <v>0.23</v>
      </c>
      <c r="Y136" t="n">
        <v>1</v>
      </c>
      <c r="Z136" t="n">
        <v>10</v>
      </c>
      <c r="AA136" t="n">
        <v>537.7421344312769</v>
      </c>
      <c r="AB136" t="n">
        <v>735.7625118375237</v>
      </c>
      <c r="AC136" t="n">
        <v>665.5423703569207</v>
      </c>
      <c r="AD136" t="n">
        <v>537742.1344312769</v>
      </c>
      <c r="AE136" t="n">
        <v>735762.5118375237</v>
      </c>
      <c r="AF136" t="n">
        <v>1.873573525577422e-05</v>
      </c>
      <c r="AG136" t="n">
        <v>32</v>
      </c>
      <c r="AH136" t="n">
        <v>665542.3703569208</v>
      </c>
    </row>
    <row r="137">
      <c r="A137" t="n">
        <v>135</v>
      </c>
      <c r="B137" t="n">
        <v>110</v>
      </c>
      <c r="C137" t="inlineStr">
        <is>
          <t xml:space="preserve">CONCLUIDO	</t>
        </is>
      </c>
      <c r="D137" t="n">
        <v>3.721</v>
      </c>
      <c r="E137" t="n">
        <v>26.87</v>
      </c>
      <c r="F137" t="n">
        <v>23.92</v>
      </c>
      <c r="G137" t="n">
        <v>179.43</v>
      </c>
      <c r="H137" t="n">
        <v>2.27</v>
      </c>
      <c r="I137" t="n">
        <v>8</v>
      </c>
      <c r="J137" t="n">
        <v>272.78</v>
      </c>
      <c r="K137" t="n">
        <v>56.13</v>
      </c>
      <c r="L137" t="n">
        <v>34.75</v>
      </c>
      <c r="M137" t="n">
        <v>6</v>
      </c>
      <c r="N137" t="n">
        <v>71.90000000000001</v>
      </c>
      <c r="O137" t="n">
        <v>33876.9</v>
      </c>
      <c r="P137" t="n">
        <v>337.88</v>
      </c>
      <c r="Q137" t="n">
        <v>452.57</v>
      </c>
      <c r="R137" t="n">
        <v>68.75</v>
      </c>
      <c r="S137" t="n">
        <v>57.64</v>
      </c>
      <c r="T137" t="n">
        <v>3470.55</v>
      </c>
      <c r="U137" t="n">
        <v>0.84</v>
      </c>
      <c r="V137" t="n">
        <v>0.89</v>
      </c>
      <c r="W137" t="n">
        <v>6.81</v>
      </c>
      <c r="X137" t="n">
        <v>0.2</v>
      </c>
      <c r="Y137" t="n">
        <v>1</v>
      </c>
      <c r="Z137" t="n">
        <v>10</v>
      </c>
      <c r="AA137" t="n">
        <v>536.7285443226318</v>
      </c>
      <c r="AB137" t="n">
        <v>734.3756731344359</v>
      </c>
      <c r="AC137" t="n">
        <v>664.2878895932153</v>
      </c>
      <c r="AD137" t="n">
        <v>536728.5443226318</v>
      </c>
      <c r="AE137" t="n">
        <v>734375.6731344359</v>
      </c>
      <c r="AF137" t="n">
        <v>1.878875377623929e-05</v>
      </c>
      <c r="AG137" t="n">
        <v>32</v>
      </c>
      <c r="AH137" t="n">
        <v>664287.8895932153</v>
      </c>
    </row>
    <row r="138">
      <c r="A138" t="n">
        <v>136</v>
      </c>
      <c r="B138" t="n">
        <v>110</v>
      </c>
      <c r="C138" t="inlineStr">
        <is>
          <t xml:space="preserve">CONCLUIDO	</t>
        </is>
      </c>
      <c r="D138" t="n">
        <v>3.7208</v>
      </c>
      <c r="E138" t="n">
        <v>26.88</v>
      </c>
      <c r="F138" t="n">
        <v>23.93</v>
      </c>
      <c r="G138" t="n">
        <v>179.44</v>
      </c>
      <c r="H138" t="n">
        <v>2.28</v>
      </c>
      <c r="I138" t="n">
        <v>8</v>
      </c>
      <c r="J138" t="n">
        <v>273.26</v>
      </c>
      <c r="K138" t="n">
        <v>56.13</v>
      </c>
      <c r="L138" t="n">
        <v>35</v>
      </c>
      <c r="M138" t="n">
        <v>6</v>
      </c>
      <c r="N138" t="n">
        <v>72.13</v>
      </c>
      <c r="O138" t="n">
        <v>33936.26</v>
      </c>
      <c r="P138" t="n">
        <v>338.03</v>
      </c>
      <c r="Q138" t="n">
        <v>452.56</v>
      </c>
      <c r="R138" t="n">
        <v>68.81</v>
      </c>
      <c r="S138" t="n">
        <v>57.64</v>
      </c>
      <c r="T138" t="n">
        <v>3502.99</v>
      </c>
      <c r="U138" t="n">
        <v>0.84</v>
      </c>
      <c r="V138" t="n">
        <v>0.89</v>
      </c>
      <c r="W138" t="n">
        <v>6.81</v>
      </c>
      <c r="X138" t="n">
        <v>0.2</v>
      </c>
      <c r="Y138" t="n">
        <v>1</v>
      </c>
      <c r="Z138" t="n">
        <v>10</v>
      </c>
      <c r="AA138" t="n">
        <v>536.8516079724399</v>
      </c>
      <c r="AB138" t="n">
        <v>734.5440542492883</v>
      </c>
      <c r="AC138" t="n">
        <v>664.4402006507906</v>
      </c>
      <c r="AD138" t="n">
        <v>536851.6079724398</v>
      </c>
      <c r="AE138" t="n">
        <v>734544.0542492883</v>
      </c>
      <c r="AF138" t="n">
        <v>1.8787743899659e-05</v>
      </c>
      <c r="AG138" t="n">
        <v>32</v>
      </c>
      <c r="AH138" t="n">
        <v>664440.2006507906</v>
      </c>
    </row>
    <row r="139">
      <c r="A139" t="n">
        <v>137</v>
      </c>
      <c r="B139" t="n">
        <v>110</v>
      </c>
      <c r="C139" t="inlineStr">
        <is>
          <t xml:space="preserve">CONCLUIDO	</t>
        </is>
      </c>
      <c r="D139" t="n">
        <v>3.7218</v>
      </c>
      <c r="E139" t="n">
        <v>26.87</v>
      </c>
      <c r="F139" t="n">
        <v>23.92</v>
      </c>
      <c r="G139" t="n">
        <v>179.39</v>
      </c>
      <c r="H139" t="n">
        <v>2.29</v>
      </c>
      <c r="I139" t="n">
        <v>8</v>
      </c>
      <c r="J139" t="n">
        <v>273.74</v>
      </c>
      <c r="K139" t="n">
        <v>56.13</v>
      </c>
      <c r="L139" t="n">
        <v>35.25</v>
      </c>
      <c r="M139" t="n">
        <v>6</v>
      </c>
      <c r="N139" t="n">
        <v>72.37</v>
      </c>
      <c r="O139" t="n">
        <v>33995.72</v>
      </c>
      <c r="P139" t="n">
        <v>338.14</v>
      </c>
      <c r="Q139" t="n">
        <v>452.57</v>
      </c>
      <c r="R139" t="n">
        <v>68.81</v>
      </c>
      <c r="S139" t="n">
        <v>57.64</v>
      </c>
      <c r="T139" t="n">
        <v>3500.64</v>
      </c>
      <c r="U139" t="n">
        <v>0.84</v>
      </c>
      <c r="V139" t="n">
        <v>0.89</v>
      </c>
      <c r="W139" t="n">
        <v>6.8</v>
      </c>
      <c r="X139" t="n">
        <v>0.19</v>
      </c>
      <c r="Y139" t="n">
        <v>1</v>
      </c>
      <c r="Z139" t="n">
        <v>10</v>
      </c>
      <c r="AA139" t="n">
        <v>536.8440346940167</v>
      </c>
      <c r="AB139" t="n">
        <v>734.5336921556403</v>
      </c>
      <c r="AC139" t="n">
        <v>664.4308275008171</v>
      </c>
      <c r="AD139" t="n">
        <v>536844.0346940167</v>
      </c>
      <c r="AE139" t="n">
        <v>734533.6921556403</v>
      </c>
      <c r="AF139" t="n">
        <v>1.879279328256044e-05</v>
      </c>
      <c r="AG139" t="n">
        <v>32</v>
      </c>
      <c r="AH139" t="n">
        <v>664430.8275008171</v>
      </c>
    </row>
    <row r="140">
      <c r="A140" t="n">
        <v>138</v>
      </c>
      <c r="B140" t="n">
        <v>110</v>
      </c>
      <c r="C140" t="inlineStr">
        <is>
          <t xml:space="preserve">CONCLUIDO	</t>
        </is>
      </c>
      <c r="D140" t="n">
        <v>3.7209</v>
      </c>
      <c r="E140" t="n">
        <v>26.88</v>
      </c>
      <c r="F140" t="n">
        <v>23.93</v>
      </c>
      <c r="G140" t="n">
        <v>179.44</v>
      </c>
      <c r="H140" t="n">
        <v>2.3</v>
      </c>
      <c r="I140" t="n">
        <v>8</v>
      </c>
      <c r="J140" t="n">
        <v>274.22</v>
      </c>
      <c r="K140" t="n">
        <v>56.13</v>
      </c>
      <c r="L140" t="n">
        <v>35.5</v>
      </c>
      <c r="M140" t="n">
        <v>6</v>
      </c>
      <c r="N140" t="n">
        <v>72.59999999999999</v>
      </c>
      <c r="O140" t="n">
        <v>34055.27</v>
      </c>
      <c r="P140" t="n">
        <v>338.51</v>
      </c>
      <c r="Q140" t="n">
        <v>452.55</v>
      </c>
      <c r="R140" t="n">
        <v>68.84</v>
      </c>
      <c r="S140" t="n">
        <v>57.64</v>
      </c>
      <c r="T140" t="n">
        <v>3517.1</v>
      </c>
      <c r="U140" t="n">
        <v>0.84</v>
      </c>
      <c r="V140" t="n">
        <v>0.89</v>
      </c>
      <c r="W140" t="n">
        <v>6.81</v>
      </c>
      <c r="X140" t="n">
        <v>0.2</v>
      </c>
      <c r="Y140" t="n">
        <v>1</v>
      </c>
      <c r="Z140" t="n">
        <v>10</v>
      </c>
      <c r="AA140" t="n">
        <v>537.156927060409</v>
      </c>
      <c r="AB140" t="n">
        <v>734.9618052951752</v>
      </c>
      <c r="AC140" t="n">
        <v>664.8180821231754</v>
      </c>
      <c r="AD140" t="n">
        <v>537156.927060409</v>
      </c>
      <c r="AE140" t="n">
        <v>734961.8052951752</v>
      </c>
      <c r="AF140" t="n">
        <v>1.878824883794914e-05</v>
      </c>
      <c r="AG140" t="n">
        <v>32</v>
      </c>
      <c r="AH140" t="n">
        <v>664818.0821231754</v>
      </c>
    </row>
    <row r="141">
      <c r="A141" t="n">
        <v>139</v>
      </c>
      <c r="B141" t="n">
        <v>110</v>
      </c>
      <c r="C141" t="inlineStr">
        <is>
          <t xml:space="preserve">CONCLUIDO	</t>
        </is>
      </c>
      <c r="D141" t="n">
        <v>3.7227</v>
      </c>
      <c r="E141" t="n">
        <v>26.86</v>
      </c>
      <c r="F141" t="n">
        <v>23.91</v>
      </c>
      <c r="G141" t="n">
        <v>179.34</v>
      </c>
      <c r="H141" t="n">
        <v>2.32</v>
      </c>
      <c r="I141" t="n">
        <v>8</v>
      </c>
      <c r="J141" t="n">
        <v>274.71</v>
      </c>
      <c r="K141" t="n">
        <v>56.13</v>
      </c>
      <c r="L141" t="n">
        <v>35.75</v>
      </c>
      <c r="M141" t="n">
        <v>6</v>
      </c>
      <c r="N141" t="n">
        <v>72.83</v>
      </c>
      <c r="O141" t="n">
        <v>34114.91</v>
      </c>
      <c r="P141" t="n">
        <v>338.64</v>
      </c>
      <c r="Q141" t="n">
        <v>452.56</v>
      </c>
      <c r="R141" t="n">
        <v>68.51000000000001</v>
      </c>
      <c r="S141" t="n">
        <v>57.64</v>
      </c>
      <c r="T141" t="n">
        <v>3352.94</v>
      </c>
      <c r="U141" t="n">
        <v>0.84</v>
      </c>
      <c r="V141" t="n">
        <v>0.89</v>
      </c>
      <c r="W141" t="n">
        <v>6.8</v>
      </c>
      <c r="X141" t="n">
        <v>0.19</v>
      </c>
      <c r="Y141" t="n">
        <v>1</v>
      </c>
      <c r="Z141" t="n">
        <v>10</v>
      </c>
      <c r="AA141" t="n">
        <v>537.0965349688481</v>
      </c>
      <c r="AB141" t="n">
        <v>734.8791741711906</v>
      </c>
      <c r="AC141" t="n">
        <v>664.7433371976903</v>
      </c>
      <c r="AD141" t="n">
        <v>537096.5349688481</v>
      </c>
      <c r="AE141" t="n">
        <v>734879.1741711906</v>
      </c>
      <c r="AF141" t="n">
        <v>1.879733772717173e-05</v>
      </c>
      <c r="AG141" t="n">
        <v>32</v>
      </c>
      <c r="AH141" t="n">
        <v>664743.3371976903</v>
      </c>
    </row>
    <row r="142">
      <c r="A142" t="n">
        <v>140</v>
      </c>
      <c r="B142" t="n">
        <v>110</v>
      </c>
      <c r="C142" t="inlineStr">
        <is>
          <t xml:space="preserve">CONCLUIDO	</t>
        </is>
      </c>
      <c r="D142" t="n">
        <v>3.7213</v>
      </c>
      <c r="E142" t="n">
        <v>26.87</v>
      </c>
      <c r="F142" t="n">
        <v>23.92</v>
      </c>
      <c r="G142" t="n">
        <v>179.41</v>
      </c>
      <c r="H142" t="n">
        <v>2.33</v>
      </c>
      <c r="I142" t="n">
        <v>8</v>
      </c>
      <c r="J142" t="n">
        <v>275.19</v>
      </c>
      <c r="K142" t="n">
        <v>56.13</v>
      </c>
      <c r="L142" t="n">
        <v>36</v>
      </c>
      <c r="M142" t="n">
        <v>6</v>
      </c>
      <c r="N142" t="n">
        <v>73.06999999999999</v>
      </c>
      <c r="O142" t="n">
        <v>34174.63</v>
      </c>
      <c r="P142" t="n">
        <v>338.75</v>
      </c>
      <c r="Q142" t="n">
        <v>452.58</v>
      </c>
      <c r="R142" t="n">
        <v>68.95999999999999</v>
      </c>
      <c r="S142" t="n">
        <v>57.64</v>
      </c>
      <c r="T142" t="n">
        <v>3580.46</v>
      </c>
      <c r="U142" t="n">
        <v>0.84</v>
      </c>
      <c r="V142" t="n">
        <v>0.89</v>
      </c>
      <c r="W142" t="n">
        <v>6.8</v>
      </c>
      <c r="X142" t="n">
        <v>0.2</v>
      </c>
      <c r="Y142" t="n">
        <v>1</v>
      </c>
      <c r="Z142" t="n">
        <v>10</v>
      </c>
      <c r="AA142" t="n">
        <v>537.2739431882804</v>
      </c>
      <c r="AB142" t="n">
        <v>735.1219119237162</v>
      </c>
      <c r="AC142" t="n">
        <v>664.9629083997994</v>
      </c>
      <c r="AD142" t="n">
        <v>537273.9431882804</v>
      </c>
      <c r="AE142" t="n">
        <v>735121.9119237162</v>
      </c>
      <c r="AF142" t="n">
        <v>1.879026859110972e-05</v>
      </c>
      <c r="AG142" t="n">
        <v>32</v>
      </c>
      <c r="AH142" t="n">
        <v>664962.9083997994</v>
      </c>
    </row>
    <row r="143">
      <c r="A143" t="n">
        <v>141</v>
      </c>
      <c r="B143" t="n">
        <v>110</v>
      </c>
      <c r="C143" t="inlineStr">
        <is>
          <t xml:space="preserve">CONCLUIDO	</t>
        </is>
      </c>
      <c r="D143" t="n">
        <v>3.722</v>
      </c>
      <c r="E143" t="n">
        <v>26.87</v>
      </c>
      <c r="F143" t="n">
        <v>23.92</v>
      </c>
      <c r="G143" t="n">
        <v>179.38</v>
      </c>
      <c r="H143" t="n">
        <v>2.34</v>
      </c>
      <c r="I143" t="n">
        <v>8</v>
      </c>
      <c r="J143" t="n">
        <v>275.68</v>
      </c>
      <c r="K143" t="n">
        <v>56.13</v>
      </c>
      <c r="L143" t="n">
        <v>36.25</v>
      </c>
      <c r="M143" t="n">
        <v>6</v>
      </c>
      <c r="N143" t="n">
        <v>73.3</v>
      </c>
      <c r="O143" t="n">
        <v>34234.45</v>
      </c>
      <c r="P143" t="n">
        <v>339.02</v>
      </c>
      <c r="Q143" t="n">
        <v>452.59</v>
      </c>
      <c r="R143" t="n">
        <v>68.59999999999999</v>
      </c>
      <c r="S143" t="n">
        <v>57.64</v>
      </c>
      <c r="T143" t="n">
        <v>3396.05</v>
      </c>
      <c r="U143" t="n">
        <v>0.84</v>
      </c>
      <c r="V143" t="n">
        <v>0.89</v>
      </c>
      <c r="W143" t="n">
        <v>6.81</v>
      </c>
      <c r="X143" t="n">
        <v>0.19</v>
      </c>
      <c r="Y143" t="n">
        <v>1</v>
      </c>
      <c r="Z143" t="n">
        <v>10</v>
      </c>
      <c r="AA143" t="n">
        <v>537.4025068174304</v>
      </c>
      <c r="AB143" t="n">
        <v>735.2978183529463</v>
      </c>
      <c r="AC143" t="n">
        <v>665.1220265663098</v>
      </c>
      <c r="AD143" t="n">
        <v>537402.5068174305</v>
      </c>
      <c r="AE143" t="n">
        <v>735297.8183529462</v>
      </c>
      <c r="AF143" t="n">
        <v>1.879380315914072e-05</v>
      </c>
      <c r="AG143" t="n">
        <v>32</v>
      </c>
      <c r="AH143" t="n">
        <v>665122.0265663099</v>
      </c>
    </row>
    <row r="144">
      <c r="A144" t="n">
        <v>142</v>
      </c>
      <c r="B144" t="n">
        <v>110</v>
      </c>
      <c r="C144" t="inlineStr">
        <is>
          <t xml:space="preserve">CONCLUIDO	</t>
        </is>
      </c>
      <c r="D144" t="n">
        <v>3.7227</v>
      </c>
      <c r="E144" t="n">
        <v>26.86</v>
      </c>
      <c r="F144" t="n">
        <v>23.91</v>
      </c>
      <c r="G144" t="n">
        <v>179.34</v>
      </c>
      <c r="H144" t="n">
        <v>2.35</v>
      </c>
      <c r="I144" t="n">
        <v>8</v>
      </c>
      <c r="J144" t="n">
        <v>276.16</v>
      </c>
      <c r="K144" t="n">
        <v>56.13</v>
      </c>
      <c r="L144" t="n">
        <v>36.5</v>
      </c>
      <c r="M144" t="n">
        <v>6</v>
      </c>
      <c r="N144" t="n">
        <v>73.54000000000001</v>
      </c>
      <c r="O144" t="n">
        <v>34294.37</v>
      </c>
      <c r="P144" t="n">
        <v>338.79</v>
      </c>
      <c r="Q144" t="n">
        <v>452.55</v>
      </c>
      <c r="R144" t="n">
        <v>68.47</v>
      </c>
      <c r="S144" t="n">
        <v>57.64</v>
      </c>
      <c r="T144" t="n">
        <v>3331.41</v>
      </c>
      <c r="U144" t="n">
        <v>0.84</v>
      </c>
      <c r="V144" t="n">
        <v>0.89</v>
      </c>
      <c r="W144" t="n">
        <v>6.81</v>
      </c>
      <c r="X144" t="n">
        <v>0.19</v>
      </c>
      <c r="Y144" t="n">
        <v>1</v>
      </c>
      <c r="Z144" t="n">
        <v>10</v>
      </c>
      <c r="AA144" t="n">
        <v>537.193990374279</v>
      </c>
      <c r="AB144" t="n">
        <v>735.0125169563302</v>
      </c>
      <c r="AC144" t="n">
        <v>664.8639539345638</v>
      </c>
      <c r="AD144" t="n">
        <v>537193.990374279</v>
      </c>
      <c r="AE144" t="n">
        <v>735012.5169563302</v>
      </c>
      <c r="AF144" t="n">
        <v>1.879733772717173e-05</v>
      </c>
      <c r="AG144" t="n">
        <v>32</v>
      </c>
      <c r="AH144" t="n">
        <v>664863.9539345638</v>
      </c>
    </row>
    <row r="145">
      <c r="A145" t="n">
        <v>143</v>
      </c>
      <c r="B145" t="n">
        <v>110</v>
      </c>
      <c r="C145" t="inlineStr">
        <is>
          <t xml:space="preserve">CONCLUIDO	</t>
        </is>
      </c>
      <c r="D145" t="n">
        <v>3.7222</v>
      </c>
      <c r="E145" t="n">
        <v>26.87</v>
      </c>
      <c r="F145" t="n">
        <v>23.91</v>
      </c>
      <c r="G145" t="n">
        <v>179.36</v>
      </c>
      <c r="H145" t="n">
        <v>2.36</v>
      </c>
      <c r="I145" t="n">
        <v>8</v>
      </c>
      <c r="J145" t="n">
        <v>276.65</v>
      </c>
      <c r="K145" t="n">
        <v>56.13</v>
      </c>
      <c r="L145" t="n">
        <v>36.75</v>
      </c>
      <c r="M145" t="n">
        <v>6</v>
      </c>
      <c r="N145" t="n">
        <v>73.77</v>
      </c>
      <c r="O145" t="n">
        <v>34354.37</v>
      </c>
      <c r="P145" t="n">
        <v>338.98</v>
      </c>
      <c r="Q145" t="n">
        <v>452.64</v>
      </c>
      <c r="R145" t="n">
        <v>68.53</v>
      </c>
      <c r="S145" t="n">
        <v>57.64</v>
      </c>
      <c r="T145" t="n">
        <v>3364.26</v>
      </c>
      <c r="U145" t="n">
        <v>0.84</v>
      </c>
      <c r="V145" t="n">
        <v>0.89</v>
      </c>
      <c r="W145" t="n">
        <v>6.81</v>
      </c>
      <c r="X145" t="n">
        <v>0.19</v>
      </c>
      <c r="Y145" t="n">
        <v>1</v>
      </c>
      <c r="Z145" t="n">
        <v>10</v>
      </c>
      <c r="AA145" t="n">
        <v>537.3509301388567</v>
      </c>
      <c r="AB145" t="n">
        <v>735.2272488659191</v>
      </c>
      <c r="AC145" t="n">
        <v>665.05819213208</v>
      </c>
      <c r="AD145" t="n">
        <v>537350.9301388568</v>
      </c>
      <c r="AE145" t="n">
        <v>735227.2488659192</v>
      </c>
      <c r="AF145" t="n">
        <v>1.879481303572101e-05</v>
      </c>
      <c r="AG145" t="n">
        <v>32</v>
      </c>
      <c r="AH145" t="n">
        <v>665058.19213208</v>
      </c>
    </row>
    <row r="146">
      <c r="A146" t="n">
        <v>144</v>
      </c>
      <c r="B146" t="n">
        <v>110</v>
      </c>
      <c r="C146" t="inlineStr">
        <is>
          <t xml:space="preserve">CONCLUIDO	</t>
        </is>
      </c>
      <c r="D146" t="n">
        <v>3.7223</v>
      </c>
      <c r="E146" t="n">
        <v>26.87</v>
      </c>
      <c r="F146" t="n">
        <v>23.91</v>
      </c>
      <c r="G146" t="n">
        <v>179.36</v>
      </c>
      <c r="H146" t="n">
        <v>2.38</v>
      </c>
      <c r="I146" t="n">
        <v>8</v>
      </c>
      <c r="J146" t="n">
        <v>277.14</v>
      </c>
      <c r="K146" t="n">
        <v>56.13</v>
      </c>
      <c r="L146" t="n">
        <v>37</v>
      </c>
      <c r="M146" t="n">
        <v>6</v>
      </c>
      <c r="N146" t="n">
        <v>74.01000000000001</v>
      </c>
      <c r="O146" t="n">
        <v>34414.47</v>
      </c>
      <c r="P146" t="n">
        <v>339.12</v>
      </c>
      <c r="Q146" t="n">
        <v>452.58</v>
      </c>
      <c r="R146" t="n">
        <v>68.62</v>
      </c>
      <c r="S146" t="n">
        <v>57.64</v>
      </c>
      <c r="T146" t="n">
        <v>3409.34</v>
      </c>
      <c r="U146" t="n">
        <v>0.84</v>
      </c>
      <c r="V146" t="n">
        <v>0.89</v>
      </c>
      <c r="W146" t="n">
        <v>6.8</v>
      </c>
      <c r="X146" t="n">
        <v>0.19</v>
      </c>
      <c r="Y146" t="n">
        <v>1</v>
      </c>
      <c r="Z146" t="n">
        <v>10</v>
      </c>
      <c r="AA146" t="n">
        <v>537.4351983215755</v>
      </c>
      <c r="AB146" t="n">
        <v>735.3425483111648</v>
      </c>
      <c r="AC146" t="n">
        <v>665.1624875600952</v>
      </c>
      <c r="AD146" t="n">
        <v>537435.1983215755</v>
      </c>
      <c r="AE146" t="n">
        <v>735342.5483111648</v>
      </c>
      <c r="AF146" t="n">
        <v>1.879531797401115e-05</v>
      </c>
      <c r="AG146" t="n">
        <v>32</v>
      </c>
      <c r="AH146" t="n">
        <v>665162.4875600951</v>
      </c>
    </row>
    <row r="147">
      <c r="A147" t="n">
        <v>145</v>
      </c>
      <c r="B147" t="n">
        <v>110</v>
      </c>
      <c r="C147" t="inlineStr">
        <is>
          <t xml:space="preserve">CONCLUIDO	</t>
        </is>
      </c>
      <c r="D147" t="n">
        <v>3.7214</v>
      </c>
      <c r="E147" t="n">
        <v>26.87</v>
      </c>
      <c r="F147" t="n">
        <v>23.92</v>
      </c>
      <c r="G147" t="n">
        <v>179.41</v>
      </c>
      <c r="H147" t="n">
        <v>2.39</v>
      </c>
      <c r="I147" t="n">
        <v>8</v>
      </c>
      <c r="J147" t="n">
        <v>277.63</v>
      </c>
      <c r="K147" t="n">
        <v>56.13</v>
      </c>
      <c r="L147" t="n">
        <v>37.25</v>
      </c>
      <c r="M147" t="n">
        <v>6</v>
      </c>
      <c r="N147" t="n">
        <v>74.25</v>
      </c>
      <c r="O147" t="n">
        <v>34474.66</v>
      </c>
      <c r="P147" t="n">
        <v>338.92</v>
      </c>
      <c r="Q147" t="n">
        <v>452.55</v>
      </c>
      <c r="R147" t="n">
        <v>68.70999999999999</v>
      </c>
      <c r="S147" t="n">
        <v>57.64</v>
      </c>
      <c r="T147" t="n">
        <v>3452.11</v>
      </c>
      <c r="U147" t="n">
        <v>0.84</v>
      </c>
      <c r="V147" t="n">
        <v>0.89</v>
      </c>
      <c r="W147" t="n">
        <v>6.81</v>
      </c>
      <c r="X147" t="n">
        <v>0.2</v>
      </c>
      <c r="Y147" t="n">
        <v>1</v>
      </c>
      <c r="Z147" t="n">
        <v>10</v>
      </c>
      <c r="AA147" t="n">
        <v>537.3777317094791</v>
      </c>
      <c r="AB147" t="n">
        <v>735.2639199572466</v>
      </c>
      <c r="AC147" t="n">
        <v>665.0913633859193</v>
      </c>
      <c r="AD147" t="n">
        <v>537377.7317094791</v>
      </c>
      <c r="AE147" t="n">
        <v>735263.9199572465</v>
      </c>
      <c r="AF147" t="n">
        <v>1.879077352939986e-05</v>
      </c>
      <c r="AG147" t="n">
        <v>32</v>
      </c>
      <c r="AH147" t="n">
        <v>665091.3633859192</v>
      </c>
    </row>
    <row r="148">
      <c r="A148" t="n">
        <v>146</v>
      </c>
      <c r="B148" t="n">
        <v>110</v>
      </c>
      <c r="C148" t="inlineStr">
        <is>
          <t xml:space="preserve">CONCLUIDO	</t>
        </is>
      </c>
      <c r="D148" t="n">
        <v>3.7216</v>
      </c>
      <c r="E148" t="n">
        <v>26.87</v>
      </c>
      <c r="F148" t="n">
        <v>23.92</v>
      </c>
      <c r="G148" t="n">
        <v>179.4</v>
      </c>
      <c r="H148" t="n">
        <v>2.4</v>
      </c>
      <c r="I148" t="n">
        <v>8</v>
      </c>
      <c r="J148" t="n">
        <v>278.11</v>
      </c>
      <c r="K148" t="n">
        <v>56.13</v>
      </c>
      <c r="L148" t="n">
        <v>37.5</v>
      </c>
      <c r="M148" t="n">
        <v>6</v>
      </c>
      <c r="N148" t="n">
        <v>74.48999999999999</v>
      </c>
      <c r="O148" t="n">
        <v>34534.94</v>
      </c>
      <c r="P148" t="n">
        <v>338.86</v>
      </c>
      <c r="Q148" t="n">
        <v>452.55</v>
      </c>
      <c r="R148" t="n">
        <v>68.64</v>
      </c>
      <c r="S148" t="n">
        <v>57.64</v>
      </c>
      <c r="T148" t="n">
        <v>3417.52</v>
      </c>
      <c r="U148" t="n">
        <v>0.84</v>
      </c>
      <c r="V148" t="n">
        <v>0.89</v>
      </c>
      <c r="W148" t="n">
        <v>6.81</v>
      </c>
      <c r="X148" t="n">
        <v>0.2</v>
      </c>
      <c r="Y148" t="n">
        <v>1</v>
      </c>
      <c r="Z148" t="n">
        <v>10</v>
      </c>
      <c r="AA148" t="n">
        <v>537.3253341243221</v>
      </c>
      <c r="AB148" t="n">
        <v>735.1922272696164</v>
      </c>
      <c r="AC148" t="n">
        <v>665.0265129477752</v>
      </c>
      <c r="AD148" t="n">
        <v>537325.3341243222</v>
      </c>
      <c r="AE148" t="n">
        <v>735192.2272696164</v>
      </c>
      <c r="AF148" t="n">
        <v>1.879178340598015e-05</v>
      </c>
      <c r="AG148" t="n">
        <v>32</v>
      </c>
      <c r="AH148" t="n">
        <v>665026.5129477752</v>
      </c>
    </row>
    <row r="149">
      <c r="A149" t="n">
        <v>147</v>
      </c>
      <c r="B149" t="n">
        <v>110</v>
      </c>
      <c r="C149" t="inlineStr">
        <is>
          <t xml:space="preserve">CONCLUIDO	</t>
        </is>
      </c>
      <c r="D149" t="n">
        <v>3.7219</v>
      </c>
      <c r="E149" t="n">
        <v>26.87</v>
      </c>
      <c r="F149" t="n">
        <v>23.92</v>
      </c>
      <c r="G149" t="n">
        <v>179.38</v>
      </c>
      <c r="H149" t="n">
        <v>2.41</v>
      </c>
      <c r="I149" t="n">
        <v>8</v>
      </c>
      <c r="J149" t="n">
        <v>278.6</v>
      </c>
      <c r="K149" t="n">
        <v>56.13</v>
      </c>
      <c r="L149" t="n">
        <v>37.75</v>
      </c>
      <c r="M149" t="n">
        <v>6</v>
      </c>
      <c r="N149" t="n">
        <v>74.73</v>
      </c>
      <c r="O149" t="n">
        <v>34595.32</v>
      </c>
      <c r="P149" t="n">
        <v>338.07</v>
      </c>
      <c r="Q149" t="n">
        <v>452.6</v>
      </c>
      <c r="R149" t="n">
        <v>68.7</v>
      </c>
      <c r="S149" t="n">
        <v>57.64</v>
      </c>
      <c r="T149" t="n">
        <v>3447.01</v>
      </c>
      <c r="U149" t="n">
        <v>0.84</v>
      </c>
      <c r="V149" t="n">
        <v>0.89</v>
      </c>
      <c r="W149" t="n">
        <v>6.81</v>
      </c>
      <c r="X149" t="n">
        <v>0.19</v>
      </c>
      <c r="Y149" t="n">
        <v>1</v>
      </c>
      <c r="Z149" t="n">
        <v>10</v>
      </c>
      <c r="AA149" t="n">
        <v>536.7918586584332</v>
      </c>
      <c r="AB149" t="n">
        <v>734.4623026019109</v>
      </c>
      <c r="AC149" t="n">
        <v>664.3662512658998</v>
      </c>
      <c r="AD149" t="n">
        <v>536791.8586584332</v>
      </c>
      <c r="AE149" t="n">
        <v>734462.3026019109</v>
      </c>
      <c r="AF149" t="n">
        <v>1.879329822085058e-05</v>
      </c>
      <c r="AG149" t="n">
        <v>32</v>
      </c>
      <c r="AH149" t="n">
        <v>664366.2512658997</v>
      </c>
    </row>
    <row r="150">
      <c r="A150" t="n">
        <v>148</v>
      </c>
      <c r="B150" t="n">
        <v>110</v>
      </c>
      <c r="C150" t="inlineStr">
        <is>
          <t xml:space="preserve">CONCLUIDO	</t>
        </is>
      </c>
      <c r="D150" t="n">
        <v>3.7222</v>
      </c>
      <c r="E150" t="n">
        <v>26.87</v>
      </c>
      <c r="F150" t="n">
        <v>23.92</v>
      </c>
      <c r="G150" t="n">
        <v>179.36</v>
      </c>
      <c r="H150" t="n">
        <v>2.42</v>
      </c>
      <c r="I150" t="n">
        <v>8</v>
      </c>
      <c r="J150" t="n">
        <v>279.09</v>
      </c>
      <c r="K150" t="n">
        <v>56.13</v>
      </c>
      <c r="L150" t="n">
        <v>38</v>
      </c>
      <c r="M150" t="n">
        <v>6</v>
      </c>
      <c r="N150" t="n">
        <v>74.97</v>
      </c>
      <c r="O150" t="n">
        <v>34655.79</v>
      </c>
      <c r="P150" t="n">
        <v>337.87</v>
      </c>
      <c r="Q150" t="n">
        <v>452.59</v>
      </c>
      <c r="R150" t="n">
        <v>68.64</v>
      </c>
      <c r="S150" t="n">
        <v>57.64</v>
      </c>
      <c r="T150" t="n">
        <v>3420.32</v>
      </c>
      <c r="U150" t="n">
        <v>0.84</v>
      </c>
      <c r="V150" t="n">
        <v>0.89</v>
      </c>
      <c r="W150" t="n">
        <v>6.8</v>
      </c>
      <c r="X150" t="n">
        <v>0.19</v>
      </c>
      <c r="Y150" t="n">
        <v>1</v>
      </c>
      <c r="Z150" t="n">
        <v>10</v>
      </c>
      <c r="AA150" t="n">
        <v>536.6418452724836</v>
      </c>
      <c r="AB150" t="n">
        <v>734.2570476691309</v>
      </c>
      <c r="AC150" t="n">
        <v>664.1805855758272</v>
      </c>
      <c r="AD150" t="n">
        <v>536641.8452724835</v>
      </c>
      <c r="AE150" t="n">
        <v>734257.0476691308</v>
      </c>
      <c r="AF150" t="n">
        <v>1.879481303572101e-05</v>
      </c>
      <c r="AG150" t="n">
        <v>32</v>
      </c>
      <c r="AH150" t="n">
        <v>664180.5855758272</v>
      </c>
    </row>
    <row r="151">
      <c r="A151" t="n">
        <v>149</v>
      </c>
      <c r="B151" t="n">
        <v>110</v>
      </c>
      <c r="C151" t="inlineStr">
        <is>
          <t xml:space="preserve">CONCLUIDO	</t>
        </is>
      </c>
      <c r="D151" t="n">
        <v>3.7218</v>
      </c>
      <c r="E151" t="n">
        <v>26.87</v>
      </c>
      <c r="F151" t="n">
        <v>23.92</v>
      </c>
      <c r="G151" t="n">
        <v>179.39</v>
      </c>
      <c r="H151" t="n">
        <v>2.44</v>
      </c>
      <c r="I151" t="n">
        <v>8</v>
      </c>
      <c r="J151" t="n">
        <v>279.58</v>
      </c>
      <c r="K151" t="n">
        <v>56.13</v>
      </c>
      <c r="L151" t="n">
        <v>38.25</v>
      </c>
      <c r="M151" t="n">
        <v>6</v>
      </c>
      <c r="N151" t="n">
        <v>75.20999999999999</v>
      </c>
      <c r="O151" t="n">
        <v>34716.36</v>
      </c>
      <c r="P151" t="n">
        <v>337.44</v>
      </c>
      <c r="Q151" t="n">
        <v>452.56</v>
      </c>
      <c r="R151" t="n">
        <v>68.7</v>
      </c>
      <c r="S151" t="n">
        <v>57.64</v>
      </c>
      <c r="T151" t="n">
        <v>3445.9</v>
      </c>
      <c r="U151" t="n">
        <v>0.84</v>
      </c>
      <c r="V151" t="n">
        <v>0.89</v>
      </c>
      <c r="W151" t="n">
        <v>6.81</v>
      </c>
      <c r="X151" t="n">
        <v>0.19</v>
      </c>
      <c r="Y151" t="n">
        <v>1</v>
      </c>
      <c r="Z151" t="n">
        <v>10</v>
      </c>
      <c r="AA151" t="n">
        <v>536.3891328249246</v>
      </c>
      <c r="AB151" t="n">
        <v>733.9112753494943</v>
      </c>
      <c r="AC151" t="n">
        <v>663.8678132810824</v>
      </c>
      <c r="AD151" t="n">
        <v>536389.1328249245</v>
      </c>
      <c r="AE151" t="n">
        <v>733911.2753494943</v>
      </c>
      <c r="AF151" t="n">
        <v>1.879279328256044e-05</v>
      </c>
      <c r="AG151" t="n">
        <v>32</v>
      </c>
      <c r="AH151" t="n">
        <v>663867.8132810823</v>
      </c>
    </row>
    <row r="152">
      <c r="A152" t="n">
        <v>150</v>
      </c>
      <c r="B152" t="n">
        <v>110</v>
      </c>
      <c r="C152" t="inlineStr">
        <is>
          <t xml:space="preserve">CONCLUIDO	</t>
        </is>
      </c>
      <c r="D152" t="n">
        <v>3.7202</v>
      </c>
      <c r="E152" t="n">
        <v>26.88</v>
      </c>
      <c r="F152" t="n">
        <v>23.93</v>
      </c>
      <c r="G152" t="n">
        <v>179.47</v>
      </c>
      <c r="H152" t="n">
        <v>2.45</v>
      </c>
      <c r="I152" t="n">
        <v>8</v>
      </c>
      <c r="J152" t="n">
        <v>280.08</v>
      </c>
      <c r="K152" t="n">
        <v>56.13</v>
      </c>
      <c r="L152" t="n">
        <v>38.5</v>
      </c>
      <c r="M152" t="n">
        <v>6</v>
      </c>
      <c r="N152" t="n">
        <v>75.45</v>
      </c>
      <c r="O152" t="n">
        <v>34777.02</v>
      </c>
      <c r="P152" t="n">
        <v>337.01</v>
      </c>
      <c r="Q152" t="n">
        <v>452.61</v>
      </c>
      <c r="R152" t="n">
        <v>68.98</v>
      </c>
      <c r="S152" t="n">
        <v>57.64</v>
      </c>
      <c r="T152" t="n">
        <v>3586.01</v>
      </c>
      <c r="U152" t="n">
        <v>0.84</v>
      </c>
      <c r="V152" t="n">
        <v>0.89</v>
      </c>
      <c r="W152" t="n">
        <v>6.81</v>
      </c>
      <c r="X152" t="n">
        <v>0.21</v>
      </c>
      <c r="Y152" t="n">
        <v>1</v>
      </c>
      <c r="Z152" t="n">
        <v>10</v>
      </c>
      <c r="AA152" t="n">
        <v>536.2286078601179</v>
      </c>
      <c r="AB152" t="n">
        <v>733.6916380107842</v>
      </c>
      <c r="AC152" t="n">
        <v>663.6691378217157</v>
      </c>
      <c r="AD152" t="n">
        <v>536228.6078601179</v>
      </c>
      <c r="AE152" t="n">
        <v>733691.6380107843</v>
      </c>
      <c r="AF152" t="n">
        <v>1.878471426991814e-05</v>
      </c>
      <c r="AG152" t="n">
        <v>32</v>
      </c>
      <c r="AH152" t="n">
        <v>663669.1378217157</v>
      </c>
    </row>
    <row r="153">
      <c r="A153" t="n">
        <v>151</v>
      </c>
      <c r="B153" t="n">
        <v>110</v>
      </c>
      <c r="C153" t="inlineStr">
        <is>
          <t xml:space="preserve">CONCLUIDO	</t>
        </is>
      </c>
      <c r="D153" t="n">
        <v>3.7207</v>
      </c>
      <c r="E153" t="n">
        <v>26.88</v>
      </c>
      <c r="F153" t="n">
        <v>23.93</v>
      </c>
      <c r="G153" t="n">
        <v>179.45</v>
      </c>
      <c r="H153" t="n">
        <v>2.46</v>
      </c>
      <c r="I153" t="n">
        <v>8</v>
      </c>
      <c r="J153" t="n">
        <v>280.57</v>
      </c>
      <c r="K153" t="n">
        <v>56.13</v>
      </c>
      <c r="L153" t="n">
        <v>38.75</v>
      </c>
      <c r="M153" t="n">
        <v>6</v>
      </c>
      <c r="N153" t="n">
        <v>75.69</v>
      </c>
      <c r="O153" t="n">
        <v>34837.77</v>
      </c>
      <c r="P153" t="n">
        <v>336.59</v>
      </c>
      <c r="Q153" t="n">
        <v>452.55</v>
      </c>
      <c r="R153" t="n">
        <v>68.87</v>
      </c>
      <c r="S153" t="n">
        <v>57.64</v>
      </c>
      <c r="T153" t="n">
        <v>3531.81</v>
      </c>
      <c r="U153" t="n">
        <v>0.84</v>
      </c>
      <c r="V153" t="n">
        <v>0.89</v>
      </c>
      <c r="W153" t="n">
        <v>6.81</v>
      </c>
      <c r="X153" t="n">
        <v>0.2</v>
      </c>
      <c r="Y153" t="n">
        <v>1</v>
      </c>
      <c r="Z153" t="n">
        <v>10</v>
      </c>
      <c r="AA153" t="n">
        <v>535.9222226104578</v>
      </c>
      <c r="AB153" t="n">
        <v>733.272428195436</v>
      </c>
      <c r="AC153" t="n">
        <v>663.2899368027796</v>
      </c>
      <c r="AD153" t="n">
        <v>535922.2226104578</v>
      </c>
      <c r="AE153" t="n">
        <v>733272.428195436</v>
      </c>
      <c r="AF153" t="n">
        <v>1.878723896136886e-05</v>
      </c>
      <c r="AG153" t="n">
        <v>32</v>
      </c>
      <c r="AH153" t="n">
        <v>663289.9368027796</v>
      </c>
    </row>
    <row r="154">
      <c r="A154" t="n">
        <v>152</v>
      </c>
      <c r="B154" t="n">
        <v>110</v>
      </c>
      <c r="C154" t="inlineStr">
        <is>
          <t xml:space="preserve">CONCLUIDO	</t>
        </is>
      </c>
      <c r="D154" t="n">
        <v>3.7209</v>
      </c>
      <c r="E154" t="n">
        <v>26.88</v>
      </c>
      <c r="F154" t="n">
        <v>23.92</v>
      </c>
      <c r="G154" t="n">
        <v>179.43</v>
      </c>
      <c r="H154" t="n">
        <v>2.47</v>
      </c>
      <c r="I154" t="n">
        <v>8</v>
      </c>
      <c r="J154" t="n">
        <v>281.06</v>
      </c>
      <c r="K154" t="n">
        <v>56.13</v>
      </c>
      <c r="L154" t="n">
        <v>39</v>
      </c>
      <c r="M154" t="n">
        <v>6</v>
      </c>
      <c r="N154" t="n">
        <v>75.94</v>
      </c>
      <c r="O154" t="n">
        <v>34898.63</v>
      </c>
      <c r="P154" t="n">
        <v>336.21</v>
      </c>
      <c r="Q154" t="n">
        <v>452.55</v>
      </c>
      <c r="R154" t="n">
        <v>68.92</v>
      </c>
      <c r="S154" t="n">
        <v>57.64</v>
      </c>
      <c r="T154" t="n">
        <v>3559.43</v>
      </c>
      <c r="U154" t="n">
        <v>0.84</v>
      </c>
      <c r="V154" t="n">
        <v>0.89</v>
      </c>
      <c r="W154" t="n">
        <v>6.81</v>
      </c>
      <c r="X154" t="n">
        <v>0.2</v>
      </c>
      <c r="Y154" t="n">
        <v>1</v>
      </c>
      <c r="Z154" t="n">
        <v>10</v>
      </c>
      <c r="AA154" t="n">
        <v>535.6497016983615</v>
      </c>
      <c r="AB154" t="n">
        <v>732.8995530607318</v>
      </c>
      <c r="AC154" t="n">
        <v>662.952648347598</v>
      </c>
      <c r="AD154" t="n">
        <v>535649.7016983614</v>
      </c>
      <c r="AE154" t="n">
        <v>732899.5530607319</v>
      </c>
      <c r="AF154" t="n">
        <v>1.878824883794914e-05</v>
      </c>
      <c r="AG154" t="n">
        <v>32</v>
      </c>
      <c r="AH154" t="n">
        <v>662952.648347598</v>
      </c>
    </row>
    <row r="155">
      <c r="A155" t="n">
        <v>153</v>
      </c>
      <c r="B155" t="n">
        <v>110</v>
      </c>
      <c r="C155" t="inlineStr">
        <is>
          <t xml:space="preserve">CONCLUIDO	</t>
        </is>
      </c>
      <c r="D155" t="n">
        <v>3.7205</v>
      </c>
      <c r="E155" t="n">
        <v>26.88</v>
      </c>
      <c r="F155" t="n">
        <v>23.93</v>
      </c>
      <c r="G155" t="n">
        <v>179.46</v>
      </c>
      <c r="H155" t="n">
        <v>2.48</v>
      </c>
      <c r="I155" t="n">
        <v>8</v>
      </c>
      <c r="J155" t="n">
        <v>281.56</v>
      </c>
      <c r="K155" t="n">
        <v>56.13</v>
      </c>
      <c r="L155" t="n">
        <v>39.25</v>
      </c>
      <c r="M155" t="n">
        <v>6</v>
      </c>
      <c r="N155" t="n">
        <v>76.18000000000001</v>
      </c>
      <c r="O155" t="n">
        <v>34959.58</v>
      </c>
      <c r="P155" t="n">
        <v>334.98</v>
      </c>
      <c r="Q155" t="n">
        <v>452.56</v>
      </c>
      <c r="R155" t="n">
        <v>69</v>
      </c>
      <c r="S155" t="n">
        <v>57.64</v>
      </c>
      <c r="T155" t="n">
        <v>3597.65</v>
      </c>
      <c r="U155" t="n">
        <v>0.84</v>
      </c>
      <c r="V155" t="n">
        <v>0.89</v>
      </c>
      <c r="W155" t="n">
        <v>6.81</v>
      </c>
      <c r="X155" t="n">
        <v>0.2</v>
      </c>
      <c r="Y155" t="n">
        <v>1</v>
      </c>
      <c r="Z155" t="n">
        <v>10</v>
      </c>
      <c r="AA155" t="n">
        <v>534.8889123484744</v>
      </c>
      <c r="AB155" t="n">
        <v>731.858607508559</v>
      </c>
      <c r="AC155" t="n">
        <v>662.0110491779484</v>
      </c>
      <c r="AD155" t="n">
        <v>534888.9123484744</v>
      </c>
      <c r="AE155" t="n">
        <v>731858.607508559</v>
      </c>
      <c r="AF155" t="n">
        <v>1.878622908478857e-05</v>
      </c>
      <c r="AG155" t="n">
        <v>32</v>
      </c>
      <c r="AH155" t="n">
        <v>662011.0491779484</v>
      </c>
    </row>
    <row r="156">
      <c r="A156" t="n">
        <v>154</v>
      </c>
      <c r="B156" t="n">
        <v>110</v>
      </c>
      <c r="C156" t="inlineStr">
        <is>
          <t xml:space="preserve">CONCLUIDO	</t>
        </is>
      </c>
      <c r="D156" t="n">
        <v>3.719</v>
      </c>
      <c r="E156" t="n">
        <v>26.89</v>
      </c>
      <c r="F156" t="n">
        <v>23.94</v>
      </c>
      <c r="G156" t="n">
        <v>179.54</v>
      </c>
      <c r="H156" t="n">
        <v>2.49</v>
      </c>
      <c r="I156" t="n">
        <v>8</v>
      </c>
      <c r="J156" t="n">
        <v>282.05</v>
      </c>
      <c r="K156" t="n">
        <v>56.13</v>
      </c>
      <c r="L156" t="n">
        <v>39.5</v>
      </c>
      <c r="M156" t="n">
        <v>6</v>
      </c>
      <c r="N156" t="n">
        <v>76.43000000000001</v>
      </c>
      <c r="O156" t="n">
        <v>35020.63</v>
      </c>
      <c r="P156" t="n">
        <v>334.12</v>
      </c>
      <c r="Q156" t="n">
        <v>452.56</v>
      </c>
      <c r="R156" t="n">
        <v>69.23</v>
      </c>
      <c r="S156" t="n">
        <v>57.64</v>
      </c>
      <c r="T156" t="n">
        <v>3714.49</v>
      </c>
      <c r="U156" t="n">
        <v>0.83</v>
      </c>
      <c r="V156" t="n">
        <v>0.89</v>
      </c>
      <c r="W156" t="n">
        <v>6.81</v>
      </c>
      <c r="X156" t="n">
        <v>0.21</v>
      </c>
      <c r="Y156" t="n">
        <v>1</v>
      </c>
      <c r="Z156" t="n">
        <v>10</v>
      </c>
      <c r="AA156" t="n">
        <v>534.4414003366023</v>
      </c>
      <c r="AB156" t="n">
        <v>731.246301831079</v>
      </c>
      <c r="AC156" t="n">
        <v>661.4571810949506</v>
      </c>
      <c r="AD156" t="n">
        <v>534441.4003366024</v>
      </c>
      <c r="AE156" t="n">
        <v>731246.3018310789</v>
      </c>
      <c r="AF156" t="n">
        <v>1.877865501043642e-05</v>
      </c>
      <c r="AG156" t="n">
        <v>32</v>
      </c>
      <c r="AH156" t="n">
        <v>661457.1810949505</v>
      </c>
    </row>
    <row r="157">
      <c r="A157" t="n">
        <v>155</v>
      </c>
      <c r="B157" t="n">
        <v>110</v>
      </c>
      <c r="C157" t="inlineStr">
        <is>
          <t xml:space="preserve">CONCLUIDO	</t>
        </is>
      </c>
      <c r="D157" t="n">
        <v>3.7293</v>
      </c>
      <c r="E157" t="n">
        <v>26.81</v>
      </c>
      <c r="F157" t="n">
        <v>23.91</v>
      </c>
      <c r="G157" t="n">
        <v>204.91</v>
      </c>
      <c r="H157" t="n">
        <v>2.5</v>
      </c>
      <c r="I157" t="n">
        <v>7</v>
      </c>
      <c r="J157" t="n">
        <v>282.55</v>
      </c>
      <c r="K157" t="n">
        <v>56.13</v>
      </c>
      <c r="L157" t="n">
        <v>39.75</v>
      </c>
      <c r="M157" t="n">
        <v>5</v>
      </c>
      <c r="N157" t="n">
        <v>76.67</v>
      </c>
      <c r="O157" t="n">
        <v>35081.77</v>
      </c>
      <c r="P157" t="n">
        <v>333.28</v>
      </c>
      <c r="Q157" t="n">
        <v>452.59</v>
      </c>
      <c r="R157" t="n">
        <v>68.3</v>
      </c>
      <c r="S157" t="n">
        <v>57.64</v>
      </c>
      <c r="T157" t="n">
        <v>3250.89</v>
      </c>
      <c r="U157" t="n">
        <v>0.84</v>
      </c>
      <c r="V157" t="n">
        <v>0.89</v>
      </c>
      <c r="W157" t="n">
        <v>6.81</v>
      </c>
      <c r="X157" t="n">
        <v>0.18</v>
      </c>
      <c r="Y157" t="n">
        <v>1</v>
      </c>
      <c r="Z157" t="n">
        <v>10</v>
      </c>
      <c r="AA157" t="n">
        <v>533.1793737483592</v>
      </c>
      <c r="AB157" t="n">
        <v>729.5195413763612</v>
      </c>
      <c r="AC157" t="n">
        <v>659.8952202345077</v>
      </c>
      <c r="AD157" t="n">
        <v>533179.3737483593</v>
      </c>
      <c r="AE157" t="n">
        <v>729519.5413763612</v>
      </c>
      <c r="AF157" t="n">
        <v>1.88306636543212e-05</v>
      </c>
      <c r="AG157" t="n">
        <v>32</v>
      </c>
      <c r="AH157" t="n">
        <v>659895.2202345077</v>
      </c>
    </row>
    <row r="158">
      <c r="A158" t="n">
        <v>156</v>
      </c>
      <c r="B158" t="n">
        <v>110</v>
      </c>
      <c r="C158" t="inlineStr">
        <is>
          <t xml:space="preserve">CONCLUIDO	</t>
        </is>
      </c>
      <c r="D158" t="n">
        <v>3.7293</v>
      </c>
      <c r="E158" t="n">
        <v>26.82</v>
      </c>
      <c r="F158" t="n">
        <v>23.91</v>
      </c>
      <c r="G158" t="n">
        <v>204.91</v>
      </c>
      <c r="H158" t="n">
        <v>2.52</v>
      </c>
      <c r="I158" t="n">
        <v>7</v>
      </c>
      <c r="J158" t="n">
        <v>283.04</v>
      </c>
      <c r="K158" t="n">
        <v>56.13</v>
      </c>
      <c r="L158" t="n">
        <v>40</v>
      </c>
      <c r="M158" t="n">
        <v>5</v>
      </c>
      <c r="N158" t="n">
        <v>76.92</v>
      </c>
      <c r="O158" t="n">
        <v>35143.02</v>
      </c>
      <c r="P158" t="n">
        <v>333.85</v>
      </c>
      <c r="Q158" t="n">
        <v>452.57</v>
      </c>
      <c r="R158" t="n">
        <v>68.36</v>
      </c>
      <c r="S158" t="n">
        <v>57.64</v>
      </c>
      <c r="T158" t="n">
        <v>3281.75</v>
      </c>
      <c r="U158" t="n">
        <v>0.84</v>
      </c>
      <c r="V158" t="n">
        <v>0.89</v>
      </c>
      <c r="W158" t="n">
        <v>6.8</v>
      </c>
      <c r="X158" t="n">
        <v>0.18</v>
      </c>
      <c r="Y158" t="n">
        <v>1</v>
      </c>
      <c r="Z158" t="n">
        <v>10</v>
      </c>
      <c r="AA158" t="n">
        <v>533.5490488894393</v>
      </c>
      <c r="AB158" t="n">
        <v>730.0253472133031</v>
      </c>
      <c r="AC158" t="n">
        <v>660.3527526722746</v>
      </c>
      <c r="AD158" t="n">
        <v>533549.0488894393</v>
      </c>
      <c r="AE158" t="n">
        <v>730025.3472133031</v>
      </c>
      <c r="AF158" t="n">
        <v>1.88306636543212e-05</v>
      </c>
      <c r="AG158" t="n">
        <v>32</v>
      </c>
      <c r="AH158" t="n">
        <v>660352.7526722746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150</v>
      </c>
      <c r="C2" t="inlineStr">
        <is>
          <t xml:space="preserve">CONCLUIDO	</t>
        </is>
      </c>
      <c r="D2" t="n">
        <v>1.3716</v>
      </c>
      <c r="E2" t="n">
        <v>72.91</v>
      </c>
      <c r="F2" t="n">
        <v>40.19</v>
      </c>
      <c r="G2" t="n">
        <v>4.51</v>
      </c>
      <c r="H2" t="n">
        <v>0.06</v>
      </c>
      <c r="I2" t="n">
        <v>535</v>
      </c>
      <c r="J2" t="n">
        <v>296.65</v>
      </c>
      <c r="K2" t="n">
        <v>61.82</v>
      </c>
      <c r="L2" t="n">
        <v>1</v>
      </c>
      <c r="M2" t="n">
        <v>533</v>
      </c>
      <c r="N2" t="n">
        <v>83.83</v>
      </c>
      <c r="O2" t="n">
        <v>36821.52</v>
      </c>
      <c r="P2" t="n">
        <v>736.46</v>
      </c>
      <c r="Q2" t="n">
        <v>453.88</v>
      </c>
      <c r="R2" t="n">
        <v>599.86</v>
      </c>
      <c r="S2" t="n">
        <v>57.64</v>
      </c>
      <c r="T2" t="n">
        <v>266395.14</v>
      </c>
      <c r="U2" t="n">
        <v>0.1</v>
      </c>
      <c r="V2" t="n">
        <v>0.53</v>
      </c>
      <c r="W2" t="n">
        <v>7.7</v>
      </c>
      <c r="X2" t="n">
        <v>16.43</v>
      </c>
      <c r="Y2" t="n">
        <v>1</v>
      </c>
      <c r="Z2" t="n">
        <v>10</v>
      </c>
      <c r="AA2" t="n">
        <v>2216.493555326484</v>
      </c>
      <c r="AB2" t="n">
        <v>3032.704267192226</v>
      </c>
      <c r="AC2" t="n">
        <v>2743.267228358457</v>
      </c>
      <c r="AD2" t="n">
        <v>2216493.555326484</v>
      </c>
      <c r="AE2" t="n">
        <v>3032704.267192226</v>
      </c>
      <c r="AF2" t="n">
        <v>6.111226451584055e-06</v>
      </c>
      <c r="AG2" t="n">
        <v>85</v>
      </c>
      <c r="AH2" t="n">
        <v>2743267.228358457</v>
      </c>
    </row>
    <row r="3">
      <c r="A3" t="n">
        <v>1</v>
      </c>
      <c r="B3" t="n">
        <v>150</v>
      </c>
      <c r="C3" t="inlineStr">
        <is>
          <t xml:space="preserve">CONCLUIDO	</t>
        </is>
      </c>
      <c r="D3" t="n">
        <v>1.7095</v>
      </c>
      <c r="E3" t="n">
        <v>58.5</v>
      </c>
      <c r="F3" t="n">
        <v>34.89</v>
      </c>
      <c r="G3" t="n">
        <v>5.64</v>
      </c>
      <c r="H3" t="n">
        <v>0.07000000000000001</v>
      </c>
      <c r="I3" t="n">
        <v>371</v>
      </c>
      <c r="J3" t="n">
        <v>297.17</v>
      </c>
      <c r="K3" t="n">
        <v>61.82</v>
      </c>
      <c r="L3" t="n">
        <v>1.25</v>
      </c>
      <c r="M3" t="n">
        <v>369</v>
      </c>
      <c r="N3" t="n">
        <v>84.09999999999999</v>
      </c>
      <c r="O3" t="n">
        <v>36885.7</v>
      </c>
      <c r="P3" t="n">
        <v>639.7</v>
      </c>
      <c r="Q3" t="n">
        <v>453.49</v>
      </c>
      <c r="R3" t="n">
        <v>426.65</v>
      </c>
      <c r="S3" t="n">
        <v>57.64</v>
      </c>
      <c r="T3" t="n">
        <v>180610.13</v>
      </c>
      <c r="U3" t="n">
        <v>0.14</v>
      </c>
      <c r="V3" t="n">
        <v>0.61</v>
      </c>
      <c r="W3" t="n">
        <v>7.4</v>
      </c>
      <c r="X3" t="n">
        <v>11.14</v>
      </c>
      <c r="Y3" t="n">
        <v>1</v>
      </c>
      <c r="Z3" t="n">
        <v>10</v>
      </c>
      <c r="AA3" t="n">
        <v>1623.929352844498</v>
      </c>
      <c r="AB3" t="n">
        <v>2221.9317832686</v>
      </c>
      <c r="AC3" t="n">
        <v>2009.873732374289</v>
      </c>
      <c r="AD3" t="n">
        <v>1623929.352844498</v>
      </c>
      <c r="AE3" t="n">
        <v>2221931.7832686</v>
      </c>
      <c r="AF3" t="n">
        <v>7.616755336091384e-06</v>
      </c>
      <c r="AG3" t="n">
        <v>68</v>
      </c>
      <c r="AH3" t="n">
        <v>2009873.732374289</v>
      </c>
    </row>
    <row r="4">
      <c r="A4" t="n">
        <v>2</v>
      </c>
      <c r="B4" t="n">
        <v>150</v>
      </c>
      <c r="C4" t="inlineStr">
        <is>
          <t xml:space="preserve">CONCLUIDO	</t>
        </is>
      </c>
      <c r="D4" t="n">
        <v>1.9602</v>
      </c>
      <c r="E4" t="n">
        <v>51.02</v>
      </c>
      <c r="F4" t="n">
        <v>32.18</v>
      </c>
      <c r="G4" t="n">
        <v>6.78</v>
      </c>
      <c r="H4" t="n">
        <v>0.09</v>
      </c>
      <c r="I4" t="n">
        <v>285</v>
      </c>
      <c r="J4" t="n">
        <v>297.7</v>
      </c>
      <c r="K4" t="n">
        <v>61.82</v>
      </c>
      <c r="L4" t="n">
        <v>1.5</v>
      </c>
      <c r="M4" t="n">
        <v>283</v>
      </c>
      <c r="N4" t="n">
        <v>84.37</v>
      </c>
      <c r="O4" t="n">
        <v>36949.99</v>
      </c>
      <c r="P4" t="n">
        <v>590.34</v>
      </c>
      <c r="Q4" t="n">
        <v>453.31</v>
      </c>
      <c r="R4" t="n">
        <v>338.52</v>
      </c>
      <c r="S4" t="n">
        <v>57.64</v>
      </c>
      <c r="T4" t="n">
        <v>136971.42</v>
      </c>
      <c r="U4" t="n">
        <v>0.17</v>
      </c>
      <c r="V4" t="n">
        <v>0.66</v>
      </c>
      <c r="W4" t="n">
        <v>7.25</v>
      </c>
      <c r="X4" t="n">
        <v>8.44</v>
      </c>
      <c r="Y4" t="n">
        <v>1</v>
      </c>
      <c r="Z4" t="n">
        <v>10</v>
      </c>
      <c r="AA4" t="n">
        <v>1354.622623874212</v>
      </c>
      <c r="AB4" t="n">
        <v>1853.454435717091</v>
      </c>
      <c r="AC4" t="n">
        <v>1676.56334571189</v>
      </c>
      <c r="AD4" t="n">
        <v>1354622.623874212</v>
      </c>
      <c r="AE4" t="n">
        <v>1853454.435717091</v>
      </c>
      <c r="AF4" t="n">
        <v>8.733760637500047e-06</v>
      </c>
      <c r="AG4" t="n">
        <v>60</v>
      </c>
      <c r="AH4" t="n">
        <v>1676563.34571189</v>
      </c>
    </row>
    <row r="5">
      <c r="A5" t="n">
        <v>3</v>
      </c>
      <c r="B5" t="n">
        <v>150</v>
      </c>
      <c r="C5" t="inlineStr">
        <is>
          <t xml:space="preserve">CONCLUIDO	</t>
        </is>
      </c>
      <c r="D5" t="n">
        <v>2.1525</v>
      </c>
      <c r="E5" t="n">
        <v>46.46</v>
      </c>
      <c r="F5" t="n">
        <v>30.57</v>
      </c>
      <c r="G5" t="n">
        <v>7.91</v>
      </c>
      <c r="H5" t="n">
        <v>0.1</v>
      </c>
      <c r="I5" t="n">
        <v>232</v>
      </c>
      <c r="J5" t="n">
        <v>298.22</v>
      </c>
      <c r="K5" t="n">
        <v>61.82</v>
      </c>
      <c r="L5" t="n">
        <v>1.75</v>
      </c>
      <c r="M5" t="n">
        <v>230</v>
      </c>
      <c r="N5" t="n">
        <v>84.65000000000001</v>
      </c>
      <c r="O5" t="n">
        <v>37014.39</v>
      </c>
      <c r="P5" t="n">
        <v>560.88</v>
      </c>
      <c r="Q5" t="n">
        <v>453.15</v>
      </c>
      <c r="R5" t="n">
        <v>285.19</v>
      </c>
      <c r="S5" t="n">
        <v>57.64</v>
      </c>
      <c r="T5" t="n">
        <v>110572.8</v>
      </c>
      <c r="U5" t="n">
        <v>0.2</v>
      </c>
      <c r="V5" t="n">
        <v>0.6899999999999999</v>
      </c>
      <c r="W5" t="n">
        <v>7.18</v>
      </c>
      <c r="X5" t="n">
        <v>6.83</v>
      </c>
      <c r="Y5" t="n">
        <v>1</v>
      </c>
      <c r="Z5" t="n">
        <v>10</v>
      </c>
      <c r="AA5" t="n">
        <v>1190.966886725184</v>
      </c>
      <c r="AB5" t="n">
        <v>1629.533436168228</v>
      </c>
      <c r="AC5" t="n">
        <v>1474.013052084874</v>
      </c>
      <c r="AD5" t="n">
        <v>1190966.886725184</v>
      </c>
      <c r="AE5" t="n">
        <v>1629533.436168228</v>
      </c>
      <c r="AF5" t="n">
        <v>9.59056207132887e-06</v>
      </c>
      <c r="AG5" t="n">
        <v>54</v>
      </c>
      <c r="AH5" t="n">
        <v>1474013.052084874</v>
      </c>
    </row>
    <row r="6">
      <c r="A6" t="n">
        <v>4</v>
      </c>
      <c r="B6" t="n">
        <v>150</v>
      </c>
      <c r="C6" t="inlineStr">
        <is>
          <t xml:space="preserve">CONCLUIDO	</t>
        </is>
      </c>
      <c r="D6" t="n">
        <v>2.3063</v>
      </c>
      <c r="E6" t="n">
        <v>43.36</v>
      </c>
      <c r="F6" t="n">
        <v>29.47</v>
      </c>
      <c r="G6" t="n">
        <v>9.02</v>
      </c>
      <c r="H6" t="n">
        <v>0.12</v>
      </c>
      <c r="I6" t="n">
        <v>196</v>
      </c>
      <c r="J6" t="n">
        <v>298.74</v>
      </c>
      <c r="K6" t="n">
        <v>61.82</v>
      </c>
      <c r="L6" t="n">
        <v>2</v>
      </c>
      <c r="M6" t="n">
        <v>194</v>
      </c>
      <c r="N6" t="n">
        <v>84.92</v>
      </c>
      <c r="O6" t="n">
        <v>37078.91</v>
      </c>
      <c r="P6" t="n">
        <v>540.88</v>
      </c>
      <c r="Q6" t="n">
        <v>453.06</v>
      </c>
      <c r="R6" t="n">
        <v>249.5</v>
      </c>
      <c r="S6" t="n">
        <v>57.64</v>
      </c>
      <c r="T6" t="n">
        <v>92908.07000000001</v>
      </c>
      <c r="U6" t="n">
        <v>0.23</v>
      </c>
      <c r="V6" t="n">
        <v>0.72</v>
      </c>
      <c r="W6" t="n">
        <v>7.12</v>
      </c>
      <c r="X6" t="n">
        <v>5.74</v>
      </c>
      <c r="Y6" t="n">
        <v>1</v>
      </c>
      <c r="Z6" t="n">
        <v>10</v>
      </c>
      <c r="AA6" t="n">
        <v>1093.597483458538</v>
      </c>
      <c r="AB6" t="n">
        <v>1496.308322983902</v>
      </c>
      <c r="AC6" t="n">
        <v>1353.502756720239</v>
      </c>
      <c r="AD6" t="n">
        <v>1093597.483458538</v>
      </c>
      <c r="AE6" t="n">
        <v>1496308.322983902</v>
      </c>
      <c r="AF6" t="n">
        <v>1.027582499656482e-05</v>
      </c>
      <c r="AG6" t="n">
        <v>51</v>
      </c>
      <c r="AH6" t="n">
        <v>1353502.756720239</v>
      </c>
    </row>
    <row r="7">
      <c r="A7" t="n">
        <v>5</v>
      </c>
      <c r="B7" t="n">
        <v>150</v>
      </c>
      <c r="C7" t="inlineStr">
        <is>
          <t xml:space="preserve">CONCLUIDO	</t>
        </is>
      </c>
      <c r="D7" t="n">
        <v>2.4315</v>
      </c>
      <c r="E7" t="n">
        <v>41.13</v>
      </c>
      <c r="F7" t="n">
        <v>28.69</v>
      </c>
      <c r="G7" t="n">
        <v>10.12</v>
      </c>
      <c r="H7" t="n">
        <v>0.13</v>
      </c>
      <c r="I7" t="n">
        <v>170</v>
      </c>
      <c r="J7" t="n">
        <v>299.26</v>
      </c>
      <c r="K7" t="n">
        <v>61.82</v>
      </c>
      <c r="L7" t="n">
        <v>2.25</v>
      </c>
      <c r="M7" t="n">
        <v>168</v>
      </c>
      <c r="N7" t="n">
        <v>85.19</v>
      </c>
      <c r="O7" t="n">
        <v>37143.54</v>
      </c>
      <c r="P7" t="n">
        <v>526.47</v>
      </c>
      <c r="Q7" t="n">
        <v>452.89</v>
      </c>
      <c r="R7" t="n">
        <v>224.13</v>
      </c>
      <c r="S7" t="n">
        <v>57.64</v>
      </c>
      <c r="T7" t="n">
        <v>80351.27</v>
      </c>
      <c r="U7" t="n">
        <v>0.26</v>
      </c>
      <c r="V7" t="n">
        <v>0.74</v>
      </c>
      <c r="W7" t="n">
        <v>7.07</v>
      </c>
      <c r="X7" t="n">
        <v>4.95</v>
      </c>
      <c r="Y7" t="n">
        <v>1</v>
      </c>
      <c r="Z7" t="n">
        <v>10</v>
      </c>
      <c r="AA7" t="n">
        <v>1017.977889596718</v>
      </c>
      <c r="AB7" t="n">
        <v>1392.842258561129</v>
      </c>
      <c r="AC7" t="n">
        <v>1259.911348270442</v>
      </c>
      <c r="AD7" t="n">
        <v>1017977.889596718</v>
      </c>
      <c r="AE7" t="n">
        <v>1392842.258561129</v>
      </c>
      <c r="AF7" t="n">
        <v>1.083365931541749e-05</v>
      </c>
      <c r="AG7" t="n">
        <v>48</v>
      </c>
      <c r="AH7" t="n">
        <v>1259911.348270442</v>
      </c>
    </row>
    <row r="8">
      <c r="A8" t="n">
        <v>6</v>
      </c>
      <c r="B8" t="n">
        <v>150</v>
      </c>
      <c r="C8" t="inlineStr">
        <is>
          <t xml:space="preserve">CONCLUIDO	</t>
        </is>
      </c>
      <c r="D8" t="n">
        <v>2.5437</v>
      </c>
      <c r="E8" t="n">
        <v>39.31</v>
      </c>
      <c r="F8" t="n">
        <v>28.04</v>
      </c>
      <c r="G8" t="n">
        <v>11.29</v>
      </c>
      <c r="H8" t="n">
        <v>0.15</v>
      </c>
      <c r="I8" t="n">
        <v>149</v>
      </c>
      <c r="J8" t="n">
        <v>299.79</v>
      </c>
      <c r="K8" t="n">
        <v>61.82</v>
      </c>
      <c r="L8" t="n">
        <v>2.5</v>
      </c>
      <c r="M8" t="n">
        <v>147</v>
      </c>
      <c r="N8" t="n">
        <v>85.47</v>
      </c>
      <c r="O8" t="n">
        <v>37208.42</v>
      </c>
      <c r="P8" t="n">
        <v>514.62</v>
      </c>
      <c r="Q8" t="n">
        <v>453.06</v>
      </c>
      <c r="R8" t="n">
        <v>203.3</v>
      </c>
      <c r="S8" t="n">
        <v>57.64</v>
      </c>
      <c r="T8" t="n">
        <v>70043</v>
      </c>
      <c r="U8" t="n">
        <v>0.28</v>
      </c>
      <c r="V8" t="n">
        <v>0.76</v>
      </c>
      <c r="W8" t="n">
        <v>7.02</v>
      </c>
      <c r="X8" t="n">
        <v>4.3</v>
      </c>
      <c r="Y8" t="n">
        <v>1</v>
      </c>
      <c r="Z8" t="n">
        <v>10</v>
      </c>
      <c r="AA8" t="n">
        <v>961.5907423504775</v>
      </c>
      <c r="AB8" t="n">
        <v>1315.690876073454</v>
      </c>
      <c r="AC8" t="n">
        <v>1190.123185444746</v>
      </c>
      <c r="AD8" t="n">
        <v>961590.7423504775</v>
      </c>
      <c r="AE8" t="n">
        <v>1315690.876073454</v>
      </c>
      <c r="AF8" t="n">
        <v>1.133357154045958e-05</v>
      </c>
      <c r="AG8" t="n">
        <v>46</v>
      </c>
      <c r="AH8" t="n">
        <v>1190123.185444745</v>
      </c>
    </row>
    <row r="9">
      <c r="A9" t="n">
        <v>7</v>
      </c>
      <c r="B9" t="n">
        <v>150</v>
      </c>
      <c r="C9" t="inlineStr">
        <is>
          <t xml:space="preserve">CONCLUIDO	</t>
        </is>
      </c>
      <c r="D9" t="n">
        <v>2.6279</v>
      </c>
      <c r="E9" t="n">
        <v>38.05</v>
      </c>
      <c r="F9" t="n">
        <v>27.61</v>
      </c>
      <c r="G9" t="n">
        <v>12.36</v>
      </c>
      <c r="H9" t="n">
        <v>0.16</v>
      </c>
      <c r="I9" t="n">
        <v>134</v>
      </c>
      <c r="J9" t="n">
        <v>300.32</v>
      </c>
      <c r="K9" t="n">
        <v>61.82</v>
      </c>
      <c r="L9" t="n">
        <v>2.75</v>
      </c>
      <c r="M9" t="n">
        <v>132</v>
      </c>
      <c r="N9" t="n">
        <v>85.73999999999999</v>
      </c>
      <c r="O9" t="n">
        <v>37273.29</v>
      </c>
      <c r="P9" t="n">
        <v>506.87</v>
      </c>
      <c r="Q9" t="n">
        <v>452.96</v>
      </c>
      <c r="R9" t="n">
        <v>188.63</v>
      </c>
      <c r="S9" t="n">
        <v>57.64</v>
      </c>
      <c r="T9" t="n">
        <v>62780.89</v>
      </c>
      <c r="U9" t="n">
        <v>0.31</v>
      </c>
      <c r="V9" t="n">
        <v>0.77</v>
      </c>
      <c r="W9" t="n">
        <v>7.01</v>
      </c>
      <c r="X9" t="n">
        <v>3.88</v>
      </c>
      <c r="Y9" t="n">
        <v>1</v>
      </c>
      <c r="Z9" t="n">
        <v>10</v>
      </c>
      <c r="AA9" t="n">
        <v>927.1074088561977</v>
      </c>
      <c r="AB9" t="n">
        <v>1268.509257889275</v>
      </c>
      <c r="AC9" t="n">
        <v>1147.444514680247</v>
      </c>
      <c r="AD9" t="n">
        <v>927107.4088561977</v>
      </c>
      <c r="AE9" t="n">
        <v>1268509.257889275</v>
      </c>
      <c r="AF9" t="n">
        <v>1.170872848652503e-05</v>
      </c>
      <c r="AG9" t="n">
        <v>45</v>
      </c>
      <c r="AH9" t="n">
        <v>1147444.514680247</v>
      </c>
    </row>
    <row r="10">
      <c r="A10" t="n">
        <v>8</v>
      </c>
      <c r="B10" t="n">
        <v>150</v>
      </c>
      <c r="C10" t="inlineStr">
        <is>
          <t xml:space="preserve">CONCLUIDO	</t>
        </is>
      </c>
      <c r="D10" t="n">
        <v>2.7066</v>
      </c>
      <c r="E10" t="n">
        <v>36.95</v>
      </c>
      <c r="F10" t="n">
        <v>27.23</v>
      </c>
      <c r="G10" t="n">
        <v>13.5</v>
      </c>
      <c r="H10" t="n">
        <v>0.18</v>
      </c>
      <c r="I10" t="n">
        <v>121</v>
      </c>
      <c r="J10" t="n">
        <v>300.84</v>
      </c>
      <c r="K10" t="n">
        <v>61.82</v>
      </c>
      <c r="L10" t="n">
        <v>3</v>
      </c>
      <c r="M10" t="n">
        <v>119</v>
      </c>
      <c r="N10" t="n">
        <v>86.02</v>
      </c>
      <c r="O10" t="n">
        <v>37338.27</v>
      </c>
      <c r="P10" t="n">
        <v>499.87</v>
      </c>
      <c r="Q10" t="n">
        <v>452.92</v>
      </c>
      <c r="R10" t="n">
        <v>176.11</v>
      </c>
      <c r="S10" t="n">
        <v>57.64</v>
      </c>
      <c r="T10" t="n">
        <v>56585.64</v>
      </c>
      <c r="U10" t="n">
        <v>0.33</v>
      </c>
      <c r="V10" t="n">
        <v>0.78</v>
      </c>
      <c r="W10" t="n">
        <v>7</v>
      </c>
      <c r="X10" t="n">
        <v>3.5</v>
      </c>
      <c r="Y10" t="n">
        <v>1</v>
      </c>
      <c r="Z10" t="n">
        <v>10</v>
      </c>
      <c r="AA10" t="n">
        <v>886.9632621760156</v>
      </c>
      <c r="AB10" t="n">
        <v>1213.582265366692</v>
      </c>
      <c r="AC10" t="n">
        <v>1097.759677233501</v>
      </c>
      <c r="AD10" t="n">
        <v>886963.2621760156</v>
      </c>
      <c r="AE10" t="n">
        <v>1213582.265366692</v>
      </c>
      <c r="AF10" t="n">
        <v>1.205937993136294e-05</v>
      </c>
      <c r="AG10" t="n">
        <v>43</v>
      </c>
      <c r="AH10" t="n">
        <v>1097759.677233501</v>
      </c>
    </row>
    <row r="11">
      <c r="A11" t="n">
        <v>9</v>
      </c>
      <c r="B11" t="n">
        <v>150</v>
      </c>
      <c r="C11" t="inlineStr">
        <is>
          <t xml:space="preserve">CONCLUIDO	</t>
        </is>
      </c>
      <c r="D11" t="n">
        <v>2.77</v>
      </c>
      <c r="E11" t="n">
        <v>36.1</v>
      </c>
      <c r="F11" t="n">
        <v>26.94</v>
      </c>
      <c r="G11" t="n">
        <v>14.56</v>
      </c>
      <c r="H11" t="n">
        <v>0.19</v>
      </c>
      <c r="I11" t="n">
        <v>111</v>
      </c>
      <c r="J11" t="n">
        <v>301.37</v>
      </c>
      <c r="K11" t="n">
        <v>61.82</v>
      </c>
      <c r="L11" t="n">
        <v>3.25</v>
      </c>
      <c r="M11" t="n">
        <v>109</v>
      </c>
      <c r="N11" t="n">
        <v>86.3</v>
      </c>
      <c r="O11" t="n">
        <v>37403.38</v>
      </c>
      <c r="P11" t="n">
        <v>494.55</v>
      </c>
      <c r="Q11" t="n">
        <v>452.92</v>
      </c>
      <c r="R11" t="n">
        <v>166.78</v>
      </c>
      <c r="S11" t="n">
        <v>57.64</v>
      </c>
      <c r="T11" t="n">
        <v>51974.96</v>
      </c>
      <c r="U11" t="n">
        <v>0.35</v>
      </c>
      <c r="V11" t="n">
        <v>0.79</v>
      </c>
      <c r="W11" t="n">
        <v>6.97</v>
      </c>
      <c r="X11" t="n">
        <v>3.2</v>
      </c>
      <c r="Y11" t="n">
        <v>1</v>
      </c>
      <c r="Z11" t="n">
        <v>10</v>
      </c>
      <c r="AA11" t="n">
        <v>861.3565184015417</v>
      </c>
      <c r="AB11" t="n">
        <v>1178.545988844651</v>
      </c>
      <c r="AC11" t="n">
        <v>1066.067213769001</v>
      </c>
      <c r="AD11" t="n">
        <v>861356.5184015417</v>
      </c>
      <c r="AE11" t="n">
        <v>1178545.988844651</v>
      </c>
      <c r="AF11" t="n">
        <v>1.234186152733146e-05</v>
      </c>
      <c r="AG11" t="n">
        <v>42</v>
      </c>
      <c r="AH11" t="n">
        <v>1066067.213769</v>
      </c>
    </row>
    <row r="12">
      <c r="A12" t="n">
        <v>10</v>
      </c>
      <c r="B12" t="n">
        <v>150</v>
      </c>
      <c r="C12" t="inlineStr">
        <is>
          <t xml:space="preserve">CONCLUIDO	</t>
        </is>
      </c>
      <c r="D12" t="n">
        <v>2.8303</v>
      </c>
      <c r="E12" t="n">
        <v>35.33</v>
      </c>
      <c r="F12" t="n">
        <v>26.67</v>
      </c>
      <c r="G12" t="n">
        <v>15.69</v>
      </c>
      <c r="H12" t="n">
        <v>0.21</v>
      </c>
      <c r="I12" t="n">
        <v>102</v>
      </c>
      <c r="J12" t="n">
        <v>301.9</v>
      </c>
      <c r="K12" t="n">
        <v>61.82</v>
      </c>
      <c r="L12" t="n">
        <v>3.5</v>
      </c>
      <c r="M12" t="n">
        <v>100</v>
      </c>
      <c r="N12" t="n">
        <v>86.58</v>
      </c>
      <c r="O12" t="n">
        <v>37468.6</v>
      </c>
      <c r="P12" t="n">
        <v>489.7</v>
      </c>
      <c r="Q12" t="n">
        <v>452.85</v>
      </c>
      <c r="R12" t="n">
        <v>157.89</v>
      </c>
      <c r="S12" t="n">
        <v>57.64</v>
      </c>
      <c r="T12" t="n">
        <v>47575.4</v>
      </c>
      <c r="U12" t="n">
        <v>0.37</v>
      </c>
      <c r="V12" t="n">
        <v>0.8</v>
      </c>
      <c r="W12" t="n">
        <v>6.97</v>
      </c>
      <c r="X12" t="n">
        <v>2.94</v>
      </c>
      <c r="Y12" t="n">
        <v>1</v>
      </c>
      <c r="Z12" t="n">
        <v>10</v>
      </c>
      <c r="AA12" t="n">
        <v>837.4405275397971</v>
      </c>
      <c r="AB12" t="n">
        <v>1145.82307504856</v>
      </c>
      <c r="AC12" t="n">
        <v>1036.467328938711</v>
      </c>
      <c r="AD12" t="n">
        <v>837440.5275397971</v>
      </c>
      <c r="AE12" t="n">
        <v>1145823.07504856</v>
      </c>
      <c r="AF12" t="n">
        <v>1.2610530931699e-05</v>
      </c>
      <c r="AG12" t="n">
        <v>41</v>
      </c>
      <c r="AH12" t="n">
        <v>1036467.328938711</v>
      </c>
    </row>
    <row r="13">
      <c r="A13" t="n">
        <v>11</v>
      </c>
      <c r="B13" t="n">
        <v>150</v>
      </c>
      <c r="C13" t="inlineStr">
        <is>
          <t xml:space="preserve">CONCLUIDO	</t>
        </is>
      </c>
      <c r="D13" t="n">
        <v>2.8877</v>
      </c>
      <c r="E13" t="n">
        <v>34.63</v>
      </c>
      <c r="F13" t="n">
        <v>26.41</v>
      </c>
      <c r="G13" t="n">
        <v>16.86</v>
      </c>
      <c r="H13" t="n">
        <v>0.22</v>
      </c>
      <c r="I13" t="n">
        <v>94</v>
      </c>
      <c r="J13" t="n">
        <v>302.43</v>
      </c>
      <c r="K13" t="n">
        <v>61.82</v>
      </c>
      <c r="L13" t="n">
        <v>3.75</v>
      </c>
      <c r="M13" t="n">
        <v>92</v>
      </c>
      <c r="N13" t="n">
        <v>86.86</v>
      </c>
      <c r="O13" t="n">
        <v>37533.94</v>
      </c>
      <c r="P13" t="n">
        <v>485.03</v>
      </c>
      <c r="Q13" t="n">
        <v>452.81</v>
      </c>
      <c r="R13" t="n">
        <v>149.72</v>
      </c>
      <c r="S13" t="n">
        <v>57.64</v>
      </c>
      <c r="T13" t="n">
        <v>43527.75</v>
      </c>
      <c r="U13" t="n">
        <v>0.39</v>
      </c>
      <c r="V13" t="n">
        <v>0.8</v>
      </c>
      <c r="W13" t="n">
        <v>6.95</v>
      </c>
      <c r="X13" t="n">
        <v>2.68</v>
      </c>
      <c r="Y13" t="n">
        <v>1</v>
      </c>
      <c r="Z13" t="n">
        <v>10</v>
      </c>
      <c r="AA13" t="n">
        <v>823.7856756972748</v>
      </c>
      <c r="AB13" t="n">
        <v>1127.139904348073</v>
      </c>
      <c r="AC13" t="n">
        <v>1019.567253827884</v>
      </c>
      <c r="AD13" t="n">
        <v>823785.6756972747</v>
      </c>
      <c r="AE13" t="n">
        <v>1127139.904348073</v>
      </c>
      <c r="AF13" t="n">
        <v>1.286627925360111e-05</v>
      </c>
      <c r="AG13" t="n">
        <v>41</v>
      </c>
      <c r="AH13" t="n">
        <v>1019567.253827884</v>
      </c>
    </row>
    <row r="14">
      <c r="A14" t="n">
        <v>12</v>
      </c>
      <c r="B14" t="n">
        <v>150</v>
      </c>
      <c r="C14" t="inlineStr">
        <is>
          <t xml:space="preserve">CONCLUIDO	</t>
        </is>
      </c>
      <c r="D14" t="n">
        <v>2.9287</v>
      </c>
      <c r="E14" t="n">
        <v>34.15</v>
      </c>
      <c r="F14" t="n">
        <v>26.26</v>
      </c>
      <c r="G14" t="n">
        <v>17.9</v>
      </c>
      <c r="H14" t="n">
        <v>0.24</v>
      </c>
      <c r="I14" t="n">
        <v>88</v>
      </c>
      <c r="J14" t="n">
        <v>302.96</v>
      </c>
      <c r="K14" t="n">
        <v>61.82</v>
      </c>
      <c r="L14" t="n">
        <v>4</v>
      </c>
      <c r="M14" t="n">
        <v>86</v>
      </c>
      <c r="N14" t="n">
        <v>87.14</v>
      </c>
      <c r="O14" t="n">
        <v>37599.4</v>
      </c>
      <c r="P14" t="n">
        <v>482.21</v>
      </c>
      <c r="Q14" t="n">
        <v>452.69</v>
      </c>
      <c r="R14" t="n">
        <v>144.42</v>
      </c>
      <c r="S14" t="n">
        <v>57.64</v>
      </c>
      <c r="T14" t="n">
        <v>40910.1</v>
      </c>
      <c r="U14" t="n">
        <v>0.4</v>
      </c>
      <c r="V14" t="n">
        <v>0.8100000000000001</v>
      </c>
      <c r="W14" t="n">
        <v>6.95</v>
      </c>
      <c r="X14" t="n">
        <v>2.53</v>
      </c>
      <c r="Y14" t="n">
        <v>1</v>
      </c>
      <c r="Z14" t="n">
        <v>10</v>
      </c>
      <c r="AA14" t="n">
        <v>805.8320754447507</v>
      </c>
      <c r="AB14" t="n">
        <v>1102.574996425627</v>
      </c>
      <c r="AC14" t="n">
        <v>997.3467862404915</v>
      </c>
      <c r="AD14" t="n">
        <v>805832.0754447507</v>
      </c>
      <c r="AE14" t="n">
        <v>1102574.996425627</v>
      </c>
      <c r="AF14" t="n">
        <v>1.304895662638832e-05</v>
      </c>
      <c r="AG14" t="n">
        <v>40</v>
      </c>
      <c r="AH14" t="n">
        <v>997346.7862404916</v>
      </c>
    </row>
    <row r="15">
      <c r="A15" t="n">
        <v>13</v>
      </c>
      <c r="B15" t="n">
        <v>150</v>
      </c>
      <c r="C15" t="inlineStr">
        <is>
          <t xml:space="preserve">CONCLUIDO	</t>
        </is>
      </c>
      <c r="D15" t="n">
        <v>2.9734</v>
      </c>
      <c r="E15" t="n">
        <v>33.63</v>
      </c>
      <c r="F15" t="n">
        <v>26.08</v>
      </c>
      <c r="G15" t="n">
        <v>19.08</v>
      </c>
      <c r="H15" t="n">
        <v>0.25</v>
      </c>
      <c r="I15" t="n">
        <v>82</v>
      </c>
      <c r="J15" t="n">
        <v>303.49</v>
      </c>
      <c r="K15" t="n">
        <v>61.82</v>
      </c>
      <c r="L15" t="n">
        <v>4.25</v>
      </c>
      <c r="M15" t="n">
        <v>80</v>
      </c>
      <c r="N15" t="n">
        <v>87.42</v>
      </c>
      <c r="O15" t="n">
        <v>37664.98</v>
      </c>
      <c r="P15" t="n">
        <v>478.91</v>
      </c>
      <c r="Q15" t="n">
        <v>452.8</v>
      </c>
      <c r="R15" t="n">
        <v>138.81</v>
      </c>
      <c r="S15" t="n">
        <v>57.64</v>
      </c>
      <c r="T15" t="n">
        <v>38130.65</v>
      </c>
      <c r="U15" t="n">
        <v>0.42</v>
      </c>
      <c r="V15" t="n">
        <v>0.8100000000000001</v>
      </c>
      <c r="W15" t="n">
        <v>6.93</v>
      </c>
      <c r="X15" t="n">
        <v>2.35</v>
      </c>
      <c r="Y15" t="n">
        <v>1</v>
      </c>
      <c r="Z15" t="n">
        <v>10</v>
      </c>
      <c r="AA15" t="n">
        <v>787.140892638435</v>
      </c>
      <c r="AB15" t="n">
        <v>1077.000895513238</v>
      </c>
      <c r="AC15" t="n">
        <v>974.2134416257045</v>
      </c>
      <c r="AD15" t="n">
        <v>787140.892638435</v>
      </c>
      <c r="AE15" t="n">
        <v>1077000.895513238</v>
      </c>
      <c r="AF15" t="n">
        <v>1.324811951818316e-05</v>
      </c>
      <c r="AG15" t="n">
        <v>39</v>
      </c>
      <c r="AH15" t="n">
        <v>974213.4416257045</v>
      </c>
    </row>
    <row r="16">
      <c r="A16" t="n">
        <v>14</v>
      </c>
      <c r="B16" t="n">
        <v>150</v>
      </c>
      <c r="C16" t="inlineStr">
        <is>
          <t xml:space="preserve">CONCLUIDO	</t>
        </is>
      </c>
      <c r="D16" t="n">
        <v>3.0108</v>
      </c>
      <c r="E16" t="n">
        <v>33.21</v>
      </c>
      <c r="F16" t="n">
        <v>25.94</v>
      </c>
      <c r="G16" t="n">
        <v>20.21</v>
      </c>
      <c r="H16" t="n">
        <v>0.26</v>
      </c>
      <c r="I16" t="n">
        <v>77</v>
      </c>
      <c r="J16" t="n">
        <v>304.03</v>
      </c>
      <c r="K16" t="n">
        <v>61.82</v>
      </c>
      <c r="L16" t="n">
        <v>4.5</v>
      </c>
      <c r="M16" t="n">
        <v>75</v>
      </c>
      <c r="N16" t="n">
        <v>87.7</v>
      </c>
      <c r="O16" t="n">
        <v>37730.68</v>
      </c>
      <c r="P16" t="n">
        <v>476.4</v>
      </c>
      <c r="Q16" t="n">
        <v>452.72</v>
      </c>
      <c r="R16" t="n">
        <v>134.44</v>
      </c>
      <c r="S16" t="n">
        <v>57.64</v>
      </c>
      <c r="T16" t="n">
        <v>35970.59</v>
      </c>
      <c r="U16" t="n">
        <v>0.43</v>
      </c>
      <c r="V16" t="n">
        <v>0.82</v>
      </c>
      <c r="W16" t="n">
        <v>6.92</v>
      </c>
      <c r="X16" t="n">
        <v>2.21</v>
      </c>
      <c r="Y16" t="n">
        <v>1</v>
      </c>
      <c r="Z16" t="n">
        <v>10</v>
      </c>
      <c r="AA16" t="n">
        <v>779.486633450011</v>
      </c>
      <c r="AB16" t="n">
        <v>1066.528000409553</v>
      </c>
      <c r="AC16" t="n">
        <v>964.740064931915</v>
      </c>
      <c r="AD16" t="n">
        <v>779486.633450011</v>
      </c>
      <c r="AE16" t="n">
        <v>1066528.000409554</v>
      </c>
      <c r="AF16" t="n">
        <v>1.341475692653053e-05</v>
      </c>
      <c r="AG16" t="n">
        <v>39</v>
      </c>
      <c r="AH16" t="n">
        <v>964740.0649319149</v>
      </c>
    </row>
    <row r="17">
      <c r="A17" t="n">
        <v>15</v>
      </c>
      <c r="B17" t="n">
        <v>150</v>
      </c>
      <c r="C17" t="inlineStr">
        <is>
          <t xml:space="preserve">CONCLUIDO	</t>
        </is>
      </c>
      <c r="D17" t="n">
        <v>3.0413</v>
      </c>
      <c r="E17" t="n">
        <v>32.88</v>
      </c>
      <c r="F17" t="n">
        <v>25.83</v>
      </c>
      <c r="G17" t="n">
        <v>21.23</v>
      </c>
      <c r="H17" t="n">
        <v>0.28</v>
      </c>
      <c r="I17" t="n">
        <v>73</v>
      </c>
      <c r="J17" t="n">
        <v>304.56</v>
      </c>
      <c r="K17" t="n">
        <v>61.82</v>
      </c>
      <c r="L17" t="n">
        <v>4.75</v>
      </c>
      <c r="M17" t="n">
        <v>71</v>
      </c>
      <c r="N17" t="n">
        <v>87.98999999999999</v>
      </c>
      <c r="O17" t="n">
        <v>37796.51</v>
      </c>
      <c r="P17" t="n">
        <v>474.31</v>
      </c>
      <c r="Q17" t="n">
        <v>452.77</v>
      </c>
      <c r="R17" t="n">
        <v>130.95</v>
      </c>
      <c r="S17" t="n">
        <v>57.64</v>
      </c>
      <c r="T17" t="n">
        <v>34247.17</v>
      </c>
      <c r="U17" t="n">
        <v>0.44</v>
      </c>
      <c r="V17" t="n">
        <v>0.82</v>
      </c>
      <c r="W17" t="n">
        <v>6.91</v>
      </c>
      <c r="X17" t="n">
        <v>2.1</v>
      </c>
      <c r="Y17" t="n">
        <v>1</v>
      </c>
      <c r="Z17" t="n">
        <v>10</v>
      </c>
      <c r="AA17" t="n">
        <v>773.356676574992</v>
      </c>
      <c r="AB17" t="n">
        <v>1058.140722978541</v>
      </c>
      <c r="AC17" t="n">
        <v>957.1532574873008</v>
      </c>
      <c r="AD17" t="n">
        <v>773356.676574992</v>
      </c>
      <c r="AE17" t="n">
        <v>1058140.722978541</v>
      </c>
      <c r="AF17" t="n">
        <v>1.355065106970151e-05</v>
      </c>
      <c r="AG17" t="n">
        <v>39</v>
      </c>
      <c r="AH17" t="n">
        <v>957153.2574873008</v>
      </c>
    </row>
    <row r="18">
      <c r="A18" t="n">
        <v>16</v>
      </c>
      <c r="B18" t="n">
        <v>150</v>
      </c>
      <c r="C18" t="inlineStr">
        <is>
          <t xml:space="preserve">CONCLUIDO	</t>
        </is>
      </c>
      <c r="D18" t="n">
        <v>3.0751</v>
      </c>
      <c r="E18" t="n">
        <v>32.52</v>
      </c>
      <c r="F18" t="n">
        <v>25.69</v>
      </c>
      <c r="G18" t="n">
        <v>22.34</v>
      </c>
      <c r="H18" t="n">
        <v>0.29</v>
      </c>
      <c r="I18" t="n">
        <v>69</v>
      </c>
      <c r="J18" t="n">
        <v>305.09</v>
      </c>
      <c r="K18" t="n">
        <v>61.82</v>
      </c>
      <c r="L18" t="n">
        <v>5</v>
      </c>
      <c r="M18" t="n">
        <v>67</v>
      </c>
      <c r="N18" t="n">
        <v>88.27</v>
      </c>
      <c r="O18" t="n">
        <v>37862.45</v>
      </c>
      <c r="P18" t="n">
        <v>471.86</v>
      </c>
      <c r="Q18" t="n">
        <v>452.76</v>
      </c>
      <c r="R18" t="n">
        <v>126.19</v>
      </c>
      <c r="S18" t="n">
        <v>57.64</v>
      </c>
      <c r="T18" t="n">
        <v>31889.97</v>
      </c>
      <c r="U18" t="n">
        <v>0.46</v>
      </c>
      <c r="V18" t="n">
        <v>0.83</v>
      </c>
      <c r="W18" t="n">
        <v>6.91</v>
      </c>
      <c r="X18" t="n">
        <v>1.96</v>
      </c>
      <c r="Y18" t="n">
        <v>1</v>
      </c>
      <c r="Z18" t="n">
        <v>10</v>
      </c>
      <c r="AA18" t="n">
        <v>757.5535874996243</v>
      </c>
      <c r="AB18" t="n">
        <v>1036.518239322538</v>
      </c>
      <c r="AC18" t="n">
        <v>937.5943933240801</v>
      </c>
      <c r="AD18" t="n">
        <v>757553.5874996244</v>
      </c>
      <c r="AE18" t="n">
        <v>1036518.239322538</v>
      </c>
      <c r="AF18" t="n">
        <v>1.370124851360902e-05</v>
      </c>
      <c r="AG18" t="n">
        <v>38</v>
      </c>
      <c r="AH18" t="n">
        <v>937594.3933240802</v>
      </c>
    </row>
    <row r="19">
      <c r="A19" t="n">
        <v>17</v>
      </c>
      <c r="B19" t="n">
        <v>150</v>
      </c>
      <c r="C19" t="inlineStr">
        <is>
          <t xml:space="preserve">CONCLUIDO	</t>
        </is>
      </c>
      <c r="D19" t="n">
        <v>3.1016</v>
      </c>
      <c r="E19" t="n">
        <v>32.24</v>
      </c>
      <c r="F19" t="n">
        <v>25.58</v>
      </c>
      <c r="G19" t="n">
        <v>23.25</v>
      </c>
      <c r="H19" t="n">
        <v>0.31</v>
      </c>
      <c r="I19" t="n">
        <v>66</v>
      </c>
      <c r="J19" t="n">
        <v>305.63</v>
      </c>
      <c r="K19" t="n">
        <v>61.82</v>
      </c>
      <c r="L19" t="n">
        <v>5.25</v>
      </c>
      <c r="M19" t="n">
        <v>64</v>
      </c>
      <c r="N19" t="n">
        <v>88.56</v>
      </c>
      <c r="O19" t="n">
        <v>37928.52</v>
      </c>
      <c r="P19" t="n">
        <v>469.82</v>
      </c>
      <c r="Q19" t="n">
        <v>452.76</v>
      </c>
      <c r="R19" t="n">
        <v>122.68</v>
      </c>
      <c r="S19" t="n">
        <v>57.64</v>
      </c>
      <c r="T19" t="n">
        <v>30148.49</v>
      </c>
      <c r="U19" t="n">
        <v>0.47</v>
      </c>
      <c r="V19" t="n">
        <v>0.83</v>
      </c>
      <c r="W19" t="n">
        <v>6.9</v>
      </c>
      <c r="X19" t="n">
        <v>1.85</v>
      </c>
      <c r="Y19" t="n">
        <v>1</v>
      </c>
      <c r="Z19" t="n">
        <v>10</v>
      </c>
      <c r="AA19" t="n">
        <v>752.2428105405271</v>
      </c>
      <c r="AB19" t="n">
        <v>1029.251799992157</v>
      </c>
      <c r="AC19" t="n">
        <v>931.0214527648794</v>
      </c>
      <c r="AD19" t="n">
        <v>752242.8105405271</v>
      </c>
      <c r="AE19" t="n">
        <v>1029251.799992157</v>
      </c>
      <c r="AF19" t="n">
        <v>1.381932047406905e-05</v>
      </c>
      <c r="AG19" t="n">
        <v>38</v>
      </c>
      <c r="AH19" t="n">
        <v>931021.4527648794</v>
      </c>
    </row>
    <row r="20">
      <c r="A20" t="n">
        <v>18</v>
      </c>
      <c r="B20" t="n">
        <v>150</v>
      </c>
      <c r="C20" t="inlineStr">
        <is>
          <t xml:space="preserve">CONCLUIDO	</t>
        </is>
      </c>
      <c r="D20" t="n">
        <v>3.1217</v>
      </c>
      <c r="E20" t="n">
        <v>32.03</v>
      </c>
      <c r="F20" t="n">
        <v>25.54</v>
      </c>
      <c r="G20" t="n">
        <v>24.32</v>
      </c>
      <c r="H20" t="n">
        <v>0.32</v>
      </c>
      <c r="I20" t="n">
        <v>63</v>
      </c>
      <c r="J20" t="n">
        <v>306.17</v>
      </c>
      <c r="K20" t="n">
        <v>61.82</v>
      </c>
      <c r="L20" t="n">
        <v>5.5</v>
      </c>
      <c r="M20" t="n">
        <v>61</v>
      </c>
      <c r="N20" t="n">
        <v>88.84</v>
      </c>
      <c r="O20" t="n">
        <v>37994.72</v>
      </c>
      <c r="P20" t="n">
        <v>469.14</v>
      </c>
      <c r="Q20" t="n">
        <v>452.67</v>
      </c>
      <c r="R20" t="n">
        <v>121.36</v>
      </c>
      <c r="S20" t="n">
        <v>57.64</v>
      </c>
      <c r="T20" t="n">
        <v>29502.51</v>
      </c>
      <c r="U20" t="n">
        <v>0.47</v>
      </c>
      <c r="V20" t="n">
        <v>0.83</v>
      </c>
      <c r="W20" t="n">
        <v>6.9</v>
      </c>
      <c r="X20" t="n">
        <v>1.81</v>
      </c>
      <c r="Y20" t="n">
        <v>1</v>
      </c>
      <c r="Z20" t="n">
        <v>10</v>
      </c>
      <c r="AA20" t="n">
        <v>749.018253658093</v>
      </c>
      <c r="AB20" t="n">
        <v>1024.839819008202</v>
      </c>
      <c r="AC20" t="n">
        <v>927.0305450537779</v>
      </c>
      <c r="AD20" t="n">
        <v>749018.253658093</v>
      </c>
      <c r="AE20" t="n">
        <v>1024839.819008202</v>
      </c>
      <c r="AF20" t="n">
        <v>1.390887694219156e-05</v>
      </c>
      <c r="AG20" t="n">
        <v>38</v>
      </c>
      <c r="AH20" t="n">
        <v>927030.545053778</v>
      </c>
    </row>
    <row r="21">
      <c r="A21" t="n">
        <v>19</v>
      </c>
      <c r="B21" t="n">
        <v>150</v>
      </c>
      <c r="C21" t="inlineStr">
        <is>
          <t xml:space="preserve">CONCLUIDO	</t>
        </is>
      </c>
      <c r="D21" t="n">
        <v>3.1505</v>
      </c>
      <c r="E21" t="n">
        <v>31.74</v>
      </c>
      <c r="F21" t="n">
        <v>25.41</v>
      </c>
      <c r="G21" t="n">
        <v>25.41</v>
      </c>
      <c r="H21" t="n">
        <v>0.33</v>
      </c>
      <c r="I21" t="n">
        <v>60</v>
      </c>
      <c r="J21" t="n">
        <v>306.7</v>
      </c>
      <c r="K21" t="n">
        <v>61.82</v>
      </c>
      <c r="L21" t="n">
        <v>5.75</v>
      </c>
      <c r="M21" t="n">
        <v>58</v>
      </c>
      <c r="N21" t="n">
        <v>89.13</v>
      </c>
      <c r="O21" t="n">
        <v>38061.04</v>
      </c>
      <c r="P21" t="n">
        <v>466.79</v>
      </c>
      <c r="Q21" t="n">
        <v>452.72</v>
      </c>
      <c r="R21" t="n">
        <v>117.42</v>
      </c>
      <c r="S21" t="n">
        <v>57.64</v>
      </c>
      <c r="T21" t="n">
        <v>27547.25</v>
      </c>
      <c r="U21" t="n">
        <v>0.49</v>
      </c>
      <c r="V21" t="n">
        <v>0.83</v>
      </c>
      <c r="W21" t="n">
        <v>6.88</v>
      </c>
      <c r="X21" t="n">
        <v>1.68</v>
      </c>
      <c r="Y21" t="n">
        <v>1</v>
      </c>
      <c r="Z21" t="n">
        <v>10</v>
      </c>
      <c r="AA21" t="n">
        <v>734.2786397598651</v>
      </c>
      <c r="AB21" t="n">
        <v>1004.672429006774</v>
      </c>
      <c r="AC21" t="n">
        <v>908.7879024489775</v>
      </c>
      <c r="AD21" t="n">
        <v>734278.6397598651</v>
      </c>
      <c r="AE21" t="n">
        <v>1004672.429006774</v>
      </c>
      <c r="AF21" t="n">
        <v>1.403719665771039e-05</v>
      </c>
      <c r="AG21" t="n">
        <v>37</v>
      </c>
      <c r="AH21" t="n">
        <v>908787.9024489776</v>
      </c>
    </row>
    <row r="22">
      <c r="A22" t="n">
        <v>20</v>
      </c>
      <c r="B22" t="n">
        <v>150</v>
      </c>
      <c r="C22" t="inlineStr">
        <is>
          <t xml:space="preserve">CONCLUIDO	</t>
        </is>
      </c>
      <c r="D22" t="n">
        <v>3.1738</v>
      </c>
      <c r="E22" t="n">
        <v>31.51</v>
      </c>
      <c r="F22" t="n">
        <v>25.34</v>
      </c>
      <c r="G22" t="n">
        <v>26.68</v>
      </c>
      <c r="H22" t="n">
        <v>0.35</v>
      </c>
      <c r="I22" t="n">
        <v>57</v>
      </c>
      <c r="J22" t="n">
        <v>307.24</v>
      </c>
      <c r="K22" t="n">
        <v>61.82</v>
      </c>
      <c r="L22" t="n">
        <v>6</v>
      </c>
      <c r="M22" t="n">
        <v>55</v>
      </c>
      <c r="N22" t="n">
        <v>89.42</v>
      </c>
      <c r="O22" t="n">
        <v>38127.48</v>
      </c>
      <c r="P22" t="n">
        <v>465.57</v>
      </c>
      <c r="Q22" t="n">
        <v>452.73</v>
      </c>
      <c r="R22" t="n">
        <v>115.07</v>
      </c>
      <c r="S22" t="n">
        <v>57.64</v>
      </c>
      <c r="T22" t="n">
        <v>26387.58</v>
      </c>
      <c r="U22" t="n">
        <v>0.5</v>
      </c>
      <c r="V22" t="n">
        <v>0.84</v>
      </c>
      <c r="W22" t="n">
        <v>6.89</v>
      </c>
      <c r="X22" t="n">
        <v>1.62</v>
      </c>
      <c r="Y22" t="n">
        <v>1</v>
      </c>
      <c r="Z22" t="n">
        <v>10</v>
      </c>
      <c r="AA22" t="n">
        <v>730.3004913995459</v>
      </c>
      <c r="AB22" t="n">
        <v>999.2293509166665</v>
      </c>
      <c r="AC22" t="n">
        <v>903.8643040923813</v>
      </c>
      <c r="AD22" t="n">
        <v>730300.4913995459</v>
      </c>
      <c r="AE22" t="n">
        <v>999229.3509166664</v>
      </c>
      <c r="AF22" t="n">
        <v>1.414101087200166e-05</v>
      </c>
      <c r="AG22" t="n">
        <v>37</v>
      </c>
      <c r="AH22" t="n">
        <v>903864.3040923813</v>
      </c>
    </row>
    <row r="23">
      <c r="A23" t="n">
        <v>21</v>
      </c>
      <c r="B23" t="n">
        <v>150</v>
      </c>
      <c r="C23" t="inlineStr">
        <is>
          <t xml:space="preserve">CONCLUIDO	</t>
        </is>
      </c>
      <c r="D23" t="n">
        <v>3.192</v>
      </c>
      <c r="E23" t="n">
        <v>31.33</v>
      </c>
      <c r="F23" t="n">
        <v>25.28</v>
      </c>
      <c r="G23" t="n">
        <v>27.57</v>
      </c>
      <c r="H23" t="n">
        <v>0.36</v>
      </c>
      <c r="I23" t="n">
        <v>55</v>
      </c>
      <c r="J23" t="n">
        <v>307.78</v>
      </c>
      <c r="K23" t="n">
        <v>61.82</v>
      </c>
      <c r="L23" t="n">
        <v>6.25</v>
      </c>
      <c r="M23" t="n">
        <v>53</v>
      </c>
      <c r="N23" t="n">
        <v>89.70999999999999</v>
      </c>
      <c r="O23" t="n">
        <v>38194.05</v>
      </c>
      <c r="P23" t="n">
        <v>464.35</v>
      </c>
      <c r="Q23" t="n">
        <v>452.66</v>
      </c>
      <c r="R23" t="n">
        <v>112.78</v>
      </c>
      <c r="S23" t="n">
        <v>57.64</v>
      </c>
      <c r="T23" t="n">
        <v>25250.59</v>
      </c>
      <c r="U23" t="n">
        <v>0.51</v>
      </c>
      <c r="V23" t="n">
        <v>0.84</v>
      </c>
      <c r="W23" t="n">
        <v>6.88</v>
      </c>
      <c r="X23" t="n">
        <v>1.55</v>
      </c>
      <c r="Y23" t="n">
        <v>1</v>
      </c>
      <c r="Z23" t="n">
        <v>10</v>
      </c>
      <c r="AA23" t="n">
        <v>727.022587965142</v>
      </c>
      <c r="AB23" t="n">
        <v>994.7443788268217</v>
      </c>
      <c r="AC23" t="n">
        <v>899.8073714440933</v>
      </c>
      <c r="AD23" t="n">
        <v>727022.587965142</v>
      </c>
      <c r="AE23" t="n">
        <v>994744.3788268217</v>
      </c>
      <c r="AF23" t="n">
        <v>1.422210180333647e-05</v>
      </c>
      <c r="AG23" t="n">
        <v>37</v>
      </c>
      <c r="AH23" t="n">
        <v>899807.3714440933</v>
      </c>
    </row>
    <row r="24">
      <c r="A24" t="n">
        <v>22</v>
      </c>
      <c r="B24" t="n">
        <v>150</v>
      </c>
      <c r="C24" t="inlineStr">
        <is>
          <t xml:space="preserve">CONCLUIDO	</t>
        </is>
      </c>
      <c r="D24" t="n">
        <v>3.2182</v>
      </c>
      <c r="E24" t="n">
        <v>31.07</v>
      </c>
      <c r="F24" t="n">
        <v>25.19</v>
      </c>
      <c r="G24" t="n">
        <v>29.06</v>
      </c>
      <c r="H24" t="n">
        <v>0.38</v>
      </c>
      <c r="I24" t="n">
        <v>52</v>
      </c>
      <c r="J24" t="n">
        <v>308.32</v>
      </c>
      <c r="K24" t="n">
        <v>61.82</v>
      </c>
      <c r="L24" t="n">
        <v>6.5</v>
      </c>
      <c r="M24" t="n">
        <v>50</v>
      </c>
      <c r="N24" t="n">
        <v>90</v>
      </c>
      <c r="O24" t="n">
        <v>38260.74</v>
      </c>
      <c r="P24" t="n">
        <v>462.64</v>
      </c>
      <c r="Q24" t="n">
        <v>452.6</v>
      </c>
      <c r="R24" t="n">
        <v>110.05</v>
      </c>
      <c r="S24" t="n">
        <v>57.64</v>
      </c>
      <c r="T24" t="n">
        <v>23902.08</v>
      </c>
      <c r="U24" t="n">
        <v>0.52</v>
      </c>
      <c r="V24" t="n">
        <v>0.84</v>
      </c>
      <c r="W24" t="n">
        <v>6.87</v>
      </c>
      <c r="X24" t="n">
        <v>1.46</v>
      </c>
      <c r="Y24" t="n">
        <v>1</v>
      </c>
      <c r="Z24" t="n">
        <v>10</v>
      </c>
      <c r="AA24" t="n">
        <v>713.3815284857885</v>
      </c>
      <c r="AB24" t="n">
        <v>976.0800794460989</v>
      </c>
      <c r="AC24" t="n">
        <v>882.9243666007579</v>
      </c>
      <c r="AD24" t="n">
        <v>713381.5284857885</v>
      </c>
      <c r="AE24" t="n">
        <v>976080.0794460989</v>
      </c>
      <c r="AF24" t="n">
        <v>1.433883710009318e-05</v>
      </c>
      <c r="AG24" t="n">
        <v>36</v>
      </c>
      <c r="AH24" t="n">
        <v>882924.3666007579</v>
      </c>
    </row>
    <row r="25">
      <c r="A25" t="n">
        <v>23</v>
      </c>
      <c r="B25" t="n">
        <v>150</v>
      </c>
      <c r="C25" t="inlineStr">
        <is>
          <t xml:space="preserve">CONCLUIDO	</t>
        </is>
      </c>
      <c r="D25" t="n">
        <v>3.2254</v>
      </c>
      <c r="E25" t="n">
        <v>31</v>
      </c>
      <c r="F25" t="n">
        <v>25.17</v>
      </c>
      <c r="G25" t="n">
        <v>29.62</v>
      </c>
      <c r="H25" t="n">
        <v>0.39</v>
      </c>
      <c r="I25" t="n">
        <v>51</v>
      </c>
      <c r="J25" t="n">
        <v>308.86</v>
      </c>
      <c r="K25" t="n">
        <v>61.82</v>
      </c>
      <c r="L25" t="n">
        <v>6.75</v>
      </c>
      <c r="M25" t="n">
        <v>49</v>
      </c>
      <c r="N25" t="n">
        <v>90.29000000000001</v>
      </c>
      <c r="O25" t="n">
        <v>38327.57</v>
      </c>
      <c r="P25" t="n">
        <v>462.6</v>
      </c>
      <c r="Q25" t="n">
        <v>452.74</v>
      </c>
      <c r="R25" t="n">
        <v>109.51</v>
      </c>
      <c r="S25" t="n">
        <v>57.64</v>
      </c>
      <c r="T25" t="n">
        <v>23639.7</v>
      </c>
      <c r="U25" t="n">
        <v>0.53</v>
      </c>
      <c r="V25" t="n">
        <v>0.84</v>
      </c>
      <c r="W25" t="n">
        <v>6.88</v>
      </c>
      <c r="X25" t="n">
        <v>1.45</v>
      </c>
      <c r="Y25" t="n">
        <v>1</v>
      </c>
      <c r="Z25" t="n">
        <v>10</v>
      </c>
      <c r="AA25" t="n">
        <v>712.4537200252167</v>
      </c>
      <c r="AB25" t="n">
        <v>974.8106109783241</v>
      </c>
      <c r="AC25" t="n">
        <v>881.7760544218374</v>
      </c>
      <c r="AD25" t="n">
        <v>712453.7200252167</v>
      </c>
      <c r="AE25" t="n">
        <v>974810.6109783241</v>
      </c>
      <c r="AF25" t="n">
        <v>1.437091702897289e-05</v>
      </c>
      <c r="AG25" t="n">
        <v>36</v>
      </c>
      <c r="AH25" t="n">
        <v>881776.0544218374</v>
      </c>
    </row>
    <row r="26">
      <c r="A26" t="n">
        <v>24</v>
      </c>
      <c r="B26" t="n">
        <v>150</v>
      </c>
      <c r="C26" t="inlineStr">
        <is>
          <t xml:space="preserve">CONCLUIDO	</t>
        </is>
      </c>
      <c r="D26" t="n">
        <v>3.2427</v>
      </c>
      <c r="E26" t="n">
        <v>30.84</v>
      </c>
      <c r="F26" t="n">
        <v>25.12</v>
      </c>
      <c r="G26" t="n">
        <v>30.76</v>
      </c>
      <c r="H26" t="n">
        <v>0.4</v>
      </c>
      <c r="I26" t="n">
        <v>49</v>
      </c>
      <c r="J26" t="n">
        <v>309.41</v>
      </c>
      <c r="K26" t="n">
        <v>61.82</v>
      </c>
      <c r="L26" t="n">
        <v>7</v>
      </c>
      <c r="M26" t="n">
        <v>47</v>
      </c>
      <c r="N26" t="n">
        <v>90.59</v>
      </c>
      <c r="O26" t="n">
        <v>38394.52</v>
      </c>
      <c r="P26" t="n">
        <v>461.5</v>
      </c>
      <c r="Q26" t="n">
        <v>452.64</v>
      </c>
      <c r="R26" t="n">
        <v>107.5</v>
      </c>
      <c r="S26" t="n">
        <v>57.64</v>
      </c>
      <c r="T26" t="n">
        <v>22640.81</v>
      </c>
      <c r="U26" t="n">
        <v>0.54</v>
      </c>
      <c r="V26" t="n">
        <v>0.84</v>
      </c>
      <c r="W26" t="n">
        <v>6.88</v>
      </c>
      <c r="X26" t="n">
        <v>1.39</v>
      </c>
      <c r="Y26" t="n">
        <v>1</v>
      </c>
      <c r="Z26" t="n">
        <v>10</v>
      </c>
      <c r="AA26" t="n">
        <v>709.4893891193072</v>
      </c>
      <c r="AB26" t="n">
        <v>970.7546826558091</v>
      </c>
      <c r="AC26" t="n">
        <v>878.1072182058921</v>
      </c>
      <c r="AD26" t="n">
        <v>709489.3891193073</v>
      </c>
      <c r="AE26" t="n">
        <v>970754.6826558091</v>
      </c>
      <c r="AF26" t="n">
        <v>1.444799796919774e-05</v>
      </c>
      <c r="AG26" t="n">
        <v>36</v>
      </c>
      <c r="AH26" t="n">
        <v>878107.2182058921</v>
      </c>
    </row>
    <row r="27">
      <c r="A27" t="n">
        <v>25</v>
      </c>
      <c r="B27" t="n">
        <v>150</v>
      </c>
      <c r="C27" t="inlineStr">
        <is>
          <t xml:space="preserve">CONCLUIDO	</t>
        </is>
      </c>
      <c r="D27" t="n">
        <v>3.2612</v>
      </c>
      <c r="E27" t="n">
        <v>30.66</v>
      </c>
      <c r="F27" t="n">
        <v>25.06</v>
      </c>
      <c r="G27" t="n">
        <v>31.99</v>
      </c>
      <c r="H27" t="n">
        <v>0.42</v>
      </c>
      <c r="I27" t="n">
        <v>47</v>
      </c>
      <c r="J27" t="n">
        <v>309.95</v>
      </c>
      <c r="K27" t="n">
        <v>61.82</v>
      </c>
      <c r="L27" t="n">
        <v>7.25</v>
      </c>
      <c r="M27" t="n">
        <v>45</v>
      </c>
      <c r="N27" t="n">
        <v>90.88</v>
      </c>
      <c r="O27" t="n">
        <v>38461.6</v>
      </c>
      <c r="P27" t="n">
        <v>460.51</v>
      </c>
      <c r="Q27" t="n">
        <v>452.78</v>
      </c>
      <c r="R27" t="n">
        <v>105.58</v>
      </c>
      <c r="S27" t="n">
        <v>57.64</v>
      </c>
      <c r="T27" t="n">
        <v>21692.77</v>
      </c>
      <c r="U27" t="n">
        <v>0.55</v>
      </c>
      <c r="V27" t="n">
        <v>0.85</v>
      </c>
      <c r="W27" t="n">
        <v>6.87</v>
      </c>
      <c r="X27" t="n">
        <v>1.33</v>
      </c>
      <c r="Y27" t="n">
        <v>1</v>
      </c>
      <c r="Z27" t="n">
        <v>10</v>
      </c>
      <c r="AA27" t="n">
        <v>706.4821145505342</v>
      </c>
      <c r="AB27" t="n">
        <v>966.6399969192231</v>
      </c>
      <c r="AC27" t="n">
        <v>874.3852323010083</v>
      </c>
      <c r="AD27" t="n">
        <v>706482.1145505342</v>
      </c>
      <c r="AE27" t="n">
        <v>966639.9969192231</v>
      </c>
      <c r="AF27" t="n">
        <v>1.453042556423587e-05</v>
      </c>
      <c r="AG27" t="n">
        <v>36</v>
      </c>
      <c r="AH27" t="n">
        <v>874385.2323010083</v>
      </c>
    </row>
    <row r="28">
      <c r="A28" t="n">
        <v>26</v>
      </c>
      <c r="B28" t="n">
        <v>150</v>
      </c>
      <c r="C28" t="inlineStr">
        <is>
          <t xml:space="preserve">CONCLUIDO	</t>
        </is>
      </c>
      <c r="D28" t="n">
        <v>3.2803</v>
      </c>
      <c r="E28" t="n">
        <v>30.49</v>
      </c>
      <c r="F28" t="n">
        <v>24.99</v>
      </c>
      <c r="G28" t="n">
        <v>33.32</v>
      </c>
      <c r="H28" t="n">
        <v>0.43</v>
      </c>
      <c r="I28" t="n">
        <v>45</v>
      </c>
      <c r="J28" t="n">
        <v>310.5</v>
      </c>
      <c r="K28" t="n">
        <v>61.82</v>
      </c>
      <c r="L28" t="n">
        <v>7.5</v>
      </c>
      <c r="M28" t="n">
        <v>43</v>
      </c>
      <c r="N28" t="n">
        <v>91.18000000000001</v>
      </c>
      <c r="O28" t="n">
        <v>38528.81</v>
      </c>
      <c r="P28" t="n">
        <v>459.23</v>
      </c>
      <c r="Q28" t="n">
        <v>452.69</v>
      </c>
      <c r="R28" t="n">
        <v>103.41</v>
      </c>
      <c r="S28" t="n">
        <v>57.64</v>
      </c>
      <c r="T28" t="n">
        <v>20618.46</v>
      </c>
      <c r="U28" t="n">
        <v>0.5600000000000001</v>
      </c>
      <c r="V28" t="n">
        <v>0.85</v>
      </c>
      <c r="W28" t="n">
        <v>6.87</v>
      </c>
      <c r="X28" t="n">
        <v>1.26</v>
      </c>
      <c r="Y28" t="n">
        <v>1</v>
      </c>
      <c r="Z28" t="n">
        <v>10</v>
      </c>
      <c r="AA28" t="n">
        <v>703.2101279494783</v>
      </c>
      <c r="AB28" t="n">
        <v>962.1631205017975</v>
      </c>
      <c r="AC28" t="n">
        <v>870.3356226855262</v>
      </c>
      <c r="AD28" t="n">
        <v>703210.1279494783</v>
      </c>
      <c r="AE28" t="n">
        <v>962163.1205017975</v>
      </c>
      <c r="AF28" t="n">
        <v>1.461552648668065e-05</v>
      </c>
      <c r="AG28" t="n">
        <v>36</v>
      </c>
      <c r="AH28" t="n">
        <v>870335.6226855263</v>
      </c>
    </row>
    <row r="29">
      <c r="A29" t="n">
        <v>27</v>
      </c>
      <c r="B29" t="n">
        <v>150</v>
      </c>
      <c r="C29" t="inlineStr">
        <is>
          <t xml:space="preserve">CONCLUIDO	</t>
        </is>
      </c>
      <c r="D29" t="n">
        <v>3.2884</v>
      </c>
      <c r="E29" t="n">
        <v>30.41</v>
      </c>
      <c r="F29" t="n">
        <v>24.97</v>
      </c>
      <c r="G29" t="n">
        <v>34.05</v>
      </c>
      <c r="H29" t="n">
        <v>0.44</v>
      </c>
      <c r="I29" t="n">
        <v>44</v>
      </c>
      <c r="J29" t="n">
        <v>311.04</v>
      </c>
      <c r="K29" t="n">
        <v>61.82</v>
      </c>
      <c r="L29" t="n">
        <v>7.75</v>
      </c>
      <c r="M29" t="n">
        <v>42</v>
      </c>
      <c r="N29" t="n">
        <v>91.47</v>
      </c>
      <c r="O29" t="n">
        <v>38596.15</v>
      </c>
      <c r="P29" t="n">
        <v>458.95</v>
      </c>
      <c r="Q29" t="n">
        <v>452.72</v>
      </c>
      <c r="R29" t="n">
        <v>102.86</v>
      </c>
      <c r="S29" t="n">
        <v>57.64</v>
      </c>
      <c r="T29" t="n">
        <v>20345.65</v>
      </c>
      <c r="U29" t="n">
        <v>0.5600000000000001</v>
      </c>
      <c r="V29" t="n">
        <v>0.85</v>
      </c>
      <c r="W29" t="n">
        <v>6.86</v>
      </c>
      <c r="X29" t="n">
        <v>1.24</v>
      </c>
      <c r="Y29" t="n">
        <v>1</v>
      </c>
      <c r="Z29" t="n">
        <v>10</v>
      </c>
      <c r="AA29" t="n">
        <v>702.0424568178987</v>
      </c>
      <c r="AB29" t="n">
        <v>960.5654613455556</v>
      </c>
      <c r="AC29" t="n">
        <v>868.8904418768273</v>
      </c>
      <c r="AD29" t="n">
        <v>702042.4568178987</v>
      </c>
      <c r="AE29" t="n">
        <v>960565.4613455556</v>
      </c>
      <c r="AF29" t="n">
        <v>1.465161640667032e-05</v>
      </c>
      <c r="AG29" t="n">
        <v>36</v>
      </c>
      <c r="AH29" t="n">
        <v>868890.4418768273</v>
      </c>
    </row>
    <row r="30">
      <c r="A30" t="n">
        <v>28</v>
      </c>
      <c r="B30" t="n">
        <v>150</v>
      </c>
      <c r="C30" t="inlineStr">
        <is>
          <t xml:space="preserve">CONCLUIDO	</t>
        </is>
      </c>
      <c r="D30" t="n">
        <v>3.3066</v>
      </c>
      <c r="E30" t="n">
        <v>30.24</v>
      </c>
      <c r="F30" t="n">
        <v>24.91</v>
      </c>
      <c r="G30" t="n">
        <v>35.59</v>
      </c>
      <c r="H30" t="n">
        <v>0.46</v>
      </c>
      <c r="I30" t="n">
        <v>42</v>
      </c>
      <c r="J30" t="n">
        <v>311.59</v>
      </c>
      <c r="K30" t="n">
        <v>61.82</v>
      </c>
      <c r="L30" t="n">
        <v>8</v>
      </c>
      <c r="M30" t="n">
        <v>40</v>
      </c>
      <c r="N30" t="n">
        <v>91.77</v>
      </c>
      <c r="O30" t="n">
        <v>38663.62</v>
      </c>
      <c r="P30" t="n">
        <v>457.86</v>
      </c>
      <c r="Q30" t="n">
        <v>452.68</v>
      </c>
      <c r="R30" t="n">
        <v>100.75</v>
      </c>
      <c r="S30" t="n">
        <v>57.64</v>
      </c>
      <c r="T30" t="n">
        <v>19304.2</v>
      </c>
      <c r="U30" t="n">
        <v>0.57</v>
      </c>
      <c r="V30" t="n">
        <v>0.85</v>
      </c>
      <c r="W30" t="n">
        <v>6.87</v>
      </c>
      <c r="X30" t="n">
        <v>1.19</v>
      </c>
      <c r="Y30" t="n">
        <v>1</v>
      </c>
      <c r="Z30" t="n">
        <v>10</v>
      </c>
      <c r="AA30" t="n">
        <v>690.0627566471276</v>
      </c>
      <c r="AB30" t="n">
        <v>944.1743070648353</v>
      </c>
      <c r="AC30" t="n">
        <v>854.0636363555294</v>
      </c>
      <c r="AD30" t="n">
        <v>690062.7566471276</v>
      </c>
      <c r="AE30" t="n">
        <v>944174.3070648352</v>
      </c>
      <c r="AF30" t="n">
        <v>1.473270733800513e-05</v>
      </c>
      <c r="AG30" t="n">
        <v>35</v>
      </c>
      <c r="AH30" t="n">
        <v>854063.6363555294</v>
      </c>
    </row>
    <row r="31">
      <c r="A31" t="n">
        <v>29</v>
      </c>
      <c r="B31" t="n">
        <v>150</v>
      </c>
      <c r="C31" t="inlineStr">
        <is>
          <t xml:space="preserve">CONCLUIDO	</t>
        </is>
      </c>
      <c r="D31" t="n">
        <v>3.3167</v>
      </c>
      <c r="E31" t="n">
        <v>30.15</v>
      </c>
      <c r="F31" t="n">
        <v>24.88</v>
      </c>
      <c r="G31" t="n">
        <v>36.4</v>
      </c>
      <c r="H31" t="n">
        <v>0.47</v>
      </c>
      <c r="I31" t="n">
        <v>41</v>
      </c>
      <c r="J31" t="n">
        <v>312.14</v>
      </c>
      <c r="K31" t="n">
        <v>61.82</v>
      </c>
      <c r="L31" t="n">
        <v>8.25</v>
      </c>
      <c r="M31" t="n">
        <v>39</v>
      </c>
      <c r="N31" t="n">
        <v>92.06999999999999</v>
      </c>
      <c r="O31" t="n">
        <v>38731.35</v>
      </c>
      <c r="P31" t="n">
        <v>457.31</v>
      </c>
      <c r="Q31" t="n">
        <v>452.71</v>
      </c>
      <c r="R31" t="n">
        <v>99.52</v>
      </c>
      <c r="S31" t="n">
        <v>57.64</v>
      </c>
      <c r="T31" t="n">
        <v>18693.29</v>
      </c>
      <c r="U31" t="n">
        <v>0.58</v>
      </c>
      <c r="V31" t="n">
        <v>0.85</v>
      </c>
      <c r="W31" t="n">
        <v>6.87</v>
      </c>
      <c r="X31" t="n">
        <v>1.15</v>
      </c>
      <c r="Y31" t="n">
        <v>1</v>
      </c>
      <c r="Z31" t="n">
        <v>10</v>
      </c>
      <c r="AA31" t="n">
        <v>688.4774553084291</v>
      </c>
      <c r="AB31" t="n">
        <v>942.0052278346689</v>
      </c>
      <c r="AC31" t="n">
        <v>852.1015710027683</v>
      </c>
      <c r="AD31" t="n">
        <v>688477.4553084291</v>
      </c>
      <c r="AE31" t="n">
        <v>942005.2278346688</v>
      </c>
      <c r="AF31" t="n">
        <v>1.477770834935027e-05</v>
      </c>
      <c r="AG31" t="n">
        <v>35</v>
      </c>
      <c r="AH31" t="n">
        <v>852101.5710027684</v>
      </c>
    </row>
    <row r="32">
      <c r="A32" t="n">
        <v>30</v>
      </c>
      <c r="B32" t="n">
        <v>150</v>
      </c>
      <c r="C32" t="inlineStr">
        <is>
          <t xml:space="preserve">CONCLUIDO	</t>
        </is>
      </c>
      <c r="D32" t="n">
        <v>3.3241</v>
      </c>
      <c r="E32" t="n">
        <v>30.08</v>
      </c>
      <c r="F32" t="n">
        <v>24.86</v>
      </c>
      <c r="G32" t="n">
        <v>37.3</v>
      </c>
      <c r="H32" t="n">
        <v>0.48</v>
      </c>
      <c r="I32" t="n">
        <v>40</v>
      </c>
      <c r="J32" t="n">
        <v>312.69</v>
      </c>
      <c r="K32" t="n">
        <v>61.82</v>
      </c>
      <c r="L32" t="n">
        <v>8.5</v>
      </c>
      <c r="M32" t="n">
        <v>38</v>
      </c>
      <c r="N32" t="n">
        <v>92.37</v>
      </c>
      <c r="O32" t="n">
        <v>38799.09</v>
      </c>
      <c r="P32" t="n">
        <v>457.27</v>
      </c>
      <c r="Q32" t="n">
        <v>452.59</v>
      </c>
      <c r="R32" t="n">
        <v>99.63</v>
      </c>
      <c r="S32" t="n">
        <v>57.64</v>
      </c>
      <c r="T32" t="n">
        <v>18751.31</v>
      </c>
      <c r="U32" t="n">
        <v>0.58</v>
      </c>
      <c r="V32" t="n">
        <v>0.85</v>
      </c>
      <c r="W32" t="n">
        <v>6.86</v>
      </c>
      <c r="X32" t="n">
        <v>1.14</v>
      </c>
      <c r="Y32" t="n">
        <v>1</v>
      </c>
      <c r="Z32" t="n">
        <v>10</v>
      </c>
      <c r="AA32" t="n">
        <v>687.5892242448641</v>
      </c>
      <c r="AB32" t="n">
        <v>940.7899109075104</v>
      </c>
      <c r="AC32" t="n">
        <v>851.0022422174296</v>
      </c>
      <c r="AD32" t="n">
        <v>687589.2242448641</v>
      </c>
      <c r="AE32" t="n">
        <v>940789.9109075103</v>
      </c>
      <c r="AF32" t="n">
        <v>1.481067938736553e-05</v>
      </c>
      <c r="AG32" t="n">
        <v>35</v>
      </c>
      <c r="AH32" t="n">
        <v>851002.2422174297</v>
      </c>
    </row>
    <row r="33">
      <c r="A33" t="n">
        <v>31</v>
      </c>
      <c r="B33" t="n">
        <v>150</v>
      </c>
      <c r="C33" t="inlineStr">
        <is>
          <t xml:space="preserve">CONCLUIDO	</t>
        </is>
      </c>
      <c r="D33" t="n">
        <v>3.3337</v>
      </c>
      <c r="E33" t="n">
        <v>30</v>
      </c>
      <c r="F33" t="n">
        <v>24.83</v>
      </c>
      <c r="G33" t="n">
        <v>38.2</v>
      </c>
      <c r="H33" t="n">
        <v>0.5</v>
      </c>
      <c r="I33" t="n">
        <v>39</v>
      </c>
      <c r="J33" t="n">
        <v>313.24</v>
      </c>
      <c r="K33" t="n">
        <v>61.82</v>
      </c>
      <c r="L33" t="n">
        <v>8.75</v>
      </c>
      <c r="M33" t="n">
        <v>37</v>
      </c>
      <c r="N33" t="n">
        <v>92.67</v>
      </c>
      <c r="O33" t="n">
        <v>38866.96</v>
      </c>
      <c r="P33" t="n">
        <v>456.61</v>
      </c>
      <c r="Q33" t="n">
        <v>452.63</v>
      </c>
      <c r="R33" t="n">
        <v>98.33</v>
      </c>
      <c r="S33" t="n">
        <v>57.64</v>
      </c>
      <c r="T33" t="n">
        <v>18106.49</v>
      </c>
      <c r="U33" t="n">
        <v>0.59</v>
      </c>
      <c r="V33" t="n">
        <v>0.85</v>
      </c>
      <c r="W33" t="n">
        <v>6.86</v>
      </c>
      <c r="X33" t="n">
        <v>1.11</v>
      </c>
      <c r="Y33" t="n">
        <v>1</v>
      </c>
      <c r="Z33" t="n">
        <v>10</v>
      </c>
      <c r="AA33" t="n">
        <v>685.9953600942848</v>
      </c>
      <c r="AB33" t="n">
        <v>938.6091156603642</v>
      </c>
      <c r="AC33" t="n">
        <v>849.0295790079059</v>
      </c>
      <c r="AD33" t="n">
        <v>685995.3600942849</v>
      </c>
      <c r="AE33" t="n">
        <v>938609.1156603642</v>
      </c>
      <c r="AF33" t="n">
        <v>1.48534526258718e-05</v>
      </c>
      <c r="AG33" t="n">
        <v>35</v>
      </c>
      <c r="AH33" t="n">
        <v>849029.5790079059</v>
      </c>
    </row>
    <row r="34">
      <c r="A34" t="n">
        <v>32</v>
      </c>
      <c r="B34" t="n">
        <v>150</v>
      </c>
      <c r="C34" t="inlineStr">
        <is>
          <t xml:space="preserve">CONCLUIDO	</t>
        </is>
      </c>
      <c r="D34" t="n">
        <v>3.3433</v>
      </c>
      <c r="E34" t="n">
        <v>29.91</v>
      </c>
      <c r="F34" t="n">
        <v>24.8</v>
      </c>
      <c r="G34" t="n">
        <v>39.16</v>
      </c>
      <c r="H34" t="n">
        <v>0.51</v>
      </c>
      <c r="I34" t="n">
        <v>38</v>
      </c>
      <c r="J34" t="n">
        <v>313.79</v>
      </c>
      <c r="K34" t="n">
        <v>61.82</v>
      </c>
      <c r="L34" t="n">
        <v>9</v>
      </c>
      <c r="M34" t="n">
        <v>36</v>
      </c>
      <c r="N34" t="n">
        <v>92.97</v>
      </c>
      <c r="O34" t="n">
        <v>38934.97</v>
      </c>
      <c r="P34" t="n">
        <v>455.79</v>
      </c>
      <c r="Q34" t="n">
        <v>452.64</v>
      </c>
      <c r="R34" t="n">
        <v>97.23999999999999</v>
      </c>
      <c r="S34" t="n">
        <v>57.64</v>
      </c>
      <c r="T34" t="n">
        <v>17565.64</v>
      </c>
      <c r="U34" t="n">
        <v>0.59</v>
      </c>
      <c r="V34" t="n">
        <v>0.85</v>
      </c>
      <c r="W34" t="n">
        <v>6.86</v>
      </c>
      <c r="X34" t="n">
        <v>1.08</v>
      </c>
      <c r="Y34" t="n">
        <v>1</v>
      </c>
      <c r="Z34" t="n">
        <v>10</v>
      </c>
      <c r="AA34" t="n">
        <v>684.2949002063724</v>
      </c>
      <c r="AB34" t="n">
        <v>936.2824714227266</v>
      </c>
      <c r="AC34" t="n">
        <v>846.9249864308426</v>
      </c>
      <c r="AD34" t="n">
        <v>684294.9002063724</v>
      </c>
      <c r="AE34" t="n">
        <v>936282.4714227266</v>
      </c>
      <c r="AF34" t="n">
        <v>1.489622586437808e-05</v>
      </c>
      <c r="AG34" t="n">
        <v>35</v>
      </c>
      <c r="AH34" t="n">
        <v>846924.9864308427</v>
      </c>
    </row>
    <row r="35">
      <c r="A35" t="n">
        <v>33</v>
      </c>
      <c r="B35" t="n">
        <v>150</v>
      </c>
      <c r="C35" t="inlineStr">
        <is>
          <t xml:space="preserve">CONCLUIDO	</t>
        </is>
      </c>
      <c r="D35" t="n">
        <v>3.3547</v>
      </c>
      <c r="E35" t="n">
        <v>29.81</v>
      </c>
      <c r="F35" t="n">
        <v>24.76</v>
      </c>
      <c r="G35" t="n">
        <v>40.14</v>
      </c>
      <c r="H35" t="n">
        <v>0.52</v>
      </c>
      <c r="I35" t="n">
        <v>37</v>
      </c>
      <c r="J35" t="n">
        <v>314.34</v>
      </c>
      <c r="K35" t="n">
        <v>61.82</v>
      </c>
      <c r="L35" t="n">
        <v>9.25</v>
      </c>
      <c r="M35" t="n">
        <v>35</v>
      </c>
      <c r="N35" t="n">
        <v>93.27</v>
      </c>
      <c r="O35" t="n">
        <v>39003.11</v>
      </c>
      <c r="P35" t="n">
        <v>455.27</v>
      </c>
      <c r="Q35" t="n">
        <v>452.66</v>
      </c>
      <c r="R35" t="n">
        <v>95.81</v>
      </c>
      <c r="S35" t="n">
        <v>57.64</v>
      </c>
      <c r="T35" t="n">
        <v>16856.1</v>
      </c>
      <c r="U35" t="n">
        <v>0.6</v>
      </c>
      <c r="V35" t="n">
        <v>0.86</v>
      </c>
      <c r="W35" t="n">
        <v>6.86</v>
      </c>
      <c r="X35" t="n">
        <v>1.03</v>
      </c>
      <c r="Y35" t="n">
        <v>1</v>
      </c>
      <c r="Z35" t="n">
        <v>10</v>
      </c>
      <c r="AA35" t="n">
        <v>682.6086845167077</v>
      </c>
      <c r="AB35" t="n">
        <v>933.9753167255415</v>
      </c>
      <c r="AC35" t="n">
        <v>844.838023339845</v>
      </c>
      <c r="AD35" t="n">
        <v>682608.6845167078</v>
      </c>
      <c r="AE35" t="n">
        <v>933975.3167255415</v>
      </c>
      <c r="AF35" t="n">
        <v>1.494701908510428e-05</v>
      </c>
      <c r="AG35" t="n">
        <v>35</v>
      </c>
      <c r="AH35" t="n">
        <v>844838.023339845</v>
      </c>
    </row>
    <row r="36">
      <c r="A36" t="n">
        <v>34</v>
      </c>
      <c r="B36" t="n">
        <v>150</v>
      </c>
      <c r="C36" t="inlineStr">
        <is>
          <t xml:space="preserve">CONCLUIDO	</t>
        </is>
      </c>
      <c r="D36" t="n">
        <v>3.3629</v>
      </c>
      <c r="E36" t="n">
        <v>29.74</v>
      </c>
      <c r="F36" t="n">
        <v>24.74</v>
      </c>
      <c r="G36" t="n">
        <v>41.23</v>
      </c>
      <c r="H36" t="n">
        <v>0.54</v>
      </c>
      <c r="I36" t="n">
        <v>36</v>
      </c>
      <c r="J36" t="n">
        <v>314.9</v>
      </c>
      <c r="K36" t="n">
        <v>61.82</v>
      </c>
      <c r="L36" t="n">
        <v>9.5</v>
      </c>
      <c r="M36" t="n">
        <v>34</v>
      </c>
      <c r="N36" t="n">
        <v>93.56999999999999</v>
      </c>
      <c r="O36" t="n">
        <v>39071.38</v>
      </c>
      <c r="P36" t="n">
        <v>454.98</v>
      </c>
      <c r="Q36" t="n">
        <v>452.72</v>
      </c>
      <c r="R36" t="n">
        <v>95.14</v>
      </c>
      <c r="S36" t="n">
        <v>57.64</v>
      </c>
      <c r="T36" t="n">
        <v>16529.82</v>
      </c>
      <c r="U36" t="n">
        <v>0.61</v>
      </c>
      <c r="V36" t="n">
        <v>0.86</v>
      </c>
      <c r="W36" t="n">
        <v>6.86</v>
      </c>
      <c r="X36" t="n">
        <v>1.01</v>
      </c>
      <c r="Y36" t="n">
        <v>1</v>
      </c>
      <c r="Z36" t="n">
        <v>10</v>
      </c>
      <c r="AA36" t="n">
        <v>681.4767050155277</v>
      </c>
      <c r="AB36" t="n">
        <v>932.4264924326161</v>
      </c>
      <c r="AC36" t="n">
        <v>843.4370166636478</v>
      </c>
      <c r="AD36" t="n">
        <v>681476.7050155278</v>
      </c>
      <c r="AE36" t="n">
        <v>932426.4924326161</v>
      </c>
      <c r="AF36" t="n">
        <v>1.498355455966172e-05</v>
      </c>
      <c r="AG36" t="n">
        <v>35</v>
      </c>
      <c r="AH36" t="n">
        <v>843437.0166636478</v>
      </c>
    </row>
    <row r="37">
      <c r="A37" t="n">
        <v>35</v>
      </c>
      <c r="B37" t="n">
        <v>150</v>
      </c>
      <c r="C37" t="inlineStr">
        <is>
          <t xml:space="preserve">CONCLUIDO	</t>
        </is>
      </c>
      <c r="D37" t="n">
        <v>3.372</v>
      </c>
      <c r="E37" t="n">
        <v>29.66</v>
      </c>
      <c r="F37" t="n">
        <v>24.71</v>
      </c>
      <c r="G37" t="n">
        <v>42.37</v>
      </c>
      <c r="H37" t="n">
        <v>0.55</v>
      </c>
      <c r="I37" t="n">
        <v>35</v>
      </c>
      <c r="J37" t="n">
        <v>315.45</v>
      </c>
      <c r="K37" t="n">
        <v>61.82</v>
      </c>
      <c r="L37" t="n">
        <v>9.75</v>
      </c>
      <c r="M37" t="n">
        <v>33</v>
      </c>
      <c r="N37" t="n">
        <v>93.88</v>
      </c>
      <c r="O37" t="n">
        <v>39139.8</v>
      </c>
      <c r="P37" t="n">
        <v>454.68</v>
      </c>
      <c r="Q37" t="n">
        <v>452.6</v>
      </c>
      <c r="R37" t="n">
        <v>94.75</v>
      </c>
      <c r="S37" t="n">
        <v>57.64</v>
      </c>
      <c r="T37" t="n">
        <v>16337.18</v>
      </c>
      <c r="U37" t="n">
        <v>0.61</v>
      </c>
      <c r="V37" t="n">
        <v>0.86</v>
      </c>
      <c r="W37" t="n">
        <v>6.85</v>
      </c>
      <c r="X37" t="n">
        <v>0.99</v>
      </c>
      <c r="Y37" t="n">
        <v>1</v>
      </c>
      <c r="Z37" t="n">
        <v>10</v>
      </c>
      <c r="AA37" t="n">
        <v>680.2306922749123</v>
      </c>
      <c r="AB37" t="n">
        <v>930.7216428307034</v>
      </c>
      <c r="AC37" t="n">
        <v>841.8948755149703</v>
      </c>
      <c r="AD37" t="n">
        <v>680230.6922749123</v>
      </c>
      <c r="AE37" t="n">
        <v>930721.6428307034</v>
      </c>
      <c r="AF37" t="n">
        <v>1.502410002532913e-05</v>
      </c>
      <c r="AG37" t="n">
        <v>35</v>
      </c>
      <c r="AH37" t="n">
        <v>841894.8755149703</v>
      </c>
    </row>
    <row r="38">
      <c r="A38" t="n">
        <v>36</v>
      </c>
      <c r="B38" t="n">
        <v>150</v>
      </c>
      <c r="C38" t="inlineStr">
        <is>
          <t xml:space="preserve">CONCLUIDO	</t>
        </is>
      </c>
      <c r="D38" t="n">
        <v>3.3871</v>
      </c>
      <c r="E38" t="n">
        <v>29.52</v>
      </c>
      <c r="F38" t="n">
        <v>24.64</v>
      </c>
      <c r="G38" t="n">
        <v>43.48</v>
      </c>
      <c r="H38" t="n">
        <v>0.5600000000000001</v>
      </c>
      <c r="I38" t="n">
        <v>34</v>
      </c>
      <c r="J38" t="n">
        <v>316.01</v>
      </c>
      <c r="K38" t="n">
        <v>61.82</v>
      </c>
      <c r="L38" t="n">
        <v>10</v>
      </c>
      <c r="M38" t="n">
        <v>32</v>
      </c>
      <c r="N38" t="n">
        <v>94.18000000000001</v>
      </c>
      <c r="O38" t="n">
        <v>39208.35</v>
      </c>
      <c r="P38" t="n">
        <v>452.99</v>
      </c>
      <c r="Q38" t="n">
        <v>452.57</v>
      </c>
      <c r="R38" t="n">
        <v>92.34</v>
      </c>
      <c r="S38" t="n">
        <v>57.64</v>
      </c>
      <c r="T38" t="n">
        <v>15135.85</v>
      </c>
      <c r="U38" t="n">
        <v>0.62</v>
      </c>
      <c r="V38" t="n">
        <v>0.86</v>
      </c>
      <c r="W38" t="n">
        <v>6.84</v>
      </c>
      <c r="X38" t="n">
        <v>0.91</v>
      </c>
      <c r="Y38" t="n">
        <v>1</v>
      </c>
      <c r="Z38" t="n">
        <v>10</v>
      </c>
      <c r="AA38" t="n">
        <v>677.2959081367738</v>
      </c>
      <c r="AB38" t="n">
        <v>926.7061416993638</v>
      </c>
      <c r="AC38" t="n">
        <v>838.2626081758146</v>
      </c>
      <c r="AD38" t="n">
        <v>677295.9081367739</v>
      </c>
      <c r="AE38" t="n">
        <v>926706.1416993638</v>
      </c>
      <c r="AF38" t="n">
        <v>1.509137876506296e-05</v>
      </c>
      <c r="AG38" t="n">
        <v>35</v>
      </c>
      <c r="AH38" t="n">
        <v>838262.6081758146</v>
      </c>
    </row>
    <row r="39">
      <c r="A39" t="n">
        <v>37</v>
      </c>
      <c r="B39" t="n">
        <v>150</v>
      </c>
      <c r="C39" t="inlineStr">
        <is>
          <t xml:space="preserve">CONCLUIDO	</t>
        </is>
      </c>
      <c r="D39" t="n">
        <v>3.3927</v>
      </c>
      <c r="E39" t="n">
        <v>29.48</v>
      </c>
      <c r="F39" t="n">
        <v>24.64</v>
      </c>
      <c r="G39" t="n">
        <v>44.81</v>
      </c>
      <c r="H39" t="n">
        <v>0.58</v>
      </c>
      <c r="I39" t="n">
        <v>33</v>
      </c>
      <c r="J39" t="n">
        <v>316.56</v>
      </c>
      <c r="K39" t="n">
        <v>61.82</v>
      </c>
      <c r="L39" t="n">
        <v>10.25</v>
      </c>
      <c r="M39" t="n">
        <v>31</v>
      </c>
      <c r="N39" t="n">
        <v>94.48999999999999</v>
      </c>
      <c r="O39" t="n">
        <v>39277.04</v>
      </c>
      <c r="P39" t="n">
        <v>453.38</v>
      </c>
      <c r="Q39" t="n">
        <v>452.64</v>
      </c>
      <c r="R39" t="n">
        <v>92.2</v>
      </c>
      <c r="S39" t="n">
        <v>57.64</v>
      </c>
      <c r="T39" t="n">
        <v>15073.51</v>
      </c>
      <c r="U39" t="n">
        <v>0.63</v>
      </c>
      <c r="V39" t="n">
        <v>0.86</v>
      </c>
      <c r="W39" t="n">
        <v>6.85</v>
      </c>
      <c r="X39" t="n">
        <v>0.92</v>
      </c>
      <c r="Y39" t="n">
        <v>1</v>
      </c>
      <c r="Z39" t="n">
        <v>10</v>
      </c>
      <c r="AA39" t="n">
        <v>676.9783149446547</v>
      </c>
      <c r="AB39" t="n">
        <v>926.271596682684</v>
      </c>
      <c r="AC39" t="n">
        <v>837.8695355256389</v>
      </c>
      <c r="AD39" t="n">
        <v>676978.3149446547</v>
      </c>
      <c r="AE39" t="n">
        <v>926271.596682684</v>
      </c>
      <c r="AF39" t="n">
        <v>1.511632982085828e-05</v>
      </c>
      <c r="AG39" t="n">
        <v>35</v>
      </c>
      <c r="AH39" t="n">
        <v>837869.5355256388</v>
      </c>
    </row>
    <row r="40">
      <c r="A40" t="n">
        <v>38</v>
      </c>
      <c r="B40" t="n">
        <v>150</v>
      </c>
      <c r="C40" t="inlineStr">
        <is>
          <t xml:space="preserve">CONCLUIDO	</t>
        </is>
      </c>
      <c r="D40" t="n">
        <v>3.4032</v>
      </c>
      <c r="E40" t="n">
        <v>29.38</v>
      </c>
      <c r="F40" t="n">
        <v>24.61</v>
      </c>
      <c r="G40" t="n">
        <v>46.14</v>
      </c>
      <c r="H40" t="n">
        <v>0.59</v>
      </c>
      <c r="I40" t="n">
        <v>32</v>
      </c>
      <c r="J40" t="n">
        <v>317.12</v>
      </c>
      <c r="K40" t="n">
        <v>61.82</v>
      </c>
      <c r="L40" t="n">
        <v>10.5</v>
      </c>
      <c r="M40" t="n">
        <v>30</v>
      </c>
      <c r="N40" t="n">
        <v>94.8</v>
      </c>
      <c r="O40" t="n">
        <v>39345.87</v>
      </c>
      <c r="P40" t="n">
        <v>452.69</v>
      </c>
      <c r="Q40" t="n">
        <v>452.6</v>
      </c>
      <c r="R40" t="n">
        <v>91</v>
      </c>
      <c r="S40" t="n">
        <v>57.64</v>
      </c>
      <c r="T40" t="n">
        <v>14477.28</v>
      </c>
      <c r="U40" t="n">
        <v>0.63</v>
      </c>
      <c r="V40" t="n">
        <v>0.86</v>
      </c>
      <c r="W40" t="n">
        <v>6.85</v>
      </c>
      <c r="X40" t="n">
        <v>0.88</v>
      </c>
      <c r="Y40" t="n">
        <v>1</v>
      </c>
      <c r="Z40" t="n">
        <v>10</v>
      </c>
      <c r="AA40" t="n">
        <v>675.3302658703107</v>
      </c>
      <c r="AB40" t="n">
        <v>924.0166632323725</v>
      </c>
      <c r="AC40" t="n">
        <v>835.8298097590061</v>
      </c>
      <c r="AD40" t="n">
        <v>675330.2658703106</v>
      </c>
      <c r="AE40" t="n">
        <v>924016.6632323725</v>
      </c>
      <c r="AF40" t="n">
        <v>1.516311305047453e-05</v>
      </c>
      <c r="AG40" t="n">
        <v>35</v>
      </c>
      <c r="AH40" t="n">
        <v>835829.8097590061</v>
      </c>
    </row>
    <row r="41">
      <c r="A41" t="n">
        <v>39</v>
      </c>
      <c r="B41" t="n">
        <v>150</v>
      </c>
      <c r="C41" t="inlineStr">
        <is>
          <t xml:space="preserve">CONCLUIDO	</t>
        </is>
      </c>
      <c r="D41" t="n">
        <v>3.4008</v>
      </c>
      <c r="E41" t="n">
        <v>29.4</v>
      </c>
      <c r="F41" t="n">
        <v>24.63</v>
      </c>
      <c r="G41" t="n">
        <v>46.18</v>
      </c>
      <c r="H41" t="n">
        <v>0.6</v>
      </c>
      <c r="I41" t="n">
        <v>32</v>
      </c>
      <c r="J41" t="n">
        <v>317.68</v>
      </c>
      <c r="K41" t="n">
        <v>61.82</v>
      </c>
      <c r="L41" t="n">
        <v>10.75</v>
      </c>
      <c r="M41" t="n">
        <v>30</v>
      </c>
      <c r="N41" t="n">
        <v>95.11</v>
      </c>
      <c r="O41" t="n">
        <v>39414.84</v>
      </c>
      <c r="P41" t="n">
        <v>453.22</v>
      </c>
      <c r="Q41" t="n">
        <v>452.59</v>
      </c>
      <c r="R41" t="n">
        <v>91.7</v>
      </c>
      <c r="S41" t="n">
        <v>57.64</v>
      </c>
      <c r="T41" t="n">
        <v>14829.76</v>
      </c>
      <c r="U41" t="n">
        <v>0.63</v>
      </c>
      <c r="V41" t="n">
        <v>0.86</v>
      </c>
      <c r="W41" t="n">
        <v>6.85</v>
      </c>
      <c r="X41" t="n">
        <v>0.91</v>
      </c>
      <c r="Y41" t="n">
        <v>1</v>
      </c>
      <c r="Z41" t="n">
        <v>10</v>
      </c>
      <c r="AA41" t="n">
        <v>675.9906944443502</v>
      </c>
      <c r="AB41" t="n">
        <v>924.920290743426</v>
      </c>
      <c r="AC41" t="n">
        <v>836.6471963286538</v>
      </c>
      <c r="AD41" t="n">
        <v>675990.6944443502</v>
      </c>
      <c r="AE41" t="n">
        <v>924920.290743426</v>
      </c>
      <c r="AF41" t="n">
        <v>1.515241974084795e-05</v>
      </c>
      <c r="AG41" t="n">
        <v>35</v>
      </c>
      <c r="AH41" t="n">
        <v>836647.1963286537</v>
      </c>
    </row>
    <row r="42">
      <c r="A42" t="n">
        <v>40</v>
      </c>
      <c r="B42" t="n">
        <v>150</v>
      </c>
      <c r="C42" t="inlineStr">
        <is>
          <t xml:space="preserve">CONCLUIDO	</t>
        </is>
      </c>
      <c r="D42" t="n">
        <v>3.4114</v>
      </c>
      <c r="E42" t="n">
        <v>29.31</v>
      </c>
      <c r="F42" t="n">
        <v>24.59</v>
      </c>
      <c r="G42" t="n">
        <v>47.6</v>
      </c>
      <c r="H42" t="n">
        <v>0.62</v>
      </c>
      <c r="I42" t="n">
        <v>31</v>
      </c>
      <c r="J42" t="n">
        <v>318.24</v>
      </c>
      <c r="K42" t="n">
        <v>61.82</v>
      </c>
      <c r="L42" t="n">
        <v>11</v>
      </c>
      <c r="M42" t="n">
        <v>29</v>
      </c>
      <c r="N42" t="n">
        <v>95.42</v>
      </c>
      <c r="O42" t="n">
        <v>39483.95</v>
      </c>
      <c r="P42" t="n">
        <v>452.61</v>
      </c>
      <c r="Q42" t="n">
        <v>452.68</v>
      </c>
      <c r="R42" t="n">
        <v>90.45</v>
      </c>
      <c r="S42" t="n">
        <v>57.64</v>
      </c>
      <c r="T42" t="n">
        <v>14206.17</v>
      </c>
      <c r="U42" t="n">
        <v>0.64</v>
      </c>
      <c r="V42" t="n">
        <v>0.86</v>
      </c>
      <c r="W42" t="n">
        <v>6.85</v>
      </c>
      <c r="X42" t="n">
        <v>0.87</v>
      </c>
      <c r="Y42" t="n">
        <v>1</v>
      </c>
      <c r="Z42" t="n">
        <v>10</v>
      </c>
      <c r="AA42" t="n">
        <v>665.364362038825</v>
      </c>
      <c r="AB42" t="n">
        <v>910.3808739454868</v>
      </c>
      <c r="AC42" t="n">
        <v>823.4954010637102</v>
      </c>
      <c r="AD42" t="n">
        <v>665364.3620388249</v>
      </c>
      <c r="AE42" t="n">
        <v>910380.8739454867</v>
      </c>
      <c r="AF42" t="n">
        <v>1.519964852503197e-05</v>
      </c>
      <c r="AG42" t="n">
        <v>34</v>
      </c>
      <c r="AH42" t="n">
        <v>823495.4010637102</v>
      </c>
    </row>
    <row r="43">
      <c r="A43" t="n">
        <v>41</v>
      </c>
      <c r="B43" t="n">
        <v>150</v>
      </c>
      <c r="C43" t="inlineStr">
        <is>
          <t xml:space="preserve">CONCLUIDO	</t>
        </is>
      </c>
      <c r="D43" t="n">
        <v>3.4226</v>
      </c>
      <c r="E43" t="n">
        <v>29.22</v>
      </c>
      <c r="F43" t="n">
        <v>24.55</v>
      </c>
      <c r="G43" t="n">
        <v>49.11</v>
      </c>
      <c r="H43" t="n">
        <v>0.63</v>
      </c>
      <c r="I43" t="n">
        <v>30</v>
      </c>
      <c r="J43" t="n">
        <v>318.8</v>
      </c>
      <c r="K43" t="n">
        <v>61.82</v>
      </c>
      <c r="L43" t="n">
        <v>11.25</v>
      </c>
      <c r="M43" t="n">
        <v>28</v>
      </c>
      <c r="N43" t="n">
        <v>95.73</v>
      </c>
      <c r="O43" t="n">
        <v>39553.2</v>
      </c>
      <c r="P43" t="n">
        <v>451.97</v>
      </c>
      <c r="Q43" t="n">
        <v>452.65</v>
      </c>
      <c r="R43" t="n">
        <v>89.31</v>
      </c>
      <c r="S43" t="n">
        <v>57.64</v>
      </c>
      <c r="T43" t="n">
        <v>13642.32</v>
      </c>
      <c r="U43" t="n">
        <v>0.65</v>
      </c>
      <c r="V43" t="n">
        <v>0.86</v>
      </c>
      <c r="W43" t="n">
        <v>6.84</v>
      </c>
      <c r="X43" t="n">
        <v>0.83</v>
      </c>
      <c r="Y43" t="n">
        <v>1</v>
      </c>
      <c r="Z43" t="n">
        <v>10</v>
      </c>
      <c r="AA43" t="n">
        <v>663.6807364250321</v>
      </c>
      <c r="AB43" t="n">
        <v>908.0772631043754</v>
      </c>
      <c r="AC43" t="n">
        <v>821.4116436081366</v>
      </c>
      <c r="AD43" t="n">
        <v>663680.7364250321</v>
      </c>
      <c r="AE43" t="n">
        <v>908077.2631043755</v>
      </c>
      <c r="AF43" t="n">
        <v>1.524955063662262e-05</v>
      </c>
      <c r="AG43" t="n">
        <v>34</v>
      </c>
      <c r="AH43" t="n">
        <v>821411.6436081366</v>
      </c>
    </row>
    <row r="44">
      <c r="A44" t="n">
        <v>42</v>
      </c>
      <c r="B44" t="n">
        <v>150</v>
      </c>
      <c r="C44" t="inlineStr">
        <is>
          <t xml:space="preserve">CONCLUIDO	</t>
        </is>
      </c>
      <c r="D44" t="n">
        <v>3.4205</v>
      </c>
      <c r="E44" t="n">
        <v>29.24</v>
      </c>
      <c r="F44" t="n">
        <v>24.57</v>
      </c>
      <c r="G44" t="n">
        <v>49.14</v>
      </c>
      <c r="H44" t="n">
        <v>0.64</v>
      </c>
      <c r="I44" t="n">
        <v>30</v>
      </c>
      <c r="J44" t="n">
        <v>319.36</v>
      </c>
      <c r="K44" t="n">
        <v>61.82</v>
      </c>
      <c r="L44" t="n">
        <v>11.5</v>
      </c>
      <c r="M44" t="n">
        <v>28</v>
      </c>
      <c r="N44" t="n">
        <v>96.04000000000001</v>
      </c>
      <c r="O44" t="n">
        <v>39622.59</v>
      </c>
      <c r="P44" t="n">
        <v>452.14</v>
      </c>
      <c r="Q44" t="n">
        <v>452.62</v>
      </c>
      <c r="R44" t="n">
        <v>89.84999999999999</v>
      </c>
      <c r="S44" t="n">
        <v>57.64</v>
      </c>
      <c r="T44" t="n">
        <v>13915.13</v>
      </c>
      <c r="U44" t="n">
        <v>0.64</v>
      </c>
      <c r="V44" t="n">
        <v>0.86</v>
      </c>
      <c r="W44" t="n">
        <v>6.85</v>
      </c>
      <c r="X44" t="n">
        <v>0.85</v>
      </c>
      <c r="Y44" t="n">
        <v>1</v>
      </c>
      <c r="Z44" t="n">
        <v>10</v>
      </c>
      <c r="AA44" t="n">
        <v>664.0497107399465</v>
      </c>
      <c r="AB44" t="n">
        <v>908.5821100400391</v>
      </c>
      <c r="AC44" t="n">
        <v>821.8683086608175</v>
      </c>
      <c r="AD44" t="n">
        <v>664049.7107399465</v>
      </c>
      <c r="AE44" t="n">
        <v>908582.1100400391</v>
      </c>
      <c r="AF44" t="n">
        <v>1.524019399069937e-05</v>
      </c>
      <c r="AG44" t="n">
        <v>34</v>
      </c>
      <c r="AH44" t="n">
        <v>821868.3086608176</v>
      </c>
    </row>
    <row r="45">
      <c r="A45" t="n">
        <v>43</v>
      </c>
      <c r="B45" t="n">
        <v>150</v>
      </c>
      <c r="C45" t="inlineStr">
        <is>
          <t xml:space="preserve">CONCLUIDO	</t>
        </is>
      </c>
      <c r="D45" t="n">
        <v>3.4303</v>
      </c>
      <c r="E45" t="n">
        <v>29.15</v>
      </c>
      <c r="F45" t="n">
        <v>24.54</v>
      </c>
      <c r="G45" t="n">
        <v>50.78</v>
      </c>
      <c r="H45" t="n">
        <v>0.65</v>
      </c>
      <c r="I45" t="n">
        <v>29</v>
      </c>
      <c r="J45" t="n">
        <v>319.93</v>
      </c>
      <c r="K45" t="n">
        <v>61.82</v>
      </c>
      <c r="L45" t="n">
        <v>11.75</v>
      </c>
      <c r="M45" t="n">
        <v>27</v>
      </c>
      <c r="N45" t="n">
        <v>96.36</v>
      </c>
      <c r="O45" t="n">
        <v>39692.13</v>
      </c>
      <c r="P45" t="n">
        <v>451.72</v>
      </c>
      <c r="Q45" t="n">
        <v>452.59</v>
      </c>
      <c r="R45" t="n">
        <v>88.97</v>
      </c>
      <c r="S45" t="n">
        <v>57.64</v>
      </c>
      <c r="T45" t="n">
        <v>13479.07</v>
      </c>
      <c r="U45" t="n">
        <v>0.65</v>
      </c>
      <c r="V45" t="n">
        <v>0.86</v>
      </c>
      <c r="W45" t="n">
        <v>6.84</v>
      </c>
      <c r="X45" t="n">
        <v>0.82</v>
      </c>
      <c r="Y45" t="n">
        <v>1</v>
      </c>
      <c r="Z45" t="n">
        <v>10</v>
      </c>
      <c r="AA45" t="n">
        <v>662.689802889808</v>
      </c>
      <c r="AB45" t="n">
        <v>906.7214241245794</v>
      </c>
      <c r="AC45" t="n">
        <v>820.1852039976404</v>
      </c>
      <c r="AD45" t="n">
        <v>662689.802889808</v>
      </c>
      <c r="AE45" t="n">
        <v>906721.4241245794</v>
      </c>
      <c r="AF45" t="n">
        <v>1.528385833834119e-05</v>
      </c>
      <c r="AG45" t="n">
        <v>34</v>
      </c>
      <c r="AH45" t="n">
        <v>820185.2039976404</v>
      </c>
    </row>
    <row r="46">
      <c r="A46" t="n">
        <v>44</v>
      </c>
      <c r="B46" t="n">
        <v>150</v>
      </c>
      <c r="C46" t="inlineStr">
        <is>
          <t xml:space="preserve">CONCLUIDO	</t>
        </is>
      </c>
      <c r="D46" t="n">
        <v>3.4418</v>
      </c>
      <c r="E46" t="n">
        <v>29.05</v>
      </c>
      <c r="F46" t="n">
        <v>24.5</v>
      </c>
      <c r="G46" t="n">
        <v>52.5</v>
      </c>
      <c r="H46" t="n">
        <v>0.67</v>
      </c>
      <c r="I46" t="n">
        <v>28</v>
      </c>
      <c r="J46" t="n">
        <v>320.49</v>
      </c>
      <c r="K46" t="n">
        <v>61.82</v>
      </c>
      <c r="L46" t="n">
        <v>12</v>
      </c>
      <c r="M46" t="n">
        <v>26</v>
      </c>
      <c r="N46" t="n">
        <v>96.67</v>
      </c>
      <c r="O46" t="n">
        <v>39761.81</v>
      </c>
      <c r="P46" t="n">
        <v>451.09</v>
      </c>
      <c r="Q46" t="n">
        <v>452.62</v>
      </c>
      <c r="R46" t="n">
        <v>87.58</v>
      </c>
      <c r="S46" t="n">
        <v>57.64</v>
      </c>
      <c r="T46" t="n">
        <v>12789.3</v>
      </c>
      <c r="U46" t="n">
        <v>0.66</v>
      </c>
      <c r="V46" t="n">
        <v>0.87</v>
      </c>
      <c r="W46" t="n">
        <v>6.84</v>
      </c>
      <c r="X46" t="n">
        <v>0.78</v>
      </c>
      <c r="Y46" t="n">
        <v>1</v>
      </c>
      <c r="Z46" t="n">
        <v>10</v>
      </c>
      <c r="AA46" t="n">
        <v>661.0003339573757</v>
      </c>
      <c r="AB46" t="n">
        <v>904.4098181971167</v>
      </c>
      <c r="AC46" t="n">
        <v>818.0942144955353</v>
      </c>
      <c r="AD46" t="n">
        <v>661000.3339573757</v>
      </c>
      <c r="AE46" t="n">
        <v>904409.8181971167</v>
      </c>
      <c r="AF46" t="n">
        <v>1.533509711363517e-05</v>
      </c>
      <c r="AG46" t="n">
        <v>34</v>
      </c>
      <c r="AH46" t="n">
        <v>818094.2144955354</v>
      </c>
    </row>
    <row r="47">
      <c r="A47" t="n">
        <v>45</v>
      </c>
      <c r="B47" t="n">
        <v>150</v>
      </c>
      <c r="C47" t="inlineStr">
        <is>
          <t xml:space="preserve">CONCLUIDO	</t>
        </is>
      </c>
      <c r="D47" t="n">
        <v>3.4435</v>
      </c>
      <c r="E47" t="n">
        <v>29.04</v>
      </c>
      <c r="F47" t="n">
        <v>24.49</v>
      </c>
      <c r="G47" t="n">
        <v>52.47</v>
      </c>
      <c r="H47" t="n">
        <v>0.68</v>
      </c>
      <c r="I47" t="n">
        <v>28</v>
      </c>
      <c r="J47" t="n">
        <v>321.06</v>
      </c>
      <c r="K47" t="n">
        <v>61.82</v>
      </c>
      <c r="L47" t="n">
        <v>12.25</v>
      </c>
      <c r="M47" t="n">
        <v>26</v>
      </c>
      <c r="N47" t="n">
        <v>96.98999999999999</v>
      </c>
      <c r="O47" t="n">
        <v>39831.64</v>
      </c>
      <c r="P47" t="n">
        <v>450.85</v>
      </c>
      <c r="Q47" t="n">
        <v>452.59</v>
      </c>
      <c r="R47" t="n">
        <v>87.11</v>
      </c>
      <c r="S47" t="n">
        <v>57.64</v>
      </c>
      <c r="T47" t="n">
        <v>12554.69</v>
      </c>
      <c r="U47" t="n">
        <v>0.66</v>
      </c>
      <c r="V47" t="n">
        <v>0.87</v>
      </c>
      <c r="W47" t="n">
        <v>6.84</v>
      </c>
      <c r="X47" t="n">
        <v>0.76</v>
      </c>
      <c r="Y47" t="n">
        <v>1</v>
      </c>
      <c r="Z47" t="n">
        <v>10</v>
      </c>
      <c r="AA47" t="n">
        <v>660.6422864125464</v>
      </c>
      <c r="AB47" t="n">
        <v>903.9199217503383</v>
      </c>
      <c r="AC47" t="n">
        <v>817.6510730780634</v>
      </c>
      <c r="AD47" t="n">
        <v>660642.2864125464</v>
      </c>
      <c r="AE47" t="n">
        <v>903919.9217503383</v>
      </c>
      <c r="AF47" t="n">
        <v>1.534267154128732e-05</v>
      </c>
      <c r="AG47" t="n">
        <v>34</v>
      </c>
      <c r="AH47" t="n">
        <v>817651.0730780634</v>
      </c>
    </row>
    <row r="48">
      <c r="A48" t="n">
        <v>46</v>
      </c>
      <c r="B48" t="n">
        <v>150</v>
      </c>
      <c r="C48" t="inlineStr">
        <is>
          <t xml:space="preserve">CONCLUIDO	</t>
        </is>
      </c>
      <c r="D48" t="n">
        <v>3.4517</v>
      </c>
      <c r="E48" t="n">
        <v>28.97</v>
      </c>
      <c r="F48" t="n">
        <v>24.47</v>
      </c>
      <c r="G48" t="n">
        <v>54.39</v>
      </c>
      <c r="H48" t="n">
        <v>0.6899999999999999</v>
      </c>
      <c r="I48" t="n">
        <v>27</v>
      </c>
      <c r="J48" t="n">
        <v>321.63</v>
      </c>
      <c r="K48" t="n">
        <v>61.82</v>
      </c>
      <c r="L48" t="n">
        <v>12.5</v>
      </c>
      <c r="M48" t="n">
        <v>25</v>
      </c>
      <c r="N48" t="n">
        <v>97.31</v>
      </c>
      <c r="O48" t="n">
        <v>39901.61</v>
      </c>
      <c r="P48" t="n">
        <v>450.65</v>
      </c>
      <c r="Q48" t="n">
        <v>452.62</v>
      </c>
      <c r="R48" t="n">
        <v>86.84</v>
      </c>
      <c r="S48" t="n">
        <v>57.64</v>
      </c>
      <c r="T48" t="n">
        <v>12423.08</v>
      </c>
      <c r="U48" t="n">
        <v>0.66</v>
      </c>
      <c r="V48" t="n">
        <v>0.87</v>
      </c>
      <c r="W48" t="n">
        <v>6.84</v>
      </c>
      <c r="X48" t="n">
        <v>0.75</v>
      </c>
      <c r="Y48" t="n">
        <v>1</v>
      </c>
      <c r="Z48" t="n">
        <v>10</v>
      </c>
      <c r="AA48" t="n">
        <v>659.6332573706803</v>
      </c>
      <c r="AB48" t="n">
        <v>902.5393237000376</v>
      </c>
      <c r="AC48" t="n">
        <v>816.4022373680019</v>
      </c>
      <c r="AD48" t="n">
        <v>659633.2573706803</v>
      </c>
      <c r="AE48" t="n">
        <v>902539.3237000376</v>
      </c>
      <c r="AF48" t="n">
        <v>1.537920701584477e-05</v>
      </c>
      <c r="AG48" t="n">
        <v>34</v>
      </c>
      <c r="AH48" t="n">
        <v>816402.237368002</v>
      </c>
    </row>
    <row r="49">
      <c r="A49" t="n">
        <v>47</v>
      </c>
      <c r="B49" t="n">
        <v>150</v>
      </c>
      <c r="C49" t="inlineStr">
        <is>
          <t xml:space="preserve">CONCLUIDO	</t>
        </is>
      </c>
      <c r="D49" t="n">
        <v>3.4527</v>
      </c>
      <c r="E49" t="n">
        <v>28.96</v>
      </c>
      <c r="F49" t="n">
        <v>24.47</v>
      </c>
      <c r="G49" t="n">
        <v>54.37</v>
      </c>
      <c r="H49" t="n">
        <v>0.71</v>
      </c>
      <c r="I49" t="n">
        <v>27</v>
      </c>
      <c r="J49" t="n">
        <v>322.2</v>
      </c>
      <c r="K49" t="n">
        <v>61.82</v>
      </c>
      <c r="L49" t="n">
        <v>12.75</v>
      </c>
      <c r="M49" t="n">
        <v>25</v>
      </c>
      <c r="N49" t="n">
        <v>97.62</v>
      </c>
      <c r="O49" t="n">
        <v>39971.73</v>
      </c>
      <c r="P49" t="n">
        <v>450.55</v>
      </c>
      <c r="Q49" t="n">
        <v>452.61</v>
      </c>
      <c r="R49" t="n">
        <v>86.48999999999999</v>
      </c>
      <c r="S49" t="n">
        <v>57.64</v>
      </c>
      <c r="T49" t="n">
        <v>12245.71</v>
      </c>
      <c r="U49" t="n">
        <v>0.67</v>
      </c>
      <c r="V49" t="n">
        <v>0.87</v>
      </c>
      <c r="W49" t="n">
        <v>6.84</v>
      </c>
      <c r="X49" t="n">
        <v>0.74</v>
      </c>
      <c r="Y49" t="n">
        <v>1</v>
      </c>
      <c r="Z49" t="n">
        <v>10</v>
      </c>
      <c r="AA49" t="n">
        <v>659.4611976543516</v>
      </c>
      <c r="AB49" t="n">
        <v>902.3039040054178</v>
      </c>
      <c r="AC49" t="n">
        <v>816.189285798623</v>
      </c>
      <c r="AD49" t="n">
        <v>659461.1976543516</v>
      </c>
      <c r="AE49" t="n">
        <v>902303.9040054178</v>
      </c>
      <c r="AF49" t="n">
        <v>1.53836625615225e-05</v>
      </c>
      <c r="AG49" t="n">
        <v>34</v>
      </c>
      <c r="AH49" t="n">
        <v>816189.285798623</v>
      </c>
    </row>
    <row r="50">
      <c r="A50" t="n">
        <v>48</v>
      </c>
      <c r="B50" t="n">
        <v>150</v>
      </c>
      <c r="C50" t="inlineStr">
        <is>
          <t xml:space="preserve">CONCLUIDO	</t>
        </is>
      </c>
      <c r="D50" t="n">
        <v>3.4637</v>
      </c>
      <c r="E50" t="n">
        <v>28.87</v>
      </c>
      <c r="F50" t="n">
        <v>24.43</v>
      </c>
      <c r="G50" t="n">
        <v>56.38</v>
      </c>
      <c r="H50" t="n">
        <v>0.72</v>
      </c>
      <c r="I50" t="n">
        <v>26</v>
      </c>
      <c r="J50" t="n">
        <v>322.77</v>
      </c>
      <c r="K50" t="n">
        <v>61.82</v>
      </c>
      <c r="L50" t="n">
        <v>13</v>
      </c>
      <c r="M50" t="n">
        <v>24</v>
      </c>
      <c r="N50" t="n">
        <v>97.94</v>
      </c>
      <c r="O50" t="n">
        <v>40042</v>
      </c>
      <c r="P50" t="n">
        <v>449.74</v>
      </c>
      <c r="Q50" t="n">
        <v>452.58</v>
      </c>
      <c r="R50" t="n">
        <v>85.22</v>
      </c>
      <c r="S50" t="n">
        <v>57.64</v>
      </c>
      <c r="T50" t="n">
        <v>11618.66</v>
      </c>
      <c r="U50" t="n">
        <v>0.68</v>
      </c>
      <c r="V50" t="n">
        <v>0.87</v>
      </c>
      <c r="W50" t="n">
        <v>6.84</v>
      </c>
      <c r="X50" t="n">
        <v>0.7</v>
      </c>
      <c r="Y50" t="n">
        <v>1</v>
      </c>
      <c r="Z50" t="n">
        <v>10</v>
      </c>
      <c r="AA50" t="n">
        <v>657.7182565659299</v>
      </c>
      <c r="AB50" t="n">
        <v>899.919135115105</v>
      </c>
      <c r="AC50" t="n">
        <v>814.0321159041575</v>
      </c>
      <c r="AD50" t="n">
        <v>657718.2565659299</v>
      </c>
      <c r="AE50" t="n">
        <v>899919.135115105</v>
      </c>
      <c r="AF50" t="n">
        <v>1.543267356397761e-05</v>
      </c>
      <c r="AG50" t="n">
        <v>34</v>
      </c>
      <c r="AH50" t="n">
        <v>814032.1159041575</v>
      </c>
    </row>
    <row r="51">
      <c r="A51" t="n">
        <v>49</v>
      </c>
      <c r="B51" t="n">
        <v>150</v>
      </c>
      <c r="C51" t="inlineStr">
        <is>
          <t xml:space="preserve">CONCLUIDO	</t>
        </is>
      </c>
      <c r="D51" t="n">
        <v>3.4601</v>
      </c>
      <c r="E51" t="n">
        <v>28.9</v>
      </c>
      <c r="F51" t="n">
        <v>24.46</v>
      </c>
      <c r="G51" t="n">
        <v>56.44</v>
      </c>
      <c r="H51" t="n">
        <v>0.73</v>
      </c>
      <c r="I51" t="n">
        <v>26</v>
      </c>
      <c r="J51" t="n">
        <v>323.34</v>
      </c>
      <c r="K51" t="n">
        <v>61.82</v>
      </c>
      <c r="L51" t="n">
        <v>13.25</v>
      </c>
      <c r="M51" t="n">
        <v>24</v>
      </c>
      <c r="N51" t="n">
        <v>98.27</v>
      </c>
      <c r="O51" t="n">
        <v>40112.54</v>
      </c>
      <c r="P51" t="n">
        <v>450.34</v>
      </c>
      <c r="Q51" t="n">
        <v>452.67</v>
      </c>
      <c r="R51" t="n">
        <v>85.95</v>
      </c>
      <c r="S51" t="n">
        <v>57.64</v>
      </c>
      <c r="T51" t="n">
        <v>11983.91</v>
      </c>
      <c r="U51" t="n">
        <v>0.67</v>
      </c>
      <c r="V51" t="n">
        <v>0.87</v>
      </c>
      <c r="W51" t="n">
        <v>6.85</v>
      </c>
      <c r="X51" t="n">
        <v>0.73</v>
      </c>
      <c r="Y51" t="n">
        <v>1</v>
      </c>
      <c r="Z51" t="n">
        <v>10</v>
      </c>
      <c r="AA51" t="n">
        <v>658.5466712481871</v>
      </c>
      <c r="AB51" t="n">
        <v>901.0526086304458</v>
      </c>
      <c r="AC51" t="n">
        <v>815.0574122980343</v>
      </c>
      <c r="AD51" t="n">
        <v>658546.6712481871</v>
      </c>
      <c r="AE51" t="n">
        <v>901052.6086304458</v>
      </c>
      <c r="AF51" t="n">
        <v>1.541663359953776e-05</v>
      </c>
      <c r="AG51" t="n">
        <v>34</v>
      </c>
      <c r="AH51" t="n">
        <v>815057.4122980343</v>
      </c>
    </row>
    <row r="52">
      <c r="A52" t="n">
        <v>50</v>
      </c>
      <c r="B52" t="n">
        <v>150</v>
      </c>
      <c r="C52" t="inlineStr">
        <is>
          <t xml:space="preserve">CONCLUIDO	</t>
        </is>
      </c>
      <c r="D52" t="n">
        <v>3.47</v>
      </c>
      <c r="E52" t="n">
        <v>28.82</v>
      </c>
      <c r="F52" t="n">
        <v>24.43</v>
      </c>
      <c r="G52" t="n">
        <v>58.64</v>
      </c>
      <c r="H52" t="n">
        <v>0.74</v>
      </c>
      <c r="I52" t="n">
        <v>25</v>
      </c>
      <c r="J52" t="n">
        <v>323.91</v>
      </c>
      <c r="K52" t="n">
        <v>61.82</v>
      </c>
      <c r="L52" t="n">
        <v>13.5</v>
      </c>
      <c r="M52" t="n">
        <v>23</v>
      </c>
      <c r="N52" t="n">
        <v>98.59</v>
      </c>
      <c r="O52" t="n">
        <v>40183.11</v>
      </c>
      <c r="P52" t="n">
        <v>449.98</v>
      </c>
      <c r="Q52" t="n">
        <v>452.64</v>
      </c>
      <c r="R52" t="n">
        <v>85.25</v>
      </c>
      <c r="S52" t="n">
        <v>57.64</v>
      </c>
      <c r="T52" t="n">
        <v>11638.22</v>
      </c>
      <c r="U52" t="n">
        <v>0.68</v>
      </c>
      <c r="V52" t="n">
        <v>0.87</v>
      </c>
      <c r="W52" t="n">
        <v>6.84</v>
      </c>
      <c r="X52" t="n">
        <v>0.71</v>
      </c>
      <c r="Y52" t="n">
        <v>1</v>
      </c>
      <c r="Z52" t="n">
        <v>10</v>
      </c>
      <c r="AA52" t="n">
        <v>657.2495660224472</v>
      </c>
      <c r="AB52" t="n">
        <v>899.2778520363446</v>
      </c>
      <c r="AC52" t="n">
        <v>813.4520359823877</v>
      </c>
      <c r="AD52" t="n">
        <v>657249.5660224472</v>
      </c>
      <c r="AE52" t="n">
        <v>899277.8520363446</v>
      </c>
      <c r="AF52" t="n">
        <v>1.546074350174736e-05</v>
      </c>
      <c r="AG52" t="n">
        <v>34</v>
      </c>
      <c r="AH52" t="n">
        <v>813452.0359823876</v>
      </c>
    </row>
    <row r="53">
      <c r="A53" t="n">
        <v>51</v>
      </c>
      <c r="B53" t="n">
        <v>150</v>
      </c>
      <c r="C53" t="inlineStr">
        <is>
          <t xml:space="preserve">CONCLUIDO	</t>
        </is>
      </c>
      <c r="D53" t="n">
        <v>3.4706</v>
      </c>
      <c r="E53" t="n">
        <v>28.81</v>
      </c>
      <c r="F53" t="n">
        <v>24.43</v>
      </c>
      <c r="G53" t="n">
        <v>58.62</v>
      </c>
      <c r="H53" t="n">
        <v>0.76</v>
      </c>
      <c r="I53" t="n">
        <v>25</v>
      </c>
      <c r="J53" t="n">
        <v>324.48</v>
      </c>
      <c r="K53" t="n">
        <v>61.82</v>
      </c>
      <c r="L53" t="n">
        <v>13.75</v>
      </c>
      <c r="M53" t="n">
        <v>23</v>
      </c>
      <c r="N53" t="n">
        <v>98.91</v>
      </c>
      <c r="O53" t="n">
        <v>40253.84</v>
      </c>
      <c r="P53" t="n">
        <v>449.9</v>
      </c>
      <c r="Q53" t="n">
        <v>452.69</v>
      </c>
      <c r="R53" t="n">
        <v>85.47</v>
      </c>
      <c r="S53" t="n">
        <v>57.64</v>
      </c>
      <c r="T53" t="n">
        <v>11747.68</v>
      </c>
      <c r="U53" t="n">
        <v>0.67</v>
      </c>
      <c r="V53" t="n">
        <v>0.87</v>
      </c>
      <c r="W53" t="n">
        <v>6.83</v>
      </c>
      <c r="X53" t="n">
        <v>0.7</v>
      </c>
      <c r="Y53" t="n">
        <v>1</v>
      </c>
      <c r="Z53" t="n">
        <v>10</v>
      </c>
      <c r="AA53" t="n">
        <v>657.1333368114256</v>
      </c>
      <c r="AB53" t="n">
        <v>899.1188221021541</v>
      </c>
      <c r="AC53" t="n">
        <v>813.3081836419161</v>
      </c>
      <c r="AD53" t="n">
        <v>657133.3368114256</v>
      </c>
      <c r="AE53" t="n">
        <v>899118.8221021541</v>
      </c>
      <c r="AF53" t="n">
        <v>1.5463416829154e-05</v>
      </c>
      <c r="AG53" t="n">
        <v>34</v>
      </c>
      <c r="AH53" t="n">
        <v>813308.1836419161</v>
      </c>
    </row>
    <row r="54">
      <c r="A54" t="n">
        <v>52</v>
      </c>
      <c r="B54" t="n">
        <v>150</v>
      </c>
      <c r="C54" t="inlineStr">
        <is>
          <t xml:space="preserve">CONCLUIDO	</t>
        </is>
      </c>
      <c r="D54" t="n">
        <v>3.4855</v>
      </c>
      <c r="E54" t="n">
        <v>28.69</v>
      </c>
      <c r="F54" t="n">
        <v>24.36</v>
      </c>
      <c r="G54" t="n">
        <v>60.9</v>
      </c>
      <c r="H54" t="n">
        <v>0.77</v>
      </c>
      <c r="I54" t="n">
        <v>24</v>
      </c>
      <c r="J54" t="n">
        <v>325.06</v>
      </c>
      <c r="K54" t="n">
        <v>61.82</v>
      </c>
      <c r="L54" t="n">
        <v>14</v>
      </c>
      <c r="M54" t="n">
        <v>22</v>
      </c>
      <c r="N54" t="n">
        <v>99.23999999999999</v>
      </c>
      <c r="O54" t="n">
        <v>40324.71</v>
      </c>
      <c r="P54" t="n">
        <v>448.88</v>
      </c>
      <c r="Q54" t="n">
        <v>452.59</v>
      </c>
      <c r="R54" t="n">
        <v>83.34</v>
      </c>
      <c r="S54" t="n">
        <v>57.64</v>
      </c>
      <c r="T54" t="n">
        <v>10688.98</v>
      </c>
      <c r="U54" t="n">
        <v>0.6899999999999999</v>
      </c>
      <c r="V54" t="n">
        <v>0.87</v>
      </c>
      <c r="W54" t="n">
        <v>6.82</v>
      </c>
      <c r="X54" t="n">
        <v>0.64</v>
      </c>
      <c r="Y54" t="n">
        <v>1</v>
      </c>
      <c r="Z54" t="n">
        <v>10</v>
      </c>
      <c r="AA54" t="n">
        <v>654.8273980817089</v>
      </c>
      <c r="AB54" t="n">
        <v>895.9637350013187</v>
      </c>
      <c r="AC54" t="n">
        <v>810.4542136257921</v>
      </c>
      <c r="AD54" t="n">
        <v>654827.3980817089</v>
      </c>
      <c r="AE54" t="n">
        <v>895963.7350013187</v>
      </c>
      <c r="AF54" t="n">
        <v>1.552980445975228e-05</v>
      </c>
      <c r="AG54" t="n">
        <v>34</v>
      </c>
      <c r="AH54" t="n">
        <v>810454.2136257922</v>
      </c>
    </row>
    <row r="55">
      <c r="A55" t="n">
        <v>53</v>
      </c>
      <c r="B55" t="n">
        <v>150</v>
      </c>
      <c r="C55" t="inlineStr">
        <is>
          <t xml:space="preserve">CONCLUIDO	</t>
        </is>
      </c>
      <c r="D55" t="n">
        <v>3.4827</v>
      </c>
      <c r="E55" t="n">
        <v>28.71</v>
      </c>
      <c r="F55" t="n">
        <v>24.38</v>
      </c>
      <c r="G55" t="n">
        <v>60.96</v>
      </c>
      <c r="H55" t="n">
        <v>0.78</v>
      </c>
      <c r="I55" t="n">
        <v>24</v>
      </c>
      <c r="J55" t="n">
        <v>325.63</v>
      </c>
      <c r="K55" t="n">
        <v>61.82</v>
      </c>
      <c r="L55" t="n">
        <v>14.25</v>
      </c>
      <c r="M55" t="n">
        <v>22</v>
      </c>
      <c r="N55" t="n">
        <v>99.56</v>
      </c>
      <c r="O55" t="n">
        <v>40395.74</v>
      </c>
      <c r="P55" t="n">
        <v>449.64</v>
      </c>
      <c r="Q55" t="n">
        <v>452.68</v>
      </c>
      <c r="R55" t="n">
        <v>83.8</v>
      </c>
      <c r="S55" t="n">
        <v>57.64</v>
      </c>
      <c r="T55" t="n">
        <v>10919.71</v>
      </c>
      <c r="U55" t="n">
        <v>0.6899999999999999</v>
      </c>
      <c r="V55" t="n">
        <v>0.87</v>
      </c>
      <c r="W55" t="n">
        <v>6.83</v>
      </c>
      <c r="X55" t="n">
        <v>0.66</v>
      </c>
      <c r="Y55" t="n">
        <v>1</v>
      </c>
      <c r="Z55" t="n">
        <v>10</v>
      </c>
      <c r="AA55" t="n">
        <v>655.6640096276271</v>
      </c>
      <c r="AB55" t="n">
        <v>897.1084238271403</v>
      </c>
      <c r="AC55" t="n">
        <v>811.4896549566581</v>
      </c>
      <c r="AD55" t="n">
        <v>655664.0096276271</v>
      </c>
      <c r="AE55" t="n">
        <v>897108.4238271404</v>
      </c>
      <c r="AF55" t="n">
        <v>1.551732893185461e-05</v>
      </c>
      <c r="AG55" t="n">
        <v>34</v>
      </c>
      <c r="AH55" t="n">
        <v>811489.6549566581</v>
      </c>
    </row>
    <row r="56">
      <c r="A56" t="n">
        <v>54</v>
      </c>
      <c r="B56" t="n">
        <v>150</v>
      </c>
      <c r="C56" t="inlineStr">
        <is>
          <t xml:space="preserve">CONCLUIDO	</t>
        </is>
      </c>
      <c r="D56" t="n">
        <v>3.4818</v>
      </c>
      <c r="E56" t="n">
        <v>28.72</v>
      </c>
      <c r="F56" t="n">
        <v>24.39</v>
      </c>
      <c r="G56" t="n">
        <v>60.98</v>
      </c>
      <c r="H56" t="n">
        <v>0.79</v>
      </c>
      <c r="I56" t="n">
        <v>24</v>
      </c>
      <c r="J56" t="n">
        <v>326.21</v>
      </c>
      <c r="K56" t="n">
        <v>61.82</v>
      </c>
      <c r="L56" t="n">
        <v>14.5</v>
      </c>
      <c r="M56" t="n">
        <v>22</v>
      </c>
      <c r="N56" t="n">
        <v>99.89</v>
      </c>
      <c r="O56" t="n">
        <v>40466.92</v>
      </c>
      <c r="P56" t="n">
        <v>449.42</v>
      </c>
      <c r="Q56" t="n">
        <v>452.61</v>
      </c>
      <c r="R56" t="n">
        <v>83.91</v>
      </c>
      <c r="S56" t="n">
        <v>57.64</v>
      </c>
      <c r="T56" t="n">
        <v>10972.58</v>
      </c>
      <c r="U56" t="n">
        <v>0.6899999999999999</v>
      </c>
      <c r="V56" t="n">
        <v>0.87</v>
      </c>
      <c r="W56" t="n">
        <v>6.84</v>
      </c>
      <c r="X56" t="n">
        <v>0.66</v>
      </c>
      <c r="Y56" t="n">
        <v>1</v>
      </c>
      <c r="Z56" t="n">
        <v>10</v>
      </c>
      <c r="AA56" t="n">
        <v>655.6159590691937</v>
      </c>
      <c r="AB56" t="n">
        <v>897.042678933251</v>
      </c>
      <c r="AC56" t="n">
        <v>811.4301846631679</v>
      </c>
      <c r="AD56" t="n">
        <v>655615.9590691937</v>
      </c>
      <c r="AE56" t="n">
        <v>897042.678933251</v>
      </c>
      <c r="AF56" t="n">
        <v>1.551331894074465e-05</v>
      </c>
      <c r="AG56" t="n">
        <v>34</v>
      </c>
      <c r="AH56" t="n">
        <v>811430.1846631679</v>
      </c>
    </row>
    <row r="57">
      <c r="A57" t="n">
        <v>55</v>
      </c>
      <c r="B57" t="n">
        <v>150</v>
      </c>
      <c r="C57" t="inlineStr">
        <is>
          <t xml:space="preserve">CONCLUIDO	</t>
        </is>
      </c>
      <c r="D57" t="n">
        <v>3.4938</v>
      </c>
      <c r="E57" t="n">
        <v>28.62</v>
      </c>
      <c r="F57" t="n">
        <v>24.35</v>
      </c>
      <c r="G57" t="n">
        <v>63.51</v>
      </c>
      <c r="H57" t="n">
        <v>0.8</v>
      </c>
      <c r="I57" t="n">
        <v>23</v>
      </c>
      <c r="J57" t="n">
        <v>326.79</v>
      </c>
      <c r="K57" t="n">
        <v>61.82</v>
      </c>
      <c r="L57" t="n">
        <v>14.75</v>
      </c>
      <c r="M57" t="n">
        <v>21</v>
      </c>
      <c r="N57" t="n">
        <v>100.22</v>
      </c>
      <c r="O57" t="n">
        <v>40538.25</v>
      </c>
      <c r="P57" t="n">
        <v>448.73</v>
      </c>
      <c r="Q57" t="n">
        <v>452.58</v>
      </c>
      <c r="R57" t="n">
        <v>82.55</v>
      </c>
      <c r="S57" t="n">
        <v>57.64</v>
      </c>
      <c r="T57" t="n">
        <v>10298.04</v>
      </c>
      <c r="U57" t="n">
        <v>0.7</v>
      </c>
      <c r="V57" t="n">
        <v>0.87</v>
      </c>
      <c r="W57" t="n">
        <v>6.83</v>
      </c>
      <c r="X57" t="n">
        <v>0.62</v>
      </c>
      <c r="Y57" t="n">
        <v>1</v>
      </c>
      <c r="Z57" t="n">
        <v>10</v>
      </c>
      <c r="AA57" t="n">
        <v>653.8835536388998</v>
      </c>
      <c r="AB57" t="n">
        <v>894.6723253951892</v>
      </c>
      <c r="AC57" t="n">
        <v>809.2860543399668</v>
      </c>
      <c r="AD57" t="n">
        <v>653883.5536388998</v>
      </c>
      <c r="AE57" t="n">
        <v>894672.3253951892</v>
      </c>
      <c r="AF57" t="n">
        <v>1.556678548887749e-05</v>
      </c>
      <c r="AG57" t="n">
        <v>34</v>
      </c>
      <c r="AH57" t="n">
        <v>809286.0543399667</v>
      </c>
    </row>
    <row r="58">
      <c r="A58" t="n">
        <v>56</v>
      </c>
      <c r="B58" t="n">
        <v>150</v>
      </c>
      <c r="C58" t="inlineStr">
        <is>
          <t xml:space="preserve">CONCLUIDO	</t>
        </is>
      </c>
      <c r="D58" t="n">
        <v>3.4947</v>
      </c>
      <c r="E58" t="n">
        <v>28.61</v>
      </c>
      <c r="F58" t="n">
        <v>24.34</v>
      </c>
      <c r="G58" t="n">
        <v>63.49</v>
      </c>
      <c r="H58" t="n">
        <v>0.82</v>
      </c>
      <c r="I58" t="n">
        <v>23</v>
      </c>
      <c r="J58" t="n">
        <v>327.37</v>
      </c>
      <c r="K58" t="n">
        <v>61.82</v>
      </c>
      <c r="L58" t="n">
        <v>15</v>
      </c>
      <c r="M58" t="n">
        <v>21</v>
      </c>
      <c r="N58" t="n">
        <v>100.55</v>
      </c>
      <c r="O58" t="n">
        <v>40609.74</v>
      </c>
      <c r="P58" t="n">
        <v>448.7</v>
      </c>
      <c r="Q58" t="n">
        <v>452.66</v>
      </c>
      <c r="R58" t="n">
        <v>82.29000000000001</v>
      </c>
      <c r="S58" t="n">
        <v>57.64</v>
      </c>
      <c r="T58" t="n">
        <v>10170.43</v>
      </c>
      <c r="U58" t="n">
        <v>0.7</v>
      </c>
      <c r="V58" t="n">
        <v>0.87</v>
      </c>
      <c r="W58" t="n">
        <v>6.83</v>
      </c>
      <c r="X58" t="n">
        <v>0.61</v>
      </c>
      <c r="Y58" t="n">
        <v>1</v>
      </c>
      <c r="Z58" t="n">
        <v>10</v>
      </c>
      <c r="AA58" t="n">
        <v>653.7588627589238</v>
      </c>
      <c r="AB58" t="n">
        <v>894.5017178322325</v>
      </c>
      <c r="AC58" t="n">
        <v>809.1317293233694</v>
      </c>
      <c r="AD58" t="n">
        <v>653758.8627589238</v>
      </c>
      <c r="AE58" t="n">
        <v>894501.7178322326</v>
      </c>
      <c r="AF58" t="n">
        <v>1.557079547998746e-05</v>
      </c>
      <c r="AG58" t="n">
        <v>34</v>
      </c>
      <c r="AH58" t="n">
        <v>809131.7293233695</v>
      </c>
    </row>
    <row r="59">
      <c r="A59" t="n">
        <v>57</v>
      </c>
      <c r="B59" t="n">
        <v>150</v>
      </c>
      <c r="C59" t="inlineStr">
        <is>
          <t xml:space="preserve">CONCLUIDO	</t>
        </is>
      </c>
      <c r="D59" t="n">
        <v>3.493</v>
      </c>
      <c r="E59" t="n">
        <v>28.63</v>
      </c>
      <c r="F59" t="n">
        <v>24.35</v>
      </c>
      <c r="G59" t="n">
        <v>63.53</v>
      </c>
      <c r="H59" t="n">
        <v>0.83</v>
      </c>
      <c r="I59" t="n">
        <v>23</v>
      </c>
      <c r="J59" t="n">
        <v>327.95</v>
      </c>
      <c r="K59" t="n">
        <v>61.82</v>
      </c>
      <c r="L59" t="n">
        <v>15.25</v>
      </c>
      <c r="M59" t="n">
        <v>21</v>
      </c>
      <c r="N59" t="n">
        <v>100.88</v>
      </c>
      <c r="O59" t="n">
        <v>40681.39</v>
      </c>
      <c r="P59" t="n">
        <v>448.82</v>
      </c>
      <c r="Q59" t="n">
        <v>452.71</v>
      </c>
      <c r="R59" t="n">
        <v>82.94</v>
      </c>
      <c r="S59" t="n">
        <v>57.64</v>
      </c>
      <c r="T59" t="n">
        <v>10491.63</v>
      </c>
      <c r="U59" t="n">
        <v>0.7</v>
      </c>
      <c r="V59" t="n">
        <v>0.87</v>
      </c>
      <c r="W59" t="n">
        <v>6.83</v>
      </c>
      <c r="X59" t="n">
        <v>0.63</v>
      </c>
      <c r="Y59" t="n">
        <v>1</v>
      </c>
      <c r="Z59" t="n">
        <v>10</v>
      </c>
      <c r="AA59" t="n">
        <v>654.0252207404137</v>
      </c>
      <c r="AB59" t="n">
        <v>894.8661605733922</v>
      </c>
      <c r="AC59" t="n">
        <v>809.4613901608113</v>
      </c>
      <c r="AD59" t="n">
        <v>654025.2207404138</v>
      </c>
      <c r="AE59" t="n">
        <v>894866.1605733922</v>
      </c>
      <c r="AF59" t="n">
        <v>1.55632210523353e-05</v>
      </c>
      <c r="AG59" t="n">
        <v>34</v>
      </c>
      <c r="AH59" t="n">
        <v>809461.3901608114</v>
      </c>
    </row>
    <row r="60">
      <c r="A60" t="n">
        <v>58</v>
      </c>
      <c r="B60" t="n">
        <v>150</v>
      </c>
      <c r="C60" t="inlineStr">
        <is>
          <t xml:space="preserve">CONCLUIDO	</t>
        </is>
      </c>
      <c r="D60" t="n">
        <v>3.5046</v>
      </c>
      <c r="E60" t="n">
        <v>28.53</v>
      </c>
      <c r="F60" t="n">
        <v>24.31</v>
      </c>
      <c r="G60" t="n">
        <v>66.31</v>
      </c>
      <c r="H60" t="n">
        <v>0.84</v>
      </c>
      <c r="I60" t="n">
        <v>22</v>
      </c>
      <c r="J60" t="n">
        <v>328.53</v>
      </c>
      <c r="K60" t="n">
        <v>61.82</v>
      </c>
      <c r="L60" t="n">
        <v>15.5</v>
      </c>
      <c r="M60" t="n">
        <v>20</v>
      </c>
      <c r="N60" t="n">
        <v>101.21</v>
      </c>
      <c r="O60" t="n">
        <v>40753.2</v>
      </c>
      <c r="P60" t="n">
        <v>448.52</v>
      </c>
      <c r="Q60" t="n">
        <v>452.57</v>
      </c>
      <c r="R60" t="n">
        <v>81.53</v>
      </c>
      <c r="S60" t="n">
        <v>57.64</v>
      </c>
      <c r="T60" t="n">
        <v>9794.99</v>
      </c>
      <c r="U60" t="n">
        <v>0.71</v>
      </c>
      <c r="V60" t="n">
        <v>0.87</v>
      </c>
      <c r="W60" t="n">
        <v>6.83</v>
      </c>
      <c r="X60" t="n">
        <v>0.59</v>
      </c>
      <c r="Y60" t="n">
        <v>1</v>
      </c>
      <c r="Z60" t="n">
        <v>10</v>
      </c>
      <c r="AA60" t="n">
        <v>652.6123127549528</v>
      </c>
      <c r="AB60" t="n">
        <v>892.9329575345832</v>
      </c>
      <c r="AC60" t="n">
        <v>807.7126893067588</v>
      </c>
      <c r="AD60" t="n">
        <v>652612.3127549528</v>
      </c>
      <c r="AE60" t="n">
        <v>892932.9575345833</v>
      </c>
      <c r="AF60" t="n">
        <v>1.561490538219705e-05</v>
      </c>
      <c r="AG60" t="n">
        <v>34</v>
      </c>
      <c r="AH60" t="n">
        <v>807712.6893067588</v>
      </c>
    </row>
    <row r="61">
      <c r="A61" t="n">
        <v>59</v>
      </c>
      <c r="B61" t="n">
        <v>150</v>
      </c>
      <c r="C61" t="inlineStr">
        <is>
          <t xml:space="preserve">CONCLUIDO	</t>
        </is>
      </c>
      <c r="D61" t="n">
        <v>3.5033</v>
      </c>
      <c r="E61" t="n">
        <v>28.54</v>
      </c>
      <c r="F61" t="n">
        <v>24.33</v>
      </c>
      <c r="G61" t="n">
        <v>66.34</v>
      </c>
      <c r="H61" t="n">
        <v>0.85</v>
      </c>
      <c r="I61" t="n">
        <v>22</v>
      </c>
      <c r="J61" t="n">
        <v>329.12</v>
      </c>
      <c r="K61" t="n">
        <v>61.82</v>
      </c>
      <c r="L61" t="n">
        <v>15.75</v>
      </c>
      <c r="M61" t="n">
        <v>20</v>
      </c>
      <c r="N61" t="n">
        <v>101.54</v>
      </c>
      <c r="O61" t="n">
        <v>40825.16</v>
      </c>
      <c r="P61" t="n">
        <v>448.74</v>
      </c>
      <c r="Q61" t="n">
        <v>452.58</v>
      </c>
      <c r="R61" t="n">
        <v>81.90000000000001</v>
      </c>
      <c r="S61" t="n">
        <v>57.64</v>
      </c>
      <c r="T61" t="n">
        <v>9979.370000000001</v>
      </c>
      <c r="U61" t="n">
        <v>0.7</v>
      </c>
      <c r="V61" t="n">
        <v>0.87</v>
      </c>
      <c r="W61" t="n">
        <v>6.83</v>
      </c>
      <c r="X61" t="n">
        <v>0.6</v>
      </c>
      <c r="Y61" t="n">
        <v>1</v>
      </c>
      <c r="Z61" t="n">
        <v>10</v>
      </c>
      <c r="AA61" t="n">
        <v>652.9216261214509</v>
      </c>
      <c r="AB61" t="n">
        <v>893.3561737285687</v>
      </c>
      <c r="AC61" t="n">
        <v>808.0955143411782</v>
      </c>
      <c r="AD61" t="n">
        <v>652921.6261214509</v>
      </c>
      <c r="AE61" t="n">
        <v>893356.1737285687</v>
      </c>
      <c r="AF61" t="n">
        <v>1.5609113172816e-05</v>
      </c>
      <c r="AG61" t="n">
        <v>34</v>
      </c>
      <c r="AH61" t="n">
        <v>808095.5143411781</v>
      </c>
    </row>
    <row r="62">
      <c r="A62" t="n">
        <v>60</v>
      </c>
      <c r="B62" t="n">
        <v>150</v>
      </c>
      <c r="C62" t="inlineStr">
        <is>
          <t xml:space="preserve">CONCLUIDO	</t>
        </is>
      </c>
      <c r="D62" t="n">
        <v>3.5032</v>
      </c>
      <c r="E62" t="n">
        <v>28.55</v>
      </c>
      <c r="F62" t="n">
        <v>24.33</v>
      </c>
      <c r="G62" t="n">
        <v>66.34</v>
      </c>
      <c r="H62" t="n">
        <v>0.86</v>
      </c>
      <c r="I62" t="n">
        <v>22</v>
      </c>
      <c r="J62" t="n">
        <v>329.7</v>
      </c>
      <c r="K62" t="n">
        <v>61.82</v>
      </c>
      <c r="L62" t="n">
        <v>16</v>
      </c>
      <c r="M62" t="n">
        <v>20</v>
      </c>
      <c r="N62" t="n">
        <v>101.88</v>
      </c>
      <c r="O62" t="n">
        <v>40897.29</v>
      </c>
      <c r="P62" t="n">
        <v>448.61</v>
      </c>
      <c r="Q62" t="n">
        <v>452.57</v>
      </c>
      <c r="R62" t="n">
        <v>81.76000000000001</v>
      </c>
      <c r="S62" t="n">
        <v>57.64</v>
      </c>
      <c r="T62" t="n">
        <v>9907.200000000001</v>
      </c>
      <c r="U62" t="n">
        <v>0.71</v>
      </c>
      <c r="V62" t="n">
        <v>0.87</v>
      </c>
      <c r="W62" t="n">
        <v>6.83</v>
      </c>
      <c r="X62" t="n">
        <v>0.6</v>
      </c>
      <c r="Y62" t="n">
        <v>1</v>
      </c>
      <c r="Z62" t="n">
        <v>10</v>
      </c>
      <c r="AA62" t="n">
        <v>652.8417349190801</v>
      </c>
      <c r="AB62" t="n">
        <v>893.2468630609338</v>
      </c>
      <c r="AC62" t="n">
        <v>807.9966361302438</v>
      </c>
      <c r="AD62" t="n">
        <v>652841.73491908</v>
      </c>
      <c r="AE62" t="n">
        <v>893246.8630609339</v>
      </c>
      <c r="AF62" t="n">
        <v>1.560866761824822e-05</v>
      </c>
      <c r="AG62" t="n">
        <v>34</v>
      </c>
      <c r="AH62" t="n">
        <v>807996.6361302438</v>
      </c>
    </row>
    <row r="63">
      <c r="A63" t="n">
        <v>61</v>
      </c>
      <c r="B63" t="n">
        <v>150</v>
      </c>
      <c r="C63" t="inlineStr">
        <is>
          <t xml:space="preserve">CONCLUIDO	</t>
        </is>
      </c>
      <c r="D63" t="n">
        <v>3.5154</v>
      </c>
      <c r="E63" t="n">
        <v>28.45</v>
      </c>
      <c r="F63" t="n">
        <v>24.28</v>
      </c>
      <c r="G63" t="n">
        <v>69.38</v>
      </c>
      <c r="H63" t="n">
        <v>0.88</v>
      </c>
      <c r="I63" t="n">
        <v>21</v>
      </c>
      <c r="J63" t="n">
        <v>330.29</v>
      </c>
      <c r="K63" t="n">
        <v>61.82</v>
      </c>
      <c r="L63" t="n">
        <v>16.25</v>
      </c>
      <c r="M63" t="n">
        <v>19</v>
      </c>
      <c r="N63" t="n">
        <v>102.21</v>
      </c>
      <c r="O63" t="n">
        <v>40969.57</v>
      </c>
      <c r="P63" t="n">
        <v>448.13</v>
      </c>
      <c r="Q63" t="n">
        <v>452.61</v>
      </c>
      <c r="R63" t="n">
        <v>80.31</v>
      </c>
      <c r="S63" t="n">
        <v>57.64</v>
      </c>
      <c r="T63" t="n">
        <v>9185.959999999999</v>
      </c>
      <c r="U63" t="n">
        <v>0.72</v>
      </c>
      <c r="V63" t="n">
        <v>0.87</v>
      </c>
      <c r="W63" t="n">
        <v>6.83</v>
      </c>
      <c r="X63" t="n">
        <v>0.5600000000000001</v>
      </c>
      <c r="Y63" t="n">
        <v>1</v>
      </c>
      <c r="Z63" t="n">
        <v>10</v>
      </c>
      <c r="AA63" t="n">
        <v>642.2232571491156</v>
      </c>
      <c r="AB63" t="n">
        <v>878.7181933218911</v>
      </c>
      <c r="AC63" t="n">
        <v>794.8545622399793</v>
      </c>
      <c r="AD63" t="n">
        <v>642223.2571491157</v>
      </c>
      <c r="AE63" t="n">
        <v>878718.1933218911</v>
      </c>
      <c r="AF63" t="n">
        <v>1.566302527551661e-05</v>
      </c>
      <c r="AG63" t="n">
        <v>33</v>
      </c>
      <c r="AH63" t="n">
        <v>794854.5622399793</v>
      </c>
    </row>
    <row r="64">
      <c r="A64" t="n">
        <v>62</v>
      </c>
      <c r="B64" t="n">
        <v>150</v>
      </c>
      <c r="C64" t="inlineStr">
        <is>
          <t xml:space="preserve">CONCLUIDO	</t>
        </is>
      </c>
      <c r="D64" t="n">
        <v>3.5139</v>
      </c>
      <c r="E64" t="n">
        <v>28.46</v>
      </c>
      <c r="F64" t="n">
        <v>24.29</v>
      </c>
      <c r="G64" t="n">
        <v>69.41</v>
      </c>
      <c r="H64" t="n">
        <v>0.89</v>
      </c>
      <c r="I64" t="n">
        <v>21</v>
      </c>
      <c r="J64" t="n">
        <v>330.87</v>
      </c>
      <c r="K64" t="n">
        <v>61.82</v>
      </c>
      <c r="L64" t="n">
        <v>16.5</v>
      </c>
      <c r="M64" t="n">
        <v>19</v>
      </c>
      <c r="N64" t="n">
        <v>102.55</v>
      </c>
      <c r="O64" t="n">
        <v>41042.02</v>
      </c>
      <c r="P64" t="n">
        <v>448.45</v>
      </c>
      <c r="Q64" t="n">
        <v>452.6</v>
      </c>
      <c r="R64" t="n">
        <v>80.95</v>
      </c>
      <c r="S64" t="n">
        <v>57.64</v>
      </c>
      <c r="T64" t="n">
        <v>9509.209999999999</v>
      </c>
      <c r="U64" t="n">
        <v>0.71</v>
      </c>
      <c r="V64" t="n">
        <v>0.87</v>
      </c>
      <c r="W64" t="n">
        <v>6.83</v>
      </c>
      <c r="X64" t="n">
        <v>0.57</v>
      </c>
      <c r="Y64" t="n">
        <v>1</v>
      </c>
      <c r="Z64" t="n">
        <v>10</v>
      </c>
      <c r="AA64" t="n">
        <v>642.6049051755107</v>
      </c>
      <c r="AB64" t="n">
        <v>879.2403809887273</v>
      </c>
      <c r="AC64" t="n">
        <v>795.3269130487878</v>
      </c>
      <c r="AD64" t="n">
        <v>642604.9051755107</v>
      </c>
      <c r="AE64" t="n">
        <v>879240.3809887273</v>
      </c>
      <c r="AF64" t="n">
        <v>1.565634195700001e-05</v>
      </c>
      <c r="AG64" t="n">
        <v>33</v>
      </c>
      <c r="AH64" t="n">
        <v>795326.9130487877</v>
      </c>
    </row>
    <row r="65">
      <c r="A65" t="n">
        <v>63</v>
      </c>
      <c r="B65" t="n">
        <v>150</v>
      </c>
      <c r="C65" t="inlineStr">
        <is>
          <t xml:space="preserve">CONCLUIDO	</t>
        </is>
      </c>
      <c r="D65" t="n">
        <v>3.5139</v>
      </c>
      <c r="E65" t="n">
        <v>28.46</v>
      </c>
      <c r="F65" t="n">
        <v>24.29</v>
      </c>
      <c r="G65" t="n">
        <v>69.41</v>
      </c>
      <c r="H65" t="n">
        <v>0.9</v>
      </c>
      <c r="I65" t="n">
        <v>21</v>
      </c>
      <c r="J65" t="n">
        <v>331.46</v>
      </c>
      <c r="K65" t="n">
        <v>61.82</v>
      </c>
      <c r="L65" t="n">
        <v>16.75</v>
      </c>
      <c r="M65" t="n">
        <v>19</v>
      </c>
      <c r="N65" t="n">
        <v>102.89</v>
      </c>
      <c r="O65" t="n">
        <v>41114.63</v>
      </c>
      <c r="P65" t="n">
        <v>448.36</v>
      </c>
      <c r="Q65" t="n">
        <v>452.61</v>
      </c>
      <c r="R65" t="n">
        <v>81</v>
      </c>
      <c r="S65" t="n">
        <v>57.64</v>
      </c>
      <c r="T65" t="n">
        <v>9534.52</v>
      </c>
      <c r="U65" t="n">
        <v>0.71</v>
      </c>
      <c r="V65" t="n">
        <v>0.87</v>
      </c>
      <c r="W65" t="n">
        <v>6.83</v>
      </c>
      <c r="X65" t="n">
        <v>0.57</v>
      </c>
      <c r="Y65" t="n">
        <v>1</v>
      </c>
      <c r="Z65" t="n">
        <v>10</v>
      </c>
      <c r="AA65" t="n">
        <v>642.5429573845437</v>
      </c>
      <c r="AB65" t="n">
        <v>879.1556212881829</v>
      </c>
      <c r="AC65" t="n">
        <v>795.2502426951022</v>
      </c>
      <c r="AD65" t="n">
        <v>642542.9573845437</v>
      </c>
      <c r="AE65" t="n">
        <v>879155.6212881829</v>
      </c>
      <c r="AF65" t="n">
        <v>1.565634195700001e-05</v>
      </c>
      <c r="AG65" t="n">
        <v>33</v>
      </c>
      <c r="AH65" t="n">
        <v>795250.2426951022</v>
      </c>
    </row>
    <row r="66">
      <c r="A66" t="n">
        <v>64</v>
      </c>
      <c r="B66" t="n">
        <v>150</v>
      </c>
      <c r="C66" t="inlineStr">
        <is>
          <t xml:space="preserve">CONCLUIDO	</t>
        </is>
      </c>
      <c r="D66" t="n">
        <v>3.5237</v>
      </c>
      <c r="E66" t="n">
        <v>28.38</v>
      </c>
      <c r="F66" t="n">
        <v>24.27</v>
      </c>
      <c r="G66" t="n">
        <v>72.81</v>
      </c>
      <c r="H66" t="n">
        <v>0.91</v>
      </c>
      <c r="I66" t="n">
        <v>20</v>
      </c>
      <c r="J66" t="n">
        <v>332.05</v>
      </c>
      <c r="K66" t="n">
        <v>61.82</v>
      </c>
      <c r="L66" t="n">
        <v>17</v>
      </c>
      <c r="M66" t="n">
        <v>18</v>
      </c>
      <c r="N66" t="n">
        <v>103.23</v>
      </c>
      <c r="O66" t="n">
        <v>41187.41</v>
      </c>
      <c r="P66" t="n">
        <v>447.82</v>
      </c>
      <c r="Q66" t="n">
        <v>452.58</v>
      </c>
      <c r="R66" t="n">
        <v>79.92</v>
      </c>
      <c r="S66" t="n">
        <v>57.64</v>
      </c>
      <c r="T66" t="n">
        <v>8998.120000000001</v>
      </c>
      <c r="U66" t="n">
        <v>0.72</v>
      </c>
      <c r="V66" t="n">
        <v>0.87</v>
      </c>
      <c r="W66" t="n">
        <v>6.83</v>
      </c>
      <c r="X66" t="n">
        <v>0.55</v>
      </c>
      <c r="Y66" t="n">
        <v>1</v>
      </c>
      <c r="Z66" t="n">
        <v>10</v>
      </c>
      <c r="AA66" t="n">
        <v>641.1860493302421</v>
      </c>
      <c r="AB66" t="n">
        <v>877.2990398257289</v>
      </c>
      <c r="AC66" t="n">
        <v>793.5708507616963</v>
      </c>
      <c r="AD66" t="n">
        <v>641186.0493302421</v>
      </c>
      <c r="AE66" t="n">
        <v>877299.0398257289</v>
      </c>
      <c r="AF66" t="n">
        <v>1.570000630464183e-05</v>
      </c>
      <c r="AG66" t="n">
        <v>33</v>
      </c>
      <c r="AH66" t="n">
        <v>793570.8507616963</v>
      </c>
    </row>
    <row r="67">
      <c r="A67" t="n">
        <v>65</v>
      </c>
      <c r="B67" t="n">
        <v>150</v>
      </c>
      <c r="C67" t="inlineStr">
        <is>
          <t xml:space="preserve">CONCLUIDO	</t>
        </is>
      </c>
      <c r="D67" t="n">
        <v>3.5234</v>
      </c>
      <c r="E67" t="n">
        <v>28.38</v>
      </c>
      <c r="F67" t="n">
        <v>24.27</v>
      </c>
      <c r="G67" t="n">
        <v>72.81999999999999</v>
      </c>
      <c r="H67" t="n">
        <v>0.92</v>
      </c>
      <c r="I67" t="n">
        <v>20</v>
      </c>
      <c r="J67" t="n">
        <v>332.64</v>
      </c>
      <c r="K67" t="n">
        <v>61.82</v>
      </c>
      <c r="L67" t="n">
        <v>17.25</v>
      </c>
      <c r="M67" t="n">
        <v>18</v>
      </c>
      <c r="N67" t="n">
        <v>103.57</v>
      </c>
      <c r="O67" t="n">
        <v>41260.35</v>
      </c>
      <c r="P67" t="n">
        <v>448.4</v>
      </c>
      <c r="Q67" t="n">
        <v>452.6</v>
      </c>
      <c r="R67" t="n">
        <v>80.14</v>
      </c>
      <c r="S67" t="n">
        <v>57.64</v>
      </c>
      <c r="T67" t="n">
        <v>9107.91</v>
      </c>
      <c r="U67" t="n">
        <v>0.72</v>
      </c>
      <c r="V67" t="n">
        <v>0.87</v>
      </c>
      <c r="W67" t="n">
        <v>6.83</v>
      </c>
      <c r="X67" t="n">
        <v>0.55</v>
      </c>
      <c r="Y67" t="n">
        <v>1</v>
      </c>
      <c r="Z67" t="n">
        <v>10</v>
      </c>
      <c r="AA67" t="n">
        <v>641.6133776129188</v>
      </c>
      <c r="AB67" t="n">
        <v>877.8837292344803</v>
      </c>
      <c r="AC67" t="n">
        <v>794.0997382338934</v>
      </c>
      <c r="AD67" t="n">
        <v>641613.3776129188</v>
      </c>
      <c r="AE67" t="n">
        <v>877883.7292344803</v>
      </c>
      <c r="AF67" t="n">
        <v>1.569866964093851e-05</v>
      </c>
      <c r="AG67" t="n">
        <v>33</v>
      </c>
      <c r="AH67" t="n">
        <v>794099.7382338934</v>
      </c>
    </row>
    <row r="68">
      <c r="A68" t="n">
        <v>66</v>
      </c>
      <c r="B68" t="n">
        <v>150</v>
      </c>
      <c r="C68" t="inlineStr">
        <is>
          <t xml:space="preserve">CONCLUIDO	</t>
        </is>
      </c>
      <c r="D68" t="n">
        <v>3.5237</v>
      </c>
      <c r="E68" t="n">
        <v>28.38</v>
      </c>
      <c r="F68" t="n">
        <v>24.27</v>
      </c>
      <c r="G68" t="n">
        <v>72.81</v>
      </c>
      <c r="H68" t="n">
        <v>0.9399999999999999</v>
      </c>
      <c r="I68" t="n">
        <v>20</v>
      </c>
      <c r="J68" t="n">
        <v>333.24</v>
      </c>
      <c r="K68" t="n">
        <v>61.82</v>
      </c>
      <c r="L68" t="n">
        <v>17.5</v>
      </c>
      <c r="M68" t="n">
        <v>18</v>
      </c>
      <c r="N68" t="n">
        <v>103.92</v>
      </c>
      <c r="O68" t="n">
        <v>41333.46</v>
      </c>
      <c r="P68" t="n">
        <v>448.32</v>
      </c>
      <c r="Q68" t="n">
        <v>452.58</v>
      </c>
      <c r="R68" t="n">
        <v>80.22</v>
      </c>
      <c r="S68" t="n">
        <v>57.64</v>
      </c>
      <c r="T68" t="n">
        <v>9145.790000000001</v>
      </c>
      <c r="U68" t="n">
        <v>0.72</v>
      </c>
      <c r="V68" t="n">
        <v>0.87</v>
      </c>
      <c r="W68" t="n">
        <v>6.82</v>
      </c>
      <c r="X68" t="n">
        <v>0.55</v>
      </c>
      <c r="Y68" t="n">
        <v>1</v>
      </c>
      <c r="Z68" t="n">
        <v>10</v>
      </c>
      <c r="AA68" t="n">
        <v>641.5292465734782</v>
      </c>
      <c r="AB68" t="n">
        <v>877.7686174347182</v>
      </c>
      <c r="AC68" t="n">
        <v>793.9956125427401</v>
      </c>
      <c r="AD68" t="n">
        <v>641529.2465734782</v>
      </c>
      <c r="AE68" t="n">
        <v>877768.6174347182</v>
      </c>
      <c r="AF68" t="n">
        <v>1.570000630464183e-05</v>
      </c>
      <c r="AG68" t="n">
        <v>33</v>
      </c>
      <c r="AH68" t="n">
        <v>793995.6125427401</v>
      </c>
    </row>
    <row r="69">
      <c r="A69" t="n">
        <v>67</v>
      </c>
      <c r="B69" t="n">
        <v>150</v>
      </c>
      <c r="C69" t="inlineStr">
        <is>
          <t xml:space="preserve">CONCLUIDO	</t>
        </is>
      </c>
      <c r="D69" t="n">
        <v>3.525</v>
      </c>
      <c r="E69" t="n">
        <v>28.37</v>
      </c>
      <c r="F69" t="n">
        <v>24.26</v>
      </c>
      <c r="G69" t="n">
        <v>72.78</v>
      </c>
      <c r="H69" t="n">
        <v>0.95</v>
      </c>
      <c r="I69" t="n">
        <v>20</v>
      </c>
      <c r="J69" t="n">
        <v>333.83</v>
      </c>
      <c r="K69" t="n">
        <v>61.82</v>
      </c>
      <c r="L69" t="n">
        <v>17.75</v>
      </c>
      <c r="M69" t="n">
        <v>18</v>
      </c>
      <c r="N69" t="n">
        <v>104.26</v>
      </c>
      <c r="O69" t="n">
        <v>41406.86</v>
      </c>
      <c r="P69" t="n">
        <v>447.42</v>
      </c>
      <c r="Q69" t="n">
        <v>452.68</v>
      </c>
      <c r="R69" t="n">
        <v>80.08</v>
      </c>
      <c r="S69" t="n">
        <v>57.64</v>
      </c>
      <c r="T69" t="n">
        <v>9080.32</v>
      </c>
      <c r="U69" t="n">
        <v>0.72</v>
      </c>
      <c r="V69" t="n">
        <v>0.87</v>
      </c>
      <c r="W69" t="n">
        <v>6.82</v>
      </c>
      <c r="X69" t="n">
        <v>0.54</v>
      </c>
      <c r="Y69" t="n">
        <v>1</v>
      </c>
      <c r="Z69" t="n">
        <v>10</v>
      </c>
      <c r="AA69" t="n">
        <v>640.7706013704245</v>
      </c>
      <c r="AB69" t="n">
        <v>876.7306055988357</v>
      </c>
      <c r="AC69" t="n">
        <v>793.0566670996155</v>
      </c>
      <c r="AD69" t="n">
        <v>640770.6013704245</v>
      </c>
      <c r="AE69" t="n">
        <v>876730.6055988357</v>
      </c>
      <c r="AF69" t="n">
        <v>1.570579851402289e-05</v>
      </c>
      <c r="AG69" t="n">
        <v>33</v>
      </c>
      <c r="AH69" t="n">
        <v>793056.6670996156</v>
      </c>
    </row>
    <row r="70">
      <c r="A70" t="n">
        <v>68</v>
      </c>
      <c r="B70" t="n">
        <v>150</v>
      </c>
      <c r="C70" t="inlineStr">
        <is>
          <t xml:space="preserve">CONCLUIDO	</t>
        </is>
      </c>
      <c r="D70" t="n">
        <v>3.5334</v>
      </c>
      <c r="E70" t="n">
        <v>28.3</v>
      </c>
      <c r="F70" t="n">
        <v>24.25</v>
      </c>
      <c r="G70" t="n">
        <v>76.58</v>
      </c>
      <c r="H70" t="n">
        <v>0.96</v>
      </c>
      <c r="I70" t="n">
        <v>19</v>
      </c>
      <c r="J70" t="n">
        <v>334.43</v>
      </c>
      <c r="K70" t="n">
        <v>61.82</v>
      </c>
      <c r="L70" t="n">
        <v>18</v>
      </c>
      <c r="M70" t="n">
        <v>17</v>
      </c>
      <c r="N70" t="n">
        <v>104.61</v>
      </c>
      <c r="O70" t="n">
        <v>41480.31</v>
      </c>
      <c r="P70" t="n">
        <v>447.76</v>
      </c>
      <c r="Q70" t="n">
        <v>452.58</v>
      </c>
      <c r="R70" t="n">
        <v>79.47</v>
      </c>
      <c r="S70" t="n">
        <v>57.64</v>
      </c>
      <c r="T70" t="n">
        <v>8776.440000000001</v>
      </c>
      <c r="U70" t="n">
        <v>0.73</v>
      </c>
      <c r="V70" t="n">
        <v>0.87</v>
      </c>
      <c r="W70" t="n">
        <v>6.82</v>
      </c>
      <c r="X70" t="n">
        <v>0.52</v>
      </c>
      <c r="Y70" t="n">
        <v>1</v>
      </c>
      <c r="Z70" t="n">
        <v>10</v>
      </c>
      <c r="AA70" t="n">
        <v>640.1748956097326</v>
      </c>
      <c r="AB70" t="n">
        <v>875.9155346963739</v>
      </c>
      <c r="AC70" t="n">
        <v>792.3193854201254</v>
      </c>
      <c r="AD70" t="n">
        <v>640174.8956097326</v>
      </c>
      <c r="AE70" t="n">
        <v>875915.534696374</v>
      </c>
      <c r="AF70" t="n">
        <v>1.574322509771588e-05</v>
      </c>
      <c r="AG70" t="n">
        <v>33</v>
      </c>
      <c r="AH70" t="n">
        <v>792319.3854201254</v>
      </c>
    </row>
    <row r="71">
      <c r="A71" t="n">
        <v>69</v>
      </c>
      <c r="B71" t="n">
        <v>150</v>
      </c>
      <c r="C71" t="inlineStr">
        <is>
          <t xml:space="preserve">CONCLUIDO	</t>
        </is>
      </c>
      <c r="D71" t="n">
        <v>3.5348</v>
      </c>
      <c r="E71" t="n">
        <v>28.29</v>
      </c>
      <c r="F71" t="n">
        <v>24.24</v>
      </c>
      <c r="G71" t="n">
        <v>76.54000000000001</v>
      </c>
      <c r="H71" t="n">
        <v>0.97</v>
      </c>
      <c r="I71" t="n">
        <v>19</v>
      </c>
      <c r="J71" t="n">
        <v>335.02</v>
      </c>
      <c r="K71" t="n">
        <v>61.82</v>
      </c>
      <c r="L71" t="n">
        <v>18.25</v>
      </c>
      <c r="M71" t="n">
        <v>17</v>
      </c>
      <c r="N71" t="n">
        <v>104.95</v>
      </c>
      <c r="O71" t="n">
        <v>41553.93</v>
      </c>
      <c r="P71" t="n">
        <v>447.81</v>
      </c>
      <c r="Q71" t="n">
        <v>452.59</v>
      </c>
      <c r="R71" t="n">
        <v>78.95999999999999</v>
      </c>
      <c r="S71" t="n">
        <v>57.64</v>
      </c>
      <c r="T71" t="n">
        <v>8522.16</v>
      </c>
      <c r="U71" t="n">
        <v>0.73</v>
      </c>
      <c r="V71" t="n">
        <v>0.87</v>
      </c>
      <c r="W71" t="n">
        <v>6.83</v>
      </c>
      <c r="X71" t="n">
        <v>0.51</v>
      </c>
      <c r="Y71" t="n">
        <v>1</v>
      </c>
      <c r="Z71" t="n">
        <v>10</v>
      </c>
      <c r="AA71" t="n">
        <v>640.0592103588647</v>
      </c>
      <c r="AB71" t="n">
        <v>875.7572490324632</v>
      </c>
      <c r="AC71" t="n">
        <v>792.176206317823</v>
      </c>
      <c r="AD71" t="n">
        <v>640059.2103588646</v>
      </c>
      <c r="AE71" t="n">
        <v>875757.2490324632</v>
      </c>
      <c r="AF71" t="n">
        <v>1.574946286166471e-05</v>
      </c>
      <c r="AG71" t="n">
        <v>33</v>
      </c>
      <c r="AH71" t="n">
        <v>792176.206317823</v>
      </c>
    </row>
    <row r="72">
      <c r="A72" t="n">
        <v>70</v>
      </c>
      <c r="B72" t="n">
        <v>150</v>
      </c>
      <c r="C72" t="inlineStr">
        <is>
          <t xml:space="preserve">CONCLUIDO	</t>
        </is>
      </c>
      <c r="D72" t="n">
        <v>3.5335</v>
      </c>
      <c r="E72" t="n">
        <v>28.3</v>
      </c>
      <c r="F72" t="n">
        <v>24.25</v>
      </c>
      <c r="G72" t="n">
        <v>76.56999999999999</v>
      </c>
      <c r="H72" t="n">
        <v>0.98</v>
      </c>
      <c r="I72" t="n">
        <v>19</v>
      </c>
      <c r="J72" t="n">
        <v>335.62</v>
      </c>
      <c r="K72" t="n">
        <v>61.82</v>
      </c>
      <c r="L72" t="n">
        <v>18.5</v>
      </c>
      <c r="M72" t="n">
        <v>17</v>
      </c>
      <c r="N72" t="n">
        <v>105.3</v>
      </c>
      <c r="O72" t="n">
        <v>41627.72</v>
      </c>
      <c r="P72" t="n">
        <v>448.16</v>
      </c>
      <c r="Q72" t="n">
        <v>452.57</v>
      </c>
      <c r="R72" t="n">
        <v>79.28</v>
      </c>
      <c r="S72" t="n">
        <v>57.64</v>
      </c>
      <c r="T72" t="n">
        <v>8683.049999999999</v>
      </c>
      <c r="U72" t="n">
        <v>0.73</v>
      </c>
      <c r="V72" t="n">
        <v>0.87</v>
      </c>
      <c r="W72" t="n">
        <v>6.83</v>
      </c>
      <c r="X72" t="n">
        <v>0.52</v>
      </c>
      <c r="Y72" t="n">
        <v>1</v>
      </c>
      <c r="Z72" t="n">
        <v>10</v>
      </c>
      <c r="AA72" t="n">
        <v>640.4390198268413</v>
      </c>
      <c r="AB72" t="n">
        <v>876.2769211025601</v>
      </c>
      <c r="AC72" t="n">
        <v>792.6462816149141</v>
      </c>
      <c r="AD72" t="n">
        <v>640439.0198268413</v>
      </c>
      <c r="AE72" t="n">
        <v>876276.9211025601</v>
      </c>
      <c r="AF72" t="n">
        <v>1.574367065228365e-05</v>
      </c>
      <c r="AG72" t="n">
        <v>33</v>
      </c>
      <c r="AH72" t="n">
        <v>792646.2816149141</v>
      </c>
    </row>
    <row r="73">
      <c r="A73" t="n">
        <v>71</v>
      </c>
      <c r="B73" t="n">
        <v>150</v>
      </c>
      <c r="C73" t="inlineStr">
        <is>
          <t xml:space="preserve">CONCLUIDO	</t>
        </is>
      </c>
      <c r="D73" t="n">
        <v>3.5344</v>
      </c>
      <c r="E73" t="n">
        <v>28.29</v>
      </c>
      <c r="F73" t="n">
        <v>24.24</v>
      </c>
      <c r="G73" t="n">
        <v>76.55</v>
      </c>
      <c r="H73" t="n">
        <v>0.99</v>
      </c>
      <c r="I73" t="n">
        <v>19</v>
      </c>
      <c r="J73" t="n">
        <v>336.22</v>
      </c>
      <c r="K73" t="n">
        <v>61.82</v>
      </c>
      <c r="L73" t="n">
        <v>18.75</v>
      </c>
      <c r="M73" t="n">
        <v>17</v>
      </c>
      <c r="N73" t="n">
        <v>105.65</v>
      </c>
      <c r="O73" t="n">
        <v>41701.68</v>
      </c>
      <c r="P73" t="n">
        <v>447.76</v>
      </c>
      <c r="Q73" t="n">
        <v>452.61</v>
      </c>
      <c r="R73" t="n">
        <v>79.17</v>
      </c>
      <c r="S73" t="n">
        <v>57.64</v>
      </c>
      <c r="T73" t="n">
        <v>8628.360000000001</v>
      </c>
      <c r="U73" t="n">
        <v>0.73</v>
      </c>
      <c r="V73" t="n">
        <v>0.87</v>
      </c>
      <c r="W73" t="n">
        <v>6.82</v>
      </c>
      <c r="X73" t="n">
        <v>0.52</v>
      </c>
      <c r="Y73" t="n">
        <v>1</v>
      </c>
      <c r="Z73" t="n">
        <v>10</v>
      </c>
      <c r="AA73" t="n">
        <v>640.0636600057231</v>
      </c>
      <c r="AB73" t="n">
        <v>875.7633372355998</v>
      </c>
      <c r="AC73" t="n">
        <v>792.1817134713971</v>
      </c>
      <c r="AD73" t="n">
        <v>640063.6600057231</v>
      </c>
      <c r="AE73" t="n">
        <v>875763.3372355998</v>
      </c>
      <c r="AF73" t="n">
        <v>1.574768064339362e-05</v>
      </c>
      <c r="AG73" t="n">
        <v>33</v>
      </c>
      <c r="AH73" t="n">
        <v>792181.7134713971</v>
      </c>
    </row>
    <row r="74">
      <c r="A74" t="n">
        <v>72</v>
      </c>
      <c r="B74" t="n">
        <v>150</v>
      </c>
      <c r="C74" t="inlineStr">
        <is>
          <t xml:space="preserve">CONCLUIDO	</t>
        </is>
      </c>
      <c r="D74" t="n">
        <v>3.547</v>
      </c>
      <c r="E74" t="n">
        <v>28.19</v>
      </c>
      <c r="F74" t="n">
        <v>24.2</v>
      </c>
      <c r="G74" t="n">
        <v>80.65000000000001</v>
      </c>
      <c r="H74" t="n">
        <v>1.01</v>
      </c>
      <c r="I74" t="n">
        <v>18</v>
      </c>
      <c r="J74" t="n">
        <v>336.82</v>
      </c>
      <c r="K74" t="n">
        <v>61.82</v>
      </c>
      <c r="L74" t="n">
        <v>19</v>
      </c>
      <c r="M74" t="n">
        <v>16</v>
      </c>
      <c r="N74" t="n">
        <v>106</v>
      </c>
      <c r="O74" t="n">
        <v>41775.82</v>
      </c>
      <c r="P74" t="n">
        <v>447.27</v>
      </c>
      <c r="Q74" t="n">
        <v>452.6</v>
      </c>
      <c r="R74" t="n">
        <v>77.70999999999999</v>
      </c>
      <c r="S74" t="n">
        <v>57.64</v>
      </c>
      <c r="T74" t="n">
        <v>7904.47</v>
      </c>
      <c r="U74" t="n">
        <v>0.74</v>
      </c>
      <c r="V74" t="n">
        <v>0.88</v>
      </c>
      <c r="W74" t="n">
        <v>6.82</v>
      </c>
      <c r="X74" t="n">
        <v>0.47</v>
      </c>
      <c r="Y74" t="n">
        <v>1</v>
      </c>
      <c r="Z74" t="n">
        <v>10</v>
      </c>
      <c r="AA74" t="n">
        <v>638.4579342659219</v>
      </c>
      <c r="AB74" t="n">
        <v>873.5663124387837</v>
      </c>
      <c r="AC74" t="n">
        <v>790.1943696376454</v>
      </c>
      <c r="AD74" t="n">
        <v>638457.9342659219</v>
      </c>
      <c r="AE74" t="n">
        <v>873566.3124387837</v>
      </c>
      <c r="AF74" t="n">
        <v>1.58038205189331e-05</v>
      </c>
      <c r="AG74" t="n">
        <v>33</v>
      </c>
      <c r="AH74" t="n">
        <v>790194.3696376454</v>
      </c>
    </row>
    <row r="75">
      <c r="A75" t="n">
        <v>73</v>
      </c>
      <c r="B75" t="n">
        <v>150</v>
      </c>
      <c r="C75" t="inlineStr">
        <is>
          <t xml:space="preserve">CONCLUIDO	</t>
        </is>
      </c>
      <c r="D75" t="n">
        <v>3.5445</v>
      </c>
      <c r="E75" t="n">
        <v>28.21</v>
      </c>
      <c r="F75" t="n">
        <v>24.22</v>
      </c>
      <c r="G75" t="n">
        <v>80.72</v>
      </c>
      <c r="H75" t="n">
        <v>1.02</v>
      </c>
      <c r="I75" t="n">
        <v>18</v>
      </c>
      <c r="J75" t="n">
        <v>337.43</v>
      </c>
      <c r="K75" t="n">
        <v>61.82</v>
      </c>
      <c r="L75" t="n">
        <v>19.25</v>
      </c>
      <c r="M75" t="n">
        <v>16</v>
      </c>
      <c r="N75" t="n">
        <v>106.35</v>
      </c>
      <c r="O75" t="n">
        <v>41850.13</v>
      </c>
      <c r="P75" t="n">
        <v>448.02</v>
      </c>
      <c r="Q75" t="n">
        <v>452.56</v>
      </c>
      <c r="R75" t="n">
        <v>78.45</v>
      </c>
      <c r="S75" t="n">
        <v>57.64</v>
      </c>
      <c r="T75" t="n">
        <v>8271.110000000001</v>
      </c>
      <c r="U75" t="n">
        <v>0.73</v>
      </c>
      <c r="V75" t="n">
        <v>0.88</v>
      </c>
      <c r="W75" t="n">
        <v>6.82</v>
      </c>
      <c r="X75" t="n">
        <v>0.49</v>
      </c>
      <c r="Y75" t="n">
        <v>1</v>
      </c>
      <c r="Z75" t="n">
        <v>10</v>
      </c>
      <c r="AA75" t="n">
        <v>639.2385458956142</v>
      </c>
      <c r="AB75" t="n">
        <v>874.6343797086831</v>
      </c>
      <c r="AC75" t="n">
        <v>791.1605020663475</v>
      </c>
      <c r="AD75" t="n">
        <v>639238.5458956142</v>
      </c>
      <c r="AE75" t="n">
        <v>874634.3797086831</v>
      </c>
      <c r="AF75" t="n">
        <v>1.579268165473876e-05</v>
      </c>
      <c r="AG75" t="n">
        <v>33</v>
      </c>
      <c r="AH75" t="n">
        <v>791160.5020663475</v>
      </c>
    </row>
    <row r="76">
      <c r="A76" t="n">
        <v>74</v>
      </c>
      <c r="B76" t="n">
        <v>150</v>
      </c>
      <c r="C76" t="inlineStr">
        <is>
          <t xml:space="preserve">CONCLUIDO	</t>
        </is>
      </c>
      <c r="D76" t="n">
        <v>3.5452</v>
      </c>
      <c r="E76" t="n">
        <v>28.21</v>
      </c>
      <c r="F76" t="n">
        <v>24.21</v>
      </c>
      <c r="G76" t="n">
        <v>80.7</v>
      </c>
      <c r="H76" t="n">
        <v>1.03</v>
      </c>
      <c r="I76" t="n">
        <v>18</v>
      </c>
      <c r="J76" t="n">
        <v>338.03</v>
      </c>
      <c r="K76" t="n">
        <v>61.82</v>
      </c>
      <c r="L76" t="n">
        <v>19.5</v>
      </c>
      <c r="M76" t="n">
        <v>16</v>
      </c>
      <c r="N76" t="n">
        <v>106.71</v>
      </c>
      <c r="O76" t="n">
        <v>41924.62</v>
      </c>
      <c r="P76" t="n">
        <v>448.08</v>
      </c>
      <c r="Q76" t="n">
        <v>452.62</v>
      </c>
      <c r="R76" t="n">
        <v>77.90000000000001</v>
      </c>
      <c r="S76" t="n">
        <v>57.64</v>
      </c>
      <c r="T76" t="n">
        <v>7999.89</v>
      </c>
      <c r="U76" t="n">
        <v>0.74</v>
      </c>
      <c r="V76" t="n">
        <v>0.88</v>
      </c>
      <c r="W76" t="n">
        <v>6.83</v>
      </c>
      <c r="X76" t="n">
        <v>0.49</v>
      </c>
      <c r="Y76" t="n">
        <v>1</v>
      </c>
      <c r="Z76" t="n">
        <v>10</v>
      </c>
      <c r="AA76" t="n">
        <v>639.1976884997059</v>
      </c>
      <c r="AB76" t="n">
        <v>874.5784768171003</v>
      </c>
      <c r="AC76" t="n">
        <v>791.1099344682771</v>
      </c>
      <c r="AD76" t="n">
        <v>639197.6884997059</v>
      </c>
      <c r="AE76" t="n">
        <v>874578.4768171003</v>
      </c>
      <c r="AF76" t="n">
        <v>1.579580053671318e-05</v>
      </c>
      <c r="AG76" t="n">
        <v>33</v>
      </c>
      <c r="AH76" t="n">
        <v>791109.934468277</v>
      </c>
    </row>
    <row r="77">
      <c r="A77" t="n">
        <v>75</v>
      </c>
      <c r="B77" t="n">
        <v>150</v>
      </c>
      <c r="C77" t="inlineStr">
        <is>
          <t xml:space="preserve">CONCLUIDO	</t>
        </is>
      </c>
      <c r="D77" t="n">
        <v>3.5452</v>
      </c>
      <c r="E77" t="n">
        <v>28.21</v>
      </c>
      <c r="F77" t="n">
        <v>24.21</v>
      </c>
      <c r="G77" t="n">
        <v>80.7</v>
      </c>
      <c r="H77" t="n">
        <v>1.04</v>
      </c>
      <c r="I77" t="n">
        <v>18</v>
      </c>
      <c r="J77" t="n">
        <v>338.63</v>
      </c>
      <c r="K77" t="n">
        <v>61.82</v>
      </c>
      <c r="L77" t="n">
        <v>19.75</v>
      </c>
      <c r="M77" t="n">
        <v>16</v>
      </c>
      <c r="N77" t="n">
        <v>107.06</v>
      </c>
      <c r="O77" t="n">
        <v>41999.28</v>
      </c>
      <c r="P77" t="n">
        <v>447.85</v>
      </c>
      <c r="Q77" t="n">
        <v>452.65</v>
      </c>
      <c r="R77" t="n">
        <v>77.88</v>
      </c>
      <c r="S77" t="n">
        <v>57.64</v>
      </c>
      <c r="T77" t="n">
        <v>7987.66</v>
      </c>
      <c r="U77" t="n">
        <v>0.74</v>
      </c>
      <c r="V77" t="n">
        <v>0.88</v>
      </c>
      <c r="W77" t="n">
        <v>6.83</v>
      </c>
      <c r="X77" t="n">
        <v>0.48</v>
      </c>
      <c r="Y77" t="n">
        <v>1</v>
      </c>
      <c r="Z77" t="n">
        <v>10</v>
      </c>
      <c r="AA77" t="n">
        <v>639.0407751808648</v>
      </c>
      <c r="AB77" t="n">
        <v>874.3637810917347</v>
      </c>
      <c r="AC77" t="n">
        <v>790.915729001613</v>
      </c>
      <c r="AD77" t="n">
        <v>639040.7751808647</v>
      </c>
      <c r="AE77" t="n">
        <v>874363.7810917348</v>
      </c>
      <c r="AF77" t="n">
        <v>1.579580053671318e-05</v>
      </c>
      <c r="AG77" t="n">
        <v>33</v>
      </c>
      <c r="AH77" t="n">
        <v>790915.7290016131</v>
      </c>
    </row>
    <row r="78">
      <c r="A78" t="n">
        <v>76</v>
      </c>
      <c r="B78" t="n">
        <v>150</v>
      </c>
      <c r="C78" t="inlineStr">
        <is>
          <t xml:space="preserve">CONCLUIDO	</t>
        </is>
      </c>
      <c r="D78" t="n">
        <v>3.557</v>
      </c>
      <c r="E78" t="n">
        <v>28.11</v>
      </c>
      <c r="F78" t="n">
        <v>24.17</v>
      </c>
      <c r="G78" t="n">
        <v>85.31</v>
      </c>
      <c r="H78" t="n">
        <v>1.05</v>
      </c>
      <c r="I78" t="n">
        <v>17</v>
      </c>
      <c r="J78" t="n">
        <v>339.24</v>
      </c>
      <c r="K78" t="n">
        <v>61.82</v>
      </c>
      <c r="L78" t="n">
        <v>20</v>
      </c>
      <c r="M78" t="n">
        <v>15</v>
      </c>
      <c r="N78" t="n">
        <v>107.42</v>
      </c>
      <c r="O78" t="n">
        <v>42074.12</v>
      </c>
      <c r="P78" t="n">
        <v>446.8</v>
      </c>
      <c r="Q78" t="n">
        <v>452.56</v>
      </c>
      <c r="R78" t="n">
        <v>76.94</v>
      </c>
      <c r="S78" t="n">
        <v>57.64</v>
      </c>
      <c r="T78" t="n">
        <v>7521.36</v>
      </c>
      <c r="U78" t="n">
        <v>0.75</v>
      </c>
      <c r="V78" t="n">
        <v>0.88</v>
      </c>
      <c r="W78" t="n">
        <v>6.82</v>
      </c>
      <c r="X78" t="n">
        <v>0.45</v>
      </c>
      <c r="Y78" t="n">
        <v>1</v>
      </c>
      <c r="Z78" t="n">
        <v>10</v>
      </c>
      <c r="AA78" t="n">
        <v>637.139015234106</v>
      </c>
      <c r="AB78" t="n">
        <v>871.7617092328521</v>
      </c>
      <c r="AC78" t="n">
        <v>788.5619952289114</v>
      </c>
      <c r="AD78" t="n">
        <v>637139.015234106</v>
      </c>
      <c r="AE78" t="n">
        <v>871761.7092328521</v>
      </c>
      <c r="AF78" t="n">
        <v>1.584837597571047e-05</v>
      </c>
      <c r="AG78" t="n">
        <v>33</v>
      </c>
      <c r="AH78" t="n">
        <v>788561.9952289114</v>
      </c>
    </row>
    <row r="79">
      <c r="A79" t="n">
        <v>77</v>
      </c>
      <c r="B79" t="n">
        <v>150</v>
      </c>
      <c r="C79" t="inlineStr">
        <is>
          <t xml:space="preserve">CONCLUIDO	</t>
        </is>
      </c>
      <c r="D79" t="n">
        <v>3.5564</v>
      </c>
      <c r="E79" t="n">
        <v>28.12</v>
      </c>
      <c r="F79" t="n">
        <v>24.18</v>
      </c>
      <c r="G79" t="n">
        <v>85.33</v>
      </c>
      <c r="H79" t="n">
        <v>1.06</v>
      </c>
      <c r="I79" t="n">
        <v>17</v>
      </c>
      <c r="J79" t="n">
        <v>339.85</v>
      </c>
      <c r="K79" t="n">
        <v>61.82</v>
      </c>
      <c r="L79" t="n">
        <v>20.25</v>
      </c>
      <c r="M79" t="n">
        <v>15</v>
      </c>
      <c r="N79" t="n">
        <v>107.78</v>
      </c>
      <c r="O79" t="n">
        <v>42149.15</v>
      </c>
      <c r="P79" t="n">
        <v>447.34</v>
      </c>
      <c r="Q79" t="n">
        <v>452.57</v>
      </c>
      <c r="R79" t="n">
        <v>76.75</v>
      </c>
      <c r="S79" t="n">
        <v>57.64</v>
      </c>
      <c r="T79" t="n">
        <v>7428.3</v>
      </c>
      <c r="U79" t="n">
        <v>0.75</v>
      </c>
      <c r="V79" t="n">
        <v>0.88</v>
      </c>
      <c r="W79" t="n">
        <v>6.83</v>
      </c>
      <c r="X79" t="n">
        <v>0.45</v>
      </c>
      <c r="Y79" t="n">
        <v>1</v>
      </c>
      <c r="Z79" t="n">
        <v>10</v>
      </c>
      <c r="AA79" t="n">
        <v>637.5778562328965</v>
      </c>
      <c r="AB79" t="n">
        <v>872.3621508476955</v>
      </c>
      <c r="AC79" t="n">
        <v>789.1051315387593</v>
      </c>
      <c r="AD79" t="n">
        <v>637577.8562328964</v>
      </c>
      <c r="AE79" t="n">
        <v>872362.1508476955</v>
      </c>
      <c r="AF79" t="n">
        <v>1.584570264830383e-05</v>
      </c>
      <c r="AG79" t="n">
        <v>33</v>
      </c>
      <c r="AH79" t="n">
        <v>789105.1315387593</v>
      </c>
    </row>
    <row r="80">
      <c r="A80" t="n">
        <v>78</v>
      </c>
      <c r="B80" t="n">
        <v>150</v>
      </c>
      <c r="C80" t="inlineStr">
        <is>
          <t xml:space="preserve">CONCLUIDO	</t>
        </is>
      </c>
      <c r="D80" t="n">
        <v>3.5567</v>
      </c>
      <c r="E80" t="n">
        <v>28.12</v>
      </c>
      <c r="F80" t="n">
        <v>24.17</v>
      </c>
      <c r="G80" t="n">
        <v>85.31999999999999</v>
      </c>
      <c r="H80" t="n">
        <v>1.07</v>
      </c>
      <c r="I80" t="n">
        <v>17</v>
      </c>
      <c r="J80" t="n">
        <v>340.46</v>
      </c>
      <c r="K80" t="n">
        <v>61.82</v>
      </c>
      <c r="L80" t="n">
        <v>20.5</v>
      </c>
      <c r="M80" t="n">
        <v>15</v>
      </c>
      <c r="N80" t="n">
        <v>108.14</v>
      </c>
      <c r="O80" t="n">
        <v>42224.35</v>
      </c>
      <c r="P80" t="n">
        <v>447.57</v>
      </c>
      <c r="Q80" t="n">
        <v>452.64</v>
      </c>
      <c r="R80" t="n">
        <v>77.08</v>
      </c>
      <c r="S80" t="n">
        <v>57.64</v>
      </c>
      <c r="T80" t="n">
        <v>7594.79</v>
      </c>
      <c r="U80" t="n">
        <v>0.75</v>
      </c>
      <c r="V80" t="n">
        <v>0.88</v>
      </c>
      <c r="W80" t="n">
        <v>6.82</v>
      </c>
      <c r="X80" t="n">
        <v>0.45</v>
      </c>
      <c r="Y80" t="n">
        <v>1</v>
      </c>
      <c r="Z80" t="n">
        <v>10</v>
      </c>
      <c r="AA80" t="n">
        <v>637.6912061776295</v>
      </c>
      <c r="AB80" t="n">
        <v>872.5172412427261</v>
      </c>
      <c r="AC80" t="n">
        <v>789.245420324159</v>
      </c>
      <c r="AD80" t="n">
        <v>637691.2061776295</v>
      </c>
      <c r="AE80" t="n">
        <v>872517.2412427261</v>
      </c>
      <c r="AF80" t="n">
        <v>1.584703931200715e-05</v>
      </c>
      <c r="AG80" t="n">
        <v>33</v>
      </c>
      <c r="AH80" t="n">
        <v>789245.420324159</v>
      </c>
    </row>
    <row r="81">
      <c r="A81" t="n">
        <v>79</v>
      </c>
      <c r="B81" t="n">
        <v>150</v>
      </c>
      <c r="C81" t="inlineStr">
        <is>
          <t xml:space="preserve">CONCLUIDO	</t>
        </is>
      </c>
      <c r="D81" t="n">
        <v>3.5572</v>
      </c>
      <c r="E81" t="n">
        <v>28.11</v>
      </c>
      <c r="F81" t="n">
        <v>24.17</v>
      </c>
      <c r="G81" t="n">
        <v>85.31</v>
      </c>
      <c r="H81" t="n">
        <v>1.08</v>
      </c>
      <c r="I81" t="n">
        <v>17</v>
      </c>
      <c r="J81" t="n">
        <v>341.07</v>
      </c>
      <c r="K81" t="n">
        <v>61.82</v>
      </c>
      <c r="L81" t="n">
        <v>20.75</v>
      </c>
      <c r="M81" t="n">
        <v>15</v>
      </c>
      <c r="N81" t="n">
        <v>108.5</v>
      </c>
      <c r="O81" t="n">
        <v>42299.74</v>
      </c>
      <c r="P81" t="n">
        <v>447.9</v>
      </c>
      <c r="Q81" t="n">
        <v>452.63</v>
      </c>
      <c r="R81" t="n">
        <v>76.68000000000001</v>
      </c>
      <c r="S81" t="n">
        <v>57.64</v>
      </c>
      <c r="T81" t="n">
        <v>7392.39</v>
      </c>
      <c r="U81" t="n">
        <v>0.75</v>
      </c>
      <c r="V81" t="n">
        <v>0.88</v>
      </c>
      <c r="W81" t="n">
        <v>6.83</v>
      </c>
      <c r="X81" t="n">
        <v>0.45</v>
      </c>
      <c r="Y81" t="n">
        <v>1</v>
      </c>
      <c r="Z81" t="n">
        <v>10</v>
      </c>
      <c r="AA81" t="n">
        <v>637.8678939853644</v>
      </c>
      <c r="AB81" t="n">
        <v>872.7589932961848</v>
      </c>
      <c r="AC81" t="n">
        <v>789.4640999009366</v>
      </c>
      <c r="AD81" t="n">
        <v>637867.8939853644</v>
      </c>
      <c r="AE81" t="n">
        <v>872758.9932961848</v>
      </c>
      <c r="AF81" t="n">
        <v>1.584926708484602e-05</v>
      </c>
      <c r="AG81" t="n">
        <v>33</v>
      </c>
      <c r="AH81" t="n">
        <v>789464.0999009366</v>
      </c>
    </row>
    <row r="82">
      <c r="A82" t="n">
        <v>80</v>
      </c>
      <c r="B82" t="n">
        <v>150</v>
      </c>
      <c r="C82" t="inlineStr">
        <is>
          <t xml:space="preserve">CONCLUIDO	</t>
        </is>
      </c>
      <c r="D82" t="n">
        <v>3.5545</v>
      </c>
      <c r="E82" t="n">
        <v>28.13</v>
      </c>
      <c r="F82" t="n">
        <v>24.19</v>
      </c>
      <c r="G82" t="n">
        <v>85.38</v>
      </c>
      <c r="H82" t="n">
        <v>1.1</v>
      </c>
      <c r="I82" t="n">
        <v>17</v>
      </c>
      <c r="J82" t="n">
        <v>341.68</v>
      </c>
      <c r="K82" t="n">
        <v>61.82</v>
      </c>
      <c r="L82" t="n">
        <v>21</v>
      </c>
      <c r="M82" t="n">
        <v>15</v>
      </c>
      <c r="N82" t="n">
        <v>108.86</v>
      </c>
      <c r="O82" t="n">
        <v>42375.31</v>
      </c>
      <c r="P82" t="n">
        <v>448.21</v>
      </c>
      <c r="Q82" t="n">
        <v>452.58</v>
      </c>
      <c r="R82" t="n">
        <v>77.56</v>
      </c>
      <c r="S82" t="n">
        <v>57.64</v>
      </c>
      <c r="T82" t="n">
        <v>7834.4</v>
      </c>
      <c r="U82" t="n">
        <v>0.74</v>
      </c>
      <c r="V82" t="n">
        <v>0.88</v>
      </c>
      <c r="W82" t="n">
        <v>6.82</v>
      </c>
      <c r="X82" t="n">
        <v>0.47</v>
      </c>
      <c r="Y82" t="n">
        <v>1</v>
      </c>
      <c r="Z82" t="n">
        <v>10</v>
      </c>
      <c r="AA82" t="n">
        <v>638.3655980081029</v>
      </c>
      <c r="AB82" t="n">
        <v>873.4399738972475</v>
      </c>
      <c r="AC82" t="n">
        <v>790.0800886691961</v>
      </c>
      <c r="AD82" t="n">
        <v>638365.5980081029</v>
      </c>
      <c r="AE82" t="n">
        <v>873439.9738972475</v>
      </c>
      <c r="AF82" t="n">
        <v>1.583723711151613e-05</v>
      </c>
      <c r="AG82" t="n">
        <v>33</v>
      </c>
      <c r="AH82" t="n">
        <v>790080.0886691961</v>
      </c>
    </row>
    <row r="83">
      <c r="A83" t="n">
        <v>81</v>
      </c>
      <c r="B83" t="n">
        <v>150</v>
      </c>
      <c r="C83" t="inlineStr">
        <is>
          <t xml:space="preserve">CONCLUIDO	</t>
        </is>
      </c>
      <c r="D83" t="n">
        <v>3.555</v>
      </c>
      <c r="E83" t="n">
        <v>28.13</v>
      </c>
      <c r="F83" t="n">
        <v>24.19</v>
      </c>
      <c r="G83" t="n">
        <v>85.37</v>
      </c>
      <c r="H83" t="n">
        <v>1.11</v>
      </c>
      <c r="I83" t="n">
        <v>17</v>
      </c>
      <c r="J83" t="n">
        <v>342.3</v>
      </c>
      <c r="K83" t="n">
        <v>61.82</v>
      </c>
      <c r="L83" t="n">
        <v>21.25</v>
      </c>
      <c r="M83" t="n">
        <v>15</v>
      </c>
      <c r="N83" t="n">
        <v>109.23</v>
      </c>
      <c r="O83" t="n">
        <v>42451.07</v>
      </c>
      <c r="P83" t="n">
        <v>448.02</v>
      </c>
      <c r="Q83" t="n">
        <v>452.6</v>
      </c>
      <c r="R83" t="n">
        <v>77.41</v>
      </c>
      <c r="S83" t="n">
        <v>57.64</v>
      </c>
      <c r="T83" t="n">
        <v>7758.4</v>
      </c>
      <c r="U83" t="n">
        <v>0.74</v>
      </c>
      <c r="V83" t="n">
        <v>0.88</v>
      </c>
      <c r="W83" t="n">
        <v>6.82</v>
      </c>
      <c r="X83" t="n">
        <v>0.46</v>
      </c>
      <c r="Y83" t="n">
        <v>1</v>
      </c>
      <c r="Z83" t="n">
        <v>10</v>
      </c>
      <c r="AA83" t="n">
        <v>638.1885177219505</v>
      </c>
      <c r="AB83" t="n">
        <v>873.1976848375026</v>
      </c>
      <c r="AC83" t="n">
        <v>789.8609233372587</v>
      </c>
      <c r="AD83" t="n">
        <v>638188.5177219504</v>
      </c>
      <c r="AE83" t="n">
        <v>873197.6848375027</v>
      </c>
      <c r="AF83" t="n">
        <v>1.5839464884355e-05</v>
      </c>
      <c r="AG83" t="n">
        <v>33</v>
      </c>
      <c r="AH83" t="n">
        <v>789860.9233372586</v>
      </c>
    </row>
    <row r="84">
      <c r="A84" t="n">
        <v>82</v>
      </c>
      <c r="B84" t="n">
        <v>150</v>
      </c>
      <c r="C84" t="inlineStr">
        <is>
          <t xml:space="preserve">CONCLUIDO	</t>
        </is>
      </c>
      <c r="D84" t="n">
        <v>3.5654</v>
      </c>
      <c r="E84" t="n">
        <v>28.05</v>
      </c>
      <c r="F84" t="n">
        <v>24.16</v>
      </c>
      <c r="G84" t="n">
        <v>90.59999999999999</v>
      </c>
      <c r="H84" t="n">
        <v>1.12</v>
      </c>
      <c r="I84" t="n">
        <v>16</v>
      </c>
      <c r="J84" t="n">
        <v>342.91</v>
      </c>
      <c r="K84" t="n">
        <v>61.82</v>
      </c>
      <c r="L84" t="n">
        <v>21.5</v>
      </c>
      <c r="M84" t="n">
        <v>14</v>
      </c>
      <c r="N84" t="n">
        <v>109.59</v>
      </c>
      <c r="O84" t="n">
        <v>42527.02</v>
      </c>
      <c r="P84" t="n">
        <v>447.77</v>
      </c>
      <c r="Q84" t="n">
        <v>452.59</v>
      </c>
      <c r="R84" t="n">
        <v>76.56</v>
      </c>
      <c r="S84" t="n">
        <v>57.64</v>
      </c>
      <c r="T84" t="n">
        <v>7339.47</v>
      </c>
      <c r="U84" t="n">
        <v>0.75</v>
      </c>
      <c r="V84" t="n">
        <v>0.88</v>
      </c>
      <c r="W84" t="n">
        <v>6.82</v>
      </c>
      <c r="X84" t="n">
        <v>0.44</v>
      </c>
      <c r="Y84" t="n">
        <v>1</v>
      </c>
      <c r="Z84" t="n">
        <v>10</v>
      </c>
      <c r="AA84" t="n">
        <v>636.984582908831</v>
      </c>
      <c r="AB84" t="n">
        <v>871.5504081123375</v>
      </c>
      <c r="AC84" t="n">
        <v>788.3708603907759</v>
      </c>
      <c r="AD84" t="n">
        <v>636984.5829088311</v>
      </c>
      <c r="AE84" t="n">
        <v>871550.4081123376</v>
      </c>
      <c r="AF84" t="n">
        <v>1.588580255940346e-05</v>
      </c>
      <c r="AG84" t="n">
        <v>33</v>
      </c>
      <c r="AH84" t="n">
        <v>788370.8603907758</v>
      </c>
    </row>
    <row r="85">
      <c r="A85" t="n">
        <v>83</v>
      </c>
      <c r="B85" t="n">
        <v>150</v>
      </c>
      <c r="C85" t="inlineStr">
        <is>
          <t xml:space="preserve">CONCLUIDO	</t>
        </is>
      </c>
      <c r="D85" t="n">
        <v>3.5657</v>
      </c>
      <c r="E85" t="n">
        <v>28.04</v>
      </c>
      <c r="F85" t="n">
        <v>24.16</v>
      </c>
      <c r="G85" t="n">
        <v>90.59</v>
      </c>
      <c r="H85" t="n">
        <v>1.13</v>
      </c>
      <c r="I85" t="n">
        <v>16</v>
      </c>
      <c r="J85" t="n">
        <v>343.53</v>
      </c>
      <c r="K85" t="n">
        <v>61.82</v>
      </c>
      <c r="L85" t="n">
        <v>21.75</v>
      </c>
      <c r="M85" t="n">
        <v>14</v>
      </c>
      <c r="N85" t="n">
        <v>109.96</v>
      </c>
      <c r="O85" t="n">
        <v>42603.15</v>
      </c>
      <c r="P85" t="n">
        <v>447.78</v>
      </c>
      <c r="Q85" t="n">
        <v>452.58</v>
      </c>
      <c r="R85" t="n">
        <v>76.38</v>
      </c>
      <c r="S85" t="n">
        <v>57.64</v>
      </c>
      <c r="T85" t="n">
        <v>7247.31</v>
      </c>
      <c r="U85" t="n">
        <v>0.75</v>
      </c>
      <c r="V85" t="n">
        <v>0.88</v>
      </c>
      <c r="W85" t="n">
        <v>6.82</v>
      </c>
      <c r="X85" t="n">
        <v>0.43</v>
      </c>
      <c r="Y85" t="n">
        <v>1</v>
      </c>
      <c r="Z85" t="n">
        <v>10</v>
      </c>
      <c r="AA85" t="n">
        <v>636.9628801400654</v>
      </c>
      <c r="AB85" t="n">
        <v>871.5207134266537</v>
      </c>
      <c r="AC85" t="n">
        <v>788.343999724217</v>
      </c>
      <c r="AD85" t="n">
        <v>636962.8801400654</v>
      </c>
      <c r="AE85" t="n">
        <v>871520.7134266538</v>
      </c>
      <c r="AF85" t="n">
        <v>1.588713922310679e-05</v>
      </c>
      <c r="AG85" t="n">
        <v>33</v>
      </c>
      <c r="AH85" t="n">
        <v>788343.999724217</v>
      </c>
    </row>
    <row r="86">
      <c r="A86" t="n">
        <v>84</v>
      </c>
      <c r="B86" t="n">
        <v>150</v>
      </c>
      <c r="C86" t="inlineStr">
        <is>
          <t xml:space="preserve">CONCLUIDO	</t>
        </is>
      </c>
      <c r="D86" t="n">
        <v>3.5665</v>
      </c>
      <c r="E86" t="n">
        <v>28.04</v>
      </c>
      <c r="F86" t="n">
        <v>24.15</v>
      </c>
      <c r="G86" t="n">
        <v>90.56999999999999</v>
      </c>
      <c r="H86" t="n">
        <v>1.14</v>
      </c>
      <c r="I86" t="n">
        <v>16</v>
      </c>
      <c r="J86" t="n">
        <v>344.15</v>
      </c>
      <c r="K86" t="n">
        <v>61.82</v>
      </c>
      <c r="L86" t="n">
        <v>22</v>
      </c>
      <c r="M86" t="n">
        <v>14</v>
      </c>
      <c r="N86" t="n">
        <v>110.33</v>
      </c>
      <c r="O86" t="n">
        <v>42679.6</v>
      </c>
      <c r="P86" t="n">
        <v>447.88</v>
      </c>
      <c r="Q86" t="n">
        <v>452.57</v>
      </c>
      <c r="R86" t="n">
        <v>76.36</v>
      </c>
      <c r="S86" t="n">
        <v>57.64</v>
      </c>
      <c r="T86" t="n">
        <v>7235.98</v>
      </c>
      <c r="U86" t="n">
        <v>0.75</v>
      </c>
      <c r="V86" t="n">
        <v>0.88</v>
      </c>
      <c r="W86" t="n">
        <v>6.82</v>
      </c>
      <c r="X86" t="n">
        <v>0.43</v>
      </c>
      <c r="Y86" t="n">
        <v>1</v>
      </c>
      <c r="Z86" t="n">
        <v>10</v>
      </c>
      <c r="AA86" t="n">
        <v>636.9403471463861</v>
      </c>
      <c r="AB86" t="n">
        <v>871.489882790616</v>
      </c>
      <c r="AC86" t="n">
        <v>788.3161115208115</v>
      </c>
      <c r="AD86" t="n">
        <v>636940.347146386</v>
      </c>
      <c r="AE86" t="n">
        <v>871489.882790616</v>
      </c>
      <c r="AF86" t="n">
        <v>1.589070365964897e-05</v>
      </c>
      <c r="AG86" t="n">
        <v>33</v>
      </c>
      <c r="AH86" t="n">
        <v>788316.1115208116</v>
      </c>
    </row>
    <row r="87">
      <c r="A87" t="n">
        <v>85</v>
      </c>
      <c r="B87" t="n">
        <v>150</v>
      </c>
      <c r="C87" t="inlineStr">
        <is>
          <t xml:space="preserve">CONCLUIDO	</t>
        </is>
      </c>
      <c r="D87" t="n">
        <v>3.5663</v>
      </c>
      <c r="E87" t="n">
        <v>28.04</v>
      </c>
      <c r="F87" t="n">
        <v>24.15</v>
      </c>
      <c r="G87" t="n">
        <v>90.58</v>
      </c>
      <c r="H87" t="n">
        <v>1.15</v>
      </c>
      <c r="I87" t="n">
        <v>16</v>
      </c>
      <c r="J87" t="n">
        <v>344.77</v>
      </c>
      <c r="K87" t="n">
        <v>61.82</v>
      </c>
      <c r="L87" t="n">
        <v>22.25</v>
      </c>
      <c r="M87" t="n">
        <v>14</v>
      </c>
      <c r="N87" t="n">
        <v>110.7</v>
      </c>
      <c r="O87" t="n">
        <v>42756.12</v>
      </c>
      <c r="P87" t="n">
        <v>448.2</v>
      </c>
      <c r="Q87" t="n">
        <v>452.6</v>
      </c>
      <c r="R87" t="n">
        <v>76.23999999999999</v>
      </c>
      <c r="S87" t="n">
        <v>57.64</v>
      </c>
      <c r="T87" t="n">
        <v>7177.84</v>
      </c>
      <c r="U87" t="n">
        <v>0.76</v>
      </c>
      <c r="V87" t="n">
        <v>0.88</v>
      </c>
      <c r="W87" t="n">
        <v>6.82</v>
      </c>
      <c r="X87" t="n">
        <v>0.43</v>
      </c>
      <c r="Y87" t="n">
        <v>1</v>
      </c>
      <c r="Z87" t="n">
        <v>10</v>
      </c>
      <c r="AA87" t="n">
        <v>637.176354574314</v>
      </c>
      <c r="AB87" t="n">
        <v>871.8127985654199</v>
      </c>
      <c r="AC87" t="n">
        <v>788.6082086672834</v>
      </c>
      <c r="AD87" t="n">
        <v>637176.354574314</v>
      </c>
      <c r="AE87" t="n">
        <v>871812.79856542</v>
      </c>
      <c r="AF87" t="n">
        <v>1.588981255051343e-05</v>
      </c>
      <c r="AG87" t="n">
        <v>33</v>
      </c>
      <c r="AH87" t="n">
        <v>788608.2086672834</v>
      </c>
    </row>
    <row r="88">
      <c r="A88" t="n">
        <v>86</v>
      </c>
      <c r="B88" t="n">
        <v>150</v>
      </c>
      <c r="C88" t="inlineStr">
        <is>
          <t xml:space="preserve">CONCLUIDO	</t>
        </is>
      </c>
      <c r="D88" t="n">
        <v>3.5647</v>
      </c>
      <c r="E88" t="n">
        <v>28.05</v>
      </c>
      <c r="F88" t="n">
        <v>24.17</v>
      </c>
      <c r="G88" t="n">
        <v>90.63</v>
      </c>
      <c r="H88" t="n">
        <v>1.16</v>
      </c>
      <c r="I88" t="n">
        <v>16</v>
      </c>
      <c r="J88" t="n">
        <v>345.39</v>
      </c>
      <c r="K88" t="n">
        <v>61.82</v>
      </c>
      <c r="L88" t="n">
        <v>22.5</v>
      </c>
      <c r="M88" t="n">
        <v>14</v>
      </c>
      <c r="N88" t="n">
        <v>111.07</v>
      </c>
      <c r="O88" t="n">
        <v>42832.82</v>
      </c>
      <c r="P88" t="n">
        <v>448.62</v>
      </c>
      <c r="Q88" t="n">
        <v>452.58</v>
      </c>
      <c r="R88" t="n">
        <v>76.65000000000001</v>
      </c>
      <c r="S88" t="n">
        <v>57.64</v>
      </c>
      <c r="T88" t="n">
        <v>7385.4</v>
      </c>
      <c r="U88" t="n">
        <v>0.75</v>
      </c>
      <c r="V88" t="n">
        <v>0.88</v>
      </c>
      <c r="W88" t="n">
        <v>6.82</v>
      </c>
      <c r="X88" t="n">
        <v>0.44</v>
      </c>
      <c r="Y88" t="n">
        <v>1</v>
      </c>
      <c r="Z88" t="n">
        <v>10</v>
      </c>
      <c r="AA88" t="n">
        <v>637.6422090134644</v>
      </c>
      <c r="AB88" t="n">
        <v>872.4502011611131</v>
      </c>
      <c r="AC88" t="n">
        <v>789.1847784538437</v>
      </c>
      <c r="AD88" t="n">
        <v>637642.2090134644</v>
      </c>
      <c r="AE88" t="n">
        <v>872450.2011611131</v>
      </c>
      <c r="AF88" t="n">
        <v>1.588268367742905e-05</v>
      </c>
      <c r="AG88" t="n">
        <v>33</v>
      </c>
      <c r="AH88" t="n">
        <v>789184.7784538437</v>
      </c>
    </row>
    <row r="89">
      <c r="A89" t="n">
        <v>87</v>
      </c>
      <c r="B89" t="n">
        <v>150</v>
      </c>
      <c r="C89" t="inlineStr">
        <is>
          <t xml:space="preserve">CONCLUIDO	</t>
        </is>
      </c>
      <c r="D89" t="n">
        <v>3.565</v>
      </c>
      <c r="E89" t="n">
        <v>28.05</v>
      </c>
      <c r="F89" t="n">
        <v>24.16</v>
      </c>
      <c r="G89" t="n">
        <v>90.62</v>
      </c>
      <c r="H89" t="n">
        <v>1.17</v>
      </c>
      <c r="I89" t="n">
        <v>16</v>
      </c>
      <c r="J89" t="n">
        <v>346.02</v>
      </c>
      <c r="K89" t="n">
        <v>61.82</v>
      </c>
      <c r="L89" t="n">
        <v>22.75</v>
      </c>
      <c r="M89" t="n">
        <v>14</v>
      </c>
      <c r="N89" t="n">
        <v>111.45</v>
      </c>
      <c r="O89" t="n">
        <v>42909.73</v>
      </c>
      <c r="P89" t="n">
        <v>448.29</v>
      </c>
      <c r="Q89" t="n">
        <v>452.62</v>
      </c>
      <c r="R89" t="n">
        <v>76.64</v>
      </c>
      <c r="S89" t="n">
        <v>57.64</v>
      </c>
      <c r="T89" t="n">
        <v>7376.23</v>
      </c>
      <c r="U89" t="n">
        <v>0.75</v>
      </c>
      <c r="V89" t="n">
        <v>0.88</v>
      </c>
      <c r="W89" t="n">
        <v>6.82</v>
      </c>
      <c r="X89" t="n">
        <v>0.44</v>
      </c>
      <c r="Y89" t="n">
        <v>1</v>
      </c>
      <c r="Z89" t="n">
        <v>10</v>
      </c>
      <c r="AA89" t="n">
        <v>637.3753617263648</v>
      </c>
      <c r="AB89" t="n">
        <v>872.0850889304317</v>
      </c>
      <c r="AC89" t="n">
        <v>788.8545120220203</v>
      </c>
      <c r="AD89" t="n">
        <v>637375.3617263647</v>
      </c>
      <c r="AE89" t="n">
        <v>872085.0889304316</v>
      </c>
      <c r="AF89" t="n">
        <v>1.588402034113237e-05</v>
      </c>
      <c r="AG89" t="n">
        <v>33</v>
      </c>
      <c r="AH89" t="n">
        <v>788854.5120220203</v>
      </c>
    </row>
    <row r="90">
      <c r="A90" t="n">
        <v>88</v>
      </c>
      <c r="B90" t="n">
        <v>150</v>
      </c>
      <c r="C90" t="inlineStr">
        <is>
          <t xml:space="preserve">CONCLUIDO	</t>
        </is>
      </c>
      <c r="D90" t="n">
        <v>3.5761</v>
      </c>
      <c r="E90" t="n">
        <v>27.96</v>
      </c>
      <c r="F90" t="n">
        <v>24.13</v>
      </c>
      <c r="G90" t="n">
        <v>96.53</v>
      </c>
      <c r="H90" t="n">
        <v>1.18</v>
      </c>
      <c r="I90" t="n">
        <v>15</v>
      </c>
      <c r="J90" t="n">
        <v>346.64</v>
      </c>
      <c r="K90" t="n">
        <v>61.82</v>
      </c>
      <c r="L90" t="n">
        <v>23</v>
      </c>
      <c r="M90" t="n">
        <v>13</v>
      </c>
      <c r="N90" t="n">
        <v>111.82</v>
      </c>
      <c r="O90" t="n">
        <v>42986.83</v>
      </c>
      <c r="P90" t="n">
        <v>447.67</v>
      </c>
      <c r="Q90" t="n">
        <v>452.59</v>
      </c>
      <c r="R90" t="n">
        <v>75.63</v>
      </c>
      <c r="S90" t="n">
        <v>57.64</v>
      </c>
      <c r="T90" t="n">
        <v>6876.4</v>
      </c>
      <c r="U90" t="n">
        <v>0.76</v>
      </c>
      <c r="V90" t="n">
        <v>0.88</v>
      </c>
      <c r="W90" t="n">
        <v>6.82</v>
      </c>
      <c r="X90" t="n">
        <v>0.41</v>
      </c>
      <c r="Y90" t="n">
        <v>1</v>
      </c>
      <c r="Z90" t="n">
        <v>10</v>
      </c>
      <c r="AA90" t="n">
        <v>635.8607991589502</v>
      </c>
      <c r="AB90" t="n">
        <v>870.0127976079103</v>
      </c>
      <c r="AC90" t="n">
        <v>786.9799972748411</v>
      </c>
      <c r="AD90" t="n">
        <v>635860.7991589501</v>
      </c>
      <c r="AE90" t="n">
        <v>870012.7976079104</v>
      </c>
      <c r="AF90" t="n">
        <v>1.593347689815525e-05</v>
      </c>
      <c r="AG90" t="n">
        <v>33</v>
      </c>
      <c r="AH90" t="n">
        <v>786979.9972748412</v>
      </c>
    </row>
    <row r="91">
      <c r="A91" t="n">
        <v>89</v>
      </c>
      <c r="B91" t="n">
        <v>150</v>
      </c>
      <c r="C91" t="inlineStr">
        <is>
          <t xml:space="preserve">CONCLUIDO	</t>
        </is>
      </c>
      <c r="D91" t="n">
        <v>3.5784</v>
      </c>
      <c r="E91" t="n">
        <v>27.95</v>
      </c>
      <c r="F91" t="n">
        <v>24.11</v>
      </c>
      <c r="G91" t="n">
        <v>96.45999999999999</v>
      </c>
      <c r="H91" t="n">
        <v>1.19</v>
      </c>
      <c r="I91" t="n">
        <v>15</v>
      </c>
      <c r="J91" t="n">
        <v>347.27</v>
      </c>
      <c r="K91" t="n">
        <v>61.82</v>
      </c>
      <c r="L91" t="n">
        <v>23.25</v>
      </c>
      <c r="M91" t="n">
        <v>13</v>
      </c>
      <c r="N91" t="n">
        <v>112.2</v>
      </c>
      <c r="O91" t="n">
        <v>43064.12</v>
      </c>
      <c r="P91" t="n">
        <v>447.57</v>
      </c>
      <c r="Q91" t="n">
        <v>452.59</v>
      </c>
      <c r="R91" t="n">
        <v>74.91</v>
      </c>
      <c r="S91" t="n">
        <v>57.64</v>
      </c>
      <c r="T91" t="n">
        <v>6515.73</v>
      </c>
      <c r="U91" t="n">
        <v>0.77</v>
      </c>
      <c r="V91" t="n">
        <v>0.88</v>
      </c>
      <c r="W91" t="n">
        <v>6.82</v>
      </c>
      <c r="X91" t="n">
        <v>0.39</v>
      </c>
      <c r="Y91" t="n">
        <v>1</v>
      </c>
      <c r="Z91" t="n">
        <v>10</v>
      </c>
      <c r="AA91" t="n">
        <v>635.5475938772878</v>
      </c>
      <c r="AB91" t="n">
        <v>869.5842563238982</v>
      </c>
      <c r="AC91" t="n">
        <v>786.5923553695138</v>
      </c>
      <c r="AD91" t="n">
        <v>635547.5938772878</v>
      </c>
      <c r="AE91" t="n">
        <v>869584.2563238982</v>
      </c>
      <c r="AF91" t="n">
        <v>1.594372465321404e-05</v>
      </c>
      <c r="AG91" t="n">
        <v>33</v>
      </c>
      <c r="AH91" t="n">
        <v>786592.3553695139</v>
      </c>
    </row>
    <row r="92">
      <c r="A92" t="n">
        <v>90</v>
      </c>
      <c r="B92" t="n">
        <v>150</v>
      </c>
      <c r="C92" t="inlineStr">
        <is>
          <t xml:space="preserve">CONCLUIDO	</t>
        </is>
      </c>
      <c r="D92" t="n">
        <v>3.5769</v>
      </c>
      <c r="E92" t="n">
        <v>27.96</v>
      </c>
      <c r="F92" t="n">
        <v>24.13</v>
      </c>
      <c r="G92" t="n">
        <v>96.51000000000001</v>
      </c>
      <c r="H92" t="n">
        <v>1.2</v>
      </c>
      <c r="I92" t="n">
        <v>15</v>
      </c>
      <c r="J92" t="n">
        <v>347.9</v>
      </c>
      <c r="K92" t="n">
        <v>61.82</v>
      </c>
      <c r="L92" t="n">
        <v>23.5</v>
      </c>
      <c r="M92" t="n">
        <v>13</v>
      </c>
      <c r="N92" t="n">
        <v>112.58</v>
      </c>
      <c r="O92" t="n">
        <v>43141.62</v>
      </c>
      <c r="P92" t="n">
        <v>448.02</v>
      </c>
      <c r="Q92" t="n">
        <v>452.64</v>
      </c>
      <c r="R92" t="n">
        <v>75.48999999999999</v>
      </c>
      <c r="S92" t="n">
        <v>57.64</v>
      </c>
      <c r="T92" t="n">
        <v>6809.66</v>
      </c>
      <c r="U92" t="n">
        <v>0.76</v>
      </c>
      <c r="V92" t="n">
        <v>0.88</v>
      </c>
      <c r="W92" t="n">
        <v>6.82</v>
      </c>
      <c r="X92" t="n">
        <v>0.4</v>
      </c>
      <c r="Y92" t="n">
        <v>1</v>
      </c>
      <c r="Z92" t="n">
        <v>10</v>
      </c>
      <c r="AA92" t="n">
        <v>636.0219910089431</v>
      </c>
      <c r="AB92" t="n">
        <v>870.2333474083533</v>
      </c>
      <c r="AC92" t="n">
        <v>787.1794981118736</v>
      </c>
      <c r="AD92" t="n">
        <v>636021.9910089432</v>
      </c>
      <c r="AE92" t="n">
        <v>870233.3474083534</v>
      </c>
      <c r="AF92" t="n">
        <v>1.593704133469744e-05</v>
      </c>
      <c r="AG92" t="n">
        <v>33</v>
      </c>
      <c r="AH92" t="n">
        <v>787179.4981118736</v>
      </c>
    </row>
    <row r="93">
      <c r="A93" t="n">
        <v>91</v>
      </c>
      <c r="B93" t="n">
        <v>150</v>
      </c>
      <c r="C93" t="inlineStr">
        <is>
          <t xml:space="preserve">CONCLUIDO	</t>
        </is>
      </c>
      <c r="D93" t="n">
        <v>3.577</v>
      </c>
      <c r="E93" t="n">
        <v>27.96</v>
      </c>
      <c r="F93" t="n">
        <v>24.13</v>
      </c>
      <c r="G93" t="n">
        <v>96.5</v>
      </c>
      <c r="H93" t="n">
        <v>1.21</v>
      </c>
      <c r="I93" t="n">
        <v>15</v>
      </c>
      <c r="J93" t="n">
        <v>348.53</v>
      </c>
      <c r="K93" t="n">
        <v>61.82</v>
      </c>
      <c r="L93" t="n">
        <v>23.75</v>
      </c>
      <c r="M93" t="n">
        <v>13</v>
      </c>
      <c r="N93" t="n">
        <v>112.96</v>
      </c>
      <c r="O93" t="n">
        <v>43219.31</v>
      </c>
      <c r="P93" t="n">
        <v>448.27</v>
      </c>
      <c r="Q93" t="n">
        <v>452.57</v>
      </c>
      <c r="R93" t="n">
        <v>75.23999999999999</v>
      </c>
      <c r="S93" t="n">
        <v>57.64</v>
      </c>
      <c r="T93" t="n">
        <v>6685.25</v>
      </c>
      <c r="U93" t="n">
        <v>0.77</v>
      </c>
      <c r="V93" t="n">
        <v>0.88</v>
      </c>
      <c r="W93" t="n">
        <v>6.82</v>
      </c>
      <c r="X93" t="n">
        <v>0.4</v>
      </c>
      <c r="Y93" t="n">
        <v>1</v>
      </c>
      <c r="Z93" t="n">
        <v>10</v>
      </c>
      <c r="AA93" t="n">
        <v>636.1815943004769</v>
      </c>
      <c r="AB93" t="n">
        <v>870.4517236730301</v>
      </c>
      <c r="AC93" t="n">
        <v>787.3770328523426</v>
      </c>
      <c r="AD93" t="n">
        <v>636181.594300477</v>
      </c>
      <c r="AE93" t="n">
        <v>870451.72367303</v>
      </c>
      <c r="AF93" t="n">
        <v>1.593748688926521e-05</v>
      </c>
      <c r="AG93" t="n">
        <v>33</v>
      </c>
      <c r="AH93" t="n">
        <v>787377.0328523426</v>
      </c>
    </row>
    <row r="94">
      <c r="A94" t="n">
        <v>92</v>
      </c>
      <c r="B94" t="n">
        <v>150</v>
      </c>
      <c r="C94" t="inlineStr">
        <is>
          <t xml:space="preserve">CONCLUIDO	</t>
        </is>
      </c>
      <c r="D94" t="n">
        <v>3.577</v>
      </c>
      <c r="E94" t="n">
        <v>27.96</v>
      </c>
      <c r="F94" t="n">
        <v>24.13</v>
      </c>
      <c r="G94" t="n">
        <v>96.5</v>
      </c>
      <c r="H94" t="n">
        <v>1.23</v>
      </c>
      <c r="I94" t="n">
        <v>15</v>
      </c>
      <c r="J94" t="n">
        <v>349.16</v>
      </c>
      <c r="K94" t="n">
        <v>61.82</v>
      </c>
      <c r="L94" t="n">
        <v>24</v>
      </c>
      <c r="M94" t="n">
        <v>13</v>
      </c>
      <c r="N94" t="n">
        <v>113.34</v>
      </c>
      <c r="O94" t="n">
        <v>43297.21</v>
      </c>
      <c r="P94" t="n">
        <v>448.27</v>
      </c>
      <c r="Q94" t="n">
        <v>452.57</v>
      </c>
      <c r="R94" t="n">
        <v>75.34999999999999</v>
      </c>
      <c r="S94" t="n">
        <v>57.64</v>
      </c>
      <c r="T94" t="n">
        <v>6737.32</v>
      </c>
      <c r="U94" t="n">
        <v>0.77</v>
      </c>
      <c r="V94" t="n">
        <v>0.88</v>
      </c>
      <c r="W94" t="n">
        <v>6.82</v>
      </c>
      <c r="X94" t="n">
        <v>0.4</v>
      </c>
      <c r="Y94" t="n">
        <v>1</v>
      </c>
      <c r="Z94" t="n">
        <v>10</v>
      </c>
      <c r="AA94" t="n">
        <v>636.1815943004769</v>
      </c>
      <c r="AB94" t="n">
        <v>870.4517236730301</v>
      </c>
      <c r="AC94" t="n">
        <v>787.3770328523426</v>
      </c>
      <c r="AD94" t="n">
        <v>636181.594300477</v>
      </c>
      <c r="AE94" t="n">
        <v>870451.72367303</v>
      </c>
      <c r="AF94" t="n">
        <v>1.593748688926521e-05</v>
      </c>
      <c r="AG94" t="n">
        <v>33</v>
      </c>
      <c r="AH94" t="n">
        <v>787377.0328523426</v>
      </c>
    </row>
    <row r="95">
      <c r="A95" t="n">
        <v>93</v>
      </c>
      <c r="B95" t="n">
        <v>150</v>
      </c>
      <c r="C95" t="inlineStr">
        <is>
          <t xml:space="preserve">CONCLUIDO	</t>
        </is>
      </c>
      <c r="D95" t="n">
        <v>3.5776</v>
      </c>
      <c r="E95" t="n">
        <v>27.95</v>
      </c>
      <c r="F95" t="n">
        <v>24.12</v>
      </c>
      <c r="G95" t="n">
        <v>96.48</v>
      </c>
      <c r="H95" t="n">
        <v>1.24</v>
      </c>
      <c r="I95" t="n">
        <v>15</v>
      </c>
      <c r="J95" t="n">
        <v>349.79</v>
      </c>
      <c r="K95" t="n">
        <v>61.82</v>
      </c>
      <c r="L95" t="n">
        <v>24.25</v>
      </c>
      <c r="M95" t="n">
        <v>13</v>
      </c>
      <c r="N95" t="n">
        <v>113.72</v>
      </c>
      <c r="O95" t="n">
        <v>43375.3</v>
      </c>
      <c r="P95" t="n">
        <v>448.09</v>
      </c>
      <c r="Q95" t="n">
        <v>452.57</v>
      </c>
      <c r="R95" t="n">
        <v>75.08</v>
      </c>
      <c r="S95" t="n">
        <v>57.64</v>
      </c>
      <c r="T95" t="n">
        <v>6604.74</v>
      </c>
      <c r="U95" t="n">
        <v>0.77</v>
      </c>
      <c r="V95" t="n">
        <v>0.88</v>
      </c>
      <c r="W95" t="n">
        <v>6.82</v>
      </c>
      <c r="X95" t="n">
        <v>0.4</v>
      </c>
      <c r="Y95" t="n">
        <v>1</v>
      </c>
      <c r="Z95" t="n">
        <v>10</v>
      </c>
      <c r="AA95" t="n">
        <v>635.988893522071</v>
      </c>
      <c r="AB95" t="n">
        <v>870.1880619666568</v>
      </c>
      <c r="AC95" t="n">
        <v>787.1385346491741</v>
      </c>
      <c r="AD95" t="n">
        <v>635988.893522071</v>
      </c>
      <c r="AE95" t="n">
        <v>870188.0619666568</v>
      </c>
      <c r="AF95" t="n">
        <v>1.594016021667186e-05</v>
      </c>
      <c r="AG95" t="n">
        <v>33</v>
      </c>
      <c r="AH95" t="n">
        <v>787138.5346491741</v>
      </c>
    </row>
    <row r="96">
      <c r="A96" t="n">
        <v>94</v>
      </c>
      <c r="B96" t="n">
        <v>150</v>
      </c>
      <c r="C96" t="inlineStr">
        <is>
          <t xml:space="preserve">CONCLUIDO	</t>
        </is>
      </c>
      <c r="D96" t="n">
        <v>3.5771</v>
      </c>
      <c r="E96" t="n">
        <v>27.96</v>
      </c>
      <c r="F96" t="n">
        <v>24.12</v>
      </c>
      <c r="G96" t="n">
        <v>96.5</v>
      </c>
      <c r="H96" t="n">
        <v>1.25</v>
      </c>
      <c r="I96" t="n">
        <v>15</v>
      </c>
      <c r="J96" t="n">
        <v>350.43</v>
      </c>
      <c r="K96" t="n">
        <v>61.82</v>
      </c>
      <c r="L96" t="n">
        <v>24.5</v>
      </c>
      <c r="M96" t="n">
        <v>13</v>
      </c>
      <c r="N96" t="n">
        <v>114.11</v>
      </c>
      <c r="O96" t="n">
        <v>43453.61</v>
      </c>
      <c r="P96" t="n">
        <v>448.16</v>
      </c>
      <c r="Q96" t="n">
        <v>452.6</v>
      </c>
      <c r="R96" t="n">
        <v>75.17</v>
      </c>
      <c r="S96" t="n">
        <v>57.64</v>
      </c>
      <c r="T96" t="n">
        <v>6645.96</v>
      </c>
      <c r="U96" t="n">
        <v>0.77</v>
      </c>
      <c r="V96" t="n">
        <v>0.88</v>
      </c>
      <c r="W96" t="n">
        <v>6.82</v>
      </c>
      <c r="X96" t="n">
        <v>0.4</v>
      </c>
      <c r="Y96" t="n">
        <v>1</v>
      </c>
      <c r="Z96" t="n">
        <v>10</v>
      </c>
      <c r="AA96" t="n">
        <v>636.0834098271201</v>
      </c>
      <c r="AB96" t="n">
        <v>870.3173833449899</v>
      </c>
      <c r="AC96" t="n">
        <v>787.2555137766628</v>
      </c>
      <c r="AD96" t="n">
        <v>636083.4098271201</v>
      </c>
      <c r="AE96" t="n">
        <v>870317.38334499</v>
      </c>
      <c r="AF96" t="n">
        <v>1.593793244383299e-05</v>
      </c>
      <c r="AG96" t="n">
        <v>33</v>
      </c>
      <c r="AH96" t="n">
        <v>787255.5137766629</v>
      </c>
    </row>
    <row r="97">
      <c r="A97" t="n">
        <v>95</v>
      </c>
      <c r="B97" t="n">
        <v>150</v>
      </c>
      <c r="C97" t="inlineStr">
        <is>
          <t xml:space="preserve">CONCLUIDO	</t>
        </is>
      </c>
      <c r="D97" t="n">
        <v>3.5875</v>
      </c>
      <c r="E97" t="n">
        <v>27.87</v>
      </c>
      <c r="F97" t="n">
        <v>24.1</v>
      </c>
      <c r="G97" t="n">
        <v>103.28</v>
      </c>
      <c r="H97" t="n">
        <v>1.26</v>
      </c>
      <c r="I97" t="n">
        <v>14</v>
      </c>
      <c r="J97" t="n">
        <v>351.06</v>
      </c>
      <c r="K97" t="n">
        <v>61.82</v>
      </c>
      <c r="L97" t="n">
        <v>24.75</v>
      </c>
      <c r="M97" t="n">
        <v>12</v>
      </c>
      <c r="N97" t="n">
        <v>114.49</v>
      </c>
      <c r="O97" t="n">
        <v>43532.12</v>
      </c>
      <c r="P97" t="n">
        <v>448.04</v>
      </c>
      <c r="Q97" t="n">
        <v>452.59</v>
      </c>
      <c r="R97" t="n">
        <v>74.48999999999999</v>
      </c>
      <c r="S97" t="n">
        <v>57.64</v>
      </c>
      <c r="T97" t="n">
        <v>6315.05</v>
      </c>
      <c r="U97" t="n">
        <v>0.77</v>
      </c>
      <c r="V97" t="n">
        <v>0.88</v>
      </c>
      <c r="W97" t="n">
        <v>6.82</v>
      </c>
      <c r="X97" t="n">
        <v>0.38</v>
      </c>
      <c r="Y97" t="n">
        <v>1</v>
      </c>
      <c r="Z97" t="n">
        <v>10</v>
      </c>
      <c r="AA97" t="n">
        <v>634.9949625893743</v>
      </c>
      <c r="AB97" t="n">
        <v>868.8281218154032</v>
      </c>
      <c r="AC97" t="n">
        <v>785.9083852772681</v>
      </c>
      <c r="AD97" t="n">
        <v>634994.9625893743</v>
      </c>
      <c r="AE97" t="n">
        <v>868828.1218154031</v>
      </c>
      <c r="AF97" t="n">
        <v>1.598427011888145e-05</v>
      </c>
      <c r="AG97" t="n">
        <v>33</v>
      </c>
      <c r="AH97" t="n">
        <v>785908.385277268</v>
      </c>
    </row>
    <row r="98">
      <c r="A98" t="n">
        <v>96</v>
      </c>
      <c r="B98" t="n">
        <v>150</v>
      </c>
      <c r="C98" t="inlineStr">
        <is>
          <t xml:space="preserve">CONCLUIDO	</t>
        </is>
      </c>
      <c r="D98" t="n">
        <v>3.5869</v>
      </c>
      <c r="E98" t="n">
        <v>27.88</v>
      </c>
      <c r="F98" t="n">
        <v>24.1</v>
      </c>
      <c r="G98" t="n">
        <v>103.3</v>
      </c>
      <c r="H98" t="n">
        <v>1.27</v>
      </c>
      <c r="I98" t="n">
        <v>14</v>
      </c>
      <c r="J98" t="n">
        <v>351.7</v>
      </c>
      <c r="K98" t="n">
        <v>61.82</v>
      </c>
      <c r="L98" t="n">
        <v>25</v>
      </c>
      <c r="M98" t="n">
        <v>12</v>
      </c>
      <c r="N98" t="n">
        <v>114.88</v>
      </c>
      <c r="O98" t="n">
        <v>43610.83</v>
      </c>
      <c r="P98" t="n">
        <v>448.75</v>
      </c>
      <c r="Q98" t="n">
        <v>452.64</v>
      </c>
      <c r="R98" t="n">
        <v>74.73999999999999</v>
      </c>
      <c r="S98" t="n">
        <v>57.64</v>
      </c>
      <c r="T98" t="n">
        <v>6437.71</v>
      </c>
      <c r="U98" t="n">
        <v>0.77</v>
      </c>
      <c r="V98" t="n">
        <v>0.88</v>
      </c>
      <c r="W98" t="n">
        <v>6.82</v>
      </c>
      <c r="X98" t="n">
        <v>0.38</v>
      </c>
      <c r="Y98" t="n">
        <v>1</v>
      </c>
      <c r="Z98" t="n">
        <v>10</v>
      </c>
      <c r="AA98" t="n">
        <v>635.5300180904838</v>
      </c>
      <c r="AB98" t="n">
        <v>869.5602083570039</v>
      </c>
      <c r="AC98" t="n">
        <v>786.5706025068282</v>
      </c>
      <c r="AD98" t="n">
        <v>635530.0180904838</v>
      </c>
      <c r="AE98" t="n">
        <v>869560.208357004</v>
      </c>
      <c r="AF98" t="n">
        <v>1.598159679147481e-05</v>
      </c>
      <c r="AG98" t="n">
        <v>33</v>
      </c>
      <c r="AH98" t="n">
        <v>786570.6025068283</v>
      </c>
    </row>
    <row r="99">
      <c r="A99" t="n">
        <v>97</v>
      </c>
      <c r="B99" t="n">
        <v>150</v>
      </c>
      <c r="C99" t="inlineStr">
        <is>
          <t xml:space="preserve">CONCLUIDO	</t>
        </is>
      </c>
      <c r="D99" t="n">
        <v>3.5892</v>
      </c>
      <c r="E99" t="n">
        <v>27.86</v>
      </c>
      <c r="F99" t="n">
        <v>24.09</v>
      </c>
      <c r="G99" t="n">
        <v>103.23</v>
      </c>
      <c r="H99" t="n">
        <v>1.28</v>
      </c>
      <c r="I99" t="n">
        <v>14</v>
      </c>
      <c r="J99" t="n">
        <v>352.34</v>
      </c>
      <c r="K99" t="n">
        <v>61.82</v>
      </c>
      <c r="L99" t="n">
        <v>25.25</v>
      </c>
      <c r="M99" t="n">
        <v>12</v>
      </c>
      <c r="N99" t="n">
        <v>115.27</v>
      </c>
      <c r="O99" t="n">
        <v>43689.76</v>
      </c>
      <c r="P99" t="n">
        <v>448.48</v>
      </c>
      <c r="Q99" t="n">
        <v>452.56</v>
      </c>
      <c r="R99" t="n">
        <v>74.14</v>
      </c>
      <c r="S99" t="n">
        <v>57.64</v>
      </c>
      <c r="T99" t="n">
        <v>6137.35</v>
      </c>
      <c r="U99" t="n">
        <v>0.78</v>
      </c>
      <c r="V99" t="n">
        <v>0.88</v>
      </c>
      <c r="W99" t="n">
        <v>6.82</v>
      </c>
      <c r="X99" t="n">
        <v>0.36</v>
      </c>
      <c r="Y99" t="n">
        <v>1</v>
      </c>
      <c r="Z99" t="n">
        <v>10</v>
      </c>
      <c r="AA99" t="n">
        <v>635.1177268100143</v>
      </c>
      <c r="AB99" t="n">
        <v>868.9960932380581</v>
      </c>
      <c r="AC99" t="n">
        <v>786.060325743094</v>
      </c>
      <c r="AD99" t="n">
        <v>635117.7268100143</v>
      </c>
      <c r="AE99" t="n">
        <v>868996.093238058</v>
      </c>
      <c r="AF99" t="n">
        <v>1.59918445465336e-05</v>
      </c>
      <c r="AG99" t="n">
        <v>33</v>
      </c>
      <c r="AH99" t="n">
        <v>786060.3257430941</v>
      </c>
    </row>
    <row r="100">
      <c r="A100" t="n">
        <v>98</v>
      </c>
      <c r="B100" t="n">
        <v>150</v>
      </c>
      <c r="C100" t="inlineStr">
        <is>
          <t xml:space="preserve">CONCLUIDO	</t>
        </is>
      </c>
      <c r="D100" t="n">
        <v>3.5895</v>
      </c>
      <c r="E100" t="n">
        <v>27.86</v>
      </c>
      <c r="F100" t="n">
        <v>24.08</v>
      </c>
      <c r="G100" t="n">
        <v>103.22</v>
      </c>
      <c r="H100" t="n">
        <v>1.29</v>
      </c>
      <c r="I100" t="n">
        <v>14</v>
      </c>
      <c r="J100" t="n">
        <v>352.98</v>
      </c>
      <c r="K100" t="n">
        <v>61.82</v>
      </c>
      <c r="L100" t="n">
        <v>25.5</v>
      </c>
      <c r="M100" t="n">
        <v>12</v>
      </c>
      <c r="N100" t="n">
        <v>115.66</v>
      </c>
      <c r="O100" t="n">
        <v>43769.02</v>
      </c>
      <c r="P100" t="n">
        <v>448.63</v>
      </c>
      <c r="Q100" t="n">
        <v>452.6</v>
      </c>
      <c r="R100" t="n">
        <v>73.98</v>
      </c>
      <c r="S100" t="n">
        <v>57.64</v>
      </c>
      <c r="T100" t="n">
        <v>6055.57</v>
      </c>
      <c r="U100" t="n">
        <v>0.78</v>
      </c>
      <c r="V100" t="n">
        <v>0.88</v>
      </c>
      <c r="W100" t="n">
        <v>6.82</v>
      </c>
      <c r="X100" t="n">
        <v>0.36</v>
      </c>
      <c r="Y100" t="n">
        <v>1</v>
      </c>
      <c r="Z100" t="n">
        <v>10</v>
      </c>
      <c r="AA100" t="n">
        <v>635.1763416385702</v>
      </c>
      <c r="AB100" t="n">
        <v>869.0762926323916</v>
      </c>
      <c r="AC100" t="n">
        <v>786.1328710197932</v>
      </c>
      <c r="AD100" t="n">
        <v>635176.3416385702</v>
      </c>
      <c r="AE100" t="n">
        <v>869076.2926323917</v>
      </c>
      <c r="AF100" t="n">
        <v>1.599318121023692e-05</v>
      </c>
      <c r="AG100" t="n">
        <v>33</v>
      </c>
      <c r="AH100" t="n">
        <v>786132.8710197932</v>
      </c>
    </row>
    <row r="101">
      <c r="A101" t="n">
        <v>99</v>
      </c>
      <c r="B101" t="n">
        <v>150</v>
      </c>
      <c r="C101" t="inlineStr">
        <is>
          <t xml:space="preserve">CONCLUIDO	</t>
        </is>
      </c>
      <c r="D101" t="n">
        <v>3.5861</v>
      </c>
      <c r="E101" t="n">
        <v>27.89</v>
      </c>
      <c r="F101" t="n">
        <v>24.11</v>
      </c>
      <c r="G101" t="n">
        <v>103.33</v>
      </c>
      <c r="H101" t="n">
        <v>1.3</v>
      </c>
      <c r="I101" t="n">
        <v>14</v>
      </c>
      <c r="J101" t="n">
        <v>353.63</v>
      </c>
      <c r="K101" t="n">
        <v>61.82</v>
      </c>
      <c r="L101" t="n">
        <v>25.75</v>
      </c>
      <c r="M101" t="n">
        <v>12</v>
      </c>
      <c r="N101" t="n">
        <v>116.06</v>
      </c>
      <c r="O101" t="n">
        <v>43848.38</v>
      </c>
      <c r="P101" t="n">
        <v>449.09</v>
      </c>
      <c r="Q101" t="n">
        <v>452.56</v>
      </c>
      <c r="R101" t="n">
        <v>74.92</v>
      </c>
      <c r="S101" t="n">
        <v>57.64</v>
      </c>
      <c r="T101" t="n">
        <v>6530.47</v>
      </c>
      <c r="U101" t="n">
        <v>0.77</v>
      </c>
      <c r="V101" t="n">
        <v>0.88</v>
      </c>
      <c r="W101" t="n">
        <v>6.82</v>
      </c>
      <c r="X101" t="n">
        <v>0.39</v>
      </c>
      <c r="Y101" t="n">
        <v>1</v>
      </c>
      <c r="Z101" t="n">
        <v>10</v>
      </c>
      <c r="AA101" t="n">
        <v>635.8488666622443</v>
      </c>
      <c r="AB101" t="n">
        <v>869.9964710394928</v>
      </c>
      <c r="AC101" t="n">
        <v>786.965228891199</v>
      </c>
      <c r="AD101" t="n">
        <v>635848.8666622443</v>
      </c>
      <c r="AE101" t="n">
        <v>869996.4710394928</v>
      </c>
      <c r="AF101" t="n">
        <v>1.597803235493262e-05</v>
      </c>
      <c r="AG101" t="n">
        <v>33</v>
      </c>
      <c r="AH101" t="n">
        <v>786965.228891199</v>
      </c>
    </row>
    <row r="102">
      <c r="A102" t="n">
        <v>100</v>
      </c>
      <c r="B102" t="n">
        <v>150</v>
      </c>
      <c r="C102" t="inlineStr">
        <is>
          <t xml:space="preserve">CONCLUIDO	</t>
        </is>
      </c>
      <c r="D102" t="n">
        <v>3.5888</v>
      </c>
      <c r="E102" t="n">
        <v>27.86</v>
      </c>
      <c r="F102" t="n">
        <v>24.09</v>
      </c>
      <c r="G102" t="n">
        <v>103.24</v>
      </c>
      <c r="H102" t="n">
        <v>1.31</v>
      </c>
      <c r="I102" t="n">
        <v>14</v>
      </c>
      <c r="J102" t="n">
        <v>354.27</v>
      </c>
      <c r="K102" t="n">
        <v>61.82</v>
      </c>
      <c r="L102" t="n">
        <v>26</v>
      </c>
      <c r="M102" t="n">
        <v>12</v>
      </c>
      <c r="N102" t="n">
        <v>116.45</v>
      </c>
      <c r="O102" t="n">
        <v>43927.95</v>
      </c>
      <c r="P102" t="n">
        <v>448.66</v>
      </c>
      <c r="Q102" t="n">
        <v>452.58</v>
      </c>
      <c r="R102" t="n">
        <v>74.20999999999999</v>
      </c>
      <c r="S102" t="n">
        <v>57.64</v>
      </c>
      <c r="T102" t="n">
        <v>6171.96</v>
      </c>
      <c r="U102" t="n">
        <v>0.78</v>
      </c>
      <c r="V102" t="n">
        <v>0.88</v>
      </c>
      <c r="W102" t="n">
        <v>6.82</v>
      </c>
      <c r="X102" t="n">
        <v>0.37</v>
      </c>
      <c r="Y102" t="n">
        <v>1</v>
      </c>
      <c r="Z102" t="n">
        <v>10</v>
      </c>
      <c r="AA102" t="n">
        <v>635.2765652341096</v>
      </c>
      <c r="AB102" t="n">
        <v>869.213422977362</v>
      </c>
      <c r="AC102" t="n">
        <v>786.2569138371031</v>
      </c>
      <c r="AD102" t="n">
        <v>635276.5652341096</v>
      </c>
      <c r="AE102" t="n">
        <v>869213.4229773621</v>
      </c>
      <c r="AF102" t="n">
        <v>1.599006232826251e-05</v>
      </c>
      <c r="AG102" t="n">
        <v>33</v>
      </c>
      <c r="AH102" t="n">
        <v>786256.9138371031</v>
      </c>
    </row>
    <row r="103">
      <c r="A103" t="n">
        <v>101</v>
      </c>
      <c r="B103" t="n">
        <v>150</v>
      </c>
      <c r="C103" t="inlineStr">
        <is>
          <t xml:space="preserve">CONCLUIDO	</t>
        </is>
      </c>
      <c r="D103" t="n">
        <v>3.5884</v>
      </c>
      <c r="E103" t="n">
        <v>27.87</v>
      </c>
      <c r="F103" t="n">
        <v>24.09</v>
      </c>
      <c r="G103" t="n">
        <v>103.25</v>
      </c>
      <c r="H103" t="n">
        <v>1.32</v>
      </c>
      <c r="I103" t="n">
        <v>14</v>
      </c>
      <c r="J103" t="n">
        <v>354.92</v>
      </c>
      <c r="K103" t="n">
        <v>61.82</v>
      </c>
      <c r="L103" t="n">
        <v>26.25</v>
      </c>
      <c r="M103" t="n">
        <v>12</v>
      </c>
      <c r="N103" t="n">
        <v>116.85</v>
      </c>
      <c r="O103" t="n">
        <v>44007.74</v>
      </c>
      <c r="P103" t="n">
        <v>448.44</v>
      </c>
      <c r="Q103" t="n">
        <v>452.56</v>
      </c>
      <c r="R103" t="n">
        <v>74.40000000000001</v>
      </c>
      <c r="S103" t="n">
        <v>57.64</v>
      </c>
      <c r="T103" t="n">
        <v>6269.07</v>
      </c>
      <c r="U103" t="n">
        <v>0.77</v>
      </c>
      <c r="V103" t="n">
        <v>0.88</v>
      </c>
      <c r="W103" t="n">
        <v>6.82</v>
      </c>
      <c r="X103" t="n">
        <v>0.37</v>
      </c>
      <c r="Y103" t="n">
        <v>1</v>
      </c>
      <c r="Z103" t="n">
        <v>10</v>
      </c>
      <c r="AA103" t="n">
        <v>635.1658316400207</v>
      </c>
      <c r="AB103" t="n">
        <v>869.0619123887079</v>
      </c>
      <c r="AC103" t="n">
        <v>786.1198632063838</v>
      </c>
      <c r="AD103" t="n">
        <v>635165.8316400207</v>
      </c>
      <c r="AE103" t="n">
        <v>869061.912388708</v>
      </c>
      <c r="AF103" t="n">
        <v>1.598828010999141e-05</v>
      </c>
      <c r="AG103" t="n">
        <v>33</v>
      </c>
      <c r="AH103" t="n">
        <v>786119.8632063838</v>
      </c>
    </row>
    <row r="104">
      <c r="A104" t="n">
        <v>102</v>
      </c>
      <c r="B104" t="n">
        <v>150</v>
      </c>
      <c r="C104" t="inlineStr">
        <is>
          <t xml:space="preserve">CONCLUIDO	</t>
        </is>
      </c>
      <c r="D104" t="n">
        <v>3.5886</v>
      </c>
      <c r="E104" t="n">
        <v>27.87</v>
      </c>
      <c r="F104" t="n">
        <v>24.09</v>
      </c>
      <c r="G104" t="n">
        <v>103.25</v>
      </c>
      <c r="H104" t="n">
        <v>1.33</v>
      </c>
      <c r="I104" t="n">
        <v>14</v>
      </c>
      <c r="J104" t="n">
        <v>355.57</v>
      </c>
      <c r="K104" t="n">
        <v>61.82</v>
      </c>
      <c r="L104" t="n">
        <v>26.5</v>
      </c>
      <c r="M104" t="n">
        <v>12</v>
      </c>
      <c r="N104" t="n">
        <v>117.25</v>
      </c>
      <c r="O104" t="n">
        <v>44087.74</v>
      </c>
      <c r="P104" t="n">
        <v>448.08</v>
      </c>
      <c r="Q104" t="n">
        <v>452.57</v>
      </c>
      <c r="R104" t="n">
        <v>74.36</v>
      </c>
      <c r="S104" t="n">
        <v>57.64</v>
      </c>
      <c r="T104" t="n">
        <v>6248.73</v>
      </c>
      <c r="U104" t="n">
        <v>0.78</v>
      </c>
      <c r="V104" t="n">
        <v>0.88</v>
      </c>
      <c r="W104" t="n">
        <v>6.82</v>
      </c>
      <c r="X104" t="n">
        <v>0.37</v>
      </c>
      <c r="Y104" t="n">
        <v>1</v>
      </c>
      <c r="Z104" t="n">
        <v>10</v>
      </c>
      <c r="AA104" t="n">
        <v>634.9044304481358</v>
      </c>
      <c r="AB104" t="n">
        <v>868.7042517457644</v>
      </c>
      <c r="AC104" t="n">
        <v>785.7963371932228</v>
      </c>
      <c r="AD104" t="n">
        <v>634904.4304481358</v>
      </c>
      <c r="AE104" t="n">
        <v>868704.2517457644</v>
      </c>
      <c r="AF104" t="n">
        <v>1.598917121912696e-05</v>
      </c>
      <c r="AG104" t="n">
        <v>33</v>
      </c>
      <c r="AH104" t="n">
        <v>785796.3371932228</v>
      </c>
    </row>
    <row r="105">
      <c r="A105" t="n">
        <v>103</v>
      </c>
      <c r="B105" t="n">
        <v>150</v>
      </c>
      <c r="C105" t="inlineStr">
        <is>
          <t xml:space="preserve">CONCLUIDO	</t>
        </is>
      </c>
      <c r="D105" t="n">
        <v>3.5966</v>
      </c>
      <c r="E105" t="n">
        <v>27.8</v>
      </c>
      <c r="F105" t="n">
        <v>24.08</v>
      </c>
      <c r="G105" t="n">
        <v>111.16</v>
      </c>
      <c r="H105" t="n">
        <v>1.34</v>
      </c>
      <c r="I105" t="n">
        <v>13</v>
      </c>
      <c r="J105" t="n">
        <v>356.22</v>
      </c>
      <c r="K105" t="n">
        <v>61.82</v>
      </c>
      <c r="L105" t="n">
        <v>26.75</v>
      </c>
      <c r="M105" t="n">
        <v>11</v>
      </c>
      <c r="N105" t="n">
        <v>117.65</v>
      </c>
      <c r="O105" t="n">
        <v>44167.96</v>
      </c>
      <c r="P105" t="n">
        <v>448.02</v>
      </c>
      <c r="Q105" t="n">
        <v>452.56</v>
      </c>
      <c r="R105" t="n">
        <v>73.95</v>
      </c>
      <c r="S105" t="n">
        <v>57.64</v>
      </c>
      <c r="T105" t="n">
        <v>6045.94</v>
      </c>
      <c r="U105" t="n">
        <v>0.78</v>
      </c>
      <c r="V105" t="n">
        <v>0.88</v>
      </c>
      <c r="W105" t="n">
        <v>6.82</v>
      </c>
      <c r="X105" t="n">
        <v>0.36</v>
      </c>
      <c r="Y105" t="n">
        <v>1</v>
      </c>
      <c r="Z105" t="n">
        <v>10</v>
      </c>
      <c r="AA105" t="n">
        <v>634.1013239399385</v>
      </c>
      <c r="AB105" t="n">
        <v>867.6054059906905</v>
      </c>
      <c r="AC105" t="n">
        <v>784.8023637347736</v>
      </c>
      <c r="AD105" t="n">
        <v>634101.3239399386</v>
      </c>
      <c r="AE105" t="n">
        <v>867605.4059906906</v>
      </c>
      <c r="AF105" t="n">
        <v>1.602481558454886e-05</v>
      </c>
      <c r="AG105" t="n">
        <v>33</v>
      </c>
      <c r="AH105" t="n">
        <v>784802.3637347736</v>
      </c>
    </row>
    <row r="106">
      <c r="A106" t="n">
        <v>104</v>
      </c>
      <c r="B106" t="n">
        <v>150</v>
      </c>
      <c r="C106" t="inlineStr">
        <is>
          <t xml:space="preserve">CONCLUIDO	</t>
        </is>
      </c>
      <c r="D106" t="n">
        <v>3.5971</v>
      </c>
      <c r="E106" t="n">
        <v>27.8</v>
      </c>
      <c r="F106" t="n">
        <v>24.08</v>
      </c>
      <c r="G106" t="n">
        <v>111.14</v>
      </c>
      <c r="H106" t="n">
        <v>1.35</v>
      </c>
      <c r="I106" t="n">
        <v>13</v>
      </c>
      <c r="J106" t="n">
        <v>356.87</v>
      </c>
      <c r="K106" t="n">
        <v>61.82</v>
      </c>
      <c r="L106" t="n">
        <v>27</v>
      </c>
      <c r="M106" t="n">
        <v>11</v>
      </c>
      <c r="N106" t="n">
        <v>118.05</v>
      </c>
      <c r="O106" t="n">
        <v>44248.41</v>
      </c>
      <c r="P106" t="n">
        <v>448.72</v>
      </c>
      <c r="Q106" t="n">
        <v>452.6</v>
      </c>
      <c r="R106" t="n">
        <v>74.03</v>
      </c>
      <c r="S106" t="n">
        <v>57.64</v>
      </c>
      <c r="T106" t="n">
        <v>6089.17</v>
      </c>
      <c r="U106" t="n">
        <v>0.78</v>
      </c>
      <c r="V106" t="n">
        <v>0.88</v>
      </c>
      <c r="W106" t="n">
        <v>6.81</v>
      </c>
      <c r="X106" t="n">
        <v>0.36</v>
      </c>
      <c r="Y106" t="n">
        <v>1</v>
      </c>
      <c r="Z106" t="n">
        <v>10</v>
      </c>
      <c r="AA106" t="n">
        <v>634.5253345774039</v>
      </c>
      <c r="AB106" t="n">
        <v>868.1855560508994</v>
      </c>
      <c r="AC106" t="n">
        <v>785.327145087482</v>
      </c>
      <c r="AD106" t="n">
        <v>634525.3345774038</v>
      </c>
      <c r="AE106" t="n">
        <v>868185.5560508994</v>
      </c>
      <c r="AF106" t="n">
        <v>1.602704335738773e-05</v>
      </c>
      <c r="AG106" t="n">
        <v>33</v>
      </c>
      <c r="AH106" t="n">
        <v>785327.1450874819</v>
      </c>
    </row>
    <row r="107">
      <c r="A107" t="n">
        <v>105</v>
      </c>
      <c r="B107" t="n">
        <v>150</v>
      </c>
      <c r="C107" t="inlineStr">
        <is>
          <t xml:space="preserve">CONCLUIDO	</t>
        </is>
      </c>
      <c r="D107" t="n">
        <v>3.5977</v>
      </c>
      <c r="E107" t="n">
        <v>27.8</v>
      </c>
      <c r="F107" t="n">
        <v>24.08</v>
      </c>
      <c r="G107" t="n">
        <v>111.12</v>
      </c>
      <c r="H107" t="n">
        <v>1.36</v>
      </c>
      <c r="I107" t="n">
        <v>13</v>
      </c>
      <c r="J107" t="n">
        <v>357.52</v>
      </c>
      <c r="K107" t="n">
        <v>61.82</v>
      </c>
      <c r="L107" t="n">
        <v>27.25</v>
      </c>
      <c r="M107" t="n">
        <v>11</v>
      </c>
      <c r="N107" t="n">
        <v>118.45</v>
      </c>
      <c r="O107" t="n">
        <v>44329.08</v>
      </c>
      <c r="P107" t="n">
        <v>449.2</v>
      </c>
      <c r="Q107" t="n">
        <v>452.57</v>
      </c>
      <c r="R107" t="n">
        <v>73.77</v>
      </c>
      <c r="S107" t="n">
        <v>57.64</v>
      </c>
      <c r="T107" t="n">
        <v>5956.81</v>
      </c>
      <c r="U107" t="n">
        <v>0.78</v>
      </c>
      <c r="V107" t="n">
        <v>0.88</v>
      </c>
      <c r="W107" t="n">
        <v>6.82</v>
      </c>
      <c r="X107" t="n">
        <v>0.35</v>
      </c>
      <c r="Y107" t="n">
        <v>1</v>
      </c>
      <c r="Z107" t="n">
        <v>10</v>
      </c>
      <c r="AA107" t="n">
        <v>634.7919723236682</v>
      </c>
      <c r="AB107" t="n">
        <v>868.5503815785655</v>
      </c>
      <c r="AC107" t="n">
        <v>785.6571521788234</v>
      </c>
      <c r="AD107" t="n">
        <v>634791.9723236682</v>
      </c>
      <c r="AE107" t="n">
        <v>868550.3815785656</v>
      </c>
      <c r="AF107" t="n">
        <v>1.602971668479437e-05</v>
      </c>
      <c r="AG107" t="n">
        <v>33</v>
      </c>
      <c r="AH107" t="n">
        <v>785657.1521788234</v>
      </c>
    </row>
    <row r="108">
      <c r="A108" t="n">
        <v>106</v>
      </c>
      <c r="B108" t="n">
        <v>150</v>
      </c>
      <c r="C108" t="inlineStr">
        <is>
          <t xml:space="preserve">CONCLUIDO	</t>
        </is>
      </c>
      <c r="D108" t="n">
        <v>3.5982</v>
      </c>
      <c r="E108" t="n">
        <v>27.79</v>
      </c>
      <c r="F108" t="n">
        <v>24.07</v>
      </c>
      <c r="G108" t="n">
        <v>111.1</v>
      </c>
      <c r="H108" t="n">
        <v>1.37</v>
      </c>
      <c r="I108" t="n">
        <v>13</v>
      </c>
      <c r="J108" t="n">
        <v>358.18</v>
      </c>
      <c r="K108" t="n">
        <v>61.82</v>
      </c>
      <c r="L108" t="n">
        <v>27.5</v>
      </c>
      <c r="M108" t="n">
        <v>11</v>
      </c>
      <c r="N108" t="n">
        <v>118.86</v>
      </c>
      <c r="O108" t="n">
        <v>44409.98</v>
      </c>
      <c r="P108" t="n">
        <v>449.6</v>
      </c>
      <c r="Q108" t="n">
        <v>452.57</v>
      </c>
      <c r="R108" t="n">
        <v>73.84999999999999</v>
      </c>
      <c r="S108" t="n">
        <v>57.64</v>
      </c>
      <c r="T108" t="n">
        <v>5999.51</v>
      </c>
      <c r="U108" t="n">
        <v>0.78</v>
      </c>
      <c r="V108" t="n">
        <v>0.88</v>
      </c>
      <c r="W108" t="n">
        <v>6.81</v>
      </c>
      <c r="X108" t="n">
        <v>0.35</v>
      </c>
      <c r="Y108" t="n">
        <v>1</v>
      </c>
      <c r="Z108" t="n">
        <v>10</v>
      </c>
      <c r="AA108" t="n">
        <v>634.9998211207949</v>
      </c>
      <c r="AB108" t="n">
        <v>868.8347694724361</v>
      </c>
      <c r="AC108" t="n">
        <v>785.9143984912438</v>
      </c>
      <c r="AD108" t="n">
        <v>634999.8211207949</v>
      </c>
      <c r="AE108" t="n">
        <v>868834.769472436</v>
      </c>
      <c r="AF108" t="n">
        <v>1.603194445763323e-05</v>
      </c>
      <c r="AG108" t="n">
        <v>33</v>
      </c>
      <c r="AH108" t="n">
        <v>785914.3984912438</v>
      </c>
    </row>
    <row r="109">
      <c r="A109" t="n">
        <v>107</v>
      </c>
      <c r="B109" t="n">
        <v>150</v>
      </c>
      <c r="C109" t="inlineStr">
        <is>
          <t xml:space="preserve">CONCLUIDO	</t>
        </is>
      </c>
      <c r="D109" t="n">
        <v>3.5987</v>
      </c>
      <c r="E109" t="n">
        <v>27.79</v>
      </c>
      <c r="F109" t="n">
        <v>24.07</v>
      </c>
      <c r="G109" t="n">
        <v>111.08</v>
      </c>
      <c r="H109" t="n">
        <v>1.38</v>
      </c>
      <c r="I109" t="n">
        <v>13</v>
      </c>
      <c r="J109" t="n">
        <v>358.84</v>
      </c>
      <c r="K109" t="n">
        <v>61.82</v>
      </c>
      <c r="L109" t="n">
        <v>27.75</v>
      </c>
      <c r="M109" t="n">
        <v>11</v>
      </c>
      <c r="N109" t="n">
        <v>119.27</v>
      </c>
      <c r="O109" t="n">
        <v>44491.1</v>
      </c>
      <c r="P109" t="n">
        <v>450.01</v>
      </c>
      <c r="Q109" t="n">
        <v>452.57</v>
      </c>
      <c r="R109" t="n">
        <v>73.45</v>
      </c>
      <c r="S109" t="n">
        <v>57.64</v>
      </c>
      <c r="T109" t="n">
        <v>5797.87</v>
      </c>
      <c r="U109" t="n">
        <v>0.78</v>
      </c>
      <c r="V109" t="n">
        <v>0.88</v>
      </c>
      <c r="W109" t="n">
        <v>6.82</v>
      </c>
      <c r="X109" t="n">
        <v>0.34</v>
      </c>
      <c r="Y109" t="n">
        <v>1</v>
      </c>
      <c r="Z109" t="n">
        <v>10</v>
      </c>
      <c r="AA109" t="n">
        <v>635.2286124683262</v>
      </c>
      <c r="AB109" t="n">
        <v>869.1478118876903</v>
      </c>
      <c r="AC109" t="n">
        <v>786.1975645777438</v>
      </c>
      <c r="AD109" t="n">
        <v>635228.6124683262</v>
      </c>
      <c r="AE109" t="n">
        <v>869147.8118876903</v>
      </c>
      <c r="AF109" t="n">
        <v>1.60341722304721e-05</v>
      </c>
      <c r="AG109" t="n">
        <v>33</v>
      </c>
      <c r="AH109" t="n">
        <v>786197.5645777439</v>
      </c>
    </row>
    <row r="110">
      <c r="A110" t="n">
        <v>108</v>
      </c>
      <c r="B110" t="n">
        <v>150</v>
      </c>
      <c r="C110" t="inlineStr">
        <is>
          <t xml:space="preserve">CONCLUIDO	</t>
        </is>
      </c>
      <c r="D110" t="n">
        <v>3.5987</v>
      </c>
      <c r="E110" t="n">
        <v>27.79</v>
      </c>
      <c r="F110" t="n">
        <v>24.07</v>
      </c>
      <c r="G110" t="n">
        <v>111.09</v>
      </c>
      <c r="H110" t="n">
        <v>1.39</v>
      </c>
      <c r="I110" t="n">
        <v>13</v>
      </c>
      <c r="J110" t="n">
        <v>359.5</v>
      </c>
      <c r="K110" t="n">
        <v>61.82</v>
      </c>
      <c r="L110" t="n">
        <v>28</v>
      </c>
      <c r="M110" t="n">
        <v>11</v>
      </c>
      <c r="N110" t="n">
        <v>119.68</v>
      </c>
      <c r="O110" t="n">
        <v>44572.45</v>
      </c>
      <c r="P110" t="n">
        <v>450.44</v>
      </c>
      <c r="Q110" t="n">
        <v>452.64</v>
      </c>
      <c r="R110" t="n">
        <v>73.5</v>
      </c>
      <c r="S110" t="n">
        <v>57.64</v>
      </c>
      <c r="T110" t="n">
        <v>5822.32</v>
      </c>
      <c r="U110" t="n">
        <v>0.78</v>
      </c>
      <c r="V110" t="n">
        <v>0.88</v>
      </c>
      <c r="W110" t="n">
        <v>6.82</v>
      </c>
      <c r="X110" t="n">
        <v>0.34</v>
      </c>
      <c r="Y110" t="n">
        <v>1</v>
      </c>
      <c r="Z110" t="n">
        <v>10</v>
      </c>
      <c r="AA110" t="n">
        <v>635.5176109256446</v>
      </c>
      <c r="AB110" t="n">
        <v>869.5432323267055</v>
      </c>
      <c r="AC110" t="n">
        <v>786.5552466450357</v>
      </c>
      <c r="AD110" t="n">
        <v>635517.6109256446</v>
      </c>
      <c r="AE110" t="n">
        <v>869543.2323267055</v>
      </c>
      <c r="AF110" t="n">
        <v>1.60341722304721e-05</v>
      </c>
      <c r="AG110" t="n">
        <v>33</v>
      </c>
      <c r="AH110" t="n">
        <v>786555.2466450357</v>
      </c>
    </row>
    <row r="111">
      <c r="A111" t="n">
        <v>109</v>
      </c>
      <c r="B111" t="n">
        <v>150</v>
      </c>
      <c r="C111" t="inlineStr">
        <is>
          <t xml:space="preserve">CONCLUIDO	</t>
        </is>
      </c>
      <c r="D111" t="n">
        <v>3.5984</v>
      </c>
      <c r="E111" t="n">
        <v>27.79</v>
      </c>
      <c r="F111" t="n">
        <v>24.07</v>
      </c>
      <c r="G111" t="n">
        <v>111.09</v>
      </c>
      <c r="H111" t="n">
        <v>1.4</v>
      </c>
      <c r="I111" t="n">
        <v>13</v>
      </c>
      <c r="J111" t="n">
        <v>360.16</v>
      </c>
      <c r="K111" t="n">
        <v>61.82</v>
      </c>
      <c r="L111" t="n">
        <v>28.25</v>
      </c>
      <c r="M111" t="n">
        <v>11</v>
      </c>
      <c r="N111" t="n">
        <v>120.09</v>
      </c>
      <c r="O111" t="n">
        <v>44654.04</v>
      </c>
      <c r="P111" t="n">
        <v>450.43</v>
      </c>
      <c r="Q111" t="n">
        <v>452.64</v>
      </c>
      <c r="R111" t="n">
        <v>73.62</v>
      </c>
      <c r="S111" t="n">
        <v>57.64</v>
      </c>
      <c r="T111" t="n">
        <v>5882.87</v>
      </c>
      <c r="U111" t="n">
        <v>0.78</v>
      </c>
      <c r="V111" t="n">
        <v>0.88</v>
      </c>
      <c r="W111" t="n">
        <v>6.82</v>
      </c>
      <c r="X111" t="n">
        <v>0.35</v>
      </c>
      <c r="Y111" t="n">
        <v>1</v>
      </c>
      <c r="Z111" t="n">
        <v>10</v>
      </c>
      <c r="AA111" t="n">
        <v>635.5389941712518</v>
      </c>
      <c r="AB111" t="n">
        <v>869.5724898267074</v>
      </c>
      <c r="AC111" t="n">
        <v>786.5817118503005</v>
      </c>
      <c r="AD111" t="n">
        <v>635538.9941712518</v>
      </c>
      <c r="AE111" t="n">
        <v>869572.4898267074</v>
      </c>
      <c r="AF111" t="n">
        <v>1.603283556676878e-05</v>
      </c>
      <c r="AG111" t="n">
        <v>33</v>
      </c>
      <c r="AH111" t="n">
        <v>786581.7118503005</v>
      </c>
    </row>
    <row r="112">
      <c r="A112" t="n">
        <v>110</v>
      </c>
      <c r="B112" t="n">
        <v>150</v>
      </c>
      <c r="C112" t="inlineStr">
        <is>
          <t xml:space="preserve">CONCLUIDO	</t>
        </is>
      </c>
      <c r="D112" t="n">
        <v>3.5993</v>
      </c>
      <c r="E112" t="n">
        <v>27.78</v>
      </c>
      <c r="F112" t="n">
        <v>24.06</v>
      </c>
      <c r="G112" t="n">
        <v>111.06</v>
      </c>
      <c r="H112" t="n">
        <v>1.41</v>
      </c>
      <c r="I112" t="n">
        <v>13</v>
      </c>
      <c r="J112" t="n">
        <v>360.82</v>
      </c>
      <c r="K112" t="n">
        <v>61.82</v>
      </c>
      <c r="L112" t="n">
        <v>28.5</v>
      </c>
      <c r="M112" t="n">
        <v>11</v>
      </c>
      <c r="N112" t="n">
        <v>120.5</v>
      </c>
      <c r="O112" t="n">
        <v>44735.86</v>
      </c>
      <c r="P112" t="n">
        <v>450.3</v>
      </c>
      <c r="Q112" t="n">
        <v>452.6</v>
      </c>
      <c r="R112" t="n">
        <v>73.28</v>
      </c>
      <c r="S112" t="n">
        <v>57.64</v>
      </c>
      <c r="T112" t="n">
        <v>5712.39</v>
      </c>
      <c r="U112" t="n">
        <v>0.79</v>
      </c>
      <c r="V112" t="n">
        <v>0.88</v>
      </c>
      <c r="W112" t="n">
        <v>6.82</v>
      </c>
      <c r="X112" t="n">
        <v>0.34</v>
      </c>
      <c r="Y112" t="n">
        <v>1</v>
      </c>
      <c r="Z112" t="n">
        <v>10</v>
      </c>
      <c r="AA112" t="n">
        <v>635.3530617119864</v>
      </c>
      <c r="AB112" t="n">
        <v>869.3180888331792</v>
      </c>
      <c r="AC112" t="n">
        <v>786.3515905305405</v>
      </c>
      <c r="AD112" t="n">
        <v>635353.0617119863</v>
      </c>
      <c r="AE112" t="n">
        <v>869318.0888331792</v>
      </c>
      <c r="AF112" t="n">
        <v>1.603684555787875e-05</v>
      </c>
      <c r="AG112" t="n">
        <v>33</v>
      </c>
      <c r="AH112" t="n">
        <v>786351.5905305406</v>
      </c>
    </row>
    <row r="113">
      <c r="A113" t="n">
        <v>111</v>
      </c>
      <c r="B113" t="n">
        <v>150</v>
      </c>
      <c r="C113" t="inlineStr">
        <is>
          <t xml:space="preserve">CONCLUIDO	</t>
        </is>
      </c>
      <c r="D113" t="n">
        <v>3.5986</v>
      </c>
      <c r="E113" t="n">
        <v>27.79</v>
      </c>
      <c r="F113" t="n">
        <v>24.07</v>
      </c>
      <c r="G113" t="n">
        <v>111.09</v>
      </c>
      <c r="H113" t="n">
        <v>1.42</v>
      </c>
      <c r="I113" t="n">
        <v>13</v>
      </c>
      <c r="J113" t="n">
        <v>361.49</v>
      </c>
      <c r="K113" t="n">
        <v>61.82</v>
      </c>
      <c r="L113" t="n">
        <v>28.75</v>
      </c>
      <c r="M113" t="n">
        <v>11</v>
      </c>
      <c r="N113" t="n">
        <v>120.92</v>
      </c>
      <c r="O113" t="n">
        <v>44817.91</v>
      </c>
      <c r="P113" t="n">
        <v>450.01</v>
      </c>
      <c r="Q113" t="n">
        <v>452.58</v>
      </c>
      <c r="R113" t="n">
        <v>73.62</v>
      </c>
      <c r="S113" t="n">
        <v>57.64</v>
      </c>
      <c r="T113" t="n">
        <v>5885.46</v>
      </c>
      <c r="U113" t="n">
        <v>0.78</v>
      </c>
      <c r="V113" t="n">
        <v>0.88</v>
      </c>
      <c r="W113" t="n">
        <v>6.81</v>
      </c>
      <c r="X113" t="n">
        <v>0.34</v>
      </c>
      <c r="Y113" t="n">
        <v>1</v>
      </c>
      <c r="Z113" t="n">
        <v>10</v>
      </c>
      <c r="AA113" t="n">
        <v>635.2379721502372</v>
      </c>
      <c r="AB113" t="n">
        <v>869.160618217401</v>
      </c>
      <c r="AC113" t="n">
        <v>786.2091486893207</v>
      </c>
      <c r="AD113" t="n">
        <v>635237.9721502372</v>
      </c>
      <c r="AE113" t="n">
        <v>869160.618217401</v>
      </c>
      <c r="AF113" t="n">
        <v>1.603372667590433e-05</v>
      </c>
      <c r="AG113" t="n">
        <v>33</v>
      </c>
      <c r="AH113" t="n">
        <v>786209.1486893208</v>
      </c>
    </row>
    <row r="114">
      <c r="A114" t="n">
        <v>112</v>
      </c>
      <c r="B114" t="n">
        <v>150</v>
      </c>
      <c r="C114" t="inlineStr">
        <is>
          <t xml:space="preserve">CONCLUIDO	</t>
        </is>
      </c>
      <c r="D114" t="n">
        <v>3.598</v>
      </c>
      <c r="E114" t="n">
        <v>27.79</v>
      </c>
      <c r="F114" t="n">
        <v>24.07</v>
      </c>
      <c r="G114" t="n">
        <v>111.11</v>
      </c>
      <c r="H114" t="n">
        <v>1.43</v>
      </c>
      <c r="I114" t="n">
        <v>13</v>
      </c>
      <c r="J114" t="n">
        <v>362.16</v>
      </c>
      <c r="K114" t="n">
        <v>61.82</v>
      </c>
      <c r="L114" t="n">
        <v>29</v>
      </c>
      <c r="M114" t="n">
        <v>11</v>
      </c>
      <c r="N114" t="n">
        <v>121.34</v>
      </c>
      <c r="O114" t="n">
        <v>44900.33</v>
      </c>
      <c r="P114" t="n">
        <v>449.87</v>
      </c>
      <c r="Q114" t="n">
        <v>452.56</v>
      </c>
      <c r="R114" t="n">
        <v>73.78</v>
      </c>
      <c r="S114" t="n">
        <v>57.64</v>
      </c>
      <c r="T114" t="n">
        <v>5961.9</v>
      </c>
      <c r="U114" t="n">
        <v>0.78</v>
      </c>
      <c r="V114" t="n">
        <v>0.88</v>
      </c>
      <c r="W114" t="n">
        <v>6.81</v>
      </c>
      <c r="X114" t="n">
        <v>0.35</v>
      </c>
      <c r="Y114" t="n">
        <v>1</v>
      </c>
      <c r="Z114" t="n">
        <v>10</v>
      </c>
      <c r="AA114" t="n">
        <v>635.2000303404769</v>
      </c>
      <c r="AB114" t="n">
        <v>869.1087045594123</v>
      </c>
      <c r="AC114" t="n">
        <v>786.1621895979894</v>
      </c>
      <c r="AD114" t="n">
        <v>635200.0303404769</v>
      </c>
      <c r="AE114" t="n">
        <v>869108.7045594123</v>
      </c>
      <c r="AF114" t="n">
        <v>1.603105334849769e-05</v>
      </c>
      <c r="AG114" t="n">
        <v>33</v>
      </c>
      <c r="AH114" t="n">
        <v>786162.1895979893</v>
      </c>
    </row>
    <row r="115">
      <c r="A115" t="n">
        <v>113</v>
      </c>
      <c r="B115" t="n">
        <v>150</v>
      </c>
      <c r="C115" t="inlineStr">
        <is>
          <t xml:space="preserve">CONCLUIDO	</t>
        </is>
      </c>
      <c r="D115" t="n">
        <v>3.6113</v>
      </c>
      <c r="E115" t="n">
        <v>27.69</v>
      </c>
      <c r="F115" t="n">
        <v>24.03</v>
      </c>
      <c r="G115" t="n">
        <v>120.13</v>
      </c>
      <c r="H115" t="n">
        <v>1.44</v>
      </c>
      <c r="I115" t="n">
        <v>12</v>
      </c>
      <c r="J115" t="n">
        <v>362.83</v>
      </c>
      <c r="K115" t="n">
        <v>61.82</v>
      </c>
      <c r="L115" t="n">
        <v>29.25</v>
      </c>
      <c r="M115" t="n">
        <v>10</v>
      </c>
      <c r="N115" t="n">
        <v>121.75</v>
      </c>
      <c r="O115" t="n">
        <v>44982.86</v>
      </c>
      <c r="P115" t="n">
        <v>448.77</v>
      </c>
      <c r="Q115" t="n">
        <v>452.56</v>
      </c>
      <c r="R115" t="n">
        <v>72.31</v>
      </c>
      <c r="S115" t="n">
        <v>57.64</v>
      </c>
      <c r="T115" t="n">
        <v>5235.31</v>
      </c>
      <c r="U115" t="n">
        <v>0.8</v>
      </c>
      <c r="V115" t="n">
        <v>0.88</v>
      </c>
      <c r="W115" t="n">
        <v>6.81</v>
      </c>
      <c r="X115" t="n">
        <v>0.3</v>
      </c>
      <c r="Y115" t="n">
        <v>1</v>
      </c>
      <c r="Z115" t="n">
        <v>10</v>
      </c>
      <c r="AA115" t="n">
        <v>633.1660383844534</v>
      </c>
      <c r="AB115" t="n">
        <v>866.325707031789</v>
      </c>
      <c r="AC115" t="n">
        <v>783.6447974484407</v>
      </c>
      <c r="AD115" t="n">
        <v>633166.0383844534</v>
      </c>
      <c r="AE115" t="n">
        <v>866325.707031789</v>
      </c>
      <c r="AF115" t="n">
        <v>1.609031210601159e-05</v>
      </c>
      <c r="AG115" t="n">
        <v>33</v>
      </c>
      <c r="AH115" t="n">
        <v>783644.7974484407</v>
      </c>
    </row>
    <row r="116">
      <c r="A116" t="n">
        <v>114</v>
      </c>
      <c r="B116" t="n">
        <v>150</v>
      </c>
      <c r="C116" t="inlineStr">
        <is>
          <t xml:space="preserve">CONCLUIDO	</t>
        </is>
      </c>
      <c r="D116" t="n">
        <v>3.6114</v>
      </c>
      <c r="E116" t="n">
        <v>27.69</v>
      </c>
      <c r="F116" t="n">
        <v>24.03</v>
      </c>
      <c r="G116" t="n">
        <v>120.13</v>
      </c>
      <c r="H116" t="n">
        <v>1.45</v>
      </c>
      <c r="I116" t="n">
        <v>12</v>
      </c>
      <c r="J116" t="n">
        <v>363.5</v>
      </c>
      <c r="K116" t="n">
        <v>61.82</v>
      </c>
      <c r="L116" t="n">
        <v>29.5</v>
      </c>
      <c r="M116" t="n">
        <v>10</v>
      </c>
      <c r="N116" t="n">
        <v>122.18</v>
      </c>
      <c r="O116" t="n">
        <v>45065.64</v>
      </c>
      <c r="P116" t="n">
        <v>449.11</v>
      </c>
      <c r="Q116" t="n">
        <v>452.58</v>
      </c>
      <c r="R116" t="n">
        <v>72.13</v>
      </c>
      <c r="S116" t="n">
        <v>57.64</v>
      </c>
      <c r="T116" t="n">
        <v>5144.75</v>
      </c>
      <c r="U116" t="n">
        <v>0.8</v>
      </c>
      <c r="V116" t="n">
        <v>0.88</v>
      </c>
      <c r="W116" t="n">
        <v>6.81</v>
      </c>
      <c r="X116" t="n">
        <v>0.3</v>
      </c>
      <c r="Y116" t="n">
        <v>1</v>
      </c>
      <c r="Z116" t="n">
        <v>10</v>
      </c>
      <c r="AA116" t="n">
        <v>633.3844758080999</v>
      </c>
      <c r="AB116" t="n">
        <v>866.6245827516012</v>
      </c>
      <c r="AC116" t="n">
        <v>783.9151488890288</v>
      </c>
      <c r="AD116" t="n">
        <v>633384.4758080998</v>
      </c>
      <c r="AE116" t="n">
        <v>866624.5827516012</v>
      </c>
      <c r="AF116" t="n">
        <v>1.609075766057936e-05</v>
      </c>
      <c r="AG116" t="n">
        <v>33</v>
      </c>
      <c r="AH116" t="n">
        <v>783915.1488890288</v>
      </c>
    </row>
    <row r="117">
      <c r="A117" t="n">
        <v>115</v>
      </c>
      <c r="B117" t="n">
        <v>150</v>
      </c>
      <c r="C117" t="inlineStr">
        <is>
          <t xml:space="preserve">CONCLUIDO	</t>
        </is>
      </c>
      <c r="D117" t="n">
        <v>3.6107</v>
      </c>
      <c r="E117" t="n">
        <v>27.7</v>
      </c>
      <c r="F117" t="n">
        <v>24.03</v>
      </c>
      <c r="G117" t="n">
        <v>120.16</v>
      </c>
      <c r="H117" t="n">
        <v>1.46</v>
      </c>
      <c r="I117" t="n">
        <v>12</v>
      </c>
      <c r="J117" t="n">
        <v>364.17</v>
      </c>
      <c r="K117" t="n">
        <v>61.82</v>
      </c>
      <c r="L117" t="n">
        <v>29.75</v>
      </c>
      <c r="M117" t="n">
        <v>10</v>
      </c>
      <c r="N117" t="n">
        <v>122.6</v>
      </c>
      <c r="O117" t="n">
        <v>45148.66</v>
      </c>
      <c r="P117" t="n">
        <v>449.72</v>
      </c>
      <c r="Q117" t="n">
        <v>452.55</v>
      </c>
      <c r="R117" t="n">
        <v>72.23</v>
      </c>
      <c r="S117" t="n">
        <v>57.64</v>
      </c>
      <c r="T117" t="n">
        <v>5194.18</v>
      </c>
      <c r="U117" t="n">
        <v>0.8</v>
      </c>
      <c r="V117" t="n">
        <v>0.88</v>
      </c>
      <c r="W117" t="n">
        <v>6.82</v>
      </c>
      <c r="X117" t="n">
        <v>0.31</v>
      </c>
      <c r="Y117" t="n">
        <v>1</v>
      </c>
      <c r="Z117" t="n">
        <v>10</v>
      </c>
      <c r="AA117" t="n">
        <v>633.8580285256677</v>
      </c>
      <c r="AB117" t="n">
        <v>867.272518471449</v>
      </c>
      <c r="AC117" t="n">
        <v>784.5012465331578</v>
      </c>
      <c r="AD117" t="n">
        <v>633858.0285256677</v>
      </c>
      <c r="AE117" t="n">
        <v>867272.5184714489</v>
      </c>
      <c r="AF117" t="n">
        <v>1.608763877860495e-05</v>
      </c>
      <c r="AG117" t="n">
        <v>33</v>
      </c>
      <c r="AH117" t="n">
        <v>784501.2465331578</v>
      </c>
    </row>
    <row r="118">
      <c r="A118" t="n">
        <v>116</v>
      </c>
      <c r="B118" t="n">
        <v>150</v>
      </c>
      <c r="C118" t="inlineStr">
        <is>
          <t xml:space="preserve">CONCLUIDO	</t>
        </is>
      </c>
      <c r="D118" t="n">
        <v>3.6113</v>
      </c>
      <c r="E118" t="n">
        <v>27.69</v>
      </c>
      <c r="F118" t="n">
        <v>24.03</v>
      </c>
      <c r="G118" t="n">
        <v>120.13</v>
      </c>
      <c r="H118" t="n">
        <v>1.47</v>
      </c>
      <c r="I118" t="n">
        <v>12</v>
      </c>
      <c r="J118" t="n">
        <v>364.85</v>
      </c>
      <c r="K118" t="n">
        <v>61.82</v>
      </c>
      <c r="L118" t="n">
        <v>30</v>
      </c>
      <c r="M118" t="n">
        <v>10</v>
      </c>
      <c r="N118" t="n">
        <v>123.02</v>
      </c>
      <c r="O118" t="n">
        <v>45231.92</v>
      </c>
      <c r="P118" t="n">
        <v>450.02</v>
      </c>
      <c r="Q118" t="n">
        <v>452.59</v>
      </c>
      <c r="R118" t="n">
        <v>72.14</v>
      </c>
      <c r="S118" t="n">
        <v>57.64</v>
      </c>
      <c r="T118" t="n">
        <v>5146.19</v>
      </c>
      <c r="U118" t="n">
        <v>0.8</v>
      </c>
      <c r="V118" t="n">
        <v>0.88</v>
      </c>
      <c r="W118" t="n">
        <v>6.81</v>
      </c>
      <c r="X118" t="n">
        <v>0.3</v>
      </c>
      <c r="Y118" t="n">
        <v>1</v>
      </c>
      <c r="Z118" t="n">
        <v>10</v>
      </c>
      <c r="AA118" t="n">
        <v>634.0032189883846</v>
      </c>
      <c r="AB118" t="n">
        <v>867.4711744678893</v>
      </c>
      <c r="AC118" t="n">
        <v>784.6809430801133</v>
      </c>
      <c r="AD118" t="n">
        <v>634003.2189883846</v>
      </c>
      <c r="AE118" t="n">
        <v>867471.1744678894</v>
      </c>
      <c r="AF118" t="n">
        <v>1.609031210601159e-05</v>
      </c>
      <c r="AG118" t="n">
        <v>33</v>
      </c>
      <c r="AH118" t="n">
        <v>784680.9430801133</v>
      </c>
    </row>
    <row r="119">
      <c r="A119" t="n">
        <v>117</v>
      </c>
      <c r="B119" t="n">
        <v>150</v>
      </c>
      <c r="C119" t="inlineStr">
        <is>
          <t xml:space="preserve">CONCLUIDO	</t>
        </is>
      </c>
      <c r="D119" t="n">
        <v>3.6122</v>
      </c>
      <c r="E119" t="n">
        <v>27.68</v>
      </c>
      <c r="F119" t="n">
        <v>24.02</v>
      </c>
      <c r="G119" t="n">
        <v>120.1</v>
      </c>
      <c r="H119" t="n">
        <v>1.48</v>
      </c>
      <c r="I119" t="n">
        <v>12</v>
      </c>
      <c r="J119" t="n">
        <v>365.52</v>
      </c>
      <c r="K119" t="n">
        <v>61.82</v>
      </c>
      <c r="L119" t="n">
        <v>30.25</v>
      </c>
      <c r="M119" t="n">
        <v>10</v>
      </c>
      <c r="N119" t="n">
        <v>123.45</v>
      </c>
      <c r="O119" t="n">
        <v>45315.43</v>
      </c>
      <c r="P119" t="n">
        <v>450.56</v>
      </c>
      <c r="Q119" t="n">
        <v>452.6</v>
      </c>
      <c r="R119" t="n">
        <v>71.93000000000001</v>
      </c>
      <c r="S119" t="n">
        <v>57.64</v>
      </c>
      <c r="T119" t="n">
        <v>5043.36</v>
      </c>
      <c r="U119" t="n">
        <v>0.8</v>
      </c>
      <c r="V119" t="n">
        <v>0.88</v>
      </c>
      <c r="W119" t="n">
        <v>6.81</v>
      </c>
      <c r="X119" t="n">
        <v>0.3</v>
      </c>
      <c r="Y119" t="n">
        <v>1</v>
      </c>
      <c r="Z119" t="n">
        <v>10</v>
      </c>
      <c r="AA119" t="n">
        <v>634.2669501842923</v>
      </c>
      <c r="AB119" t="n">
        <v>867.8320231251295</v>
      </c>
      <c r="AC119" t="n">
        <v>785.0073528479608</v>
      </c>
      <c r="AD119" t="n">
        <v>634266.9501842924</v>
      </c>
      <c r="AE119" t="n">
        <v>867832.0231251295</v>
      </c>
      <c r="AF119" t="n">
        <v>1.609432209712156e-05</v>
      </c>
      <c r="AG119" t="n">
        <v>33</v>
      </c>
      <c r="AH119" t="n">
        <v>785007.3528479608</v>
      </c>
    </row>
    <row r="120">
      <c r="A120" t="n">
        <v>118</v>
      </c>
      <c r="B120" t="n">
        <v>150</v>
      </c>
      <c r="C120" t="inlineStr">
        <is>
          <t xml:space="preserve">CONCLUIDO	</t>
        </is>
      </c>
      <c r="D120" t="n">
        <v>3.611</v>
      </c>
      <c r="E120" t="n">
        <v>27.69</v>
      </c>
      <c r="F120" t="n">
        <v>24.03</v>
      </c>
      <c r="G120" t="n">
        <v>120.15</v>
      </c>
      <c r="H120" t="n">
        <v>1.49</v>
      </c>
      <c r="I120" t="n">
        <v>12</v>
      </c>
      <c r="J120" t="n">
        <v>366.2</v>
      </c>
      <c r="K120" t="n">
        <v>61.82</v>
      </c>
      <c r="L120" t="n">
        <v>30.5</v>
      </c>
      <c r="M120" t="n">
        <v>10</v>
      </c>
      <c r="N120" t="n">
        <v>123.88</v>
      </c>
      <c r="O120" t="n">
        <v>45399.2</v>
      </c>
      <c r="P120" t="n">
        <v>450.88</v>
      </c>
      <c r="Q120" t="n">
        <v>452.57</v>
      </c>
      <c r="R120" t="n">
        <v>72.41</v>
      </c>
      <c r="S120" t="n">
        <v>57.64</v>
      </c>
      <c r="T120" t="n">
        <v>5281.37</v>
      </c>
      <c r="U120" t="n">
        <v>0.8</v>
      </c>
      <c r="V120" t="n">
        <v>0.88</v>
      </c>
      <c r="W120" t="n">
        <v>6.81</v>
      </c>
      <c r="X120" t="n">
        <v>0.31</v>
      </c>
      <c r="Y120" t="n">
        <v>1</v>
      </c>
      <c r="Z120" t="n">
        <v>10</v>
      </c>
      <c r="AA120" t="n">
        <v>634.6071279146198</v>
      </c>
      <c r="AB120" t="n">
        <v>868.2974693033458</v>
      </c>
      <c r="AC120" t="n">
        <v>785.4283774961859</v>
      </c>
      <c r="AD120" t="n">
        <v>634607.1279146199</v>
      </c>
      <c r="AE120" t="n">
        <v>868297.4693033458</v>
      </c>
      <c r="AF120" t="n">
        <v>1.608897544230827e-05</v>
      </c>
      <c r="AG120" t="n">
        <v>33</v>
      </c>
      <c r="AH120" t="n">
        <v>785428.3774961859</v>
      </c>
    </row>
    <row r="121">
      <c r="A121" t="n">
        <v>119</v>
      </c>
      <c r="B121" t="n">
        <v>150</v>
      </c>
      <c r="C121" t="inlineStr">
        <is>
          <t xml:space="preserve">CONCLUIDO	</t>
        </is>
      </c>
      <c r="D121" t="n">
        <v>3.6094</v>
      </c>
      <c r="E121" t="n">
        <v>27.71</v>
      </c>
      <c r="F121" t="n">
        <v>24.04</v>
      </c>
      <c r="G121" t="n">
        <v>120.21</v>
      </c>
      <c r="H121" t="n">
        <v>1.49</v>
      </c>
      <c r="I121" t="n">
        <v>12</v>
      </c>
      <c r="J121" t="n">
        <v>366.88</v>
      </c>
      <c r="K121" t="n">
        <v>61.82</v>
      </c>
      <c r="L121" t="n">
        <v>30.75</v>
      </c>
      <c r="M121" t="n">
        <v>10</v>
      </c>
      <c r="N121" t="n">
        <v>124.31</v>
      </c>
      <c r="O121" t="n">
        <v>45483.22</v>
      </c>
      <c r="P121" t="n">
        <v>451.55</v>
      </c>
      <c r="Q121" t="n">
        <v>452.56</v>
      </c>
      <c r="R121" t="n">
        <v>72.58</v>
      </c>
      <c r="S121" t="n">
        <v>57.64</v>
      </c>
      <c r="T121" t="n">
        <v>5366.84</v>
      </c>
      <c r="U121" t="n">
        <v>0.79</v>
      </c>
      <c r="V121" t="n">
        <v>0.88</v>
      </c>
      <c r="W121" t="n">
        <v>6.82</v>
      </c>
      <c r="X121" t="n">
        <v>0.32</v>
      </c>
      <c r="Y121" t="n">
        <v>1</v>
      </c>
      <c r="Z121" t="n">
        <v>10</v>
      </c>
      <c r="AA121" t="n">
        <v>635.2193613321301</v>
      </c>
      <c r="AB121" t="n">
        <v>869.1351540750154</v>
      </c>
      <c r="AC121" t="n">
        <v>786.1861148089455</v>
      </c>
      <c r="AD121" t="n">
        <v>635219.3613321302</v>
      </c>
      <c r="AE121" t="n">
        <v>869135.1540750155</v>
      </c>
      <c r="AF121" t="n">
        <v>1.608184656922389e-05</v>
      </c>
      <c r="AG121" t="n">
        <v>33</v>
      </c>
      <c r="AH121" t="n">
        <v>786186.1148089455</v>
      </c>
    </row>
    <row r="122">
      <c r="A122" t="n">
        <v>120</v>
      </c>
      <c r="B122" t="n">
        <v>150</v>
      </c>
      <c r="C122" t="inlineStr">
        <is>
          <t xml:space="preserve">CONCLUIDO	</t>
        </is>
      </c>
      <c r="D122" t="n">
        <v>3.61</v>
      </c>
      <c r="E122" t="n">
        <v>27.7</v>
      </c>
      <c r="F122" t="n">
        <v>24.04</v>
      </c>
      <c r="G122" t="n">
        <v>120.19</v>
      </c>
      <c r="H122" t="n">
        <v>1.5</v>
      </c>
      <c r="I122" t="n">
        <v>12</v>
      </c>
      <c r="J122" t="n">
        <v>367.57</v>
      </c>
      <c r="K122" t="n">
        <v>61.82</v>
      </c>
      <c r="L122" t="n">
        <v>31</v>
      </c>
      <c r="M122" t="n">
        <v>10</v>
      </c>
      <c r="N122" t="n">
        <v>124.74</v>
      </c>
      <c r="O122" t="n">
        <v>45567.49</v>
      </c>
      <c r="P122" t="n">
        <v>451.59</v>
      </c>
      <c r="Q122" t="n">
        <v>452.55</v>
      </c>
      <c r="R122" t="n">
        <v>72.5</v>
      </c>
      <c r="S122" t="n">
        <v>57.64</v>
      </c>
      <c r="T122" t="n">
        <v>5327.96</v>
      </c>
      <c r="U122" t="n">
        <v>0.8</v>
      </c>
      <c r="V122" t="n">
        <v>0.88</v>
      </c>
      <c r="W122" t="n">
        <v>6.81</v>
      </c>
      <c r="X122" t="n">
        <v>0.31</v>
      </c>
      <c r="Y122" t="n">
        <v>1</v>
      </c>
      <c r="Z122" t="n">
        <v>10</v>
      </c>
      <c r="AA122" t="n">
        <v>635.1901815462049</v>
      </c>
      <c r="AB122" t="n">
        <v>869.0952290045915</v>
      </c>
      <c r="AC122" t="n">
        <v>786.1500001312075</v>
      </c>
      <c r="AD122" t="n">
        <v>635190.181546205</v>
      </c>
      <c r="AE122" t="n">
        <v>869095.2290045915</v>
      </c>
      <c r="AF122" t="n">
        <v>1.608451989663053e-05</v>
      </c>
      <c r="AG122" t="n">
        <v>33</v>
      </c>
      <c r="AH122" t="n">
        <v>786150.0001312075</v>
      </c>
    </row>
    <row r="123">
      <c r="A123" t="n">
        <v>121</v>
      </c>
      <c r="B123" t="n">
        <v>150</v>
      </c>
      <c r="C123" t="inlineStr">
        <is>
          <t xml:space="preserve">CONCLUIDO	</t>
        </is>
      </c>
      <c r="D123" t="n">
        <v>3.6108</v>
      </c>
      <c r="E123" t="n">
        <v>27.69</v>
      </c>
      <c r="F123" t="n">
        <v>24.03</v>
      </c>
      <c r="G123" t="n">
        <v>120.15</v>
      </c>
      <c r="H123" t="n">
        <v>1.51</v>
      </c>
      <c r="I123" t="n">
        <v>12</v>
      </c>
      <c r="J123" t="n">
        <v>368.25</v>
      </c>
      <c r="K123" t="n">
        <v>61.82</v>
      </c>
      <c r="L123" t="n">
        <v>31.25</v>
      </c>
      <c r="M123" t="n">
        <v>10</v>
      </c>
      <c r="N123" t="n">
        <v>125.18</v>
      </c>
      <c r="O123" t="n">
        <v>45652.02</v>
      </c>
      <c r="P123" t="n">
        <v>451.46</v>
      </c>
      <c r="Q123" t="n">
        <v>452.56</v>
      </c>
      <c r="R123" t="n">
        <v>72.40000000000001</v>
      </c>
      <c r="S123" t="n">
        <v>57.64</v>
      </c>
      <c r="T123" t="n">
        <v>5276.55</v>
      </c>
      <c r="U123" t="n">
        <v>0.8</v>
      </c>
      <c r="V123" t="n">
        <v>0.88</v>
      </c>
      <c r="W123" t="n">
        <v>6.81</v>
      </c>
      <c r="X123" t="n">
        <v>0.31</v>
      </c>
      <c r="Y123" t="n">
        <v>1</v>
      </c>
      <c r="Z123" t="n">
        <v>10</v>
      </c>
      <c r="AA123" t="n">
        <v>635.0142551971857</v>
      </c>
      <c r="AB123" t="n">
        <v>868.8545188125405</v>
      </c>
      <c r="AC123" t="n">
        <v>785.9322629820471</v>
      </c>
      <c r="AD123" t="n">
        <v>635014.2551971857</v>
      </c>
      <c r="AE123" t="n">
        <v>868854.5188125405</v>
      </c>
      <c r="AF123" t="n">
        <v>1.608808433317272e-05</v>
      </c>
      <c r="AG123" t="n">
        <v>33</v>
      </c>
      <c r="AH123" t="n">
        <v>785932.262982047</v>
      </c>
    </row>
    <row r="124">
      <c r="A124" t="n">
        <v>122</v>
      </c>
      <c r="B124" t="n">
        <v>150</v>
      </c>
      <c r="C124" t="inlineStr">
        <is>
          <t xml:space="preserve">CONCLUIDO	</t>
        </is>
      </c>
      <c r="D124" t="n">
        <v>3.6095</v>
      </c>
      <c r="E124" t="n">
        <v>27.7</v>
      </c>
      <c r="F124" t="n">
        <v>24.04</v>
      </c>
      <c r="G124" t="n">
        <v>120.2</v>
      </c>
      <c r="H124" t="n">
        <v>1.52</v>
      </c>
      <c r="I124" t="n">
        <v>12</v>
      </c>
      <c r="J124" t="n">
        <v>368.94</v>
      </c>
      <c r="K124" t="n">
        <v>61.82</v>
      </c>
      <c r="L124" t="n">
        <v>31.5</v>
      </c>
      <c r="M124" t="n">
        <v>10</v>
      </c>
      <c r="N124" t="n">
        <v>125.62</v>
      </c>
      <c r="O124" t="n">
        <v>45736.8</v>
      </c>
      <c r="P124" t="n">
        <v>451.56</v>
      </c>
      <c r="Q124" t="n">
        <v>452.57</v>
      </c>
      <c r="R124" t="n">
        <v>72.72</v>
      </c>
      <c r="S124" t="n">
        <v>57.64</v>
      </c>
      <c r="T124" t="n">
        <v>5437.7</v>
      </c>
      <c r="U124" t="n">
        <v>0.79</v>
      </c>
      <c r="V124" t="n">
        <v>0.88</v>
      </c>
      <c r="W124" t="n">
        <v>6.81</v>
      </c>
      <c r="X124" t="n">
        <v>0.32</v>
      </c>
      <c r="Y124" t="n">
        <v>1</v>
      </c>
      <c r="Z124" t="n">
        <v>10</v>
      </c>
      <c r="AA124" t="n">
        <v>635.216730955709</v>
      </c>
      <c r="AB124" t="n">
        <v>869.131555077952</v>
      </c>
      <c r="AC124" t="n">
        <v>786.1828592951106</v>
      </c>
      <c r="AD124" t="n">
        <v>635216.730955709</v>
      </c>
      <c r="AE124" t="n">
        <v>869131.5550779521</v>
      </c>
      <c r="AF124" t="n">
        <v>1.608229212379166e-05</v>
      </c>
      <c r="AG124" t="n">
        <v>33</v>
      </c>
      <c r="AH124" t="n">
        <v>786182.8592951106</v>
      </c>
    </row>
    <row r="125">
      <c r="A125" t="n">
        <v>123</v>
      </c>
      <c r="B125" t="n">
        <v>150</v>
      </c>
      <c r="C125" t="inlineStr">
        <is>
          <t xml:space="preserve">CONCLUIDO	</t>
        </is>
      </c>
      <c r="D125" t="n">
        <v>3.6088</v>
      </c>
      <c r="E125" t="n">
        <v>27.71</v>
      </c>
      <c r="F125" t="n">
        <v>24.05</v>
      </c>
      <c r="G125" t="n">
        <v>120.23</v>
      </c>
      <c r="H125" t="n">
        <v>1.53</v>
      </c>
      <c r="I125" t="n">
        <v>12</v>
      </c>
      <c r="J125" t="n">
        <v>369.63</v>
      </c>
      <c r="K125" t="n">
        <v>61.82</v>
      </c>
      <c r="L125" t="n">
        <v>31.75</v>
      </c>
      <c r="M125" t="n">
        <v>10</v>
      </c>
      <c r="N125" t="n">
        <v>126.06</v>
      </c>
      <c r="O125" t="n">
        <v>45821.85</v>
      </c>
      <c r="P125" t="n">
        <v>451.59</v>
      </c>
      <c r="Q125" t="n">
        <v>452.59</v>
      </c>
      <c r="R125" t="n">
        <v>72.66</v>
      </c>
      <c r="S125" t="n">
        <v>57.64</v>
      </c>
      <c r="T125" t="n">
        <v>5409.02</v>
      </c>
      <c r="U125" t="n">
        <v>0.79</v>
      </c>
      <c r="V125" t="n">
        <v>0.88</v>
      </c>
      <c r="W125" t="n">
        <v>6.82</v>
      </c>
      <c r="X125" t="n">
        <v>0.32</v>
      </c>
      <c r="Y125" t="n">
        <v>1</v>
      </c>
      <c r="Z125" t="n">
        <v>10</v>
      </c>
      <c r="AA125" t="n">
        <v>635.3164069455656</v>
      </c>
      <c r="AB125" t="n">
        <v>869.2679361646683</v>
      </c>
      <c r="AC125" t="n">
        <v>786.3062243623226</v>
      </c>
      <c r="AD125" t="n">
        <v>635316.4069455656</v>
      </c>
      <c r="AE125" t="n">
        <v>869267.9361646683</v>
      </c>
      <c r="AF125" t="n">
        <v>1.607917324181725e-05</v>
      </c>
      <c r="AG125" t="n">
        <v>33</v>
      </c>
      <c r="AH125" t="n">
        <v>786306.2243623226</v>
      </c>
    </row>
    <row r="126">
      <c r="A126" t="n">
        <v>124</v>
      </c>
      <c r="B126" t="n">
        <v>150</v>
      </c>
      <c r="C126" t="inlineStr">
        <is>
          <t xml:space="preserve">CONCLUIDO	</t>
        </is>
      </c>
      <c r="D126" t="n">
        <v>3.6093</v>
      </c>
      <c r="E126" t="n">
        <v>27.71</v>
      </c>
      <c r="F126" t="n">
        <v>24.04</v>
      </c>
      <c r="G126" t="n">
        <v>120.21</v>
      </c>
      <c r="H126" t="n">
        <v>1.54</v>
      </c>
      <c r="I126" t="n">
        <v>12</v>
      </c>
      <c r="J126" t="n">
        <v>370.32</v>
      </c>
      <c r="K126" t="n">
        <v>61.82</v>
      </c>
      <c r="L126" t="n">
        <v>32</v>
      </c>
      <c r="M126" t="n">
        <v>10</v>
      </c>
      <c r="N126" t="n">
        <v>126.5</v>
      </c>
      <c r="O126" t="n">
        <v>45907.3</v>
      </c>
      <c r="P126" t="n">
        <v>451.19</v>
      </c>
      <c r="Q126" t="n">
        <v>452.56</v>
      </c>
      <c r="R126" t="n">
        <v>72.62</v>
      </c>
      <c r="S126" t="n">
        <v>57.64</v>
      </c>
      <c r="T126" t="n">
        <v>5386.57</v>
      </c>
      <c r="U126" t="n">
        <v>0.79</v>
      </c>
      <c r="V126" t="n">
        <v>0.88</v>
      </c>
      <c r="W126" t="n">
        <v>6.82</v>
      </c>
      <c r="X126" t="n">
        <v>0.32</v>
      </c>
      <c r="Y126" t="n">
        <v>1</v>
      </c>
      <c r="Z126" t="n">
        <v>10</v>
      </c>
      <c r="AA126" t="n">
        <v>634.9874513926676</v>
      </c>
      <c r="AB126" t="n">
        <v>868.8178446646984</v>
      </c>
      <c r="AC126" t="n">
        <v>785.8990889634024</v>
      </c>
      <c r="AD126" t="n">
        <v>634987.4513926676</v>
      </c>
      <c r="AE126" t="n">
        <v>868817.8446646985</v>
      </c>
      <c r="AF126" t="n">
        <v>1.608140101465612e-05</v>
      </c>
      <c r="AG126" t="n">
        <v>33</v>
      </c>
      <c r="AH126" t="n">
        <v>785899.0889634024</v>
      </c>
    </row>
    <row r="127">
      <c r="A127" t="n">
        <v>125</v>
      </c>
      <c r="B127" t="n">
        <v>150</v>
      </c>
      <c r="C127" t="inlineStr">
        <is>
          <t xml:space="preserve">CONCLUIDO	</t>
        </is>
      </c>
      <c r="D127" t="n">
        <v>3.6203</v>
      </c>
      <c r="E127" t="n">
        <v>27.62</v>
      </c>
      <c r="F127" t="n">
        <v>24.01</v>
      </c>
      <c r="G127" t="n">
        <v>130.98</v>
      </c>
      <c r="H127" t="n">
        <v>1.55</v>
      </c>
      <c r="I127" t="n">
        <v>11</v>
      </c>
      <c r="J127" t="n">
        <v>371.02</v>
      </c>
      <c r="K127" t="n">
        <v>61.82</v>
      </c>
      <c r="L127" t="n">
        <v>32.25</v>
      </c>
      <c r="M127" t="n">
        <v>9</v>
      </c>
      <c r="N127" t="n">
        <v>126.94</v>
      </c>
      <c r="O127" t="n">
        <v>45992.88</v>
      </c>
      <c r="P127" t="n">
        <v>450.71</v>
      </c>
      <c r="Q127" t="n">
        <v>452.59</v>
      </c>
      <c r="R127" t="n">
        <v>71.77</v>
      </c>
      <c r="S127" t="n">
        <v>57.64</v>
      </c>
      <c r="T127" t="n">
        <v>4968.89</v>
      </c>
      <c r="U127" t="n">
        <v>0.8</v>
      </c>
      <c r="V127" t="n">
        <v>0.88</v>
      </c>
      <c r="W127" t="n">
        <v>6.81</v>
      </c>
      <c r="X127" t="n">
        <v>0.29</v>
      </c>
      <c r="Y127" t="n">
        <v>1</v>
      </c>
      <c r="Z127" t="n">
        <v>10</v>
      </c>
      <c r="AA127" t="n">
        <v>624.5851287238875</v>
      </c>
      <c r="AB127" t="n">
        <v>854.5849278711861</v>
      </c>
      <c r="AC127" t="n">
        <v>773.0245417726389</v>
      </c>
      <c r="AD127" t="n">
        <v>624585.1287238875</v>
      </c>
      <c r="AE127" t="n">
        <v>854584.9278711861</v>
      </c>
      <c r="AF127" t="n">
        <v>1.613041201711122e-05</v>
      </c>
      <c r="AG127" t="n">
        <v>32</v>
      </c>
      <c r="AH127" t="n">
        <v>773024.5417726389</v>
      </c>
    </row>
    <row r="128">
      <c r="A128" t="n">
        <v>126</v>
      </c>
      <c r="B128" t="n">
        <v>150</v>
      </c>
      <c r="C128" t="inlineStr">
        <is>
          <t xml:space="preserve">CONCLUIDO	</t>
        </is>
      </c>
      <c r="D128" t="n">
        <v>3.621</v>
      </c>
      <c r="E128" t="n">
        <v>27.62</v>
      </c>
      <c r="F128" t="n">
        <v>24.01</v>
      </c>
      <c r="G128" t="n">
        <v>130.96</v>
      </c>
      <c r="H128" t="n">
        <v>1.56</v>
      </c>
      <c r="I128" t="n">
        <v>11</v>
      </c>
      <c r="J128" t="n">
        <v>371.71</v>
      </c>
      <c r="K128" t="n">
        <v>61.82</v>
      </c>
      <c r="L128" t="n">
        <v>32.5</v>
      </c>
      <c r="M128" t="n">
        <v>9</v>
      </c>
      <c r="N128" t="n">
        <v>127.39</v>
      </c>
      <c r="O128" t="n">
        <v>46078.74</v>
      </c>
      <c r="P128" t="n">
        <v>450.96</v>
      </c>
      <c r="Q128" t="n">
        <v>452.55</v>
      </c>
      <c r="R128" t="n">
        <v>71.54000000000001</v>
      </c>
      <c r="S128" t="n">
        <v>57.64</v>
      </c>
      <c r="T128" t="n">
        <v>4852.85</v>
      </c>
      <c r="U128" t="n">
        <v>0.8100000000000001</v>
      </c>
      <c r="V128" t="n">
        <v>0.88</v>
      </c>
      <c r="W128" t="n">
        <v>6.81</v>
      </c>
      <c r="X128" t="n">
        <v>0.28</v>
      </c>
      <c r="Y128" t="n">
        <v>1</v>
      </c>
      <c r="Z128" t="n">
        <v>10</v>
      </c>
      <c r="AA128" t="n">
        <v>624.6873183846973</v>
      </c>
      <c r="AB128" t="n">
        <v>854.7247482733958</v>
      </c>
      <c r="AC128" t="n">
        <v>773.1510179119008</v>
      </c>
      <c r="AD128" t="n">
        <v>624687.3183846973</v>
      </c>
      <c r="AE128" t="n">
        <v>854724.7482733958</v>
      </c>
      <c r="AF128" t="n">
        <v>1.613353089908564e-05</v>
      </c>
      <c r="AG128" t="n">
        <v>32</v>
      </c>
      <c r="AH128" t="n">
        <v>773151.0179119008</v>
      </c>
    </row>
    <row r="129">
      <c r="A129" t="n">
        <v>127</v>
      </c>
      <c r="B129" t="n">
        <v>150</v>
      </c>
      <c r="C129" t="inlineStr">
        <is>
          <t xml:space="preserve">CONCLUIDO	</t>
        </is>
      </c>
      <c r="D129" t="n">
        <v>3.6223</v>
      </c>
      <c r="E129" t="n">
        <v>27.61</v>
      </c>
      <c r="F129" t="n">
        <v>24</v>
      </c>
      <c r="G129" t="n">
        <v>130.9</v>
      </c>
      <c r="H129" t="n">
        <v>1.57</v>
      </c>
      <c r="I129" t="n">
        <v>11</v>
      </c>
      <c r="J129" t="n">
        <v>372.41</v>
      </c>
      <c r="K129" t="n">
        <v>61.82</v>
      </c>
      <c r="L129" t="n">
        <v>32.75</v>
      </c>
      <c r="M129" t="n">
        <v>9</v>
      </c>
      <c r="N129" t="n">
        <v>127.84</v>
      </c>
      <c r="O129" t="n">
        <v>46164.87</v>
      </c>
      <c r="P129" t="n">
        <v>451.28</v>
      </c>
      <c r="Q129" t="n">
        <v>452.58</v>
      </c>
      <c r="R129" t="n">
        <v>71.23999999999999</v>
      </c>
      <c r="S129" t="n">
        <v>57.64</v>
      </c>
      <c r="T129" t="n">
        <v>4703.58</v>
      </c>
      <c r="U129" t="n">
        <v>0.8100000000000001</v>
      </c>
      <c r="V129" t="n">
        <v>0.88</v>
      </c>
      <c r="W129" t="n">
        <v>6.81</v>
      </c>
      <c r="X129" t="n">
        <v>0.27</v>
      </c>
      <c r="Y129" t="n">
        <v>1</v>
      </c>
      <c r="Z129" t="n">
        <v>10</v>
      </c>
      <c r="AA129" t="n">
        <v>624.7664669125057</v>
      </c>
      <c r="AB129" t="n">
        <v>854.8330427809299</v>
      </c>
      <c r="AC129" t="n">
        <v>773.248976943628</v>
      </c>
      <c r="AD129" t="n">
        <v>624766.4669125057</v>
      </c>
      <c r="AE129" t="n">
        <v>854833.0427809298</v>
      </c>
      <c r="AF129" t="n">
        <v>1.61393231084667e-05</v>
      </c>
      <c r="AG129" t="n">
        <v>32</v>
      </c>
      <c r="AH129" t="n">
        <v>773248.976943628</v>
      </c>
    </row>
    <row r="130">
      <c r="A130" t="n">
        <v>128</v>
      </c>
      <c r="B130" t="n">
        <v>150</v>
      </c>
      <c r="C130" t="inlineStr">
        <is>
          <t xml:space="preserve">CONCLUIDO	</t>
        </is>
      </c>
      <c r="D130" t="n">
        <v>3.6221</v>
      </c>
      <c r="E130" t="n">
        <v>27.61</v>
      </c>
      <c r="F130" t="n">
        <v>24</v>
      </c>
      <c r="G130" t="n">
        <v>130.91</v>
      </c>
      <c r="H130" t="n">
        <v>1.58</v>
      </c>
      <c r="I130" t="n">
        <v>11</v>
      </c>
      <c r="J130" t="n">
        <v>373.11</v>
      </c>
      <c r="K130" t="n">
        <v>61.82</v>
      </c>
      <c r="L130" t="n">
        <v>33</v>
      </c>
      <c r="M130" t="n">
        <v>9</v>
      </c>
      <c r="N130" t="n">
        <v>128.29</v>
      </c>
      <c r="O130" t="n">
        <v>46251.27</v>
      </c>
      <c r="P130" t="n">
        <v>451.76</v>
      </c>
      <c r="Q130" t="n">
        <v>452.56</v>
      </c>
      <c r="R130" t="n">
        <v>71.33</v>
      </c>
      <c r="S130" t="n">
        <v>57.64</v>
      </c>
      <c r="T130" t="n">
        <v>4745.99</v>
      </c>
      <c r="U130" t="n">
        <v>0.8100000000000001</v>
      </c>
      <c r="V130" t="n">
        <v>0.88</v>
      </c>
      <c r="W130" t="n">
        <v>6.81</v>
      </c>
      <c r="X130" t="n">
        <v>0.28</v>
      </c>
      <c r="Y130" t="n">
        <v>1</v>
      </c>
      <c r="Z130" t="n">
        <v>10</v>
      </c>
      <c r="AA130" t="n">
        <v>625.1055038012296</v>
      </c>
      <c r="AB130" t="n">
        <v>855.2969280093338</v>
      </c>
      <c r="AC130" t="n">
        <v>773.6685896169</v>
      </c>
      <c r="AD130" t="n">
        <v>625105.5038012296</v>
      </c>
      <c r="AE130" t="n">
        <v>855296.9280093338</v>
      </c>
      <c r="AF130" t="n">
        <v>1.613843199933115e-05</v>
      </c>
      <c r="AG130" t="n">
        <v>32</v>
      </c>
      <c r="AH130" t="n">
        <v>773668.5896169001</v>
      </c>
    </row>
    <row r="131">
      <c r="A131" t="n">
        <v>129</v>
      </c>
      <c r="B131" t="n">
        <v>150</v>
      </c>
      <c r="C131" t="inlineStr">
        <is>
          <t xml:space="preserve">CONCLUIDO	</t>
        </is>
      </c>
      <c r="D131" t="n">
        <v>3.6208</v>
      </c>
      <c r="E131" t="n">
        <v>27.62</v>
      </c>
      <c r="F131" t="n">
        <v>24.01</v>
      </c>
      <c r="G131" t="n">
        <v>130.96</v>
      </c>
      <c r="H131" t="n">
        <v>1.59</v>
      </c>
      <c r="I131" t="n">
        <v>11</v>
      </c>
      <c r="J131" t="n">
        <v>373.81</v>
      </c>
      <c r="K131" t="n">
        <v>61.82</v>
      </c>
      <c r="L131" t="n">
        <v>33.25</v>
      </c>
      <c r="M131" t="n">
        <v>9</v>
      </c>
      <c r="N131" t="n">
        <v>128.74</v>
      </c>
      <c r="O131" t="n">
        <v>46337.95</v>
      </c>
      <c r="P131" t="n">
        <v>452.27</v>
      </c>
      <c r="Q131" t="n">
        <v>452.61</v>
      </c>
      <c r="R131" t="n">
        <v>71.5</v>
      </c>
      <c r="S131" t="n">
        <v>57.64</v>
      </c>
      <c r="T131" t="n">
        <v>4832.7</v>
      </c>
      <c r="U131" t="n">
        <v>0.8100000000000001</v>
      </c>
      <c r="V131" t="n">
        <v>0.88</v>
      </c>
      <c r="W131" t="n">
        <v>6.82</v>
      </c>
      <c r="X131" t="n">
        <v>0.29</v>
      </c>
      <c r="Y131" t="n">
        <v>1</v>
      </c>
      <c r="Z131" t="n">
        <v>10</v>
      </c>
      <c r="AA131" t="n">
        <v>625.580902049657</v>
      </c>
      <c r="AB131" t="n">
        <v>855.9473888659226</v>
      </c>
      <c r="AC131" t="n">
        <v>774.2569714022637</v>
      </c>
      <c r="AD131" t="n">
        <v>625580.902049657</v>
      </c>
      <c r="AE131" t="n">
        <v>855947.3888659226</v>
      </c>
      <c r="AF131" t="n">
        <v>1.613263978995009e-05</v>
      </c>
      <c r="AG131" t="n">
        <v>32</v>
      </c>
      <c r="AH131" t="n">
        <v>774256.9714022637</v>
      </c>
    </row>
    <row r="132">
      <c r="A132" t="n">
        <v>130</v>
      </c>
      <c r="B132" t="n">
        <v>150</v>
      </c>
      <c r="C132" t="inlineStr">
        <is>
          <t xml:space="preserve">CONCLUIDO	</t>
        </is>
      </c>
      <c r="D132" t="n">
        <v>3.6218</v>
      </c>
      <c r="E132" t="n">
        <v>27.61</v>
      </c>
      <c r="F132" t="n">
        <v>24</v>
      </c>
      <c r="G132" t="n">
        <v>130.92</v>
      </c>
      <c r="H132" t="n">
        <v>1.6</v>
      </c>
      <c r="I132" t="n">
        <v>11</v>
      </c>
      <c r="J132" t="n">
        <v>374.52</v>
      </c>
      <c r="K132" t="n">
        <v>61.82</v>
      </c>
      <c r="L132" t="n">
        <v>33.5</v>
      </c>
      <c r="M132" t="n">
        <v>9</v>
      </c>
      <c r="N132" t="n">
        <v>129.2</v>
      </c>
      <c r="O132" t="n">
        <v>46424.91</v>
      </c>
      <c r="P132" t="n">
        <v>452.65</v>
      </c>
      <c r="Q132" t="n">
        <v>452.56</v>
      </c>
      <c r="R132" t="n">
        <v>71.44</v>
      </c>
      <c r="S132" t="n">
        <v>57.64</v>
      </c>
      <c r="T132" t="n">
        <v>4801.01</v>
      </c>
      <c r="U132" t="n">
        <v>0.8100000000000001</v>
      </c>
      <c r="V132" t="n">
        <v>0.88</v>
      </c>
      <c r="W132" t="n">
        <v>6.81</v>
      </c>
      <c r="X132" t="n">
        <v>0.28</v>
      </c>
      <c r="Y132" t="n">
        <v>1</v>
      </c>
      <c r="Z132" t="n">
        <v>10</v>
      </c>
      <c r="AA132" t="n">
        <v>625.7276558211848</v>
      </c>
      <c r="AB132" t="n">
        <v>856.1481838504465</v>
      </c>
      <c r="AC132" t="n">
        <v>774.4386027952821</v>
      </c>
      <c r="AD132" t="n">
        <v>625727.6558211849</v>
      </c>
      <c r="AE132" t="n">
        <v>856148.1838504465</v>
      </c>
      <c r="AF132" t="n">
        <v>1.613709533562783e-05</v>
      </c>
      <c r="AG132" t="n">
        <v>32</v>
      </c>
      <c r="AH132" t="n">
        <v>774438.6027952821</v>
      </c>
    </row>
    <row r="133">
      <c r="A133" t="n">
        <v>131</v>
      </c>
      <c r="B133" t="n">
        <v>150</v>
      </c>
      <c r="C133" t="inlineStr">
        <is>
          <t xml:space="preserve">CONCLUIDO	</t>
        </is>
      </c>
      <c r="D133" t="n">
        <v>3.6201</v>
      </c>
      <c r="E133" t="n">
        <v>27.62</v>
      </c>
      <c r="F133" t="n">
        <v>24.02</v>
      </c>
      <c r="G133" t="n">
        <v>130.99</v>
      </c>
      <c r="H133" t="n">
        <v>1.6</v>
      </c>
      <c r="I133" t="n">
        <v>11</v>
      </c>
      <c r="J133" t="n">
        <v>375.23</v>
      </c>
      <c r="K133" t="n">
        <v>61.82</v>
      </c>
      <c r="L133" t="n">
        <v>33.75</v>
      </c>
      <c r="M133" t="n">
        <v>9</v>
      </c>
      <c r="N133" t="n">
        <v>129.65</v>
      </c>
      <c r="O133" t="n">
        <v>46512.15</v>
      </c>
      <c r="P133" t="n">
        <v>453.33</v>
      </c>
      <c r="Q133" t="n">
        <v>452.59</v>
      </c>
      <c r="R133" t="n">
        <v>71.68000000000001</v>
      </c>
      <c r="S133" t="n">
        <v>57.64</v>
      </c>
      <c r="T133" t="n">
        <v>4925.08</v>
      </c>
      <c r="U133" t="n">
        <v>0.8</v>
      </c>
      <c r="V133" t="n">
        <v>0.88</v>
      </c>
      <c r="W133" t="n">
        <v>6.82</v>
      </c>
      <c r="X133" t="n">
        <v>0.29</v>
      </c>
      <c r="Y133" t="n">
        <v>1</v>
      </c>
      <c r="Z133" t="n">
        <v>10</v>
      </c>
      <c r="AA133" t="n">
        <v>626.3683070417981</v>
      </c>
      <c r="AB133" t="n">
        <v>857.0247511140267</v>
      </c>
      <c r="AC133" t="n">
        <v>775.2315117094961</v>
      </c>
      <c r="AD133" t="n">
        <v>626368.307041798</v>
      </c>
      <c r="AE133" t="n">
        <v>857024.7511140266</v>
      </c>
      <c r="AF133" t="n">
        <v>1.612952090797568e-05</v>
      </c>
      <c r="AG133" t="n">
        <v>32</v>
      </c>
      <c r="AH133" t="n">
        <v>775231.5117094961</v>
      </c>
    </row>
    <row r="134">
      <c r="A134" t="n">
        <v>132</v>
      </c>
      <c r="B134" t="n">
        <v>150</v>
      </c>
      <c r="C134" t="inlineStr">
        <is>
          <t xml:space="preserve">CONCLUIDO	</t>
        </is>
      </c>
      <c r="D134" t="n">
        <v>3.6208</v>
      </c>
      <c r="E134" t="n">
        <v>27.62</v>
      </c>
      <c r="F134" t="n">
        <v>24.01</v>
      </c>
      <c r="G134" t="n">
        <v>130.96</v>
      </c>
      <c r="H134" t="n">
        <v>1.61</v>
      </c>
      <c r="I134" t="n">
        <v>11</v>
      </c>
      <c r="J134" t="n">
        <v>375.93</v>
      </c>
      <c r="K134" t="n">
        <v>61.82</v>
      </c>
      <c r="L134" t="n">
        <v>34</v>
      </c>
      <c r="M134" t="n">
        <v>9</v>
      </c>
      <c r="N134" t="n">
        <v>130.11</v>
      </c>
      <c r="O134" t="n">
        <v>46599.68</v>
      </c>
      <c r="P134" t="n">
        <v>453.33</v>
      </c>
      <c r="Q134" t="n">
        <v>452.55</v>
      </c>
      <c r="R134" t="n">
        <v>71.55</v>
      </c>
      <c r="S134" t="n">
        <v>57.64</v>
      </c>
      <c r="T134" t="n">
        <v>4856.01</v>
      </c>
      <c r="U134" t="n">
        <v>0.8100000000000001</v>
      </c>
      <c r="V134" t="n">
        <v>0.88</v>
      </c>
      <c r="W134" t="n">
        <v>6.82</v>
      </c>
      <c r="X134" t="n">
        <v>0.29</v>
      </c>
      <c r="Y134" t="n">
        <v>1</v>
      </c>
      <c r="Z134" t="n">
        <v>10</v>
      </c>
      <c r="AA134" t="n">
        <v>626.2889685396869</v>
      </c>
      <c r="AB134" t="n">
        <v>856.9161966752706</v>
      </c>
      <c r="AC134" t="n">
        <v>775.1333175540177</v>
      </c>
      <c r="AD134" t="n">
        <v>626288.968539687</v>
      </c>
      <c r="AE134" t="n">
        <v>856916.1966752706</v>
      </c>
      <c r="AF134" t="n">
        <v>1.613263978995009e-05</v>
      </c>
      <c r="AG134" t="n">
        <v>32</v>
      </c>
      <c r="AH134" t="n">
        <v>775133.3175540178</v>
      </c>
    </row>
    <row r="135">
      <c r="A135" t="n">
        <v>133</v>
      </c>
      <c r="B135" t="n">
        <v>150</v>
      </c>
      <c r="C135" t="inlineStr">
        <is>
          <t xml:space="preserve">CONCLUIDO	</t>
        </is>
      </c>
      <c r="D135" t="n">
        <v>3.6218</v>
      </c>
      <c r="E135" t="n">
        <v>27.61</v>
      </c>
      <c r="F135" t="n">
        <v>24</v>
      </c>
      <c r="G135" t="n">
        <v>130.92</v>
      </c>
      <c r="H135" t="n">
        <v>1.62</v>
      </c>
      <c r="I135" t="n">
        <v>11</v>
      </c>
      <c r="J135" t="n">
        <v>376.65</v>
      </c>
      <c r="K135" t="n">
        <v>61.82</v>
      </c>
      <c r="L135" t="n">
        <v>34.25</v>
      </c>
      <c r="M135" t="n">
        <v>9</v>
      </c>
      <c r="N135" t="n">
        <v>130.58</v>
      </c>
      <c r="O135" t="n">
        <v>46687.5</v>
      </c>
      <c r="P135" t="n">
        <v>453.49</v>
      </c>
      <c r="Q135" t="n">
        <v>452.59</v>
      </c>
      <c r="R135" t="n">
        <v>71.41</v>
      </c>
      <c r="S135" t="n">
        <v>57.64</v>
      </c>
      <c r="T135" t="n">
        <v>4789.07</v>
      </c>
      <c r="U135" t="n">
        <v>0.8100000000000001</v>
      </c>
      <c r="V135" t="n">
        <v>0.88</v>
      </c>
      <c r="W135" t="n">
        <v>6.81</v>
      </c>
      <c r="X135" t="n">
        <v>0.28</v>
      </c>
      <c r="Y135" t="n">
        <v>1</v>
      </c>
      <c r="Z135" t="n">
        <v>10</v>
      </c>
      <c r="AA135" t="n">
        <v>626.2886101896382</v>
      </c>
      <c r="AB135" t="n">
        <v>856.9157063649245</v>
      </c>
      <c r="AC135" t="n">
        <v>775.132874038203</v>
      </c>
      <c r="AD135" t="n">
        <v>626288.6101896382</v>
      </c>
      <c r="AE135" t="n">
        <v>856915.7063649246</v>
      </c>
      <c r="AF135" t="n">
        <v>1.613709533562783e-05</v>
      </c>
      <c r="AG135" t="n">
        <v>32</v>
      </c>
      <c r="AH135" t="n">
        <v>775132.874038203</v>
      </c>
    </row>
    <row r="136">
      <c r="A136" t="n">
        <v>134</v>
      </c>
      <c r="B136" t="n">
        <v>150</v>
      </c>
      <c r="C136" t="inlineStr">
        <is>
          <t xml:space="preserve">CONCLUIDO	</t>
        </is>
      </c>
      <c r="D136" t="n">
        <v>3.6198</v>
      </c>
      <c r="E136" t="n">
        <v>27.63</v>
      </c>
      <c r="F136" t="n">
        <v>24.02</v>
      </c>
      <c r="G136" t="n">
        <v>131</v>
      </c>
      <c r="H136" t="n">
        <v>1.63</v>
      </c>
      <c r="I136" t="n">
        <v>11</v>
      </c>
      <c r="J136" t="n">
        <v>377.36</v>
      </c>
      <c r="K136" t="n">
        <v>61.82</v>
      </c>
      <c r="L136" t="n">
        <v>34.5</v>
      </c>
      <c r="M136" t="n">
        <v>9</v>
      </c>
      <c r="N136" t="n">
        <v>131.04</v>
      </c>
      <c r="O136" t="n">
        <v>46775.73</v>
      </c>
      <c r="P136" t="n">
        <v>453.75</v>
      </c>
      <c r="Q136" t="n">
        <v>452.59</v>
      </c>
      <c r="R136" t="n">
        <v>71.89</v>
      </c>
      <c r="S136" t="n">
        <v>57.64</v>
      </c>
      <c r="T136" t="n">
        <v>5028.4</v>
      </c>
      <c r="U136" t="n">
        <v>0.8</v>
      </c>
      <c r="V136" t="n">
        <v>0.88</v>
      </c>
      <c r="W136" t="n">
        <v>6.81</v>
      </c>
      <c r="X136" t="n">
        <v>0.29</v>
      </c>
      <c r="Y136" t="n">
        <v>1</v>
      </c>
      <c r="Z136" t="n">
        <v>10</v>
      </c>
      <c r="AA136" t="n">
        <v>626.676866726978</v>
      </c>
      <c r="AB136" t="n">
        <v>857.4469360879824</v>
      </c>
      <c r="AC136" t="n">
        <v>775.6134039420779</v>
      </c>
      <c r="AD136" t="n">
        <v>626676.866726978</v>
      </c>
      <c r="AE136" t="n">
        <v>857446.9360879824</v>
      </c>
      <c r="AF136" t="n">
        <v>1.612818424427236e-05</v>
      </c>
      <c r="AG136" t="n">
        <v>32</v>
      </c>
      <c r="AH136" t="n">
        <v>775613.4039420779</v>
      </c>
    </row>
    <row r="137">
      <c r="A137" t="n">
        <v>135</v>
      </c>
      <c r="B137" t="n">
        <v>150</v>
      </c>
      <c r="C137" t="inlineStr">
        <is>
          <t xml:space="preserve">CONCLUIDO	</t>
        </is>
      </c>
      <c r="D137" t="n">
        <v>3.6212</v>
      </c>
      <c r="E137" t="n">
        <v>27.62</v>
      </c>
      <c r="F137" t="n">
        <v>24.01</v>
      </c>
      <c r="G137" t="n">
        <v>130.95</v>
      </c>
      <c r="H137" t="n">
        <v>1.64</v>
      </c>
      <c r="I137" t="n">
        <v>11</v>
      </c>
      <c r="J137" t="n">
        <v>378.08</v>
      </c>
      <c r="K137" t="n">
        <v>61.82</v>
      </c>
      <c r="L137" t="n">
        <v>34.75</v>
      </c>
      <c r="M137" t="n">
        <v>9</v>
      </c>
      <c r="N137" t="n">
        <v>131.51</v>
      </c>
      <c r="O137" t="n">
        <v>46864.14</v>
      </c>
      <c r="P137" t="n">
        <v>453.98</v>
      </c>
      <c r="Q137" t="n">
        <v>452.58</v>
      </c>
      <c r="R137" t="n">
        <v>71.59</v>
      </c>
      <c r="S137" t="n">
        <v>57.64</v>
      </c>
      <c r="T137" t="n">
        <v>4879.83</v>
      </c>
      <c r="U137" t="n">
        <v>0.8100000000000001</v>
      </c>
      <c r="V137" t="n">
        <v>0.88</v>
      </c>
      <c r="W137" t="n">
        <v>6.81</v>
      </c>
      <c r="X137" t="n">
        <v>0.28</v>
      </c>
      <c r="Y137" t="n">
        <v>1</v>
      </c>
      <c r="Z137" t="n">
        <v>10</v>
      </c>
      <c r="AA137" t="n">
        <v>626.685898743969</v>
      </c>
      <c r="AB137" t="n">
        <v>857.4592940920941</v>
      </c>
      <c r="AC137" t="n">
        <v>775.6245825156216</v>
      </c>
      <c r="AD137" t="n">
        <v>626685.898743969</v>
      </c>
      <c r="AE137" t="n">
        <v>857459.2940920941</v>
      </c>
      <c r="AF137" t="n">
        <v>1.613442200822119e-05</v>
      </c>
      <c r="AG137" t="n">
        <v>32</v>
      </c>
      <c r="AH137" t="n">
        <v>775624.5825156216</v>
      </c>
    </row>
    <row r="138">
      <c r="A138" t="n">
        <v>136</v>
      </c>
      <c r="B138" t="n">
        <v>150</v>
      </c>
      <c r="C138" t="inlineStr">
        <is>
          <t xml:space="preserve">CONCLUIDO	</t>
        </is>
      </c>
      <c r="D138" t="n">
        <v>3.6219</v>
      </c>
      <c r="E138" t="n">
        <v>27.61</v>
      </c>
      <c r="F138" t="n">
        <v>24</v>
      </c>
      <c r="G138" t="n">
        <v>130.92</v>
      </c>
      <c r="H138" t="n">
        <v>1.65</v>
      </c>
      <c r="I138" t="n">
        <v>11</v>
      </c>
      <c r="J138" t="n">
        <v>378.8</v>
      </c>
      <c r="K138" t="n">
        <v>61.82</v>
      </c>
      <c r="L138" t="n">
        <v>35</v>
      </c>
      <c r="M138" t="n">
        <v>9</v>
      </c>
      <c r="N138" t="n">
        <v>131.98</v>
      </c>
      <c r="O138" t="n">
        <v>46952.84</v>
      </c>
      <c r="P138" t="n">
        <v>453.86</v>
      </c>
      <c r="Q138" t="n">
        <v>452.56</v>
      </c>
      <c r="R138" t="n">
        <v>71.22</v>
      </c>
      <c r="S138" t="n">
        <v>57.64</v>
      </c>
      <c r="T138" t="n">
        <v>4695.01</v>
      </c>
      <c r="U138" t="n">
        <v>0.8100000000000001</v>
      </c>
      <c r="V138" t="n">
        <v>0.88</v>
      </c>
      <c r="W138" t="n">
        <v>6.82</v>
      </c>
      <c r="X138" t="n">
        <v>0.28</v>
      </c>
      <c r="Y138" t="n">
        <v>1</v>
      </c>
      <c r="Z138" t="n">
        <v>10</v>
      </c>
      <c r="AA138" t="n">
        <v>626.5263888312511</v>
      </c>
      <c r="AB138" t="n">
        <v>857.2410455924326</v>
      </c>
      <c r="AC138" t="n">
        <v>775.4271633464541</v>
      </c>
      <c r="AD138" t="n">
        <v>626526.3888312511</v>
      </c>
      <c r="AE138" t="n">
        <v>857241.0455924326</v>
      </c>
      <c r="AF138" t="n">
        <v>1.61375408901956e-05</v>
      </c>
      <c r="AG138" t="n">
        <v>32</v>
      </c>
      <c r="AH138" t="n">
        <v>775427.1633464542</v>
      </c>
    </row>
    <row r="139">
      <c r="A139" t="n">
        <v>137</v>
      </c>
      <c r="B139" t="n">
        <v>150</v>
      </c>
      <c r="C139" t="inlineStr">
        <is>
          <t xml:space="preserve">CONCLUIDO	</t>
        </is>
      </c>
      <c r="D139" t="n">
        <v>3.6211</v>
      </c>
      <c r="E139" t="n">
        <v>27.62</v>
      </c>
      <c r="F139" t="n">
        <v>24.01</v>
      </c>
      <c r="G139" t="n">
        <v>130.95</v>
      </c>
      <c r="H139" t="n">
        <v>1.66</v>
      </c>
      <c r="I139" t="n">
        <v>11</v>
      </c>
      <c r="J139" t="n">
        <v>379.52</v>
      </c>
      <c r="K139" t="n">
        <v>61.82</v>
      </c>
      <c r="L139" t="n">
        <v>35.25</v>
      </c>
      <c r="M139" t="n">
        <v>9</v>
      </c>
      <c r="N139" t="n">
        <v>132.45</v>
      </c>
      <c r="O139" t="n">
        <v>47041.84</v>
      </c>
      <c r="P139" t="n">
        <v>454.25</v>
      </c>
      <c r="Q139" t="n">
        <v>452.58</v>
      </c>
      <c r="R139" t="n">
        <v>71.55</v>
      </c>
      <c r="S139" t="n">
        <v>57.64</v>
      </c>
      <c r="T139" t="n">
        <v>4858.54</v>
      </c>
      <c r="U139" t="n">
        <v>0.8100000000000001</v>
      </c>
      <c r="V139" t="n">
        <v>0.88</v>
      </c>
      <c r="W139" t="n">
        <v>6.81</v>
      </c>
      <c r="X139" t="n">
        <v>0.28</v>
      </c>
      <c r="Y139" t="n">
        <v>1</v>
      </c>
      <c r="Z139" t="n">
        <v>10</v>
      </c>
      <c r="AA139" t="n">
        <v>626.8755549666819</v>
      </c>
      <c r="AB139" t="n">
        <v>857.7187901030518</v>
      </c>
      <c r="AC139" t="n">
        <v>775.8593125914985</v>
      </c>
      <c r="AD139" t="n">
        <v>626875.5549666819</v>
      </c>
      <c r="AE139" t="n">
        <v>857718.7901030518</v>
      </c>
      <c r="AF139" t="n">
        <v>1.613397645365341e-05</v>
      </c>
      <c r="AG139" t="n">
        <v>32</v>
      </c>
      <c r="AH139" t="n">
        <v>775859.3125914985</v>
      </c>
    </row>
    <row r="140">
      <c r="A140" t="n">
        <v>138</v>
      </c>
      <c r="B140" t="n">
        <v>150</v>
      </c>
      <c r="C140" t="inlineStr">
        <is>
          <t xml:space="preserve">CONCLUIDO	</t>
        </is>
      </c>
      <c r="D140" t="n">
        <v>3.6216</v>
      </c>
      <c r="E140" t="n">
        <v>27.61</v>
      </c>
      <c r="F140" t="n">
        <v>24</v>
      </c>
      <c r="G140" t="n">
        <v>130.93</v>
      </c>
      <c r="H140" t="n">
        <v>1.67</v>
      </c>
      <c r="I140" t="n">
        <v>11</v>
      </c>
      <c r="J140" t="n">
        <v>380.24</v>
      </c>
      <c r="K140" t="n">
        <v>61.82</v>
      </c>
      <c r="L140" t="n">
        <v>35.5</v>
      </c>
      <c r="M140" t="n">
        <v>9</v>
      </c>
      <c r="N140" t="n">
        <v>132.92</v>
      </c>
      <c r="O140" t="n">
        <v>47131.15</v>
      </c>
      <c r="P140" t="n">
        <v>454</v>
      </c>
      <c r="Q140" t="n">
        <v>452.56</v>
      </c>
      <c r="R140" t="n">
        <v>71.48999999999999</v>
      </c>
      <c r="S140" t="n">
        <v>57.64</v>
      </c>
      <c r="T140" t="n">
        <v>4828.66</v>
      </c>
      <c r="U140" t="n">
        <v>0.8100000000000001</v>
      </c>
      <c r="V140" t="n">
        <v>0.88</v>
      </c>
      <c r="W140" t="n">
        <v>6.81</v>
      </c>
      <c r="X140" t="n">
        <v>0.28</v>
      </c>
      <c r="Y140" t="n">
        <v>1</v>
      </c>
      <c r="Z140" t="n">
        <v>10</v>
      </c>
      <c r="AA140" t="n">
        <v>626.6478131360877</v>
      </c>
      <c r="AB140" t="n">
        <v>857.4071836831723</v>
      </c>
      <c r="AC140" t="n">
        <v>775.57744545099</v>
      </c>
      <c r="AD140" t="n">
        <v>626647.8131360877</v>
      </c>
      <c r="AE140" t="n">
        <v>857407.1836831723</v>
      </c>
      <c r="AF140" t="n">
        <v>1.613620422649228e-05</v>
      </c>
      <c r="AG140" t="n">
        <v>32</v>
      </c>
      <c r="AH140" t="n">
        <v>775577.44545099</v>
      </c>
    </row>
    <row r="141">
      <c r="A141" t="n">
        <v>139</v>
      </c>
      <c r="B141" t="n">
        <v>150</v>
      </c>
      <c r="C141" t="inlineStr">
        <is>
          <t xml:space="preserve">CONCLUIDO	</t>
        </is>
      </c>
      <c r="D141" t="n">
        <v>3.6209</v>
      </c>
      <c r="E141" t="n">
        <v>27.62</v>
      </c>
      <c r="F141" t="n">
        <v>24.01</v>
      </c>
      <c r="G141" t="n">
        <v>130.96</v>
      </c>
      <c r="H141" t="n">
        <v>1.67</v>
      </c>
      <c r="I141" t="n">
        <v>11</v>
      </c>
      <c r="J141" t="n">
        <v>380.97</v>
      </c>
      <c r="K141" t="n">
        <v>61.82</v>
      </c>
      <c r="L141" t="n">
        <v>35.75</v>
      </c>
      <c r="M141" t="n">
        <v>9</v>
      </c>
      <c r="N141" t="n">
        <v>133.4</v>
      </c>
      <c r="O141" t="n">
        <v>47220.77</v>
      </c>
      <c r="P141" t="n">
        <v>453.68</v>
      </c>
      <c r="Q141" t="n">
        <v>452.56</v>
      </c>
      <c r="R141" t="n">
        <v>71.64</v>
      </c>
      <c r="S141" t="n">
        <v>57.64</v>
      </c>
      <c r="T141" t="n">
        <v>4901.23</v>
      </c>
      <c r="U141" t="n">
        <v>0.8</v>
      </c>
      <c r="V141" t="n">
        <v>0.88</v>
      </c>
      <c r="W141" t="n">
        <v>6.81</v>
      </c>
      <c r="X141" t="n">
        <v>0.28</v>
      </c>
      <c r="Y141" t="n">
        <v>1</v>
      </c>
      <c r="Z141" t="n">
        <v>10</v>
      </c>
      <c r="AA141" t="n">
        <v>626.5134534636514</v>
      </c>
      <c r="AB141" t="n">
        <v>857.2233468518148</v>
      </c>
      <c r="AC141" t="n">
        <v>775.4111537488005</v>
      </c>
      <c r="AD141" t="n">
        <v>626513.4534636515</v>
      </c>
      <c r="AE141" t="n">
        <v>857223.3468518148</v>
      </c>
      <c r="AF141" t="n">
        <v>1.613308534451787e-05</v>
      </c>
      <c r="AG141" t="n">
        <v>32</v>
      </c>
      <c r="AH141" t="n">
        <v>775411.1537488005</v>
      </c>
    </row>
    <row r="142">
      <c r="A142" t="n">
        <v>140</v>
      </c>
      <c r="B142" t="n">
        <v>150</v>
      </c>
      <c r="C142" t="inlineStr">
        <is>
          <t xml:space="preserve">CONCLUIDO	</t>
        </is>
      </c>
      <c r="D142" t="n">
        <v>3.6333</v>
      </c>
      <c r="E142" t="n">
        <v>27.52</v>
      </c>
      <c r="F142" t="n">
        <v>23.97</v>
      </c>
      <c r="G142" t="n">
        <v>143.82</v>
      </c>
      <c r="H142" t="n">
        <v>1.68</v>
      </c>
      <c r="I142" t="n">
        <v>10</v>
      </c>
      <c r="J142" t="n">
        <v>381.7</v>
      </c>
      <c r="K142" t="n">
        <v>61.82</v>
      </c>
      <c r="L142" t="n">
        <v>36</v>
      </c>
      <c r="M142" t="n">
        <v>8</v>
      </c>
      <c r="N142" t="n">
        <v>133.88</v>
      </c>
      <c r="O142" t="n">
        <v>47310.69</v>
      </c>
      <c r="P142" t="n">
        <v>452.8</v>
      </c>
      <c r="Q142" t="n">
        <v>452.57</v>
      </c>
      <c r="R142" t="n">
        <v>70.36</v>
      </c>
      <c r="S142" t="n">
        <v>57.64</v>
      </c>
      <c r="T142" t="n">
        <v>4268.93</v>
      </c>
      <c r="U142" t="n">
        <v>0.82</v>
      </c>
      <c r="V142" t="n">
        <v>0.88</v>
      </c>
      <c r="W142" t="n">
        <v>6.81</v>
      </c>
      <c r="X142" t="n">
        <v>0.25</v>
      </c>
      <c r="Y142" t="n">
        <v>1</v>
      </c>
      <c r="Z142" t="n">
        <v>10</v>
      </c>
      <c r="AA142" t="n">
        <v>624.7205290385335</v>
      </c>
      <c r="AB142" t="n">
        <v>854.7701885551252</v>
      </c>
      <c r="AC142" t="n">
        <v>773.1921214369177</v>
      </c>
      <c r="AD142" t="n">
        <v>624720.5290385336</v>
      </c>
      <c r="AE142" t="n">
        <v>854770.1885551251</v>
      </c>
      <c r="AF142" t="n">
        <v>1.618833411092181e-05</v>
      </c>
      <c r="AG142" t="n">
        <v>32</v>
      </c>
      <c r="AH142" t="n">
        <v>773192.1214369177</v>
      </c>
    </row>
    <row r="143">
      <c r="A143" t="n">
        <v>141</v>
      </c>
      <c r="B143" t="n">
        <v>150</v>
      </c>
      <c r="C143" t="inlineStr">
        <is>
          <t xml:space="preserve">CONCLUIDO	</t>
        </is>
      </c>
      <c r="D143" t="n">
        <v>3.6311</v>
      </c>
      <c r="E143" t="n">
        <v>27.54</v>
      </c>
      <c r="F143" t="n">
        <v>23.99</v>
      </c>
      <c r="G143" t="n">
        <v>143.92</v>
      </c>
      <c r="H143" t="n">
        <v>1.69</v>
      </c>
      <c r="I143" t="n">
        <v>10</v>
      </c>
      <c r="J143" t="n">
        <v>382.43</v>
      </c>
      <c r="K143" t="n">
        <v>61.82</v>
      </c>
      <c r="L143" t="n">
        <v>36.25</v>
      </c>
      <c r="M143" t="n">
        <v>8</v>
      </c>
      <c r="N143" t="n">
        <v>134.36</v>
      </c>
      <c r="O143" t="n">
        <v>47400.92</v>
      </c>
      <c r="P143" t="n">
        <v>453.71</v>
      </c>
      <c r="Q143" t="n">
        <v>452.56</v>
      </c>
      <c r="R143" t="n">
        <v>70.87</v>
      </c>
      <c r="S143" t="n">
        <v>57.64</v>
      </c>
      <c r="T143" t="n">
        <v>4524.52</v>
      </c>
      <c r="U143" t="n">
        <v>0.8100000000000001</v>
      </c>
      <c r="V143" t="n">
        <v>0.88</v>
      </c>
      <c r="W143" t="n">
        <v>6.81</v>
      </c>
      <c r="X143" t="n">
        <v>0.26</v>
      </c>
      <c r="Y143" t="n">
        <v>1</v>
      </c>
      <c r="Z143" t="n">
        <v>10</v>
      </c>
      <c r="AA143" t="n">
        <v>625.5581433651755</v>
      </c>
      <c r="AB143" t="n">
        <v>855.9162494297726</v>
      </c>
      <c r="AC143" t="n">
        <v>774.2288038701954</v>
      </c>
      <c r="AD143" t="n">
        <v>625558.1433651755</v>
      </c>
      <c r="AE143" t="n">
        <v>855916.2494297726</v>
      </c>
      <c r="AF143" t="n">
        <v>1.617853191043078e-05</v>
      </c>
      <c r="AG143" t="n">
        <v>32</v>
      </c>
      <c r="AH143" t="n">
        <v>774228.8038701954</v>
      </c>
    </row>
    <row r="144">
      <c r="A144" t="n">
        <v>142</v>
      </c>
      <c r="B144" t="n">
        <v>150</v>
      </c>
      <c r="C144" t="inlineStr">
        <is>
          <t xml:space="preserve">CONCLUIDO	</t>
        </is>
      </c>
      <c r="D144" t="n">
        <v>3.6306</v>
      </c>
      <c r="E144" t="n">
        <v>27.54</v>
      </c>
      <c r="F144" t="n">
        <v>23.99</v>
      </c>
      <c r="G144" t="n">
        <v>143.94</v>
      </c>
      <c r="H144" t="n">
        <v>1.7</v>
      </c>
      <c r="I144" t="n">
        <v>10</v>
      </c>
      <c r="J144" t="n">
        <v>383.17</v>
      </c>
      <c r="K144" t="n">
        <v>61.82</v>
      </c>
      <c r="L144" t="n">
        <v>36.5</v>
      </c>
      <c r="M144" t="n">
        <v>8</v>
      </c>
      <c r="N144" t="n">
        <v>134.84</v>
      </c>
      <c r="O144" t="n">
        <v>47491.48</v>
      </c>
      <c r="P144" t="n">
        <v>454.32</v>
      </c>
      <c r="Q144" t="n">
        <v>452.57</v>
      </c>
      <c r="R144" t="n">
        <v>70.94</v>
      </c>
      <c r="S144" t="n">
        <v>57.64</v>
      </c>
      <c r="T144" t="n">
        <v>4557.14</v>
      </c>
      <c r="U144" t="n">
        <v>0.8100000000000001</v>
      </c>
      <c r="V144" t="n">
        <v>0.88</v>
      </c>
      <c r="W144" t="n">
        <v>6.81</v>
      </c>
      <c r="X144" t="n">
        <v>0.27</v>
      </c>
      <c r="Y144" t="n">
        <v>1</v>
      </c>
      <c r="Z144" t="n">
        <v>10</v>
      </c>
      <c r="AA144" t="n">
        <v>626.0108115622156</v>
      </c>
      <c r="AB144" t="n">
        <v>856.5356100272745</v>
      </c>
      <c r="AC144" t="n">
        <v>774.7890535615497</v>
      </c>
      <c r="AD144" t="n">
        <v>626010.8115622157</v>
      </c>
      <c r="AE144" t="n">
        <v>856535.6100272745</v>
      </c>
      <c r="AF144" t="n">
        <v>1.617630413759191e-05</v>
      </c>
      <c r="AG144" t="n">
        <v>32</v>
      </c>
      <c r="AH144" t="n">
        <v>774789.0535615498</v>
      </c>
    </row>
    <row r="145">
      <c r="A145" t="n">
        <v>143</v>
      </c>
      <c r="B145" t="n">
        <v>150</v>
      </c>
      <c r="C145" t="inlineStr">
        <is>
          <t xml:space="preserve">CONCLUIDO	</t>
        </is>
      </c>
      <c r="D145" t="n">
        <v>3.6316</v>
      </c>
      <c r="E145" t="n">
        <v>27.54</v>
      </c>
      <c r="F145" t="n">
        <v>23.98</v>
      </c>
      <c r="G145" t="n">
        <v>143.9</v>
      </c>
      <c r="H145" t="n">
        <v>1.71</v>
      </c>
      <c r="I145" t="n">
        <v>10</v>
      </c>
      <c r="J145" t="n">
        <v>383.9</v>
      </c>
      <c r="K145" t="n">
        <v>61.82</v>
      </c>
      <c r="L145" t="n">
        <v>36.75</v>
      </c>
      <c r="M145" t="n">
        <v>8</v>
      </c>
      <c r="N145" t="n">
        <v>135.33</v>
      </c>
      <c r="O145" t="n">
        <v>47582.35</v>
      </c>
      <c r="P145" t="n">
        <v>454.64</v>
      </c>
      <c r="Q145" t="n">
        <v>452.56</v>
      </c>
      <c r="R145" t="n">
        <v>70.59</v>
      </c>
      <c r="S145" t="n">
        <v>57.64</v>
      </c>
      <c r="T145" t="n">
        <v>4385.18</v>
      </c>
      <c r="U145" t="n">
        <v>0.82</v>
      </c>
      <c r="V145" t="n">
        <v>0.88</v>
      </c>
      <c r="W145" t="n">
        <v>6.82</v>
      </c>
      <c r="X145" t="n">
        <v>0.26</v>
      </c>
      <c r="Y145" t="n">
        <v>1</v>
      </c>
      <c r="Z145" t="n">
        <v>10</v>
      </c>
      <c r="AA145" t="n">
        <v>626.1170908895335</v>
      </c>
      <c r="AB145" t="n">
        <v>856.6810260916238</v>
      </c>
      <c r="AC145" t="n">
        <v>774.9205913208103</v>
      </c>
      <c r="AD145" t="n">
        <v>626117.0908895335</v>
      </c>
      <c r="AE145" t="n">
        <v>856681.0260916238</v>
      </c>
      <c r="AF145" t="n">
        <v>1.618075968326965e-05</v>
      </c>
      <c r="AG145" t="n">
        <v>32</v>
      </c>
      <c r="AH145" t="n">
        <v>774920.5913208104</v>
      </c>
    </row>
    <row r="146">
      <c r="A146" t="n">
        <v>144</v>
      </c>
      <c r="B146" t="n">
        <v>150</v>
      </c>
      <c r="C146" t="inlineStr">
        <is>
          <t xml:space="preserve">CONCLUIDO	</t>
        </is>
      </c>
      <c r="D146" t="n">
        <v>3.6335</v>
      </c>
      <c r="E146" t="n">
        <v>27.52</v>
      </c>
      <c r="F146" t="n">
        <v>23.97</v>
      </c>
      <c r="G146" t="n">
        <v>143.81</v>
      </c>
      <c r="H146" t="n">
        <v>1.72</v>
      </c>
      <c r="I146" t="n">
        <v>10</v>
      </c>
      <c r="J146" t="n">
        <v>384.64</v>
      </c>
      <c r="K146" t="n">
        <v>61.82</v>
      </c>
      <c r="L146" t="n">
        <v>37</v>
      </c>
      <c r="M146" t="n">
        <v>8</v>
      </c>
      <c r="N146" t="n">
        <v>135.82</v>
      </c>
      <c r="O146" t="n">
        <v>47673.67</v>
      </c>
      <c r="P146" t="n">
        <v>454.82</v>
      </c>
      <c r="Q146" t="n">
        <v>452.57</v>
      </c>
      <c r="R146" t="n">
        <v>70.26000000000001</v>
      </c>
      <c r="S146" t="n">
        <v>57.64</v>
      </c>
      <c r="T146" t="n">
        <v>4217.72</v>
      </c>
      <c r="U146" t="n">
        <v>0.82</v>
      </c>
      <c r="V146" t="n">
        <v>0.88</v>
      </c>
      <c r="W146" t="n">
        <v>6.81</v>
      </c>
      <c r="X146" t="n">
        <v>0.24</v>
      </c>
      <c r="Y146" t="n">
        <v>1</v>
      </c>
      <c r="Z146" t="n">
        <v>10</v>
      </c>
      <c r="AA146" t="n">
        <v>626.0466895732472</v>
      </c>
      <c r="AB146" t="n">
        <v>856.584699904794</v>
      </c>
      <c r="AC146" t="n">
        <v>774.833458370057</v>
      </c>
      <c r="AD146" t="n">
        <v>626046.6895732472</v>
      </c>
      <c r="AE146" t="n">
        <v>856584.699904794</v>
      </c>
      <c r="AF146" t="n">
        <v>1.618922522005735e-05</v>
      </c>
      <c r="AG146" t="n">
        <v>32</v>
      </c>
      <c r="AH146" t="n">
        <v>774833.4583700569</v>
      </c>
    </row>
    <row r="147">
      <c r="A147" t="n">
        <v>145</v>
      </c>
      <c r="B147" t="n">
        <v>150</v>
      </c>
      <c r="C147" t="inlineStr">
        <is>
          <t xml:space="preserve">CONCLUIDO	</t>
        </is>
      </c>
      <c r="D147" t="n">
        <v>3.632</v>
      </c>
      <c r="E147" t="n">
        <v>27.53</v>
      </c>
      <c r="F147" t="n">
        <v>23.98</v>
      </c>
      <c r="G147" t="n">
        <v>143.88</v>
      </c>
      <c r="H147" t="n">
        <v>1.72</v>
      </c>
      <c r="I147" t="n">
        <v>10</v>
      </c>
      <c r="J147" t="n">
        <v>385.38</v>
      </c>
      <c r="K147" t="n">
        <v>61.82</v>
      </c>
      <c r="L147" t="n">
        <v>37.25</v>
      </c>
      <c r="M147" t="n">
        <v>8</v>
      </c>
      <c r="N147" t="n">
        <v>136.31</v>
      </c>
      <c r="O147" t="n">
        <v>47765.19</v>
      </c>
      <c r="P147" t="n">
        <v>455.48</v>
      </c>
      <c r="Q147" t="n">
        <v>452.61</v>
      </c>
      <c r="R147" t="n">
        <v>70.72</v>
      </c>
      <c r="S147" t="n">
        <v>57.64</v>
      </c>
      <c r="T147" t="n">
        <v>4445.86</v>
      </c>
      <c r="U147" t="n">
        <v>0.82</v>
      </c>
      <c r="V147" t="n">
        <v>0.88</v>
      </c>
      <c r="W147" t="n">
        <v>6.81</v>
      </c>
      <c r="X147" t="n">
        <v>0.26</v>
      </c>
      <c r="Y147" t="n">
        <v>1</v>
      </c>
      <c r="Z147" t="n">
        <v>10</v>
      </c>
      <c r="AA147" t="n">
        <v>626.6393859266157</v>
      </c>
      <c r="AB147" t="n">
        <v>857.3956532033906</v>
      </c>
      <c r="AC147" t="n">
        <v>775.5670154240155</v>
      </c>
      <c r="AD147" t="n">
        <v>626639.3859266157</v>
      </c>
      <c r="AE147" t="n">
        <v>857395.6532033905</v>
      </c>
      <c r="AF147" t="n">
        <v>1.618254190154075e-05</v>
      </c>
      <c r="AG147" t="n">
        <v>32</v>
      </c>
      <c r="AH147" t="n">
        <v>775567.0154240155</v>
      </c>
    </row>
    <row r="148">
      <c r="A148" t="n">
        <v>146</v>
      </c>
      <c r="B148" t="n">
        <v>150</v>
      </c>
      <c r="C148" t="inlineStr">
        <is>
          <t xml:space="preserve">CONCLUIDO	</t>
        </is>
      </c>
      <c r="D148" t="n">
        <v>3.6309</v>
      </c>
      <c r="E148" t="n">
        <v>27.54</v>
      </c>
      <c r="F148" t="n">
        <v>23.99</v>
      </c>
      <c r="G148" t="n">
        <v>143.93</v>
      </c>
      <c r="H148" t="n">
        <v>1.73</v>
      </c>
      <c r="I148" t="n">
        <v>10</v>
      </c>
      <c r="J148" t="n">
        <v>386.13</v>
      </c>
      <c r="K148" t="n">
        <v>61.82</v>
      </c>
      <c r="L148" t="n">
        <v>37.5</v>
      </c>
      <c r="M148" t="n">
        <v>8</v>
      </c>
      <c r="N148" t="n">
        <v>136.81</v>
      </c>
      <c r="O148" t="n">
        <v>47857.05</v>
      </c>
      <c r="P148" t="n">
        <v>455.85</v>
      </c>
      <c r="Q148" t="n">
        <v>452.58</v>
      </c>
      <c r="R148" t="n">
        <v>70.90000000000001</v>
      </c>
      <c r="S148" t="n">
        <v>57.64</v>
      </c>
      <c r="T148" t="n">
        <v>4535.63</v>
      </c>
      <c r="U148" t="n">
        <v>0.8100000000000001</v>
      </c>
      <c r="V148" t="n">
        <v>0.88</v>
      </c>
      <c r="W148" t="n">
        <v>6.81</v>
      </c>
      <c r="X148" t="n">
        <v>0.26</v>
      </c>
      <c r="Y148" t="n">
        <v>1</v>
      </c>
      <c r="Z148" t="n">
        <v>10</v>
      </c>
      <c r="AA148" t="n">
        <v>627.002176510739</v>
      </c>
      <c r="AB148" t="n">
        <v>857.892039285779</v>
      </c>
      <c r="AC148" t="n">
        <v>776.0160271153829</v>
      </c>
      <c r="AD148" t="n">
        <v>627002.176510739</v>
      </c>
      <c r="AE148" t="n">
        <v>857892.039285779</v>
      </c>
      <c r="AF148" t="n">
        <v>1.617764080129524e-05</v>
      </c>
      <c r="AG148" t="n">
        <v>32</v>
      </c>
      <c r="AH148" t="n">
        <v>776016.027115383</v>
      </c>
    </row>
    <row r="149">
      <c r="A149" t="n">
        <v>147</v>
      </c>
      <c r="B149" t="n">
        <v>150</v>
      </c>
      <c r="C149" t="inlineStr">
        <is>
          <t xml:space="preserve">CONCLUIDO	</t>
        </is>
      </c>
      <c r="D149" t="n">
        <v>3.6317</v>
      </c>
      <c r="E149" t="n">
        <v>27.54</v>
      </c>
      <c r="F149" t="n">
        <v>23.98</v>
      </c>
      <c r="G149" t="n">
        <v>143.9</v>
      </c>
      <c r="H149" t="n">
        <v>1.74</v>
      </c>
      <c r="I149" t="n">
        <v>10</v>
      </c>
      <c r="J149" t="n">
        <v>386.88</v>
      </c>
      <c r="K149" t="n">
        <v>61.82</v>
      </c>
      <c r="L149" t="n">
        <v>37.75</v>
      </c>
      <c r="M149" t="n">
        <v>8</v>
      </c>
      <c r="N149" t="n">
        <v>137.31</v>
      </c>
      <c r="O149" t="n">
        <v>47949.23</v>
      </c>
      <c r="P149" t="n">
        <v>456.26</v>
      </c>
      <c r="Q149" t="n">
        <v>452.59</v>
      </c>
      <c r="R149" t="n">
        <v>70.69</v>
      </c>
      <c r="S149" t="n">
        <v>57.64</v>
      </c>
      <c r="T149" t="n">
        <v>4432.08</v>
      </c>
      <c r="U149" t="n">
        <v>0.82</v>
      </c>
      <c r="V149" t="n">
        <v>0.88</v>
      </c>
      <c r="W149" t="n">
        <v>6.81</v>
      </c>
      <c r="X149" t="n">
        <v>0.26</v>
      </c>
      <c r="Y149" t="n">
        <v>1</v>
      </c>
      <c r="Z149" t="n">
        <v>10</v>
      </c>
      <c r="AA149" t="n">
        <v>627.1867106072868</v>
      </c>
      <c r="AB149" t="n">
        <v>858.1445269777456</v>
      </c>
      <c r="AC149" t="n">
        <v>776.2444177363969</v>
      </c>
      <c r="AD149" t="n">
        <v>627186.7106072869</v>
      </c>
      <c r="AE149" t="n">
        <v>858144.5269777456</v>
      </c>
      <c r="AF149" t="n">
        <v>1.618120523783743e-05</v>
      </c>
      <c r="AG149" t="n">
        <v>32</v>
      </c>
      <c r="AH149" t="n">
        <v>776244.4177363969</v>
      </c>
    </row>
    <row r="150">
      <c r="A150" t="n">
        <v>148</v>
      </c>
      <c r="B150" t="n">
        <v>150</v>
      </c>
      <c r="C150" t="inlineStr">
        <is>
          <t xml:space="preserve">CONCLUIDO	</t>
        </is>
      </c>
      <c r="D150" t="n">
        <v>3.6312</v>
      </c>
      <c r="E150" t="n">
        <v>27.54</v>
      </c>
      <c r="F150" t="n">
        <v>23.99</v>
      </c>
      <c r="G150" t="n">
        <v>143.92</v>
      </c>
      <c r="H150" t="n">
        <v>1.75</v>
      </c>
      <c r="I150" t="n">
        <v>10</v>
      </c>
      <c r="J150" t="n">
        <v>387.63</v>
      </c>
      <c r="K150" t="n">
        <v>61.82</v>
      </c>
      <c r="L150" t="n">
        <v>38</v>
      </c>
      <c r="M150" t="n">
        <v>8</v>
      </c>
      <c r="N150" t="n">
        <v>137.81</v>
      </c>
      <c r="O150" t="n">
        <v>48041.76</v>
      </c>
      <c r="P150" t="n">
        <v>456.77</v>
      </c>
      <c r="Q150" t="n">
        <v>452.62</v>
      </c>
      <c r="R150" t="n">
        <v>70.81999999999999</v>
      </c>
      <c r="S150" t="n">
        <v>57.64</v>
      </c>
      <c r="T150" t="n">
        <v>4498.44</v>
      </c>
      <c r="U150" t="n">
        <v>0.8100000000000001</v>
      </c>
      <c r="V150" t="n">
        <v>0.88</v>
      </c>
      <c r="W150" t="n">
        <v>6.81</v>
      </c>
      <c r="X150" t="n">
        <v>0.26</v>
      </c>
      <c r="Y150" t="n">
        <v>1</v>
      </c>
      <c r="Z150" t="n">
        <v>10</v>
      </c>
      <c r="AA150" t="n">
        <v>627.5870724537881</v>
      </c>
      <c r="AB150" t="n">
        <v>858.6923197188466</v>
      </c>
      <c r="AC150" t="n">
        <v>776.7399299071194</v>
      </c>
      <c r="AD150" t="n">
        <v>627587.0724537881</v>
      </c>
      <c r="AE150" t="n">
        <v>858692.3197188467</v>
      </c>
      <c r="AF150" t="n">
        <v>1.617897746499856e-05</v>
      </c>
      <c r="AG150" t="n">
        <v>32</v>
      </c>
      <c r="AH150" t="n">
        <v>776739.9299071194</v>
      </c>
    </row>
    <row r="151">
      <c r="A151" t="n">
        <v>149</v>
      </c>
      <c r="B151" t="n">
        <v>150</v>
      </c>
      <c r="C151" t="inlineStr">
        <is>
          <t xml:space="preserve">CONCLUIDO	</t>
        </is>
      </c>
      <c r="D151" t="n">
        <v>3.6325</v>
      </c>
      <c r="E151" t="n">
        <v>27.53</v>
      </c>
      <c r="F151" t="n">
        <v>23.98</v>
      </c>
      <c r="G151" t="n">
        <v>143.86</v>
      </c>
      <c r="H151" t="n">
        <v>1.76</v>
      </c>
      <c r="I151" t="n">
        <v>10</v>
      </c>
      <c r="J151" t="n">
        <v>388.38</v>
      </c>
      <c r="K151" t="n">
        <v>61.82</v>
      </c>
      <c r="L151" t="n">
        <v>38.25</v>
      </c>
      <c r="M151" t="n">
        <v>8</v>
      </c>
      <c r="N151" t="n">
        <v>138.31</v>
      </c>
      <c r="O151" t="n">
        <v>48134.63</v>
      </c>
      <c r="P151" t="n">
        <v>456.85</v>
      </c>
      <c r="Q151" t="n">
        <v>452.57</v>
      </c>
      <c r="R151" t="n">
        <v>70.58</v>
      </c>
      <c r="S151" t="n">
        <v>57.64</v>
      </c>
      <c r="T151" t="n">
        <v>4380.16</v>
      </c>
      <c r="U151" t="n">
        <v>0.82</v>
      </c>
      <c r="V151" t="n">
        <v>0.88</v>
      </c>
      <c r="W151" t="n">
        <v>6.81</v>
      </c>
      <c r="X151" t="n">
        <v>0.25</v>
      </c>
      <c r="Y151" t="n">
        <v>1</v>
      </c>
      <c r="Z151" t="n">
        <v>10</v>
      </c>
      <c r="AA151" t="n">
        <v>627.5051603963939</v>
      </c>
      <c r="AB151" t="n">
        <v>858.5802440282148</v>
      </c>
      <c r="AC151" t="n">
        <v>776.6385505631022</v>
      </c>
      <c r="AD151" t="n">
        <v>627505.1603963939</v>
      </c>
      <c r="AE151" t="n">
        <v>858580.2440282148</v>
      </c>
      <c r="AF151" t="n">
        <v>1.618476967437961e-05</v>
      </c>
      <c r="AG151" t="n">
        <v>32</v>
      </c>
      <c r="AH151" t="n">
        <v>776638.5505631021</v>
      </c>
    </row>
    <row r="152">
      <c r="A152" t="n">
        <v>150</v>
      </c>
      <c r="B152" t="n">
        <v>150</v>
      </c>
      <c r="C152" t="inlineStr">
        <is>
          <t xml:space="preserve">CONCLUIDO	</t>
        </is>
      </c>
      <c r="D152" t="n">
        <v>3.6327</v>
      </c>
      <c r="E152" t="n">
        <v>27.53</v>
      </c>
      <c r="F152" t="n">
        <v>23.98</v>
      </c>
      <c r="G152" t="n">
        <v>143.85</v>
      </c>
      <c r="H152" t="n">
        <v>1.76</v>
      </c>
      <c r="I152" t="n">
        <v>10</v>
      </c>
      <c r="J152" t="n">
        <v>389.14</v>
      </c>
      <c r="K152" t="n">
        <v>61.82</v>
      </c>
      <c r="L152" t="n">
        <v>38.5</v>
      </c>
      <c r="M152" t="n">
        <v>8</v>
      </c>
      <c r="N152" t="n">
        <v>138.81</v>
      </c>
      <c r="O152" t="n">
        <v>48227.84</v>
      </c>
      <c r="P152" t="n">
        <v>457</v>
      </c>
      <c r="Q152" t="n">
        <v>452.56</v>
      </c>
      <c r="R152" t="n">
        <v>70.47</v>
      </c>
      <c r="S152" t="n">
        <v>57.64</v>
      </c>
      <c r="T152" t="n">
        <v>4321.73</v>
      </c>
      <c r="U152" t="n">
        <v>0.82</v>
      </c>
      <c r="V152" t="n">
        <v>0.88</v>
      </c>
      <c r="W152" t="n">
        <v>6.81</v>
      </c>
      <c r="X152" t="n">
        <v>0.25</v>
      </c>
      <c r="Y152" t="n">
        <v>1</v>
      </c>
      <c r="Z152" t="n">
        <v>10</v>
      </c>
      <c r="AA152" t="n">
        <v>627.5864154258222</v>
      </c>
      <c r="AB152" t="n">
        <v>858.6914207441977</v>
      </c>
      <c r="AC152" t="n">
        <v>776.7391167293491</v>
      </c>
      <c r="AD152" t="n">
        <v>627586.4154258223</v>
      </c>
      <c r="AE152" t="n">
        <v>858691.4207441977</v>
      </c>
      <c r="AF152" t="n">
        <v>1.618566078351516e-05</v>
      </c>
      <c r="AG152" t="n">
        <v>32</v>
      </c>
      <c r="AH152" t="n">
        <v>776739.1167293491</v>
      </c>
    </row>
    <row r="153">
      <c r="A153" t="n">
        <v>151</v>
      </c>
      <c r="B153" t="n">
        <v>150</v>
      </c>
      <c r="C153" t="inlineStr">
        <is>
          <t xml:space="preserve">CONCLUIDO	</t>
        </is>
      </c>
      <c r="D153" t="n">
        <v>3.6321</v>
      </c>
      <c r="E153" t="n">
        <v>27.53</v>
      </c>
      <c r="F153" t="n">
        <v>23.98</v>
      </c>
      <c r="G153" t="n">
        <v>143.88</v>
      </c>
      <c r="H153" t="n">
        <v>1.77</v>
      </c>
      <c r="I153" t="n">
        <v>10</v>
      </c>
      <c r="J153" t="n">
        <v>389.89</v>
      </c>
      <c r="K153" t="n">
        <v>61.82</v>
      </c>
      <c r="L153" t="n">
        <v>38.75</v>
      </c>
      <c r="M153" t="n">
        <v>8</v>
      </c>
      <c r="N153" t="n">
        <v>139.32</v>
      </c>
      <c r="O153" t="n">
        <v>48321.4</v>
      </c>
      <c r="P153" t="n">
        <v>457.29</v>
      </c>
      <c r="Q153" t="n">
        <v>452.61</v>
      </c>
      <c r="R153" t="n">
        <v>70.59</v>
      </c>
      <c r="S153" t="n">
        <v>57.64</v>
      </c>
      <c r="T153" t="n">
        <v>4383.69</v>
      </c>
      <c r="U153" t="n">
        <v>0.82</v>
      </c>
      <c r="V153" t="n">
        <v>0.88</v>
      </c>
      <c r="W153" t="n">
        <v>6.81</v>
      </c>
      <c r="X153" t="n">
        <v>0.26</v>
      </c>
      <c r="Y153" t="n">
        <v>1</v>
      </c>
      <c r="Z153" t="n">
        <v>10</v>
      </c>
      <c r="AA153" t="n">
        <v>627.835396187164</v>
      </c>
      <c r="AB153" t="n">
        <v>859.0320872061216</v>
      </c>
      <c r="AC153" t="n">
        <v>777.0472704622753</v>
      </c>
      <c r="AD153" t="n">
        <v>627835.396187164</v>
      </c>
      <c r="AE153" t="n">
        <v>859032.0872061215</v>
      </c>
      <c r="AF153" t="n">
        <v>1.618298745610852e-05</v>
      </c>
      <c r="AG153" t="n">
        <v>32</v>
      </c>
      <c r="AH153" t="n">
        <v>777047.2704622752</v>
      </c>
    </row>
    <row r="154">
      <c r="A154" t="n">
        <v>152</v>
      </c>
      <c r="B154" t="n">
        <v>150</v>
      </c>
      <c r="C154" t="inlineStr">
        <is>
          <t xml:space="preserve">CONCLUIDO	</t>
        </is>
      </c>
      <c r="D154" t="n">
        <v>3.6316</v>
      </c>
      <c r="E154" t="n">
        <v>27.54</v>
      </c>
      <c r="F154" t="n">
        <v>23.98</v>
      </c>
      <c r="G154" t="n">
        <v>143.9</v>
      </c>
      <c r="H154" t="n">
        <v>1.78</v>
      </c>
      <c r="I154" t="n">
        <v>10</v>
      </c>
      <c r="J154" t="n">
        <v>390.66</v>
      </c>
      <c r="K154" t="n">
        <v>61.82</v>
      </c>
      <c r="L154" t="n">
        <v>39</v>
      </c>
      <c r="M154" t="n">
        <v>8</v>
      </c>
      <c r="N154" t="n">
        <v>139.83</v>
      </c>
      <c r="O154" t="n">
        <v>48415.31</v>
      </c>
      <c r="P154" t="n">
        <v>457.78</v>
      </c>
      <c r="Q154" t="n">
        <v>452.56</v>
      </c>
      <c r="R154" t="n">
        <v>70.90000000000001</v>
      </c>
      <c r="S154" t="n">
        <v>57.64</v>
      </c>
      <c r="T154" t="n">
        <v>4536.66</v>
      </c>
      <c r="U154" t="n">
        <v>0.8100000000000001</v>
      </c>
      <c r="V154" t="n">
        <v>0.88</v>
      </c>
      <c r="W154" t="n">
        <v>6.81</v>
      </c>
      <c r="X154" t="n">
        <v>0.26</v>
      </c>
      <c r="Y154" t="n">
        <v>1</v>
      </c>
      <c r="Z154" t="n">
        <v>10</v>
      </c>
      <c r="AA154" t="n">
        <v>628.2083331825235</v>
      </c>
      <c r="AB154" t="n">
        <v>859.5423560559914</v>
      </c>
      <c r="AC154" t="n">
        <v>777.5088399692804</v>
      </c>
      <c r="AD154" t="n">
        <v>628208.3331825235</v>
      </c>
      <c r="AE154" t="n">
        <v>859542.3560559914</v>
      </c>
      <c r="AF154" t="n">
        <v>1.618075968326965e-05</v>
      </c>
      <c r="AG154" t="n">
        <v>32</v>
      </c>
      <c r="AH154" t="n">
        <v>777508.8399692804</v>
      </c>
    </row>
    <row r="155">
      <c r="A155" t="n">
        <v>153</v>
      </c>
      <c r="B155" t="n">
        <v>150</v>
      </c>
      <c r="C155" t="inlineStr">
        <is>
          <t xml:space="preserve">CONCLUIDO	</t>
        </is>
      </c>
      <c r="D155" t="n">
        <v>3.6308</v>
      </c>
      <c r="E155" t="n">
        <v>27.54</v>
      </c>
      <c r="F155" t="n">
        <v>23.99</v>
      </c>
      <c r="G155" t="n">
        <v>143.94</v>
      </c>
      <c r="H155" t="n">
        <v>1.79</v>
      </c>
      <c r="I155" t="n">
        <v>10</v>
      </c>
      <c r="J155" t="n">
        <v>391.42</v>
      </c>
      <c r="K155" t="n">
        <v>61.82</v>
      </c>
      <c r="L155" t="n">
        <v>39.25</v>
      </c>
      <c r="M155" t="n">
        <v>8</v>
      </c>
      <c r="N155" t="n">
        <v>140.35</v>
      </c>
      <c r="O155" t="n">
        <v>48509.7</v>
      </c>
      <c r="P155" t="n">
        <v>458</v>
      </c>
      <c r="Q155" t="n">
        <v>452.55</v>
      </c>
      <c r="R155" t="n">
        <v>71.06</v>
      </c>
      <c r="S155" t="n">
        <v>57.64</v>
      </c>
      <c r="T155" t="n">
        <v>4618.25</v>
      </c>
      <c r="U155" t="n">
        <v>0.8100000000000001</v>
      </c>
      <c r="V155" t="n">
        <v>0.88</v>
      </c>
      <c r="W155" t="n">
        <v>6.81</v>
      </c>
      <c r="X155" t="n">
        <v>0.27</v>
      </c>
      <c r="Y155" t="n">
        <v>1</v>
      </c>
      <c r="Z155" t="n">
        <v>10</v>
      </c>
      <c r="AA155" t="n">
        <v>628.4436920140903</v>
      </c>
      <c r="AB155" t="n">
        <v>859.8643843926401</v>
      </c>
      <c r="AC155" t="n">
        <v>777.8001343734488</v>
      </c>
      <c r="AD155" t="n">
        <v>628443.6920140903</v>
      </c>
      <c r="AE155" t="n">
        <v>859864.3843926401</v>
      </c>
      <c r="AF155" t="n">
        <v>1.617719524672746e-05</v>
      </c>
      <c r="AG155" t="n">
        <v>32</v>
      </c>
      <c r="AH155" t="n">
        <v>777800.1343734488</v>
      </c>
    </row>
    <row r="156">
      <c r="A156" t="n">
        <v>154</v>
      </c>
      <c r="B156" t="n">
        <v>150</v>
      </c>
      <c r="C156" t="inlineStr">
        <is>
          <t xml:space="preserve">CONCLUIDO	</t>
        </is>
      </c>
      <c r="D156" t="n">
        <v>3.6323</v>
      </c>
      <c r="E156" t="n">
        <v>27.53</v>
      </c>
      <c r="F156" t="n">
        <v>23.98</v>
      </c>
      <c r="G156" t="n">
        <v>143.87</v>
      </c>
      <c r="H156" t="n">
        <v>1.8</v>
      </c>
      <c r="I156" t="n">
        <v>10</v>
      </c>
      <c r="J156" t="n">
        <v>392.19</v>
      </c>
      <c r="K156" t="n">
        <v>61.82</v>
      </c>
      <c r="L156" t="n">
        <v>39.5</v>
      </c>
      <c r="M156" t="n">
        <v>8</v>
      </c>
      <c r="N156" t="n">
        <v>140.87</v>
      </c>
      <c r="O156" t="n">
        <v>48604.33</v>
      </c>
      <c r="P156" t="n">
        <v>457.69</v>
      </c>
      <c r="Q156" t="n">
        <v>452.57</v>
      </c>
      <c r="R156" t="n">
        <v>70.70999999999999</v>
      </c>
      <c r="S156" t="n">
        <v>57.64</v>
      </c>
      <c r="T156" t="n">
        <v>4442.75</v>
      </c>
      <c r="U156" t="n">
        <v>0.82</v>
      </c>
      <c r="V156" t="n">
        <v>0.88</v>
      </c>
      <c r="W156" t="n">
        <v>6.81</v>
      </c>
      <c r="X156" t="n">
        <v>0.25</v>
      </c>
      <c r="Y156" t="n">
        <v>1</v>
      </c>
      <c r="Z156" t="n">
        <v>10</v>
      </c>
      <c r="AA156" t="n">
        <v>628.0831100767773</v>
      </c>
      <c r="AB156" t="n">
        <v>859.371020278256</v>
      </c>
      <c r="AC156" t="n">
        <v>777.3538562377007</v>
      </c>
      <c r="AD156" t="n">
        <v>628083.1100767773</v>
      </c>
      <c r="AE156" t="n">
        <v>859371.0202782559</v>
      </c>
      <c r="AF156" t="n">
        <v>1.618387856524407e-05</v>
      </c>
      <c r="AG156" t="n">
        <v>32</v>
      </c>
      <c r="AH156" t="n">
        <v>777353.8562377007</v>
      </c>
    </row>
    <row r="157">
      <c r="A157" t="n">
        <v>155</v>
      </c>
      <c r="B157" t="n">
        <v>150</v>
      </c>
      <c r="C157" t="inlineStr">
        <is>
          <t xml:space="preserve">CONCLUIDO	</t>
        </is>
      </c>
      <c r="D157" t="n">
        <v>3.6317</v>
      </c>
      <c r="E157" t="n">
        <v>27.54</v>
      </c>
      <c r="F157" t="n">
        <v>23.98</v>
      </c>
      <c r="G157" t="n">
        <v>143.89</v>
      </c>
      <c r="H157" t="n">
        <v>1.8</v>
      </c>
      <c r="I157" t="n">
        <v>10</v>
      </c>
      <c r="J157" t="n">
        <v>392.96</v>
      </c>
      <c r="K157" t="n">
        <v>61.82</v>
      </c>
      <c r="L157" t="n">
        <v>39.75</v>
      </c>
      <c r="M157" t="n">
        <v>8</v>
      </c>
      <c r="N157" t="n">
        <v>141.39</v>
      </c>
      <c r="O157" t="n">
        <v>48699.33</v>
      </c>
      <c r="P157" t="n">
        <v>457.9</v>
      </c>
      <c r="Q157" t="n">
        <v>452.57</v>
      </c>
      <c r="R157" t="n">
        <v>70.67</v>
      </c>
      <c r="S157" t="n">
        <v>57.64</v>
      </c>
      <c r="T157" t="n">
        <v>4421.77</v>
      </c>
      <c r="U157" t="n">
        <v>0.82</v>
      </c>
      <c r="V157" t="n">
        <v>0.88</v>
      </c>
      <c r="W157" t="n">
        <v>6.81</v>
      </c>
      <c r="X157" t="n">
        <v>0.26</v>
      </c>
      <c r="Y157" t="n">
        <v>1</v>
      </c>
      <c r="Z157" t="n">
        <v>10</v>
      </c>
      <c r="AA157" t="n">
        <v>628.2789217296951</v>
      </c>
      <c r="AB157" t="n">
        <v>859.6389384203785</v>
      </c>
      <c r="AC157" t="n">
        <v>777.5962046483646</v>
      </c>
      <c r="AD157" t="n">
        <v>628278.9217296951</v>
      </c>
      <c r="AE157" t="n">
        <v>859638.9384203785</v>
      </c>
      <c r="AF157" t="n">
        <v>1.618120523783743e-05</v>
      </c>
      <c r="AG157" t="n">
        <v>32</v>
      </c>
      <c r="AH157" t="n">
        <v>777596.2046483646</v>
      </c>
    </row>
    <row r="158">
      <c r="A158" t="n">
        <v>156</v>
      </c>
      <c r="B158" t="n">
        <v>150</v>
      </c>
      <c r="C158" t="inlineStr">
        <is>
          <t xml:space="preserve">CONCLUIDO	</t>
        </is>
      </c>
      <c r="D158" t="n">
        <v>3.6314</v>
      </c>
      <c r="E158" t="n">
        <v>27.54</v>
      </c>
      <c r="F158" t="n">
        <v>23.98</v>
      </c>
      <c r="G158" t="n">
        <v>143.91</v>
      </c>
      <c r="H158" t="n">
        <v>1.81</v>
      </c>
      <c r="I158" t="n">
        <v>10</v>
      </c>
      <c r="J158" t="n">
        <v>393.73</v>
      </c>
      <c r="K158" t="n">
        <v>61.82</v>
      </c>
      <c r="L158" t="n">
        <v>40</v>
      </c>
      <c r="M158" t="n">
        <v>8</v>
      </c>
      <c r="N158" t="n">
        <v>141.91</v>
      </c>
      <c r="O158" t="n">
        <v>48794.7</v>
      </c>
      <c r="P158" t="n">
        <v>458</v>
      </c>
      <c r="Q158" t="n">
        <v>452.56</v>
      </c>
      <c r="R158" t="n">
        <v>70.92</v>
      </c>
      <c r="S158" t="n">
        <v>57.64</v>
      </c>
      <c r="T158" t="n">
        <v>4546.97</v>
      </c>
      <c r="U158" t="n">
        <v>0.8100000000000001</v>
      </c>
      <c r="V158" t="n">
        <v>0.88</v>
      </c>
      <c r="W158" t="n">
        <v>6.81</v>
      </c>
      <c r="X158" t="n">
        <v>0.26</v>
      </c>
      <c r="Y158" t="n">
        <v>1</v>
      </c>
      <c r="Z158" t="n">
        <v>10</v>
      </c>
      <c r="AA158" t="n">
        <v>628.3735216339156</v>
      </c>
      <c r="AB158" t="n">
        <v>859.7683741827864</v>
      </c>
      <c r="AC158" t="n">
        <v>777.7132872432724</v>
      </c>
      <c r="AD158" t="n">
        <v>628373.5216339156</v>
      </c>
      <c r="AE158" t="n">
        <v>859768.3741827863</v>
      </c>
      <c r="AF158" t="n">
        <v>1.617986857413411e-05</v>
      </c>
      <c r="AG158" t="n">
        <v>32</v>
      </c>
      <c r="AH158" t="n">
        <v>777713.2872432724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</v>
      </c>
      <c r="C2" t="inlineStr">
        <is>
          <t xml:space="preserve">CONCLUIDO	</t>
        </is>
      </c>
      <c r="D2" t="n">
        <v>3.6259</v>
      </c>
      <c r="E2" t="n">
        <v>27.58</v>
      </c>
      <c r="F2" t="n">
        <v>25.31</v>
      </c>
      <c r="G2" t="n">
        <v>27.12</v>
      </c>
      <c r="H2" t="n">
        <v>0.64</v>
      </c>
      <c r="I2" t="n">
        <v>56</v>
      </c>
      <c r="J2" t="n">
        <v>26.11</v>
      </c>
      <c r="K2" t="n">
        <v>12.1</v>
      </c>
      <c r="L2" t="n">
        <v>1</v>
      </c>
      <c r="M2" t="n">
        <v>52</v>
      </c>
      <c r="N2" t="n">
        <v>3.01</v>
      </c>
      <c r="O2" t="n">
        <v>3454.41</v>
      </c>
      <c r="P2" t="n">
        <v>75.76000000000001</v>
      </c>
      <c r="Q2" t="n">
        <v>452.72</v>
      </c>
      <c r="R2" t="n">
        <v>113.95</v>
      </c>
      <c r="S2" t="n">
        <v>57.64</v>
      </c>
      <c r="T2" t="n">
        <v>25831.65</v>
      </c>
      <c r="U2" t="n">
        <v>0.51</v>
      </c>
      <c r="V2" t="n">
        <v>0.84</v>
      </c>
      <c r="W2" t="n">
        <v>6.88</v>
      </c>
      <c r="X2" t="n">
        <v>1.58</v>
      </c>
      <c r="Y2" t="n">
        <v>1</v>
      </c>
      <c r="Z2" t="n">
        <v>10</v>
      </c>
      <c r="AA2" t="n">
        <v>343.8419029231072</v>
      </c>
      <c r="AB2" t="n">
        <v>470.4596608135624</v>
      </c>
      <c r="AC2" t="n">
        <v>425.5596510797963</v>
      </c>
      <c r="AD2" t="n">
        <v>343841.9029231072</v>
      </c>
      <c r="AE2" t="n">
        <v>470459.6608135624</v>
      </c>
      <c r="AF2" t="n">
        <v>4.816725939008042e-05</v>
      </c>
      <c r="AG2" t="n">
        <v>32</v>
      </c>
      <c r="AH2" t="n">
        <v>425559.6510797963</v>
      </c>
    </row>
    <row r="3">
      <c r="A3" t="n">
        <v>1</v>
      </c>
      <c r="B3" t="n">
        <v>10</v>
      </c>
      <c r="C3" t="inlineStr">
        <is>
          <t xml:space="preserve">CONCLUIDO	</t>
        </is>
      </c>
      <c r="D3" t="n">
        <v>3.6696</v>
      </c>
      <c r="E3" t="n">
        <v>27.25</v>
      </c>
      <c r="F3" t="n">
        <v>25.08</v>
      </c>
      <c r="G3" t="n">
        <v>32.02</v>
      </c>
      <c r="H3" t="n">
        <v>0.79</v>
      </c>
      <c r="I3" t="n">
        <v>47</v>
      </c>
      <c r="J3" t="n">
        <v>26.38</v>
      </c>
      <c r="K3" t="n">
        <v>12.1</v>
      </c>
      <c r="L3" t="n">
        <v>1.25</v>
      </c>
      <c r="M3" t="n">
        <v>6</v>
      </c>
      <c r="N3" t="n">
        <v>3.04</v>
      </c>
      <c r="O3" t="n">
        <v>3487.87</v>
      </c>
      <c r="P3" t="n">
        <v>72.73999999999999</v>
      </c>
      <c r="Q3" t="n">
        <v>452.94</v>
      </c>
      <c r="R3" t="n">
        <v>105.01</v>
      </c>
      <c r="S3" t="n">
        <v>57.64</v>
      </c>
      <c r="T3" t="n">
        <v>21407.28</v>
      </c>
      <c r="U3" t="n">
        <v>0.55</v>
      </c>
      <c r="V3" t="n">
        <v>0.85</v>
      </c>
      <c r="W3" t="n">
        <v>6.91</v>
      </c>
      <c r="X3" t="n">
        <v>1.35</v>
      </c>
      <c r="Y3" t="n">
        <v>1</v>
      </c>
      <c r="Z3" t="n">
        <v>10</v>
      </c>
      <c r="AA3" t="n">
        <v>340.9983005417042</v>
      </c>
      <c r="AB3" t="n">
        <v>466.5689185844435</v>
      </c>
      <c r="AC3" t="n">
        <v>422.0402358283335</v>
      </c>
      <c r="AD3" t="n">
        <v>340998.3005417042</v>
      </c>
      <c r="AE3" t="n">
        <v>466568.9185844435</v>
      </c>
      <c r="AF3" t="n">
        <v>4.874777987750327e-05</v>
      </c>
      <c r="AG3" t="n">
        <v>32</v>
      </c>
      <c r="AH3" t="n">
        <v>422040.2358283335</v>
      </c>
    </row>
    <row r="4">
      <c r="A4" t="n">
        <v>2</v>
      </c>
      <c r="B4" t="n">
        <v>10</v>
      </c>
      <c r="C4" t="inlineStr">
        <is>
          <t xml:space="preserve">CONCLUIDO	</t>
        </is>
      </c>
      <c r="D4" t="n">
        <v>3.6668</v>
      </c>
      <c r="E4" t="n">
        <v>27.27</v>
      </c>
      <c r="F4" t="n">
        <v>25.1</v>
      </c>
      <c r="G4" t="n">
        <v>32.05</v>
      </c>
      <c r="H4" t="n">
        <v>0.9399999999999999</v>
      </c>
      <c r="I4" t="n">
        <v>47</v>
      </c>
      <c r="J4" t="n">
        <v>26.66</v>
      </c>
      <c r="K4" t="n">
        <v>12.1</v>
      </c>
      <c r="L4" t="n">
        <v>1.5</v>
      </c>
      <c r="M4" t="n">
        <v>0</v>
      </c>
      <c r="N4" t="n">
        <v>3.06</v>
      </c>
      <c r="O4" t="n">
        <v>3521.35</v>
      </c>
      <c r="P4" t="n">
        <v>73.44</v>
      </c>
      <c r="Q4" t="n">
        <v>452.77</v>
      </c>
      <c r="R4" t="n">
        <v>105.07</v>
      </c>
      <c r="S4" t="n">
        <v>57.64</v>
      </c>
      <c r="T4" t="n">
        <v>21435.89</v>
      </c>
      <c r="U4" t="n">
        <v>0.55</v>
      </c>
      <c r="V4" t="n">
        <v>0.84</v>
      </c>
      <c r="W4" t="n">
        <v>6.93</v>
      </c>
      <c r="X4" t="n">
        <v>1.38</v>
      </c>
      <c r="Y4" t="n">
        <v>1</v>
      </c>
      <c r="Z4" t="n">
        <v>10</v>
      </c>
      <c r="AA4" t="n">
        <v>341.515031309129</v>
      </c>
      <c r="AB4" t="n">
        <v>467.2759324169868</v>
      </c>
      <c r="AC4" t="n">
        <v>422.679773252999</v>
      </c>
      <c r="AD4" t="n">
        <v>341515.031309129</v>
      </c>
      <c r="AE4" t="n">
        <v>467275.9324169868</v>
      </c>
      <c r="AF4" t="n">
        <v>4.871058405679883e-05</v>
      </c>
      <c r="AG4" t="n">
        <v>32</v>
      </c>
      <c r="AH4" t="n">
        <v>422679.773252999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H5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45</v>
      </c>
      <c r="C2" t="inlineStr">
        <is>
          <t xml:space="preserve">CONCLUIDO	</t>
        </is>
      </c>
      <c r="D2" t="n">
        <v>2.8353</v>
      </c>
      <c r="E2" t="n">
        <v>35.27</v>
      </c>
      <c r="F2" t="n">
        <v>29.33</v>
      </c>
      <c r="G2" t="n">
        <v>9.17</v>
      </c>
      <c r="H2" t="n">
        <v>0.18</v>
      </c>
      <c r="I2" t="n">
        <v>192</v>
      </c>
      <c r="J2" t="n">
        <v>98.70999999999999</v>
      </c>
      <c r="K2" t="n">
        <v>39.72</v>
      </c>
      <c r="L2" t="n">
        <v>1</v>
      </c>
      <c r="M2" t="n">
        <v>190</v>
      </c>
      <c r="N2" t="n">
        <v>12.99</v>
      </c>
      <c r="O2" t="n">
        <v>12407.75</v>
      </c>
      <c r="P2" t="n">
        <v>264.72</v>
      </c>
      <c r="Q2" t="n">
        <v>452.96</v>
      </c>
      <c r="R2" t="n">
        <v>245.45</v>
      </c>
      <c r="S2" t="n">
        <v>57.64</v>
      </c>
      <c r="T2" t="n">
        <v>90903.84</v>
      </c>
      <c r="U2" t="n">
        <v>0.23</v>
      </c>
      <c r="V2" t="n">
        <v>0.72</v>
      </c>
      <c r="W2" t="n">
        <v>7.1</v>
      </c>
      <c r="X2" t="n">
        <v>5.6</v>
      </c>
      <c r="Y2" t="n">
        <v>1</v>
      </c>
      <c r="Z2" t="n">
        <v>10</v>
      </c>
      <c r="AA2" t="n">
        <v>623.0462855878226</v>
      </c>
      <c r="AB2" t="n">
        <v>852.4794148034542</v>
      </c>
      <c r="AC2" t="n">
        <v>771.1199759169851</v>
      </c>
      <c r="AD2" t="n">
        <v>623046.2855878226</v>
      </c>
      <c r="AE2" t="n">
        <v>852479.4148034542</v>
      </c>
      <c r="AF2" t="n">
        <v>2.053190301242187e-05</v>
      </c>
      <c r="AG2" t="n">
        <v>41</v>
      </c>
      <c r="AH2" t="n">
        <v>771119.9759169852</v>
      </c>
    </row>
    <row r="3">
      <c r="A3" t="n">
        <v>1</v>
      </c>
      <c r="B3" t="n">
        <v>45</v>
      </c>
      <c r="C3" t="inlineStr">
        <is>
          <t xml:space="preserve">CONCLUIDO	</t>
        </is>
      </c>
      <c r="D3" t="n">
        <v>3.0345</v>
      </c>
      <c r="E3" t="n">
        <v>32.95</v>
      </c>
      <c r="F3" t="n">
        <v>27.96</v>
      </c>
      <c r="G3" t="n">
        <v>11.49</v>
      </c>
      <c r="H3" t="n">
        <v>0.22</v>
      </c>
      <c r="I3" t="n">
        <v>146</v>
      </c>
      <c r="J3" t="n">
        <v>99.02</v>
      </c>
      <c r="K3" t="n">
        <v>39.72</v>
      </c>
      <c r="L3" t="n">
        <v>1.25</v>
      </c>
      <c r="M3" t="n">
        <v>144</v>
      </c>
      <c r="N3" t="n">
        <v>13.05</v>
      </c>
      <c r="O3" t="n">
        <v>12446.14</v>
      </c>
      <c r="P3" t="n">
        <v>251.67</v>
      </c>
      <c r="Q3" t="n">
        <v>452.87</v>
      </c>
      <c r="R3" t="n">
        <v>200.23</v>
      </c>
      <c r="S3" t="n">
        <v>57.64</v>
      </c>
      <c r="T3" t="n">
        <v>68523.39999999999</v>
      </c>
      <c r="U3" t="n">
        <v>0.29</v>
      </c>
      <c r="V3" t="n">
        <v>0.76</v>
      </c>
      <c r="W3" t="n">
        <v>7.03</v>
      </c>
      <c r="X3" t="n">
        <v>4.23</v>
      </c>
      <c r="Y3" t="n">
        <v>1</v>
      </c>
      <c r="Z3" t="n">
        <v>10</v>
      </c>
      <c r="AA3" t="n">
        <v>576.507332162559</v>
      </c>
      <c r="AB3" t="n">
        <v>788.8027655732881</v>
      </c>
      <c r="AC3" t="n">
        <v>713.5205367186074</v>
      </c>
      <c r="AD3" t="n">
        <v>576507.332162559</v>
      </c>
      <c r="AE3" t="n">
        <v>788802.7655732881</v>
      </c>
      <c r="AF3" t="n">
        <v>2.197441529686248e-05</v>
      </c>
      <c r="AG3" t="n">
        <v>39</v>
      </c>
      <c r="AH3" t="n">
        <v>713520.5367186074</v>
      </c>
    </row>
    <row r="4">
      <c r="A4" t="n">
        <v>2</v>
      </c>
      <c r="B4" t="n">
        <v>45</v>
      </c>
      <c r="C4" t="inlineStr">
        <is>
          <t xml:space="preserve">CONCLUIDO	</t>
        </is>
      </c>
      <c r="D4" t="n">
        <v>3.1706</v>
      </c>
      <c r="E4" t="n">
        <v>31.54</v>
      </c>
      <c r="F4" t="n">
        <v>27.13</v>
      </c>
      <c r="G4" t="n">
        <v>13.79</v>
      </c>
      <c r="H4" t="n">
        <v>0.27</v>
      </c>
      <c r="I4" t="n">
        <v>118</v>
      </c>
      <c r="J4" t="n">
        <v>99.33</v>
      </c>
      <c r="K4" t="n">
        <v>39.72</v>
      </c>
      <c r="L4" t="n">
        <v>1.5</v>
      </c>
      <c r="M4" t="n">
        <v>116</v>
      </c>
      <c r="N4" t="n">
        <v>13.11</v>
      </c>
      <c r="O4" t="n">
        <v>12484.55</v>
      </c>
      <c r="P4" t="n">
        <v>243.43</v>
      </c>
      <c r="Q4" t="n">
        <v>452.75</v>
      </c>
      <c r="R4" t="n">
        <v>173.21</v>
      </c>
      <c r="S4" t="n">
        <v>57.64</v>
      </c>
      <c r="T4" t="n">
        <v>55154.92</v>
      </c>
      <c r="U4" t="n">
        <v>0.33</v>
      </c>
      <c r="V4" t="n">
        <v>0.78</v>
      </c>
      <c r="W4" t="n">
        <v>6.98</v>
      </c>
      <c r="X4" t="n">
        <v>3.4</v>
      </c>
      <c r="Y4" t="n">
        <v>1</v>
      </c>
      <c r="Z4" t="n">
        <v>10</v>
      </c>
      <c r="AA4" t="n">
        <v>541.7936985192125</v>
      </c>
      <c r="AB4" t="n">
        <v>741.30604056503</v>
      </c>
      <c r="AC4" t="n">
        <v>670.5568324830653</v>
      </c>
      <c r="AD4" t="n">
        <v>541793.6985192125</v>
      </c>
      <c r="AE4" t="n">
        <v>741306.04056503</v>
      </c>
      <c r="AF4" t="n">
        <v>2.295998719401291e-05</v>
      </c>
      <c r="AG4" t="n">
        <v>37</v>
      </c>
      <c r="AH4" t="n">
        <v>670556.8324830652</v>
      </c>
    </row>
    <row r="5">
      <c r="A5" t="n">
        <v>3</v>
      </c>
      <c r="B5" t="n">
        <v>45</v>
      </c>
      <c r="C5" t="inlineStr">
        <is>
          <t xml:space="preserve">CONCLUIDO	</t>
        </is>
      </c>
      <c r="D5" t="n">
        <v>3.2668</v>
      </c>
      <c r="E5" t="n">
        <v>30.61</v>
      </c>
      <c r="F5" t="n">
        <v>26.59</v>
      </c>
      <c r="G5" t="n">
        <v>16.11</v>
      </c>
      <c r="H5" t="n">
        <v>0.31</v>
      </c>
      <c r="I5" t="n">
        <v>99</v>
      </c>
      <c r="J5" t="n">
        <v>99.64</v>
      </c>
      <c r="K5" t="n">
        <v>39.72</v>
      </c>
      <c r="L5" t="n">
        <v>1.75</v>
      </c>
      <c r="M5" t="n">
        <v>97</v>
      </c>
      <c r="N5" t="n">
        <v>13.18</v>
      </c>
      <c r="O5" t="n">
        <v>12522.99</v>
      </c>
      <c r="P5" t="n">
        <v>237.94</v>
      </c>
      <c r="Q5" t="n">
        <v>452.86</v>
      </c>
      <c r="R5" t="n">
        <v>155.51</v>
      </c>
      <c r="S5" t="n">
        <v>57.64</v>
      </c>
      <c r="T5" t="n">
        <v>46398.53</v>
      </c>
      <c r="U5" t="n">
        <v>0.37</v>
      </c>
      <c r="V5" t="n">
        <v>0.8</v>
      </c>
      <c r="W5" t="n">
        <v>6.96</v>
      </c>
      <c r="X5" t="n">
        <v>2.86</v>
      </c>
      <c r="Y5" t="n">
        <v>1</v>
      </c>
      <c r="Z5" t="n">
        <v>10</v>
      </c>
      <c r="AA5" t="n">
        <v>522.0718392682451</v>
      </c>
      <c r="AB5" t="n">
        <v>714.3217226708322</v>
      </c>
      <c r="AC5" t="n">
        <v>646.1478600159618</v>
      </c>
      <c r="AD5" t="n">
        <v>522071.839268245</v>
      </c>
      <c r="AE5" t="n">
        <v>714321.7226708322</v>
      </c>
      <c r="AF5" t="n">
        <v>2.365662214262328e-05</v>
      </c>
      <c r="AG5" t="n">
        <v>36</v>
      </c>
      <c r="AH5" t="n">
        <v>646147.8600159618</v>
      </c>
    </row>
    <row r="6">
      <c r="A6" t="n">
        <v>4</v>
      </c>
      <c r="B6" t="n">
        <v>45</v>
      </c>
      <c r="C6" t="inlineStr">
        <is>
          <t xml:space="preserve">CONCLUIDO	</t>
        </is>
      </c>
      <c r="D6" t="n">
        <v>3.3445</v>
      </c>
      <c r="E6" t="n">
        <v>29.9</v>
      </c>
      <c r="F6" t="n">
        <v>26.16</v>
      </c>
      <c r="G6" t="n">
        <v>18.47</v>
      </c>
      <c r="H6" t="n">
        <v>0.35</v>
      </c>
      <c r="I6" t="n">
        <v>85</v>
      </c>
      <c r="J6" t="n">
        <v>99.95</v>
      </c>
      <c r="K6" t="n">
        <v>39.72</v>
      </c>
      <c r="L6" t="n">
        <v>2</v>
      </c>
      <c r="M6" t="n">
        <v>83</v>
      </c>
      <c r="N6" t="n">
        <v>13.24</v>
      </c>
      <c r="O6" t="n">
        <v>12561.45</v>
      </c>
      <c r="P6" t="n">
        <v>233.45</v>
      </c>
      <c r="Q6" t="n">
        <v>452.79</v>
      </c>
      <c r="R6" t="n">
        <v>141.36</v>
      </c>
      <c r="S6" t="n">
        <v>57.64</v>
      </c>
      <c r="T6" t="n">
        <v>39390.86</v>
      </c>
      <c r="U6" t="n">
        <v>0.41</v>
      </c>
      <c r="V6" t="n">
        <v>0.8100000000000001</v>
      </c>
      <c r="W6" t="n">
        <v>6.94</v>
      </c>
      <c r="X6" t="n">
        <v>2.43</v>
      </c>
      <c r="Y6" t="n">
        <v>1</v>
      </c>
      <c r="Z6" t="n">
        <v>10</v>
      </c>
      <c r="AA6" t="n">
        <v>504.8582156980204</v>
      </c>
      <c r="AB6" t="n">
        <v>690.7692834905756</v>
      </c>
      <c r="AC6" t="n">
        <v>624.8432325750128</v>
      </c>
      <c r="AD6" t="n">
        <v>504858.2156980204</v>
      </c>
      <c r="AE6" t="n">
        <v>690769.2834905756</v>
      </c>
      <c r="AF6" t="n">
        <v>2.42192888318855e-05</v>
      </c>
      <c r="AG6" t="n">
        <v>35</v>
      </c>
      <c r="AH6" t="n">
        <v>624843.2325750128</v>
      </c>
    </row>
    <row r="7">
      <c r="A7" t="n">
        <v>5</v>
      </c>
      <c r="B7" t="n">
        <v>45</v>
      </c>
      <c r="C7" t="inlineStr">
        <is>
          <t xml:space="preserve">CONCLUIDO	</t>
        </is>
      </c>
      <c r="D7" t="n">
        <v>3.4063</v>
      </c>
      <c r="E7" t="n">
        <v>29.36</v>
      </c>
      <c r="F7" t="n">
        <v>25.83</v>
      </c>
      <c r="G7" t="n">
        <v>20.66</v>
      </c>
      <c r="H7" t="n">
        <v>0.39</v>
      </c>
      <c r="I7" t="n">
        <v>75</v>
      </c>
      <c r="J7" t="n">
        <v>100.27</v>
      </c>
      <c r="K7" t="n">
        <v>39.72</v>
      </c>
      <c r="L7" t="n">
        <v>2.25</v>
      </c>
      <c r="M7" t="n">
        <v>73</v>
      </c>
      <c r="N7" t="n">
        <v>13.3</v>
      </c>
      <c r="O7" t="n">
        <v>12599.94</v>
      </c>
      <c r="P7" t="n">
        <v>229.63</v>
      </c>
      <c r="Q7" t="n">
        <v>452.8</v>
      </c>
      <c r="R7" t="n">
        <v>130.91</v>
      </c>
      <c r="S7" t="n">
        <v>57.64</v>
      </c>
      <c r="T7" t="n">
        <v>34219.07</v>
      </c>
      <c r="U7" t="n">
        <v>0.44</v>
      </c>
      <c r="V7" t="n">
        <v>0.82</v>
      </c>
      <c r="W7" t="n">
        <v>6.91</v>
      </c>
      <c r="X7" t="n">
        <v>2.1</v>
      </c>
      <c r="Y7" t="n">
        <v>1</v>
      </c>
      <c r="Z7" t="n">
        <v>10</v>
      </c>
      <c r="AA7" t="n">
        <v>489.4583474845352</v>
      </c>
      <c r="AB7" t="n">
        <v>669.6985044066488</v>
      </c>
      <c r="AC7" t="n">
        <v>605.7834190738317</v>
      </c>
      <c r="AD7" t="n">
        <v>489458.3474845352</v>
      </c>
      <c r="AE7" t="n">
        <v>669698.5044066488</v>
      </c>
      <c r="AF7" t="n">
        <v>2.466681523338364e-05</v>
      </c>
      <c r="AG7" t="n">
        <v>34</v>
      </c>
      <c r="AH7" t="n">
        <v>605783.4190738318</v>
      </c>
    </row>
    <row r="8">
      <c r="A8" t="n">
        <v>6</v>
      </c>
      <c r="B8" t="n">
        <v>45</v>
      </c>
      <c r="C8" t="inlineStr">
        <is>
          <t xml:space="preserve">CONCLUIDO	</t>
        </is>
      </c>
      <c r="D8" t="n">
        <v>3.4488</v>
      </c>
      <c r="E8" t="n">
        <v>29</v>
      </c>
      <c r="F8" t="n">
        <v>25.63</v>
      </c>
      <c r="G8" t="n">
        <v>22.95</v>
      </c>
      <c r="H8" t="n">
        <v>0.44</v>
      </c>
      <c r="I8" t="n">
        <v>67</v>
      </c>
      <c r="J8" t="n">
        <v>100.58</v>
      </c>
      <c r="K8" t="n">
        <v>39.72</v>
      </c>
      <c r="L8" t="n">
        <v>2.5</v>
      </c>
      <c r="M8" t="n">
        <v>65</v>
      </c>
      <c r="N8" t="n">
        <v>13.36</v>
      </c>
      <c r="O8" t="n">
        <v>12638.45</v>
      </c>
      <c r="P8" t="n">
        <v>227.15</v>
      </c>
      <c r="Q8" t="n">
        <v>452.67</v>
      </c>
      <c r="R8" t="n">
        <v>124.42</v>
      </c>
      <c r="S8" t="n">
        <v>57.64</v>
      </c>
      <c r="T8" t="n">
        <v>31014.47</v>
      </c>
      <c r="U8" t="n">
        <v>0.46</v>
      </c>
      <c r="V8" t="n">
        <v>0.83</v>
      </c>
      <c r="W8" t="n">
        <v>6.9</v>
      </c>
      <c r="X8" t="n">
        <v>1.9</v>
      </c>
      <c r="Y8" t="n">
        <v>1</v>
      </c>
      <c r="Z8" t="n">
        <v>10</v>
      </c>
      <c r="AA8" t="n">
        <v>485.231038320571</v>
      </c>
      <c r="AB8" t="n">
        <v>663.9145135127947</v>
      </c>
      <c r="AC8" t="n">
        <v>600.5514441530049</v>
      </c>
      <c r="AD8" t="n">
        <v>485231.038320571</v>
      </c>
      <c r="AE8" t="n">
        <v>663914.5135127946</v>
      </c>
      <c r="AF8" t="n">
        <v>2.497458015350777e-05</v>
      </c>
      <c r="AG8" t="n">
        <v>34</v>
      </c>
      <c r="AH8" t="n">
        <v>600551.4441530049</v>
      </c>
    </row>
    <row r="9">
      <c r="A9" t="n">
        <v>7</v>
      </c>
      <c r="B9" t="n">
        <v>45</v>
      </c>
      <c r="C9" t="inlineStr">
        <is>
          <t xml:space="preserve">CONCLUIDO	</t>
        </is>
      </c>
      <c r="D9" t="n">
        <v>3.4912</v>
      </c>
      <c r="E9" t="n">
        <v>28.64</v>
      </c>
      <c r="F9" t="n">
        <v>25.42</v>
      </c>
      <c r="G9" t="n">
        <v>25.42</v>
      </c>
      <c r="H9" t="n">
        <v>0.48</v>
      </c>
      <c r="I9" t="n">
        <v>60</v>
      </c>
      <c r="J9" t="n">
        <v>100.89</v>
      </c>
      <c r="K9" t="n">
        <v>39.72</v>
      </c>
      <c r="L9" t="n">
        <v>2.75</v>
      </c>
      <c r="M9" t="n">
        <v>58</v>
      </c>
      <c r="N9" t="n">
        <v>13.42</v>
      </c>
      <c r="O9" t="n">
        <v>12676.98</v>
      </c>
      <c r="P9" t="n">
        <v>224.64</v>
      </c>
      <c r="Q9" t="n">
        <v>452.72</v>
      </c>
      <c r="R9" t="n">
        <v>117.44</v>
      </c>
      <c r="S9" t="n">
        <v>57.64</v>
      </c>
      <c r="T9" t="n">
        <v>27558.91</v>
      </c>
      <c r="U9" t="n">
        <v>0.49</v>
      </c>
      <c r="V9" t="n">
        <v>0.83</v>
      </c>
      <c r="W9" t="n">
        <v>6.89</v>
      </c>
      <c r="X9" t="n">
        <v>1.69</v>
      </c>
      <c r="Y9" t="n">
        <v>1</v>
      </c>
      <c r="Z9" t="n">
        <v>10</v>
      </c>
      <c r="AA9" t="n">
        <v>481.0819261645018</v>
      </c>
      <c r="AB9" t="n">
        <v>658.2375152149513</v>
      </c>
      <c r="AC9" t="n">
        <v>595.4162506049905</v>
      </c>
      <c r="AD9" t="n">
        <v>481081.9261645018</v>
      </c>
      <c r="AE9" t="n">
        <v>658237.5152149512</v>
      </c>
      <c r="AF9" t="n">
        <v>2.528162092087866e-05</v>
      </c>
      <c r="AG9" t="n">
        <v>34</v>
      </c>
      <c r="AH9" t="n">
        <v>595416.2506049905</v>
      </c>
    </row>
    <row r="10">
      <c r="A10" t="n">
        <v>8</v>
      </c>
      <c r="B10" t="n">
        <v>45</v>
      </c>
      <c r="C10" t="inlineStr">
        <is>
          <t xml:space="preserve">CONCLUIDO	</t>
        </is>
      </c>
      <c r="D10" t="n">
        <v>3.5217</v>
      </c>
      <c r="E10" t="n">
        <v>28.4</v>
      </c>
      <c r="F10" t="n">
        <v>25.28</v>
      </c>
      <c r="G10" t="n">
        <v>27.57</v>
      </c>
      <c r="H10" t="n">
        <v>0.52</v>
      </c>
      <c r="I10" t="n">
        <v>55</v>
      </c>
      <c r="J10" t="n">
        <v>101.2</v>
      </c>
      <c r="K10" t="n">
        <v>39.72</v>
      </c>
      <c r="L10" t="n">
        <v>3</v>
      </c>
      <c r="M10" t="n">
        <v>53</v>
      </c>
      <c r="N10" t="n">
        <v>13.49</v>
      </c>
      <c r="O10" t="n">
        <v>12715.54</v>
      </c>
      <c r="P10" t="n">
        <v>222.52</v>
      </c>
      <c r="Q10" t="n">
        <v>452.61</v>
      </c>
      <c r="R10" t="n">
        <v>112.95</v>
      </c>
      <c r="S10" t="n">
        <v>57.64</v>
      </c>
      <c r="T10" t="n">
        <v>25335.95</v>
      </c>
      <c r="U10" t="n">
        <v>0.51</v>
      </c>
      <c r="V10" t="n">
        <v>0.84</v>
      </c>
      <c r="W10" t="n">
        <v>6.88</v>
      </c>
      <c r="X10" t="n">
        <v>1.55</v>
      </c>
      <c r="Y10" t="n">
        <v>1</v>
      </c>
      <c r="Z10" t="n">
        <v>10</v>
      </c>
      <c r="AA10" t="n">
        <v>469.083529548624</v>
      </c>
      <c r="AB10" t="n">
        <v>641.8207796332071</v>
      </c>
      <c r="AC10" t="n">
        <v>580.5663052261349</v>
      </c>
      <c r="AD10" t="n">
        <v>469083.5295486239</v>
      </c>
      <c r="AE10" t="n">
        <v>641820.779633207</v>
      </c>
      <c r="AF10" t="n">
        <v>2.550248751061479e-05</v>
      </c>
      <c r="AG10" t="n">
        <v>33</v>
      </c>
      <c r="AH10" t="n">
        <v>580566.3052261348</v>
      </c>
    </row>
    <row r="11">
      <c r="A11" t="n">
        <v>9</v>
      </c>
      <c r="B11" t="n">
        <v>45</v>
      </c>
      <c r="C11" t="inlineStr">
        <is>
          <t xml:space="preserve">CONCLUIDO	</t>
        </is>
      </c>
      <c r="D11" t="n">
        <v>3.5501</v>
      </c>
      <c r="E11" t="n">
        <v>28.17</v>
      </c>
      <c r="F11" t="n">
        <v>25.15</v>
      </c>
      <c r="G11" t="n">
        <v>30.18</v>
      </c>
      <c r="H11" t="n">
        <v>0.5600000000000001</v>
      </c>
      <c r="I11" t="n">
        <v>50</v>
      </c>
      <c r="J11" t="n">
        <v>101.52</v>
      </c>
      <c r="K11" t="n">
        <v>39.72</v>
      </c>
      <c r="L11" t="n">
        <v>3.25</v>
      </c>
      <c r="M11" t="n">
        <v>48</v>
      </c>
      <c r="N11" t="n">
        <v>13.55</v>
      </c>
      <c r="O11" t="n">
        <v>12754.13</v>
      </c>
      <c r="P11" t="n">
        <v>220.77</v>
      </c>
      <c r="Q11" t="n">
        <v>452.68</v>
      </c>
      <c r="R11" t="n">
        <v>108.83</v>
      </c>
      <c r="S11" t="n">
        <v>57.64</v>
      </c>
      <c r="T11" t="n">
        <v>23304.51</v>
      </c>
      <c r="U11" t="n">
        <v>0.53</v>
      </c>
      <c r="V11" t="n">
        <v>0.84</v>
      </c>
      <c r="W11" t="n">
        <v>6.88</v>
      </c>
      <c r="X11" t="n">
        <v>1.42</v>
      </c>
      <c r="Y11" t="n">
        <v>1</v>
      </c>
      <c r="Z11" t="n">
        <v>10</v>
      </c>
      <c r="AA11" t="n">
        <v>466.3713775751833</v>
      </c>
      <c r="AB11" t="n">
        <v>638.1098936514452</v>
      </c>
      <c r="AC11" t="n">
        <v>577.2095809942111</v>
      </c>
      <c r="AD11" t="n">
        <v>466371.3775751833</v>
      </c>
      <c r="AE11" t="n">
        <v>638109.8936514452</v>
      </c>
      <c r="AF11" t="n">
        <v>2.570814689253303e-05</v>
      </c>
      <c r="AG11" t="n">
        <v>33</v>
      </c>
      <c r="AH11" t="n">
        <v>577209.5809942111</v>
      </c>
    </row>
    <row r="12">
      <c r="A12" t="n">
        <v>10</v>
      </c>
      <c r="B12" t="n">
        <v>45</v>
      </c>
      <c r="C12" t="inlineStr">
        <is>
          <t xml:space="preserve">CONCLUIDO	</t>
        </is>
      </c>
      <c r="D12" t="n">
        <v>3.5772</v>
      </c>
      <c r="E12" t="n">
        <v>27.95</v>
      </c>
      <c r="F12" t="n">
        <v>25.02</v>
      </c>
      <c r="G12" t="n">
        <v>32.64</v>
      </c>
      <c r="H12" t="n">
        <v>0.6</v>
      </c>
      <c r="I12" t="n">
        <v>46</v>
      </c>
      <c r="J12" t="n">
        <v>101.83</v>
      </c>
      <c r="K12" t="n">
        <v>39.72</v>
      </c>
      <c r="L12" t="n">
        <v>3.5</v>
      </c>
      <c r="M12" t="n">
        <v>44</v>
      </c>
      <c r="N12" t="n">
        <v>13.61</v>
      </c>
      <c r="O12" t="n">
        <v>12792.74</v>
      </c>
      <c r="P12" t="n">
        <v>218.95</v>
      </c>
      <c r="Q12" t="n">
        <v>452.67</v>
      </c>
      <c r="R12" t="n">
        <v>104.72</v>
      </c>
      <c r="S12" t="n">
        <v>57.64</v>
      </c>
      <c r="T12" t="n">
        <v>21269.55</v>
      </c>
      <c r="U12" t="n">
        <v>0.55</v>
      </c>
      <c r="V12" t="n">
        <v>0.85</v>
      </c>
      <c r="W12" t="n">
        <v>6.86</v>
      </c>
      <c r="X12" t="n">
        <v>1.29</v>
      </c>
      <c r="Y12" t="n">
        <v>1</v>
      </c>
      <c r="Z12" t="n">
        <v>10</v>
      </c>
      <c r="AA12" t="n">
        <v>463.7167757569568</v>
      </c>
      <c r="AB12" t="n">
        <v>634.4777503309808</v>
      </c>
      <c r="AC12" t="n">
        <v>573.9240843345068</v>
      </c>
      <c r="AD12" t="n">
        <v>463716.7757569568</v>
      </c>
      <c r="AE12" t="n">
        <v>634477.7503309809</v>
      </c>
      <c r="AF12" t="n">
        <v>2.590439228865923e-05</v>
      </c>
      <c r="AG12" t="n">
        <v>33</v>
      </c>
      <c r="AH12" t="n">
        <v>573924.0843345068</v>
      </c>
    </row>
    <row r="13">
      <c r="A13" t="n">
        <v>11</v>
      </c>
      <c r="B13" t="n">
        <v>45</v>
      </c>
      <c r="C13" t="inlineStr">
        <is>
          <t xml:space="preserve">CONCLUIDO	</t>
        </is>
      </c>
      <c r="D13" t="n">
        <v>3.5988</v>
      </c>
      <c r="E13" t="n">
        <v>27.79</v>
      </c>
      <c r="F13" t="n">
        <v>24.92</v>
      </c>
      <c r="G13" t="n">
        <v>34.77</v>
      </c>
      <c r="H13" t="n">
        <v>0.65</v>
      </c>
      <c r="I13" t="n">
        <v>43</v>
      </c>
      <c r="J13" t="n">
        <v>102.14</v>
      </c>
      <c r="K13" t="n">
        <v>39.72</v>
      </c>
      <c r="L13" t="n">
        <v>3.75</v>
      </c>
      <c r="M13" t="n">
        <v>41</v>
      </c>
      <c r="N13" t="n">
        <v>13.68</v>
      </c>
      <c r="O13" t="n">
        <v>12831.37</v>
      </c>
      <c r="P13" t="n">
        <v>217.29</v>
      </c>
      <c r="Q13" t="n">
        <v>452.61</v>
      </c>
      <c r="R13" t="n">
        <v>101.21</v>
      </c>
      <c r="S13" t="n">
        <v>57.64</v>
      </c>
      <c r="T13" t="n">
        <v>19527.96</v>
      </c>
      <c r="U13" t="n">
        <v>0.57</v>
      </c>
      <c r="V13" t="n">
        <v>0.85</v>
      </c>
      <c r="W13" t="n">
        <v>6.86</v>
      </c>
      <c r="X13" t="n">
        <v>1.19</v>
      </c>
      <c r="Y13" t="n">
        <v>1</v>
      </c>
      <c r="Z13" t="n">
        <v>10</v>
      </c>
      <c r="AA13" t="n">
        <v>461.492026787423</v>
      </c>
      <c r="AB13" t="n">
        <v>631.4337506418671</v>
      </c>
      <c r="AC13" t="n">
        <v>571.1705997034416</v>
      </c>
      <c r="AD13" t="n">
        <v>461492.0267874229</v>
      </c>
      <c r="AE13" t="n">
        <v>631433.7506418671</v>
      </c>
      <c r="AF13" t="n">
        <v>2.606080928335762e-05</v>
      </c>
      <c r="AG13" t="n">
        <v>33</v>
      </c>
      <c r="AH13" t="n">
        <v>571170.5997034416</v>
      </c>
    </row>
    <row r="14">
      <c r="A14" t="n">
        <v>12</v>
      </c>
      <c r="B14" t="n">
        <v>45</v>
      </c>
      <c r="C14" t="inlineStr">
        <is>
          <t xml:space="preserve">CONCLUIDO	</t>
        </is>
      </c>
      <c r="D14" t="n">
        <v>3.6121</v>
      </c>
      <c r="E14" t="n">
        <v>27.68</v>
      </c>
      <c r="F14" t="n">
        <v>24.87</v>
      </c>
      <c r="G14" t="n">
        <v>37.31</v>
      </c>
      <c r="H14" t="n">
        <v>0.6899999999999999</v>
      </c>
      <c r="I14" t="n">
        <v>40</v>
      </c>
      <c r="J14" t="n">
        <v>102.45</v>
      </c>
      <c r="K14" t="n">
        <v>39.72</v>
      </c>
      <c r="L14" t="n">
        <v>4</v>
      </c>
      <c r="M14" t="n">
        <v>38</v>
      </c>
      <c r="N14" t="n">
        <v>13.74</v>
      </c>
      <c r="O14" t="n">
        <v>12870.03</v>
      </c>
      <c r="P14" t="n">
        <v>216.35</v>
      </c>
      <c r="Q14" t="n">
        <v>452.6</v>
      </c>
      <c r="R14" t="n">
        <v>99.75</v>
      </c>
      <c r="S14" t="n">
        <v>57.64</v>
      </c>
      <c r="T14" t="n">
        <v>18810.85</v>
      </c>
      <c r="U14" t="n">
        <v>0.58</v>
      </c>
      <c r="V14" t="n">
        <v>0.85</v>
      </c>
      <c r="W14" t="n">
        <v>6.86</v>
      </c>
      <c r="X14" t="n">
        <v>1.15</v>
      </c>
      <c r="Y14" t="n">
        <v>1</v>
      </c>
      <c r="Z14" t="n">
        <v>10</v>
      </c>
      <c r="AA14" t="n">
        <v>460.2005185416729</v>
      </c>
      <c r="AB14" t="n">
        <v>629.6666520827092</v>
      </c>
      <c r="AC14" t="n">
        <v>569.5721505506314</v>
      </c>
      <c r="AD14" t="n">
        <v>460200.5185416728</v>
      </c>
      <c r="AE14" t="n">
        <v>629666.6520827092</v>
      </c>
      <c r="AF14" t="n">
        <v>2.615712159953763e-05</v>
      </c>
      <c r="AG14" t="n">
        <v>33</v>
      </c>
      <c r="AH14" t="n">
        <v>569572.1505506313</v>
      </c>
    </row>
    <row r="15">
      <c r="A15" t="n">
        <v>13</v>
      </c>
      <c r="B15" t="n">
        <v>45</v>
      </c>
      <c r="C15" t="inlineStr">
        <is>
          <t xml:space="preserve">CONCLUIDO	</t>
        </is>
      </c>
      <c r="D15" t="n">
        <v>3.6265</v>
      </c>
      <c r="E15" t="n">
        <v>27.58</v>
      </c>
      <c r="F15" t="n">
        <v>24.81</v>
      </c>
      <c r="G15" t="n">
        <v>39.17</v>
      </c>
      <c r="H15" t="n">
        <v>0.73</v>
      </c>
      <c r="I15" t="n">
        <v>38</v>
      </c>
      <c r="J15" t="n">
        <v>102.77</v>
      </c>
      <c r="K15" t="n">
        <v>39.72</v>
      </c>
      <c r="L15" t="n">
        <v>4.25</v>
      </c>
      <c r="M15" t="n">
        <v>36</v>
      </c>
      <c r="N15" t="n">
        <v>13.8</v>
      </c>
      <c r="O15" t="n">
        <v>12908.71</v>
      </c>
      <c r="P15" t="n">
        <v>214.45</v>
      </c>
      <c r="Q15" t="n">
        <v>452.65</v>
      </c>
      <c r="R15" t="n">
        <v>97.45999999999999</v>
      </c>
      <c r="S15" t="n">
        <v>57.64</v>
      </c>
      <c r="T15" t="n">
        <v>17676.58</v>
      </c>
      <c r="U15" t="n">
        <v>0.59</v>
      </c>
      <c r="V15" t="n">
        <v>0.85</v>
      </c>
      <c r="W15" t="n">
        <v>6.86</v>
      </c>
      <c r="X15" t="n">
        <v>1.08</v>
      </c>
      <c r="Y15" t="n">
        <v>1</v>
      </c>
      <c r="Z15" t="n">
        <v>10</v>
      </c>
      <c r="AA15" t="n">
        <v>449.3498278267771</v>
      </c>
      <c r="AB15" t="n">
        <v>614.8202583478993</v>
      </c>
      <c r="AC15" t="n">
        <v>556.1426757968273</v>
      </c>
      <c r="AD15" t="n">
        <v>449349.8278267771</v>
      </c>
      <c r="AE15" t="n">
        <v>614820.2583478993</v>
      </c>
      <c r="AF15" t="n">
        <v>2.626139959600322e-05</v>
      </c>
      <c r="AG15" t="n">
        <v>32</v>
      </c>
      <c r="AH15" t="n">
        <v>556142.6757968273</v>
      </c>
    </row>
    <row r="16">
      <c r="A16" t="n">
        <v>14</v>
      </c>
      <c r="B16" t="n">
        <v>45</v>
      </c>
      <c r="C16" t="inlineStr">
        <is>
          <t xml:space="preserve">CONCLUIDO	</t>
        </is>
      </c>
      <c r="D16" t="n">
        <v>3.6503</v>
      </c>
      <c r="E16" t="n">
        <v>27.4</v>
      </c>
      <c r="F16" t="n">
        <v>24.69</v>
      </c>
      <c r="G16" t="n">
        <v>42.32</v>
      </c>
      <c r="H16" t="n">
        <v>0.77</v>
      </c>
      <c r="I16" t="n">
        <v>35</v>
      </c>
      <c r="J16" t="n">
        <v>103.08</v>
      </c>
      <c r="K16" t="n">
        <v>39.72</v>
      </c>
      <c r="L16" t="n">
        <v>4.5</v>
      </c>
      <c r="M16" t="n">
        <v>33</v>
      </c>
      <c r="N16" t="n">
        <v>13.87</v>
      </c>
      <c r="O16" t="n">
        <v>12947.42</v>
      </c>
      <c r="P16" t="n">
        <v>213.11</v>
      </c>
      <c r="Q16" t="n">
        <v>452.65</v>
      </c>
      <c r="R16" t="n">
        <v>93.77</v>
      </c>
      <c r="S16" t="n">
        <v>57.64</v>
      </c>
      <c r="T16" t="n">
        <v>15846.82</v>
      </c>
      <c r="U16" t="n">
        <v>0.61</v>
      </c>
      <c r="V16" t="n">
        <v>0.86</v>
      </c>
      <c r="W16" t="n">
        <v>6.85</v>
      </c>
      <c r="X16" t="n">
        <v>0.96</v>
      </c>
      <c r="Y16" t="n">
        <v>1</v>
      </c>
      <c r="Z16" t="n">
        <v>10</v>
      </c>
      <c r="AA16" t="n">
        <v>447.2844657841192</v>
      </c>
      <c r="AB16" t="n">
        <v>611.994338883792</v>
      </c>
      <c r="AC16" t="n">
        <v>553.5864581201715</v>
      </c>
      <c r="AD16" t="n">
        <v>447284.4657841192</v>
      </c>
      <c r="AE16" t="n">
        <v>611994.3388837921</v>
      </c>
      <c r="AF16" t="n">
        <v>2.643374795127273e-05</v>
      </c>
      <c r="AG16" t="n">
        <v>32</v>
      </c>
      <c r="AH16" t="n">
        <v>553586.4581201716</v>
      </c>
    </row>
    <row r="17">
      <c r="A17" t="n">
        <v>15</v>
      </c>
      <c r="B17" t="n">
        <v>45</v>
      </c>
      <c r="C17" t="inlineStr">
        <is>
          <t xml:space="preserve">CONCLUIDO	</t>
        </is>
      </c>
      <c r="D17" t="n">
        <v>3.665</v>
      </c>
      <c r="E17" t="n">
        <v>27.28</v>
      </c>
      <c r="F17" t="n">
        <v>24.62</v>
      </c>
      <c r="G17" t="n">
        <v>44.76</v>
      </c>
      <c r="H17" t="n">
        <v>0.8100000000000001</v>
      </c>
      <c r="I17" t="n">
        <v>33</v>
      </c>
      <c r="J17" t="n">
        <v>103.4</v>
      </c>
      <c r="K17" t="n">
        <v>39.72</v>
      </c>
      <c r="L17" t="n">
        <v>4.75</v>
      </c>
      <c r="M17" t="n">
        <v>31</v>
      </c>
      <c r="N17" t="n">
        <v>13.93</v>
      </c>
      <c r="O17" t="n">
        <v>12986.15</v>
      </c>
      <c r="P17" t="n">
        <v>211.49</v>
      </c>
      <c r="Q17" t="n">
        <v>452.75</v>
      </c>
      <c r="R17" t="n">
        <v>91.69</v>
      </c>
      <c r="S17" t="n">
        <v>57.64</v>
      </c>
      <c r="T17" t="n">
        <v>14817.95</v>
      </c>
      <c r="U17" t="n">
        <v>0.63</v>
      </c>
      <c r="V17" t="n">
        <v>0.86</v>
      </c>
      <c r="W17" t="n">
        <v>6.84</v>
      </c>
      <c r="X17" t="n">
        <v>0.89</v>
      </c>
      <c r="Y17" t="n">
        <v>1</v>
      </c>
      <c r="Z17" t="n">
        <v>10</v>
      </c>
      <c r="AA17" t="n">
        <v>445.5028552861655</v>
      </c>
      <c r="AB17" t="n">
        <v>609.5566608013842</v>
      </c>
      <c r="AC17" t="n">
        <v>551.381428612646</v>
      </c>
      <c r="AD17" t="n">
        <v>445502.8552861655</v>
      </c>
      <c r="AE17" t="n">
        <v>609556.6608013841</v>
      </c>
      <c r="AF17" t="n">
        <v>2.654019840599801e-05</v>
      </c>
      <c r="AG17" t="n">
        <v>32</v>
      </c>
      <c r="AH17" t="n">
        <v>551381.4286126459</v>
      </c>
    </row>
    <row r="18">
      <c r="A18" t="n">
        <v>16</v>
      </c>
      <c r="B18" t="n">
        <v>45</v>
      </c>
      <c r="C18" t="inlineStr">
        <is>
          <t xml:space="preserve">CONCLUIDO	</t>
        </is>
      </c>
      <c r="D18" t="n">
        <v>3.6657</v>
      </c>
      <c r="E18" t="n">
        <v>27.28</v>
      </c>
      <c r="F18" t="n">
        <v>24.63</v>
      </c>
      <c r="G18" t="n">
        <v>46.19</v>
      </c>
      <c r="H18" t="n">
        <v>0.85</v>
      </c>
      <c r="I18" t="n">
        <v>32</v>
      </c>
      <c r="J18" t="n">
        <v>103.71</v>
      </c>
      <c r="K18" t="n">
        <v>39.72</v>
      </c>
      <c r="L18" t="n">
        <v>5</v>
      </c>
      <c r="M18" t="n">
        <v>30</v>
      </c>
      <c r="N18" t="n">
        <v>14</v>
      </c>
      <c r="O18" t="n">
        <v>13024.91</v>
      </c>
      <c r="P18" t="n">
        <v>211.27</v>
      </c>
      <c r="Q18" t="n">
        <v>452.62</v>
      </c>
      <c r="R18" t="n">
        <v>91.95</v>
      </c>
      <c r="S18" t="n">
        <v>57.64</v>
      </c>
      <c r="T18" t="n">
        <v>14955.14</v>
      </c>
      <c r="U18" t="n">
        <v>0.63</v>
      </c>
      <c r="V18" t="n">
        <v>0.86</v>
      </c>
      <c r="W18" t="n">
        <v>6.85</v>
      </c>
      <c r="X18" t="n">
        <v>0.91</v>
      </c>
      <c r="Y18" t="n">
        <v>1</v>
      </c>
      <c r="Z18" t="n">
        <v>10</v>
      </c>
      <c r="AA18" t="n">
        <v>445.3356154913039</v>
      </c>
      <c r="AB18" t="n">
        <v>609.3278359359552</v>
      </c>
      <c r="AC18" t="n">
        <v>551.1744424712159</v>
      </c>
      <c r="AD18" t="n">
        <v>445335.6154913039</v>
      </c>
      <c r="AE18" t="n">
        <v>609327.8359359553</v>
      </c>
      <c r="AF18" t="n">
        <v>2.654526747527065e-05</v>
      </c>
      <c r="AG18" t="n">
        <v>32</v>
      </c>
      <c r="AH18" t="n">
        <v>551174.442471216</v>
      </c>
    </row>
    <row r="19">
      <c r="A19" t="n">
        <v>17</v>
      </c>
      <c r="B19" t="n">
        <v>45</v>
      </c>
      <c r="C19" t="inlineStr">
        <is>
          <t xml:space="preserve">CONCLUIDO	</t>
        </is>
      </c>
      <c r="D19" t="n">
        <v>3.6826</v>
      </c>
      <c r="E19" t="n">
        <v>27.15</v>
      </c>
      <c r="F19" t="n">
        <v>24.55</v>
      </c>
      <c r="G19" t="n">
        <v>49.1</v>
      </c>
      <c r="H19" t="n">
        <v>0.89</v>
      </c>
      <c r="I19" t="n">
        <v>30</v>
      </c>
      <c r="J19" t="n">
        <v>104.03</v>
      </c>
      <c r="K19" t="n">
        <v>39.72</v>
      </c>
      <c r="L19" t="n">
        <v>5.25</v>
      </c>
      <c r="M19" t="n">
        <v>28</v>
      </c>
      <c r="N19" t="n">
        <v>14.06</v>
      </c>
      <c r="O19" t="n">
        <v>13063.69</v>
      </c>
      <c r="P19" t="n">
        <v>209.7</v>
      </c>
      <c r="Q19" t="n">
        <v>452.59</v>
      </c>
      <c r="R19" t="n">
        <v>89.31</v>
      </c>
      <c r="S19" t="n">
        <v>57.64</v>
      </c>
      <c r="T19" t="n">
        <v>13641.96</v>
      </c>
      <c r="U19" t="n">
        <v>0.65</v>
      </c>
      <c r="V19" t="n">
        <v>0.86</v>
      </c>
      <c r="W19" t="n">
        <v>6.84</v>
      </c>
      <c r="X19" t="n">
        <v>0.82</v>
      </c>
      <c r="Y19" t="n">
        <v>1</v>
      </c>
      <c r="Z19" t="n">
        <v>10</v>
      </c>
      <c r="AA19" t="n">
        <v>443.4985847202688</v>
      </c>
      <c r="AB19" t="n">
        <v>606.8143293909473</v>
      </c>
      <c r="AC19" t="n">
        <v>548.9008214631349</v>
      </c>
      <c r="AD19" t="n">
        <v>443498.5847202688</v>
      </c>
      <c r="AE19" t="n">
        <v>606814.3293909472</v>
      </c>
      <c r="AF19" t="n">
        <v>2.666764929056706e-05</v>
      </c>
      <c r="AG19" t="n">
        <v>32</v>
      </c>
      <c r="AH19" t="n">
        <v>548900.8214631348</v>
      </c>
    </row>
    <row r="20">
      <c r="A20" t="n">
        <v>18</v>
      </c>
      <c r="B20" t="n">
        <v>45</v>
      </c>
      <c r="C20" t="inlineStr">
        <is>
          <t xml:space="preserve">CONCLUIDO	</t>
        </is>
      </c>
      <c r="D20" t="n">
        <v>3.6875</v>
      </c>
      <c r="E20" t="n">
        <v>27.12</v>
      </c>
      <c r="F20" t="n">
        <v>24.53</v>
      </c>
      <c r="G20" t="n">
        <v>50.76</v>
      </c>
      <c r="H20" t="n">
        <v>0.93</v>
      </c>
      <c r="I20" t="n">
        <v>29</v>
      </c>
      <c r="J20" t="n">
        <v>104.34</v>
      </c>
      <c r="K20" t="n">
        <v>39.72</v>
      </c>
      <c r="L20" t="n">
        <v>5.5</v>
      </c>
      <c r="M20" t="n">
        <v>27</v>
      </c>
      <c r="N20" t="n">
        <v>14.12</v>
      </c>
      <c r="O20" t="n">
        <v>13102.5</v>
      </c>
      <c r="P20" t="n">
        <v>208.85</v>
      </c>
      <c r="Q20" t="n">
        <v>452.65</v>
      </c>
      <c r="R20" t="n">
        <v>88.56999999999999</v>
      </c>
      <c r="S20" t="n">
        <v>57.64</v>
      </c>
      <c r="T20" t="n">
        <v>13279.8</v>
      </c>
      <c r="U20" t="n">
        <v>0.65</v>
      </c>
      <c r="V20" t="n">
        <v>0.86</v>
      </c>
      <c r="W20" t="n">
        <v>6.85</v>
      </c>
      <c r="X20" t="n">
        <v>0.8100000000000001</v>
      </c>
      <c r="Y20" t="n">
        <v>1</v>
      </c>
      <c r="Z20" t="n">
        <v>10</v>
      </c>
      <c r="AA20" t="n">
        <v>442.7128965433016</v>
      </c>
      <c r="AB20" t="n">
        <v>605.7393161651046</v>
      </c>
      <c r="AC20" t="n">
        <v>547.928405990776</v>
      </c>
      <c r="AD20" t="n">
        <v>442712.8965433015</v>
      </c>
      <c r="AE20" t="n">
        <v>605739.3161651046</v>
      </c>
      <c r="AF20" t="n">
        <v>2.670313277547549e-05</v>
      </c>
      <c r="AG20" t="n">
        <v>32</v>
      </c>
      <c r="AH20" t="n">
        <v>547928.405990776</v>
      </c>
    </row>
    <row r="21">
      <c r="A21" t="n">
        <v>19</v>
      </c>
      <c r="B21" t="n">
        <v>45</v>
      </c>
      <c r="C21" t="inlineStr">
        <is>
          <t xml:space="preserve">CONCLUIDO	</t>
        </is>
      </c>
      <c r="D21" t="n">
        <v>3.7</v>
      </c>
      <c r="E21" t="n">
        <v>27.03</v>
      </c>
      <c r="F21" t="n">
        <v>24.48</v>
      </c>
      <c r="G21" t="n">
        <v>54.41</v>
      </c>
      <c r="H21" t="n">
        <v>0.97</v>
      </c>
      <c r="I21" t="n">
        <v>27</v>
      </c>
      <c r="J21" t="n">
        <v>104.65</v>
      </c>
      <c r="K21" t="n">
        <v>39.72</v>
      </c>
      <c r="L21" t="n">
        <v>5.75</v>
      </c>
      <c r="M21" t="n">
        <v>25</v>
      </c>
      <c r="N21" t="n">
        <v>14.19</v>
      </c>
      <c r="O21" t="n">
        <v>13141.33</v>
      </c>
      <c r="P21" t="n">
        <v>207.59</v>
      </c>
      <c r="Q21" t="n">
        <v>452.62</v>
      </c>
      <c r="R21" t="n">
        <v>86.87</v>
      </c>
      <c r="S21" t="n">
        <v>57.64</v>
      </c>
      <c r="T21" t="n">
        <v>12436.34</v>
      </c>
      <c r="U21" t="n">
        <v>0.66</v>
      </c>
      <c r="V21" t="n">
        <v>0.87</v>
      </c>
      <c r="W21" t="n">
        <v>6.84</v>
      </c>
      <c r="X21" t="n">
        <v>0.76</v>
      </c>
      <c r="Y21" t="n">
        <v>1</v>
      </c>
      <c r="Z21" t="n">
        <v>10</v>
      </c>
      <c r="AA21" t="n">
        <v>441.3126770774067</v>
      </c>
      <c r="AB21" t="n">
        <v>603.8234741185443</v>
      </c>
      <c r="AC21" t="n">
        <v>546.1954092202382</v>
      </c>
      <c r="AD21" t="n">
        <v>441312.6770774067</v>
      </c>
      <c r="AE21" t="n">
        <v>603823.4741185443</v>
      </c>
      <c r="AF21" t="n">
        <v>2.679365186962965e-05</v>
      </c>
      <c r="AG21" t="n">
        <v>32</v>
      </c>
      <c r="AH21" t="n">
        <v>546195.4092202382</v>
      </c>
    </row>
    <row r="22">
      <c r="A22" t="n">
        <v>20</v>
      </c>
      <c r="B22" t="n">
        <v>45</v>
      </c>
      <c r="C22" t="inlineStr">
        <is>
          <t xml:space="preserve">CONCLUIDO	</t>
        </is>
      </c>
      <c r="D22" t="n">
        <v>3.7066</v>
      </c>
      <c r="E22" t="n">
        <v>26.98</v>
      </c>
      <c r="F22" t="n">
        <v>24.46</v>
      </c>
      <c r="G22" t="n">
        <v>56.44</v>
      </c>
      <c r="H22" t="n">
        <v>1.01</v>
      </c>
      <c r="I22" t="n">
        <v>26</v>
      </c>
      <c r="J22" t="n">
        <v>104.97</v>
      </c>
      <c r="K22" t="n">
        <v>39.72</v>
      </c>
      <c r="L22" t="n">
        <v>6</v>
      </c>
      <c r="M22" t="n">
        <v>24</v>
      </c>
      <c r="N22" t="n">
        <v>14.25</v>
      </c>
      <c r="O22" t="n">
        <v>13180.19</v>
      </c>
      <c r="P22" t="n">
        <v>206.48</v>
      </c>
      <c r="Q22" t="n">
        <v>452.61</v>
      </c>
      <c r="R22" t="n">
        <v>86.13</v>
      </c>
      <c r="S22" t="n">
        <v>57.64</v>
      </c>
      <c r="T22" t="n">
        <v>12073.46</v>
      </c>
      <c r="U22" t="n">
        <v>0.67</v>
      </c>
      <c r="V22" t="n">
        <v>0.87</v>
      </c>
      <c r="W22" t="n">
        <v>6.84</v>
      </c>
      <c r="X22" t="n">
        <v>0.73</v>
      </c>
      <c r="Y22" t="n">
        <v>1</v>
      </c>
      <c r="Z22" t="n">
        <v>10</v>
      </c>
      <c r="AA22" t="n">
        <v>440.2924392882965</v>
      </c>
      <c r="AB22" t="n">
        <v>602.427539765769</v>
      </c>
      <c r="AC22" t="n">
        <v>544.9327008828857</v>
      </c>
      <c r="AD22" t="n">
        <v>440292.4392882965</v>
      </c>
      <c r="AE22" t="n">
        <v>602427.539765769</v>
      </c>
      <c r="AF22" t="n">
        <v>2.684144595134304e-05</v>
      </c>
      <c r="AG22" t="n">
        <v>32</v>
      </c>
      <c r="AH22" t="n">
        <v>544932.7008828857</v>
      </c>
    </row>
    <row r="23">
      <c r="A23" t="n">
        <v>21</v>
      </c>
      <c r="B23" t="n">
        <v>45</v>
      </c>
      <c r="C23" t="inlineStr">
        <is>
          <t xml:space="preserve">CONCLUIDO	</t>
        </is>
      </c>
      <c r="D23" t="n">
        <v>3.7125</v>
      </c>
      <c r="E23" t="n">
        <v>26.94</v>
      </c>
      <c r="F23" t="n">
        <v>24.43</v>
      </c>
      <c r="G23" t="n">
        <v>58.64</v>
      </c>
      <c r="H23" t="n">
        <v>1.05</v>
      </c>
      <c r="I23" t="n">
        <v>25</v>
      </c>
      <c r="J23" t="n">
        <v>105.28</v>
      </c>
      <c r="K23" t="n">
        <v>39.72</v>
      </c>
      <c r="L23" t="n">
        <v>6.25</v>
      </c>
      <c r="M23" t="n">
        <v>23</v>
      </c>
      <c r="N23" t="n">
        <v>14.32</v>
      </c>
      <c r="O23" t="n">
        <v>13219.07</v>
      </c>
      <c r="P23" t="n">
        <v>205.36</v>
      </c>
      <c r="Q23" t="n">
        <v>452.72</v>
      </c>
      <c r="R23" t="n">
        <v>85.42</v>
      </c>
      <c r="S23" t="n">
        <v>57.64</v>
      </c>
      <c r="T23" t="n">
        <v>11722.98</v>
      </c>
      <c r="U23" t="n">
        <v>0.67</v>
      </c>
      <c r="V23" t="n">
        <v>0.87</v>
      </c>
      <c r="W23" t="n">
        <v>6.84</v>
      </c>
      <c r="X23" t="n">
        <v>0.71</v>
      </c>
      <c r="Y23" t="n">
        <v>1</v>
      </c>
      <c r="Z23" t="n">
        <v>10</v>
      </c>
      <c r="AA23" t="n">
        <v>439.289943586522</v>
      </c>
      <c r="AB23" t="n">
        <v>601.0558809196123</v>
      </c>
      <c r="AC23" t="n">
        <v>543.6919512318709</v>
      </c>
      <c r="AD23" t="n">
        <v>439289.943586522</v>
      </c>
      <c r="AE23" t="n">
        <v>601055.8809196122</v>
      </c>
      <c r="AF23" t="n">
        <v>2.68841709637838e-05</v>
      </c>
      <c r="AG23" t="n">
        <v>32</v>
      </c>
      <c r="AH23" t="n">
        <v>543691.9512318709</v>
      </c>
    </row>
    <row r="24">
      <c r="A24" t="n">
        <v>22</v>
      </c>
      <c r="B24" t="n">
        <v>45</v>
      </c>
      <c r="C24" t="inlineStr">
        <is>
          <t xml:space="preserve">CONCLUIDO	</t>
        </is>
      </c>
      <c r="D24" t="n">
        <v>3.7214</v>
      </c>
      <c r="E24" t="n">
        <v>26.87</v>
      </c>
      <c r="F24" t="n">
        <v>24.39</v>
      </c>
      <c r="G24" t="n">
        <v>60.98</v>
      </c>
      <c r="H24" t="n">
        <v>1.08</v>
      </c>
      <c r="I24" t="n">
        <v>24</v>
      </c>
      <c r="J24" t="n">
        <v>105.6</v>
      </c>
      <c r="K24" t="n">
        <v>39.72</v>
      </c>
      <c r="L24" t="n">
        <v>6.5</v>
      </c>
      <c r="M24" t="n">
        <v>22</v>
      </c>
      <c r="N24" t="n">
        <v>14.39</v>
      </c>
      <c r="O24" t="n">
        <v>13257.98</v>
      </c>
      <c r="P24" t="n">
        <v>204.49</v>
      </c>
      <c r="Q24" t="n">
        <v>452.63</v>
      </c>
      <c r="R24" t="n">
        <v>83.93000000000001</v>
      </c>
      <c r="S24" t="n">
        <v>57.64</v>
      </c>
      <c r="T24" t="n">
        <v>10982.67</v>
      </c>
      <c r="U24" t="n">
        <v>0.6899999999999999</v>
      </c>
      <c r="V24" t="n">
        <v>0.87</v>
      </c>
      <c r="W24" t="n">
        <v>6.84</v>
      </c>
      <c r="X24" t="n">
        <v>0.66</v>
      </c>
      <c r="Y24" t="n">
        <v>1</v>
      </c>
      <c r="Z24" t="n">
        <v>10</v>
      </c>
      <c r="AA24" t="n">
        <v>438.3207943919592</v>
      </c>
      <c r="AB24" t="n">
        <v>599.7298482357666</v>
      </c>
      <c r="AC24" t="n">
        <v>542.4924732462728</v>
      </c>
      <c r="AD24" t="n">
        <v>438320.7943919592</v>
      </c>
      <c r="AE24" t="n">
        <v>599729.8482357665</v>
      </c>
      <c r="AF24" t="n">
        <v>2.694862055882156e-05</v>
      </c>
      <c r="AG24" t="n">
        <v>32</v>
      </c>
      <c r="AH24" t="n">
        <v>542492.4732462728</v>
      </c>
    </row>
    <row r="25">
      <c r="A25" t="n">
        <v>23</v>
      </c>
      <c r="B25" t="n">
        <v>45</v>
      </c>
      <c r="C25" t="inlineStr">
        <is>
          <t xml:space="preserve">CONCLUIDO	</t>
        </is>
      </c>
      <c r="D25" t="n">
        <v>3.731</v>
      </c>
      <c r="E25" t="n">
        <v>26.8</v>
      </c>
      <c r="F25" t="n">
        <v>24.34</v>
      </c>
      <c r="G25" t="n">
        <v>63.5</v>
      </c>
      <c r="H25" t="n">
        <v>1.12</v>
      </c>
      <c r="I25" t="n">
        <v>23</v>
      </c>
      <c r="J25" t="n">
        <v>105.92</v>
      </c>
      <c r="K25" t="n">
        <v>39.72</v>
      </c>
      <c r="L25" t="n">
        <v>6.75</v>
      </c>
      <c r="M25" t="n">
        <v>21</v>
      </c>
      <c r="N25" t="n">
        <v>14.45</v>
      </c>
      <c r="O25" t="n">
        <v>13296.91</v>
      </c>
      <c r="P25" t="n">
        <v>203.19</v>
      </c>
      <c r="Q25" t="n">
        <v>452.62</v>
      </c>
      <c r="R25" t="n">
        <v>82.41</v>
      </c>
      <c r="S25" t="n">
        <v>57.64</v>
      </c>
      <c r="T25" t="n">
        <v>10229.26</v>
      </c>
      <c r="U25" t="n">
        <v>0.7</v>
      </c>
      <c r="V25" t="n">
        <v>0.87</v>
      </c>
      <c r="W25" t="n">
        <v>6.83</v>
      </c>
      <c r="X25" t="n">
        <v>0.62</v>
      </c>
      <c r="Y25" t="n">
        <v>1</v>
      </c>
      <c r="Z25" t="n">
        <v>10</v>
      </c>
      <c r="AA25" t="n">
        <v>437.0404028424719</v>
      </c>
      <c r="AB25" t="n">
        <v>597.9779600308694</v>
      </c>
      <c r="AC25" t="n">
        <v>540.9077827928606</v>
      </c>
      <c r="AD25" t="n">
        <v>437040.4028424719</v>
      </c>
      <c r="AE25" t="n">
        <v>597977.9600308695</v>
      </c>
      <c r="AF25" t="n">
        <v>2.701813922313195e-05</v>
      </c>
      <c r="AG25" t="n">
        <v>32</v>
      </c>
      <c r="AH25" t="n">
        <v>540907.7827928606</v>
      </c>
    </row>
    <row r="26">
      <c r="A26" t="n">
        <v>24</v>
      </c>
      <c r="B26" t="n">
        <v>45</v>
      </c>
      <c r="C26" t="inlineStr">
        <is>
          <t xml:space="preserve">CONCLUIDO	</t>
        </is>
      </c>
      <c r="D26" t="n">
        <v>3.7373</v>
      </c>
      <c r="E26" t="n">
        <v>26.76</v>
      </c>
      <c r="F26" t="n">
        <v>24.32</v>
      </c>
      <c r="G26" t="n">
        <v>66.31999999999999</v>
      </c>
      <c r="H26" t="n">
        <v>1.16</v>
      </c>
      <c r="I26" t="n">
        <v>22</v>
      </c>
      <c r="J26" t="n">
        <v>106.23</v>
      </c>
      <c r="K26" t="n">
        <v>39.72</v>
      </c>
      <c r="L26" t="n">
        <v>7</v>
      </c>
      <c r="M26" t="n">
        <v>20</v>
      </c>
      <c r="N26" t="n">
        <v>14.52</v>
      </c>
      <c r="O26" t="n">
        <v>13335.87</v>
      </c>
      <c r="P26" t="n">
        <v>202.24</v>
      </c>
      <c r="Q26" t="n">
        <v>452.61</v>
      </c>
      <c r="R26" t="n">
        <v>81.48</v>
      </c>
      <c r="S26" t="n">
        <v>57.64</v>
      </c>
      <c r="T26" t="n">
        <v>9767.290000000001</v>
      </c>
      <c r="U26" t="n">
        <v>0.71</v>
      </c>
      <c r="V26" t="n">
        <v>0.87</v>
      </c>
      <c r="W26" t="n">
        <v>6.83</v>
      </c>
      <c r="X26" t="n">
        <v>0.59</v>
      </c>
      <c r="Y26" t="n">
        <v>1</v>
      </c>
      <c r="Z26" t="n">
        <v>10</v>
      </c>
      <c r="AA26" t="n">
        <v>427.2823415399336</v>
      </c>
      <c r="AB26" t="n">
        <v>584.6265500614545</v>
      </c>
      <c r="AC26" t="n">
        <v>528.8306126521052</v>
      </c>
      <c r="AD26" t="n">
        <v>427282.3415399336</v>
      </c>
      <c r="AE26" t="n">
        <v>584626.5500614545</v>
      </c>
      <c r="AF26" t="n">
        <v>2.706376084658564e-05</v>
      </c>
      <c r="AG26" t="n">
        <v>31</v>
      </c>
      <c r="AH26" t="n">
        <v>528830.6126521052</v>
      </c>
    </row>
    <row r="27">
      <c r="A27" t="n">
        <v>25</v>
      </c>
      <c r="B27" t="n">
        <v>45</v>
      </c>
      <c r="C27" t="inlineStr">
        <is>
          <t xml:space="preserve">CONCLUIDO	</t>
        </is>
      </c>
      <c r="D27" t="n">
        <v>3.7442</v>
      </c>
      <c r="E27" t="n">
        <v>26.71</v>
      </c>
      <c r="F27" t="n">
        <v>24.29</v>
      </c>
      <c r="G27" t="n">
        <v>69.39</v>
      </c>
      <c r="H27" t="n">
        <v>1.2</v>
      </c>
      <c r="I27" t="n">
        <v>21</v>
      </c>
      <c r="J27" t="n">
        <v>106.55</v>
      </c>
      <c r="K27" t="n">
        <v>39.72</v>
      </c>
      <c r="L27" t="n">
        <v>7.25</v>
      </c>
      <c r="M27" t="n">
        <v>19</v>
      </c>
      <c r="N27" t="n">
        <v>14.58</v>
      </c>
      <c r="O27" t="n">
        <v>13374.86</v>
      </c>
      <c r="P27" t="n">
        <v>201.22</v>
      </c>
      <c r="Q27" t="n">
        <v>452.62</v>
      </c>
      <c r="R27" t="n">
        <v>80.40000000000001</v>
      </c>
      <c r="S27" t="n">
        <v>57.64</v>
      </c>
      <c r="T27" t="n">
        <v>9233.940000000001</v>
      </c>
      <c r="U27" t="n">
        <v>0.72</v>
      </c>
      <c r="V27" t="n">
        <v>0.87</v>
      </c>
      <c r="W27" t="n">
        <v>6.84</v>
      </c>
      <c r="X27" t="n">
        <v>0.5600000000000001</v>
      </c>
      <c r="Y27" t="n">
        <v>1</v>
      </c>
      <c r="Z27" t="n">
        <v>10</v>
      </c>
      <c r="AA27" t="n">
        <v>426.3190040322036</v>
      </c>
      <c r="AB27" t="n">
        <v>583.3084691839271</v>
      </c>
      <c r="AC27" t="n">
        <v>527.6383275635907</v>
      </c>
      <c r="AD27" t="n">
        <v>426319.0040322036</v>
      </c>
      <c r="AE27" t="n">
        <v>583308.4691839271</v>
      </c>
      <c r="AF27" t="n">
        <v>2.711372738655874e-05</v>
      </c>
      <c r="AG27" t="n">
        <v>31</v>
      </c>
      <c r="AH27" t="n">
        <v>527638.3275635907</v>
      </c>
    </row>
    <row r="28">
      <c r="A28" t="n">
        <v>26</v>
      </c>
      <c r="B28" t="n">
        <v>45</v>
      </c>
      <c r="C28" t="inlineStr">
        <is>
          <t xml:space="preserve">CONCLUIDO	</t>
        </is>
      </c>
      <c r="D28" t="n">
        <v>3.7436</v>
      </c>
      <c r="E28" t="n">
        <v>26.71</v>
      </c>
      <c r="F28" t="n">
        <v>24.29</v>
      </c>
      <c r="G28" t="n">
        <v>69.41</v>
      </c>
      <c r="H28" t="n">
        <v>1.24</v>
      </c>
      <c r="I28" t="n">
        <v>21</v>
      </c>
      <c r="J28" t="n">
        <v>106.86</v>
      </c>
      <c r="K28" t="n">
        <v>39.72</v>
      </c>
      <c r="L28" t="n">
        <v>7.5</v>
      </c>
      <c r="M28" t="n">
        <v>19</v>
      </c>
      <c r="N28" t="n">
        <v>14.65</v>
      </c>
      <c r="O28" t="n">
        <v>13413.87</v>
      </c>
      <c r="P28" t="n">
        <v>199.72</v>
      </c>
      <c r="Q28" t="n">
        <v>452.56</v>
      </c>
      <c r="R28" t="n">
        <v>80.94</v>
      </c>
      <c r="S28" t="n">
        <v>57.64</v>
      </c>
      <c r="T28" t="n">
        <v>9500.91</v>
      </c>
      <c r="U28" t="n">
        <v>0.71</v>
      </c>
      <c r="V28" t="n">
        <v>0.87</v>
      </c>
      <c r="W28" t="n">
        <v>6.82</v>
      </c>
      <c r="X28" t="n">
        <v>0.57</v>
      </c>
      <c r="Y28" t="n">
        <v>1</v>
      </c>
      <c r="Z28" t="n">
        <v>10</v>
      </c>
      <c r="AA28" t="n">
        <v>425.3740109630799</v>
      </c>
      <c r="AB28" t="n">
        <v>582.0154879766001</v>
      </c>
      <c r="AC28" t="n">
        <v>526.4687466679804</v>
      </c>
      <c r="AD28" t="n">
        <v>425374.0109630799</v>
      </c>
      <c r="AE28" t="n">
        <v>582015.4879766001</v>
      </c>
      <c r="AF28" t="n">
        <v>2.710938247003933e-05</v>
      </c>
      <c r="AG28" t="n">
        <v>31</v>
      </c>
      <c r="AH28" t="n">
        <v>526468.7466679804</v>
      </c>
    </row>
    <row r="29">
      <c r="A29" t="n">
        <v>27</v>
      </c>
      <c r="B29" t="n">
        <v>45</v>
      </c>
      <c r="C29" t="inlineStr">
        <is>
          <t xml:space="preserve">CONCLUIDO	</t>
        </is>
      </c>
      <c r="D29" t="n">
        <v>3.7509</v>
      </c>
      <c r="E29" t="n">
        <v>26.66</v>
      </c>
      <c r="F29" t="n">
        <v>24.26</v>
      </c>
      <c r="G29" t="n">
        <v>72.78</v>
      </c>
      <c r="H29" t="n">
        <v>1.27</v>
      </c>
      <c r="I29" t="n">
        <v>20</v>
      </c>
      <c r="J29" t="n">
        <v>107.18</v>
      </c>
      <c r="K29" t="n">
        <v>39.72</v>
      </c>
      <c r="L29" t="n">
        <v>7.75</v>
      </c>
      <c r="M29" t="n">
        <v>18</v>
      </c>
      <c r="N29" t="n">
        <v>14.72</v>
      </c>
      <c r="O29" t="n">
        <v>13452.9</v>
      </c>
      <c r="P29" t="n">
        <v>199.37</v>
      </c>
      <c r="Q29" t="n">
        <v>452.61</v>
      </c>
      <c r="R29" t="n">
        <v>79.97</v>
      </c>
      <c r="S29" t="n">
        <v>57.64</v>
      </c>
      <c r="T29" t="n">
        <v>9022.34</v>
      </c>
      <c r="U29" t="n">
        <v>0.72</v>
      </c>
      <c r="V29" t="n">
        <v>0.87</v>
      </c>
      <c r="W29" t="n">
        <v>6.82</v>
      </c>
      <c r="X29" t="n">
        <v>0.54</v>
      </c>
      <c r="Y29" t="n">
        <v>1</v>
      </c>
      <c r="Z29" t="n">
        <v>10</v>
      </c>
      <c r="AA29" t="n">
        <v>424.8319847722969</v>
      </c>
      <c r="AB29" t="n">
        <v>581.2738638298631</v>
      </c>
      <c r="AC29" t="n">
        <v>525.797902088932</v>
      </c>
      <c r="AD29" t="n">
        <v>424831.984772297</v>
      </c>
      <c r="AE29" t="n">
        <v>581273.8638298631</v>
      </c>
      <c r="AF29" t="n">
        <v>2.716224562102537e-05</v>
      </c>
      <c r="AG29" t="n">
        <v>31</v>
      </c>
      <c r="AH29" t="n">
        <v>525797.902088932</v>
      </c>
    </row>
    <row r="30">
      <c r="A30" t="n">
        <v>28</v>
      </c>
      <c r="B30" t="n">
        <v>45</v>
      </c>
      <c r="C30" t="inlineStr">
        <is>
          <t xml:space="preserve">CONCLUIDO	</t>
        </is>
      </c>
      <c r="D30" t="n">
        <v>3.7571</v>
      </c>
      <c r="E30" t="n">
        <v>26.62</v>
      </c>
      <c r="F30" t="n">
        <v>24.24</v>
      </c>
      <c r="G30" t="n">
        <v>76.54000000000001</v>
      </c>
      <c r="H30" t="n">
        <v>1.31</v>
      </c>
      <c r="I30" t="n">
        <v>19</v>
      </c>
      <c r="J30" t="n">
        <v>107.5</v>
      </c>
      <c r="K30" t="n">
        <v>39.72</v>
      </c>
      <c r="L30" t="n">
        <v>8</v>
      </c>
      <c r="M30" t="n">
        <v>17</v>
      </c>
      <c r="N30" t="n">
        <v>14.78</v>
      </c>
      <c r="O30" t="n">
        <v>13491.96</v>
      </c>
      <c r="P30" t="n">
        <v>197.93</v>
      </c>
      <c r="Q30" t="n">
        <v>452.58</v>
      </c>
      <c r="R30" t="n">
        <v>79.05</v>
      </c>
      <c r="S30" t="n">
        <v>57.64</v>
      </c>
      <c r="T30" t="n">
        <v>8569.16</v>
      </c>
      <c r="U30" t="n">
        <v>0.73</v>
      </c>
      <c r="V30" t="n">
        <v>0.87</v>
      </c>
      <c r="W30" t="n">
        <v>6.83</v>
      </c>
      <c r="X30" t="n">
        <v>0.51</v>
      </c>
      <c r="Y30" t="n">
        <v>1</v>
      </c>
      <c r="Z30" t="n">
        <v>10</v>
      </c>
      <c r="AA30" t="n">
        <v>423.6422557626205</v>
      </c>
      <c r="AB30" t="n">
        <v>579.6460241116841</v>
      </c>
      <c r="AC30" t="n">
        <v>524.3254211087688</v>
      </c>
      <c r="AD30" t="n">
        <v>423642.2557626205</v>
      </c>
      <c r="AE30" t="n">
        <v>579646.0241116842</v>
      </c>
      <c r="AF30" t="n">
        <v>2.720714309172582e-05</v>
      </c>
      <c r="AG30" t="n">
        <v>31</v>
      </c>
      <c r="AH30" t="n">
        <v>524325.4211087688</v>
      </c>
    </row>
    <row r="31">
      <c r="A31" t="n">
        <v>29</v>
      </c>
      <c r="B31" t="n">
        <v>45</v>
      </c>
      <c r="C31" t="inlineStr">
        <is>
          <t xml:space="preserve">CONCLUIDO	</t>
        </is>
      </c>
      <c r="D31" t="n">
        <v>3.757</v>
      </c>
      <c r="E31" t="n">
        <v>26.62</v>
      </c>
      <c r="F31" t="n">
        <v>24.24</v>
      </c>
      <c r="G31" t="n">
        <v>76.54000000000001</v>
      </c>
      <c r="H31" t="n">
        <v>1.35</v>
      </c>
      <c r="I31" t="n">
        <v>19</v>
      </c>
      <c r="J31" t="n">
        <v>107.81</v>
      </c>
      <c r="K31" t="n">
        <v>39.72</v>
      </c>
      <c r="L31" t="n">
        <v>8.25</v>
      </c>
      <c r="M31" t="n">
        <v>17</v>
      </c>
      <c r="N31" t="n">
        <v>14.85</v>
      </c>
      <c r="O31" t="n">
        <v>13531.05</v>
      </c>
      <c r="P31" t="n">
        <v>197.24</v>
      </c>
      <c r="Q31" t="n">
        <v>452.59</v>
      </c>
      <c r="R31" t="n">
        <v>79.11</v>
      </c>
      <c r="S31" t="n">
        <v>57.64</v>
      </c>
      <c r="T31" t="n">
        <v>8598.32</v>
      </c>
      <c r="U31" t="n">
        <v>0.73</v>
      </c>
      <c r="V31" t="n">
        <v>0.87</v>
      </c>
      <c r="W31" t="n">
        <v>6.82</v>
      </c>
      <c r="X31" t="n">
        <v>0.51</v>
      </c>
      <c r="Y31" t="n">
        <v>1</v>
      </c>
      <c r="Z31" t="n">
        <v>10</v>
      </c>
      <c r="AA31" t="n">
        <v>423.2019881072321</v>
      </c>
      <c r="AB31" t="n">
        <v>579.0436304823437</v>
      </c>
      <c r="AC31" t="n">
        <v>523.7805190819478</v>
      </c>
      <c r="AD31" t="n">
        <v>423201.9881072321</v>
      </c>
      <c r="AE31" t="n">
        <v>579043.6304823437</v>
      </c>
      <c r="AF31" t="n">
        <v>2.720641893897259e-05</v>
      </c>
      <c r="AG31" t="n">
        <v>31</v>
      </c>
      <c r="AH31" t="n">
        <v>523780.5190819477</v>
      </c>
    </row>
    <row r="32">
      <c r="A32" t="n">
        <v>30</v>
      </c>
      <c r="B32" t="n">
        <v>45</v>
      </c>
      <c r="C32" t="inlineStr">
        <is>
          <t xml:space="preserve">CONCLUIDO	</t>
        </is>
      </c>
      <c r="D32" t="n">
        <v>3.7627</v>
      </c>
      <c r="E32" t="n">
        <v>26.58</v>
      </c>
      <c r="F32" t="n">
        <v>24.22</v>
      </c>
      <c r="G32" t="n">
        <v>80.73</v>
      </c>
      <c r="H32" t="n">
        <v>1.38</v>
      </c>
      <c r="I32" t="n">
        <v>18</v>
      </c>
      <c r="J32" t="n">
        <v>108.13</v>
      </c>
      <c r="K32" t="n">
        <v>39.72</v>
      </c>
      <c r="L32" t="n">
        <v>8.5</v>
      </c>
      <c r="M32" t="n">
        <v>16</v>
      </c>
      <c r="N32" t="n">
        <v>14.92</v>
      </c>
      <c r="O32" t="n">
        <v>13570.16</v>
      </c>
      <c r="P32" t="n">
        <v>197.06</v>
      </c>
      <c r="Q32" t="n">
        <v>452.6</v>
      </c>
      <c r="R32" t="n">
        <v>78.51000000000001</v>
      </c>
      <c r="S32" t="n">
        <v>57.64</v>
      </c>
      <c r="T32" t="n">
        <v>8302.77</v>
      </c>
      <c r="U32" t="n">
        <v>0.73</v>
      </c>
      <c r="V32" t="n">
        <v>0.88</v>
      </c>
      <c r="W32" t="n">
        <v>6.82</v>
      </c>
      <c r="X32" t="n">
        <v>0.49</v>
      </c>
      <c r="Y32" t="n">
        <v>1</v>
      </c>
      <c r="Z32" t="n">
        <v>10</v>
      </c>
      <c r="AA32" t="n">
        <v>422.8462223920815</v>
      </c>
      <c r="AB32" t="n">
        <v>578.5568561355991</v>
      </c>
      <c r="AC32" t="n">
        <v>523.3402017956643</v>
      </c>
      <c r="AD32" t="n">
        <v>422846.2223920815</v>
      </c>
      <c r="AE32" t="n">
        <v>578556.8561355991</v>
      </c>
      <c r="AF32" t="n">
        <v>2.724769564590689e-05</v>
      </c>
      <c r="AG32" t="n">
        <v>31</v>
      </c>
      <c r="AH32" t="n">
        <v>523340.2017956643</v>
      </c>
    </row>
    <row r="33">
      <c r="A33" t="n">
        <v>31</v>
      </c>
      <c r="B33" t="n">
        <v>45</v>
      </c>
      <c r="C33" t="inlineStr">
        <is>
          <t xml:space="preserve">CONCLUIDO	</t>
        </is>
      </c>
      <c r="D33" t="n">
        <v>3.7726</v>
      </c>
      <c r="E33" t="n">
        <v>26.51</v>
      </c>
      <c r="F33" t="n">
        <v>24.17</v>
      </c>
      <c r="G33" t="n">
        <v>85.3</v>
      </c>
      <c r="H33" t="n">
        <v>1.42</v>
      </c>
      <c r="I33" t="n">
        <v>17</v>
      </c>
      <c r="J33" t="n">
        <v>108.45</v>
      </c>
      <c r="K33" t="n">
        <v>39.72</v>
      </c>
      <c r="L33" t="n">
        <v>8.75</v>
      </c>
      <c r="M33" t="n">
        <v>15</v>
      </c>
      <c r="N33" t="n">
        <v>14.98</v>
      </c>
      <c r="O33" t="n">
        <v>13609.42</v>
      </c>
      <c r="P33" t="n">
        <v>194.73</v>
      </c>
      <c r="Q33" t="n">
        <v>452.57</v>
      </c>
      <c r="R33" t="n">
        <v>76.77</v>
      </c>
      <c r="S33" t="n">
        <v>57.64</v>
      </c>
      <c r="T33" t="n">
        <v>7436.39</v>
      </c>
      <c r="U33" t="n">
        <v>0.75</v>
      </c>
      <c r="V33" t="n">
        <v>0.88</v>
      </c>
      <c r="W33" t="n">
        <v>6.82</v>
      </c>
      <c r="X33" t="n">
        <v>0.45</v>
      </c>
      <c r="Y33" t="n">
        <v>1</v>
      </c>
      <c r="Z33" t="n">
        <v>10</v>
      </c>
      <c r="AA33" t="n">
        <v>420.9247235738902</v>
      </c>
      <c r="AB33" t="n">
        <v>575.9277766820046</v>
      </c>
      <c r="AC33" t="n">
        <v>520.9620379951847</v>
      </c>
      <c r="AD33" t="n">
        <v>420924.7235738902</v>
      </c>
      <c r="AE33" t="n">
        <v>575927.7766820046</v>
      </c>
      <c r="AF33" t="n">
        <v>2.731938676847698e-05</v>
      </c>
      <c r="AG33" t="n">
        <v>31</v>
      </c>
      <c r="AH33" t="n">
        <v>520962.0379951847</v>
      </c>
    </row>
    <row r="34">
      <c r="A34" t="n">
        <v>32</v>
      </c>
      <c r="B34" t="n">
        <v>45</v>
      </c>
      <c r="C34" t="inlineStr">
        <is>
          <t xml:space="preserve">CONCLUIDO	</t>
        </is>
      </c>
      <c r="D34" t="n">
        <v>3.7728</v>
      </c>
      <c r="E34" t="n">
        <v>26.51</v>
      </c>
      <c r="F34" t="n">
        <v>24.17</v>
      </c>
      <c r="G34" t="n">
        <v>85.3</v>
      </c>
      <c r="H34" t="n">
        <v>1.46</v>
      </c>
      <c r="I34" t="n">
        <v>17</v>
      </c>
      <c r="J34" t="n">
        <v>108.77</v>
      </c>
      <c r="K34" t="n">
        <v>39.72</v>
      </c>
      <c r="L34" t="n">
        <v>9</v>
      </c>
      <c r="M34" t="n">
        <v>15</v>
      </c>
      <c r="N34" t="n">
        <v>15.05</v>
      </c>
      <c r="O34" t="n">
        <v>13648.58</v>
      </c>
      <c r="P34" t="n">
        <v>194.81</v>
      </c>
      <c r="Q34" t="n">
        <v>452.6</v>
      </c>
      <c r="R34" t="n">
        <v>76.75</v>
      </c>
      <c r="S34" t="n">
        <v>57.64</v>
      </c>
      <c r="T34" t="n">
        <v>7426.9</v>
      </c>
      <c r="U34" t="n">
        <v>0.75</v>
      </c>
      <c r="V34" t="n">
        <v>0.88</v>
      </c>
      <c r="W34" t="n">
        <v>6.82</v>
      </c>
      <c r="X34" t="n">
        <v>0.44</v>
      </c>
      <c r="Y34" t="n">
        <v>1</v>
      </c>
      <c r="Z34" t="n">
        <v>10</v>
      </c>
      <c r="AA34" t="n">
        <v>420.968317705954</v>
      </c>
      <c r="AB34" t="n">
        <v>575.9874240967316</v>
      </c>
      <c r="AC34" t="n">
        <v>521.0159927443658</v>
      </c>
      <c r="AD34" t="n">
        <v>420968.317705954</v>
      </c>
      <c r="AE34" t="n">
        <v>575987.4240967316</v>
      </c>
      <c r="AF34" t="n">
        <v>2.732083507398345e-05</v>
      </c>
      <c r="AG34" t="n">
        <v>31</v>
      </c>
      <c r="AH34" t="n">
        <v>521015.9927443658</v>
      </c>
    </row>
    <row r="35">
      <c r="A35" t="n">
        <v>33</v>
      </c>
      <c r="B35" t="n">
        <v>45</v>
      </c>
      <c r="C35" t="inlineStr">
        <is>
          <t xml:space="preserve">CONCLUIDO	</t>
        </is>
      </c>
      <c r="D35" t="n">
        <v>3.776</v>
      </c>
      <c r="E35" t="n">
        <v>26.48</v>
      </c>
      <c r="F35" t="n">
        <v>24.17</v>
      </c>
      <c r="G35" t="n">
        <v>90.62</v>
      </c>
      <c r="H35" t="n">
        <v>1.49</v>
      </c>
      <c r="I35" t="n">
        <v>16</v>
      </c>
      <c r="J35" t="n">
        <v>109.09</v>
      </c>
      <c r="K35" t="n">
        <v>39.72</v>
      </c>
      <c r="L35" t="n">
        <v>9.25</v>
      </c>
      <c r="M35" t="n">
        <v>14</v>
      </c>
      <c r="N35" t="n">
        <v>15.12</v>
      </c>
      <c r="O35" t="n">
        <v>13687.77</v>
      </c>
      <c r="P35" t="n">
        <v>193.71</v>
      </c>
      <c r="Q35" t="n">
        <v>452.6</v>
      </c>
      <c r="R35" t="n">
        <v>76.75</v>
      </c>
      <c r="S35" t="n">
        <v>57.64</v>
      </c>
      <c r="T35" t="n">
        <v>7430.66</v>
      </c>
      <c r="U35" t="n">
        <v>0.75</v>
      </c>
      <c r="V35" t="n">
        <v>0.88</v>
      </c>
      <c r="W35" t="n">
        <v>6.82</v>
      </c>
      <c r="X35" t="n">
        <v>0.44</v>
      </c>
      <c r="Y35" t="n">
        <v>1</v>
      </c>
      <c r="Z35" t="n">
        <v>10</v>
      </c>
      <c r="AA35" t="n">
        <v>420.1407299735021</v>
      </c>
      <c r="AB35" t="n">
        <v>574.8550820505969</v>
      </c>
      <c r="AC35" t="n">
        <v>519.9917198338622</v>
      </c>
      <c r="AD35" t="n">
        <v>420140.729973502</v>
      </c>
      <c r="AE35" t="n">
        <v>574855.0820505969</v>
      </c>
      <c r="AF35" t="n">
        <v>2.73440079620869e-05</v>
      </c>
      <c r="AG35" t="n">
        <v>31</v>
      </c>
      <c r="AH35" t="n">
        <v>519991.7198338622</v>
      </c>
    </row>
    <row r="36">
      <c r="A36" t="n">
        <v>34</v>
      </c>
      <c r="B36" t="n">
        <v>45</v>
      </c>
      <c r="C36" t="inlineStr">
        <is>
          <t xml:space="preserve">CONCLUIDO	</t>
        </is>
      </c>
      <c r="D36" t="n">
        <v>3.777</v>
      </c>
      <c r="E36" t="n">
        <v>26.48</v>
      </c>
      <c r="F36" t="n">
        <v>24.16</v>
      </c>
      <c r="G36" t="n">
        <v>90.59999999999999</v>
      </c>
      <c r="H36" t="n">
        <v>1.53</v>
      </c>
      <c r="I36" t="n">
        <v>16</v>
      </c>
      <c r="J36" t="n">
        <v>109.4</v>
      </c>
      <c r="K36" t="n">
        <v>39.72</v>
      </c>
      <c r="L36" t="n">
        <v>9.5</v>
      </c>
      <c r="M36" t="n">
        <v>14</v>
      </c>
      <c r="N36" t="n">
        <v>15.19</v>
      </c>
      <c r="O36" t="n">
        <v>13726.99</v>
      </c>
      <c r="P36" t="n">
        <v>192.97</v>
      </c>
      <c r="Q36" t="n">
        <v>452.61</v>
      </c>
      <c r="R36" t="n">
        <v>76.43000000000001</v>
      </c>
      <c r="S36" t="n">
        <v>57.64</v>
      </c>
      <c r="T36" t="n">
        <v>7272.71</v>
      </c>
      <c r="U36" t="n">
        <v>0.75</v>
      </c>
      <c r="V36" t="n">
        <v>0.88</v>
      </c>
      <c r="W36" t="n">
        <v>6.82</v>
      </c>
      <c r="X36" t="n">
        <v>0.43</v>
      </c>
      <c r="Y36" t="n">
        <v>1</v>
      </c>
      <c r="Z36" t="n">
        <v>10</v>
      </c>
      <c r="AA36" t="n">
        <v>419.6202818012986</v>
      </c>
      <c r="AB36" t="n">
        <v>574.1429819008351</v>
      </c>
      <c r="AC36" t="n">
        <v>519.347581522955</v>
      </c>
      <c r="AD36" t="n">
        <v>419620.2818012986</v>
      </c>
      <c r="AE36" t="n">
        <v>574142.9819008352</v>
      </c>
      <c r="AF36" t="n">
        <v>2.735124948961924e-05</v>
      </c>
      <c r="AG36" t="n">
        <v>31</v>
      </c>
      <c r="AH36" t="n">
        <v>519347.581522955</v>
      </c>
    </row>
    <row r="37">
      <c r="A37" t="n">
        <v>35</v>
      </c>
      <c r="B37" t="n">
        <v>45</v>
      </c>
      <c r="C37" t="inlineStr">
        <is>
          <t xml:space="preserve">CONCLUIDO	</t>
        </is>
      </c>
      <c r="D37" t="n">
        <v>3.7758</v>
      </c>
      <c r="E37" t="n">
        <v>26.48</v>
      </c>
      <c r="F37" t="n">
        <v>24.17</v>
      </c>
      <c r="G37" t="n">
        <v>90.63</v>
      </c>
      <c r="H37" t="n">
        <v>1.57</v>
      </c>
      <c r="I37" t="n">
        <v>16</v>
      </c>
      <c r="J37" t="n">
        <v>109.72</v>
      </c>
      <c r="K37" t="n">
        <v>39.72</v>
      </c>
      <c r="L37" t="n">
        <v>9.75</v>
      </c>
      <c r="M37" t="n">
        <v>14</v>
      </c>
      <c r="N37" t="n">
        <v>15.26</v>
      </c>
      <c r="O37" t="n">
        <v>13766.23</v>
      </c>
      <c r="P37" t="n">
        <v>191.89</v>
      </c>
      <c r="Q37" t="n">
        <v>452.57</v>
      </c>
      <c r="R37" t="n">
        <v>76.95</v>
      </c>
      <c r="S37" t="n">
        <v>57.64</v>
      </c>
      <c r="T37" t="n">
        <v>7533.54</v>
      </c>
      <c r="U37" t="n">
        <v>0.75</v>
      </c>
      <c r="V37" t="n">
        <v>0.88</v>
      </c>
      <c r="W37" t="n">
        <v>6.82</v>
      </c>
      <c r="X37" t="n">
        <v>0.44</v>
      </c>
      <c r="Y37" t="n">
        <v>1</v>
      </c>
      <c r="Z37" t="n">
        <v>10</v>
      </c>
      <c r="AA37" t="n">
        <v>418.9825445032393</v>
      </c>
      <c r="AB37" t="n">
        <v>573.2704015946466</v>
      </c>
      <c r="AC37" t="n">
        <v>518.5582790565148</v>
      </c>
      <c r="AD37" t="n">
        <v>418982.5445032393</v>
      </c>
      <c r="AE37" t="n">
        <v>573270.4015946466</v>
      </c>
      <c r="AF37" t="n">
        <v>2.734255965658044e-05</v>
      </c>
      <c r="AG37" t="n">
        <v>31</v>
      </c>
      <c r="AH37" t="n">
        <v>518558.2790565148</v>
      </c>
    </row>
    <row r="38">
      <c r="A38" t="n">
        <v>36</v>
      </c>
      <c r="B38" t="n">
        <v>45</v>
      </c>
      <c r="C38" t="inlineStr">
        <is>
          <t xml:space="preserve">CONCLUIDO	</t>
        </is>
      </c>
      <c r="D38" t="n">
        <v>3.7839</v>
      </c>
      <c r="E38" t="n">
        <v>26.43</v>
      </c>
      <c r="F38" t="n">
        <v>24.13</v>
      </c>
      <c r="G38" t="n">
        <v>96.52</v>
      </c>
      <c r="H38" t="n">
        <v>1.6</v>
      </c>
      <c r="I38" t="n">
        <v>15</v>
      </c>
      <c r="J38" t="n">
        <v>110.04</v>
      </c>
      <c r="K38" t="n">
        <v>39.72</v>
      </c>
      <c r="L38" t="n">
        <v>10</v>
      </c>
      <c r="M38" t="n">
        <v>13</v>
      </c>
      <c r="N38" t="n">
        <v>15.32</v>
      </c>
      <c r="O38" t="n">
        <v>13805.5</v>
      </c>
      <c r="P38" t="n">
        <v>190.67</v>
      </c>
      <c r="Q38" t="n">
        <v>452.55</v>
      </c>
      <c r="R38" t="n">
        <v>75.65000000000001</v>
      </c>
      <c r="S38" t="n">
        <v>57.64</v>
      </c>
      <c r="T38" t="n">
        <v>6890.41</v>
      </c>
      <c r="U38" t="n">
        <v>0.76</v>
      </c>
      <c r="V38" t="n">
        <v>0.88</v>
      </c>
      <c r="W38" t="n">
        <v>6.82</v>
      </c>
      <c r="X38" t="n">
        <v>0.41</v>
      </c>
      <c r="Y38" t="n">
        <v>1</v>
      </c>
      <c r="Z38" t="n">
        <v>10</v>
      </c>
      <c r="AA38" t="n">
        <v>417.8628543199216</v>
      </c>
      <c r="AB38" t="n">
        <v>571.7383920885867</v>
      </c>
      <c r="AC38" t="n">
        <v>517.1724823875245</v>
      </c>
      <c r="AD38" t="n">
        <v>417862.8543199216</v>
      </c>
      <c r="AE38" t="n">
        <v>571738.3920885867</v>
      </c>
      <c r="AF38" t="n">
        <v>2.740121602959233e-05</v>
      </c>
      <c r="AG38" t="n">
        <v>31</v>
      </c>
      <c r="AH38" t="n">
        <v>517172.4823875244</v>
      </c>
    </row>
    <row r="39">
      <c r="A39" t="n">
        <v>37</v>
      </c>
      <c r="B39" t="n">
        <v>45</v>
      </c>
      <c r="C39" t="inlineStr">
        <is>
          <t xml:space="preserve">CONCLUIDO	</t>
        </is>
      </c>
      <c r="D39" t="n">
        <v>3.7868</v>
      </c>
      <c r="E39" t="n">
        <v>26.41</v>
      </c>
      <c r="F39" t="n">
        <v>24.11</v>
      </c>
      <c r="G39" t="n">
        <v>96.44</v>
      </c>
      <c r="H39" t="n">
        <v>1.64</v>
      </c>
      <c r="I39" t="n">
        <v>15</v>
      </c>
      <c r="J39" t="n">
        <v>110.36</v>
      </c>
      <c r="K39" t="n">
        <v>39.72</v>
      </c>
      <c r="L39" t="n">
        <v>10.25</v>
      </c>
      <c r="M39" t="n">
        <v>13</v>
      </c>
      <c r="N39" t="n">
        <v>15.39</v>
      </c>
      <c r="O39" t="n">
        <v>13844.79</v>
      </c>
      <c r="P39" t="n">
        <v>189.46</v>
      </c>
      <c r="Q39" t="n">
        <v>452.6</v>
      </c>
      <c r="R39" t="n">
        <v>75.03</v>
      </c>
      <c r="S39" t="n">
        <v>57.64</v>
      </c>
      <c r="T39" t="n">
        <v>6575.84</v>
      </c>
      <c r="U39" t="n">
        <v>0.77</v>
      </c>
      <c r="V39" t="n">
        <v>0.88</v>
      </c>
      <c r="W39" t="n">
        <v>6.81</v>
      </c>
      <c r="X39" t="n">
        <v>0.39</v>
      </c>
      <c r="Y39" t="n">
        <v>1</v>
      </c>
      <c r="Z39" t="n">
        <v>10</v>
      </c>
      <c r="AA39" t="n">
        <v>416.9645473944587</v>
      </c>
      <c r="AB39" t="n">
        <v>570.5092889226639</v>
      </c>
      <c r="AC39" t="n">
        <v>516.0606831027002</v>
      </c>
      <c r="AD39" t="n">
        <v>416964.5473944587</v>
      </c>
      <c r="AE39" t="n">
        <v>570509.2889226639</v>
      </c>
      <c r="AF39" t="n">
        <v>2.74222164594361e-05</v>
      </c>
      <c r="AG39" t="n">
        <v>31</v>
      </c>
      <c r="AH39" t="n">
        <v>516060.6831027002</v>
      </c>
    </row>
    <row r="40">
      <c r="A40" t="n">
        <v>38</v>
      </c>
      <c r="B40" t="n">
        <v>45</v>
      </c>
      <c r="C40" t="inlineStr">
        <is>
          <t xml:space="preserve">CONCLUIDO	</t>
        </is>
      </c>
      <c r="D40" t="n">
        <v>3.7905</v>
      </c>
      <c r="E40" t="n">
        <v>26.38</v>
      </c>
      <c r="F40" t="n">
        <v>24.11</v>
      </c>
      <c r="G40" t="n">
        <v>103.31</v>
      </c>
      <c r="H40" t="n">
        <v>1.67</v>
      </c>
      <c r="I40" t="n">
        <v>14</v>
      </c>
      <c r="J40" t="n">
        <v>110.68</v>
      </c>
      <c r="K40" t="n">
        <v>39.72</v>
      </c>
      <c r="L40" t="n">
        <v>10.5</v>
      </c>
      <c r="M40" t="n">
        <v>12</v>
      </c>
      <c r="N40" t="n">
        <v>15.46</v>
      </c>
      <c r="O40" t="n">
        <v>13884.11</v>
      </c>
      <c r="P40" t="n">
        <v>189.52</v>
      </c>
      <c r="Q40" t="n">
        <v>452.56</v>
      </c>
      <c r="R40" t="n">
        <v>74.81</v>
      </c>
      <c r="S40" t="n">
        <v>57.64</v>
      </c>
      <c r="T40" t="n">
        <v>6471.41</v>
      </c>
      <c r="U40" t="n">
        <v>0.77</v>
      </c>
      <c r="V40" t="n">
        <v>0.88</v>
      </c>
      <c r="W40" t="n">
        <v>6.82</v>
      </c>
      <c r="X40" t="n">
        <v>0.38</v>
      </c>
      <c r="Y40" t="n">
        <v>1</v>
      </c>
      <c r="Z40" t="n">
        <v>10</v>
      </c>
      <c r="AA40" t="n">
        <v>416.8650626433376</v>
      </c>
      <c r="AB40" t="n">
        <v>570.3731694972226</v>
      </c>
      <c r="AC40" t="n">
        <v>515.9375547241782</v>
      </c>
      <c r="AD40" t="n">
        <v>416865.0626433376</v>
      </c>
      <c r="AE40" t="n">
        <v>570373.1694972226</v>
      </c>
      <c r="AF40" t="n">
        <v>2.744901011130573e-05</v>
      </c>
      <c r="AG40" t="n">
        <v>31</v>
      </c>
      <c r="AH40" t="n">
        <v>515937.5547241782</v>
      </c>
    </row>
    <row r="41">
      <c r="A41" t="n">
        <v>39</v>
      </c>
      <c r="B41" t="n">
        <v>45</v>
      </c>
      <c r="C41" t="inlineStr">
        <is>
          <t xml:space="preserve">CONCLUIDO	</t>
        </is>
      </c>
      <c r="D41" t="n">
        <v>3.7914</v>
      </c>
      <c r="E41" t="n">
        <v>26.38</v>
      </c>
      <c r="F41" t="n">
        <v>24.1</v>
      </c>
      <c r="G41" t="n">
        <v>103.28</v>
      </c>
      <c r="H41" t="n">
        <v>1.71</v>
      </c>
      <c r="I41" t="n">
        <v>14</v>
      </c>
      <c r="J41" t="n">
        <v>111</v>
      </c>
      <c r="K41" t="n">
        <v>39.72</v>
      </c>
      <c r="L41" t="n">
        <v>10.75</v>
      </c>
      <c r="M41" t="n">
        <v>12</v>
      </c>
      <c r="N41" t="n">
        <v>15.53</v>
      </c>
      <c r="O41" t="n">
        <v>13923.46</v>
      </c>
      <c r="P41" t="n">
        <v>187.94</v>
      </c>
      <c r="Q41" t="n">
        <v>452.59</v>
      </c>
      <c r="R41" t="n">
        <v>74.53</v>
      </c>
      <c r="S41" t="n">
        <v>57.64</v>
      </c>
      <c r="T41" t="n">
        <v>6331.94</v>
      </c>
      <c r="U41" t="n">
        <v>0.77</v>
      </c>
      <c r="V41" t="n">
        <v>0.88</v>
      </c>
      <c r="W41" t="n">
        <v>6.82</v>
      </c>
      <c r="X41" t="n">
        <v>0.38</v>
      </c>
      <c r="Y41" t="n">
        <v>1</v>
      </c>
      <c r="Z41" t="n">
        <v>10</v>
      </c>
      <c r="AA41" t="n">
        <v>415.8153138388101</v>
      </c>
      <c r="AB41" t="n">
        <v>568.9368568712193</v>
      </c>
      <c r="AC41" t="n">
        <v>514.6383217593232</v>
      </c>
      <c r="AD41" t="n">
        <v>415815.3138388101</v>
      </c>
      <c r="AE41" t="n">
        <v>568936.8568712194</v>
      </c>
      <c r="AF41" t="n">
        <v>2.745552748608482e-05</v>
      </c>
      <c r="AG41" t="n">
        <v>31</v>
      </c>
      <c r="AH41" t="n">
        <v>514638.3217593231</v>
      </c>
    </row>
    <row r="42">
      <c r="A42" t="n">
        <v>40</v>
      </c>
      <c r="B42" t="n">
        <v>45</v>
      </c>
      <c r="C42" t="inlineStr">
        <is>
          <t xml:space="preserve">CONCLUIDO	</t>
        </is>
      </c>
      <c r="D42" t="n">
        <v>3.7912</v>
      </c>
      <c r="E42" t="n">
        <v>26.38</v>
      </c>
      <c r="F42" t="n">
        <v>24.1</v>
      </c>
      <c r="G42" t="n">
        <v>103.29</v>
      </c>
      <c r="H42" t="n">
        <v>1.74</v>
      </c>
      <c r="I42" t="n">
        <v>14</v>
      </c>
      <c r="J42" t="n">
        <v>111.32</v>
      </c>
      <c r="K42" t="n">
        <v>39.72</v>
      </c>
      <c r="L42" t="n">
        <v>11</v>
      </c>
      <c r="M42" t="n">
        <v>12</v>
      </c>
      <c r="N42" t="n">
        <v>15.6</v>
      </c>
      <c r="O42" t="n">
        <v>13962.83</v>
      </c>
      <c r="P42" t="n">
        <v>185.35</v>
      </c>
      <c r="Q42" t="n">
        <v>452.57</v>
      </c>
      <c r="R42" t="n">
        <v>74.66</v>
      </c>
      <c r="S42" t="n">
        <v>57.64</v>
      </c>
      <c r="T42" t="n">
        <v>6399.63</v>
      </c>
      <c r="U42" t="n">
        <v>0.77</v>
      </c>
      <c r="V42" t="n">
        <v>0.88</v>
      </c>
      <c r="W42" t="n">
        <v>6.82</v>
      </c>
      <c r="X42" t="n">
        <v>0.38</v>
      </c>
      <c r="Y42" t="n">
        <v>1</v>
      </c>
      <c r="Z42" t="n">
        <v>10</v>
      </c>
      <c r="AA42" t="n">
        <v>414.1703726761517</v>
      </c>
      <c r="AB42" t="n">
        <v>566.6861758027875</v>
      </c>
      <c r="AC42" t="n">
        <v>512.6024425332117</v>
      </c>
      <c r="AD42" t="n">
        <v>414170.3726761516</v>
      </c>
      <c r="AE42" t="n">
        <v>566686.1758027875</v>
      </c>
      <c r="AF42" t="n">
        <v>2.745407918057836e-05</v>
      </c>
      <c r="AG42" t="n">
        <v>31</v>
      </c>
      <c r="AH42" t="n">
        <v>512602.4425332118</v>
      </c>
    </row>
    <row r="43">
      <c r="A43" t="n">
        <v>41</v>
      </c>
      <c r="B43" t="n">
        <v>45</v>
      </c>
      <c r="C43" t="inlineStr">
        <is>
          <t xml:space="preserve">CONCLUIDO	</t>
        </is>
      </c>
      <c r="D43" t="n">
        <v>3.7973</v>
      </c>
      <c r="E43" t="n">
        <v>26.33</v>
      </c>
      <c r="F43" t="n">
        <v>24.08</v>
      </c>
      <c r="G43" t="n">
        <v>111.13</v>
      </c>
      <c r="H43" t="n">
        <v>1.78</v>
      </c>
      <c r="I43" t="n">
        <v>13</v>
      </c>
      <c r="J43" t="n">
        <v>111.63</v>
      </c>
      <c r="K43" t="n">
        <v>39.72</v>
      </c>
      <c r="L43" t="n">
        <v>11.25</v>
      </c>
      <c r="M43" t="n">
        <v>11</v>
      </c>
      <c r="N43" t="n">
        <v>15.67</v>
      </c>
      <c r="O43" t="n">
        <v>14002.23</v>
      </c>
      <c r="P43" t="n">
        <v>186.14</v>
      </c>
      <c r="Q43" t="n">
        <v>452.59</v>
      </c>
      <c r="R43" t="n">
        <v>73.83</v>
      </c>
      <c r="S43" t="n">
        <v>57.64</v>
      </c>
      <c r="T43" t="n">
        <v>5985.77</v>
      </c>
      <c r="U43" t="n">
        <v>0.78</v>
      </c>
      <c r="V43" t="n">
        <v>0.88</v>
      </c>
      <c r="W43" t="n">
        <v>6.82</v>
      </c>
      <c r="X43" t="n">
        <v>0.35</v>
      </c>
      <c r="Y43" t="n">
        <v>1</v>
      </c>
      <c r="Z43" t="n">
        <v>10</v>
      </c>
      <c r="AA43" t="n">
        <v>414.4346634245581</v>
      </c>
      <c r="AB43" t="n">
        <v>567.0477900644422</v>
      </c>
      <c r="AC43" t="n">
        <v>512.9295448372631</v>
      </c>
      <c r="AD43" t="n">
        <v>414434.6634245581</v>
      </c>
      <c r="AE43" t="n">
        <v>567047.7900644422</v>
      </c>
      <c r="AF43" t="n">
        <v>2.749825249852558e-05</v>
      </c>
      <c r="AG43" t="n">
        <v>31</v>
      </c>
      <c r="AH43" t="n">
        <v>512929.544837263</v>
      </c>
    </row>
    <row r="44">
      <c r="A44" t="n">
        <v>42</v>
      </c>
      <c r="B44" t="n">
        <v>45</v>
      </c>
      <c r="C44" t="inlineStr">
        <is>
          <t xml:space="preserve">CONCLUIDO	</t>
        </is>
      </c>
      <c r="D44" t="n">
        <v>3.7991</v>
      </c>
      <c r="E44" t="n">
        <v>26.32</v>
      </c>
      <c r="F44" t="n">
        <v>24.07</v>
      </c>
      <c r="G44" t="n">
        <v>111.08</v>
      </c>
      <c r="H44" t="n">
        <v>1.81</v>
      </c>
      <c r="I44" t="n">
        <v>13</v>
      </c>
      <c r="J44" t="n">
        <v>111.95</v>
      </c>
      <c r="K44" t="n">
        <v>39.72</v>
      </c>
      <c r="L44" t="n">
        <v>11.5</v>
      </c>
      <c r="M44" t="n">
        <v>11</v>
      </c>
      <c r="N44" t="n">
        <v>15.74</v>
      </c>
      <c r="O44" t="n">
        <v>14041.65</v>
      </c>
      <c r="P44" t="n">
        <v>186.56</v>
      </c>
      <c r="Q44" t="n">
        <v>452.65</v>
      </c>
      <c r="R44" t="n">
        <v>73.3</v>
      </c>
      <c r="S44" t="n">
        <v>57.64</v>
      </c>
      <c r="T44" t="n">
        <v>5724.44</v>
      </c>
      <c r="U44" t="n">
        <v>0.79</v>
      </c>
      <c r="V44" t="n">
        <v>0.88</v>
      </c>
      <c r="W44" t="n">
        <v>6.82</v>
      </c>
      <c r="X44" t="n">
        <v>0.34</v>
      </c>
      <c r="Y44" t="n">
        <v>1</v>
      </c>
      <c r="Z44" t="n">
        <v>10</v>
      </c>
      <c r="AA44" t="n">
        <v>414.6280559821956</v>
      </c>
      <c r="AB44" t="n">
        <v>567.3123982936794</v>
      </c>
      <c r="AC44" t="n">
        <v>513.1688992284817</v>
      </c>
      <c r="AD44" t="n">
        <v>414628.0559821957</v>
      </c>
      <c r="AE44" t="n">
        <v>567312.3982936793</v>
      </c>
      <c r="AF44" t="n">
        <v>2.751128724808378e-05</v>
      </c>
      <c r="AG44" t="n">
        <v>31</v>
      </c>
      <c r="AH44" t="n">
        <v>513168.8992284817</v>
      </c>
    </row>
    <row r="45">
      <c r="A45" t="n">
        <v>43</v>
      </c>
      <c r="B45" t="n">
        <v>45</v>
      </c>
      <c r="C45" t="inlineStr">
        <is>
          <t xml:space="preserve">CONCLUIDO	</t>
        </is>
      </c>
      <c r="D45" t="n">
        <v>3.7984</v>
      </c>
      <c r="E45" t="n">
        <v>26.33</v>
      </c>
      <c r="F45" t="n">
        <v>24.07</v>
      </c>
      <c r="G45" t="n">
        <v>111.1</v>
      </c>
      <c r="H45" t="n">
        <v>1.84</v>
      </c>
      <c r="I45" t="n">
        <v>13</v>
      </c>
      <c r="J45" t="n">
        <v>112.27</v>
      </c>
      <c r="K45" t="n">
        <v>39.72</v>
      </c>
      <c r="L45" t="n">
        <v>11.75</v>
      </c>
      <c r="M45" t="n">
        <v>11</v>
      </c>
      <c r="N45" t="n">
        <v>15.81</v>
      </c>
      <c r="O45" t="n">
        <v>14081.1</v>
      </c>
      <c r="P45" t="n">
        <v>184.2</v>
      </c>
      <c r="Q45" t="n">
        <v>452.57</v>
      </c>
      <c r="R45" t="n">
        <v>73.72</v>
      </c>
      <c r="S45" t="n">
        <v>57.64</v>
      </c>
      <c r="T45" t="n">
        <v>5933.28</v>
      </c>
      <c r="U45" t="n">
        <v>0.78</v>
      </c>
      <c r="V45" t="n">
        <v>0.88</v>
      </c>
      <c r="W45" t="n">
        <v>6.81</v>
      </c>
      <c r="X45" t="n">
        <v>0.35</v>
      </c>
      <c r="Y45" t="n">
        <v>1</v>
      </c>
      <c r="Z45" t="n">
        <v>10</v>
      </c>
      <c r="AA45" t="n">
        <v>413.150895118013</v>
      </c>
      <c r="AB45" t="n">
        <v>565.2912816315667</v>
      </c>
      <c r="AC45" t="n">
        <v>511.3406751039461</v>
      </c>
      <c r="AD45" t="n">
        <v>413150.895118013</v>
      </c>
      <c r="AE45" t="n">
        <v>565291.2816315667</v>
      </c>
      <c r="AF45" t="n">
        <v>2.750621817881115e-05</v>
      </c>
      <c r="AG45" t="n">
        <v>31</v>
      </c>
      <c r="AH45" t="n">
        <v>511340.6751039461</v>
      </c>
    </row>
    <row r="46">
      <c r="A46" t="n">
        <v>44</v>
      </c>
      <c r="B46" t="n">
        <v>45</v>
      </c>
      <c r="C46" t="inlineStr">
        <is>
          <t xml:space="preserve">CONCLUIDO	</t>
        </is>
      </c>
      <c r="D46" t="n">
        <v>3.8073</v>
      </c>
      <c r="E46" t="n">
        <v>26.26</v>
      </c>
      <c r="F46" t="n">
        <v>24.03</v>
      </c>
      <c r="G46" t="n">
        <v>120.15</v>
      </c>
      <c r="H46" t="n">
        <v>1.88</v>
      </c>
      <c r="I46" t="n">
        <v>12</v>
      </c>
      <c r="J46" t="n">
        <v>112.59</v>
      </c>
      <c r="K46" t="n">
        <v>39.72</v>
      </c>
      <c r="L46" t="n">
        <v>12</v>
      </c>
      <c r="M46" t="n">
        <v>9</v>
      </c>
      <c r="N46" t="n">
        <v>15.88</v>
      </c>
      <c r="O46" t="n">
        <v>14120.58</v>
      </c>
      <c r="P46" t="n">
        <v>182.25</v>
      </c>
      <c r="Q46" t="n">
        <v>452.6</v>
      </c>
      <c r="R46" t="n">
        <v>72.08</v>
      </c>
      <c r="S46" t="n">
        <v>57.64</v>
      </c>
      <c r="T46" t="n">
        <v>5118.18</v>
      </c>
      <c r="U46" t="n">
        <v>0.8</v>
      </c>
      <c r="V46" t="n">
        <v>0.88</v>
      </c>
      <c r="W46" t="n">
        <v>6.82</v>
      </c>
      <c r="X46" t="n">
        <v>0.31</v>
      </c>
      <c r="Y46" t="n">
        <v>1</v>
      </c>
      <c r="Z46" t="n">
        <v>10</v>
      </c>
      <c r="AA46" t="n">
        <v>411.5578939989388</v>
      </c>
      <c r="AB46" t="n">
        <v>563.1116672221999</v>
      </c>
      <c r="AC46" t="n">
        <v>509.3690800347011</v>
      </c>
      <c r="AD46" t="n">
        <v>411557.8939989388</v>
      </c>
      <c r="AE46" t="n">
        <v>563111.6672222</v>
      </c>
      <c r="AF46" t="n">
        <v>2.757066777384891e-05</v>
      </c>
      <c r="AG46" t="n">
        <v>31</v>
      </c>
      <c r="AH46" t="n">
        <v>509369.0800347012</v>
      </c>
    </row>
    <row r="47">
      <c r="A47" t="n">
        <v>45</v>
      </c>
      <c r="B47" t="n">
        <v>45</v>
      </c>
      <c r="C47" t="inlineStr">
        <is>
          <t xml:space="preserve">CONCLUIDO	</t>
        </is>
      </c>
      <c r="D47" t="n">
        <v>3.8086</v>
      </c>
      <c r="E47" t="n">
        <v>26.26</v>
      </c>
      <c r="F47" t="n">
        <v>24.02</v>
      </c>
      <c r="G47" t="n">
        <v>120.11</v>
      </c>
      <c r="H47" t="n">
        <v>1.91</v>
      </c>
      <c r="I47" t="n">
        <v>12</v>
      </c>
      <c r="J47" t="n">
        <v>112.91</v>
      </c>
      <c r="K47" t="n">
        <v>39.72</v>
      </c>
      <c r="L47" t="n">
        <v>12.25</v>
      </c>
      <c r="M47" t="n">
        <v>8</v>
      </c>
      <c r="N47" t="n">
        <v>15.95</v>
      </c>
      <c r="O47" t="n">
        <v>14160.09</v>
      </c>
      <c r="P47" t="n">
        <v>182.58</v>
      </c>
      <c r="Q47" t="n">
        <v>452.57</v>
      </c>
      <c r="R47" t="n">
        <v>71.98</v>
      </c>
      <c r="S47" t="n">
        <v>57.64</v>
      </c>
      <c r="T47" t="n">
        <v>5068.04</v>
      </c>
      <c r="U47" t="n">
        <v>0.8</v>
      </c>
      <c r="V47" t="n">
        <v>0.88</v>
      </c>
      <c r="W47" t="n">
        <v>6.81</v>
      </c>
      <c r="X47" t="n">
        <v>0.3</v>
      </c>
      <c r="Y47" t="n">
        <v>1</v>
      </c>
      <c r="Z47" t="n">
        <v>10</v>
      </c>
      <c r="AA47" t="n">
        <v>411.7128285917004</v>
      </c>
      <c r="AB47" t="n">
        <v>563.3236555672481</v>
      </c>
      <c r="AC47" t="n">
        <v>509.5608365096255</v>
      </c>
      <c r="AD47" t="n">
        <v>411712.8285917004</v>
      </c>
      <c r="AE47" t="n">
        <v>563323.6555672481</v>
      </c>
      <c r="AF47" t="n">
        <v>2.758008175964094e-05</v>
      </c>
      <c r="AG47" t="n">
        <v>31</v>
      </c>
      <c r="AH47" t="n">
        <v>509560.8365096255</v>
      </c>
    </row>
    <row r="48">
      <c r="A48" t="n">
        <v>46</v>
      </c>
      <c r="B48" t="n">
        <v>45</v>
      </c>
      <c r="C48" t="inlineStr">
        <is>
          <t xml:space="preserve">CONCLUIDO	</t>
        </is>
      </c>
      <c r="D48" t="n">
        <v>3.8061</v>
      </c>
      <c r="E48" t="n">
        <v>26.27</v>
      </c>
      <c r="F48" t="n">
        <v>24.04</v>
      </c>
      <c r="G48" t="n">
        <v>120.19</v>
      </c>
      <c r="H48" t="n">
        <v>1.95</v>
      </c>
      <c r="I48" t="n">
        <v>12</v>
      </c>
      <c r="J48" t="n">
        <v>113.24</v>
      </c>
      <c r="K48" t="n">
        <v>39.72</v>
      </c>
      <c r="L48" t="n">
        <v>12.5</v>
      </c>
      <c r="M48" t="n">
        <v>6</v>
      </c>
      <c r="N48" t="n">
        <v>16.02</v>
      </c>
      <c r="O48" t="n">
        <v>14199.62</v>
      </c>
      <c r="P48" t="n">
        <v>182.67</v>
      </c>
      <c r="Q48" t="n">
        <v>452.56</v>
      </c>
      <c r="R48" t="n">
        <v>72.38</v>
      </c>
      <c r="S48" t="n">
        <v>57.64</v>
      </c>
      <c r="T48" t="n">
        <v>5266.6</v>
      </c>
      <c r="U48" t="n">
        <v>0.8</v>
      </c>
      <c r="V48" t="n">
        <v>0.88</v>
      </c>
      <c r="W48" t="n">
        <v>6.82</v>
      </c>
      <c r="X48" t="n">
        <v>0.32</v>
      </c>
      <c r="Y48" t="n">
        <v>1</v>
      </c>
      <c r="Z48" t="n">
        <v>10</v>
      </c>
      <c r="AA48" t="n">
        <v>411.8758911673257</v>
      </c>
      <c r="AB48" t="n">
        <v>563.5467649770319</v>
      </c>
      <c r="AC48" t="n">
        <v>509.7626526704754</v>
      </c>
      <c r="AD48" t="n">
        <v>411875.8911673257</v>
      </c>
      <c r="AE48" t="n">
        <v>563546.7649770319</v>
      </c>
      <c r="AF48" t="n">
        <v>2.756197794081011e-05</v>
      </c>
      <c r="AG48" t="n">
        <v>31</v>
      </c>
      <c r="AH48" t="n">
        <v>509762.6526704754</v>
      </c>
    </row>
    <row r="49">
      <c r="A49" t="n">
        <v>47</v>
      </c>
      <c r="B49" t="n">
        <v>45</v>
      </c>
      <c r="C49" t="inlineStr">
        <is>
          <t xml:space="preserve">CONCLUIDO	</t>
        </is>
      </c>
      <c r="D49" t="n">
        <v>3.8073</v>
      </c>
      <c r="E49" t="n">
        <v>26.27</v>
      </c>
      <c r="F49" t="n">
        <v>24.03</v>
      </c>
      <c r="G49" t="n">
        <v>120.15</v>
      </c>
      <c r="H49" t="n">
        <v>1.98</v>
      </c>
      <c r="I49" t="n">
        <v>12</v>
      </c>
      <c r="J49" t="n">
        <v>113.56</v>
      </c>
      <c r="K49" t="n">
        <v>39.72</v>
      </c>
      <c r="L49" t="n">
        <v>12.75</v>
      </c>
      <c r="M49" t="n">
        <v>5</v>
      </c>
      <c r="N49" t="n">
        <v>16.09</v>
      </c>
      <c r="O49" t="n">
        <v>14239.17</v>
      </c>
      <c r="P49" t="n">
        <v>181.4</v>
      </c>
      <c r="Q49" t="n">
        <v>452.56</v>
      </c>
      <c r="R49" t="n">
        <v>71.97</v>
      </c>
      <c r="S49" t="n">
        <v>57.64</v>
      </c>
      <c r="T49" t="n">
        <v>5061.46</v>
      </c>
      <c r="U49" t="n">
        <v>0.8</v>
      </c>
      <c r="V49" t="n">
        <v>0.88</v>
      </c>
      <c r="W49" t="n">
        <v>6.82</v>
      </c>
      <c r="X49" t="n">
        <v>0.31</v>
      </c>
      <c r="Y49" t="n">
        <v>1</v>
      </c>
      <c r="Z49" t="n">
        <v>10</v>
      </c>
      <c r="AA49" t="n">
        <v>411.0179178966657</v>
      </c>
      <c r="AB49" t="n">
        <v>562.3728480970055</v>
      </c>
      <c r="AC49" t="n">
        <v>508.7007727698762</v>
      </c>
      <c r="AD49" t="n">
        <v>411017.9178966657</v>
      </c>
      <c r="AE49" t="n">
        <v>562372.8480970055</v>
      </c>
      <c r="AF49" t="n">
        <v>2.757066777384891e-05</v>
      </c>
      <c r="AG49" t="n">
        <v>31</v>
      </c>
      <c r="AH49" t="n">
        <v>508700.7727698762</v>
      </c>
    </row>
    <row r="50">
      <c r="A50" t="n">
        <v>48</v>
      </c>
      <c r="B50" t="n">
        <v>45</v>
      </c>
      <c r="C50" t="inlineStr">
        <is>
          <t xml:space="preserve">CONCLUIDO	</t>
        </is>
      </c>
      <c r="D50" t="n">
        <v>3.8051</v>
      </c>
      <c r="E50" t="n">
        <v>26.28</v>
      </c>
      <c r="F50" t="n">
        <v>24.05</v>
      </c>
      <c r="G50" t="n">
        <v>120.23</v>
      </c>
      <c r="H50" t="n">
        <v>2.01</v>
      </c>
      <c r="I50" t="n">
        <v>12</v>
      </c>
      <c r="J50" t="n">
        <v>113.88</v>
      </c>
      <c r="K50" t="n">
        <v>39.72</v>
      </c>
      <c r="L50" t="n">
        <v>13</v>
      </c>
      <c r="M50" t="n">
        <v>3</v>
      </c>
      <c r="N50" t="n">
        <v>16.16</v>
      </c>
      <c r="O50" t="n">
        <v>14278.75</v>
      </c>
      <c r="P50" t="n">
        <v>181.25</v>
      </c>
      <c r="Q50" t="n">
        <v>452.66</v>
      </c>
      <c r="R50" t="n">
        <v>72.45999999999999</v>
      </c>
      <c r="S50" t="n">
        <v>57.64</v>
      </c>
      <c r="T50" t="n">
        <v>5307.8</v>
      </c>
      <c r="U50" t="n">
        <v>0.8</v>
      </c>
      <c r="V50" t="n">
        <v>0.88</v>
      </c>
      <c r="W50" t="n">
        <v>6.82</v>
      </c>
      <c r="X50" t="n">
        <v>0.32</v>
      </c>
      <c r="Y50" t="n">
        <v>1</v>
      </c>
      <c r="Z50" t="n">
        <v>10</v>
      </c>
      <c r="AA50" t="n">
        <v>411.0173559601896</v>
      </c>
      <c r="AB50" t="n">
        <v>562.372079230728</v>
      </c>
      <c r="AC50" t="n">
        <v>508.7000772831171</v>
      </c>
      <c r="AD50" t="n">
        <v>411017.3559601896</v>
      </c>
      <c r="AE50" t="n">
        <v>562372.079230728</v>
      </c>
      <c r="AF50" t="n">
        <v>2.755473641327777e-05</v>
      </c>
      <c r="AG50" t="n">
        <v>31</v>
      </c>
      <c r="AH50" t="n">
        <v>508700.0772831171</v>
      </c>
    </row>
    <row r="51">
      <c r="A51" t="n">
        <v>49</v>
      </c>
      <c r="B51" t="n">
        <v>45</v>
      </c>
      <c r="C51" t="inlineStr">
        <is>
          <t xml:space="preserve">CONCLUIDO	</t>
        </is>
      </c>
      <c r="D51" t="n">
        <v>3.805</v>
      </c>
      <c r="E51" t="n">
        <v>26.28</v>
      </c>
      <c r="F51" t="n">
        <v>24.05</v>
      </c>
      <c r="G51" t="n">
        <v>120.23</v>
      </c>
      <c r="H51" t="n">
        <v>2.05</v>
      </c>
      <c r="I51" t="n">
        <v>12</v>
      </c>
      <c r="J51" t="n">
        <v>114.2</v>
      </c>
      <c r="K51" t="n">
        <v>39.72</v>
      </c>
      <c r="L51" t="n">
        <v>13.25</v>
      </c>
      <c r="M51" t="n">
        <v>2</v>
      </c>
      <c r="N51" t="n">
        <v>16.23</v>
      </c>
      <c r="O51" t="n">
        <v>14318.36</v>
      </c>
      <c r="P51" t="n">
        <v>180.86</v>
      </c>
      <c r="Q51" t="n">
        <v>452.59</v>
      </c>
      <c r="R51" t="n">
        <v>72.54000000000001</v>
      </c>
      <c r="S51" t="n">
        <v>57.64</v>
      </c>
      <c r="T51" t="n">
        <v>5349.11</v>
      </c>
      <c r="U51" t="n">
        <v>0.79</v>
      </c>
      <c r="V51" t="n">
        <v>0.88</v>
      </c>
      <c r="W51" t="n">
        <v>6.82</v>
      </c>
      <c r="X51" t="n">
        <v>0.32</v>
      </c>
      <c r="Y51" t="n">
        <v>1</v>
      </c>
      <c r="Z51" t="n">
        <v>10</v>
      </c>
      <c r="AA51" t="n">
        <v>410.7730054751226</v>
      </c>
      <c r="AB51" t="n">
        <v>562.0377481170767</v>
      </c>
      <c r="AC51" t="n">
        <v>508.397654261716</v>
      </c>
      <c r="AD51" t="n">
        <v>410773.0054751226</v>
      </c>
      <c r="AE51" t="n">
        <v>562037.7481170767</v>
      </c>
      <c r="AF51" t="n">
        <v>2.755401226052454e-05</v>
      </c>
      <c r="AG51" t="n">
        <v>31</v>
      </c>
      <c r="AH51" t="n">
        <v>508397.654261716</v>
      </c>
    </row>
    <row r="52">
      <c r="A52" t="n">
        <v>50</v>
      </c>
      <c r="B52" t="n">
        <v>45</v>
      </c>
      <c r="C52" t="inlineStr">
        <is>
          <t xml:space="preserve">CONCLUIDO	</t>
        </is>
      </c>
      <c r="D52" t="n">
        <v>3.8045</v>
      </c>
      <c r="E52" t="n">
        <v>26.28</v>
      </c>
      <c r="F52" t="n">
        <v>24.05</v>
      </c>
      <c r="G52" t="n">
        <v>120.25</v>
      </c>
      <c r="H52" t="n">
        <v>2.08</v>
      </c>
      <c r="I52" t="n">
        <v>12</v>
      </c>
      <c r="J52" t="n">
        <v>114.52</v>
      </c>
      <c r="K52" t="n">
        <v>39.72</v>
      </c>
      <c r="L52" t="n">
        <v>13.5</v>
      </c>
      <c r="M52" t="n">
        <v>1</v>
      </c>
      <c r="N52" t="n">
        <v>16.3</v>
      </c>
      <c r="O52" t="n">
        <v>14358</v>
      </c>
      <c r="P52" t="n">
        <v>180.91</v>
      </c>
      <c r="Q52" t="n">
        <v>452.59</v>
      </c>
      <c r="R52" t="n">
        <v>72.56</v>
      </c>
      <c r="S52" t="n">
        <v>57.64</v>
      </c>
      <c r="T52" t="n">
        <v>5357.88</v>
      </c>
      <c r="U52" t="n">
        <v>0.79</v>
      </c>
      <c r="V52" t="n">
        <v>0.88</v>
      </c>
      <c r="W52" t="n">
        <v>6.83</v>
      </c>
      <c r="X52" t="n">
        <v>0.33</v>
      </c>
      <c r="Y52" t="n">
        <v>1</v>
      </c>
      <c r="Z52" t="n">
        <v>10</v>
      </c>
      <c r="AA52" t="n">
        <v>410.8225274491851</v>
      </c>
      <c r="AB52" t="n">
        <v>562.1055062667443</v>
      </c>
      <c r="AC52" t="n">
        <v>508.4589456686786</v>
      </c>
      <c r="AD52" t="n">
        <v>410822.5274491851</v>
      </c>
      <c r="AE52" t="n">
        <v>562105.5062667443</v>
      </c>
      <c r="AF52" t="n">
        <v>2.755039149675837e-05</v>
      </c>
      <c r="AG52" t="n">
        <v>31</v>
      </c>
      <c r="AH52" t="n">
        <v>508458.9456686786</v>
      </c>
    </row>
    <row r="53">
      <c r="A53" t="n">
        <v>51</v>
      </c>
      <c r="B53" t="n">
        <v>45</v>
      </c>
      <c r="C53" t="inlineStr">
        <is>
          <t xml:space="preserve">CONCLUIDO	</t>
        </is>
      </c>
      <c r="D53" t="n">
        <v>3.8044</v>
      </c>
      <c r="E53" t="n">
        <v>26.29</v>
      </c>
      <c r="F53" t="n">
        <v>24.05</v>
      </c>
      <c r="G53" t="n">
        <v>120.25</v>
      </c>
      <c r="H53" t="n">
        <v>2.11</v>
      </c>
      <c r="I53" t="n">
        <v>12</v>
      </c>
      <c r="J53" t="n">
        <v>114.84</v>
      </c>
      <c r="K53" t="n">
        <v>39.72</v>
      </c>
      <c r="L53" t="n">
        <v>13.75</v>
      </c>
      <c r="M53" t="n">
        <v>0</v>
      </c>
      <c r="N53" t="n">
        <v>16.38</v>
      </c>
      <c r="O53" t="n">
        <v>14397.66</v>
      </c>
      <c r="P53" t="n">
        <v>181.13</v>
      </c>
      <c r="Q53" t="n">
        <v>452.64</v>
      </c>
      <c r="R53" t="n">
        <v>72.52</v>
      </c>
      <c r="S53" t="n">
        <v>57.64</v>
      </c>
      <c r="T53" t="n">
        <v>5336.33</v>
      </c>
      <c r="U53" t="n">
        <v>0.79</v>
      </c>
      <c r="V53" t="n">
        <v>0.88</v>
      </c>
      <c r="W53" t="n">
        <v>6.83</v>
      </c>
      <c r="X53" t="n">
        <v>0.33</v>
      </c>
      <c r="Y53" t="n">
        <v>1</v>
      </c>
      <c r="Z53" t="n">
        <v>10</v>
      </c>
      <c r="AA53" t="n">
        <v>410.9659409585894</v>
      </c>
      <c r="AB53" t="n">
        <v>562.3017309572689</v>
      </c>
      <c r="AC53" t="n">
        <v>508.6364429501425</v>
      </c>
      <c r="AD53" t="n">
        <v>410965.9409585894</v>
      </c>
      <c r="AE53" t="n">
        <v>562301.7309572689</v>
      </c>
      <c r="AF53" t="n">
        <v>2.754966734400514e-05</v>
      </c>
      <c r="AG53" t="n">
        <v>31</v>
      </c>
      <c r="AH53" t="n">
        <v>508636.4429501424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105</v>
      </c>
      <c r="C2" t="inlineStr">
        <is>
          <t xml:space="preserve">CONCLUIDO	</t>
        </is>
      </c>
      <c r="D2" t="n">
        <v>1.9249</v>
      </c>
      <c r="E2" t="n">
        <v>51.95</v>
      </c>
      <c r="F2" t="n">
        <v>34.62</v>
      </c>
      <c r="G2" t="n">
        <v>5.71</v>
      </c>
      <c r="H2" t="n">
        <v>0.09</v>
      </c>
      <c r="I2" t="n">
        <v>364</v>
      </c>
      <c r="J2" t="n">
        <v>204</v>
      </c>
      <c r="K2" t="n">
        <v>55.27</v>
      </c>
      <c r="L2" t="n">
        <v>1</v>
      </c>
      <c r="M2" t="n">
        <v>362</v>
      </c>
      <c r="N2" t="n">
        <v>42.72</v>
      </c>
      <c r="O2" t="n">
        <v>25393.6</v>
      </c>
      <c r="P2" t="n">
        <v>502.21</v>
      </c>
      <c r="Q2" t="n">
        <v>453.53</v>
      </c>
      <c r="R2" t="n">
        <v>418.7</v>
      </c>
      <c r="S2" t="n">
        <v>57.64</v>
      </c>
      <c r="T2" t="n">
        <v>176668.96</v>
      </c>
      <c r="U2" t="n">
        <v>0.14</v>
      </c>
      <c r="V2" t="n">
        <v>0.61</v>
      </c>
      <c r="W2" t="n">
        <v>7.37</v>
      </c>
      <c r="X2" t="n">
        <v>10.87</v>
      </c>
      <c r="Y2" t="n">
        <v>1</v>
      </c>
      <c r="Z2" t="n">
        <v>10</v>
      </c>
      <c r="AA2" t="n">
        <v>1258.815688637904</v>
      </c>
      <c r="AB2" t="n">
        <v>1722.367160223097</v>
      </c>
      <c r="AC2" t="n">
        <v>1557.986855808896</v>
      </c>
      <c r="AD2" t="n">
        <v>1258815.688637904</v>
      </c>
      <c r="AE2" t="n">
        <v>1722367.160223098</v>
      </c>
      <c r="AF2" t="n">
        <v>9.903678271687903e-06</v>
      </c>
      <c r="AG2" t="n">
        <v>61</v>
      </c>
      <c r="AH2" t="n">
        <v>1557986.855808896</v>
      </c>
    </row>
    <row r="3">
      <c r="A3" t="n">
        <v>1</v>
      </c>
      <c r="B3" t="n">
        <v>105</v>
      </c>
      <c r="C3" t="inlineStr">
        <is>
          <t xml:space="preserve">CONCLUIDO	</t>
        </is>
      </c>
      <c r="D3" t="n">
        <v>2.2236</v>
      </c>
      <c r="E3" t="n">
        <v>44.97</v>
      </c>
      <c r="F3" t="n">
        <v>31.62</v>
      </c>
      <c r="G3" t="n">
        <v>7.13</v>
      </c>
      <c r="H3" t="n">
        <v>0.11</v>
      </c>
      <c r="I3" t="n">
        <v>266</v>
      </c>
      <c r="J3" t="n">
        <v>204.39</v>
      </c>
      <c r="K3" t="n">
        <v>55.27</v>
      </c>
      <c r="L3" t="n">
        <v>1.25</v>
      </c>
      <c r="M3" t="n">
        <v>264</v>
      </c>
      <c r="N3" t="n">
        <v>42.87</v>
      </c>
      <c r="O3" t="n">
        <v>25442.42</v>
      </c>
      <c r="P3" t="n">
        <v>458.66</v>
      </c>
      <c r="Q3" t="n">
        <v>453.21</v>
      </c>
      <c r="R3" t="n">
        <v>319.52</v>
      </c>
      <c r="S3" t="n">
        <v>57.64</v>
      </c>
      <c r="T3" t="n">
        <v>127569.2</v>
      </c>
      <c r="U3" t="n">
        <v>0.18</v>
      </c>
      <c r="V3" t="n">
        <v>0.67</v>
      </c>
      <c r="W3" t="n">
        <v>7.24</v>
      </c>
      <c r="X3" t="n">
        <v>7.88</v>
      </c>
      <c r="Y3" t="n">
        <v>1</v>
      </c>
      <c r="Z3" t="n">
        <v>10</v>
      </c>
      <c r="AA3" t="n">
        <v>1038.201044964656</v>
      </c>
      <c r="AB3" t="n">
        <v>1420.51247191819</v>
      </c>
      <c r="AC3" t="n">
        <v>1284.940755300093</v>
      </c>
      <c r="AD3" t="n">
        <v>1038201.044964656</v>
      </c>
      <c r="AE3" t="n">
        <v>1420512.47191819</v>
      </c>
      <c r="AF3" t="n">
        <v>1.144050028828781e-05</v>
      </c>
      <c r="AG3" t="n">
        <v>53</v>
      </c>
      <c r="AH3" t="n">
        <v>1284940.755300093</v>
      </c>
    </row>
    <row r="4">
      <c r="A4" t="n">
        <v>2</v>
      </c>
      <c r="B4" t="n">
        <v>105</v>
      </c>
      <c r="C4" t="inlineStr">
        <is>
          <t xml:space="preserve">CONCLUIDO	</t>
        </is>
      </c>
      <c r="D4" t="n">
        <v>2.4451</v>
      </c>
      <c r="E4" t="n">
        <v>40.9</v>
      </c>
      <c r="F4" t="n">
        <v>29.86</v>
      </c>
      <c r="G4" t="n">
        <v>8.57</v>
      </c>
      <c r="H4" t="n">
        <v>0.13</v>
      </c>
      <c r="I4" t="n">
        <v>209</v>
      </c>
      <c r="J4" t="n">
        <v>204.79</v>
      </c>
      <c r="K4" t="n">
        <v>55.27</v>
      </c>
      <c r="L4" t="n">
        <v>1.5</v>
      </c>
      <c r="M4" t="n">
        <v>207</v>
      </c>
      <c r="N4" t="n">
        <v>43.02</v>
      </c>
      <c r="O4" t="n">
        <v>25491.3</v>
      </c>
      <c r="P4" t="n">
        <v>432.97</v>
      </c>
      <c r="Q4" t="n">
        <v>453.25</v>
      </c>
      <c r="R4" t="n">
        <v>262.3</v>
      </c>
      <c r="S4" t="n">
        <v>57.64</v>
      </c>
      <c r="T4" t="n">
        <v>99243.14</v>
      </c>
      <c r="U4" t="n">
        <v>0.22</v>
      </c>
      <c r="V4" t="n">
        <v>0.71</v>
      </c>
      <c r="W4" t="n">
        <v>7.13</v>
      </c>
      <c r="X4" t="n">
        <v>6.12</v>
      </c>
      <c r="Y4" t="n">
        <v>1</v>
      </c>
      <c r="Z4" t="n">
        <v>10</v>
      </c>
      <c r="AA4" t="n">
        <v>913.8326395083945</v>
      </c>
      <c r="AB4" t="n">
        <v>1250.34613282612</v>
      </c>
      <c r="AC4" t="n">
        <v>1131.014852781013</v>
      </c>
      <c r="AD4" t="n">
        <v>913832.6395083945</v>
      </c>
      <c r="AE4" t="n">
        <v>1250346.13282612</v>
      </c>
      <c r="AF4" t="n">
        <v>1.25801255868378e-05</v>
      </c>
      <c r="AG4" t="n">
        <v>48</v>
      </c>
      <c r="AH4" t="n">
        <v>1131014.852781013</v>
      </c>
    </row>
    <row r="5">
      <c r="A5" t="n">
        <v>3</v>
      </c>
      <c r="B5" t="n">
        <v>105</v>
      </c>
      <c r="C5" t="inlineStr">
        <is>
          <t xml:space="preserve">CONCLUIDO	</t>
        </is>
      </c>
      <c r="D5" t="n">
        <v>2.6047</v>
      </c>
      <c r="E5" t="n">
        <v>38.39</v>
      </c>
      <c r="F5" t="n">
        <v>28.81</v>
      </c>
      <c r="G5" t="n">
        <v>9.99</v>
      </c>
      <c r="H5" t="n">
        <v>0.15</v>
      </c>
      <c r="I5" t="n">
        <v>173</v>
      </c>
      <c r="J5" t="n">
        <v>205.18</v>
      </c>
      <c r="K5" t="n">
        <v>55.27</v>
      </c>
      <c r="L5" t="n">
        <v>1.75</v>
      </c>
      <c r="M5" t="n">
        <v>171</v>
      </c>
      <c r="N5" t="n">
        <v>43.16</v>
      </c>
      <c r="O5" t="n">
        <v>25540.22</v>
      </c>
      <c r="P5" t="n">
        <v>417.69</v>
      </c>
      <c r="Q5" t="n">
        <v>453.12</v>
      </c>
      <c r="R5" t="n">
        <v>227.7</v>
      </c>
      <c r="S5" t="n">
        <v>57.64</v>
      </c>
      <c r="T5" t="n">
        <v>82120.53999999999</v>
      </c>
      <c r="U5" t="n">
        <v>0.25</v>
      </c>
      <c r="V5" t="n">
        <v>0.74</v>
      </c>
      <c r="W5" t="n">
        <v>7.09</v>
      </c>
      <c r="X5" t="n">
        <v>5.07</v>
      </c>
      <c r="Y5" t="n">
        <v>1</v>
      </c>
      <c r="Z5" t="n">
        <v>10</v>
      </c>
      <c r="AA5" t="n">
        <v>841.3817754184997</v>
      </c>
      <c r="AB5" t="n">
        <v>1151.215664271785</v>
      </c>
      <c r="AC5" t="n">
        <v>1041.345257015018</v>
      </c>
      <c r="AD5" t="n">
        <v>841381.7754184997</v>
      </c>
      <c r="AE5" t="n">
        <v>1151215.664271785</v>
      </c>
      <c r="AF5" t="n">
        <v>1.340127320601874e-05</v>
      </c>
      <c r="AG5" t="n">
        <v>45</v>
      </c>
      <c r="AH5" t="n">
        <v>1041345.257015018</v>
      </c>
    </row>
    <row r="6">
      <c r="A6" t="n">
        <v>4</v>
      </c>
      <c r="B6" t="n">
        <v>105</v>
      </c>
      <c r="C6" t="inlineStr">
        <is>
          <t xml:space="preserve">CONCLUIDO	</t>
        </is>
      </c>
      <c r="D6" t="n">
        <v>2.7385</v>
      </c>
      <c r="E6" t="n">
        <v>36.52</v>
      </c>
      <c r="F6" t="n">
        <v>27.99</v>
      </c>
      <c r="G6" t="n">
        <v>11.42</v>
      </c>
      <c r="H6" t="n">
        <v>0.17</v>
      </c>
      <c r="I6" t="n">
        <v>147</v>
      </c>
      <c r="J6" t="n">
        <v>205.58</v>
      </c>
      <c r="K6" t="n">
        <v>55.27</v>
      </c>
      <c r="L6" t="n">
        <v>2</v>
      </c>
      <c r="M6" t="n">
        <v>145</v>
      </c>
      <c r="N6" t="n">
        <v>43.31</v>
      </c>
      <c r="O6" t="n">
        <v>25589.2</v>
      </c>
      <c r="P6" t="n">
        <v>405.6</v>
      </c>
      <c r="Q6" t="n">
        <v>452.84</v>
      </c>
      <c r="R6" t="n">
        <v>201.31</v>
      </c>
      <c r="S6" t="n">
        <v>57.64</v>
      </c>
      <c r="T6" t="n">
        <v>69058.48</v>
      </c>
      <c r="U6" t="n">
        <v>0.29</v>
      </c>
      <c r="V6" t="n">
        <v>0.76</v>
      </c>
      <c r="W6" t="n">
        <v>7.03</v>
      </c>
      <c r="X6" t="n">
        <v>4.26</v>
      </c>
      <c r="Y6" t="n">
        <v>1</v>
      </c>
      <c r="Z6" t="n">
        <v>10</v>
      </c>
      <c r="AA6" t="n">
        <v>790.0858355489282</v>
      </c>
      <c r="AB6" t="n">
        <v>1081.030296325087</v>
      </c>
      <c r="AC6" t="n">
        <v>977.85828207937</v>
      </c>
      <c r="AD6" t="n">
        <v>790085.8355489282</v>
      </c>
      <c r="AE6" t="n">
        <v>1081030.296325087</v>
      </c>
      <c r="AF6" t="n">
        <v>1.408967891683585e-05</v>
      </c>
      <c r="AG6" t="n">
        <v>43</v>
      </c>
      <c r="AH6" t="n">
        <v>977858.28207937</v>
      </c>
    </row>
    <row r="7">
      <c r="A7" t="n">
        <v>5</v>
      </c>
      <c r="B7" t="n">
        <v>105</v>
      </c>
      <c r="C7" t="inlineStr">
        <is>
          <t xml:space="preserve">CONCLUIDO	</t>
        </is>
      </c>
      <c r="D7" t="n">
        <v>2.8421</v>
      </c>
      <c r="E7" t="n">
        <v>35.18</v>
      </c>
      <c r="F7" t="n">
        <v>27.43</v>
      </c>
      <c r="G7" t="n">
        <v>12.86</v>
      </c>
      <c r="H7" t="n">
        <v>0.19</v>
      </c>
      <c r="I7" t="n">
        <v>128</v>
      </c>
      <c r="J7" t="n">
        <v>205.98</v>
      </c>
      <c r="K7" t="n">
        <v>55.27</v>
      </c>
      <c r="L7" t="n">
        <v>2.25</v>
      </c>
      <c r="M7" t="n">
        <v>126</v>
      </c>
      <c r="N7" t="n">
        <v>43.46</v>
      </c>
      <c r="O7" t="n">
        <v>25638.22</v>
      </c>
      <c r="P7" t="n">
        <v>397.29</v>
      </c>
      <c r="Q7" t="n">
        <v>452.84</v>
      </c>
      <c r="R7" t="n">
        <v>182.5</v>
      </c>
      <c r="S7" t="n">
        <v>57.64</v>
      </c>
      <c r="T7" t="n">
        <v>59749.25</v>
      </c>
      <c r="U7" t="n">
        <v>0.32</v>
      </c>
      <c r="V7" t="n">
        <v>0.77</v>
      </c>
      <c r="W7" t="n">
        <v>7.01</v>
      </c>
      <c r="X7" t="n">
        <v>3.7</v>
      </c>
      <c r="Y7" t="n">
        <v>1</v>
      </c>
      <c r="Z7" t="n">
        <v>10</v>
      </c>
      <c r="AA7" t="n">
        <v>749.490622581306</v>
      </c>
      <c r="AB7" t="n">
        <v>1025.486135008387</v>
      </c>
      <c r="AC7" t="n">
        <v>927.6151775620162</v>
      </c>
      <c r="AD7" t="n">
        <v>749490.6225813059</v>
      </c>
      <c r="AE7" t="n">
        <v>1025486.135008387</v>
      </c>
      <c r="AF7" t="n">
        <v>1.462270456437435e-05</v>
      </c>
      <c r="AG7" t="n">
        <v>41</v>
      </c>
      <c r="AH7" t="n">
        <v>927615.1775620163</v>
      </c>
    </row>
    <row r="8">
      <c r="A8" t="n">
        <v>6</v>
      </c>
      <c r="B8" t="n">
        <v>105</v>
      </c>
      <c r="C8" t="inlineStr">
        <is>
          <t xml:space="preserve">CONCLUIDO	</t>
        </is>
      </c>
      <c r="D8" t="n">
        <v>2.9248</v>
      </c>
      <c r="E8" t="n">
        <v>34.19</v>
      </c>
      <c r="F8" t="n">
        <v>27</v>
      </c>
      <c r="G8" t="n">
        <v>14.21</v>
      </c>
      <c r="H8" t="n">
        <v>0.22</v>
      </c>
      <c r="I8" t="n">
        <v>114</v>
      </c>
      <c r="J8" t="n">
        <v>206.38</v>
      </c>
      <c r="K8" t="n">
        <v>55.27</v>
      </c>
      <c r="L8" t="n">
        <v>2.5</v>
      </c>
      <c r="M8" t="n">
        <v>112</v>
      </c>
      <c r="N8" t="n">
        <v>43.6</v>
      </c>
      <c r="O8" t="n">
        <v>25687.3</v>
      </c>
      <c r="P8" t="n">
        <v>390.86</v>
      </c>
      <c r="Q8" t="n">
        <v>452.83</v>
      </c>
      <c r="R8" t="n">
        <v>169.4</v>
      </c>
      <c r="S8" t="n">
        <v>57.64</v>
      </c>
      <c r="T8" t="n">
        <v>53268.78</v>
      </c>
      <c r="U8" t="n">
        <v>0.34</v>
      </c>
      <c r="V8" t="n">
        <v>0.79</v>
      </c>
      <c r="W8" t="n">
        <v>6.97</v>
      </c>
      <c r="X8" t="n">
        <v>3.27</v>
      </c>
      <c r="Y8" t="n">
        <v>1</v>
      </c>
      <c r="Z8" t="n">
        <v>10</v>
      </c>
      <c r="AA8" t="n">
        <v>723.7796417263933</v>
      </c>
      <c r="AB8" t="n">
        <v>990.3072367142748</v>
      </c>
      <c r="AC8" t="n">
        <v>895.7937039472</v>
      </c>
      <c r="AD8" t="n">
        <v>723779.6417263933</v>
      </c>
      <c r="AE8" t="n">
        <v>990307.2367142749</v>
      </c>
      <c r="AF8" t="n">
        <v>1.504819897606773e-05</v>
      </c>
      <c r="AG8" t="n">
        <v>40</v>
      </c>
      <c r="AH8" t="n">
        <v>895793.7039472</v>
      </c>
    </row>
    <row r="9">
      <c r="A9" t="n">
        <v>7</v>
      </c>
      <c r="B9" t="n">
        <v>105</v>
      </c>
      <c r="C9" t="inlineStr">
        <is>
          <t xml:space="preserve">CONCLUIDO	</t>
        </is>
      </c>
      <c r="D9" t="n">
        <v>2.9971</v>
      </c>
      <c r="E9" t="n">
        <v>33.37</v>
      </c>
      <c r="F9" t="n">
        <v>26.66</v>
      </c>
      <c r="G9" t="n">
        <v>15.69</v>
      </c>
      <c r="H9" t="n">
        <v>0.24</v>
      </c>
      <c r="I9" t="n">
        <v>102</v>
      </c>
      <c r="J9" t="n">
        <v>206.78</v>
      </c>
      <c r="K9" t="n">
        <v>55.27</v>
      </c>
      <c r="L9" t="n">
        <v>2.75</v>
      </c>
      <c r="M9" t="n">
        <v>100</v>
      </c>
      <c r="N9" t="n">
        <v>43.75</v>
      </c>
      <c r="O9" t="n">
        <v>25736.42</v>
      </c>
      <c r="P9" t="n">
        <v>385.81</v>
      </c>
      <c r="Q9" t="n">
        <v>452.94</v>
      </c>
      <c r="R9" t="n">
        <v>158.19</v>
      </c>
      <c r="S9" t="n">
        <v>57.64</v>
      </c>
      <c r="T9" t="n">
        <v>47722.79</v>
      </c>
      <c r="U9" t="n">
        <v>0.36</v>
      </c>
      <c r="V9" t="n">
        <v>0.8</v>
      </c>
      <c r="W9" t="n">
        <v>6.96</v>
      </c>
      <c r="X9" t="n">
        <v>2.93</v>
      </c>
      <c r="Y9" t="n">
        <v>1</v>
      </c>
      <c r="Z9" t="n">
        <v>10</v>
      </c>
      <c r="AA9" t="n">
        <v>701.4461105520959</v>
      </c>
      <c r="AB9" t="n">
        <v>959.7495140757437</v>
      </c>
      <c r="AC9" t="n">
        <v>868.1523674692572</v>
      </c>
      <c r="AD9" t="n">
        <v>701446.1105520959</v>
      </c>
      <c r="AE9" t="n">
        <v>959749.5140757437</v>
      </c>
      <c r="AF9" t="n">
        <v>1.542018502159894e-05</v>
      </c>
      <c r="AG9" t="n">
        <v>39</v>
      </c>
      <c r="AH9" t="n">
        <v>868152.3674692572</v>
      </c>
    </row>
    <row r="10">
      <c r="A10" t="n">
        <v>8</v>
      </c>
      <c r="B10" t="n">
        <v>105</v>
      </c>
      <c r="C10" t="inlineStr">
        <is>
          <t xml:space="preserve">CONCLUIDO	</t>
        </is>
      </c>
      <c r="D10" t="n">
        <v>3.0542</v>
      </c>
      <c r="E10" t="n">
        <v>32.74</v>
      </c>
      <c r="F10" t="n">
        <v>26.41</v>
      </c>
      <c r="G10" t="n">
        <v>17.04</v>
      </c>
      <c r="H10" t="n">
        <v>0.26</v>
      </c>
      <c r="I10" t="n">
        <v>93</v>
      </c>
      <c r="J10" t="n">
        <v>207.17</v>
      </c>
      <c r="K10" t="n">
        <v>55.27</v>
      </c>
      <c r="L10" t="n">
        <v>3</v>
      </c>
      <c r="M10" t="n">
        <v>91</v>
      </c>
      <c r="N10" t="n">
        <v>43.9</v>
      </c>
      <c r="O10" t="n">
        <v>25785.6</v>
      </c>
      <c r="P10" t="n">
        <v>381.87</v>
      </c>
      <c r="Q10" t="n">
        <v>452.84</v>
      </c>
      <c r="R10" t="n">
        <v>149.18</v>
      </c>
      <c r="S10" t="n">
        <v>57.64</v>
      </c>
      <c r="T10" t="n">
        <v>43265.47</v>
      </c>
      <c r="U10" t="n">
        <v>0.39</v>
      </c>
      <c r="V10" t="n">
        <v>0.8</v>
      </c>
      <c r="W10" t="n">
        <v>6.96</v>
      </c>
      <c r="X10" t="n">
        <v>2.68</v>
      </c>
      <c r="Y10" t="n">
        <v>1</v>
      </c>
      <c r="Z10" t="n">
        <v>10</v>
      </c>
      <c r="AA10" t="n">
        <v>682.435619566421</v>
      </c>
      <c r="AB10" t="n">
        <v>933.7385216254725</v>
      </c>
      <c r="AC10" t="n">
        <v>844.6238276317825</v>
      </c>
      <c r="AD10" t="n">
        <v>682435.619566421</v>
      </c>
      <c r="AE10" t="n">
        <v>933738.5216254725</v>
      </c>
      <c r="AF10" t="n">
        <v>1.571396653197007e-05</v>
      </c>
      <c r="AG10" t="n">
        <v>38</v>
      </c>
      <c r="AH10" t="n">
        <v>844623.8276317825</v>
      </c>
    </row>
    <row r="11">
      <c r="A11" t="n">
        <v>9</v>
      </c>
      <c r="B11" t="n">
        <v>105</v>
      </c>
      <c r="C11" t="inlineStr">
        <is>
          <t xml:space="preserve">CONCLUIDO	</t>
        </is>
      </c>
      <c r="D11" t="n">
        <v>3.1088</v>
      </c>
      <c r="E11" t="n">
        <v>32.17</v>
      </c>
      <c r="F11" t="n">
        <v>26.16</v>
      </c>
      <c r="G11" t="n">
        <v>18.46</v>
      </c>
      <c r="H11" t="n">
        <v>0.28</v>
      </c>
      <c r="I11" t="n">
        <v>85</v>
      </c>
      <c r="J11" t="n">
        <v>207.57</v>
      </c>
      <c r="K11" t="n">
        <v>55.27</v>
      </c>
      <c r="L11" t="n">
        <v>3.25</v>
      </c>
      <c r="M11" t="n">
        <v>83</v>
      </c>
      <c r="N11" t="n">
        <v>44.05</v>
      </c>
      <c r="O11" t="n">
        <v>25834.83</v>
      </c>
      <c r="P11" t="n">
        <v>378.09</v>
      </c>
      <c r="Q11" t="n">
        <v>452.81</v>
      </c>
      <c r="R11" t="n">
        <v>141.32</v>
      </c>
      <c r="S11" t="n">
        <v>57.64</v>
      </c>
      <c r="T11" t="n">
        <v>39373.18</v>
      </c>
      <c r="U11" t="n">
        <v>0.41</v>
      </c>
      <c r="V11" t="n">
        <v>0.8100000000000001</v>
      </c>
      <c r="W11" t="n">
        <v>6.93</v>
      </c>
      <c r="X11" t="n">
        <v>2.43</v>
      </c>
      <c r="Y11" t="n">
        <v>1</v>
      </c>
      <c r="Z11" t="n">
        <v>10</v>
      </c>
      <c r="AA11" t="n">
        <v>673.1499069151264</v>
      </c>
      <c r="AB11" t="n">
        <v>921.0333999192409</v>
      </c>
      <c r="AC11" t="n">
        <v>833.1312649094434</v>
      </c>
      <c r="AD11" t="n">
        <v>673149.9069151264</v>
      </c>
      <c r="AE11" t="n">
        <v>921033.3999192409</v>
      </c>
      <c r="AF11" t="n">
        <v>1.599488545432144e-05</v>
      </c>
      <c r="AG11" t="n">
        <v>38</v>
      </c>
      <c r="AH11" t="n">
        <v>833131.2649094434</v>
      </c>
    </row>
    <row r="12">
      <c r="A12" t="n">
        <v>10</v>
      </c>
      <c r="B12" t="n">
        <v>105</v>
      </c>
      <c r="C12" t="inlineStr">
        <is>
          <t xml:space="preserve">CONCLUIDO	</t>
        </is>
      </c>
      <c r="D12" t="n">
        <v>3.1562</v>
      </c>
      <c r="E12" t="n">
        <v>31.68</v>
      </c>
      <c r="F12" t="n">
        <v>25.96</v>
      </c>
      <c r="G12" t="n">
        <v>19.97</v>
      </c>
      <c r="H12" t="n">
        <v>0.3</v>
      </c>
      <c r="I12" t="n">
        <v>78</v>
      </c>
      <c r="J12" t="n">
        <v>207.97</v>
      </c>
      <c r="K12" t="n">
        <v>55.27</v>
      </c>
      <c r="L12" t="n">
        <v>3.5</v>
      </c>
      <c r="M12" t="n">
        <v>76</v>
      </c>
      <c r="N12" t="n">
        <v>44.2</v>
      </c>
      <c r="O12" t="n">
        <v>25884.1</v>
      </c>
      <c r="P12" t="n">
        <v>374.85</v>
      </c>
      <c r="Q12" t="n">
        <v>452.73</v>
      </c>
      <c r="R12" t="n">
        <v>134.59</v>
      </c>
      <c r="S12" t="n">
        <v>57.64</v>
      </c>
      <c r="T12" t="n">
        <v>36043.09</v>
      </c>
      <c r="U12" t="n">
        <v>0.43</v>
      </c>
      <c r="V12" t="n">
        <v>0.82</v>
      </c>
      <c r="W12" t="n">
        <v>6.93</v>
      </c>
      <c r="X12" t="n">
        <v>2.23</v>
      </c>
      <c r="Y12" t="n">
        <v>1</v>
      </c>
      <c r="Z12" t="n">
        <v>10</v>
      </c>
      <c r="AA12" t="n">
        <v>656.4398091247529</v>
      </c>
      <c r="AB12" t="n">
        <v>898.1699069249663</v>
      </c>
      <c r="AC12" t="n">
        <v>812.4498315974284</v>
      </c>
      <c r="AD12" t="n">
        <v>656439.8091247529</v>
      </c>
      <c r="AE12" t="n">
        <v>898169.9069249663</v>
      </c>
      <c r="AF12" t="n">
        <v>1.623876012317593e-05</v>
      </c>
      <c r="AG12" t="n">
        <v>37</v>
      </c>
      <c r="AH12" t="n">
        <v>812449.8315974284</v>
      </c>
    </row>
    <row r="13">
      <c r="A13" t="n">
        <v>11</v>
      </c>
      <c r="B13" t="n">
        <v>105</v>
      </c>
      <c r="C13" t="inlineStr">
        <is>
          <t xml:space="preserve">CONCLUIDO	</t>
        </is>
      </c>
      <c r="D13" t="n">
        <v>3.192</v>
      </c>
      <c r="E13" t="n">
        <v>31.33</v>
      </c>
      <c r="F13" t="n">
        <v>25.8</v>
      </c>
      <c r="G13" t="n">
        <v>21.21</v>
      </c>
      <c r="H13" t="n">
        <v>0.32</v>
      </c>
      <c r="I13" t="n">
        <v>73</v>
      </c>
      <c r="J13" t="n">
        <v>208.37</v>
      </c>
      <c r="K13" t="n">
        <v>55.27</v>
      </c>
      <c r="L13" t="n">
        <v>3.75</v>
      </c>
      <c r="M13" t="n">
        <v>71</v>
      </c>
      <c r="N13" t="n">
        <v>44.35</v>
      </c>
      <c r="O13" t="n">
        <v>25933.43</v>
      </c>
      <c r="P13" t="n">
        <v>372.47</v>
      </c>
      <c r="Q13" t="n">
        <v>452.76</v>
      </c>
      <c r="R13" t="n">
        <v>130.23</v>
      </c>
      <c r="S13" t="n">
        <v>57.64</v>
      </c>
      <c r="T13" t="n">
        <v>33886.74</v>
      </c>
      <c r="U13" t="n">
        <v>0.44</v>
      </c>
      <c r="V13" t="n">
        <v>0.82</v>
      </c>
      <c r="W13" t="n">
        <v>6.91</v>
      </c>
      <c r="X13" t="n">
        <v>2.07</v>
      </c>
      <c r="Y13" t="n">
        <v>1</v>
      </c>
      <c r="Z13" t="n">
        <v>10</v>
      </c>
      <c r="AA13" t="n">
        <v>650.7811485513671</v>
      </c>
      <c r="AB13" t="n">
        <v>890.4274778859744</v>
      </c>
      <c r="AC13" t="n">
        <v>805.4463291193504</v>
      </c>
      <c r="AD13" t="n">
        <v>650781.1485513671</v>
      </c>
      <c r="AE13" t="n">
        <v>890427.4778859745</v>
      </c>
      <c r="AF13" t="n">
        <v>1.642295238361878e-05</v>
      </c>
      <c r="AG13" t="n">
        <v>37</v>
      </c>
      <c r="AH13" t="n">
        <v>805446.3291193504</v>
      </c>
    </row>
    <row r="14">
      <c r="A14" t="n">
        <v>12</v>
      </c>
      <c r="B14" t="n">
        <v>105</v>
      </c>
      <c r="C14" t="inlineStr">
        <is>
          <t xml:space="preserve">CONCLUIDO	</t>
        </is>
      </c>
      <c r="D14" t="n">
        <v>3.2295</v>
      </c>
      <c r="E14" t="n">
        <v>30.96</v>
      </c>
      <c r="F14" t="n">
        <v>25.64</v>
      </c>
      <c r="G14" t="n">
        <v>22.62</v>
      </c>
      <c r="H14" t="n">
        <v>0.34</v>
      </c>
      <c r="I14" t="n">
        <v>68</v>
      </c>
      <c r="J14" t="n">
        <v>208.77</v>
      </c>
      <c r="K14" t="n">
        <v>55.27</v>
      </c>
      <c r="L14" t="n">
        <v>4</v>
      </c>
      <c r="M14" t="n">
        <v>66</v>
      </c>
      <c r="N14" t="n">
        <v>44.5</v>
      </c>
      <c r="O14" t="n">
        <v>25982.82</v>
      </c>
      <c r="P14" t="n">
        <v>369.93</v>
      </c>
      <c r="Q14" t="n">
        <v>452.69</v>
      </c>
      <c r="R14" t="n">
        <v>124.65</v>
      </c>
      <c r="S14" t="n">
        <v>57.64</v>
      </c>
      <c r="T14" t="n">
        <v>31123.69</v>
      </c>
      <c r="U14" t="n">
        <v>0.46</v>
      </c>
      <c r="V14" t="n">
        <v>0.83</v>
      </c>
      <c r="W14" t="n">
        <v>6.91</v>
      </c>
      <c r="X14" t="n">
        <v>1.92</v>
      </c>
      <c r="Y14" t="n">
        <v>1</v>
      </c>
      <c r="Z14" t="n">
        <v>10</v>
      </c>
      <c r="AA14" t="n">
        <v>635.9983573637853</v>
      </c>
      <c r="AB14" t="n">
        <v>870.2010108124055</v>
      </c>
      <c r="AC14" t="n">
        <v>787.1502476752582</v>
      </c>
      <c r="AD14" t="n">
        <v>635998.3573637853</v>
      </c>
      <c r="AE14" t="n">
        <v>870201.0108124055</v>
      </c>
      <c r="AF14" t="n">
        <v>1.661589120391505e-05</v>
      </c>
      <c r="AG14" t="n">
        <v>36</v>
      </c>
      <c r="AH14" t="n">
        <v>787150.2476752582</v>
      </c>
    </row>
    <row r="15">
      <c r="A15" t="n">
        <v>13</v>
      </c>
      <c r="B15" t="n">
        <v>105</v>
      </c>
      <c r="C15" t="inlineStr">
        <is>
          <t xml:space="preserve">CONCLUIDO	</t>
        </is>
      </c>
      <c r="D15" t="n">
        <v>3.2546</v>
      </c>
      <c r="E15" t="n">
        <v>30.73</v>
      </c>
      <c r="F15" t="n">
        <v>25.57</v>
      </c>
      <c r="G15" t="n">
        <v>23.97</v>
      </c>
      <c r="H15" t="n">
        <v>0.36</v>
      </c>
      <c r="I15" t="n">
        <v>64</v>
      </c>
      <c r="J15" t="n">
        <v>209.17</v>
      </c>
      <c r="K15" t="n">
        <v>55.27</v>
      </c>
      <c r="L15" t="n">
        <v>4.25</v>
      </c>
      <c r="M15" t="n">
        <v>62</v>
      </c>
      <c r="N15" t="n">
        <v>44.65</v>
      </c>
      <c r="O15" t="n">
        <v>26032.25</v>
      </c>
      <c r="P15" t="n">
        <v>368.69</v>
      </c>
      <c r="Q15" t="n">
        <v>452.76</v>
      </c>
      <c r="R15" t="n">
        <v>121.98</v>
      </c>
      <c r="S15" t="n">
        <v>57.64</v>
      </c>
      <c r="T15" t="n">
        <v>29805.61</v>
      </c>
      <c r="U15" t="n">
        <v>0.47</v>
      </c>
      <c r="V15" t="n">
        <v>0.83</v>
      </c>
      <c r="W15" t="n">
        <v>6.91</v>
      </c>
      <c r="X15" t="n">
        <v>1.84</v>
      </c>
      <c r="Y15" t="n">
        <v>1</v>
      </c>
      <c r="Z15" t="n">
        <v>10</v>
      </c>
      <c r="AA15" t="n">
        <v>632.5720178227065</v>
      </c>
      <c r="AB15" t="n">
        <v>865.5129418928693</v>
      </c>
      <c r="AC15" t="n">
        <v>782.9096014736565</v>
      </c>
      <c r="AD15" t="n">
        <v>632572.0178227065</v>
      </c>
      <c r="AE15" t="n">
        <v>865512.9418928693</v>
      </c>
      <c r="AF15" t="n">
        <v>1.674503158763336e-05</v>
      </c>
      <c r="AG15" t="n">
        <v>36</v>
      </c>
      <c r="AH15" t="n">
        <v>782909.6014736565</v>
      </c>
    </row>
    <row r="16">
      <c r="A16" t="n">
        <v>14</v>
      </c>
      <c r="B16" t="n">
        <v>105</v>
      </c>
      <c r="C16" t="inlineStr">
        <is>
          <t xml:space="preserve">CONCLUIDO	</t>
        </is>
      </c>
      <c r="D16" t="n">
        <v>3.2848</v>
      </c>
      <c r="E16" t="n">
        <v>30.44</v>
      </c>
      <c r="F16" t="n">
        <v>25.45</v>
      </c>
      <c r="G16" t="n">
        <v>25.45</v>
      </c>
      <c r="H16" t="n">
        <v>0.38</v>
      </c>
      <c r="I16" t="n">
        <v>60</v>
      </c>
      <c r="J16" t="n">
        <v>209.58</v>
      </c>
      <c r="K16" t="n">
        <v>55.27</v>
      </c>
      <c r="L16" t="n">
        <v>4.5</v>
      </c>
      <c r="M16" t="n">
        <v>58</v>
      </c>
      <c r="N16" t="n">
        <v>44.8</v>
      </c>
      <c r="O16" t="n">
        <v>26081.73</v>
      </c>
      <c r="P16" t="n">
        <v>366.85</v>
      </c>
      <c r="Q16" t="n">
        <v>452.76</v>
      </c>
      <c r="R16" t="n">
        <v>117.83</v>
      </c>
      <c r="S16" t="n">
        <v>57.64</v>
      </c>
      <c r="T16" t="n">
        <v>27751.88</v>
      </c>
      <c r="U16" t="n">
        <v>0.49</v>
      </c>
      <c r="V16" t="n">
        <v>0.83</v>
      </c>
      <c r="W16" t="n">
        <v>6.91</v>
      </c>
      <c r="X16" t="n">
        <v>1.72</v>
      </c>
      <c r="Y16" t="n">
        <v>1</v>
      </c>
      <c r="Z16" t="n">
        <v>10</v>
      </c>
      <c r="AA16" t="n">
        <v>628.2141513254682</v>
      </c>
      <c r="AB16" t="n">
        <v>859.5503166958468</v>
      </c>
      <c r="AC16" t="n">
        <v>777.5160408568407</v>
      </c>
      <c r="AD16" t="n">
        <v>628214.1513254682</v>
      </c>
      <c r="AE16" t="n">
        <v>859550.3166958469</v>
      </c>
      <c r="AF16" t="n">
        <v>1.690041165091195e-05</v>
      </c>
      <c r="AG16" t="n">
        <v>36</v>
      </c>
      <c r="AH16" t="n">
        <v>777516.0408568408</v>
      </c>
    </row>
    <row r="17">
      <c r="A17" t="n">
        <v>15</v>
      </c>
      <c r="B17" t="n">
        <v>105</v>
      </c>
      <c r="C17" t="inlineStr">
        <is>
          <t xml:space="preserve">CONCLUIDO	</t>
        </is>
      </c>
      <c r="D17" t="n">
        <v>3.3179</v>
      </c>
      <c r="E17" t="n">
        <v>30.14</v>
      </c>
      <c r="F17" t="n">
        <v>25.3</v>
      </c>
      <c r="G17" t="n">
        <v>27.11</v>
      </c>
      <c r="H17" t="n">
        <v>0.4</v>
      </c>
      <c r="I17" t="n">
        <v>56</v>
      </c>
      <c r="J17" t="n">
        <v>209.98</v>
      </c>
      <c r="K17" t="n">
        <v>55.27</v>
      </c>
      <c r="L17" t="n">
        <v>4.75</v>
      </c>
      <c r="M17" t="n">
        <v>54</v>
      </c>
      <c r="N17" t="n">
        <v>44.95</v>
      </c>
      <c r="O17" t="n">
        <v>26131.27</v>
      </c>
      <c r="P17" t="n">
        <v>364.41</v>
      </c>
      <c r="Q17" t="n">
        <v>452.7</v>
      </c>
      <c r="R17" t="n">
        <v>113.74</v>
      </c>
      <c r="S17" t="n">
        <v>57.64</v>
      </c>
      <c r="T17" t="n">
        <v>25726.54</v>
      </c>
      <c r="U17" t="n">
        <v>0.51</v>
      </c>
      <c r="V17" t="n">
        <v>0.84</v>
      </c>
      <c r="W17" t="n">
        <v>6.88</v>
      </c>
      <c r="X17" t="n">
        <v>1.58</v>
      </c>
      <c r="Y17" t="n">
        <v>1</v>
      </c>
      <c r="Z17" t="n">
        <v>10</v>
      </c>
      <c r="AA17" t="n">
        <v>614.2303366373136</v>
      </c>
      <c r="AB17" t="n">
        <v>840.4170445171496</v>
      </c>
      <c r="AC17" t="n">
        <v>760.2088213211624</v>
      </c>
      <c r="AD17" t="n">
        <v>614230.3366373136</v>
      </c>
      <c r="AE17" t="n">
        <v>840417.0445171497</v>
      </c>
      <c r="AF17" t="n">
        <v>1.707071231629346e-05</v>
      </c>
      <c r="AG17" t="n">
        <v>35</v>
      </c>
      <c r="AH17" t="n">
        <v>760208.8213211624</v>
      </c>
    </row>
    <row r="18">
      <c r="A18" t="n">
        <v>16</v>
      </c>
      <c r="B18" t="n">
        <v>105</v>
      </c>
      <c r="C18" t="inlineStr">
        <is>
          <t xml:space="preserve">CONCLUIDO	</t>
        </is>
      </c>
      <c r="D18" t="n">
        <v>3.3298</v>
      </c>
      <c r="E18" t="n">
        <v>30.03</v>
      </c>
      <c r="F18" t="n">
        <v>25.28</v>
      </c>
      <c r="G18" t="n">
        <v>28.09</v>
      </c>
      <c r="H18" t="n">
        <v>0.42</v>
      </c>
      <c r="I18" t="n">
        <v>54</v>
      </c>
      <c r="J18" t="n">
        <v>210.38</v>
      </c>
      <c r="K18" t="n">
        <v>55.27</v>
      </c>
      <c r="L18" t="n">
        <v>5</v>
      </c>
      <c r="M18" t="n">
        <v>52</v>
      </c>
      <c r="N18" t="n">
        <v>45.11</v>
      </c>
      <c r="O18" t="n">
        <v>26180.86</v>
      </c>
      <c r="P18" t="n">
        <v>363.98</v>
      </c>
      <c r="Q18" t="n">
        <v>452.63</v>
      </c>
      <c r="R18" t="n">
        <v>112.55</v>
      </c>
      <c r="S18" t="n">
        <v>57.64</v>
      </c>
      <c r="T18" t="n">
        <v>25145.47</v>
      </c>
      <c r="U18" t="n">
        <v>0.51</v>
      </c>
      <c r="V18" t="n">
        <v>0.84</v>
      </c>
      <c r="W18" t="n">
        <v>6.89</v>
      </c>
      <c r="X18" t="n">
        <v>1.55</v>
      </c>
      <c r="Y18" t="n">
        <v>1</v>
      </c>
      <c r="Z18" t="n">
        <v>10</v>
      </c>
      <c r="AA18" t="n">
        <v>612.8206460124901</v>
      </c>
      <c r="AB18" t="n">
        <v>838.4882436131051</v>
      </c>
      <c r="AC18" t="n">
        <v>758.4641024683108</v>
      </c>
      <c r="AD18" t="n">
        <v>612820.6460124901</v>
      </c>
      <c r="AE18" t="n">
        <v>838488.243613105</v>
      </c>
      <c r="AF18" t="n">
        <v>1.713193823526748e-05</v>
      </c>
      <c r="AG18" t="n">
        <v>35</v>
      </c>
      <c r="AH18" t="n">
        <v>758464.1024683107</v>
      </c>
    </row>
    <row r="19">
      <c r="A19" t="n">
        <v>17</v>
      </c>
      <c r="B19" t="n">
        <v>105</v>
      </c>
      <c r="C19" t="inlineStr">
        <is>
          <t xml:space="preserve">CONCLUIDO	</t>
        </is>
      </c>
      <c r="D19" t="n">
        <v>3.3561</v>
      </c>
      <c r="E19" t="n">
        <v>29.8</v>
      </c>
      <c r="F19" t="n">
        <v>25.16</v>
      </c>
      <c r="G19" t="n">
        <v>29.6</v>
      </c>
      <c r="H19" t="n">
        <v>0.44</v>
      </c>
      <c r="I19" t="n">
        <v>51</v>
      </c>
      <c r="J19" t="n">
        <v>210.78</v>
      </c>
      <c r="K19" t="n">
        <v>55.27</v>
      </c>
      <c r="L19" t="n">
        <v>5.25</v>
      </c>
      <c r="M19" t="n">
        <v>49</v>
      </c>
      <c r="N19" t="n">
        <v>45.26</v>
      </c>
      <c r="O19" t="n">
        <v>26230.5</v>
      </c>
      <c r="P19" t="n">
        <v>362.13</v>
      </c>
      <c r="Q19" t="n">
        <v>452.64</v>
      </c>
      <c r="R19" t="n">
        <v>109.13</v>
      </c>
      <c r="S19" t="n">
        <v>57.64</v>
      </c>
      <c r="T19" t="n">
        <v>23449.97</v>
      </c>
      <c r="U19" t="n">
        <v>0.53</v>
      </c>
      <c r="V19" t="n">
        <v>0.84</v>
      </c>
      <c r="W19" t="n">
        <v>6.88</v>
      </c>
      <c r="X19" t="n">
        <v>1.44</v>
      </c>
      <c r="Y19" t="n">
        <v>1</v>
      </c>
      <c r="Z19" t="n">
        <v>10</v>
      </c>
      <c r="AA19" t="n">
        <v>608.9917039961342</v>
      </c>
      <c r="AB19" t="n">
        <v>833.2493162253271</v>
      </c>
      <c r="AC19" t="n">
        <v>753.7251709575414</v>
      </c>
      <c r="AD19" t="n">
        <v>608991.7039961342</v>
      </c>
      <c r="AE19" t="n">
        <v>833249.3162253271</v>
      </c>
      <c r="AF19" t="n">
        <v>1.726725266123527e-05</v>
      </c>
      <c r="AG19" t="n">
        <v>35</v>
      </c>
      <c r="AH19" t="n">
        <v>753725.1709575414</v>
      </c>
    </row>
    <row r="20">
      <c r="A20" t="n">
        <v>18</v>
      </c>
      <c r="B20" t="n">
        <v>105</v>
      </c>
      <c r="C20" t="inlineStr">
        <is>
          <t xml:space="preserve">CONCLUIDO	</t>
        </is>
      </c>
      <c r="D20" t="n">
        <v>3.3771</v>
      </c>
      <c r="E20" t="n">
        <v>29.61</v>
      </c>
      <c r="F20" t="n">
        <v>25.1</v>
      </c>
      <c r="G20" t="n">
        <v>31.37</v>
      </c>
      <c r="H20" t="n">
        <v>0.46</v>
      </c>
      <c r="I20" t="n">
        <v>48</v>
      </c>
      <c r="J20" t="n">
        <v>211.18</v>
      </c>
      <c r="K20" t="n">
        <v>55.27</v>
      </c>
      <c r="L20" t="n">
        <v>5.5</v>
      </c>
      <c r="M20" t="n">
        <v>46</v>
      </c>
      <c r="N20" t="n">
        <v>45.41</v>
      </c>
      <c r="O20" t="n">
        <v>26280.2</v>
      </c>
      <c r="P20" t="n">
        <v>360.81</v>
      </c>
      <c r="Q20" t="n">
        <v>452.69</v>
      </c>
      <c r="R20" t="n">
        <v>106.82</v>
      </c>
      <c r="S20" t="n">
        <v>57.64</v>
      </c>
      <c r="T20" t="n">
        <v>22310.45</v>
      </c>
      <c r="U20" t="n">
        <v>0.54</v>
      </c>
      <c r="V20" t="n">
        <v>0.84</v>
      </c>
      <c r="W20" t="n">
        <v>6.88</v>
      </c>
      <c r="X20" t="n">
        <v>1.37</v>
      </c>
      <c r="Y20" t="n">
        <v>1</v>
      </c>
      <c r="Z20" t="n">
        <v>10</v>
      </c>
      <c r="AA20" t="n">
        <v>606.1369681290371</v>
      </c>
      <c r="AB20" t="n">
        <v>829.343340669907</v>
      </c>
      <c r="AC20" t="n">
        <v>750.1919762270595</v>
      </c>
      <c r="AD20" t="n">
        <v>606136.9681290371</v>
      </c>
      <c r="AE20" t="n">
        <v>829343.3406699069</v>
      </c>
      <c r="AF20" t="n">
        <v>1.737529840060118e-05</v>
      </c>
      <c r="AG20" t="n">
        <v>35</v>
      </c>
      <c r="AH20" t="n">
        <v>750191.9762270595</v>
      </c>
    </row>
    <row r="21">
      <c r="A21" t="n">
        <v>19</v>
      </c>
      <c r="B21" t="n">
        <v>105</v>
      </c>
      <c r="C21" t="inlineStr">
        <is>
          <t xml:space="preserve">CONCLUIDO	</t>
        </is>
      </c>
      <c r="D21" t="n">
        <v>3.3949</v>
      </c>
      <c r="E21" t="n">
        <v>29.46</v>
      </c>
      <c r="F21" t="n">
        <v>25.03</v>
      </c>
      <c r="G21" t="n">
        <v>32.64</v>
      </c>
      <c r="H21" t="n">
        <v>0.48</v>
      </c>
      <c r="I21" t="n">
        <v>46</v>
      </c>
      <c r="J21" t="n">
        <v>211.59</v>
      </c>
      <c r="K21" t="n">
        <v>55.27</v>
      </c>
      <c r="L21" t="n">
        <v>5.75</v>
      </c>
      <c r="M21" t="n">
        <v>44</v>
      </c>
      <c r="N21" t="n">
        <v>45.57</v>
      </c>
      <c r="O21" t="n">
        <v>26329.94</v>
      </c>
      <c r="P21" t="n">
        <v>359.69</v>
      </c>
      <c r="Q21" t="n">
        <v>452.67</v>
      </c>
      <c r="R21" t="n">
        <v>104.61</v>
      </c>
      <c r="S21" t="n">
        <v>57.64</v>
      </c>
      <c r="T21" t="n">
        <v>21213.23</v>
      </c>
      <c r="U21" t="n">
        <v>0.55</v>
      </c>
      <c r="V21" t="n">
        <v>0.85</v>
      </c>
      <c r="W21" t="n">
        <v>6.87</v>
      </c>
      <c r="X21" t="n">
        <v>1.3</v>
      </c>
      <c r="Y21" t="n">
        <v>1</v>
      </c>
      <c r="Z21" t="n">
        <v>10</v>
      </c>
      <c r="AA21" t="n">
        <v>603.7189875214485</v>
      </c>
      <c r="AB21" t="n">
        <v>826.0349529288285</v>
      </c>
      <c r="AC21" t="n">
        <v>747.1993363686382</v>
      </c>
      <c r="AD21" t="n">
        <v>603718.9875214485</v>
      </c>
      <c r="AE21" t="n">
        <v>826034.9529288285</v>
      </c>
      <c r="AF21" t="n">
        <v>1.746688002730181e-05</v>
      </c>
      <c r="AG21" t="n">
        <v>35</v>
      </c>
      <c r="AH21" t="n">
        <v>747199.3363686382</v>
      </c>
    </row>
    <row r="22">
      <c r="A22" t="n">
        <v>20</v>
      </c>
      <c r="B22" t="n">
        <v>105</v>
      </c>
      <c r="C22" t="inlineStr">
        <is>
          <t xml:space="preserve">CONCLUIDO	</t>
        </is>
      </c>
      <c r="D22" t="n">
        <v>3.4137</v>
      </c>
      <c r="E22" t="n">
        <v>29.29</v>
      </c>
      <c r="F22" t="n">
        <v>24.94</v>
      </c>
      <c r="G22" t="n">
        <v>34.01</v>
      </c>
      <c r="H22" t="n">
        <v>0.5</v>
      </c>
      <c r="I22" t="n">
        <v>44</v>
      </c>
      <c r="J22" t="n">
        <v>211.99</v>
      </c>
      <c r="K22" t="n">
        <v>55.27</v>
      </c>
      <c r="L22" t="n">
        <v>6</v>
      </c>
      <c r="M22" t="n">
        <v>42</v>
      </c>
      <c r="N22" t="n">
        <v>45.72</v>
      </c>
      <c r="O22" t="n">
        <v>26379.74</v>
      </c>
      <c r="P22" t="n">
        <v>358.44</v>
      </c>
      <c r="Q22" t="n">
        <v>452.7</v>
      </c>
      <c r="R22" t="n">
        <v>101.99</v>
      </c>
      <c r="S22" t="n">
        <v>57.64</v>
      </c>
      <c r="T22" t="n">
        <v>19912.28</v>
      </c>
      <c r="U22" t="n">
        <v>0.57</v>
      </c>
      <c r="V22" t="n">
        <v>0.85</v>
      </c>
      <c r="W22" t="n">
        <v>6.87</v>
      </c>
      <c r="X22" t="n">
        <v>1.22</v>
      </c>
      <c r="Y22" t="n">
        <v>1</v>
      </c>
      <c r="Z22" t="n">
        <v>10</v>
      </c>
      <c r="AA22" t="n">
        <v>592.1588353554209</v>
      </c>
      <c r="AB22" t="n">
        <v>810.2178427373498</v>
      </c>
      <c r="AC22" t="n">
        <v>732.8917889743807</v>
      </c>
      <c r="AD22" t="n">
        <v>592158.8353554209</v>
      </c>
      <c r="AE22" t="n">
        <v>810217.8427373498</v>
      </c>
      <c r="AF22" t="n">
        <v>1.756360668921034e-05</v>
      </c>
      <c r="AG22" t="n">
        <v>34</v>
      </c>
      <c r="AH22" t="n">
        <v>732891.7889743807</v>
      </c>
    </row>
    <row r="23">
      <c r="A23" t="n">
        <v>21</v>
      </c>
      <c r="B23" t="n">
        <v>105</v>
      </c>
      <c r="C23" t="inlineStr">
        <is>
          <t xml:space="preserve">CONCLUIDO	</t>
        </is>
      </c>
      <c r="D23" t="n">
        <v>3.4275</v>
      </c>
      <c r="E23" t="n">
        <v>29.18</v>
      </c>
      <c r="F23" t="n">
        <v>24.91</v>
      </c>
      <c r="G23" t="n">
        <v>35.58</v>
      </c>
      <c r="H23" t="n">
        <v>0.52</v>
      </c>
      <c r="I23" t="n">
        <v>42</v>
      </c>
      <c r="J23" t="n">
        <v>212.4</v>
      </c>
      <c r="K23" t="n">
        <v>55.27</v>
      </c>
      <c r="L23" t="n">
        <v>6.25</v>
      </c>
      <c r="M23" t="n">
        <v>40</v>
      </c>
      <c r="N23" t="n">
        <v>45.87</v>
      </c>
      <c r="O23" t="n">
        <v>26429.59</v>
      </c>
      <c r="P23" t="n">
        <v>357.52</v>
      </c>
      <c r="Q23" t="n">
        <v>452.65</v>
      </c>
      <c r="R23" t="n">
        <v>100.94</v>
      </c>
      <c r="S23" t="n">
        <v>57.64</v>
      </c>
      <c r="T23" t="n">
        <v>19396.72</v>
      </c>
      <c r="U23" t="n">
        <v>0.57</v>
      </c>
      <c r="V23" t="n">
        <v>0.85</v>
      </c>
      <c r="W23" t="n">
        <v>6.86</v>
      </c>
      <c r="X23" t="n">
        <v>1.18</v>
      </c>
      <c r="Y23" t="n">
        <v>1</v>
      </c>
      <c r="Z23" t="n">
        <v>10</v>
      </c>
      <c r="AA23" t="n">
        <v>590.3172725803778</v>
      </c>
      <c r="AB23" t="n">
        <v>807.69813530452</v>
      </c>
      <c r="AC23" t="n">
        <v>730.6125588825084</v>
      </c>
      <c r="AD23" t="n">
        <v>590317.2725803778</v>
      </c>
      <c r="AE23" t="n">
        <v>807698.1353045199</v>
      </c>
      <c r="AF23" t="n">
        <v>1.763460817507937e-05</v>
      </c>
      <c r="AG23" t="n">
        <v>34</v>
      </c>
      <c r="AH23" t="n">
        <v>730612.5588825084</v>
      </c>
    </row>
    <row r="24">
      <c r="A24" t="n">
        <v>22</v>
      </c>
      <c r="B24" t="n">
        <v>105</v>
      </c>
      <c r="C24" t="inlineStr">
        <is>
          <t xml:space="preserve">CONCLUIDO	</t>
        </is>
      </c>
      <c r="D24" t="n">
        <v>3.4363</v>
      </c>
      <c r="E24" t="n">
        <v>29.1</v>
      </c>
      <c r="F24" t="n">
        <v>24.87</v>
      </c>
      <c r="G24" t="n">
        <v>36.4</v>
      </c>
      <c r="H24" t="n">
        <v>0.54</v>
      </c>
      <c r="I24" t="n">
        <v>41</v>
      </c>
      <c r="J24" t="n">
        <v>212.8</v>
      </c>
      <c r="K24" t="n">
        <v>55.27</v>
      </c>
      <c r="L24" t="n">
        <v>6.5</v>
      </c>
      <c r="M24" t="n">
        <v>39</v>
      </c>
      <c r="N24" t="n">
        <v>46.03</v>
      </c>
      <c r="O24" t="n">
        <v>26479.5</v>
      </c>
      <c r="P24" t="n">
        <v>356.86</v>
      </c>
      <c r="Q24" t="n">
        <v>452.63</v>
      </c>
      <c r="R24" t="n">
        <v>99.62</v>
      </c>
      <c r="S24" t="n">
        <v>57.64</v>
      </c>
      <c r="T24" t="n">
        <v>18741.22</v>
      </c>
      <c r="U24" t="n">
        <v>0.58</v>
      </c>
      <c r="V24" t="n">
        <v>0.85</v>
      </c>
      <c r="W24" t="n">
        <v>6.86</v>
      </c>
      <c r="X24" t="n">
        <v>1.15</v>
      </c>
      <c r="Y24" t="n">
        <v>1</v>
      </c>
      <c r="Z24" t="n">
        <v>10</v>
      </c>
      <c r="AA24" t="n">
        <v>589.0720236622242</v>
      </c>
      <c r="AB24" t="n">
        <v>805.9943307981971</v>
      </c>
      <c r="AC24" t="n">
        <v>729.0713630869644</v>
      </c>
      <c r="AD24" t="n">
        <v>589072.0236622242</v>
      </c>
      <c r="AE24" t="n">
        <v>805994.3307981971</v>
      </c>
      <c r="AF24" t="n">
        <v>1.76798844849089e-05</v>
      </c>
      <c r="AG24" t="n">
        <v>34</v>
      </c>
      <c r="AH24" t="n">
        <v>729071.3630869645</v>
      </c>
    </row>
    <row r="25">
      <c r="A25" t="n">
        <v>23</v>
      </c>
      <c r="B25" t="n">
        <v>105</v>
      </c>
      <c r="C25" t="inlineStr">
        <is>
          <t xml:space="preserve">CONCLUIDO	</t>
        </is>
      </c>
      <c r="D25" t="n">
        <v>3.4531</v>
      </c>
      <c r="E25" t="n">
        <v>28.96</v>
      </c>
      <c r="F25" t="n">
        <v>24.81</v>
      </c>
      <c r="G25" t="n">
        <v>38.17</v>
      </c>
      <c r="H25" t="n">
        <v>0.5600000000000001</v>
      </c>
      <c r="I25" t="n">
        <v>39</v>
      </c>
      <c r="J25" t="n">
        <v>213.21</v>
      </c>
      <c r="K25" t="n">
        <v>55.27</v>
      </c>
      <c r="L25" t="n">
        <v>6.75</v>
      </c>
      <c r="M25" t="n">
        <v>37</v>
      </c>
      <c r="N25" t="n">
        <v>46.18</v>
      </c>
      <c r="O25" t="n">
        <v>26529.46</v>
      </c>
      <c r="P25" t="n">
        <v>355.67</v>
      </c>
      <c r="Q25" t="n">
        <v>452.62</v>
      </c>
      <c r="R25" t="n">
        <v>97.81</v>
      </c>
      <c r="S25" t="n">
        <v>57.64</v>
      </c>
      <c r="T25" t="n">
        <v>17846.33</v>
      </c>
      <c r="U25" t="n">
        <v>0.59</v>
      </c>
      <c r="V25" t="n">
        <v>0.85</v>
      </c>
      <c r="W25" t="n">
        <v>6.86</v>
      </c>
      <c r="X25" t="n">
        <v>1.09</v>
      </c>
      <c r="Y25" t="n">
        <v>1</v>
      </c>
      <c r="Z25" t="n">
        <v>10</v>
      </c>
      <c r="AA25" t="n">
        <v>586.782472794239</v>
      </c>
      <c r="AB25" t="n">
        <v>802.8616662927641</v>
      </c>
      <c r="AC25" t="n">
        <v>726.2376756852078</v>
      </c>
      <c r="AD25" t="n">
        <v>586782.4727942389</v>
      </c>
      <c r="AE25" t="n">
        <v>802861.6662927641</v>
      </c>
      <c r="AF25" t="n">
        <v>1.776632107640163e-05</v>
      </c>
      <c r="AG25" t="n">
        <v>34</v>
      </c>
      <c r="AH25" t="n">
        <v>726237.6756852078</v>
      </c>
    </row>
    <row r="26">
      <c r="A26" t="n">
        <v>24</v>
      </c>
      <c r="B26" t="n">
        <v>105</v>
      </c>
      <c r="C26" t="inlineStr">
        <is>
          <t xml:space="preserve">CONCLUIDO	</t>
        </is>
      </c>
      <c r="D26" t="n">
        <v>3.4614</v>
      </c>
      <c r="E26" t="n">
        <v>28.89</v>
      </c>
      <c r="F26" t="n">
        <v>24.78</v>
      </c>
      <c r="G26" t="n">
        <v>39.13</v>
      </c>
      <c r="H26" t="n">
        <v>0.58</v>
      </c>
      <c r="I26" t="n">
        <v>38</v>
      </c>
      <c r="J26" t="n">
        <v>213.61</v>
      </c>
      <c r="K26" t="n">
        <v>55.27</v>
      </c>
      <c r="L26" t="n">
        <v>7</v>
      </c>
      <c r="M26" t="n">
        <v>36</v>
      </c>
      <c r="N26" t="n">
        <v>46.34</v>
      </c>
      <c r="O26" t="n">
        <v>26579.47</v>
      </c>
      <c r="P26" t="n">
        <v>354.94</v>
      </c>
      <c r="Q26" t="n">
        <v>452.61</v>
      </c>
      <c r="R26" t="n">
        <v>96.91</v>
      </c>
      <c r="S26" t="n">
        <v>57.64</v>
      </c>
      <c r="T26" t="n">
        <v>17405.45</v>
      </c>
      <c r="U26" t="n">
        <v>0.59</v>
      </c>
      <c r="V26" t="n">
        <v>0.86</v>
      </c>
      <c r="W26" t="n">
        <v>6.85</v>
      </c>
      <c r="X26" t="n">
        <v>1.06</v>
      </c>
      <c r="Y26" t="n">
        <v>1</v>
      </c>
      <c r="Z26" t="n">
        <v>10</v>
      </c>
      <c r="AA26" t="n">
        <v>585.5597883626486</v>
      </c>
      <c r="AB26" t="n">
        <v>801.1887355124325</v>
      </c>
      <c r="AC26" t="n">
        <v>724.7244070705779</v>
      </c>
      <c r="AD26" t="n">
        <v>585559.7883626487</v>
      </c>
      <c r="AE26" t="n">
        <v>801188.7355124324</v>
      </c>
      <c r="AF26" t="n">
        <v>1.78090248686272e-05</v>
      </c>
      <c r="AG26" t="n">
        <v>34</v>
      </c>
      <c r="AH26" t="n">
        <v>724724.4070705778</v>
      </c>
    </row>
    <row r="27">
      <c r="A27" t="n">
        <v>25</v>
      </c>
      <c r="B27" t="n">
        <v>105</v>
      </c>
      <c r="C27" t="inlineStr">
        <is>
          <t xml:space="preserve">CONCLUIDO	</t>
        </is>
      </c>
      <c r="D27" t="n">
        <v>3.4671</v>
      </c>
      <c r="E27" t="n">
        <v>28.84</v>
      </c>
      <c r="F27" t="n">
        <v>24.78</v>
      </c>
      <c r="G27" t="n">
        <v>40.18</v>
      </c>
      <c r="H27" t="n">
        <v>0.6</v>
      </c>
      <c r="I27" t="n">
        <v>37</v>
      </c>
      <c r="J27" t="n">
        <v>214.02</v>
      </c>
      <c r="K27" t="n">
        <v>55.27</v>
      </c>
      <c r="L27" t="n">
        <v>7.25</v>
      </c>
      <c r="M27" t="n">
        <v>35</v>
      </c>
      <c r="N27" t="n">
        <v>46.49</v>
      </c>
      <c r="O27" t="n">
        <v>26629.54</v>
      </c>
      <c r="P27" t="n">
        <v>355.03</v>
      </c>
      <c r="Q27" t="n">
        <v>452.63</v>
      </c>
      <c r="R27" t="n">
        <v>96.48999999999999</v>
      </c>
      <c r="S27" t="n">
        <v>57.64</v>
      </c>
      <c r="T27" t="n">
        <v>17200.26</v>
      </c>
      <c r="U27" t="n">
        <v>0.6</v>
      </c>
      <c r="V27" t="n">
        <v>0.86</v>
      </c>
      <c r="W27" t="n">
        <v>6.86</v>
      </c>
      <c r="X27" t="n">
        <v>1.05</v>
      </c>
      <c r="Y27" t="n">
        <v>1</v>
      </c>
      <c r="Z27" t="n">
        <v>10</v>
      </c>
      <c r="AA27" t="n">
        <v>585.1624560683749</v>
      </c>
      <c r="AB27" t="n">
        <v>800.6450879383434</v>
      </c>
      <c r="AC27" t="n">
        <v>724.2326444579456</v>
      </c>
      <c r="AD27" t="n">
        <v>585162.4560683749</v>
      </c>
      <c r="AE27" t="n">
        <v>800645.0879383434</v>
      </c>
      <c r="AF27" t="n">
        <v>1.783835156931223e-05</v>
      </c>
      <c r="AG27" t="n">
        <v>34</v>
      </c>
      <c r="AH27" t="n">
        <v>724232.6444579456</v>
      </c>
    </row>
    <row r="28">
      <c r="A28" t="n">
        <v>26</v>
      </c>
      <c r="B28" t="n">
        <v>105</v>
      </c>
      <c r="C28" t="inlineStr">
        <is>
          <t xml:space="preserve">CONCLUIDO	</t>
        </is>
      </c>
      <c r="D28" t="n">
        <v>3.4876</v>
      </c>
      <c r="E28" t="n">
        <v>28.67</v>
      </c>
      <c r="F28" t="n">
        <v>24.69</v>
      </c>
      <c r="G28" t="n">
        <v>42.32</v>
      </c>
      <c r="H28" t="n">
        <v>0.62</v>
      </c>
      <c r="I28" t="n">
        <v>35</v>
      </c>
      <c r="J28" t="n">
        <v>214.42</v>
      </c>
      <c r="K28" t="n">
        <v>55.27</v>
      </c>
      <c r="L28" t="n">
        <v>7.5</v>
      </c>
      <c r="M28" t="n">
        <v>33</v>
      </c>
      <c r="N28" t="n">
        <v>46.65</v>
      </c>
      <c r="O28" t="n">
        <v>26679.66</v>
      </c>
      <c r="P28" t="n">
        <v>353.45</v>
      </c>
      <c r="Q28" t="n">
        <v>452.67</v>
      </c>
      <c r="R28" t="n">
        <v>93.84</v>
      </c>
      <c r="S28" t="n">
        <v>57.64</v>
      </c>
      <c r="T28" t="n">
        <v>15882.47</v>
      </c>
      <c r="U28" t="n">
        <v>0.61</v>
      </c>
      <c r="V28" t="n">
        <v>0.86</v>
      </c>
      <c r="W28" t="n">
        <v>6.85</v>
      </c>
      <c r="X28" t="n">
        <v>0.96</v>
      </c>
      <c r="Y28" t="n">
        <v>1</v>
      </c>
      <c r="Z28" t="n">
        <v>10</v>
      </c>
      <c r="AA28" t="n">
        <v>582.3091477018933</v>
      </c>
      <c r="AB28" t="n">
        <v>796.7410655522418</v>
      </c>
      <c r="AC28" t="n">
        <v>720.701216489044</v>
      </c>
      <c r="AD28" t="n">
        <v>582309.1477018932</v>
      </c>
      <c r="AE28" t="n">
        <v>796741.0655522419</v>
      </c>
      <c r="AF28" t="n">
        <v>1.79438247910742e-05</v>
      </c>
      <c r="AG28" t="n">
        <v>34</v>
      </c>
      <c r="AH28" t="n">
        <v>720701.216489044</v>
      </c>
    </row>
    <row r="29">
      <c r="A29" t="n">
        <v>27</v>
      </c>
      <c r="B29" t="n">
        <v>105</v>
      </c>
      <c r="C29" t="inlineStr">
        <is>
          <t xml:space="preserve">CONCLUIDO	</t>
        </is>
      </c>
      <c r="D29" t="n">
        <v>3.4977</v>
      </c>
      <c r="E29" t="n">
        <v>28.59</v>
      </c>
      <c r="F29" t="n">
        <v>24.65</v>
      </c>
      <c r="G29" t="n">
        <v>43.49</v>
      </c>
      <c r="H29" t="n">
        <v>0.64</v>
      </c>
      <c r="I29" t="n">
        <v>34</v>
      </c>
      <c r="J29" t="n">
        <v>214.83</v>
      </c>
      <c r="K29" t="n">
        <v>55.27</v>
      </c>
      <c r="L29" t="n">
        <v>7.75</v>
      </c>
      <c r="M29" t="n">
        <v>32</v>
      </c>
      <c r="N29" t="n">
        <v>46.81</v>
      </c>
      <c r="O29" t="n">
        <v>26729.83</v>
      </c>
      <c r="P29" t="n">
        <v>352.5</v>
      </c>
      <c r="Q29" t="n">
        <v>452.61</v>
      </c>
      <c r="R29" t="n">
        <v>92.26000000000001</v>
      </c>
      <c r="S29" t="n">
        <v>57.64</v>
      </c>
      <c r="T29" t="n">
        <v>15096.37</v>
      </c>
      <c r="U29" t="n">
        <v>0.62</v>
      </c>
      <c r="V29" t="n">
        <v>0.86</v>
      </c>
      <c r="W29" t="n">
        <v>6.85</v>
      </c>
      <c r="X29" t="n">
        <v>0.92</v>
      </c>
      <c r="Y29" t="n">
        <v>1</v>
      </c>
      <c r="Z29" t="n">
        <v>10</v>
      </c>
      <c r="AA29" t="n">
        <v>580.8025597065239</v>
      </c>
      <c r="AB29" t="n">
        <v>794.6796853910063</v>
      </c>
      <c r="AC29" t="n">
        <v>718.8365715572313</v>
      </c>
      <c r="AD29" t="n">
        <v>580802.5597065239</v>
      </c>
      <c r="AE29" t="n">
        <v>794679.6853910063</v>
      </c>
      <c r="AF29" t="n">
        <v>1.7995789646674e-05</v>
      </c>
      <c r="AG29" t="n">
        <v>34</v>
      </c>
      <c r="AH29" t="n">
        <v>718836.5715572314</v>
      </c>
    </row>
    <row r="30">
      <c r="A30" t="n">
        <v>28</v>
      </c>
      <c r="B30" t="n">
        <v>105</v>
      </c>
      <c r="C30" t="inlineStr">
        <is>
          <t xml:space="preserve">CONCLUIDO	</t>
        </is>
      </c>
      <c r="D30" t="n">
        <v>3.5025</v>
      </c>
      <c r="E30" t="n">
        <v>28.55</v>
      </c>
      <c r="F30" t="n">
        <v>24.65</v>
      </c>
      <c r="G30" t="n">
        <v>44.81</v>
      </c>
      <c r="H30" t="n">
        <v>0.66</v>
      </c>
      <c r="I30" t="n">
        <v>33</v>
      </c>
      <c r="J30" t="n">
        <v>215.24</v>
      </c>
      <c r="K30" t="n">
        <v>55.27</v>
      </c>
      <c r="L30" t="n">
        <v>8</v>
      </c>
      <c r="M30" t="n">
        <v>31</v>
      </c>
      <c r="N30" t="n">
        <v>46.97</v>
      </c>
      <c r="O30" t="n">
        <v>26780.06</v>
      </c>
      <c r="P30" t="n">
        <v>352.55</v>
      </c>
      <c r="Q30" t="n">
        <v>452.66</v>
      </c>
      <c r="R30" t="n">
        <v>92.2</v>
      </c>
      <c r="S30" t="n">
        <v>57.64</v>
      </c>
      <c r="T30" t="n">
        <v>15071.71</v>
      </c>
      <c r="U30" t="n">
        <v>0.63</v>
      </c>
      <c r="V30" t="n">
        <v>0.86</v>
      </c>
      <c r="W30" t="n">
        <v>6.85</v>
      </c>
      <c r="X30" t="n">
        <v>0.92</v>
      </c>
      <c r="Y30" t="n">
        <v>1</v>
      </c>
      <c r="Z30" t="n">
        <v>10</v>
      </c>
      <c r="AA30" t="n">
        <v>580.4600565148238</v>
      </c>
      <c r="AB30" t="n">
        <v>794.2110574139477</v>
      </c>
      <c r="AC30" t="n">
        <v>718.4126687765799</v>
      </c>
      <c r="AD30" t="n">
        <v>580460.0565148238</v>
      </c>
      <c r="AE30" t="n">
        <v>794211.0574139478</v>
      </c>
      <c r="AF30" t="n">
        <v>1.802048581567192e-05</v>
      </c>
      <c r="AG30" t="n">
        <v>34</v>
      </c>
      <c r="AH30" t="n">
        <v>718412.6687765799</v>
      </c>
    </row>
    <row r="31">
      <c r="A31" t="n">
        <v>29</v>
      </c>
      <c r="B31" t="n">
        <v>105</v>
      </c>
      <c r="C31" t="inlineStr">
        <is>
          <t xml:space="preserve">CONCLUIDO	</t>
        </is>
      </c>
      <c r="D31" t="n">
        <v>3.5095</v>
      </c>
      <c r="E31" t="n">
        <v>28.49</v>
      </c>
      <c r="F31" t="n">
        <v>24.63</v>
      </c>
      <c r="G31" t="n">
        <v>46.18</v>
      </c>
      <c r="H31" t="n">
        <v>0.68</v>
      </c>
      <c r="I31" t="n">
        <v>32</v>
      </c>
      <c r="J31" t="n">
        <v>215.65</v>
      </c>
      <c r="K31" t="n">
        <v>55.27</v>
      </c>
      <c r="L31" t="n">
        <v>8.25</v>
      </c>
      <c r="M31" t="n">
        <v>30</v>
      </c>
      <c r="N31" t="n">
        <v>47.12</v>
      </c>
      <c r="O31" t="n">
        <v>26830.34</v>
      </c>
      <c r="P31" t="n">
        <v>352.07</v>
      </c>
      <c r="Q31" t="n">
        <v>452.62</v>
      </c>
      <c r="R31" t="n">
        <v>91.84999999999999</v>
      </c>
      <c r="S31" t="n">
        <v>57.64</v>
      </c>
      <c r="T31" t="n">
        <v>14901.23</v>
      </c>
      <c r="U31" t="n">
        <v>0.63</v>
      </c>
      <c r="V31" t="n">
        <v>0.86</v>
      </c>
      <c r="W31" t="n">
        <v>6.85</v>
      </c>
      <c r="X31" t="n">
        <v>0.91</v>
      </c>
      <c r="Y31" t="n">
        <v>1</v>
      </c>
      <c r="Z31" t="n">
        <v>10</v>
      </c>
      <c r="AA31" t="n">
        <v>570.590598032718</v>
      </c>
      <c r="AB31" t="n">
        <v>780.7072289089523</v>
      </c>
      <c r="AC31" t="n">
        <v>706.1976267113588</v>
      </c>
      <c r="AD31" t="n">
        <v>570590.5980327181</v>
      </c>
      <c r="AE31" t="n">
        <v>780707.2289089523</v>
      </c>
      <c r="AF31" t="n">
        <v>1.805650106212722e-05</v>
      </c>
      <c r="AG31" t="n">
        <v>33</v>
      </c>
      <c r="AH31" t="n">
        <v>706197.6267113588</v>
      </c>
    </row>
    <row r="32">
      <c r="A32" t="n">
        <v>30</v>
      </c>
      <c r="B32" t="n">
        <v>105</v>
      </c>
      <c r="C32" t="inlineStr">
        <is>
          <t xml:space="preserve">CONCLUIDO	</t>
        </is>
      </c>
      <c r="D32" t="n">
        <v>3.5206</v>
      </c>
      <c r="E32" t="n">
        <v>28.4</v>
      </c>
      <c r="F32" t="n">
        <v>24.58</v>
      </c>
      <c r="G32" t="n">
        <v>47.58</v>
      </c>
      <c r="H32" t="n">
        <v>0.7</v>
      </c>
      <c r="I32" t="n">
        <v>31</v>
      </c>
      <c r="J32" t="n">
        <v>216.05</v>
      </c>
      <c r="K32" t="n">
        <v>55.27</v>
      </c>
      <c r="L32" t="n">
        <v>8.5</v>
      </c>
      <c r="M32" t="n">
        <v>29</v>
      </c>
      <c r="N32" t="n">
        <v>47.28</v>
      </c>
      <c r="O32" t="n">
        <v>26880.68</v>
      </c>
      <c r="P32" t="n">
        <v>351.04</v>
      </c>
      <c r="Q32" t="n">
        <v>452.6</v>
      </c>
      <c r="R32" t="n">
        <v>90.25</v>
      </c>
      <c r="S32" t="n">
        <v>57.64</v>
      </c>
      <c r="T32" t="n">
        <v>14109.56</v>
      </c>
      <c r="U32" t="n">
        <v>0.64</v>
      </c>
      <c r="V32" t="n">
        <v>0.86</v>
      </c>
      <c r="W32" t="n">
        <v>6.84</v>
      </c>
      <c r="X32" t="n">
        <v>0.86</v>
      </c>
      <c r="Y32" t="n">
        <v>1</v>
      </c>
      <c r="Z32" t="n">
        <v>10</v>
      </c>
      <c r="AA32" t="n">
        <v>568.9563183762729</v>
      </c>
      <c r="AB32" t="n">
        <v>778.4711353836742</v>
      </c>
      <c r="AC32" t="n">
        <v>704.1749428137562</v>
      </c>
      <c r="AD32" t="n">
        <v>568956.3183762729</v>
      </c>
      <c r="AE32" t="n">
        <v>778471.1353836742</v>
      </c>
      <c r="AF32" t="n">
        <v>1.811361095293492e-05</v>
      </c>
      <c r="AG32" t="n">
        <v>33</v>
      </c>
      <c r="AH32" t="n">
        <v>704174.9428137562</v>
      </c>
    </row>
    <row r="33">
      <c r="A33" t="n">
        <v>31</v>
      </c>
      <c r="B33" t="n">
        <v>105</v>
      </c>
      <c r="C33" t="inlineStr">
        <is>
          <t xml:space="preserve">CONCLUIDO	</t>
        </is>
      </c>
      <c r="D33" t="n">
        <v>3.5282</v>
      </c>
      <c r="E33" t="n">
        <v>28.34</v>
      </c>
      <c r="F33" t="n">
        <v>24.56</v>
      </c>
      <c r="G33" t="n">
        <v>49.12</v>
      </c>
      <c r="H33" t="n">
        <v>0.72</v>
      </c>
      <c r="I33" t="n">
        <v>30</v>
      </c>
      <c r="J33" t="n">
        <v>216.46</v>
      </c>
      <c r="K33" t="n">
        <v>55.27</v>
      </c>
      <c r="L33" t="n">
        <v>8.75</v>
      </c>
      <c r="M33" t="n">
        <v>28</v>
      </c>
      <c r="N33" t="n">
        <v>47.44</v>
      </c>
      <c r="O33" t="n">
        <v>26931.07</v>
      </c>
      <c r="P33" t="n">
        <v>350.76</v>
      </c>
      <c r="Q33" t="n">
        <v>452.73</v>
      </c>
      <c r="R33" t="n">
        <v>89.67</v>
      </c>
      <c r="S33" t="n">
        <v>57.64</v>
      </c>
      <c r="T33" t="n">
        <v>13820.97</v>
      </c>
      <c r="U33" t="n">
        <v>0.64</v>
      </c>
      <c r="V33" t="n">
        <v>0.86</v>
      </c>
      <c r="W33" t="n">
        <v>6.84</v>
      </c>
      <c r="X33" t="n">
        <v>0.84</v>
      </c>
      <c r="Y33" t="n">
        <v>1</v>
      </c>
      <c r="Z33" t="n">
        <v>10</v>
      </c>
      <c r="AA33" t="n">
        <v>568.1527363160071</v>
      </c>
      <c r="AB33" t="n">
        <v>777.3716389572799</v>
      </c>
      <c r="AC33" t="n">
        <v>703.1803807831441</v>
      </c>
      <c r="AD33" t="n">
        <v>568152.7363160071</v>
      </c>
      <c r="AE33" t="n">
        <v>777371.6389572799</v>
      </c>
      <c r="AF33" t="n">
        <v>1.815271322051496e-05</v>
      </c>
      <c r="AG33" t="n">
        <v>33</v>
      </c>
      <c r="AH33" t="n">
        <v>703180.380783144</v>
      </c>
    </row>
    <row r="34">
      <c r="A34" t="n">
        <v>32</v>
      </c>
      <c r="B34" t="n">
        <v>105</v>
      </c>
      <c r="C34" t="inlineStr">
        <is>
          <t xml:space="preserve">CONCLUIDO	</t>
        </is>
      </c>
      <c r="D34" t="n">
        <v>3.537</v>
      </c>
      <c r="E34" t="n">
        <v>28.27</v>
      </c>
      <c r="F34" t="n">
        <v>24.53</v>
      </c>
      <c r="G34" t="n">
        <v>50.76</v>
      </c>
      <c r="H34" t="n">
        <v>0.74</v>
      </c>
      <c r="I34" t="n">
        <v>29</v>
      </c>
      <c r="J34" t="n">
        <v>216.87</v>
      </c>
      <c r="K34" t="n">
        <v>55.27</v>
      </c>
      <c r="L34" t="n">
        <v>9</v>
      </c>
      <c r="M34" t="n">
        <v>27</v>
      </c>
      <c r="N34" t="n">
        <v>47.6</v>
      </c>
      <c r="O34" t="n">
        <v>26981.51</v>
      </c>
      <c r="P34" t="n">
        <v>349.84</v>
      </c>
      <c r="Q34" t="n">
        <v>452.65</v>
      </c>
      <c r="R34" t="n">
        <v>88.56999999999999</v>
      </c>
      <c r="S34" t="n">
        <v>57.64</v>
      </c>
      <c r="T34" t="n">
        <v>13276.74</v>
      </c>
      <c r="U34" t="n">
        <v>0.65</v>
      </c>
      <c r="V34" t="n">
        <v>0.86</v>
      </c>
      <c r="W34" t="n">
        <v>6.84</v>
      </c>
      <c r="X34" t="n">
        <v>0.8100000000000001</v>
      </c>
      <c r="Y34" t="n">
        <v>1</v>
      </c>
      <c r="Z34" t="n">
        <v>10</v>
      </c>
      <c r="AA34" t="n">
        <v>566.8105698710337</v>
      </c>
      <c r="AB34" t="n">
        <v>775.5352276150629</v>
      </c>
      <c r="AC34" t="n">
        <v>701.5192339620088</v>
      </c>
      <c r="AD34" t="n">
        <v>566810.5698710338</v>
      </c>
      <c r="AE34" t="n">
        <v>775535.227615063</v>
      </c>
      <c r="AF34" t="n">
        <v>1.819798953034449e-05</v>
      </c>
      <c r="AG34" t="n">
        <v>33</v>
      </c>
      <c r="AH34" t="n">
        <v>701519.2339620088</v>
      </c>
    </row>
    <row r="35">
      <c r="A35" t="n">
        <v>33</v>
      </c>
      <c r="B35" t="n">
        <v>105</v>
      </c>
      <c r="C35" t="inlineStr">
        <is>
          <t xml:space="preserve">CONCLUIDO	</t>
        </is>
      </c>
      <c r="D35" t="n">
        <v>3.5388</v>
      </c>
      <c r="E35" t="n">
        <v>28.26</v>
      </c>
      <c r="F35" t="n">
        <v>24.52</v>
      </c>
      <c r="G35" t="n">
        <v>50.72</v>
      </c>
      <c r="H35" t="n">
        <v>0.76</v>
      </c>
      <c r="I35" t="n">
        <v>29</v>
      </c>
      <c r="J35" t="n">
        <v>217.28</v>
      </c>
      <c r="K35" t="n">
        <v>55.27</v>
      </c>
      <c r="L35" t="n">
        <v>9.25</v>
      </c>
      <c r="M35" t="n">
        <v>27</v>
      </c>
      <c r="N35" t="n">
        <v>47.76</v>
      </c>
      <c r="O35" t="n">
        <v>27032.02</v>
      </c>
      <c r="P35" t="n">
        <v>349.58</v>
      </c>
      <c r="Q35" t="n">
        <v>452.57</v>
      </c>
      <c r="R35" t="n">
        <v>88.25</v>
      </c>
      <c r="S35" t="n">
        <v>57.64</v>
      </c>
      <c r="T35" t="n">
        <v>13120.43</v>
      </c>
      <c r="U35" t="n">
        <v>0.65</v>
      </c>
      <c r="V35" t="n">
        <v>0.86</v>
      </c>
      <c r="W35" t="n">
        <v>6.84</v>
      </c>
      <c r="X35" t="n">
        <v>0.79</v>
      </c>
      <c r="Y35" t="n">
        <v>1</v>
      </c>
      <c r="Z35" t="n">
        <v>10</v>
      </c>
      <c r="AA35" t="n">
        <v>566.4829143214472</v>
      </c>
      <c r="AB35" t="n">
        <v>775.0869148369759</v>
      </c>
      <c r="AC35" t="n">
        <v>701.1137075262515</v>
      </c>
      <c r="AD35" t="n">
        <v>566482.9143214471</v>
      </c>
      <c r="AE35" t="n">
        <v>775086.9148369759</v>
      </c>
      <c r="AF35" t="n">
        <v>1.820725059371871e-05</v>
      </c>
      <c r="AG35" t="n">
        <v>33</v>
      </c>
      <c r="AH35" t="n">
        <v>701113.7075262514</v>
      </c>
    </row>
    <row r="36">
      <c r="A36" t="n">
        <v>34</v>
      </c>
      <c r="B36" t="n">
        <v>105</v>
      </c>
      <c r="C36" t="inlineStr">
        <is>
          <t xml:space="preserve">CONCLUIDO	</t>
        </is>
      </c>
      <c r="D36" t="n">
        <v>3.5473</v>
      </c>
      <c r="E36" t="n">
        <v>28.19</v>
      </c>
      <c r="F36" t="n">
        <v>24.49</v>
      </c>
      <c r="G36" t="n">
        <v>52.48</v>
      </c>
      <c r="H36" t="n">
        <v>0.78</v>
      </c>
      <c r="I36" t="n">
        <v>28</v>
      </c>
      <c r="J36" t="n">
        <v>217.69</v>
      </c>
      <c r="K36" t="n">
        <v>55.27</v>
      </c>
      <c r="L36" t="n">
        <v>9.5</v>
      </c>
      <c r="M36" t="n">
        <v>26</v>
      </c>
      <c r="N36" t="n">
        <v>47.92</v>
      </c>
      <c r="O36" t="n">
        <v>27082.57</v>
      </c>
      <c r="P36" t="n">
        <v>348.98</v>
      </c>
      <c r="Q36" t="n">
        <v>452.57</v>
      </c>
      <c r="R36" t="n">
        <v>87.12</v>
      </c>
      <c r="S36" t="n">
        <v>57.64</v>
      </c>
      <c r="T36" t="n">
        <v>12555.5</v>
      </c>
      <c r="U36" t="n">
        <v>0.66</v>
      </c>
      <c r="V36" t="n">
        <v>0.87</v>
      </c>
      <c r="W36" t="n">
        <v>6.84</v>
      </c>
      <c r="X36" t="n">
        <v>0.77</v>
      </c>
      <c r="Y36" t="n">
        <v>1</v>
      </c>
      <c r="Z36" t="n">
        <v>10</v>
      </c>
      <c r="AA36" t="n">
        <v>565.3897863654198</v>
      </c>
      <c r="AB36" t="n">
        <v>773.5912489421374</v>
      </c>
      <c r="AC36" t="n">
        <v>699.7607858852361</v>
      </c>
      <c r="AD36" t="n">
        <v>565389.7863654199</v>
      </c>
      <c r="AE36" t="n">
        <v>773591.2489421375</v>
      </c>
      <c r="AF36" t="n">
        <v>1.825098339298586e-05</v>
      </c>
      <c r="AG36" t="n">
        <v>33</v>
      </c>
      <c r="AH36" t="n">
        <v>699760.7858852361</v>
      </c>
    </row>
    <row r="37">
      <c r="A37" t="n">
        <v>35</v>
      </c>
      <c r="B37" t="n">
        <v>105</v>
      </c>
      <c r="C37" t="inlineStr">
        <is>
          <t xml:space="preserve">CONCLUIDO	</t>
        </is>
      </c>
      <c r="D37" t="n">
        <v>3.5556</v>
      </c>
      <c r="E37" t="n">
        <v>28.12</v>
      </c>
      <c r="F37" t="n">
        <v>24.47</v>
      </c>
      <c r="G37" t="n">
        <v>54.37</v>
      </c>
      <c r="H37" t="n">
        <v>0.79</v>
      </c>
      <c r="I37" t="n">
        <v>27</v>
      </c>
      <c r="J37" t="n">
        <v>218.1</v>
      </c>
      <c r="K37" t="n">
        <v>55.27</v>
      </c>
      <c r="L37" t="n">
        <v>9.75</v>
      </c>
      <c r="M37" t="n">
        <v>25</v>
      </c>
      <c r="N37" t="n">
        <v>48.08</v>
      </c>
      <c r="O37" t="n">
        <v>27133.18</v>
      </c>
      <c r="P37" t="n">
        <v>348.57</v>
      </c>
      <c r="Q37" t="n">
        <v>452.59</v>
      </c>
      <c r="R37" t="n">
        <v>86.38</v>
      </c>
      <c r="S37" t="n">
        <v>57.64</v>
      </c>
      <c r="T37" t="n">
        <v>12194.78</v>
      </c>
      <c r="U37" t="n">
        <v>0.67</v>
      </c>
      <c r="V37" t="n">
        <v>0.87</v>
      </c>
      <c r="W37" t="n">
        <v>6.84</v>
      </c>
      <c r="X37" t="n">
        <v>0.74</v>
      </c>
      <c r="Y37" t="n">
        <v>1</v>
      </c>
      <c r="Z37" t="n">
        <v>10</v>
      </c>
      <c r="AA37" t="n">
        <v>564.4586963198873</v>
      </c>
      <c r="AB37" t="n">
        <v>772.317290465046</v>
      </c>
      <c r="AC37" t="n">
        <v>698.6084122171862</v>
      </c>
      <c r="AD37" t="n">
        <v>564458.6963198873</v>
      </c>
      <c r="AE37" t="n">
        <v>772317.290465046</v>
      </c>
      <c r="AF37" t="n">
        <v>1.829368718521144e-05</v>
      </c>
      <c r="AG37" t="n">
        <v>33</v>
      </c>
      <c r="AH37" t="n">
        <v>698608.4122171863</v>
      </c>
    </row>
    <row r="38">
      <c r="A38" t="n">
        <v>36</v>
      </c>
      <c r="B38" t="n">
        <v>105</v>
      </c>
      <c r="C38" t="inlineStr">
        <is>
          <t xml:space="preserve">CONCLUIDO	</t>
        </is>
      </c>
      <c r="D38" t="n">
        <v>3.5627</v>
      </c>
      <c r="E38" t="n">
        <v>28.07</v>
      </c>
      <c r="F38" t="n">
        <v>24.45</v>
      </c>
      <c r="G38" t="n">
        <v>56.42</v>
      </c>
      <c r="H38" t="n">
        <v>0.8100000000000001</v>
      </c>
      <c r="I38" t="n">
        <v>26</v>
      </c>
      <c r="J38" t="n">
        <v>218.51</v>
      </c>
      <c r="K38" t="n">
        <v>55.27</v>
      </c>
      <c r="L38" t="n">
        <v>10</v>
      </c>
      <c r="M38" t="n">
        <v>24</v>
      </c>
      <c r="N38" t="n">
        <v>48.24</v>
      </c>
      <c r="O38" t="n">
        <v>27183.85</v>
      </c>
      <c r="P38" t="n">
        <v>347.78</v>
      </c>
      <c r="Q38" t="n">
        <v>452.62</v>
      </c>
      <c r="R38" t="n">
        <v>85.95999999999999</v>
      </c>
      <c r="S38" t="n">
        <v>57.64</v>
      </c>
      <c r="T38" t="n">
        <v>11988.21</v>
      </c>
      <c r="U38" t="n">
        <v>0.67</v>
      </c>
      <c r="V38" t="n">
        <v>0.87</v>
      </c>
      <c r="W38" t="n">
        <v>6.84</v>
      </c>
      <c r="X38" t="n">
        <v>0.72</v>
      </c>
      <c r="Y38" t="n">
        <v>1</v>
      </c>
      <c r="Z38" t="n">
        <v>10</v>
      </c>
      <c r="AA38" t="n">
        <v>563.3638359772261</v>
      </c>
      <c r="AB38" t="n">
        <v>770.8192542423877</v>
      </c>
      <c r="AC38" t="n">
        <v>697.2533464691115</v>
      </c>
      <c r="AD38" t="n">
        <v>563363.8359772261</v>
      </c>
      <c r="AE38" t="n">
        <v>770819.2542423877</v>
      </c>
      <c r="AF38" t="n">
        <v>1.833021693518754e-05</v>
      </c>
      <c r="AG38" t="n">
        <v>33</v>
      </c>
      <c r="AH38" t="n">
        <v>697253.3464691115</v>
      </c>
    </row>
    <row r="39">
      <c r="A39" t="n">
        <v>37</v>
      </c>
      <c r="B39" t="n">
        <v>105</v>
      </c>
      <c r="C39" t="inlineStr">
        <is>
          <t xml:space="preserve">CONCLUIDO	</t>
        </is>
      </c>
      <c r="D39" t="n">
        <v>3.5632</v>
      </c>
      <c r="E39" t="n">
        <v>28.06</v>
      </c>
      <c r="F39" t="n">
        <v>24.45</v>
      </c>
      <c r="G39" t="n">
        <v>56.41</v>
      </c>
      <c r="H39" t="n">
        <v>0.83</v>
      </c>
      <c r="I39" t="n">
        <v>26</v>
      </c>
      <c r="J39" t="n">
        <v>218.92</v>
      </c>
      <c r="K39" t="n">
        <v>55.27</v>
      </c>
      <c r="L39" t="n">
        <v>10.25</v>
      </c>
      <c r="M39" t="n">
        <v>24</v>
      </c>
      <c r="N39" t="n">
        <v>48.4</v>
      </c>
      <c r="O39" t="n">
        <v>27234.57</v>
      </c>
      <c r="P39" t="n">
        <v>347.56</v>
      </c>
      <c r="Q39" t="n">
        <v>452.63</v>
      </c>
      <c r="R39" t="n">
        <v>85.75</v>
      </c>
      <c r="S39" t="n">
        <v>57.64</v>
      </c>
      <c r="T39" t="n">
        <v>11881.1</v>
      </c>
      <c r="U39" t="n">
        <v>0.67</v>
      </c>
      <c r="V39" t="n">
        <v>0.87</v>
      </c>
      <c r="W39" t="n">
        <v>6.84</v>
      </c>
      <c r="X39" t="n">
        <v>0.72</v>
      </c>
      <c r="Y39" t="n">
        <v>1</v>
      </c>
      <c r="Z39" t="n">
        <v>10</v>
      </c>
      <c r="AA39" t="n">
        <v>563.1770872265589</v>
      </c>
      <c r="AB39" t="n">
        <v>770.5637363629513</v>
      </c>
      <c r="AC39" t="n">
        <v>697.022214857467</v>
      </c>
      <c r="AD39" t="n">
        <v>563177.0872265589</v>
      </c>
      <c r="AE39" t="n">
        <v>770563.7363629513</v>
      </c>
      <c r="AF39" t="n">
        <v>1.833278945279149e-05</v>
      </c>
      <c r="AG39" t="n">
        <v>33</v>
      </c>
      <c r="AH39" t="n">
        <v>697022.214857467</v>
      </c>
    </row>
    <row r="40">
      <c r="A40" t="n">
        <v>38</v>
      </c>
      <c r="B40" t="n">
        <v>105</v>
      </c>
      <c r="C40" t="inlineStr">
        <is>
          <t xml:space="preserve">CONCLUIDO	</t>
        </is>
      </c>
      <c r="D40" t="n">
        <v>3.5727</v>
      </c>
      <c r="E40" t="n">
        <v>27.99</v>
      </c>
      <c r="F40" t="n">
        <v>24.41</v>
      </c>
      <c r="G40" t="n">
        <v>58.59</v>
      </c>
      <c r="H40" t="n">
        <v>0.85</v>
      </c>
      <c r="I40" t="n">
        <v>25</v>
      </c>
      <c r="J40" t="n">
        <v>219.33</v>
      </c>
      <c r="K40" t="n">
        <v>55.27</v>
      </c>
      <c r="L40" t="n">
        <v>10.5</v>
      </c>
      <c r="M40" t="n">
        <v>23</v>
      </c>
      <c r="N40" t="n">
        <v>48.56</v>
      </c>
      <c r="O40" t="n">
        <v>27285.35</v>
      </c>
      <c r="P40" t="n">
        <v>346.94</v>
      </c>
      <c r="Q40" t="n">
        <v>452.64</v>
      </c>
      <c r="R40" t="n">
        <v>84.81999999999999</v>
      </c>
      <c r="S40" t="n">
        <v>57.64</v>
      </c>
      <c r="T40" t="n">
        <v>11421.24</v>
      </c>
      <c r="U40" t="n">
        <v>0.68</v>
      </c>
      <c r="V40" t="n">
        <v>0.87</v>
      </c>
      <c r="W40" t="n">
        <v>6.83</v>
      </c>
      <c r="X40" t="n">
        <v>0.6899999999999999</v>
      </c>
      <c r="Y40" t="n">
        <v>1</v>
      </c>
      <c r="Z40" t="n">
        <v>10</v>
      </c>
      <c r="AA40" t="n">
        <v>561.9990198198232</v>
      </c>
      <c r="AB40" t="n">
        <v>768.9518525643896</v>
      </c>
      <c r="AC40" t="n">
        <v>695.5641669863469</v>
      </c>
      <c r="AD40" t="n">
        <v>561999.0198198232</v>
      </c>
      <c r="AE40" t="n">
        <v>768951.8525643896</v>
      </c>
      <c r="AF40" t="n">
        <v>1.838166728726654e-05</v>
      </c>
      <c r="AG40" t="n">
        <v>33</v>
      </c>
      <c r="AH40" t="n">
        <v>695564.1669863469</v>
      </c>
    </row>
    <row r="41">
      <c r="A41" t="n">
        <v>39</v>
      </c>
      <c r="B41" t="n">
        <v>105</v>
      </c>
      <c r="C41" t="inlineStr">
        <is>
          <t xml:space="preserve">CONCLUIDO	</t>
        </is>
      </c>
      <c r="D41" t="n">
        <v>3.5749</v>
      </c>
      <c r="E41" t="n">
        <v>27.97</v>
      </c>
      <c r="F41" t="n">
        <v>24.39</v>
      </c>
      <c r="G41" t="n">
        <v>58.55</v>
      </c>
      <c r="H41" t="n">
        <v>0.87</v>
      </c>
      <c r="I41" t="n">
        <v>25</v>
      </c>
      <c r="J41" t="n">
        <v>219.75</v>
      </c>
      <c r="K41" t="n">
        <v>55.27</v>
      </c>
      <c r="L41" t="n">
        <v>10.75</v>
      </c>
      <c r="M41" t="n">
        <v>23</v>
      </c>
      <c r="N41" t="n">
        <v>48.72</v>
      </c>
      <c r="O41" t="n">
        <v>27336.19</v>
      </c>
      <c r="P41" t="n">
        <v>346.6</v>
      </c>
      <c r="Q41" t="n">
        <v>452.58</v>
      </c>
      <c r="R41" t="n">
        <v>84.06999999999999</v>
      </c>
      <c r="S41" t="n">
        <v>57.64</v>
      </c>
      <c r="T41" t="n">
        <v>11047.28</v>
      </c>
      <c r="U41" t="n">
        <v>0.6899999999999999</v>
      </c>
      <c r="V41" t="n">
        <v>0.87</v>
      </c>
      <c r="W41" t="n">
        <v>6.83</v>
      </c>
      <c r="X41" t="n">
        <v>0.67</v>
      </c>
      <c r="Y41" t="n">
        <v>1</v>
      </c>
      <c r="Z41" t="n">
        <v>10</v>
      </c>
      <c r="AA41" t="n">
        <v>561.5808403175722</v>
      </c>
      <c r="AB41" t="n">
        <v>768.3796809206323</v>
      </c>
      <c r="AC41" t="n">
        <v>695.0466026012217</v>
      </c>
      <c r="AD41" t="n">
        <v>561580.8403175722</v>
      </c>
      <c r="AE41" t="n">
        <v>768379.6809206323</v>
      </c>
      <c r="AF41" t="n">
        <v>1.839298636472392e-05</v>
      </c>
      <c r="AG41" t="n">
        <v>33</v>
      </c>
      <c r="AH41" t="n">
        <v>695046.6026012218</v>
      </c>
    </row>
    <row r="42">
      <c r="A42" t="n">
        <v>40</v>
      </c>
      <c r="B42" t="n">
        <v>105</v>
      </c>
      <c r="C42" t="inlineStr">
        <is>
          <t xml:space="preserve">CONCLUIDO	</t>
        </is>
      </c>
      <c r="D42" t="n">
        <v>3.5818</v>
      </c>
      <c r="E42" t="n">
        <v>27.92</v>
      </c>
      <c r="F42" t="n">
        <v>24.38</v>
      </c>
      <c r="G42" t="n">
        <v>60.95</v>
      </c>
      <c r="H42" t="n">
        <v>0.89</v>
      </c>
      <c r="I42" t="n">
        <v>24</v>
      </c>
      <c r="J42" t="n">
        <v>220.16</v>
      </c>
      <c r="K42" t="n">
        <v>55.27</v>
      </c>
      <c r="L42" t="n">
        <v>11</v>
      </c>
      <c r="M42" t="n">
        <v>22</v>
      </c>
      <c r="N42" t="n">
        <v>48.89</v>
      </c>
      <c r="O42" t="n">
        <v>27387.08</v>
      </c>
      <c r="P42" t="n">
        <v>346.5</v>
      </c>
      <c r="Q42" t="n">
        <v>452.58</v>
      </c>
      <c r="R42" t="n">
        <v>83.72</v>
      </c>
      <c r="S42" t="n">
        <v>57.64</v>
      </c>
      <c r="T42" t="n">
        <v>10876.68</v>
      </c>
      <c r="U42" t="n">
        <v>0.6899999999999999</v>
      </c>
      <c r="V42" t="n">
        <v>0.87</v>
      </c>
      <c r="W42" t="n">
        <v>6.83</v>
      </c>
      <c r="X42" t="n">
        <v>0.66</v>
      </c>
      <c r="Y42" t="n">
        <v>1</v>
      </c>
      <c r="Z42" t="n">
        <v>10</v>
      </c>
      <c r="AA42" t="n">
        <v>560.9906659964188</v>
      </c>
      <c r="AB42" t="n">
        <v>767.5721783777765</v>
      </c>
      <c r="AC42" t="n">
        <v>694.3161669677194</v>
      </c>
      <c r="AD42" t="n">
        <v>560990.6659964188</v>
      </c>
      <c r="AE42" t="n">
        <v>767572.1783777765</v>
      </c>
      <c r="AF42" t="n">
        <v>1.842848710765844e-05</v>
      </c>
      <c r="AG42" t="n">
        <v>33</v>
      </c>
      <c r="AH42" t="n">
        <v>694316.1669677193</v>
      </c>
    </row>
    <row r="43">
      <c r="A43" t="n">
        <v>41</v>
      </c>
      <c r="B43" t="n">
        <v>105</v>
      </c>
      <c r="C43" t="inlineStr">
        <is>
          <t xml:space="preserve">CONCLUIDO	</t>
        </is>
      </c>
      <c r="D43" t="n">
        <v>3.5907</v>
      </c>
      <c r="E43" t="n">
        <v>27.85</v>
      </c>
      <c r="F43" t="n">
        <v>24.35</v>
      </c>
      <c r="G43" t="n">
        <v>63.53</v>
      </c>
      <c r="H43" t="n">
        <v>0.91</v>
      </c>
      <c r="I43" t="n">
        <v>23</v>
      </c>
      <c r="J43" t="n">
        <v>220.57</v>
      </c>
      <c r="K43" t="n">
        <v>55.27</v>
      </c>
      <c r="L43" t="n">
        <v>11.25</v>
      </c>
      <c r="M43" t="n">
        <v>21</v>
      </c>
      <c r="N43" t="n">
        <v>49.05</v>
      </c>
      <c r="O43" t="n">
        <v>27438.03</v>
      </c>
      <c r="P43" t="n">
        <v>345.47</v>
      </c>
      <c r="Q43" t="n">
        <v>452.55</v>
      </c>
      <c r="R43" t="n">
        <v>82.72</v>
      </c>
      <c r="S43" t="n">
        <v>57.64</v>
      </c>
      <c r="T43" t="n">
        <v>10382.28</v>
      </c>
      <c r="U43" t="n">
        <v>0.7</v>
      </c>
      <c r="V43" t="n">
        <v>0.87</v>
      </c>
      <c r="W43" t="n">
        <v>6.83</v>
      </c>
      <c r="X43" t="n">
        <v>0.63</v>
      </c>
      <c r="Y43" t="n">
        <v>1</v>
      </c>
      <c r="Z43" t="n">
        <v>10</v>
      </c>
      <c r="AA43" t="n">
        <v>559.6046703425445</v>
      </c>
      <c r="AB43" t="n">
        <v>765.6757979783332</v>
      </c>
      <c r="AC43" t="n">
        <v>692.600774452012</v>
      </c>
      <c r="AD43" t="n">
        <v>559604.6703425446</v>
      </c>
      <c r="AE43" t="n">
        <v>765675.7979783332</v>
      </c>
      <c r="AF43" t="n">
        <v>1.847427792100875e-05</v>
      </c>
      <c r="AG43" t="n">
        <v>33</v>
      </c>
      <c r="AH43" t="n">
        <v>692600.774452012</v>
      </c>
    </row>
    <row r="44">
      <c r="A44" t="n">
        <v>42</v>
      </c>
      <c r="B44" t="n">
        <v>105</v>
      </c>
      <c r="C44" t="inlineStr">
        <is>
          <t xml:space="preserve">CONCLUIDO	</t>
        </is>
      </c>
      <c r="D44" t="n">
        <v>3.5915</v>
      </c>
      <c r="E44" t="n">
        <v>27.84</v>
      </c>
      <c r="F44" t="n">
        <v>24.35</v>
      </c>
      <c r="G44" t="n">
        <v>63.51</v>
      </c>
      <c r="H44" t="n">
        <v>0.92</v>
      </c>
      <c r="I44" t="n">
        <v>23</v>
      </c>
      <c r="J44" t="n">
        <v>220.99</v>
      </c>
      <c r="K44" t="n">
        <v>55.27</v>
      </c>
      <c r="L44" t="n">
        <v>11.5</v>
      </c>
      <c r="M44" t="n">
        <v>21</v>
      </c>
      <c r="N44" t="n">
        <v>49.21</v>
      </c>
      <c r="O44" t="n">
        <v>27489.03</v>
      </c>
      <c r="P44" t="n">
        <v>345.35</v>
      </c>
      <c r="Q44" t="n">
        <v>452.57</v>
      </c>
      <c r="R44" t="n">
        <v>82.5</v>
      </c>
      <c r="S44" t="n">
        <v>57.64</v>
      </c>
      <c r="T44" t="n">
        <v>10274.32</v>
      </c>
      <c r="U44" t="n">
        <v>0.7</v>
      </c>
      <c r="V44" t="n">
        <v>0.87</v>
      </c>
      <c r="W44" t="n">
        <v>6.83</v>
      </c>
      <c r="X44" t="n">
        <v>0.62</v>
      </c>
      <c r="Y44" t="n">
        <v>1</v>
      </c>
      <c r="Z44" t="n">
        <v>10</v>
      </c>
      <c r="AA44" t="n">
        <v>559.4653014686932</v>
      </c>
      <c r="AB44" t="n">
        <v>765.485107336609</v>
      </c>
      <c r="AC44" t="n">
        <v>692.428283057498</v>
      </c>
      <c r="AD44" t="n">
        <v>559465.3014686932</v>
      </c>
      <c r="AE44" t="n">
        <v>765485.1073366089</v>
      </c>
      <c r="AF44" t="n">
        <v>1.847839394917507e-05</v>
      </c>
      <c r="AG44" t="n">
        <v>33</v>
      </c>
      <c r="AH44" t="n">
        <v>692428.283057498</v>
      </c>
    </row>
    <row r="45">
      <c r="A45" t="n">
        <v>43</v>
      </c>
      <c r="B45" t="n">
        <v>105</v>
      </c>
      <c r="C45" t="inlineStr">
        <is>
          <t xml:space="preserve">CONCLUIDO	</t>
        </is>
      </c>
      <c r="D45" t="n">
        <v>3.5983</v>
      </c>
      <c r="E45" t="n">
        <v>27.79</v>
      </c>
      <c r="F45" t="n">
        <v>24.33</v>
      </c>
      <c r="G45" t="n">
        <v>66.37</v>
      </c>
      <c r="H45" t="n">
        <v>0.9399999999999999</v>
      </c>
      <c r="I45" t="n">
        <v>22</v>
      </c>
      <c r="J45" t="n">
        <v>221.4</v>
      </c>
      <c r="K45" t="n">
        <v>55.27</v>
      </c>
      <c r="L45" t="n">
        <v>11.75</v>
      </c>
      <c r="M45" t="n">
        <v>20</v>
      </c>
      <c r="N45" t="n">
        <v>49.38</v>
      </c>
      <c r="O45" t="n">
        <v>27540.09</v>
      </c>
      <c r="P45" t="n">
        <v>344.8</v>
      </c>
      <c r="Q45" t="n">
        <v>452.63</v>
      </c>
      <c r="R45" t="n">
        <v>82.01000000000001</v>
      </c>
      <c r="S45" t="n">
        <v>57.64</v>
      </c>
      <c r="T45" t="n">
        <v>10034.47</v>
      </c>
      <c r="U45" t="n">
        <v>0.7</v>
      </c>
      <c r="V45" t="n">
        <v>0.87</v>
      </c>
      <c r="W45" t="n">
        <v>6.83</v>
      </c>
      <c r="X45" t="n">
        <v>0.61</v>
      </c>
      <c r="Y45" t="n">
        <v>1</v>
      </c>
      <c r="Z45" t="n">
        <v>10</v>
      </c>
      <c r="AA45" t="n">
        <v>558.5743508810638</v>
      </c>
      <c r="AB45" t="n">
        <v>764.2660694366484</v>
      </c>
      <c r="AC45" t="n">
        <v>691.3255884237792</v>
      </c>
      <c r="AD45" t="n">
        <v>558574.3508810637</v>
      </c>
      <c r="AE45" t="n">
        <v>764266.0694366484</v>
      </c>
      <c r="AF45" t="n">
        <v>1.85133801885888e-05</v>
      </c>
      <c r="AG45" t="n">
        <v>33</v>
      </c>
      <c r="AH45" t="n">
        <v>691325.5884237792</v>
      </c>
    </row>
    <row r="46">
      <c r="A46" t="n">
        <v>44</v>
      </c>
      <c r="B46" t="n">
        <v>105</v>
      </c>
      <c r="C46" t="inlineStr">
        <is>
          <t xml:space="preserve">CONCLUIDO	</t>
        </is>
      </c>
      <c r="D46" t="n">
        <v>3.6004</v>
      </c>
      <c r="E46" t="n">
        <v>27.77</v>
      </c>
      <c r="F46" t="n">
        <v>24.32</v>
      </c>
      <c r="G46" t="n">
        <v>66.31999999999999</v>
      </c>
      <c r="H46" t="n">
        <v>0.96</v>
      </c>
      <c r="I46" t="n">
        <v>22</v>
      </c>
      <c r="J46" t="n">
        <v>221.81</v>
      </c>
      <c r="K46" t="n">
        <v>55.27</v>
      </c>
      <c r="L46" t="n">
        <v>12</v>
      </c>
      <c r="M46" t="n">
        <v>20</v>
      </c>
      <c r="N46" t="n">
        <v>49.54</v>
      </c>
      <c r="O46" t="n">
        <v>27591.21</v>
      </c>
      <c r="P46" t="n">
        <v>344.69</v>
      </c>
      <c r="Q46" t="n">
        <v>452.61</v>
      </c>
      <c r="R46" t="n">
        <v>81.59</v>
      </c>
      <c r="S46" t="n">
        <v>57.64</v>
      </c>
      <c r="T46" t="n">
        <v>9824.25</v>
      </c>
      <c r="U46" t="n">
        <v>0.71</v>
      </c>
      <c r="V46" t="n">
        <v>0.87</v>
      </c>
      <c r="W46" t="n">
        <v>6.83</v>
      </c>
      <c r="X46" t="n">
        <v>0.59</v>
      </c>
      <c r="Y46" t="n">
        <v>1</v>
      </c>
      <c r="Z46" t="n">
        <v>10</v>
      </c>
      <c r="AA46" t="n">
        <v>558.3353661846037</v>
      </c>
      <c r="AB46" t="n">
        <v>763.939080031691</v>
      </c>
      <c r="AC46" t="n">
        <v>691.0298064286986</v>
      </c>
      <c r="AD46" t="n">
        <v>558335.3661846037</v>
      </c>
      <c r="AE46" t="n">
        <v>763939.080031691</v>
      </c>
      <c r="AF46" t="n">
        <v>1.852418476252539e-05</v>
      </c>
      <c r="AG46" t="n">
        <v>33</v>
      </c>
      <c r="AH46" t="n">
        <v>691029.8064286986</v>
      </c>
    </row>
    <row r="47">
      <c r="A47" t="n">
        <v>45</v>
      </c>
      <c r="B47" t="n">
        <v>105</v>
      </c>
      <c r="C47" t="inlineStr">
        <is>
          <t xml:space="preserve">CONCLUIDO	</t>
        </is>
      </c>
      <c r="D47" t="n">
        <v>3.5995</v>
      </c>
      <c r="E47" t="n">
        <v>27.78</v>
      </c>
      <c r="F47" t="n">
        <v>24.32</v>
      </c>
      <c r="G47" t="n">
        <v>66.34</v>
      </c>
      <c r="H47" t="n">
        <v>0.98</v>
      </c>
      <c r="I47" t="n">
        <v>22</v>
      </c>
      <c r="J47" t="n">
        <v>222.23</v>
      </c>
      <c r="K47" t="n">
        <v>55.27</v>
      </c>
      <c r="L47" t="n">
        <v>12.25</v>
      </c>
      <c r="M47" t="n">
        <v>20</v>
      </c>
      <c r="N47" t="n">
        <v>49.71</v>
      </c>
      <c r="O47" t="n">
        <v>27642.51</v>
      </c>
      <c r="P47" t="n">
        <v>344.29</v>
      </c>
      <c r="Q47" t="n">
        <v>452.58</v>
      </c>
      <c r="R47" t="n">
        <v>81.89</v>
      </c>
      <c r="S47" t="n">
        <v>57.64</v>
      </c>
      <c r="T47" t="n">
        <v>9972.42</v>
      </c>
      <c r="U47" t="n">
        <v>0.7</v>
      </c>
      <c r="V47" t="n">
        <v>0.87</v>
      </c>
      <c r="W47" t="n">
        <v>6.83</v>
      </c>
      <c r="X47" t="n">
        <v>0.6</v>
      </c>
      <c r="Y47" t="n">
        <v>1</v>
      </c>
      <c r="Z47" t="n">
        <v>10</v>
      </c>
      <c r="AA47" t="n">
        <v>558.1320023939909</v>
      </c>
      <c r="AB47" t="n">
        <v>763.6608287215975</v>
      </c>
      <c r="AC47" t="n">
        <v>690.7781110331123</v>
      </c>
      <c r="AD47" t="n">
        <v>558132.0023939909</v>
      </c>
      <c r="AE47" t="n">
        <v>763660.8287215974</v>
      </c>
      <c r="AF47" t="n">
        <v>1.851955423083828e-05</v>
      </c>
      <c r="AG47" t="n">
        <v>33</v>
      </c>
      <c r="AH47" t="n">
        <v>690778.1110331123</v>
      </c>
    </row>
    <row r="48">
      <c r="A48" t="n">
        <v>46</v>
      </c>
      <c r="B48" t="n">
        <v>105</v>
      </c>
      <c r="C48" t="inlineStr">
        <is>
          <t xml:space="preserve">CONCLUIDO	</t>
        </is>
      </c>
      <c r="D48" t="n">
        <v>3.6086</v>
      </c>
      <c r="E48" t="n">
        <v>27.71</v>
      </c>
      <c r="F48" t="n">
        <v>24.3</v>
      </c>
      <c r="G48" t="n">
        <v>69.42</v>
      </c>
      <c r="H48" t="n">
        <v>1</v>
      </c>
      <c r="I48" t="n">
        <v>21</v>
      </c>
      <c r="J48" t="n">
        <v>222.65</v>
      </c>
      <c r="K48" t="n">
        <v>55.27</v>
      </c>
      <c r="L48" t="n">
        <v>12.5</v>
      </c>
      <c r="M48" t="n">
        <v>19</v>
      </c>
      <c r="N48" t="n">
        <v>49.87</v>
      </c>
      <c r="O48" t="n">
        <v>27693.75</v>
      </c>
      <c r="P48" t="n">
        <v>343.98</v>
      </c>
      <c r="Q48" t="n">
        <v>452.58</v>
      </c>
      <c r="R48" t="n">
        <v>80.53</v>
      </c>
      <c r="S48" t="n">
        <v>57.64</v>
      </c>
      <c r="T48" t="n">
        <v>9296.76</v>
      </c>
      <c r="U48" t="n">
        <v>0.72</v>
      </c>
      <c r="V48" t="n">
        <v>0.87</v>
      </c>
      <c r="W48" t="n">
        <v>6.84</v>
      </c>
      <c r="X48" t="n">
        <v>0.57</v>
      </c>
      <c r="Y48" t="n">
        <v>1</v>
      </c>
      <c r="Z48" t="n">
        <v>10</v>
      </c>
      <c r="AA48" t="n">
        <v>557.2403528014689</v>
      </c>
      <c r="AB48" t="n">
        <v>762.440834412305</v>
      </c>
      <c r="AC48" t="n">
        <v>689.6745512684257</v>
      </c>
      <c r="AD48" t="n">
        <v>557240.3528014689</v>
      </c>
      <c r="AE48" t="n">
        <v>762440.834412305</v>
      </c>
      <c r="AF48" t="n">
        <v>1.856637405123017e-05</v>
      </c>
      <c r="AG48" t="n">
        <v>33</v>
      </c>
      <c r="AH48" t="n">
        <v>689674.5512684258</v>
      </c>
    </row>
    <row r="49">
      <c r="A49" t="n">
        <v>47</v>
      </c>
      <c r="B49" t="n">
        <v>105</v>
      </c>
      <c r="C49" t="inlineStr">
        <is>
          <t xml:space="preserve">CONCLUIDO	</t>
        </is>
      </c>
      <c r="D49" t="n">
        <v>3.6069</v>
      </c>
      <c r="E49" t="n">
        <v>27.72</v>
      </c>
      <c r="F49" t="n">
        <v>24.31</v>
      </c>
      <c r="G49" t="n">
        <v>69.45</v>
      </c>
      <c r="H49" t="n">
        <v>1.02</v>
      </c>
      <c r="I49" t="n">
        <v>21</v>
      </c>
      <c r="J49" t="n">
        <v>223.06</v>
      </c>
      <c r="K49" t="n">
        <v>55.27</v>
      </c>
      <c r="L49" t="n">
        <v>12.75</v>
      </c>
      <c r="M49" t="n">
        <v>19</v>
      </c>
      <c r="N49" t="n">
        <v>50.04</v>
      </c>
      <c r="O49" t="n">
        <v>27745.04</v>
      </c>
      <c r="P49" t="n">
        <v>344.03</v>
      </c>
      <c r="Q49" t="n">
        <v>452.61</v>
      </c>
      <c r="R49" t="n">
        <v>80.98999999999999</v>
      </c>
      <c r="S49" t="n">
        <v>57.64</v>
      </c>
      <c r="T49" t="n">
        <v>9526.57</v>
      </c>
      <c r="U49" t="n">
        <v>0.71</v>
      </c>
      <c r="V49" t="n">
        <v>0.87</v>
      </c>
      <c r="W49" t="n">
        <v>6.84</v>
      </c>
      <c r="X49" t="n">
        <v>0.58</v>
      </c>
      <c r="Y49" t="n">
        <v>1</v>
      </c>
      <c r="Z49" t="n">
        <v>10</v>
      </c>
      <c r="AA49" t="n">
        <v>557.4090054330821</v>
      </c>
      <c r="AB49" t="n">
        <v>762.6715923833071</v>
      </c>
      <c r="AC49" t="n">
        <v>689.8832860225465</v>
      </c>
      <c r="AD49" t="n">
        <v>557409.0054330821</v>
      </c>
      <c r="AE49" t="n">
        <v>762671.5923833072</v>
      </c>
      <c r="AF49" t="n">
        <v>1.855762749137674e-05</v>
      </c>
      <c r="AG49" t="n">
        <v>33</v>
      </c>
      <c r="AH49" t="n">
        <v>689883.2860225465</v>
      </c>
    </row>
    <row r="50">
      <c r="A50" t="n">
        <v>48</v>
      </c>
      <c r="B50" t="n">
        <v>105</v>
      </c>
      <c r="C50" t="inlineStr">
        <is>
          <t xml:space="preserve">CONCLUIDO	</t>
        </is>
      </c>
      <c r="D50" t="n">
        <v>3.6186</v>
      </c>
      <c r="E50" t="n">
        <v>27.64</v>
      </c>
      <c r="F50" t="n">
        <v>24.26</v>
      </c>
      <c r="G50" t="n">
        <v>72.78</v>
      </c>
      <c r="H50" t="n">
        <v>1.03</v>
      </c>
      <c r="I50" t="n">
        <v>20</v>
      </c>
      <c r="J50" t="n">
        <v>223.48</v>
      </c>
      <c r="K50" t="n">
        <v>55.27</v>
      </c>
      <c r="L50" t="n">
        <v>13</v>
      </c>
      <c r="M50" t="n">
        <v>18</v>
      </c>
      <c r="N50" t="n">
        <v>50.21</v>
      </c>
      <c r="O50" t="n">
        <v>27796.39</v>
      </c>
      <c r="P50" t="n">
        <v>342.78</v>
      </c>
      <c r="Q50" t="n">
        <v>452.56</v>
      </c>
      <c r="R50" t="n">
        <v>79.8</v>
      </c>
      <c r="S50" t="n">
        <v>57.64</v>
      </c>
      <c r="T50" t="n">
        <v>8939.5</v>
      </c>
      <c r="U50" t="n">
        <v>0.72</v>
      </c>
      <c r="V50" t="n">
        <v>0.87</v>
      </c>
      <c r="W50" t="n">
        <v>6.83</v>
      </c>
      <c r="X50" t="n">
        <v>0.54</v>
      </c>
      <c r="Y50" t="n">
        <v>1</v>
      </c>
      <c r="Z50" t="n">
        <v>10</v>
      </c>
      <c r="AA50" t="n">
        <v>546.7039099406546</v>
      </c>
      <c r="AB50" t="n">
        <v>748.0244084550864</v>
      </c>
      <c r="AC50" t="n">
        <v>676.6340087709833</v>
      </c>
      <c r="AD50" t="n">
        <v>546703.9099406546</v>
      </c>
      <c r="AE50" t="n">
        <v>748024.4084550864</v>
      </c>
      <c r="AF50" t="n">
        <v>1.861782440330918e-05</v>
      </c>
      <c r="AG50" t="n">
        <v>32</v>
      </c>
      <c r="AH50" t="n">
        <v>676634.0087709833</v>
      </c>
    </row>
    <row r="51">
      <c r="A51" t="n">
        <v>49</v>
      </c>
      <c r="B51" t="n">
        <v>105</v>
      </c>
      <c r="C51" t="inlineStr">
        <is>
          <t xml:space="preserve">CONCLUIDO	</t>
        </is>
      </c>
      <c r="D51" t="n">
        <v>3.6184</v>
      </c>
      <c r="E51" t="n">
        <v>27.64</v>
      </c>
      <c r="F51" t="n">
        <v>24.26</v>
      </c>
      <c r="G51" t="n">
        <v>72.78</v>
      </c>
      <c r="H51" t="n">
        <v>1.05</v>
      </c>
      <c r="I51" t="n">
        <v>20</v>
      </c>
      <c r="J51" t="n">
        <v>223.89</v>
      </c>
      <c r="K51" t="n">
        <v>55.27</v>
      </c>
      <c r="L51" t="n">
        <v>13.25</v>
      </c>
      <c r="M51" t="n">
        <v>18</v>
      </c>
      <c r="N51" t="n">
        <v>50.37</v>
      </c>
      <c r="O51" t="n">
        <v>27847.8</v>
      </c>
      <c r="P51" t="n">
        <v>343.03</v>
      </c>
      <c r="Q51" t="n">
        <v>452.56</v>
      </c>
      <c r="R51" t="n">
        <v>79.79000000000001</v>
      </c>
      <c r="S51" t="n">
        <v>57.64</v>
      </c>
      <c r="T51" t="n">
        <v>8932.370000000001</v>
      </c>
      <c r="U51" t="n">
        <v>0.72</v>
      </c>
      <c r="V51" t="n">
        <v>0.87</v>
      </c>
      <c r="W51" t="n">
        <v>6.83</v>
      </c>
      <c r="X51" t="n">
        <v>0.54</v>
      </c>
      <c r="Y51" t="n">
        <v>1</v>
      </c>
      <c r="Z51" t="n">
        <v>10</v>
      </c>
      <c r="AA51" t="n">
        <v>546.8853302752841</v>
      </c>
      <c r="AB51" t="n">
        <v>748.2726357606267</v>
      </c>
      <c r="AC51" t="n">
        <v>676.8585456108721</v>
      </c>
      <c r="AD51" t="n">
        <v>546885.3302752841</v>
      </c>
      <c r="AE51" t="n">
        <v>748272.6357606268</v>
      </c>
      <c r="AF51" t="n">
        <v>1.86167953962676e-05</v>
      </c>
      <c r="AG51" t="n">
        <v>32</v>
      </c>
      <c r="AH51" t="n">
        <v>676858.5456108721</v>
      </c>
    </row>
    <row r="52">
      <c r="A52" t="n">
        <v>50</v>
      </c>
      <c r="B52" t="n">
        <v>105</v>
      </c>
      <c r="C52" t="inlineStr">
        <is>
          <t xml:space="preserve">CONCLUIDO	</t>
        </is>
      </c>
      <c r="D52" t="n">
        <v>3.6173</v>
      </c>
      <c r="E52" t="n">
        <v>27.64</v>
      </c>
      <c r="F52" t="n">
        <v>24.27</v>
      </c>
      <c r="G52" t="n">
        <v>72.81</v>
      </c>
      <c r="H52" t="n">
        <v>1.07</v>
      </c>
      <c r="I52" t="n">
        <v>20</v>
      </c>
      <c r="J52" t="n">
        <v>224.31</v>
      </c>
      <c r="K52" t="n">
        <v>55.27</v>
      </c>
      <c r="L52" t="n">
        <v>13.5</v>
      </c>
      <c r="M52" t="n">
        <v>18</v>
      </c>
      <c r="N52" t="n">
        <v>50.54</v>
      </c>
      <c r="O52" t="n">
        <v>27899.27</v>
      </c>
      <c r="P52" t="n">
        <v>342.3</v>
      </c>
      <c r="Q52" t="n">
        <v>452.61</v>
      </c>
      <c r="R52" t="n">
        <v>79.98</v>
      </c>
      <c r="S52" t="n">
        <v>57.64</v>
      </c>
      <c r="T52" t="n">
        <v>9026.950000000001</v>
      </c>
      <c r="U52" t="n">
        <v>0.72</v>
      </c>
      <c r="V52" t="n">
        <v>0.87</v>
      </c>
      <c r="W52" t="n">
        <v>6.83</v>
      </c>
      <c r="X52" t="n">
        <v>0.54</v>
      </c>
      <c r="Y52" t="n">
        <v>1</v>
      </c>
      <c r="Z52" t="n">
        <v>10</v>
      </c>
      <c r="AA52" t="n">
        <v>546.4883292605055</v>
      </c>
      <c r="AB52" t="n">
        <v>747.7294414577578</v>
      </c>
      <c r="AC52" t="n">
        <v>676.367193009891</v>
      </c>
      <c r="AD52" t="n">
        <v>546488.3292605055</v>
      </c>
      <c r="AE52" t="n">
        <v>747729.4414577578</v>
      </c>
      <c r="AF52" t="n">
        <v>1.861113585753891e-05</v>
      </c>
      <c r="AG52" t="n">
        <v>32</v>
      </c>
      <c r="AH52" t="n">
        <v>676367.1930098911</v>
      </c>
    </row>
    <row r="53">
      <c r="A53" t="n">
        <v>51</v>
      </c>
      <c r="B53" t="n">
        <v>105</v>
      </c>
      <c r="C53" t="inlineStr">
        <is>
          <t xml:space="preserve">CONCLUIDO	</t>
        </is>
      </c>
      <c r="D53" t="n">
        <v>3.6256</v>
      </c>
      <c r="E53" t="n">
        <v>27.58</v>
      </c>
      <c r="F53" t="n">
        <v>24.25</v>
      </c>
      <c r="G53" t="n">
        <v>76.56999999999999</v>
      </c>
      <c r="H53" t="n">
        <v>1.09</v>
      </c>
      <c r="I53" t="n">
        <v>19</v>
      </c>
      <c r="J53" t="n">
        <v>224.73</v>
      </c>
      <c r="K53" t="n">
        <v>55.27</v>
      </c>
      <c r="L53" t="n">
        <v>13.75</v>
      </c>
      <c r="M53" t="n">
        <v>17</v>
      </c>
      <c r="N53" t="n">
        <v>50.71</v>
      </c>
      <c r="O53" t="n">
        <v>27950.8</v>
      </c>
      <c r="P53" t="n">
        <v>342.01</v>
      </c>
      <c r="Q53" t="n">
        <v>452.56</v>
      </c>
      <c r="R53" t="n">
        <v>79.45999999999999</v>
      </c>
      <c r="S53" t="n">
        <v>57.64</v>
      </c>
      <c r="T53" t="n">
        <v>8773.139999999999</v>
      </c>
      <c r="U53" t="n">
        <v>0.73</v>
      </c>
      <c r="V53" t="n">
        <v>0.87</v>
      </c>
      <c r="W53" t="n">
        <v>6.82</v>
      </c>
      <c r="X53" t="n">
        <v>0.52</v>
      </c>
      <c r="Y53" t="n">
        <v>1</v>
      </c>
      <c r="Z53" t="n">
        <v>10</v>
      </c>
      <c r="AA53" t="n">
        <v>545.6780150041526</v>
      </c>
      <c r="AB53" t="n">
        <v>746.6207337436739</v>
      </c>
      <c r="AC53" t="n">
        <v>675.3642988039583</v>
      </c>
      <c r="AD53" t="n">
        <v>545678.0150041525</v>
      </c>
      <c r="AE53" t="n">
        <v>746620.7337436739</v>
      </c>
      <c r="AF53" t="n">
        <v>1.865383964976448e-05</v>
      </c>
      <c r="AG53" t="n">
        <v>32</v>
      </c>
      <c r="AH53" t="n">
        <v>675364.2988039582</v>
      </c>
    </row>
    <row r="54">
      <c r="A54" t="n">
        <v>52</v>
      </c>
      <c r="B54" t="n">
        <v>105</v>
      </c>
      <c r="C54" t="inlineStr">
        <is>
          <t xml:space="preserve">CONCLUIDO	</t>
        </is>
      </c>
      <c r="D54" t="n">
        <v>3.6265</v>
      </c>
      <c r="E54" t="n">
        <v>27.58</v>
      </c>
      <c r="F54" t="n">
        <v>24.24</v>
      </c>
      <c r="G54" t="n">
        <v>76.55</v>
      </c>
      <c r="H54" t="n">
        <v>1.11</v>
      </c>
      <c r="I54" t="n">
        <v>19</v>
      </c>
      <c r="J54" t="n">
        <v>225.15</v>
      </c>
      <c r="K54" t="n">
        <v>55.27</v>
      </c>
      <c r="L54" t="n">
        <v>14</v>
      </c>
      <c r="M54" t="n">
        <v>17</v>
      </c>
      <c r="N54" t="n">
        <v>50.88</v>
      </c>
      <c r="O54" t="n">
        <v>28002.38</v>
      </c>
      <c r="P54" t="n">
        <v>341.83</v>
      </c>
      <c r="Q54" t="n">
        <v>452.66</v>
      </c>
      <c r="R54" t="n">
        <v>79.16</v>
      </c>
      <c r="S54" t="n">
        <v>57.64</v>
      </c>
      <c r="T54" t="n">
        <v>8623.68</v>
      </c>
      <c r="U54" t="n">
        <v>0.73</v>
      </c>
      <c r="V54" t="n">
        <v>0.87</v>
      </c>
      <c r="W54" t="n">
        <v>6.82</v>
      </c>
      <c r="X54" t="n">
        <v>0.52</v>
      </c>
      <c r="Y54" t="n">
        <v>1</v>
      </c>
      <c r="Z54" t="n">
        <v>10</v>
      </c>
      <c r="AA54" t="n">
        <v>545.4816863139819</v>
      </c>
      <c r="AB54" t="n">
        <v>746.3521081683717</v>
      </c>
      <c r="AC54" t="n">
        <v>675.1213104765445</v>
      </c>
      <c r="AD54" t="n">
        <v>545481.6863139819</v>
      </c>
      <c r="AE54" t="n">
        <v>746352.1081683717</v>
      </c>
      <c r="AF54" t="n">
        <v>1.865847018145159e-05</v>
      </c>
      <c r="AG54" t="n">
        <v>32</v>
      </c>
      <c r="AH54" t="n">
        <v>675121.3104765445</v>
      </c>
    </row>
    <row r="55">
      <c r="A55" t="n">
        <v>53</v>
      </c>
      <c r="B55" t="n">
        <v>105</v>
      </c>
      <c r="C55" t="inlineStr">
        <is>
          <t xml:space="preserve">CONCLUIDO	</t>
        </is>
      </c>
      <c r="D55" t="n">
        <v>3.6252</v>
      </c>
      <c r="E55" t="n">
        <v>27.58</v>
      </c>
      <c r="F55" t="n">
        <v>24.25</v>
      </c>
      <c r="G55" t="n">
        <v>76.58</v>
      </c>
      <c r="H55" t="n">
        <v>1.12</v>
      </c>
      <c r="I55" t="n">
        <v>19</v>
      </c>
      <c r="J55" t="n">
        <v>225.57</v>
      </c>
      <c r="K55" t="n">
        <v>55.27</v>
      </c>
      <c r="L55" t="n">
        <v>14.25</v>
      </c>
      <c r="M55" t="n">
        <v>17</v>
      </c>
      <c r="N55" t="n">
        <v>51.04</v>
      </c>
      <c r="O55" t="n">
        <v>28054.03</v>
      </c>
      <c r="P55" t="n">
        <v>341.59</v>
      </c>
      <c r="Q55" t="n">
        <v>452.57</v>
      </c>
      <c r="R55" t="n">
        <v>79.31</v>
      </c>
      <c r="S55" t="n">
        <v>57.64</v>
      </c>
      <c r="T55" t="n">
        <v>8697.110000000001</v>
      </c>
      <c r="U55" t="n">
        <v>0.73</v>
      </c>
      <c r="V55" t="n">
        <v>0.87</v>
      </c>
      <c r="W55" t="n">
        <v>6.83</v>
      </c>
      <c r="X55" t="n">
        <v>0.52</v>
      </c>
      <c r="Y55" t="n">
        <v>1</v>
      </c>
      <c r="Z55" t="n">
        <v>10</v>
      </c>
      <c r="AA55" t="n">
        <v>545.4262594948979</v>
      </c>
      <c r="AB55" t="n">
        <v>746.2762707492425</v>
      </c>
      <c r="AC55" t="n">
        <v>675.0527108742585</v>
      </c>
      <c r="AD55" t="n">
        <v>545426.2594948979</v>
      </c>
      <c r="AE55" t="n">
        <v>746276.2707492425</v>
      </c>
      <c r="AF55" t="n">
        <v>1.865178163568132e-05</v>
      </c>
      <c r="AG55" t="n">
        <v>32</v>
      </c>
      <c r="AH55" t="n">
        <v>675052.7108742585</v>
      </c>
    </row>
    <row r="56">
      <c r="A56" t="n">
        <v>54</v>
      </c>
      <c r="B56" t="n">
        <v>105</v>
      </c>
      <c r="C56" t="inlineStr">
        <is>
          <t xml:space="preserve">CONCLUIDO	</t>
        </is>
      </c>
      <c r="D56" t="n">
        <v>3.6371</v>
      </c>
      <c r="E56" t="n">
        <v>27.49</v>
      </c>
      <c r="F56" t="n">
        <v>24.2</v>
      </c>
      <c r="G56" t="n">
        <v>80.67</v>
      </c>
      <c r="H56" t="n">
        <v>1.14</v>
      </c>
      <c r="I56" t="n">
        <v>18</v>
      </c>
      <c r="J56" t="n">
        <v>225.99</v>
      </c>
      <c r="K56" t="n">
        <v>55.27</v>
      </c>
      <c r="L56" t="n">
        <v>14.5</v>
      </c>
      <c r="M56" t="n">
        <v>16</v>
      </c>
      <c r="N56" t="n">
        <v>51.21</v>
      </c>
      <c r="O56" t="n">
        <v>28105.73</v>
      </c>
      <c r="P56" t="n">
        <v>341</v>
      </c>
      <c r="Q56" t="n">
        <v>452.64</v>
      </c>
      <c r="R56" t="n">
        <v>77.88</v>
      </c>
      <c r="S56" t="n">
        <v>57.64</v>
      </c>
      <c r="T56" t="n">
        <v>7988.44</v>
      </c>
      <c r="U56" t="n">
        <v>0.74</v>
      </c>
      <c r="V56" t="n">
        <v>0.88</v>
      </c>
      <c r="W56" t="n">
        <v>6.82</v>
      </c>
      <c r="X56" t="n">
        <v>0.47</v>
      </c>
      <c r="Y56" t="n">
        <v>1</v>
      </c>
      <c r="Z56" t="n">
        <v>10</v>
      </c>
      <c r="AA56" t="n">
        <v>544.1296867559117</v>
      </c>
      <c r="AB56" t="n">
        <v>744.5022427270094</v>
      </c>
      <c r="AC56" t="n">
        <v>673.4479935966034</v>
      </c>
      <c r="AD56" t="n">
        <v>544129.6867559117</v>
      </c>
      <c r="AE56" t="n">
        <v>744502.2427270093</v>
      </c>
      <c r="AF56" t="n">
        <v>1.871300755465534e-05</v>
      </c>
      <c r="AG56" t="n">
        <v>32</v>
      </c>
      <c r="AH56" t="n">
        <v>673447.9935966034</v>
      </c>
    </row>
    <row r="57">
      <c r="A57" t="n">
        <v>55</v>
      </c>
      <c r="B57" t="n">
        <v>105</v>
      </c>
      <c r="C57" t="inlineStr">
        <is>
          <t xml:space="preserve">CONCLUIDO	</t>
        </is>
      </c>
      <c r="D57" t="n">
        <v>3.6337</v>
      </c>
      <c r="E57" t="n">
        <v>27.52</v>
      </c>
      <c r="F57" t="n">
        <v>24.23</v>
      </c>
      <c r="G57" t="n">
        <v>80.75</v>
      </c>
      <c r="H57" t="n">
        <v>1.16</v>
      </c>
      <c r="I57" t="n">
        <v>18</v>
      </c>
      <c r="J57" t="n">
        <v>226.41</v>
      </c>
      <c r="K57" t="n">
        <v>55.27</v>
      </c>
      <c r="L57" t="n">
        <v>14.75</v>
      </c>
      <c r="M57" t="n">
        <v>16</v>
      </c>
      <c r="N57" t="n">
        <v>51.38</v>
      </c>
      <c r="O57" t="n">
        <v>28157.49</v>
      </c>
      <c r="P57" t="n">
        <v>341.51</v>
      </c>
      <c r="Q57" t="n">
        <v>452.56</v>
      </c>
      <c r="R57" t="n">
        <v>78.61</v>
      </c>
      <c r="S57" t="n">
        <v>57.64</v>
      </c>
      <c r="T57" t="n">
        <v>8354.23</v>
      </c>
      <c r="U57" t="n">
        <v>0.73</v>
      </c>
      <c r="V57" t="n">
        <v>0.88</v>
      </c>
      <c r="W57" t="n">
        <v>6.83</v>
      </c>
      <c r="X57" t="n">
        <v>0.5</v>
      </c>
      <c r="Y57" t="n">
        <v>1</v>
      </c>
      <c r="Z57" t="n">
        <v>10</v>
      </c>
      <c r="AA57" t="n">
        <v>544.7457746443046</v>
      </c>
      <c r="AB57" t="n">
        <v>745.3452013557877</v>
      </c>
      <c r="AC57" t="n">
        <v>674.2105014369508</v>
      </c>
      <c r="AD57" t="n">
        <v>544745.7746443045</v>
      </c>
      <c r="AE57" t="n">
        <v>745345.2013557877</v>
      </c>
      <c r="AF57" t="n">
        <v>1.869551443494848e-05</v>
      </c>
      <c r="AG57" t="n">
        <v>32</v>
      </c>
      <c r="AH57" t="n">
        <v>674210.5014369509</v>
      </c>
    </row>
    <row r="58">
      <c r="A58" t="n">
        <v>56</v>
      </c>
      <c r="B58" t="n">
        <v>105</v>
      </c>
      <c r="C58" t="inlineStr">
        <is>
          <t xml:space="preserve">CONCLUIDO	</t>
        </is>
      </c>
      <c r="D58" t="n">
        <v>3.636</v>
      </c>
      <c r="E58" t="n">
        <v>27.5</v>
      </c>
      <c r="F58" t="n">
        <v>24.21</v>
      </c>
      <c r="G58" t="n">
        <v>80.69</v>
      </c>
      <c r="H58" t="n">
        <v>1.18</v>
      </c>
      <c r="I58" t="n">
        <v>18</v>
      </c>
      <c r="J58" t="n">
        <v>226.83</v>
      </c>
      <c r="K58" t="n">
        <v>55.27</v>
      </c>
      <c r="L58" t="n">
        <v>15</v>
      </c>
      <c r="M58" t="n">
        <v>16</v>
      </c>
      <c r="N58" t="n">
        <v>51.55</v>
      </c>
      <c r="O58" t="n">
        <v>28209.31</v>
      </c>
      <c r="P58" t="n">
        <v>340.71</v>
      </c>
      <c r="Q58" t="n">
        <v>452.66</v>
      </c>
      <c r="R58" t="n">
        <v>77.78</v>
      </c>
      <c r="S58" t="n">
        <v>57.64</v>
      </c>
      <c r="T58" t="n">
        <v>7937.73</v>
      </c>
      <c r="U58" t="n">
        <v>0.74</v>
      </c>
      <c r="V58" t="n">
        <v>0.88</v>
      </c>
      <c r="W58" t="n">
        <v>6.83</v>
      </c>
      <c r="X58" t="n">
        <v>0.48</v>
      </c>
      <c r="Y58" t="n">
        <v>1</v>
      </c>
      <c r="Z58" t="n">
        <v>10</v>
      </c>
      <c r="AA58" t="n">
        <v>544.0265795645588</v>
      </c>
      <c r="AB58" t="n">
        <v>744.3611669190321</v>
      </c>
      <c r="AC58" t="n">
        <v>673.3203818657382</v>
      </c>
      <c r="AD58" t="n">
        <v>544026.5795645588</v>
      </c>
      <c r="AE58" t="n">
        <v>744361.1669190321</v>
      </c>
      <c r="AF58" t="n">
        <v>1.870734801592665e-05</v>
      </c>
      <c r="AG58" t="n">
        <v>32</v>
      </c>
      <c r="AH58" t="n">
        <v>673320.3818657382</v>
      </c>
    </row>
    <row r="59">
      <c r="A59" t="n">
        <v>57</v>
      </c>
      <c r="B59" t="n">
        <v>105</v>
      </c>
      <c r="C59" t="inlineStr">
        <is>
          <t xml:space="preserve">CONCLUIDO	</t>
        </is>
      </c>
      <c r="D59" t="n">
        <v>3.6453</v>
      </c>
      <c r="E59" t="n">
        <v>27.43</v>
      </c>
      <c r="F59" t="n">
        <v>24.18</v>
      </c>
      <c r="G59" t="n">
        <v>85.34</v>
      </c>
      <c r="H59" t="n">
        <v>1.19</v>
      </c>
      <c r="I59" t="n">
        <v>17</v>
      </c>
      <c r="J59" t="n">
        <v>227.25</v>
      </c>
      <c r="K59" t="n">
        <v>55.27</v>
      </c>
      <c r="L59" t="n">
        <v>15.25</v>
      </c>
      <c r="M59" t="n">
        <v>15</v>
      </c>
      <c r="N59" t="n">
        <v>51.72</v>
      </c>
      <c r="O59" t="n">
        <v>28261.2</v>
      </c>
      <c r="P59" t="n">
        <v>339.63</v>
      </c>
      <c r="Q59" t="n">
        <v>452.59</v>
      </c>
      <c r="R59" t="n">
        <v>77.03</v>
      </c>
      <c r="S59" t="n">
        <v>57.64</v>
      </c>
      <c r="T59" t="n">
        <v>7567.39</v>
      </c>
      <c r="U59" t="n">
        <v>0.75</v>
      </c>
      <c r="V59" t="n">
        <v>0.88</v>
      </c>
      <c r="W59" t="n">
        <v>6.82</v>
      </c>
      <c r="X59" t="n">
        <v>0.45</v>
      </c>
      <c r="Y59" t="n">
        <v>1</v>
      </c>
      <c r="Z59" t="n">
        <v>10</v>
      </c>
      <c r="AA59" t="n">
        <v>542.6195774283972</v>
      </c>
      <c r="AB59" t="n">
        <v>742.4360445237824</v>
      </c>
      <c r="AC59" t="n">
        <v>671.5789904499647</v>
      </c>
      <c r="AD59" t="n">
        <v>542619.5774283971</v>
      </c>
      <c r="AE59" t="n">
        <v>742436.0445237823</v>
      </c>
      <c r="AF59" t="n">
        <v>1.875519684336013e-05</v>
      </c>
      <c r="AG59" t="n">
        <v>32</v>
      </c>
      <c r="AH59" t="n">
        <v>671578.9904499648</v>
      </c>
    </row>
    <row r="60">
      <c r="A60" t="n">
        <v>58</v>
      </c>
      <c r="B60" t="n">
        <v>105</v>
      </c>
      <c r="C60" t="inlineStr">
        <is>
          <t xml:space="preserve">CONCLUIDO	</t>
        </is>
      </c>
      <c r="D60" t="n">
        <v>3.6451</v>
      </c>
      <c r="E60" t="n">
        <v>27.43</v>
      </c>
      <c r="F60" t="n">
        <v>24.18</v>
      </c>
      <c r="G60" t="n">
        <v>85.34</v>
      </c>
      <c r="H60" t="n">
        <v>1.21</v>
      </c>
      <c r="I60" t="n">
        <v>17</v>
      </c>
      <c r="J60" t="n">
        <v>227.67</v>
      </c>
      <c r="K60" t="n">
        <v>55.27</v>
      </c>
      <c r="L60" t="n">
        <v>15.5</v>
      </c>
      <c r="M60" t="n">
        <v>15</v>
      </c>
      <c r="N60" t="n">
        <v>51.9</v>
      </c>
      <c r="O60" t="n">
        <v>28313.14</v>
      </c>
      <c r="P60" t="n">
        <v>340.01</v>
      </c>
      <c r="Q60" t="n">
        <v>452.64</v>
      </c>
      <c r="R60" t="n">
        <v>77.06999999999999</v>
      </c>
      <c r="S60" t="n">
        <v>57.64</v>
      </c>
      <c r="T60" t="n">
        <v>7590.36</v>
      </c>
      <c r="U60" t="n">
        <v>0.75</v>
      </c>
      <c r="V60" t="n">
        <v>0.88</v>
      </c>
      <c r="W60" t="n">
        <v>6.82</v>
      </c>
      <c r="X60" t="n">
        <v>0.45</v>
      </c>
      <c r="Y60" t="n">
        <v>1</v>
      </c>
      <c r="Z60" t="n">
        <v>10</v>
      </c>
      <c r="AA60" t="n">
        <v>542.8857042136922</v>
      </c>
      <c r="AB60" t="n">
        <v>742.800170932108</v>
      </c>
      <c r="AC60" t="n">
        <v>671.9083651449346</v>
      </c>
      <c r="AD60" t="n">
        <v>542885.7042136922</v>
      </c>
      <c r="AE60" t="n">
        <v>742800.1709321081</v>
      </c>
      <c r="AF60" t="n">
        <v>1.875416783631855e-05</v>
      </c>
      <c r="AG60" t="n">
        <v>32</v>
      </c>
      <c r="AH60" t="n">
        <v>671908.3651449346</v>
      </c>
    </row>
    <row r="61">
      <c r="A61" t="n">
        <v>59</v>
      </c>
      <c r="B61" t="n">
        <v>105</v>
      </c>
      <c r="C61" t="inlineStr">
        <is>
          <t xml:space="preserve">CONCLUIDO	</t>
        </is>
      </c>
      <c r="D61" t="n">
        <v>3.6463</v>
      </c>
      <c r="E61" t="n">
        <v>27.42</v>
      </c>
      <c r="F61" t="n">
        <v>24.17</v>
      </c>
      <c r="G61" t="n">
        <v>85.31</v>
      </c>
      <c r="H61" t="n">
        <v>1.23</v>
      </c>
      <c r="I61" t="n">
        <v>17</v>
      </c>
      <c r="J61" t="n">
        <v>228.09</v>
      </c>
      <c r="K61" t="n">
        <v>55.27</v>
      </c>
      <c r="L61" t="n">
        <v>15.75</v>
      </c>
      <c r="M61" t="n">
        <v>15</v>
      </c>
      <c r="N61" t="n">
        <v>52.07</v>
      </c>
      <c r="O61" t="n">
        <v>28365.14</v>
      </c>
      <c r="P61" t="n">
        <v>340.06</v>
      </c>
      <c r="Q61" t="n">
        <v>452.57</v>
      </c>
      <c r="R61" t="n">
        <v>76.7</v>
      </c>
      <c r="S61" t="n">
        <v>57.64</v>
      </c>
      <c r="T61" t="n">
        <v>7405.44</v>
      </c>
      <c r="U61" t="n">
        <v>0.75</v>
      </c>
      <c r="V61" t="n">
        <v>0.88</v>
      </c>
      <c r="W61" t="n">
        <v>6.83</v>
      </c>
      <c r="X61" t="n">
        <v>0.45</v>
      </c>
      <c r="Y61" t="n">
        <v>1</v>
      </c>
      <c r="Z61" t="n">
        <v>10</v>
      </c>
      <c r="AA61" t="n">
        <v>542.8227027411689</v>
      </c>
      <c r="AB61" t="n">
        <v>742.713969537973</v>
      </c>
      <c r="AC61" t="n">
        <v>671.8303906908714</v>
      </c>
      <c r="AD61" t="n">
        <v>542822.7027411689</v>
      </c>
      <c r="AE61" t="n">
        <v>742713.9695379729</v>
      </c>
      <c r="AF61" t="n">
        <v>1.876034187856803e-05</v>
      </c>
      <c r="AG61" t="n">
        <v>32</v>
      </c>
      <c r="AH61" t="n">
        <v>671830.3906908714</v>
      </c>
    </row>
    <row r="62">
      <c r="A62" t="n">
        <v>60</v>
      </c>
      <c r="B62" t="n">
        <v>105</v>
      </c>
      <c r="C62" t="inlineStr">
        <is>
          <t xml:space="preserve">CONCLUIDO	</t>
        </is>
      </c>
      <c r="D62" t="n">
        <v>3.6435</v>
      </c>
      <c r="E62" t="n">
        <v>27.45</v>
      </c>
      <c r="F62" t="n">
        <v>24.19</v>
      </c>
      <c r="G62" t="n">
        <v>85.38</v>
      </c>
      <c r="H62" t="n">
        <v>1.24</v>
      </c>
      <c r="I62" t="n">
        <v>17</v>
      </c>
      <c r="J62" t="n">
        <v>228.51</v>
      </c>
      <c r="K62" t="n">
        <v>55.27</v>
      </c>
      <c r="L62" t="n">
        <v>16</v>
      </c>
      <c r="M62" t="n">
        <v>15</v>
      </c>
      <c r="N62" t="n">
        <v>52.24</v>
      </c>
      <c r="O62" t="n">
        <v>28417.2</v>
      </c>
      <c r="P62" t="n">
        <v>339.99</v>
      </c>
      <c r="Q62" t="n">
        <v>452.56</v>
      </c>
      <c r="R62" t="n">
        <v>77.58</v>
      </c>
      <c r="S62" t="n">
        <v>57.64</v>
      </c>
      <c r="T62" t="n">
        <v>7844.53</v>
      </c>
      <c r="U62" t="n">
        <v>0.74</v>
      </c>
      <c r="V62" t="n">
        <v>0.88</v>
      </c>
      <c r="W62" t="n">
        <v>6.82</v>
      </c>
      <c r="X62" t="n">
        <v>0.47</v>
      </c>
      <c r="Y62" t="n">
        <v>1</v>
      </c>
      <c r="Z62" t="n">
        <v>10</v>
      </c>
      <c r="AA62" t="n">
        <v>542.9966779988404</v>
      </c>
      <c r="AB62" t="n">
        <v>742.9520101607657</v>
      </c>
      <c r="AC62" t="n">
        <v>672.0457130507168</v>
      </c>
      <c r="AD62" t="n">
        <v>542996.6779988403</v>
      </c>
      <c r="AE62" t="n">
        <v>742952.0101607656</v>
      </c>
      <c r="AF62" t="n">
        <v>1.874593577998591e-05</v>
      </c>
      <c r="AG62" t="n">
        <v>32</v>
      </c>
      <c r="AH62" t="n">
        <v>672045.7130507168</v>
      </c>
    </row>
    <row r="63">
      <c r="A63" t="n">
        <v>61</v>
      </c>
      <c r="B63" t="n">
        <v>105</v>
      </c>
      <c r="C63" t="inlineStr">
        <is>
          <t xml:space="preserve">CONCLUIDO	</t>
        </is>
      </c>
      <c r="D63" t="n">
        <v>3.6524</v>
      </c>
      <c r="E63" t="n">
        <v>27.38</v>
      </c>
      <c r="F63" t="n">
        <v>24.17</v>
      </c>
      <c r="G63" t="n">
        <v>90.62</v>
      </c>
      <c r="H63" t="n">
        <v>1.26</v>
      </c>
      <c r="I63" t="n">
        <v>16</v>
      </c>
      <c r="J63" t="n">
        <v>228.93</v>
      </c>
      <c r="K63" t="n">
        <v>55.27</v>
      </c>
      <c r="L63" t="n">
        <v>16.25</v>
      </c>
      <c r="M63" t="n">
        <v>14</v>
      </c>
      <c r="N63" t="n">
        <v>52.41</v>
      </c>
      <c r="O63" t="n">
        <v>28469.32</v>
      </c>
      <c r="P63" t="n">
        <v>339.32</v>
      </c>
      <c r="Q63" t="n">
        <v>452.59</v>
      </c>
      <c r="R63" t="n">
        <v>76.61</v>
      </c>
      <c r="S63" t="n">
        <v>57.64</v>
      </c>
      <c r="T63" t="n">
        <v>7365.02</v>
      </c>
      <c r="U63" t="n">
        <v>0.75</v>
      </c>
      <c r="V63" t="n">
        <v>0.88</v>
      </c>
      <c r="W63" t="n">
        <v>6.83</v>
      </c>
      <c r="X63" t="n">
        <v>0.44</v>
      </c>
      <c r="Y63" t="n">
        <v>1</v>
      </c>
      <c r="Z63" t="n">
        <v>10</v>
      </c>
      <c r="AA63" t="n">
        <v>541.9066756753176</v>
      </c>
      <c r="AB63" t="n">
        <v>741.4606208942132</v>
      </c>
      <c r="AC63" t="n">
        <v>670.6966598825862</v>
      </c>
      <c r="AD63" t="n">
        <v>541906.6756753176</v>
      </c>
      <c r="AE63" t="n">
        <v>741460.6208942132</v>
      </c>
      <c r="AF63" t="n">
        <v>1.879172659333622e-05</v>
      </c>
      <c r="AG63" t="n">
        <v>32</v>
      </c>
      <c r="AH63" t="n">
        <v>670696.6598825862</v>
      </c>
    </row>
    <row r="64">
      <c r="A64" t="n">
        <v>62</v>
      </c>
      <c r="B64" t="n">
        <v>105</v>
      </c>
      <c r="C64" t="inlineStr">
        <is>
          <t xml:space="preserve">CONCLUIDO	</t>
        </is>
      </c>
      <c r="D64" t="n">
        <v>3.6534</v>
      </c>
      <c r="E64" t="n">
        <v>27.37</v>
      </c>
      <c r="F64" t="n">
        <v>24.16</v>
      </c>
      <c r="G64" t="n">
        <v>90.59</v>
      </c>
      <c r="H64" t="n">
        <v>1.28</v>
      </c>
      <c r="I64" t="n">
        <v>16</v>
      </c>
      <c r="J64" t="n">
        <v>229.36</v>
      </c>
      <c r="K64" t="n">
        <v>55.27</v>
      </c>
      <c r="L64" t="n">
        <v>16.5</v>
      </c>
      <c r="M64" t="n">
        <v>14</v>
      </c>
      <c r="N64" t="n">
        <v>52.58</v>
      </c>
      <c r="O64" t="n">
        <v>28521.51</v>
      </c>
      <c r="P64" t="n">
        <v>339.22</v>
      </c>
      <c r="Q64" t="n">
        <v>452.57</v>
      </c>
      <c r="R64" t="n">
        <v>76.42</v>
      </c>
      <c r="S64" t="n">
        <v>57.64</v>
      </c>
      <c r="T64" t="n">
        <v>7265.96</v>
      </c>
      <c r="U64" t="n">
        <v>0.75</v>
      </c>
      <c r="V64" t="n">
        <v>0.88</v>
      </c>
      <c r="W64" t="n">
        <v>6.82</v>
      </c>
      <c r="X64" t="n">
        <v>0.43</v>
      </c>
      <c r="Y64" t="n">
        <v>1</v>
      </c>
      <c r="Z64" t="n">
        <v>10</v>
      </c>
      <c r="AA64" t="n">
        <v>541.7587272317207</v>
      </c>
      <c r="AB64" t="n">
        <v>741.2581913066592</v>
      </c>
      <c r="AC64" t="n">
        <v>670.5135498907566</v>
      </c>
      <c r="AD64" t="n">
        <v>541758.7272317207</v>
      </c>
      <c r="AE64" t="n">
        <v>741258.1913066593</v>
      </c>
      <c r="AF64" t="n">
        <v>1.879687162854412e-05</v>
      </c>
      <c r="AG64" t="n">
        <v>32</v>
      </c>
      <c r="AH64" t="n">
        <v>670513.5498907566</v>
      </c>
    </row>
    <row r="65">
      <c r="A65" t="n">
        <v>63</v>
      </c>
      <c r="B65" t="n">
        <v>105</v>
      </c>
      <c r="C65" t="inlineStr">
        <is>
          <t xml:space="preserve">CONCLUIDO	</t>
        </is>
      </c>
      <c r="D65" t="n">
        <v>3.6544</v>
      </c>
      <c r="E65" t="n">
        <v>27.36</v>
      </c>
      <c r="F65" t="n">
        <v>24.15</v>
      </c>
      <c r="G65" t="n">
        <v>90.56999999999999</v>
      </c>
      <c r="H65" t="n">
        <v>1.3</v>
      </c>
      <c r="I65" t="n">
        <v>16</v>
      </c>
      <c r="J65" t="n">
        <v>229.78</v>
      </c>
      <c r="K65" t="n">
        <v>55.27</v>
      </c>
      <c r="L65" t="n">
        <v>16.75</v>
      </c>
      <c r="M65" t="n">
        <v>14</v>
      </c>
      <c r="N65" t="n">
        <v>52.76</v>
      </c>
      <c r="O65" t="n">
        <v>28573.75</v>
      </c>
      <c r="P65" t="n">
        <v>338.9</v>
      </c>
      <c r="Q65" t="n">
        <v>452.59</v>
      </c>
      <c r="R65" t="n">
        <v>76.28</v>
      </c>
      <c r="S65" t="n">
        <v>57.64</v>
      </c>
      <c r="T65" t="n">
        <v>7200.38</v>
      </c>
      <c r="U65" t="n">
        <v>0.76</v>
      </c>
      <c r="V65" t="n">
        <v>0.88</v>
      </c>
      <c r="W65" t="n">
        <v>6.82</v>
      </c>
      <c r="X65" t="n">
        <v>0.43</v>
      </c>
      <c r="Y65" t="n">
        <v>1</v>
      </c>
      <c r="Z65" t="n">
        <v>10</v>
      </c>
      <c r="AA65" t="n">
        <v>541.4652537447379</v>
      </c>
      <c r="AB65" t="n">
        <v>740.8566479346329</v>
      </c>
      <c r="AC65" t="n">
        <v>670.1503292545867</v>
      </c>
      <c r="AD65" t="n">
        <v>541465.2537447378</v>
      </c>
      <c r="AE65" t="n">
        <v>740856.6479346328</v>
      </c>
      <c r="AF65" t="n">
        <v>1.880201666375202e-05</v>
      </c>
      <c r="AG65" t="n">
        <v>32</v>
      </c>
      <c r="AH65" t="n">
        <v>670150.3292545867</v>
      </c>
    </row>
    <row r="66">
      <c r="A66" t="n">
        <v>64</v>
      </c>
      <c r="B66" t="n">
        <v>105</v>
      </c>
      <c r="C66" t="inlineStr">
        <is>
          <t xml:space="preserve">CONCLUIDO	</t>
        </is>
      </c>
      <c r="D66" t="n">
        <v>3.6529</v>
      </c>
      <c r="E66" t="n">
        <v>27.38</v>
      </c>
      <c r="F66" t="n">
        <v>24.16</v>
      </c>
      <c r="G66" t="n">
        <v>90.61</v>
      </c>
      <c r="H66" t="n">
        <v>1.31</v>
      </c>
      <c r="I66" t="n">
        <v>16</v>
      </c>
      <c r="J66" t="n">
        <v>230.2</v>
      </c>
      <c r="K66" t="n">
        <v>55.27</v>
      </c>
      <c r="L66" t="n">
        <v>17</v>
      </c>
      <c r="M66" t="n">
        <v>14</v>
      </c>
      <c r="N66" t="n">
        <v>52.93</v>
      </c>
      <c r="O66" t="n">
        <v>28626.06</v>
      </c>
      <c r="P66" t="n">
        <v>339.09</v>
      </c>
      <c r="Q66" t="n">
        <v>452.6</v>
      </c>
      <c r="R66" t="n">
        <v>76.66</v>
      </c>
      <c r="S66" t="n">
        <v>57.64</v>
      </c>
      <c r="T66" t="n">
        <v>7390.28</v>
      </c>
      <c r="U66" t="n">
        <v>0.75</v>
      </c>
      <c r="V66" t="n">
        <v>0.88</v>
      </c>
      <c r="W66" t="n">
        <v>6.82</v>
      </c>
      <c r="X66" t="n">
        <v>0.44</v>
      </c>
      <c r="Y66" t="n">
        <v>1</v>
      </c>
      <c r="Z66" t="n">
        <v>10</v>
      </c>
      <c r="AA66" t="n">
        <v>541.7074190452</v>
      </c>
      <c r="AB66" t="n">
        <v>741.1879891823041</v>
      </c>
      <c r="AC66" t="n">
        <v>670.4500477586207</v>
      </c>
      <c r="AD66" t="n">
        <v>541707.4190452</v>
      </c>
      <c r="AE66" t="n">
        <v>741187.9891823041</v>
      </c>
      <c r="AF66" t="n">
        <v>1.879429911094017e-05</v>
      </c>
      <c r="AG66" t="n">
        <v>32</v>
      </c>
      <c r="AH66" t="n">
        <v>670450.0477586207</v>
      </c>
    </row>
    <row r="67">
      <c r="A67" t="n">
        <v>65</v>
      </c>
      <c r="B67" t="n">
        <v>105</v>
      </c>
      <c r="C67" t="inlineStr">
        <is>
          <t xml:space="preserve">CONCLUIDO	</t>
        </is>
      </c>
      <c r="D67" t="n">
        <v>3.6518</v>
      </c>
      <c r="E67" t="n">
        <v>27.38</v>
      </c>
      <c r="F67" t="n">
        <v>24.17</v>
      </c>
      <c r="G67" t="n">
        <v>90.64</v>
      </c>
      <c r="H67" t="n">
        <v>1.33</v>
      </c>
      <c r="I67" t="n">
        <v>16</v>
      </c>
      <c r="J67" t="n">
        <v>230.63</v>
      </c>
      <c r="K67" t="n">
        <v>55.27</v>
      </c>
      <c r="L67" t="n">
        <v>17.25</v>
      </c>
      <c r="M67" t="n">
        <v>14</v>
      </c>
      <c r="N67" t="n">
        <v>53.11</v>
      </c>
      <c r="O67" t="n">
        <v>28678.42</v>
      </c>
      <c r="P67" t="n">
        <v>338.45</v>
      </c>
      <c r="Q67" t="n">
        <v>452.6</v>
      </c>
      <c r="R67" t="n">
        <v>76.94</v>
      </c>
      <c r="S67" t="n">
        <v>57.64</v>
      </c>
      <c r="T67" t="n">
        <v>7529.89</v>
      </c>
      <c r="U67" t="n">
        <v>0.75</v>
      </c>
      <c r="V67" t="n">
        <v>0.88</v>
      </c>
      <c r="W67" t="n">
        <v>6.82</v>
      </c>
      <c r="X67" t="n">
        <v>0.45</v>
      </c>
      <c r="Y67" t="n">
        <v>1</v>
      </c>
      <c r="Z67" t="n">
        <v>10</v>
      </c>
      <c r="AA67" t="n">
        <v>541.3722174650384</v>
      </c>
      <c r="AB67" t="n">
        <v>740.729351592277</v>
      </c>
      <c r="AC67" t="n">
        <v>670.0351818964838</v>
      </c>
      <c r="AD67" t="n">
        <v>541372.2174650384</v>
      </c>
      <c r="AE67" t="n">
        <v>740729.3515922769</v>
      </c>
      <c r="AF67" t="n">
        <v>1.878863957221148e-05</v>
      </c>
      <c r="AG67" t="n">
        <v>32</v>
      </c>
      <c r="AH67" t="n">
        <v>670035.1818964838</v>
      </c>
    </row>
    <row r="68">
      <c r="A68" t="n">
        <v>66</v>
      </c>
      <c r="B68" t="n">
        <v>105</v>
      </c>
      <c r="C68" t="inlineStr">
        <is>
          <t xml:space="preserve">CONCLUIDO	</t>
        </is>
      </c>
      <c r="D68" t="n">
        <v>3.6641</v>
      </c>
      <c r="E68" t="n">
        <v>27.29</v>
      </c>
      <c r="F68" t="n">
        <v>24.12</v>
      </c>
      <c r="G68" t="n">
        <v>96.48</v>
      </c>
      <c r="H68" t="n">
        <v>1.35</v>
      </c>
      <c r="I68" t="n">
        <v>15</v>
      </c>
      <c r="J68" t="n">
        <v>231.05</v>
      </c>
      <c r="K68" t="n">
        <v>55.27</v>
      </c>
      <c r="L68" t="n">
        <v>17.5</v>
      </c>
      <c r="M68" t="n">
        <v>13</v>
      </c>
      <c r="N68" t="n">
        <v>53.28</v>
      </c>
      <c r="O68" t="n">
        <v>28730.85</v>
      </c>
      <c r="P68" t="n">
        <v>337.66</v>
      </c>
      <c r="Q68" t="n">
        <v>452.57</v>
      </c>
      <c r="R68" t="n">
        <v>75.12</v>
      </c>
      <c r="S68" t="n">
        <v>57.64</v>
      </c>
      <c r="T68" t="n">
        <v>6621.53</v>
      </c>
      <c r="U68" t="n">
        <v>0.77</v>
      </c>
      <c r="V68" t="n">
        <v>0.88</v>
      </c>
      <c r="W68" t="n">
        <v>6.82</v>
      </c>
      <c r="X68" t="n">
        <v>0.4</v>
      </c>
      <c r="Y68" t="n">
        <v>1</v>
      </c>
      <c r="Z68" t="n">
        <v>10</v>
      </c>
      <c r="AA68" t="n">
        <v>539.9386602111769</v>
      </c>
      <c r="AB68" t="n">
        <v>738.7678953134613</v>
      </c>
      <c r="AC68" t="n">
        <v>668.260924251997</v>
      </c>
      <c r="AD68" t="n">
        <v>539938.6602111768</v>
      </c>
      <c r="AE68" t="n">
        <v>738767.8953134613</v>
      </c>
      <c r="AF68" t="n">
        <v>1.885192350526866e-05</v>
      </c>
      <c r="AG68" t="n">
        <v>32</v>
      </c>
      <c r="AH68" t="n">
        <v>668260.924251997</v>
      </c>
    </row>
    <row r="69">
      <c r="A69" t="n">
        <v>67</v>
      </c>
      <c r="B69" t="n">
        <v>105</v>
      </c>
      <c r="C69" t="inlineStr">
        <is>
          <t xml:space="preserve">CONCLUIDO	</t>
        </is>
      </c>
      <c r="D69" t="n">
        <v>3.6616</v>
      </c>
      <c r="E69" t="n">
        <v>27.31</v>
      </c>
      <c r="F69" t="n">
        <v>24.14</v>
      </c>
      <c r="G69" t="n">
        <v>96.55</v>
      </c>
      <c r="H69" t="n">
        <v>1.36</v>
      </c>
      <c r="I69" t="n">
        <v>15</v>
      </c>
      <c r="J69" t="n">
        <v>231.48</v>
      </c>
      <c r="K69" t="n">
        <v>55.27</v>
      </c>
      <c r="L69" t="n">
        <v>17.75</v>
      </c>
      <c r="M69" t="n">
        <v>13</v>
      </c>
      <c r="N69" t="n">
        <v>53.46</v>
      </c>
      <c r="O69" t="n">
        <v>28783.34</v>
      </c>
      <c r="P69" t="n">
        <v>337.72</v>
      </c>
      <c r="Q69" t="n">
        <v>452.61</v>
      </c>
      <c r="R69" t="n">
        <v>75.73999999999999</v>
      </c>
      <c r="S69" t="n">
        <v>57.64</v>
      </c>
      <c r="T69" t="n">
        <v>6933.63</v>
      </c>
      <c r="U69" t="n">
        <v>0.76</v>
      </c>
      <c r="V69" t="n">
        <v>0.88</v>
      </c>
      <c r="W69" t="n">
        <v>6.82</v>
      </c>
      <c r="X69" t="n">
        <v>0.41</v>
      </c>
      <c r="Y69" t="n">
        <v>1</v>
      </c>
      <c r="Z69" t="n">
        <v>10</v>
      </c>
      <c r="AA69" t="n">
        <v>540.1747792482578</v>
      </c>
      <c r="AB69" t="n">
        <v>739.0909637968319</v>
      </c>
      <c r="AC69" t="n">
        <v>668.5531595327443</v>
      </c>
      <c r="AD69" t="n">
        <v>540174.7792482577</v>
      </c>
      <c r="AE69" t="n">
        <v>739090.9637968319</v>
      </c>
      <c r="AF69" t="n">
        <v>1.883906091724891e-05</v>
      </c>
      <c r="AG69" t="n">
        <v>32</v>
      </c>
      <c r="AH69" t="n">
        <v>668553.1595327443</v>
      </c>
    </row>
    <row r="70">
      <c r="A70" t="n">
        <v>68</v>
      </c>
      <c r="B70" t="n">
        <v>105</v>
      </c>
      <c r="C70" t="inlineStr">
        <is>
          <t xml:space="preserve">CONCLUIDO	</t>
        </is>
      </c>
      <c r="D70" t="n">
        <v>3.6632</v>
      </c>
      <c r="E70" t="n">
        <v>27.3</v>
      </c>
      <c r="F70" t="n">
        <v>24.13</v>
      </c>
      <c r="G70" t="n">
        <v>96.5</v>
      </c>
      <c r="H70" t="n">
        <v>1.38</v>
      </c>
      <c r="I70" t="n">
        <v>15</v>
      </c>
      <c r="J70" t="n">
        <v>231.91</v>
      </c>
      <c r="K70" t="n">
        <v>55.27</v>
      </c>
      <c r="L70" t="n">
        <v>18</v>
      </c>
      <c r="M70" t="n">
        <v>13</v>
      </c>
      <c r="N70" t="n">
        <v>53.63</v>
      </c>
      <c r="O70" t="n">
        <v>28835.89</v>
      </c>
      <c r="P70" t="n">
        <v>337.22</v>
      </c>
      <c r="Q70" t="n">
        <v>452.58</v>
      </c>
      <c r="R70" t="n">
        <v>75.33</v>
      </c>
      <c r="S70" t="n">
        <v>57.64</v>
      </c>
      <c r="T70" t="n">
        <v>6728.54</v>
      </c>
      <c r="U70" t="n">
        <v>0.77</v>
      </c>
      <c r="V70" t="n">
        <v>0.88</v>
      </c>
      <c r="W70" t="n">
        <v>6.82</v>
      </c>
      <c r="X70" t="n">
        <v>0.4</v>
      </c>
      <c r="Y70" t="n">
        <v>1</v>
      </c>
      <c r="Z70" t="n">
        <v>10</v>
      </c>
      <c r="AA70" t="n">
        <v>539.7222534245864</v>
      </c>
      <c r="AB70" t="n">
        <v>738.4717980008544</v>
      </c>
      <c r="AC70" t="n">
        <v>667.9930860513304</v>
      </c>
      <c r="AD70" t="n">
        <v>539722.2534245864</v>
      </c>
      <c r="AE70" t="n">
        <v>738471.7980008544</v>
      </c>
      <c r="AF70" t="n">
        <v>1.884729297358155e-05</v>
      </c>
      <c r="AG70" t="n">
        <v>32</v>
      </c>
      <c r="AH70" t="n">
        <v>667993.0860513303</v>
      </c>
    </row>
    <row r="71">
      <c r="A71" t="n">
        <v>69</v>
      </c>
      <c r="B71" t="n">
        <v>105</v>
      </c>
      <c r="C71" t="inlineStr">
        <is>
          <t xml:space="preserve">CONCLUIDO	</t>
        </is>
      </c>
      <c r="D71" t="n">
        <v>3.665</v>
      </c>
      <c r="E71" t="n">
        <v>27.29</v>
      </c>
      <c r="F71" t="n">
        <v>24.11</v>
      </c>
      <c r="G71" t="n">
        <v>96.45</v>
      </c>
      <c r="H71" t="n">
        <v>1.4</v>
      </c>
      <c r="I71" t="n">
        <v>15</v>
      </c>
      <c r="J71" t="n">
        <v>232.33</v>
      </c>
      <c r="K71" t="n">
        <v>55.27</v>
      </c>
      <c r="L71" t="n">
        <v>18.25</v>
      </c>
      <c r="M71" t="n">
        <v>13</v>
      </c>
      <c r="N71" t="n">
        <v>53.81</v>
      </c>
      <c r="O71" t="n">
        <v>28888.51</v>
      </c>
      <c r="P71" t="n">
        <v>336.87</v>
      </c>
      <c r="Q71" t="n">
        <v>452.62</v>
      </c>
      <c r="R71" t="n">
        <v>75.06</v>
      </c>
      <c r="S71" t="n">
        <v>57.64</v>
      </c>
      <c r="T71" t="n">
        <v>6592.84</v>
      </c>
      <c r="U71" t="n">
        <v>0.77</v>
      </c>
      <c r="V71" t="n">
        <v>0.88</v>
      </c>
      <c r="W71" t="n">
        <v>6.82</v>
      </c>
      <c r="X71" t="n">
        <v>0.39</v>
      </c>
      <c r="Y71" t="n">
        <v>1</v>
      </c>
      <c r="Z71" t="n">
        <v>10</v>
      </c>
      <c r="AA71" t="n">
        <v>539.3432452018181</v>
      </c>
      <c r="AB71" t="n">
        <v>737.9532222298002</v>
      </c>
      <c r="AC71" t="n">
        <v>667.5240024240398</v>
      </c>
      <c r="AD71" t="n">
        <v>539343.2452018182</v>
      </c>
      <c r="AE71" t="n">
        <v>737953.2222298002</v>
      </c>
      <c r="AF71" t="n">
        <v>1.885655403695577e-05</v>
      </c>
      <c r="AG71" t="n">
        <v>32</v>
      </c>
      <c r="AH71" t="n">
        <v>667524.0024240399</v>
      </c>
    </row>
    <row r="72">
      <c r="A72" t="n">
        <v>70</v>
      </c>
      <c r="B72" t="n">
        <v>105</v>
      </c>
      <c r="C72" t="inlineStr">
        <is>
          <t xml:space="preserve">CONCLUIDO	</t>
        </is>
      </c>
      <c r="D72" t="n">
        <v>3.6638</v>
      </c>
      <c r="E72" t="n">
        <v>27.29</v>
      </c>
      <c r="F72" t="n">
        <v>24.12</v>
      </c>
      <c r="G72" t="n">
        <v>96.48</v>
      </c>
      <c r="H72" t="n">
        <v>1.41</v>
      </c>
      <c r="I72" t="n">
        <v>15</v>
      </c>
      <c r="J72" t="n">
        <v>232.76</v>
      </c>
      <c r="K72" t="n">
        <v>55.27</v>
      </c>
      <c r="L72" t="n">
        <v>18.5</v>
      </c>
      <c r="M72" t="n">
        <v>13</v>
      </c>
      <c r="N72" t="n">
        <v>53.99</v>
      </c>
      <c r="O72" t="n">
        <v>28941.18</v>
      </c>
      <c r="P72" t="n">
        <v>336.72</v>
      </c>
      <c r="Q72" t="n">
        <v>452.57</v>
      </c>
      <c r="R72" t="n">
        <v>75.29000000000001</v>
      </c>
      <c r="S72" t="n">
        <v>57.64</v>
      </c>
      <c r="T72" t="n">
        <v>6706.77</v>
      </c>
      <c r="U72" t="n">
        <v>0.77</v>
      </c>
      <c r="V72" t="n">
        <v>0.88</v>
      </c>
      <c r="W72" t="n">
        <v>6.82</v>
      </c>
      <c r="X72" t="n">
        <v>0.4</v>
      </c>
      <c r="Y72" t="n">
        <v>1</v>
      </c>
      <c r="Z72" t="n">
        <v>10</v>
      </c>
      <c r="AA72" t="n">
        <v>539.3387707472217</v>
      </c>
      <c r="AB72" t="n">
        <v>737.9471000836223</v>
      </c>
      <c r="AC72" t="n">
        <v>667.5184645669007</v>
      </c>
      <c r="AD72" t="n">
        <v>539338.7707472217</v>
      </c>
      <c r="AE72" t="n">
        <v>737947.1000836224</v>
      </c>
      <c r="AF72" t="n">
        <v>1.885037999470629e-05</v>
      </c>
      <c r="AG72" t="n">
        <v>32</v>
      </c>
      <c r="AH72" t="n">
        <v>667518.4645669006</v>
      </c>
    </row>
    <row r="73">
      <c r="A73" t="n">
        <v>71</v>
      </c>
      <c r="B73" t="n">
        <v>105</v>
      </c>
      <c r="C73" t="inlineStr">
        <is>
          <t xml:space="preserve">CONCLUIDO	</t>
        </is>
      </c>
      <c r="D73" t="n">
        <v>3.6711</v>
      </c>
      <c r="E73" t="n">
        <v>27.24</v>
      </c>
      <c r="F73" t="n">
        <v>24.11</v>
      </c>
      <c r="G73" t="n">
        <v>103.32</v>
      </c>
      <c r="H73" t="n">
        <v>1.43</v>
      </c>
      <c r="I73" t="n">
        <v>14</v>
      </c>
      <c r="J73" t="n">
        <v>233.19</v>
      </c>
      <c r="K73" t="n">
        <v>55.27</v>
      </c>
      <c r="L73" t="n">
        <v>18.75</v>
      </c>
      <c r="M73" t="n">
        <v>12</v>
      </c>
      <c r="N73" t="n">
        <v>54.17</v>
      </c>
      <c r="O73" t="n">
        <v>28993.92</v>
      </c>
      <c r="P73" t="n">
        <v>337.18</v>
      </c>
      <c r="Q73" t="n">
        <v>452.63</v>
      </c>
      <c r="R73" t="n">
        <v>74.81</v>
      </c>
      <c r="S73" t="n">
        <v>57.64</v>
      </c>
      <c r="T73" t="n">
        <v>6473.09</v>
      </c>
      <c r="U73" t="n">
        <v>0.77</v>
      </c>
      <c r="V73" t="n">
        <v>0.88</v>
      </c>
      <c r="W73" t="n">
        <v>6.82</v>
      </c>
      <c r="X73" t="n">
        <v>0.38</v>
      </c>
      <c r="Y73" t="n">
        <v>1</v>
      </c>
      <c r="Z73" t="n">
        <v>10</v>
      </c>
      <c r="AA73" t="n">
        <v>539.1294422817822</v>
      </c>
      <c r="AB73" t="n">
        <v>737.6606876422878</v>
      </c>
      <c r="AC73" t="n">
        <v>667.2593869269847</v>
      </c>
      <c r="AD73" t="n">
        <v>539129.4422817822</v>
      </c>
      <c r="AE73" t="n">
        <v>737660.6876422878</v>
      </c>
      <c r="AF73" t="n">
        <v>1.888793875172396e-05</v>
      </c>
      <c r="AG73" t="n">
        <v>32</v>
      </c>
      <c r="AH73" t="n">
        <v>667259.3869269846</v>
      </c>
    </row>
    <row r="74">
      <c r="A74" t="n">
        <v>72</v>
      </c>
      <c r="B74" t="n">
        <v>105</v>
      </c>
      <c r="C74" t="inlineStr">
        <is>
          <t xml:space="preserve">CONCLUIDO	</t>
        </is>
      </c>
      <c r="D74" t="n">
        <v>3.6729</v>
      </c>
      <c r="E74" t="n">
        <v>27.23</v>
      </c>
      <c r="F74" t="n">
        <v>24.09</v>
      </c>
      <c r="G74" t="n">
        <v>103.26</v>
      </c>
      <c r="H74" t="n">
        <v>1.45</v>
      </c>
      <c r="I74" t="n">
        <v>14</v>
      </c>
      <c r="J74" t="n">
        <v>233.62</v>
      </c>
      <c r="K74" t="n">
        <v>55.27</v>
      </c>
      <c r="L74" t="n">
        <v>19</v>
      </c>
      <c r="M74" t="n">
        <v>12</v>
      </c>
      <c r="N74" t="n">
        <v>54.34</v>
      </c>
      <c r="O74" t="n">
        <v>29046.73</v>
      </c>
      <c r="P74" t="n">
        <v>336.81</v>
      </c>
      <c r="Q74" t="n">
        <v>452.59</v>
      </c>
      <c r="R74" t="n">
        <v>74.25</v>
      </c>
      <c r="S74" t="n">
        <v>57.64</v>
      </c>
      <c r="T74" t="n">
        <v>6195.39</v>
      </c>
      <c r="U74" t="n">
        <v>0.78</v>
      </c>
      <c r="V74" t="n">
        <v>0.88</v>
      </c>
      <c r="W74" t="n">
        <v>6.82</v>
      </c>
      <c r="X74" t="n">
        <v>0.37</v>
      </c>
      <c r="Y74" t="n">
        <v>1</v>
      </c>
      <c r="Z74" t="n">
        <v>10</v>
      </c>
      <c r="AA74" t="n">
        <v>538.7383695486752</v>
      </c>
      <c r="AB74" t="n">
        <v>737.1256046759398</v>
      </c>
      <c r="AC74" t="n">
        <v>666.7753715279512</v>
      </c>
      <c r="AD74" t="n">
        <v>538738.3695486753</v>
      </c>
      <c r="AE74" t="n">
        <v>737125.6046759398</v>
      </c>
      <c r="AF74" t="n">
        <v>1.889719981509818e-05</v>
      </c>
      <c r="AG74" t="n">
        <v>32</v>
      </c>
      <c r="AH74" t="n">
        <v>666775.3715279512</v>
      </c>
    </row>
    <row r="75">
      <c r="A75" t="n">
        <v>73</v>
      </c>
      <c r="B75" t="n">
        <v>105</v>
      </c>
      <c r="C75" t="inlineStr">
        <is>
          <t xml:space="preserve">CONCLUIDO	</t>
        </is>
      </c>
      <c r="D75" t="n">
        <v>3.6715</v>
      </c>
      <c r="E75" t="n">
        <v>27.24</v>
      </c>
      <c r="F75" t="n">
        <v>24.1</v>
      </c>
      <c r="G75" t="n">
        <v>103.3</v>
      </c>
      <c r="H75" t="n">
        <v>1.46</v>
      </c>
      <c r="I75" t="n">
        <v>14</v>
      </c>
      <c r="J75" t="n">
        <v>234.04</v>
      </c>
      <c r="K75" t="n">
        <v>55.27</v>
      </c>
      <c r="L75" t="n">
        <v>19.25</v>
      </c>
      <c r="M75" t="n">
        <v>12</v>
      </c>
      <c r="N75" t="n">
        <v>54.52</v>
      </c>
      <c r="O75" t="n">
        <v>29099.59</v>
      </c>
      <c r="P75" t="n">
        <v>336.44</v>
      </c>
      <c r="Q75" t="n">
        <v>452.6</v>
      </c>
      <c r="R75" t="n">
        <v>74.81</v>
      </c>
      <c r="S75" t="n">
        <v>57.64</v>
      </c>
      <c r="T75" t="n">
        <v>6473.54</v>
      </c>
      <c r="U75" t="n">
        <v>0.77</v>
      </c>
      <c r="V75" t="n">
        <v>0.88</v>
      </c>
      <c r="W75" t="n">
        <v>6.82</v>
      </c>
      <c r="X75" t="n">
        <v>0.38</v>
      </c>
      <c r="Y75" t="n">
        <v>1</v>
      </c>
      <c r="Z75" t="n">
        <v>10</v>
      </c>
      <c r="AA75" t="n">
        <v>538.6024507674631</v>
      </c>
      <c r="AB75" t="n">
        <v>736.9396346031718</v>
      </c>
      <c r="AC75" t="n">
        <v>666.6071501779177</v>
      </c>
      <c r="AD75" t="n">
        <v>538602.4507674631</v>
      </c>
      <c r="AE75" t="n">
        <v>736939.6346031718</v>
      </c>
      <c r="AF75" t="n">
        <v>1.888999676580712e-05</v>
      </c>
      <c r="AG75" t="n">
        <v>32</v>
      </c>
      <c r="AH75" t="n">
        <v>666607.1501779177</v>
      </c>
    </row>
    <row r="76">
      <c r="A76" t="n">
        <v>74</v>
      </c>
      <c r="B76" t="n">
        <v>105</v>
      </c>
      <c r="C76" t="inlineStr">
        <is>
          <t xml:space="preserve">CONCLUIDO	</t>
        </is>
      </c>
      <c r="D76" t="n">
        <v>3.6737</v>
      </c>
      <c r="E76" t="n">
        <v>27.22</v>
      </c>
      <c r="F76" t="n">
        <v>24.09</v>
      </c>
      <c r="G76" t="n">
        <v>103.23</v>
      </c>
      <c r="H76" t="n">
        <v>1.48</v>
      </c>
      <c r="I76" t="n">
        <v>14</v>
      </c>
      <c r="J76" t="n">
        <v>234.47</v>
      </c>
      <c r="K76" t="n">
        <v>55.27</v>
      </c>
      <c r="L76" t="n">
        <v>19.5</v>
      </c>
      <c r="M76" t="n">
        <v>12</v>
      </c>
      <c r="N76" t="n">
        <v>54.7</v>
      </c>
      <c r="O76" t="n">
        <v>29152.52</v>
      </c>
      <c r="P76" t="n">
        <v>335.9</v>
      </c>
      <c r="Q76" t="n">
        <v>452.57</v>
      </c>
      <c r="R76" t="n">
        <v>74.06</v>
      </c>
      <c r="S76" t="n">
        <v>57.64</v>
      </c>
      <c r="T76" t="n">
        <v>6099.69</v>
      </c>
      <c r="U76" t="n">
        <v>0.78</v>
      </c>
      <c r="V76" t="n">
        <v>0.88</v>
      </c>
      <c r="W76" t="n">
        <v>6.82</v>
      </c>
      <c r="X76" t="n">
        <v>0.36</v>
      </c>
      <c r="Y76" t="n">
        <v>1</v>
      </c>
      <c r="Z76" t="n">
        <v>10</v>
      </c>
      <c r="AA76" t="n">
        <v>538.0845996218159</v>
      </c>
      <c r="AB76" t="n">
        <v>736.2310878197171</v>
      </c>
      <c r="AC76" t="n">
        <v>665.9662261050242</v>
      </c>
      <c r="AD76" t="n">
        <v>538084.5996218158</v>
      </c>
      <c r="AE76" t="n">
        <v>736231.0878197171</v>
      </c>
      <c r="AF76" t="n">
        <v>1.89013158432645e-05</v>
      </c>
      <c r="AG76" t="n">
        <v>32</v>
      </c>
      <c r="AH76" t="n">
        <v>665966.2261050242</v>
      </c>
    </row>
    <row r="77">
      <c r="A77" t="n">
        <v>75</v>
      </c>
      <c r="B77" t="n">
        <v>105</v>
      </c>
      <c r="C77" t="inlineStr">
        <is>
          <t xml:space="preserve">CONCLUIDO	</t>
        </is>
      </c>
      <c r="D77" t="n">
        <v>3.6726</v>
      </c>
      <c r="E77" t="n">
        <v>27.23</v>
      </c>
      <c r="F77" t="n">
        <v>24.1</v>
      </c>
      <c r="G77" t="n">
        <v>103.27</v>
      </c>
      <c r="H77" t="n">
        <v>1.49</v>
      </c>
      <c r="I77" t="n">
        <v>14</v>
      </c>
      <c r="J77" t="n">
        <v>234.9</v>
      </c>
      <c r="K77" t="n">
        <v>55.27</v>
      </c>
      <c r="L77" t="n">
        <v>19.75</v>
      </c>
      <c r="M77" t="n">
        <v>12</v>
      </c>
      <c r="N77" t="n">
        <v>54.88</v>
      </c>
      <c r="O77" t="n">
        <v>29205.51</v>
      </c>
      <c r="P77" t="n">
        <v>335.03</v>
      </c>
      <c r="Q77" t="n">
        <v>452.55</v>
      </c>
      <c r="R77" t="n">
        <v>74.53</v>
      </c>
      <c r="S77" t="n">
        <v>57.64</v>
      </c>
      <c r="T77" t="n">
        <v>6334.02</v>
      </c>
      <c r="U77" t="n">
        <v>0.77</v>
      </c>
      <c r="V77" t="n">
        <v>0.88</v>
      </c>
      <c r="W77" t="n">
        <v>6.82</v>
      </c>
      <c r="X77" t="n">
        <v>0.37</v>
      </c>
      <c r="Y77" t="n">
        <v>1</v>
      </c>
      <c r="Z77" t="n">
        <v>10</v>
      </c>
      <c r="AA77" t="n">
        <v>537.5987412844647</v>
      </c>
      <c r="AB77" t="n">
        <v>735.5663150079963</v>
      </c>
      <c r="AC77" t="n">
        <v>665.3648982774395</v>
      </c>
      <c r="AD77" t="n">
        <v>537598.7412844647</v>
      </c>
      <c r="AE77" t="n">
        <v>735566.3150079963</v>
      </c>
      <c r="AF77" t="n">
        <v>1.889565630453581e-05</v>
      </c>
      <c r="AG77" t="n">
        <v>32</v>
      </c>
      <c r="AH77" t="n">
        <v>665364.8982774394</v>
      </c>
    </row>
    <row r="78">
      <c r="A78" t="n">
        <v>76</v>
      </c>
      <c r="B78" t="n">
        <v>105</v>
      </c>
      <c r="C78" t="inlineStr">
        <is>
          <t xml:space="preserve">CONCLUIDO	</t>
        </is>
      </c>
      <c r="D78" t="n">
        <v>3.6802</v>
      </c>
      <c r="E78" t="n">
        <v>27.17</v>
      </c>
      <c r="F78" t="n">
        <v>24.08</v>
      </c>
      <c r="G78" t="n">
        <v>111.14</v>
      </c>
      <c r="H78" t="n">
        <v>1.51</v>
      </c>
      <c r="I78" t="n">
        <v>13</v>
      </c>
      <c r="J78" t="n">
        <v>235.33</v>
      </c>
      <c r="K78" t="n">
        <v>55.27</v>
      </c>
      <c r="L78" t="n">
        <v>20</v>
      </c>
      <c r="M78" t="n">
        <v>11</v>
      </c>
      <c r="N78" t="n">
        <v>55.06</v>
      </c>
      <c r="O78" t="n">
        <v>29258.57</v>
      </c>
      <c r="P78" t="n">
        <v>334.49</v>
      </c>
      <c r="Q78" t="n">
        <v>452.55</v>
      </c>
      <c r="R78" t="n">
        <v>74.02</v>
      </c>
      <c r="S78" t="n">
        <v>57.64</v>
      </c>
      <c r="T78" t="n">
        <v>6084.2</v>
      </c>
      <c r="U78" t="n">
        <v>0.78</v>
      </c>
      <c r="V78" t="n">
        <v>0.88</v>
      </c>
      <c r="W78" t="n">
        <v>6.82</v>
      </c>
      <c r="X78" t="n">
        <v>0.36</v>
      </c>
      <c r="Y78" t="n">
        <v>1</v>
      </c>
      <c r="Z78" t="n">
        <v>10</v>
      </c>
      <c r="AA78" t="n">
        <v>536.7037179152766</v>
      </c>
      <c r="AB78" t="n">
        <v>734.3417045486285</v>
      </c>
      <c r="AC78" t="n">
        <v>664.2571629215622</v>
      </c>
      <c r="AD78" t="n">
        <v>536703.7179152765</v>
      </c>
      <c r="AE78" t="n">
        <v>734341.7045486285</v>
      </c>
      <c r="AF78" t="n">
        <v>1.893475857211586e-05</v>
      </c>
      <c r="AG78" t="n">
        <v>32</v>
      </c>
      <c r="AH78" t="n">
        <v>664257.1629215622</v>
      </c>
    </row>
    <row r="79">
      <c r="A79" t="n">
        <v>77</v>
      </c>
      <c r="B79" t="n">
        <v>105</v>
      </c>
      <c r="C79" t="inlineStr">
        <is>
          <t xml:space="preserve">CONCLUIDO	</t>
        </is>
      </c>
      <c r="D79" t="n">
        <v>3.6808</v>
      </c>
      <c r="E79" t="n">
        <v>27.17</v>
      </c>
      <c r="F79" t="n">
        <v>24.08</v>
      </c>
      <c r="G79" t="n">
        <v>111.12</v>
      </c>
      <c r="H79" t="n">
        <v>1.53</v>
      </c>
      <c r="I79" t="n">
        <v>13</v>
      </c>
      <c r="J79" t="n">
        <v>235.76</v>
      </c>
      <c r="K79" t="n">
        <v>55.27</v>
      </c>
      <c r="L79" t="n">
        <v>20.25</v>
      </c>
      <c r="M79" t="n">
        <v>11</v>
      </c>
      <c r="N79" t="n">
        <v>55.24</v>
      </c>
      <c r="O79" t="n">
        <v>29311.69</v>
      </c>
      <c r="P79" t="n">
        <v>335.15</v>
      </c>
      <c r="Q79" t="n">
        <v>452.58</v>
      </c>
      <c r="R79" t="n">
        <v>73.92</v>
      </c>
      <c r="S79" t="n">
        <v>57.64</v>
      </c>
      <c r="T79" t="n">
        <v>6031.11</v>
      </c>
      <c r="U79" t="n">
        <v>0.78</v>
      </c>
      <c r="V79" t="n">
        <v>0.88</v>
      </c>
      <c r="W79" t="n">
        <v>6.81</v>
      </c>
      <c r="X79" t="n">
        <v>0.35</v>
      </c>
      <c r="Y79" t="n">
        <v>1</v>
      </c>
      <c r="Z79" t="n">
        <v>10</v>
      </c>
      <c r="AA79" t="n">
        <v>537.0968227115267</v>
      </c>
      <c r="AB79" t="n">
        <v>734.8795678734177</v>
      </c>
      <c r="AC79" t="n">
        <v>664.7436933255294</v>
      </c>
      <c r="AD79" t="n">
        <v>537096.8227115266</v>
      </c>
      <c r="AE79" t="n">
        <v>734879.5678734177</v>
      </c>
      <c r="AF79" t="n">
        <v>1.89378455932406e-05</v>
      </c>
      <c r="AG79" t="n">
        <v>32</v>
      </c>
      <c r="AH79" t="n">
        <v>664743.6933255295</v>
      </c>
    </row>
    <row r="80">
      <c r="A80" t="n">
        <v>78</v>
      </c>
      <c r="B80" t="n">
        <v>105</v>
      </c>
      <c r="C80" t="inlineStr">
        <is>
          <t xml:space="preserve">CONCLUIDO	</t>
        </is>
      </c>
      <c r="D80" t="n">
        <v>3.6805</v>
      </c>
      <c r="E80" t="n">
        <v>27.17</v>
      </c>
      <c r="F80" t="n">
        <v>24.08</v>
      </c>
      <c r="G80" t="n">
        <v>111.13</v>
      </c>
      <c r="H80" t="n">
        <v>1.54</v>
      </c>
      <c r="I80" t="n">
        <v>13</v>
      </c>
      <c r="J80" t="n">
        <v>236.2</v>
      </c>
      <c r="K80" t="n">
        <v>55.27</v>
      </c>
      <c r="L80" t="n">
        <v>20.5</v>
      </c>
      <c r="M80" t="n">
        <v>11</v>
      </c>
      <c r="N80" t="n">
        <v>55.42</v>
      </c>
      <c r="O80" t="n">
        <v>29364.87</v>
      </c>
      <c r="P80" t="n">
        <v>335.59</v>
      </c>
      <c r="Q80" t="n">
        <v>452.64</v>
      </c>
      <c r="R80" t="n">
        <v>73.88</v>
      </c>
      <c r="S80" t="n">
        <v>57.64</v>
      </c>
      <c r="T80" t="n">
        <v>6015.39</v>
      </c>
      <c r="U80" t="n">
        <v>0.78</v>
      </c>
      <c r="V80" t="n">
        <v>0.88</v>
      </c>
      <c r="W80" t="n">
        <v>6.82</v>
      </c>
      <c r="X80" t="n">
        <v>0.35</v>
      </c>
      <c r="Y80" t="n">
        <v>1</v>
      </c>
      <c r="Z80" t="n">
        <v>10</v>
      </c>
      <c r="AA80" t="n">
        <v>537.4062934406248</v>
      </c>
      <c r="AB80" t="n">
        <v>735.3029993778549</v>
      </c>
      <c r="AC80" t="n">
        <v>665.1267131214729</v>
      </c>
      <c r="AD80" t="n">
        <v>537406.2934406248</v>
      </c>
      <c r="AE80" t="n">
        <v>735302.9993778549</v>
      </c>
      <c r="AF80" t="n">
        <v>1.893630208267823e-05</v>
      </c>
      <c r="AG80" t="n">
        <v>32</v>
      </c>
      <c r="AH80" t="n">
        <v>665126.7131214729</v>
      </c>
    </row>
    <row r="81">
      <c r="A81" t="n">
        <v>79</v>
      </c>
      <c r="B81" t="n">
        <v>105</v>
      </c>
      <c r="C81" t="inlineStr">
        <is>
          <t xml:space="preserve">CONCLUIDO	</t>
        </is>
      </c>
      <c r="D81" t="n">
        <v>3.6829</v>
      </c>
      <c r="E81" t="n">
        <v>27.15</v>
      </c>
      <c r="F81" t="n">
        <v>24.06</v>
      </c>
      <c r="G81" t="n">
        <v>111.05</v>
      </c>
      <c r="H81" t="n">
        <v>1.56</v>
      </c>
      <c r="I81" t="n">
        <v>13</v>
      </c>
      <c r="J81" t="n">
        <v>236.63</v>
      </c>
      <c r="K81" t="n">
        <v>55.27</v>
      </c>
      <c r="L81" t="n">
        <v>20.75</v>
      </c>
      <c r="M81" t="n">
        <v>11</v>
      </c>
      <c r="N81" t="n">
        <v>55.6</v>
      </c>
      <c r="O81" t="n">
        <v>29418.12</v>
      </c>
      <c r="P81" t="n">
        <v>335.72</v>
      </c>
      <c r="Q81" t="n">
        <v>452.61</v>
      </c>
      <c r="R81" t="n">
        <v>73.18000000000001</v>
      </c>
      <c r="S81" t="n">
        <v>57.64</v>
      </c>
      <c r="T81" t="n">
        <v>5662.87</v>
      </c>
      <c r="U81" t="n">
        <v>0.79</v>
      </c>
      <c r="V81" t="n">
        <v>0.88</v>
      </c>
      <c r="W81" t="n">
        <v>6.82</v>
      </c>
      <c r="X81" t="n">
        <v>0.34</v>
      </c>
      <c r="Y81" t="n">
        <v>1</v>
      </c>
      <c r="Z81" t="n">
        <v>10</v>
      </c>
      <c r="AA81" t="n">
        <v>537.3048151205217</v>
      </c>
      <c r="AB81" t="n">
        <v>735.1641522633821</v>
      </c>
      <c r="AC81" t="n">
        <v>665.0011173807324</v>
      </c>
      <c r="AD81" t="n">
        <v>537304.8151205217</v>
      </c>
      <c r="AE81" t="n">
        <v>735164.1522633821</v>
      </c>
      <c r="AF81" t="n">
        <v>1.894865016717719e-05</v>
      </c>
      <c r="AG81" t="n">
        <v>32</v>
      </c>
      <c r="AH81" t="n">
        <v>665001.1173807323</v>
      </c>
    </row>
    <row r="82">
      <c r="A82" t="n">
        <v>80</v>
      </c>
      <c r="B82" t="n">
        <v>105</v>
      </c>
      <c r="C82" t="inlineStr">
        <is>
          <t xml:space="preserve">CONCLUIDO	</t>
        </is>
      </c>
      <c r="D82" t="n">
        <v>3.6811</v>
      </c>
      <c r="E82" t="n">
        <v>27.17</v>
      </c>
      <c r="F82" t="n">
        <v>24.07</v>
      </c>
      <c r="G82" t="n">
        <v>111.11</v>
      </c>
      <c r="H82" t="n">
        <v>1.58</v>
      </c>
      <c r="I82" t="n">
        <v>13</v>
      </c>
      <c r="J82" t="n">
        <v>237.06</v>
      </c>
      <c r="K82" t="n">
        <v>55.27</v>
      </c>
      <c r="L82" t="n">
        <v>21</v>
      </c>
      <c r="M82" t="n">
        <v>11</v>
      </c>
      <c r="N82" t="n">
        <v>55.79</v>
      </c>
      <c r="O82" t="n">
        <v>29471.44</v>
      </c>
      <c r="P82" t="n">
        <v>335.58</v>
      </c>
      <c r="Q82" t="n">
        <v>452.59</v>
      </c>
      <c r="R82" t="n">
        <v>73.63</v>
      </c>
      <c r="S82" t="n">
        <v>57.64</v>
      </c>
      <c r="T82" t="n">
        <v>5886.41</v>
      </c>
      <c r="U82" t="n">
        <v>0.78</v>
      </c>
      <c r="V82" t="n">
        <v>0.88</v>
      </c>
      <c r="W82" t="n">
        <v>6.82</v>
      </c>
      <c r="X82" t="n">
        <v>0.35</v>
      </c>
      <c r="Y82" t="n">
        <v>1</v>
      </c>
      <c r="Z82" t="n">
        <v>10</v>
      </c>
      <c r="AA82" t="n">
        <v>537.3469425363116</v>
      </c>
      <c r="AB82" t="n">
        <v>735.2217928521964</v>
      </c>
      <c r="AC82" t="n">
        <v>665.0532568326493</v>
      </c>
      <c r="AD82" t="n">
        <v>537346.9425363117</v>
      </c>
      <c r="AE82" t="n">
        <v>735221.7928521964</v>
      </c>
      <c r="AF82" t="n">
        <v>1.893938910380297e-05</v>
      </c>
      <c r="AG82" t="n">
        <v>32</v>
      </c>
      <c r="AH82" t="n">
        <v>665053.2568326492</v>
      </c>
    </row>
    <row r="83">
      <c r="A83" t="n">
        <v>81</v>
      </c>
      <c r="B83" t="n">
        <v>105</v>
      </c>
      <c r="C83" t="inlineStr">
        <is>
          <t xml:space="preserve">CONCLUIDO	</t>
        </is>
      </c>
      <c r="D83" t="n">
        <v>3.6832</v>
      </c>
      <c r="E83" t="n">
        <v>27.15</v>
      </c>
      <c r="F83" t="n">
        <v>24.06</v>
      </c>
      <c r="G83" t="n">
        <v>111.04</v>
      </c>
      <c r="H83" t="n">
        <v>1.59</v>
      </c>
      <c r="I83" t="n">
        <v>13</v>
      </c>
      <c r="J83" t="n">
        <v>237.49</v>
      </c>
      <c r="K83" t="n">
        <v>55.27</v>
      </c>
      <c r="L83" t="n">
        <v>21.25</v>
      </c>
      <c r="M83" t="n">
        <v>11</v>
      </c>
      <c r="N83" t="n">
        <v>55.97</v>
      </c>
      <c r="O83" t="n">
        <v>29524.81</v>
      </c>
      <c r="P83" t="n">
        <v>334.67</v>
      </c>
      <c r="Q83" t="n">
        <v>452.56</v>
      </c>
      <c r="R83" t="n">
        <v>73.23</v>
      </c>
      <c r="S83" t="n">
        <v>57.64</v>
      </c>
      <c r="T83" t="n">
        <v>5690.06</v>
      </c>
      <c r="U83" t="n">
        <v>0.79</v>
      </c>
      <c r="V83" t="n">
        <v>0.88</v>
      </c>
      <c r="W83" t="n">
        <v>6.81</v>
      </c>
      <c r="X83" t="n">
        <v>0.33</v>
      </c>
      <c r="Y83" t="n">
        <v>1</v>
      </c>
      <c r="Z83" t="n">
        <v>10</v>
      </c>
      <c r="AA83" t="n">
        <v>536.594985393687</v>
      </c>
      <c r="AB83" t="n">
        <v>734.1929319156495</v>
      </c>
      <c r="AC83" t="n">
        <v>664.1225889398711</v>
      </c>
      <c r="AD83" t="n">
        <v>536594.985393687</v>
      </c>
      <c r="AE83" t="n">
        <v>734192.9319156496</v>
      </c>
      <c r="AF83" t="n">
        <v>1.895019367773956e-05</v>
      </c>
      <c r="AG83" t="n">
        <v>32</v>
      </c>
      <c r="AH83" t="n">
        <v>664122.5889398711</v>
      </c>
    </row>
    <row r="84">
      <c r="A84" t="n">
        <v>82</v>
      </c>
      <c r="B84" t="n">
        <v>105</v>
      </c>
      <c r="C84" t="inlineStr">
        <is>
          <t xml:space="preserve">CONCLUIDO	</t>
        </is>
      </c>
      <c r="D84" t="n">
        <v>3.6811</v>
      </c>
      <c r="E84" t="n">
        <v>27.17</v>
      </c>
      <c r="F84" t="n">
        <v>24.07</v>
      </c>
      <c r="G84" t="n">
        <v>111.11</v>
      </c>
      <c r="H84" t="n">
        <v>1.61</v>
      </c>
      <c r="I84" t="n">
        <v>13</v>
      </c>
      <c r="J84" t="n">
        <v>237.93</v>
      </c>
      <c r="K84" t="n">
        <v>55.27</v>
      </c>
      <c r="L84" t="n">
        <v>21.5</v>
      </c>
      <c r="M84" t="n">
        <v>11</v>
      </c>
      <c r="N84" t="n">
        <v>56.15</v>
      </c>
      <c r="O84" t="n">
        <v>29578.26</v>
      </c>
      <c r="P84" t="n">
        <v>334.14</v>
      </c>
      <c r="Q84" t="n">
        <v>452.58</v>
      </c>
      <c r="R84" t="n">
        <v>73.84</v>
      </c>
      <c r="S84" t="n">
        <v>57.64</v>
      </c>
      <c r="T84" t="n">
        <v>5994.09</v>
      </c>
      <c r="U84" t="n">
        <v>0.78</v>
      </c>
      <c r="V84" t="n">
        <v>0.88</v>
      </c>
      <c r="W84" t="n">
        <v>6.81</v>
      </c>
      <c r="X84" t="n">
        <v>0.35</v>
      </c>
      <c r="Y84" t="n">
        <v>1</v>
      </c>
      <c r="Z84" t="n">
        <v>10</v>
      </c>
      <c r="AA84" t="n">
        <v>536.4007977744594</v>
      </c>
      <c r="AB84" t="n">
        <v>733.9272358480695</v>
      </c>
      <c r="AC84" t="n">
        <v>663.882250532074</v>
      </c>
      <c r="AD84" t="n">
        <v>536400.7977744595</v>
      </c>
      <c r="AE84" t="n">
        <v>733927.2358480694</v>
      </c>
      <c r="AF84" t="n">
        <v>1.893938910380297e-05</v>
      </c>
      <c r="AG84" t="n">
        <v>32</v>
      </c>
      <c r="AH84" t="n">
        <v>663882.2505320739</v>
      </c>
    </row>
    <row r="85">
      <c r="A85" t="n">
        <v>83</v>
      </c>
      <c r="B85" t="n">
        <v>105</v>
      </c>
      <c r="C85" t="inlineStr">
        <is>
          <t xml:space="preserve">CONCLUIDO	</t>
        </is>
      </c>
      <c r="D85" t="n">
        <v>3.6937</v>
      </c>
      <c r="E85" t="n">
        <v>27.07</v>
      </c>
      <c r="F85" t="n">
        <v>24.02</v>
      </c>
      <c r="G85" t="n">
        <v>120.11</v>
      </c>
      <c r="H85" t="n">
        <v>1.62</v>
      </c>
      <c r="I85" t="n">
        <v>12</v>
      </c>
      <c r="J85" t="n">
        <v>238.36</v>
      </c>
      <c r="K85" t="n">
        <v>55.27</v>
      </c>
      <c r="L85" t="n">
        <v>21.75</v>
      </c>
      <c r="M85" t="n">
        <v>10</v>
      </c>
      <c r="N85" t="n">
        <v>56.34</v>
      </c>
      <c r="O85" t="n">
        <v>29631.77</v>
      </c>
      <c r="P85" t="n">
        <v>332.77</v>
      </c>
      <c r="Q85" t="n">
        <v>452.55</v>
      </c>
      <c r="R85" t="n">
        <v>72.03</v>
      </c>
      <c r="S85" t="n">
        <v>57.64</v>
      </c>
      <c r="T85" t="n">
        <v>5090.99</v>
      </c>
      <c r="U85" t="n">
        <v>0.8</v>
      </c>
      <c r="V85" t="n">
        <v>0.88</v>
      </c>
      <c r="W85" t="n">
        <v>6.81</v>
      </c>
      <c r="X85" t="n">
        <v>0.3</v>
      </c>
      <c r="Y85" t="n">
        <v>1</v>
      </c>
      <c r="Z85" t="n">
        <v>10</v>
      </c>
      <c r="AA85" t="n">
        <v>534.5953025696724</v>
      </c>
      <c r="AB85" t="n">
        <v>731.4568776560528</v>
      </c>
      <c r="AC85" t="n">
        <v>661.647659858734</v>
      </c>
      <c r="AD85" t="n">
        <v>534595.3025696725</v>
      </c>
      <c r="AE85" t="n">
        <v>731456.8776560528</v>
      </c>
      <c r="AF85" t="n">
        <v>1.900421654742252e-05</v>
      </c>
      <c r="AG85" t="n">
        <v>32</v>
      </c>
      <c r="AH85" t="n">
        <v>661647.659858734</v>
      </c>
    </row>
    <row r="86">
      <c r="A86" t="n">
        <v>84</v>
      </c>
      <c r="B86" t="n">
        <v>105</v>
      </c>
      <c r="C86" t="inlineStr">
        <is>
          <t xml:space="preserve">CONCLUIDO	</t>
        </is>
      </c>
      <c r="D86" t="n">
        <v>3.6916</v>
      </c>
      <c r="E86" t="n">
        <v>27.09</v>
      </c>
      <c r="F86" t="n">
        <v>24.04</v>
      </c>
      <c r="G86" t="n">
        <v>120.18</v>
      </c>
      <c r="H86" t="n">
        <v>1.64</v>
      </c>
      <c r="I86" t="n">
        <v>12</v>
      </c>
      <c r="J86" t="n">
        <v>238.79</v>
      </c>
      <c r="K86" t="n">
        <v>55.27</v>
      </c>
      <c r="L86" t="n">
        <v>22</v>
      </c>
      <c r="M86" t="n">
        <v>10</v>
      </c>
      <c r="N86" t="n">
        <v>56.52</v>
      </c>
      <c r="O86" t="n">
        <v>29685.34</v>
      </c>
      <c r="P86" t="n">
        <v>333.21</v>
      </c>
      <c r="Q86" t="n">
        <v>452.6</v>
      </c>
      <c r="R86" t="n">
        <v>72.23</v>
      </c>
      <c r="S86" t="n">
        <v>57.64</v>
      </c>
      <c r="T86" t="n">
        <v>5195.36</v>
      </c>
      <c r="U86" t="n">
        <v>0.8</v>
      </c>
      <c r="V86" t="n">
        <v>0.88</v>
      </c>
      <c r="W86" t="n">
        <v>6.82</v>
      </c>
      <c r="X86" t="n">
        <v>0.31</v>
      </c>
      <c r="Y86" t="n">
        <v>1</v>
      </c>
      <c r="Z86" t="n">
        <v>10</v>
      </c>
      <c r="AA86" t="n">
        <v>535.0481052295263</v>
      </c>
      <c r="AB86" t="n">
        <v>732.0764222315083</v>
      </c>
      <c r="AC86" t="n">
        <v>662.2080759694442</v>
      </c>
      <c r="AD86" t="n">
        <v>535048.1052295263</v>
      </c>
      <c r="AE86" t="n">
        <v>732076.4222315083</v>
      </c>
      <c r="AF86" t="n">
        <v>1.899341197348592e-05</v>
      </c>
      <c r="AG86" t="n">
        <v>32</v>
      </c>
      <c r="AH86" t="n">
        <v>662208.0759694441</v>
      </c>
    </row>
    <row r="87">
      <c r="A87" t="n">
        <v>85</v>
      </c>
      <c r="B87" t="n">
        <v>105</v>
      </c>
      <c r="C87" t="inlineStr">
        <is>
          <t xml:space="preserve">CONCLUIDO	</t>
        </is>
      </c>
      <c r="D87" t="n">
        <v>3.693</v>
      </c>
      <c r="E87" t="n">
        <v>27.08</v>
      </c>
      <c r="F87" t="n">
        <v>24.03</v>
      </c>
      <c r="G87" t="n">
        <v>120.14</v>
      </c>
      <c r="H87" t="n">
        <v>1.65</v>
      </c>
      <c r="I87" t="n">
        <v>12</v>
      </c>
      <c r="J87" t="n">
        <v>239.23</v>
      </c>
      <c r="K87" t="n">
        <v>55.27</v>
      </c>
      <c r="L87" t="n">
        <v>22.25</v>
      </c>
      <c r="M87" t="n">
        <v>10</v>
      </c>
      <c r="N87" t="n">
        <v>56.71</v>
      </c>
      <c r="O87" t="n">
        <v>29738.98</v>
      </c>
      <c r="P87" t="n">
        <v>333.44</v>
      </c>
      <c r="Q87" t="n">
        <v>452.61</v>
      </c>
      <c r="R87" t="n">
        <v>72.12</v>
      </c>
      <c r="S87" t="n">
        <v>57.64</v>
      </c>
      <c r="T87" t="n">
        <v>5135.73</v>
      </c>
      <c r="U87" t="n">
        <v>0.8</v>
      </c>
      <c r="V87" t="n">
        <v>0.88</v>
      </c>
      <c r="W87" t="n">
        <v>6.81</v>
      </c>
      <c r="X87" t="n">
        <v>0.3</v>
      </c>
      <c r="Y87" t="n">
        <v>1</v>
      </c>
      <c r="Z87" t="n">
        <v>10</v>
      </c>
      <c r="AA87" t="n">
        <v>535.092941790585</v>
      </c>
      <c r="AB87" t="n">
        <v>732.1377695923983</v>
      </c>
      <c r="AC87" t="n">
        <v>662.2635684243124</v>
      </c>
      <c r="AD87" t="n">
        <v>535092.9417905849</v>
      </c>
      <c r="AE87" t="n">
        <v>732137.7695923983</v>
      </c>
      <c r="AF87" t="n">
        <v>1.900061502277699e-05</v>
      </c>
      <c r="AG87" t="n">
        <v>32</v>
      </c>
      <c r="AH87" t="n">
        <v>662263.5684243124</v>
      </c>
    </row>
    <row r="88">
      <c r="A88" t="n">
        <v>86</v>
      </c>
      <c r="B88" t="n">
        <v>105</v>
      </c>
      <c r="C88" t="inlineStr">
        <is>
          <t xml:space="preserve">CONCLUIDO	</t>
        </is>
      </c>
      <c r="D88" t="n">
        <v>3.6925</v>
      </c>
      <c r="E88" t="n">
        <v>27.08</v>
      </c>
      <c r="F88" t="n">
        <v>24.03</v>
      </c>
      <c r="G88" t="n">
        <v>120.15</v>
      </c>
      <c r="H88" t="n">
        <v>1.67</v>
      </c>
      <c r="I88" t="n">
        <v>12</v>
      </c>
      <c r="J88" t="n">
        <v>239.66</v>
      </c>
      <c r="K88" t="n">
        <v>55.27</v>
      </c>
      <c r="L88" t="n">
        <v>22.5</v>
      </c>
      <c r="M88" t="n">
        <v>10</v>
      </c>
      <c r="N88" t="n">
        <v>56.89</v>
      </c>
      <c r="O88" t="n">
        <v>29792.69</v>
      </c>
      <c r="P88" t="n">
        <v>333.44</v>
      </c>
      <c r="Q88" t="n">
        <v>452.56</v>
      </c>
      <c r="R88" t="n">
        <v>72.37</v>
      </c>
      <c r="S88" t="n">
        <v>57.64</v>
      </c>
      <c r="T88" t="n">
        <v>5260.52</v>
      </c>
      <c r="U88" t="n">
        <v>0.8</v>
      </c>
      <c r="V88" t="n">
        <v>0.88</v>
      </c>
      <c r="W88" t="n">
        <v>6.81</v>
      </c>
      <c r="X88" t="n">
        <v>0.31</v>
      </c>
      <c r="Y88" t="n">
        <v>1</v>
      </c>
      <c r="Z88" t="n">
        <v>10</v>
      </c>
      <c r="AA88" t="n">
        <v>535.1264333831363</v>
      </c>
      <c r="AB88" t="n">
        <v>732.183594266872</v>
      </c>
      <c r="AC88" t="n">
        <v>662.3050196561697</v>
      </c>
      <c r="AD88" t="n">
        <v>535126.4333831363</v>
      </c>
      <c r="AE88" t="n">
        <v>732183.5942668719</v>
      </c>
      <c r="AF88" t="n">
        <v>1.899804250517304e-05</v>
      </c>
      <c r="AG88" t="n">
        <v>32</v>
      </c>
      <c r="AH88" t="n">
        <v>662305.0196561697</v>
      </c>
    </row>
    <row r="89">
      <c r="A89" t="n">
        <v>87</v>
      </c>
      <c r="B89" t="n">
        <v>105</v>
      </c>
      <c r="C89" t="inlineStr">
        <is>
          <t xml:space="preserve">CONCLUIDO	</t>
        </is>
      </c>
      <c r="D89" t="n">
        <v>3.691</v>
      </c>
      <c r="E89" t="n">
        <v>27.09</v>
      </c>
      <c r="F89" t="n">
        <v>24.04</v>
      </c>
      <c r="G89" t="n">
        <v>120.21</v>
      </c>
      <c r="H89" t="n">
        <v>1.69</v>
      </c>
      <c r="I89" t="n">
        <v>12</v>
      </c>
      <c r="J89" t="n">
        <v>240.1</v>
      </c>
      <c r="K89" t="n">
        <v>55.27</v>
      </c>
      <c r="L89" t="n">
        <v>22.75</v>
      </c>
      <c r="M89" t="n">
        <v>10</v>
      </c>
      <c r="N89" t="n">
        <v>57.08</v>
      </c>
      <c r="O89" t="n">
        <v>29846.46</v>
      </c>
      <c r="P89" t="n">
        <v>333.58</v>
      </c>
      <c r="Q89" t="n">
        <v>452.6</v>
      </c>
      <c r="R89" t="n">
        <v>72.48</v>
      </c>
      <c r="S89" t="n">
        <v>57.64</v>
      </c>
      <c r="T89" t="n">
        <v>5317.24</v>
      </c>
      <c r="U89" t="n">
        <v>0.8</v>
      </c>
      <c r="V89" t="n">
        <v>0.88</v>
      </c>
      <c r="W89" t="n">
        <v>6.82</v>
      </c>
      <c r="X89" t="n">
        <v>0.32</v>
      </c>
      <c r="Y89" t="n">
        <v>1</v>
      </c>
      <c r="Z89" t="n">
        <v>10</v>
      </c>
      <c r="AA89" t="n">
        <v>535.3307587645822</v>
      </c>
      <c r="AB89" t="n">
        <v>732.4631612679658</v>
      </c>
      <c r="AC89" t="n">
        <v>662.5579051750539</v>
      </c>
      <c r="AD89" t="n">
        <v>535330.7587645822</v>
      </c>
      <c r="AE89" t="n">
        <v>732463.1612679658</v>
      </c>
      <c r="AF89" t="n">
        <v>1.899032495236118e-05</v>
      </c>
      <c r="AG89" t="n">
        <v>32</v>
      </c>
      <c r="AH89" t="n">
        <v>662557.9051750539</v>
      </c>
    </row>
    <row r="90">
      <c r="A90" t="n">
        <v>88</v>
      </c>
      <c r="B90" t="n">
        <v>105</v>
      </c>
      <c r="C90" t="inlineStr">
        <is>
          <t xml:space="preserve">CONCLUIDO	</t>
        </is>
      </c>
      <c r="D90" t="n">
        <v>3.6916</v>
      </c>
      <c r="E90" t="n">
        <v>27.09</v>
      </c>
      <c r="F90" t="n">
        <v>24.04</v>
      </c>
      <c r="G90" t="n">
        <v>120.19</v>
      </c>
      <c r="H90" t="n">
        <v>1.7</v>
      </c>
      <c r="I90" t="n">
        <v>12</v>
      </c>
      <c r="J90" t="n">
        <v>240.54</v>
      </c>
      <c r="K90" t="n">
        <v>55.27</v>
      </c>
      <c r="L90" t="n">
        <v>23</v>
      </c>
      <c r="M90" t="n">
        <v>10</v>
      </c>
      <c r="N90" t="n">
        <v>57.26</v>
      </c>
      <c r="O90" t="n">
        <v>29900.43</v>
      </c>
      <c r="P90" t="n">
        <v>333.47</v>
      </c>
      <c r="Q90" t="n">
        <v>452.57</v>
      </c>
      <c r="R90" t="n">
        <v>72.54000000000001</v>
      </c>
      <c r="S90" t="n">
        <v>57.64</v>
      </c>
      <c r="T90" t="n">
        <v>5350.2</v>
      </c>
      <c r="U90" t="n">
        <v>0.79</v>
      </c>
      <c r="V90" t="n">
        <v>0.88</v>
      </c>
      <c r="W90" t="n">
        <v>6.81</v>
      </c>
      <c r="X90" t="n">
        <v>0.31</v>
      </c>
      <c r="Y90" t="n">
        <v>1</v>
      </c>
      <c r="Z90" t="n">
        <v>10</v>
      </c>
      <c r="AA90" t="n">
        <v>535.2184510268811</v>
      </c>
      <c r="AB90" t="n">
        <v>732.3094968665754</v>
      </c>
      <c r="AC90" t="n">
        <v>662.4189062884629</v>
      </c>
      <c r="AD90" t="n">
        <v>535218.4510268811</v>
      </c>
      <c r="AE90" t="n">
        <v>732309.4968665754</v>
      </c>
      <c r="AF90" t="n">
        <v>1.899341197348592e-05</v>
      </c>
      <c r="AG90" t="n">
        <v>32</v>
      </c>
      <c r="AH90" t="n">
        <v>662418.9062884629</v>
      </c>
    </row>
    <row r="91">
      <c r="A91" t="n">
        <v>89</v>
      </c>
      <c r="B91" t="n">
        <v>105</v>
      </c>
      <c r="C91" t="inlineStr">
        <is>
          <t xml:space="preserve">CONCLUIDO	</t>
        </is>
      </c>
      <c r="D91" t="n">
        <v>3.6903</v>
      </c>
      <c r="E91" t="n">
        <v>27.1</v>
      </c>
      <c r="F91" t="n">
        <v>24.05</v>
      </c>
      <c r="G91" t="n">
        <v>120.23</v>
      </c>
      <c r="H91" t="n">
        <v>1.72</v>
      </c>
      <c r="I91" t="n">
        <v>12</v>
      </c>
      <c r="J91" t="n">
        <v>240.97</v>
      </c>
      <c r="K91" t="n">
        <v>55.27</v>
      </c>
      <c r="L91" t="n">
        <v>23.25</v>
      </c>
      <c r="M91" t="n">
        <v>10</v>
      </c>
      <c r="N91" t="n">
        <v>57.45</v>
      </c>
      <c r="O91" t="n">
        <v>29954.34</v>
      </c>
      <c r="P91" t="n">
        <v>332.97</v>
      </c>
      <c r="Q91" t="n">
        <v>452.58</v>
      </c>
      <c r="R91" t="n">
        <v>73</v>
      </c>
      <c r="S91" t="n">
        <v>57.64</v>
      </c>
      <c r="T91" t="n">
        <v>5579.49</v>
      </c>
      <c r="U91" t="n">
        <v>0.79</v>
      </c>
      <c r="V91" t="n">
        <v>0.88</v>
      </c>
      <c r="W91" t="n">
        <v>6.81</v>
      </c>
      <c r="X91" t="n">
        <v>0.32</v>
      </c>
      <c r="Y91" t="n">
        <v>1</v>
      </c>
      <c r="Z91" t="n">
        <v>10</v>
      </c>
      <c r="AA91" t="n">
        <v>534.9899806976581</v>
      </c>
      <c r="AB91" t="n">
        <v>731.9968936827331</v>
      </c>
      <c r="AC91" t="n">
        <v>662.1361375137451</v>
      </c>
      <c r="AD91" t="n">
        <v>534989.9806976581</v>
      </c>
      <c r="AE91" t="n">
        <v>731996.8936827331</v>
      </c>
      <c r="AF91" t="n">
        <v>1.898672342771565e-05</v>
      </c>
      <c r="AG91" t="n">
        <v>32</v>
      </c>
      <c r="AH91" t="n">
        <v>662136.1375137451</v>
      </c>
    </row>
    <row r="92">
      <c r="A92" t="n">
        <v>90</v>
      </c>
      <c r="B92" t="n">
        <v>105</v>
      </c>
      <c r="C92" t="inlineStr">
        <is>
          <t xml:space="preserve">CONCLUIDO	</t>
        </is>
      </c>
      <c r="D92" t="n">
        <v>3.6921</v>
      </c>
      <c r="E92" t="n">
        <v>27.08</v>
      </c>
      <c r="F92" t="n">
        <v>24.03</v>
      </c>
      <c r="G92" t="n">
        <v>120.17</v>
      </c>
      <c r="H92" t="n">
        <v>1.73</v>
      </c>
      <c r="I92" t="n">
        <v>12</v>
      </c>
      <c r="J92" t="n">
        <v>241.41</v>
      </c>
      <c r="K92" t="n">
        <v>55.27</v>
      </c>
      <c r="L92" t="n">
        <v>23.5</v>
      </c>
      <c r="M92" t="n">
        <v>10</v>
      </c>
      <c r="N92" t="n">
        <v>57.64</v>
      </c>
      <c r="O92" t="n">
        <v>30008.32</v>
      </c>
      <c r="P92" t="n">
        <v>331.93</v>
      </c>
      <c r="Q92" t="n">
        <v>452.59</v>
      </c>
      <c r="R92" t="n">
        <v>72.45</v>
      </c>
      <c r="S92" t="n">
        <v>57.64</v>
      </c>
      <c r="T92" t="n">
        <v>5304.05</v>
      </c>
      <c r="U92" t="n">
        <v>0.8</v>
      </c>
      <c r="V92" t="n">
        <v>0.88</v>
      </c>
      <c r="W92" t="n">
        <v>6.81</v>
      </c>
      <c r="X92" t="n">
        <v>0.31</v>
      </c>
      <c r="Y92" t="n">
        <v>1</v>
      </c>
      <c r="Z92" t="n">
        <v>10</v>
      </c>
      <c r="AA92" t="n">
        <v>534.1640511888679</v>
      </c>
      <c r="AB92" t="n">
        <v>730.866820491368</v>
      </c>
      <c r="AC92" t="n">
        <v>661.1139169216962</v>
      </c>
      <c r="AD92" t="n">
        <v>534164.0511888679</v>
      </c>
      <c r="AE92" t="n">
        <v>730866.820491368</v>
      </c>
      <c r="AF92" t="n">
        <v>1.899598449108988e-05</v>
      </c>
      <c r="AG92" t="n">
        <v>32</v>
      </c>
      <c r="AH92" t="n">
        <v>661113.9169216962</v>
      </c>
    </row>
    <row r="93">
      <c r="A93" t="n">
        <v>91</v>
      </c>
      <c r="B93" t="n">
        <v>105</v>
      </c>
      <c r="C93" t="inlineStr">
        <is>
          <t xml:space="preserve">CONCLUIDO	</t>
        </is>
      </c>
      <c r="D93" t="n">
        <v>3.7005</v>
      </c>
      <c r="E93" t="n">
        <v>27.02</v>
      </c>
      <c r="F93" t="n">
        <v>24.01</v>
      </c>
      <c r="G93" t="n">
        <v>130.98</v>
      </c>
      <c r="H93" t="n">
        <v>1.75</v>
      </c>
      <c r="I93" t="n">
        <v>11</v>
      </c>
      <c r="J93" t="n">
        <v>241.85</v>
      </c>
      <c r="K93" t="n">
        <v>55.27</v>
      </c>
      <c r="L93" t="n">
        <v>23.75</v>
      </c>
      <c r="M93" t="n">
        <v>9</v>
      </c>
      <c r="N93" t="n">
        <v>57.83</v>
      </c>
      <c r="O93" t="n">
        <v>30062.36</v>
      </c>
      <c r="P93" t="n">
        <v>331.39</v>
      </c>
      <c r="Q93" t="n">
        <v>452.57</v>
      </c>
      <c r="R93" t="n">
        <v>71.81999999999999</v>
      </c>
      <c r="S93" t="n">
        <v>57.64</v>
      </c>
      <c r="T93" t="n">
        <v>4990.6</v>
      </c>
      <c r="U93" t="n">
        <v>0.8</v>
      </c>
      <c r="V93" t="n">
        <v>0.88</v>
      </c>
      <c r="W93" t="n">
        <v>6.81</v>
      </c>
      <c r="X93" t="n">
        <v>0.29</v>
      </c>
      <c r="Y93" t="n">
        <v>1</v>
      </c>
      <c r="Z93" t="n">
        <v>10</v>
      </c>
      <c r="AA93" t="n">
        <v>533.2277218888079</v>
      </c>
      <c r="AB93" t="n">
        <v>729.5856934350925</v>
      </c>
      <c r="AC93" t="n">
        <v>659.9550588335984</v>
      </c>
      <c r="AD93" t="n">
        <v>533227.7218888078</v>
      </c>
      <c r="AE93" t="n">
        <v>729585.6934350925</v>
      </c>
      <c r="AF93" t="n">
        <v>1.903920278683624e-05</v>
      </c>
      <c r="AG93" t="n">
        <v>32</v>
      </c>
      <c r="AH93" t="n">
        <v>659955.0588335984</v>
      </c>
    </row>
    <row r="94">
      <c r="A94" t="n">
        <v>92</v>
      </c>
      <c r="B94" t="n">
        <v>105</v>
      </c>
      <c r="C94" t="inlineStr">
        <is>
          <t xml:space="preserve">CONCLUIDO	</t>
        </is>
      </c>
      <c r="D94" t="n">
        <v>3.7025</v>
      </c>
      <c r="E94" t="n">
        <v>27.01</v>
      </c>
      <c r="F94" t="n">
        <v>24</v>
      </c>
      <c r="G94" t="n">
        <v>130.9</v>
      </c>
      <c r="H94" t="n">
        <v>1.76</v>
      </c>
      <c r="I94" t="n">
        <v>11</v>
      </c>
      <c r="J94" t="n">
        <v>242.29</v>
      </c>
      <c r="K94" t="n">
        <v>55.27</v>
      </c>
      <c r="L94" t="n">
        <v>24</v>
      </c>
      <c r="M94" t="n">
        <v>9</v>
      </c>
      <c r="N94" t="n">
        <v>58.02</v>
      </c>
      <c r="O94" t="n">
        <v>30116.47</v>
      </c>
      <c r="P94" t="n">
        <v>331.34</v>
      </c>
      <c r="Q94" t="n">
        <v>452.59</v>
      </c>
      <c r="R94" t="n">
        <v>71.23999999999999</v>
      </c>
      <c r="S94" t="n">
        <v>57.64</v>
      </c>
      <c r="T94" t="n">
        <v>4703.72</v>
      </c>
      <c r="U94" t="n">
        <v>0.8100000000000001</v>
      </c>
      <c r="V94" t="n">
        <v>0.88</v>
      </c>
      <c r="W94" t="n">
        <v>6.81</v>
      </c>
      <c r="X94" t="n">
        <v>0.27</v>
      </c>
      <c r="Y94" t="n">
        <v>1</v>
      </c>
      <c r="Z94" t="n">
        <v>10</v>
      </c>
      <c r="AA94" t="n">
        <v>533.0504433827871</v>
      </c>
      <c r="AB94" t="n">
        <v>729.343133162179</v>
      </c>
      <c r="AC94" t="n">
        <v>659.7356481726963</v>
      </c>
      <c r="AD94" t="n">
        <v>533050.4433827871</v>
      </c>
      <c r="AE94" t="n">
        <v>729343.133162179</v>
      </c>
      <c r="AF94" t="n">
        <v>1.904949285725204e-05</v>
      </c>
      <c r="AG94" t="n">
        <v>32</v>
      </c>
      <c r="AH94" t="n">
        <v>659735.6481726964</v>
      </c>
    </row>
    <row r="95">
      <c r="A95" t="n">
        <v>93</v>
      </c>
      <c r="B95" t="n">
        <v>105</v>
      </c>
      <c r="C95" t="inlineStr">
        <is>
          <t xml:space="preserve">CONCLUIDO	</t>
        </is>
      </c>
      <c r="D95" t="n">
        <v>3.7021</v>
      </c>
      <c r="E95" t="n">
        <v>27.01</v>
      </c>
      <c r="F95" t="n">
        <v>24</v>
      </c>
      <c r="G95" t="n">
        <v>130.92</v>
      </c>
      <c r="H95" t="n">
        <v>1.78</v>
      </c>
      <c r="I95" t="n">
        <v>11</v>
      </c>
      <c r="J95" t="n">
        <v>242.73</v>
      </c>
      <c r="K95" t="n">
        <v>55.27</v>
      </c>
      <c r="L95" t="n">
        <v>24.25</v>
      </c>
      <c r="M95" t="n">
        <v>9</v>
      </c>
      <c r="N95" t="n">
        <v>58.21</v>
      </c>
      <c r="O95" t="n">
        <v>30170.65</v>
      </c>
      <c r="P95" t="n">
        <v>331.64</v>
      </c>
      <c r="Q95" t="n">
        <v>452.55</v>
      </c>
      <c r="R95" t="n">
        <v>71.38</v>
      </c>
      <c r="S95" t="n">
        <v>57.64</v>
      </c>
      <c r="T95" t="n">
        <v>4774.51</v>
      </c>
      <c r="U95" t="n">
        <v>0.8100000000000001</v>
      </c>
      <c r="V95" t="n">
        <v>0.88</v>
      </c>
      <c r="W95" t="n">
        <v>6.81</v>
      </c>
      <c r="X95" t="n">
        <v>0.28</v>
      </c>
      <c r="Y95" t="n">
        <v>1</v>
      </c>
      <c r="Z95" t="n">
        <v>10</v>
      </c>
      <c r="AA95" t="n">
        <v>533.2729418676006</v>
      </c>
      <c r="AB95" t="n">
        <v>729.6475654050412</v>
      </c>
      <c r="AC95" t="n">
        <v>660.0110258295732</v>
      </c>
      <c r="AD95" t="n">
        <v>533272.9418676005</v>
      </c>
      <c r="AE95" t="n">
        <v>729647.5654050412</v>
      </c>
      <c r="AF95" t="n">
        <v>1.904743484316888e-05</v>
      </c>
      <c r="AG95" t="n">
        <v>32</v>
      </c>
      <c r="AH95" t="n">
        <v>660011.0258295732</v>
      </c>
    </row>
    <row r="96">
      <c r="A96" t="n">
        <v>94</v>
      </c>
      <c r="B96" t="n">
        <v>105</v>
      </c>
      <c r="C96" t="inlineStr">
        <is>
          <t xml:space="preserve">CONCLUIDO	</t>
        </is>
      </c>
      <c r="D96" t="n">
        <v>3.7013</v>
      </c>
      <c r="E96" t="n">
        <v>27.02</v>
      </c>
      <c r="F96" t="n">
        <v>24.01</v>
      </c>
      <c r="G96" t="n">
        <v>130.95</v>
      </c>
      <c r="H96" t="n">
        <v>1.79</v>
      </c>
      <c r="I96" t="n">
        <v>11</v>
      </c>
      <c r="J96" t="n">
        <v>243.17</v>
      </c>
      <c r="K96" t="n">
        <v>55.27</v>
      </c>
      <c r="L96" t="n">
        <v>24.5</v>
      </c>
      <c r="M96" t="n">
        <v>9</v>
      </c>
      <c r="N96" t="n">
        <v>58.4</v>
      </c>
      <c r="O96" t="n">
        <v>30224.9</v>
      </c>
      <c r="P96" t="n">
        <v>331.89</v>
      </c>
      <c r="Q96" t="n">
        <v>452.58</v>
      </c>
      <c r="R96" t="n">
        <v>71.56</v>
      </c>
      <c r="S96" t="n">
        <v>57.64</v>
      </c>
      <c r="T96" t="n">
        <v>4860.49</v>
      </c>
      <c r="U96" t="n">
        <v>0.8100000000000001</v>
      </c>
      <c r="V96" t="n">
        <v>0.88</v>
      </c>
      <c r="W96" t="n">
        <v>6.81</v>
      </c>
      <c r="X96" t="n">
        <v>0.28</v>
      </c>
      <c r="Y96" t="n">
        <v>1</v>
      </c>
      <c r="Z96" t="n">
        <v>10</v>
      </c>
      <c r="AA96" t="n">
        <v>533.5013954556947</v>
      </c>
      <c r="AB96" t="n">
        <v>729.9601456829328</v>
      </c>
      <c r="AC96" t="n">
        <v>660.293773884452</v>
      </c>
      <c r="AD96" t="n">
        <v>533501.3954556948</v>
      </c>
      <c r="AE96" t="n">
        <v>729960.1456829328</v>
      </c>
      <c r="AF96" t="n">
        <v>1.904331881500256e-05</v>
      </c>
      <c r="AG96" t="n">
        <v>32</v>
      </c>
      <c r="AH96" t="n">
        <v>660293.7738844519</v>
      </c>
    </row>
    <row r="97">
      <c r="A97" t="n">
        <v>95</v>
      </c>
      <c r="B97" t="n">
        <v>105</v>
      </c>
      <c r="C97" t="inlineStr">
        <is>
          <t xml:space="preserve">CONCLUIDO	</t>
        </is>
      </c>
      <c r="D97" t="n">
        <v>3.7004</v>
      </c>
      <c r="E97" t="n">
        <v>27.02</v>
      </c>
      <c r="F97" t="n">
        <v>24.01</v>
      </c>
      <c r="G97" t="n">
        <v>130.98</v>
      </c>
      <c r="H97" t="n">
        <v>1.81</v>
      </c>
      <c r="I97" t="n">
        <v>11</v>
      </c>
      <c r="J97" t="n">
        <v>243.61</v>
      </c>
      <c r="K97" t="n">
        <v>55.27</v>
      </c>
      <c r="L97" t="n">
        <v>24.75</v>
      </c>
      <c r="M97" t="n">
        <v>9</v>
      </c>
      <c r="N97" t="n">
        <v>58.59</v>
      </c>
      <c r="O97" t="n">
        <v>30279.22</v>
      </c>
      <c r="P97" t="n">
        <v>332.13</v>
      </c>
      <c r="Q97" t="n">
        <v>452.55</v>
      </c>
      <c r="R97" t="n">
        <v>71.73999999999999</v>
      </c>
      <c r="S97" t="n">
        <v>57.64</v>
      </c>
      <c r="T97" t="n">
        <v>4952.86</v>
      </c>
      <c r="U97" t="n">
        <v>0.8</v>
      </c>
      <c r="V97" t="n">
        <v>0.88</v>
      </c>
      <c r="W97" t="n">
        <v>6.81</v>
      </c>
      <c r="X97" t="n">
        <v>0.29</v>
      </c>
      <c r="Y97" t="n">
        <v>1</v>
      </c>
      <c r="Z97" t="n">
        <v>10</v>
      </c>
      <c r="AA97" t="n">
        <v>533.7180328621014</v>
      </c>
      <c r="AB97" t="n">
        <v>730.2565585397462</v>
      </c>
      <c r="AC97" t="n">
        <v>660.561897514229</v>
      </c>
      <c r="AD97" t="n">
        <v>533718.0328621013</v>
      </c>
      <c r="AE97" t="n">
        <v>730256.5585397461</v>
      </c>
      <c r="AF97" t="n">
        <v>1.903868828331545e-05</v>
      </c>
      <c r="AG97" t="n">
        <v>32</v>
      </c>
      <c r="AH97" t="n">
        <v>660561.8975142291</v>
      </c>
    </row>
    <row r="98">
      <c r="A98" t="n">
        <v>96</v>
      </c>
      <c r="B98" t="n">
        <v>105</v>
      </c>
      <c r="C98" t="inlineStr">
        <is>
          <t xml:space="preserve">CONCLUIDO	</t>
        </is>
      </c>
      <c r="D98" t="n">
        <v>3.702</v>
      </c>
      <c r="E98" t="n">
        <v>27.01</v>
      </c>
      <c r="F98" t="n">
        <v>24</v>
      </c>
      <c r="G98" t="n">
        <v>130.92</v>
      </c>
      <c r="H98" t="n">
        <v>1.82</v>
      </c>
      <c r="I98" t="n">
        <v>11</v>
      </c>
      <c r="J98" t="n">
        <v>244.05</v>
      </c>
      <c r="K98" t="n">
        <v>55.27</v>
      </c>
      <c r="L98" t="n">
        <v>25</v>
      </c>
      <c r="M98" t="n">
        <v>9</v>
      </c>
      <c r="N98" t="n">
        <v>58.78</v>
      </c>
      <c r="O98" t="n">
        <v>30333.61</v>
      </c>
      <c r="P98" t="n">
        <v>331.66</v>
      </c>
      <c r="Q98" t="n">
        <v>452.56</v>
      </c>
      <c r="R98" t="n">
        <v>71.39</v>
      </c>
      <c r="S98" t="n">
        <v>57.64</v>
      </c>
      <c r="T98" t="n">
        <v>4777.61</v>
      </c>
      <c r="U98" t="n">
        <v>0.8100000000000001</v>
      </c>
      <c r="V98" t="n">
        <v>0.88</v>
      </c>
      <c r="W98" t="n">
        <v>6.81</v>
      </c>
      <c r="X98" t="n">
        <v>0.28</v>
      </c>
      <c r="Y98" t="n">
        <v>1</v>
      </c>
      <c r="Z98" t="n">
        <v>10</v>
      </c>
      <c r="AA98" t="n">
        <v>533.292640545652</v>
      </c>
      <c r="AB98" t="n">
        <v>729.6745180053956</v>
      </c>
      <c r="AC98" t="n">
        <v>660.035406111578</v>
      </c>
      <c r="AD98" t="n">
        <v>533292.640545652</v>
      </c>
      <c r="AE98" t="n">
        <v>729674.5180053957</v>
      </c>
      <c r="AF98" t="n">
        <v>1.904692033964809e-05</v>
      </c>
      <c r="AG98" t="n">
        <v>32</v>
      </c>
      <c r="AH98" t="n">
        <v>660035.406111578</v>
      </c>
    </row>
    <row r="99">
      <c r="A99" t="n">
        <v>97</v>
      </c>
      <c r="B99" t="n">
        <v>105</v>
      </c>
      <c r="C99" t="inlineStr">
        <is>
          <t xml:space="preserve">CONCLUIDO	</t>
        </is>
      </c>
      <c r="D99" t="n">
        <v>3.7004</v>
      </c>
      <c r="E99" t="n">
        <v>27.02</v>
      </c>
      <c r="F99" t="n">
        <v>24.01</v>
      </c>
      <c r="G99" t="n">
        <v>130.98</v>
      </c>
      <c r="H99" t="n">
        <v>1.84</v>
      </c>
      <c r="I99" t="n">
        <v>11</v>
      </c>
      <c r="J99" t="n">
        <v>244.49</v>
      </c>
      <c r="K99" t="n">
        <v>55.27</v>
      </c>
      <c r="L99" t="n">
        <v>25.25</v>
      </c>
      <c r="M99" t="n">
        <v>9</v>
      </c>
      <c r="N99" t="n">
        <v>58.97</v>
      </c>
      <c r="O99" t="n">
        <v>30388.06</v>
      </c>
      <c r="P99" t="n">
        <v>331.5</v>
      </c>
      <c r="Q99" t="n">
        <v>452.56</v>
      </c>
      <c r="R99" t="n">
        <v>71.75</v>
      </c>
      <c r="S99" t="n">
        <v>57.64</v>
      </c>
      <c r="T99" t="n">
        <v>4957.35</v>
      </c>
      <c r="U99" t="n">
        <v>0.8</v>
      </c>
      <c r="V99" t="n">
        <v>0.88</v>
      </c>
      <c r="W99" t="n">
        <v>6.81</v>
      </c>
      <c r="X99" t="n">
        <v>0.29</v>
      </c>
      <c r="Y99" t="n">
        <v>1</v>
      </c>
      <c r="Z99" t="n">
        <v>10</v>
      </c>
      <c r="AA99" t="n">
        <v>533.3062534872369</v>
      </c>
      <c r="AB99" t="n">
        <v>729.6931438326327</v>
      </c>
      <c r="AC99" t="n">
        <v>660.052254316005</v>
      </c>
      <c r="AD99" t="n">
        <v>533306.2534872369</v>
      </c>
      <c r="AE99" t="n">
        <v>729693.1438326327</v>
      </c>
      <c r="AF99" t="n">
        <v>1.903868828331545e-05</v>
      </c>
      <c r="AG99" t="n">
        <v>32</v>
      </c>
      <c r="AH99" t="n">
        <v>660052.254316005</v>
      </c>
    </row>
    <row r="100">
      <c r="A100" t="n">
        <v>98</v>
      </c>
      <c r="B100" t="n">
        <v>105</v>
      </c>
      <c r="C100" t="inlineStr">
        <is>
          <t xml:space="preserve">CONCLUIDO	</t>
        </is>
      </c>
      <c r="D100" t="n">
        <v>3.7034</v>
      </c>
      <c r="E100" t="n">
        <v>27</v>
      </c>
      <c r="F100" t="n">
        <v>23.99</v>
      </c>
      <c r="G100" t="n">
        <v>130.86</v>
      </c>
      <c r="H100" t="n">
        <v>1.85</v>
      </c>
      <c r="I100" t="n">
        <v>11</v>
      </c>
      <c r="J100" t="n">
        <v>244.93</v>
      </c>
      <c r="K100" t="n">
        <v>55.27</v>
      </c>
      <c r="L100" t="n">
        <v>25.5</v>
      </c>
      <c r="M100" t="n">
        <v>9</v>
      </c>
      <c r="N100" t="n">
        <v>59.16</v>
      </c>
      <c r="O100" t="n">
        <v>30442.58</v>
      </c>
      <c r="P100" t="n">
        <v>330.99</v>
      </c>
      <c r="Q100" t="n">
        <v>452.57</v>
      </c>
      <c r="R100" t="n">
        <v>71.01000000000001</v>
      </c>
      <c r="S100" t="n">
        <v>57.64</v>
      </c>
      <c r="T100" t="n">
        <v>4588.25</v>
      </c>
      <c r="U100" t="n">
        <v>0.8100000000000001</v>
      </c>
      <c r="V100" t="n">
        <v>0.88</v>
      </c>
      <c r="W100" t="n">
        <v>6.81</v>
      </c>
      <c r="X100" t="n">
        <v>0.27</v>
      </c>
      <c r="Y100" t="n">
        <v>1</v>
      </c>
      <c r="Z100" t="n">
        <v>10</v>
      </c>
      <c r="AA100" t="n">
        <v>532.750235092221</v>
      </c>
      <c r="AB100" t="n">
        <v>728.9323749347716</v>
      </c>
      <c r="AC100" t="n">
        <v>659.36409213401</v>
      </c>
      <c r="AD100" t="n">
        <v>532750.2350922211</v>
      </c>
      <c r="AE100" t="n">
        <v>728932.3749347716</v>
      </c>
      <c r="AF100" t="n">
        <v>1.905412338893915e-05</v>
      </c>
      <c r="AG100" t="n">
        <v>32</v>
      </c>
      <c r="AH100" t="n">
        <v>659364.0921340099</v>
      </c>
    </row>
    <row r="101">
      <c r="A101" t="n">
        <v>99</v>
      </c>
      <c r="B101" t="n">
        <v>105</v>
      </c>
      <c r="C101" t="inlineStr">
        <is>
          <t xml:space="preserve">CONCLUIDO	</t>
        </is>
      </c>
      <c r="D101" t="n">
        <v>3.7003</v>
      </c>
      <c r="E101" t="n">
        <v>27.02</v>
      </c>
      <c r="F101" t="n">
        <v>24.01</v>
      </c>
      <c r="G101" t="n">
        <v>130.98</v>
      </c>
      <c r="H101" t="n">
        <v>1.87</v>
      </c>
      <c r="I101" t="n">
        <v>11</v>
      </c>
      <c r="J101" t="n">
        <v>245.38</v>
      </c>
      <c r="K101" t="n">
        <v>55.27</v>
      </c>
      <c r="L101" t="n">
        <v>25.75</v>
      </c>
      <c r="M101" t="n">
        <v>9</v>
      </c>
      <c r="N101" t="n">
        <v>59.35</v>
      </c>
      <c r="O101" t="n">
        <v>30497.18</v>
      </c>
      <c r="P101" t="n">
        <v>331.25</v>
      </c>
      <c r="Q101" t="n">
        <v>452.58</v>
      </c>
      <c r="R101" t="n">
        <v>71.77</v>
      </c>
      <c r="S101" t="n">
        <v>57.64</v>
      </c>
      <c r="T101" t="n">
        <v>4965.65</v>
      </c>
      <c r="U101" t="n">
        <v>0.8</v>
      </c>
      <c r="V101" t="n">
        <v>0.88</v>
      </c>
      <c r="W101" t="n">
        <v>6.81</v>
      </c>
      <c r="X101" t="n">
        <v>0.29</v>
      </c>
      <c r="Y101" t="n">
        <v>1</v>
      </c>
      <c r="Z101" t="n">
        <v>10</v>
      </c>
      <c r="AA101" t="n">
        <v>533.1494804713391</v>
      </c>
      <c r="AB101" t="n">
        <v>729.478640075944</v>
      </c>
      <c r="AC101" t="n">
        <v>659.8582224967969</v>
      </c>
      <c r="AD101" t="n">
        <v>533149.4804713391</v>
      </c>
      <c r="AE101" t="n">
        <v>729478.640075944</v>
      </c>
      <c r="AF101" t="n">
        <v>1.903817377979466e-05</v>
      </c>
      <c r="AG101" t="n">
        <v>32</v>
      </c>
      <c r="AH101" t="n">
        <v>659858.2224967969</v>
      </c>
    </row>
    <row r="102">
      <c r="A102" t="n">
        <v>100</v>
      </c>
      <c r="B102" t="n">
        <v>105</v>
      </c>
      <c r="C102" t="inlineStr">
        <is>
          <t xml:space="preserve">CONCLUIDO	</t>
        </is>
      </c>
      <c r="D102" t="n">
        <v>3.7015</v>
      </c>
      <c r="E102" t="n">
        <v>27.02</v>
      </c>
      <c r="F102" t="n">
        <v>24</v>
      </c>
      <c r="G102" t="n">
        <v>130.94</v>
      </c>
      <c r="H102" t="n">
        <v>1.88</v>
      </c>
      <c r="I102" t="n">
        <v>11</v>
      </c>
      <c r="J102" t="n">
        <v>245.82</v>
      </c>
      <c r="K102" t="n">
        <v>55.27</v>
      </c>
      <c r="L102" t="n">
        <v>26</v>
      </c>
      <c r="M102" t="n">
        <v>9</v>
      </c>
      <c r="N102" t="n">
        <v>59.55</v>
      </c>
      <c r="O102" t="n">
        <v>30551.84</v>
      </c>
      <c r="P102" t="n">
        <v>329.87</v>
      </c>
      <c r="Q102" t="n">
        <v>452.69</v>
      </c>
      <c r="R102" t="n">
        <v>71.54000000000001</v>
      </c>
      <c r="S102" t="n">
        <v>57.64</v>
      </c>
      <c r="T102" t="n">
        <v>4852.83</v>
      </c>
      <c r="U102" t="n">
        <v>0.8100000000000001</v>
      </c>
      <c r="V102" t="n">
        <v>0.88</v>
      </c>
      <c r="W102" t="n">
        <v>6.81</v>
      </c>
      <c r="X102" t="n">
        <v>0.28</v>
      </c>
      <c r="Y102" t="n">
        <v>1</v>
      </c>
      <c r="Z102" t="n">
        <v>10</v>
      </c>
      <c r="AA102" t="n">
        <v>532.1561788906004</v>
      </c>
      <c r="AB102" t="n">
        <v>728.1195610318043</v>
      </c>
      <c r="AC102" t="n">
        <v>658.6288520491505</v>
      </c>
      <c r="AD102" t="n">
        <v>532156.1788906003</v>
      </c>
      <c r="AE102" t="n">
        <v>728119.5610318043</v>
      </c>
      <c r="AF102" t="n">
        <v>1.904434782204414e-05</v>
      </c>
      <c r="AG102" t="n">
        <v>32</v>
      </c>
      <c r="AH102" t="n">
        <v>658628.8520491505</v>
      </c>
    </row>
    <row r="103">
      <c r="A103" t="n">
        <v>101</v>
      </c>
      <c r="B103" t="n">
        <v>105</v>
      </c>
      <c r="C103" t="inlineStr">
        <is>
          <t xml:space="preserve">CONCLUIDO	</t>
        </is>
      </c>
      <c r="D103" t="n">
        <v>3.7107</v>
      </c>
      <c r="E103" t="n">
        <v>26.95</v>
      </c>
      <c r="F103" t="n">
        <v>23.98</v>
      </c>
      <c r="G103" t="n">
        <v>143.87</v>
      </c>
      <c r="H103" t="n">
        <v>1.9</v>
      </c>
      <c r="I103" t="n">
        <v>10</v>
      </c>
      <c r="J103" t="n">
        <v>246.26</v>
      </c>
      <c r="K103" t="n">
        <v>55.27</v>
      </c>
      <c r="L103" t="n">
        <v>26.25</v>
      </c>
      <c r="M103" t="n">
        <v>8</v>
      </c>
      <c r="N103" t="n">
        <v>59.74</v>
      </c>
      <c r="O103" t="n">
        <v>30606.57</v>
      </c>
      <c r="P103" t="n">
        <v>329.25</v>
      </c>
      <c r="Q103" t="n">
        <v>452.57</v>
      </c>
      <c r="R103" t="n">
        <v>70.65000000000001</v>
      </c>
      <c r="S103" t="n">
        <v>57.64</v>
      </c>
      <c r="T103" t="n">
        <v>4415.26</v>
      </c>
      <c r="U103" t="n">
        <v>0.82</v>
      </c>
      <c r="V103" t="n">
        <v>0.88</v>
      </c>
      <c r="W103" t="n">
        <v>6.81</v>
      </c>
      <c r="X103" t="n">
        <v>0.25</v>
      </c>
      <c r="Y103" t="n">
        <v>1</v>
      </c>
      <c r="Z103" t="n">
        <v>10</v>
      </c>
      <c r="AA103" t="n">
        <v>531.1221337707581</v>
      </c>
      <c r="AB103" t="n">
        <v>726.704734879985</v>
      </c>
      <c r="AC103" t="n">
        <v>657.3490549195398</v>
      </c>
      <c r="AD103" t="n">
        <v>531122.1337707581</v>
      </c>
      <c r="AE103" t="n">
        <v>726704.734879985</v>
      </c>
      <c r="AF103" t="n">
        <v>1.909168214595683e-05</v>
      </c>
      <c r="AG103" t="n">
        <v>32</v>
      </c>
      <c r="AH103" t="n">
        <v>657349.0549195397</v>
      </c>
    </row>
    <row r="104">
      <c r="A104" t="n">
        <v>102</v>
      </c>
      <c r="B104" t="n">
        <v>105</v>
      </c>
      <c r="C104" t="inlineStr">
        <is>
          <t xml:space="preserve">CONCLUIDO	</t>
        </is>
      </c>
      <c r="D104" t="n">
        <v>3.7094</v>
      </c>
      <c r="E104" t="n">
        <v>26.96</v>
      </c>
      <c r="F104" t="n">
        <v>23.99</v>
      </c>
      <c r="G104" t="n">
        <v>143.93</v>
      </c>
      <c r="H104" t="n">
        <v>1.91</v>
      </c>
      <c r="I104" t="n">
        <v>10</v>
      </c>
      <c r="J104" t="n">
        <v>246.71</v>
      </c>
      <c r="K104" t="n">
        <v>55.27</v>
      </c>
      <c r="L104" t="n">
        <v>26.5</v>
      </c>
      <c r="M104" t="n">
        <v>8</v>
      </c>
      <c r="N104" t="n">
        <v>59.93</v>
      </c>
      <c r="O104" t="n">
        <v>30661.38</v>
      </c>
      <c r="P104" t="n">
        <v>329.61</v>
      </c>
      <c r="Q104" t="n">
        <v>452.59</v>
      </c>
      <c r="R104" t="n">
        <v>70.92</v>
      </c>
      <c r="S104" t="n">
        <v>57.64</v>
      </c>
      <c r="T104" t="n">
        <v>4545.73</v>
      </c>
      <c r="U104" t="n">
        <v>0.8100000000000001</v>
      </c>
      <c r="V104" t="n">
        <v>0.88</v>
      </c>
      <c r="W104" t="n">
        <v>6.81</v>
      </c>
      <c r="X104" t="n">
        <v>0.26</v>
      </c>
      <c r="Y104" t="n">
        <v>1</v>
      </c>
      <c r="Z104" t="n">
        <v>10</v>
      </c>
      <c r="AA104" t="n">
        <v>531.4541519484525</v>
      </c>
      <c r="AB104" t="n">
        <v>727.1590167983146</v>
      </c>
      <c r="AC104" t="n">
        <v>657.7599808091726</v>
      </c>
      <c r="AD104" t="n">
        <v>531454.1519484525</v>
      </c>
      <c r="AE104" t="n">
        <v>727159.0167983146</v>
      </c>
      <c r="AF104" t="n">
        <v>1.908499360018656e-05</v>
      </c>
      <c r="AG104" t="n">
        <v>32</v>
      </c>
      <c r="AH104" t="n">
        <v>657759.9808091726</v>
      </c>
    </row>
    <row r="105">
      <c r="A105" t="n">
        <v>103</v>
      </c>
      <c r="B105" t="n">
        <v>105</v>
      </c>
      <c r="C105" t="inlineStr">
        <is>
          <t xml:space="preserve">CONCLUIDO	</t>
        </is>
      </c>
      <c r="D105" t="n">
        <v>3.7124</v>
      </c>
      <c r="E105" t="n">
        <v>26.94</v>
      </c>
      <c r="F105" t="n">
        <v>23.97</v>
      </c>
      <c r="G105" t="n">
        <v>143.8</v>
      </c>
      <c r="H105" t="n">
        <v>1.93</v>
      </c>
      <c r="I105" t="n">
        <v>10</v>
      </c>
      <c r="J105" t="n">
        <v>247.15</v>
      </c>
      <c r="K105" t="n">
        <v>55.27</v>
      </c>
      <c r="L105" t="n">
        <v>26.75</v>
      </c>
      <c r="M105" t="n">
        <v>8</v>
      </c>
      <c r="N105" t="n">
        <v>60.13</v>
      </c>
      <c r="O105" t="n">
        <v>30716.25</v>
      </c>
      <c r="P105" t="n">
        <v>329.53</v>
      </c>
      <c r="Q105" t="n">
        <v>452.57</v>
      </c>
      <c r="R105" t="n">
        <v>70.20999999999999</v>
      </c>
      <c r="S105" t="n">
        <v>57.64</v>
      </c>
      <c r="T105" t="n">
        <v>4191.7</v>
      </c>
      <c r="U105" t="n">
        <v>0.82</v>
      </c>
      <c r="V105" t="n">
        <v>0.88</v>
      </c>
      <c r="W105" t="n">
        <v>6.81</v>
      </c>
      <c r="X105" t="n">
        <v>0.24</v>
      </c>
      <c r="Y105" t="n">
        <v>1</v>
      </c>
      <c r="Z105" t="n">
        <v>10</v>
      </c>
      <c r="AA105" t="n">
        <v>531.1811254774007</v>
      </c>
      <c r="AB105" t="n">
        <v>726.7854499355436</v>
      </c>
      <c r="AC105" t="n">
        <v>657.4220666434802</v>
      </c>
      <c r="AD105" t="n">
        <v>531181.1254774006</v>
      </c>
      <c r="AE105" t="n">
        <v>726785.4499355436</v>
      </c>
      <c r="AF105" t="n">
        <v>1.910042870581026e-05</v>
      </c>
      <c r="AG105" t="n">
        <v>32</v>
      </c>
      <c r="AH105" t="n">
        <v>657422.0666434802</v>
      </c>
    </row>
    <row r="106">
      <c r="A106" t="n">
        <v>104</v>
      </c>
      <c r="B106" t="n">
        <v>105</v>
      </c>
      <c r="C106" t="inlineStr">
        <is>
          <t xml:space="preserve">CONCLUIDO	</t>
        </is>
      </c>
      <c r="D106" t="n">
        <v>3.7102</v>
      </c>
      <c r="E106" t="n">
        <v>26.95</v>
      </c>
      <c r="F106" t="n">
        <v>23.98</v>
      </c>
      <c r="G106" t="n">
        <v>143.89</v>
      </c>
      <c r="H106" t="n">
        <v>1.94</v>
      </c>
      <c r="I106" t="n">
        <v>10</v>
      </c>
      <c r="J106" t="n">
        <v>247.6</v>
      </c>
      <c r="K106" t="n">
        <v>55.27</v>
      </c>
      <c r="L106" t="n">
        <v>27</v>
      </c>
      <c r="M106" t="n">
        <v>8</v>
      </c>
      <c r="N106" t="n">
        <v>60.33</v>
      </c>
      <c r="O106" t="n">
        <v>30771.2</v>
      </c>
      <c r="P106" t="n">
        <v>329.85</v>
      </c>
      <c r="Q106" t="n">
        <v>452.6</v>
      </c>
      <c r="R106" t="n">
        <v>70.7</v>
      </c>
      <c r="S106" t="n">
        <v>57.64</v>
      </c>
      <c r="T106" t="n">
        <v>4437.51</v>
      </c>
      <c r="U106" t="n">
        <v>0.82</v>
      </c>
      <c r="V106" t="n">
        <v>0.88</v>
      </c>
      <c r="W106" t="n">
        <v>6.81</v>
      </c>
      <c r="X106" t="n">
        <v>0.26</v>
      </c>
      <c r="Y106" t="n">
        <v>1</v>
      </c>
      <c r="Z106" t="n">
        <v>10</v>
      </c>
      <c r="AA106" t="n">
        <v>531.5460654328449</v>
      </c>
      <c r="AB106" t="n">
        <v>727.2847768825973</v>
      </c>
      <c r="AC106" t="n">
        <v>657.8737385275166</v>
      </c>
      <c r="AD106" t="n">
        <v>531546.0654328449</v>
      </c>
      <c r="AE106" t="n">
        <v>727284.7768825972</v>
      </c>
      <c r="AF106" t="n">
        <v>1.908910962835288e-05</v>
      </c>
      <c r="AG106" t="n">
        <v>32</v>
      </c>
      <c r="AH106" t="n">
        <v>657873.7385275166</v>
      </c>
    </row>
    <row r="107">
      <c r="A107" t="n">
        <v>105</v>
      </c>
      <c r="B107" t="n">
        <v>105</v>
      </c>
      <c r="C107" t="inlineStr">
        <is>
          <t xml:space="preserve">CONCLUIDO	</t>
        </is>
      </c>
      <c r="D107" t="n">
        <v>3.7103</v>
      </c>
      <c r="E107" t="n">
        <v>26.95</v>
      </c>
      <c r="F107" t="n">
        <v>23.98</v>
      </c>
      <c r="G107" t="n">
        <v>143.89</v>
      </c>
      <c r="H107" t="n">
        <v>1.95</v>
      </c>
      <c r="I107" t="n">
        <v>10</v>
      </c>
      <c r="J107" t="n">
        <v>248.04</v>
      </c>
      <c r="K107" t="n">
        <v>55.27</v>
      </c>
      <c r="L107" t="n">
        <v>27.25</v>
      </c>
      <c r="M107" t="n">
        <v>8</v>
      </c>
      <c r="N107" t="n">
        <v>60.52</v>
      </c>
      <c r="O107" t="n">
        <v>30826.21</v>
      </c>
      <c r="P107" t="n">
        <v>329.86</v>
      </c>
      <c r="Q107" t="n">
        <v>452.57</v>
      </c>
      <c r="R107" t="n">
        <v>70.75</v>
      </c>
      <c r="S107" t="n">
        <v>57.64</v>
      </c>
      <c r="T107" t="n">
        <v>4463.63</v>
      </c>
      <c r="U107" t="n">
        <v>0.8100000000000001</v>
      </c>
      <c r="V107" t="n">
        <v>0.88</v>
      </c>
      <c r="W107" t="n">
        <v>6.81</v>
      </c>
      <c r="X107" t="n">
        <v>0.26</v>
      </c>
      <c r="Y107" t="n">
        <v>1</v>
      </c>
      <c r="Z107" t="n">
        <v>10</v>
      </c>
      <c r="AA107" t="n">
        <v>531.5460135850312</v>
      </c>
      <c r="AB107" t="n">
        <v>727.2847059421312</v>
      </c>
      <c r="AC107" t="n">
        <v>657.873674357509</v>
      </c>
      <c r="AD107" t="n">
        <v>531546.0135850313</v>
      </c>
      <c r="AE107" t="n">
        <v>727284.7059421311</v>
      </c>
      <c r="AF107" t="n">
        <v>1.908962413187367e-05</v>
      </c>
      <c r="AG107" t="n">
        <v>32</v>
      </c>
      <c r="AH107" t="n">
        <v>657873.674357509</v>
      </c>
    </row>
    <row r="108">
      <c r="A108" t="n">
        <v>106</v>
      </c>
      <c r="B108" t="n">
        <v>105</v>
      </c>
      <c r="C108" t="inlineStr">
        <is>
          <t xml:space="preserve">CONCLUIDO	</t>
        </is>
      </c>
      <c r="D108" t="n">
        <v>3.7106</v>
      </c>
      <c r="E108" t="n">
        <v>26.95</v>
      </c>
      <c r="F108" t="n">
        <v>23.98</v>
      </c>
      <c r="G108" t="n">
        <v>143.88</v>
      </c>
      <c r="H108" t="n">
        <v>1.97</v>
      </c>
      <c r="I108" t="n">
        <v>10</v>
      </c>
      <c r="J108" t="n">
        <v>248.49</v>
      </c>
      <c r="K108" t="n">
        <v>55.27</v>
      </c>
      <c r="L108" t="n">
        <v>27.5</v>
      </c>
      <c r="M108" t="n">
        <v>8</v>
      </c>
      <c r="N108" t="n">
        <v>60.72</v>
      </c>
      <c r="O108" t="n">
        <v>30881.3</v>
      </c>
      <c r="P108" t="n">
        <v>329.92</v>
      </c>
      <c r="Q108" t="n">
        <v>452.59</v>
      </c>
      <c r="R108" t="n">
        <v>70.65000000000001</v>
      </c>
      <c r="S108" t="n">
        <v>57.64</v>
      </c>
      <c r="T108" t="n">
        <v>4413.42</v>
      </c>
      <c r="U108" t="n">
        <v>0.82</v>
      </c>
      <c r="V108" t="n">
        <v>0.88</v>
      </c>
      <c r="W108" t="n">
        <v>6.81</v>
      </c>
      <c r="X108" t="n">
        <v>0.26</v>
      </c>
      <c r="Y108" t="n">
        <v>1</v>
      </c>
      <c r="Z108" t="n">
        <v>10</v>
      </c>
      <c r="AA108" t="n">
        <v>531.5654126984584</v>
      </c>
      <c r="AB108" t="n">
        <v>727.3112486649507</v>
      </c>
      <c r="AC108" t="n">
        <v>657.8976838801157</v>
      </c>
      <c r="AD108" t="n">
        <v>531565.4126984584</v>
      </c>
      <c r="AE108" t="n">
        <v>727311.2486649506</v>
      </c>
      <c r="AF108" t="n">
        <v>1.909116764243604e-05</v>
      </c>
      <c r="AG108" t="n">
        <v>32</v>
      </c>
      <c r="AH108" t="n">
        <v>657897.6838801156</v>
      </c>
    </row>
    <row r="109">
      <c r="A109" t="n">
        <v>107</v>
      </c>
      <c r="B109" t="n">
        <v>105</v>
      </c>
      <c r="C109" t="inlineStr">
        <is>
          <t xml:space="preserve">CONCLUIDO	</t>
        </is>
      </c>
      <c r="D109" t="n">
        <v>3.7113</v>
      </c>
      <c r="E109" t="n">
        <v>26.94</v>
      </c>
      <c r="F109" t="n">
        <v>23.97</v>
      </c>
      <c r="G109" t="n">
        <v>143.85</v>
      </c>
      <c r="H109" t="n">
        <v>1.98</v>
      </c>
      <c r="I109" t="n">
        <v>10</v>
      </c>
      <c r="J109" t="n">
        <v>248.94</v>
      </c>
      <c r="K109" t="n">
        <v>55.27</v>
      </c>
      <c r="L109" t="n">
        <v>27.75</v>
      </c>
      <c r="M109" t="n">
        <v>8</v>
      </c>
      <c r="N109" t="n">
        <v>60.92</v>
      </c>
      <c r="O109" t="n">
        <v>30936.46</v>
      </c>
      <c r="P109" t="n">
        <v>329.67</v>
      </c>
      <c r="Q109" t="n">
        <v>452.55</v>
      </c>
      <c r="R109" t="n">
        <v>70.44</v>
      </c>
      <c r="S109" t="n">
        <v>57.64</v>
      </c>
      <c r="T109" t="n">
        <v>4308.55</v>
      </c>
      <c r="U109" t="n">
        <v>0.82</v>
      </c>
      <c r="V109" t="n">
        <v>0.88</v>
      </c>
      <c r="W109" t="n">
        <v>6.81</v>
      </c>
      <c r="X109" t="n">
        <v>0.25</v>
      </c>
      <c r="Y109" t="n">
        <v>1</v>
      </c>
      <c r="Z109" t="n">
        <v>10</v>
      </c>
      <c r="AA109" t="n">
        <v>531.3445120830169</v>
      </c>
      <c r="AB109" t="n">
        <v>727.0090026974563</v>
      </c>
      <c r="AC109" t="n">
        <v>657.6242838435541</v>
      </c>
      <c r="AD109" t="n">
        <v>531344.5120830169</v>
      </c>
      <c r="AE109" t="n">
        <v>727009.0026974563</v>
      </c>
      <c r="AF109" t="n">
        <v>1.909476916708157e-05</v>
      </c>
      <c r="AG109" t="n">
        <v>32</v>
      </c>
      <c r="AH109" t="n">
        <v>657624.2838435541</v>
      </c>
    </row>
    <row r="110">
      <c r="A110" t="n">
        <v>108</v>
      </c>
      <c r="B110" t="n">
        <v>105</v>
      </c>
      <c r="C110" t="inlineStr">
        <is>
          <t xml:space="preserve">CONCLUIDO	</t>
        </is>
      </c>
      <c r="D110" t="n">
        <v>3.7098</v>
      </c>
      <c r="E110" t="n">
        <v>26.96</v>
      </c>
      <c r="F110" t="n">
        <v>23.99</v>
      </c>
      <c r="G110" t="n">
        <v>143.91</v>
      </c>
      <c r="H110" t="n">
        <v>2</v>
      </c>
      <c r="I110" t="n">
        <v>10</v>
      </c>
      <c r="J110" t="n">
        <v>249.39</v>
      </c>
      <c r="K110" t="n">
        <v>55.27</v>
      </c>
      <c r="L110" t="n">
        <v>28</v>
      </c>
      <c r="M110" t="n">
        <v>8</v>
      </c>
      <c r="N110" t="n">
        <v>61.11</v>
      </c>
      <c r="O110" t="n">
        <v>30991.69</v>
      </c>
      <c r="P110" t="n">
        <v>329.64</v>
      </c>
      <c r="Q110" t="n">
        <v>452.56</v>
      </c>
      <c r="R110" t="n">
        <v>70.91</v>
      </c>
      <c r="S110" t="n">
        <v>57.64</v>
      </c>
      <c r="T110" t="n">
        <v>4542.66</v>
      </c>
      <c r="U110" t="n">
        <v>0.8100000000000001</v>
      </c>
      <c r="V110" t="n">
        <v>0.88</v>
      </c>
      <c r="W110" t="n">
        <v>6.81</v>
      </c>
      <c r="X110" t="n">
        <v>0.26</v>
      </c>
      <c r="Y110" t="n">
        <v>1</v>
      </c>
      <c r="Z110" t="n">
        <v>10</v>
      </c>
      <c r="AA110" t="n">
        <v>531.4474348206019</v>
      </c>
      <c r="AB110" t="n">
        <v>727.1498261276507</v>
      </c>
      <c r="AC110" t="n">
        <v>657.7516672832177</v>
      </c>
      <c r="AD110" t="n">
        <v>531447.4348206018</v>
      </c>
      <c r="AE110" t="n">
        <v>727149.8261276507</v>
      </c>
      <c r="AF110" t="n">
        <v>1.908705161426972e-05</v>
      </c>
      <c r="AG110" t="n">
        <v>32</v>
      </c>
      <c r="AH110" t="n">
        <v>657751.6672832177</v>
      </c>
    </row>
    <row r="111">
      <c r="A111" t="n">
        <v>109</v>
      </c>
      <c r="B111" t="n">
        <v>105</v>
      </c>
      <c r="C111" t="inlineStr">
        <is>
          <t xml:space="preserve">CONCLUIDO	</t>
        </is>
      </c>
      <c r="D111" t="n">
        <v>3.7095</v>
      </c>
      <c r="E111" t="n">
        <v>26.96</v>
      </c>
      <c r="F111" t="n">
        <v>23.99</v>
      </c>
      <c r="G111" t="n">
        <v>143.93</v>
      </c>
      <c r="H111" t="n">
        <v>2.01</v>
      </c>
      <c r="I111" t="n">
        <v>10</v>
      </c>
      <c r="J111" t="n">
        <v>249.83</v>
      </c>
      <c r="K111" t="n">
        <v>55.27</v>
      </c>
      <c r="L111" t="n">
        <v>28.25</v>
      </c>
      <c r="M111" t="n">
        <v>8</v>
      </c>
      <c r="N111" t="n">
        <v>61.31</v>
      </c>
      <c r="O111" t="n">
        <v>31047</v>
      </c>
      <c r="P111" t="n">
        <v>329.41</v>
      </c>
      <c r="Q111" t="n">
        <v>452.56</v>
      </c>
      <c r="R111" t="n">
        <v>70.91</v>
      </c>
      <c r="S111" t="n">
        <v>57.64</v>
      </c>
      <c r="T111" t="n">
        <v>4541</v>
      </c>
      <c r="U111" t="n">
        <v>0.8100000000000001</v>
      </c>
      <c r="V111" t="n">
        <v>0.88</v>
      </c>
      <c r="W111" t="n">
        <v>6.81</v>
      </c>
      <c r="X111" t="n">
        <v>0.26</v>
      </c>
      <c r="Y111" t="n">
        <v>1</v>
      </c>
      <c r="Z111" t="n">
        <v>10</v>
      </c>
      <c r="AA111" t="n">
        <v>531.3171794959627</v>
      </c>
      <c r="AB111" t="n">
        <v>726.9716050460199</v>
      </c>
      <c r="AC111" t="n">
        <v>657.590455371483</v>
      </c>
      <c r="AD111" t="n">
        <v>531317.1794959627</v>
      </c>
      <c r="AE111" t="n">
        <v>726971.6050460199</v>
      </c>
      <c r="AF111" t="n">
        <v>1.908550810370734e-05</v>
      </c>
      <c r="AG111" t="n">
        <v>32</v>
      </c>
      <c r="AH111" t="n">
        <v>657590.455371483</v>
      </c>
    </row>
    <row r="112">
      <c r="A112" t="n">
        <v>110</v>
      </c>
      <c r="B112" t="n">
        <v>105</v>
      </c>
      <c r="C112" t="inlineStr">
        <is>
          <t xml:space="preserve">CONCLUIDO	</t>
        </is>
      </c>
      <c r="D112" t="n">
        <v>3.7102</v>
      </c>
      <c r="E112" t="n">
        <v>26.95</v>
      </c>
      <c r="F112" t="n">
        <v>23.98</v>
      </c>
      <c r="G112" t="n">
        <v>143.9</v>
      </c>
      <c r="H112" t="n">
        <v>2.03</v>
      </c>
      <c r="I112" t="n">
        <v>10</v>
      </c>
      <c r="J112" t="n">
        <v>250.28</v>
      </c>
      <c r="K112" t="n">
        <v>55.27</v>
      </c>
      <c r="L112" t="n">
        <v>28.5</v>
      </c>
      <c r="M112" t="n">
        <v>8</v>
      </c>
      <c r="N112" t="n">
        <v>61.51</v>
      </c>
      <c r="O112" t="n">
        <v>31102.37</v>
      </c>
      <c r="P112" t="n">
        <v>328.75</v>
      </c>
      <c r="Q112" t="n">
        <v>452.64</v>
      </c>
      <c r="R112" t="n">
        <v>70.58</v>
      </c>
      <c r="S112" t="n">
        <v>57.64</v>
      </c>
      <c r="T112" t="n">
        <v>4379.5</v>
      </c>
      <c r="U112" t="n">
        <v>0.82</v>
      </c>
      <c r="V112" t="n">
        <v>0.88</v>
      </c>
      <c r="W112" t="n">
        <v>6.81</v>
      </c>
      <c r="X112" t="n">
        <v>0.26</v>
      </c>
      <c r="Y112" t="n">
        <v>1</v>
      </c>
      <c r="Z112" t="n">
        <v>10</v>
      </c>
      <c r="AA112" t="n">
        <v>530.8289846616791</v>
      </c>
      <c r="AB112" t="n">
        <v>726.3036353361172</v>
      </c>
      <c r="AC112" t="n">
        <v>656.9862357531919</v>
      </c>
      <c r="AD112" t="n">
        <v>530828.9846616791</v>
      </c>
      <c r="AE112" t="n">
        <v>726303.6353361171</v>
      </c>
      <c r="AF112" t="n">
        <v>1.908910962835288e-05</v>
      </c>
      <c r="AG112" t="n">
        <v>32</v>
      </c>
      <c r="AH112" t="n">
        <v>656986.2357531919</v>
      </c>
    </row>
    <row r="113">
      <c r="A113" t="n">
        <v>111</v>
      </c>
      <c r="B113" t="n">
        <v>105</v>
      </c>
      <c r="C113" t="inlineStr">
        <is>
          <t xml:space="preserve">CONCLUIDO	</t>
        </is>
      </c>
      <c r="D113" t="n">
        <v>3.7108</v>
      </c>
      <c r="E113" t="n">
        <v>26.95</v>
      </c>
      <c r="F113" t="n">
        <v>23.98</v>
      </c>
      <c r="G113" t="n">
        <v>143.87</v>
      </c>
      <c r="H113" t="n">
        <v>2.04</v>
      </c>
      <c r="I113" t="n">
        <v>10</v>
      </c>
      <c r="J113" t="n">
        <v>250.73</v>
      </c>
      <c r="K113" t="n">
        <v>55.27</v>
      </c>
      <c r="L113" t="n">
        <v>28.75</v>
      </c>
      <c r="M113" t="n">
        <v>8</v>
      </c>
      <c r="N113" t="n">
        <v>61.71</v>
      </c>
      <c r="O113" t="n">
        <v>31157.82</v>
      </c>
      <c r="P113" t="n">
        <v>327.56</v>
      </c>
      <c r="Q113" t="n">
        <v>452.56</v>
      </c>
      <c r="R113" t="n">
        <v>70.55</v>
      </c>
      <c r="S113" t="n">
        <v>57.64</v>
      </c>
      <c r="T113" t="n">
        <v>4364.02</v>
      </c>
      <c r="U113" t="n">
        <v>0.82</v>
      </c>
      <c r="V113" t="n">
        <v>0.88</v>
      </c>
      <c r="W113" t="n">
        <v>6.81</v>
      </c>
      <c r="X113" t="n">
        <v>0.25</v>
      </c>
      <c r="Y113" t="n">
        <v>1</v>
      </c>
      <c r="Z113" t="n">
        <v>10</v>
      </c>
      <c r="AA113" t="n">
        <v>530.0140568045658</v>
      </c>
      <c r="AB113" t="n">
        <v>725.1886150899351</v>
      </c>
      <c r="AC113" t="n">
        <v>655.9776314743648</v>
      </c>
      <c r="AD113" t="n">
        <v>530014.0568045658</v>
      </c>
      <c r="AE113" t="n">
        <v>725188.615089935</v>
      </c>
      <c r="AF113" t="n">
        <v>1.909219664947762e-05</v>
      </c>
      <c r="AG113" t="n">
        <v>32</v>
      </c>
      <c r="AH113" t="n">
        <v>655977.6314743648</v>
      </c>
    </row>
    <row r="114">
      <c r="A114" t="n">
        <v>112</v>
      </c>
      <c r="B114" t="n">
        <v>105</v>
      </c>
      <c r="C114" t="inlineStr">
        <is>
          <t xml:space="preserve">CONCLUIDO	</t>
        </is>
      </c>
      <c r="D114" t="n">
        <v>3.7105</v>
      </c>
      <c r="E114" t="n">
        <v>26.95</v>
      </c>
      <c r="F114" t="n">
        <v>23.98</v>
      </c>
      <c r="G114" t="n">
        <v>143.88</v>
      </c>
      <c r="H114" t="n">
        <v>2.05</v>
      </c>
      <c r="I114" t="n">
        <v>10</v>
      </c>
      <c r="J114" t="n">
        <v>251.18</v>
      </c>
      <c r="K114" t="n">
        <v>55.27</v>
      </c>
      <c r="L114" t="n">
        <v>29</v>
      </c>
      <c r="M114" t="n">
        <v>8</v>
      </c>
      <c r="N114" t="n">
        <v>61.91</v>
      </c>
      <c r="O114" t="n">
        <v>31213.35</v>
      </c>
      <c r="P114" t="n">
        <v>326.71</v>
      </c>
      <c r="Q114" t="n">
        <v>452.55</v>
      </c>
      <c r="R114" t="n">
        <v>70.68000000000001</v>
      </c>
      <c r="S114" t="n">
        <v>57.64</v>
      </c>
      <c r="T114" t="n">
        <v>4427.52</v>
      </c>
      <c r="U114" t="n">
        <v>0.82</v>
      </c>
      <c r="V114" t="n">
        <v>0.88</v>
      </c>
      <c r="W114" t="n">
        <v>6.81</v>
      </c>
      <c r="X114" t="n">
        <v>0.26</v>
      </c>
      <c r="Y114" t="n">
        <v>1</v>
      </c>
      <c r="Z114" t="n">
        <v>10</v>
      </c>
      <c r="AA114" t="n">
        <v>529.4795805732271</v>
      </c>
      <c r="AB114" t="n">
        <v>724.4573211307903</v>
      </c>
      <c r="AC114" t="n">
        <v>655.3161311843031</v>
      </c>
      <c r="AD114" t="n">
        <v>529479.580573227</v>
      </c>
      <c r="AE114" t="n">
        <v>724457.3211307903</v>
      </c>
      <c r="AF114" t="n">
        <v>1.909065313891525e-05</v>
      </c>
      <c r="AG114" t="n">
        <v>32</v>
      </c>
      <c r="AH114" t="n">
        <v>655316.1311843031</v>
      </c>
    </row>
    <row r="115">
      <c r="A115" t="n">
        <v>113</v>
      </c>
      <c r="B115" t="n">
        <v>105</v>
      </c>
      <c r="C115" t="inlineStr">
        <is>
          <t xml:space="preserve">CONCLUIDO	</t>
        </is>
      </c>
      <c r="D115" t="n">
        <v>3.7202</v>
      </c>
      <c r="E115" t="n">
        <v>26.88</v>
      </c>
      <c r="F115" t="n">
        <v>23.95</v>
      </c>
      <c r="G115" t="n">
        <v>159.67</v>
      </c>
      <c r="H115" t="n">
        <v>2.07</v>
      </c>
      <c r="I115" t="n">
        <v>9</v>
      </c>
      <c r="J115" t="n">
        <v>251.63</v>
      </c>
      <c r="K115" t="n">
        <v>55.27</v>
      </c>
      <c r="L115" t="n">
        <v>29.25</v>
      </c>
      <c r="M115" t="n">
        <v>7</v>
      </c>
      <c r="N115" t="n">
        <v>62.11</v>
      </c>
      <c r="O115" t="n">
        <v>31268.94</v>
      </c>
      <c r="P115" t="n">
        <v>326.22</v>
      </c>
      <c r="Q115" t="n">
        <v>452.56</v>
      </c>
      <c r="R115" t="n">
        <v>69.7</v>
      </c>
      <c r="S115" t="n">
        <v>57.64</v>
      </c>
      <c r="T115" t="n">
        <v>3942.53</v>
      </c>
      <c r="U115" t="n">
        <v>0.83</v>
      </c>
      <c r="V115" t="n">
        <v>0.89</v>
      </c>
      <c r="W115" t="n">
        <v>6.81</v>
      </c>
      <c r="X115" t="n">
        <v>0.23</v>
      </c>
      <c r="Y115" t="n">
        <v>1</v>
      </c>
      <c r="Z115" t="n">
        <v>10</v>
      </c>
      <c r="AA115" t="n">
        <v>528.4948635828579</v>
      </c>
      <c r="AB115" t="n">
        <v>723.1099879019196</v>
      </c>
      <c r="AC115" t="n">
        <v>654.0973855478019</v>
      </c>
      <c r="AD115" t="n">
        <v>528494.8635828579</v>
      </c>
      <c r="AE115" t="n">
        <v>723109.9879019195</v>
      </c>
      <c r="AF115" t="n">
        <v>1.914055998043188e-05</v>
      </c>
      <c r="AG115" t="n">
        <v>32</v>
      </c>
      <c r="AH115" t="n">
        <v>654097.3855478019</v>
      </c>
    </row>
    <row r="116">
      <c r="A116" t="n">
        <v>114</v>
      </c>
      <c r="B116" t="n">
        <v>105</v>
      </c>
      <c r="C116" t="inlineStr">
        <is>
          <t xml:space="preserve">CONCLUIDO	</t>
        </is>
      </c>
      <c r="D116" t="n">
        <v>3.7199</v>
      </c>
      <c r="E116" t="n">
        <v>26.88</v>
      </c>
      <c r="F116" t="n">
        <v>23.95</v>
      </c>
      <c r="G116" t="n">
        <v>159.69</v>
      </c>
      <c r="H116" t="n">
        <v>2.08</v>
      </c>
      <c r="I116" t="n">
        <v>9</v>
      </c>
      <c r="J116" t="n">
        <v>252.08</v>
      </c>
      <c r="K116" t="n">
        <v>55.27</v>
      </c>
      <c r="L116" t="n">
        <v>29.5</v>
      </c>
      <c r="M116" t="n">
        <v>7</v>
      </c>
      <c r="N116" t="n">
        <v>62.31</v>
      </c>
      <c r="O116" t="n">
        <v>31324.61</v>
      </c>
      <c r="P116" t="n">
        <v>326.73</v>
      </c>
      <c r="Q116" t="n">
        <v>452.62</v>
      </c>
      <c r="R116" t="n">
        <v>69.81999999999999</v>
      </c>
      <c r="S116" t="n">
        <v>57.64</v>
      </c>
      <c r="T116" t="n">
        <v>4003.24</v>
      </c>
      <c r="U116" t="n">
        <v>0.83</v>
      </c>
      <c r="V116" t="n">
        <v>0.89</v>
      </c>
      <c r="W116" t="n">
        <v>6.81</v>
      </c>
      <c r="X116" t="n">
        <v>0.23</v>
      </c>
      <c r="Y116" t="n">
        <v>1</v>
      </c>
      <c r="Z116" t="n">
        <v>10</v>
      </c>
      <c r="AA116" t="n">
        <v>528.8458761929671</v>
      </c>
      <c r="AB116" t="n">
        <v>723.5902588406545</v>
      </c>
      <c r="AC116" t="n">
        <v>654.5318201022085</v>
      </c>
      <c r="AD116" t="n">
        <v>528845.8761929672</v>
      </c>
      <c r="AE116" t="n">
        <v>723590.2588406545</v>
      </c>
      <c r="AF116" t="n">
        <v>1.913901646986951e-05</v>
      </c>
      <c r="AG116" t="n">
        <v>32</v>
      </c>
      <c r="AH116" t="n">
        <v>654531.8201022085</v>
      </c>
    </row>
    <row r="117">
      <c r="A117" t="n">
        <v>115</v>
      </c>
      <c r="B117" t="n">
        <v>105</v>
      </c>
      <c r="C117" t="inlineStr">
        <is>
          <t xml:space="preserve">CONCLUIDO	</t>
        </is>
      </c>
      <c r="D117" t="n">
        <v>3.7205</v>
      </c>
      <c r="E117" t="n">
        <v>26.88</v>
      </c>
      <c r="F117" t="n">
        <v>23.95</v>
      </c>
      <c r="G117" t="n">
        <v>159.66</v>
      </c>
      <c r="H117" t="n">
        <v>2.1</v>
      </c>
      <c r="I117" t="n">
        <v>9</v>
      </c>
      <c r="J117" t="n">
        <v>252.54</v>
      </c>
      <c r="K117" t="n">
        <v>55.27</v>
      </c>
      <c r="L117" t="n">
        <v>29.75</v>
      </c>
      <c r="M117" t="n">
        <v>7</v>
      </c>
      <c r="N117" t="n">
        <v>62.51</v>
      </c>
      <c r="O117" t="n">
        <v>31380.35</v>
      </c>
      <c r="P117" t="n">
        <v>326.61</v>
      </c>
      <c r="Q117" t="n">
        <v>452.56</v>
      </c>
      <c r="R117" t="n">
        <v>69.64</v>
      </c>
      <c r="S117" t="n">
        <v>57.64</v>
      </c>
      <c r="T117" t="n">
        <v>3914.57</v>
      </c>
      <c r="U117" t="n">
        <v>0.83</v>
      </c>
      <c r="V117" t="n">
        <v>0.89</v>
      </c>
      <c r="W117" t="n">
        <v>6.81</v>
      </c>
      <c r="X117" t="n">
        <v>0.22</v>
      </c>
      <c r="Y117" t="n">
        <v>1</v>
      </c>
      <c r="Z117" t="n">
        <v>10</v>
      </c>
      <c r="AA117" t="n">
        <v>528.7289857756915</v>
      </c>
      <c r="AB117" t="n">
        <v>723.4303242148968</v>
      </c>
      <c r="AC117" t="n">
        <v>654.3871494126632</v>
      </c>
      <c r="AD117" t="n">
        <v>528728.9857756915</v>
      </c>
      <c r="AE117" t="n">
        <v>723430.3242148968</v>
      </c>
      <c r="AF117" t="n">
        <v>1.914210349099425e-05</v>
      </c>
      <c r="AG117" t="n">
        <v>32</v>
      </c>
      <c r="AH117" t="n">
        <v>654387.1494126632</v>
      </c>
    </row>
    <row r="118">
      <c r="A118" t="n">
        <v>116</v>
      </c>
      <c r="B118" t="n">
        <v>105</v>
      </c>
      <c r="C118" t="inlineStr">
        <is>
          <t xml:space="preserve">CONCLUIDO	</t>
        </is>
      </c>
      <c r="D118" t="n">
        <v>3.7207</v>
      </c>
      <c r="E118" t="n">
        <v>26.88</v>
      </c>
      <c r="F118" t="n">
        <v>23.95</v>
      </c>
      <c r="G118" t="n">
        <v>159.65</v>
      </c>
      <c r="H118" t="n">
        <v>2.11</v>
      </c>
      <c r="I118" t="n">
        <v>9</v>
      </c>
      <c r="J118" t="n">
        <v>252.99</v>
      </c>
      <c r="K118" t="n">
        <v>55.27</v>
      </c>
      <c r="L118" t="n">
        <v>30</v>
      </c>
      <c r="M118" t="n">
        <v>7</v>
      </c>
      <c r="N118" t="n">
        <v>62.72</v>
      </c>
      <c r="O118" t="n">
        <v>31436.17</v>
      </c>
      <c r="P118" t="n">
        <v>327.17</v>
      </c>
      <c r="Q118" t="n">
        <v>452.63</v>
      </c>
      <c r="R118" t="n">
        <v>69.53</v>
      </c>
      <c r="S118" t="n">
        <v>57.64</v>
      </c>
      <c r="T118" t="n">
        <v>3859.91</v>
      </c>
      <c r="U118" t="n">
        <v>0.83</v>
      </c>
      <c r="V118" t="n">
        <v>0.89</v>
      </c>
      <c r="W118" t="n">
        <v>6.81</v>
      </c>
      <c r="X118" t="n">
        <v>0.22</v>
      </c>
      <c r="Y118" t="n">
        <v>1</v>
      </c>
      <c r="Z118" t="n">
        <v>10</v>
      </c>
      <c r="AA118" t="n">
        <v>529.0800618447415</v>
      </c>
      <c r="AB118" t="n">
        <v>723.910681980954</v>
      </c>
      <c r="AC118" t="n">
        <v>654.8216625077144</v>
      </c>
      <c r="AD118" t="n">
        <v>529080.0618447416</v>
      </c>
      <c r="AE118" t="n">
        <v>723910.681980954</v>
      </c>
      <c r="AF118" t="n">
        <v>1.914313249803583e-05</v>
      </c>
      <c r="AG118" t="n">
        <v>32</v>
      </c>
      <c r="AH118" t="n">
        <v>654821.6625077145</v>
      </c>
    </row>
    <row r="119">
      <c r="A119" t="n">
        <v>117</v>
      </c>
      <c r="B119" t="n">
        <v>105</v>
      </c>
      <c r="C119" t="inlineStr">
        <is>
          <t xml:space="preserve">CONCLUIDO	</t>
        </is>
      </c>
      <c r="D119" t="n">
        <v>3.7202</v>
      </c>
      <c r="E119" t="n">
        <v>26.88</v>
      </c>
      <c r="F119" t="n">
        <v>23.95</v>
      </c>
      <c r="G119" t="n">
        <v>159.67</v>
      </c>
      <c r="H119" t="n">
        <v>2.12</v>
      </c>
      <c r="I119" t="n">
        <v>9</v>
      </c>
      <c r="J119" t="n">
        <v>253.44</v>
      </c>
      <c r="K119" t="n">
        <v>55.27</v>
      </c>
      <c r="L119" t="n">
        <v>30.25</v>
      </c>
      <c r="M119" t="n">
        <v>7</v>
      </c>
      <c r="N119" t="n">
        <v>62.92</v>
      </c>
      <c r="O119" t="n">
        <v>31492.06</v>
      </c>
      <c r="P119" t="n">
        <v>327.72</v>
      </c>
      <c r="Q119" t="n">
        <v>452.61</v>
      </c>
      <c r="R119" t="n">
        <v>69.64</v>
      </c>
      <c r="S119" t="n">
        <v>57.64</v>
      </c>
      <c r="T119" t="n">
        <v>3911.48</v>
      </c>
      <c r="U119" t="n">
        <v>0.83</v>
      </c>
      <c r="V119" t="n">
        <v>0.89</v>
      </c>
      <c r="W119" t="n">
        <v>6.81</v>
      </c>
      <c r="X119" t="n">
        <v>0.23</v>
      </c>
      <c r="Y119" t="n">
        <v>1</v>
      </c>
      <c r="Z119" t="n">
        <v>10</v>
      </c>
      <c r="AA119" t="n">
        <v>529.4700725441966</v>
      </c>
      <c r="AB119" t="n">
        <v>724.4443118260061</v>
      </c>
      <c r="AC119" t="n">
        <v>655.3043634693089</v>
      </c>
      <c r="AD119" t="n">
        <v>529470.0725441966</v>
      </c>
      <c r="AE119" t="n">
        <v>724444.3118260062</v>
      </c>
      <c r="AF119" t="n">
        <v>1.914055998043188e-05</v>
      </c>
      <c r="AG119" t="n">
        <v>32</v>
      </c>
      <c r="AH119" t="n">
        <v>655304.3634693089</v>
      </c>
    </row>
    <row r="120">
      <c r="A120" t="n">
        <v>118</v>
      </c>
      <c r="B120" t="n">
        <v>105</v>
      </c>
      <c r="C120" t="inlineStr">
        <is>
          <t xml:space="preserve">CONCLUIDO	</t>
        </is>
      </c>
      <c r="D120" t="n">
        <v>3.721</v>
      </c>
      <c r="E120" t="n">
        <v>26.87</v>
      </c>
      <c r="F120" t="n">
        <v>23.94</v>
      </c>
      <c r="G120" t="n">
        <v>159.63</v>
      </c>
      <c r="H120" t="n">
        <v>2.14</v>
      </c>
      <c r="I120" t="n">
        <v>9</v>
      </c>
      <c r="J120" t="n">
        <v>253.9</v>
      </c>
      <c r="K120" t="n">
        <v>55.27</v>
      </c>
      <c r="L120" t="n">
        <v>30.5</v>
      </c>
      <c r="M120" t="n">
        <v>7</v>
      </c>
      <c r="N120" t="n">
        <v>63.12</v>
      </c>
      <c r="O120" t="n">
        <v>31548.03</v>
      </c>
      <c r="P120" t="n">
        <v>327.88</v>
      </c>
      <c r="Q120" t="n">
        <v>452.55</v>
      </c>
      <c r="R120" t="n">
        <v>69.53</v>
      </c>
      <c r="S120" t="n">
        <v>57.64</v>
      </c>
      <c r="T120" t="n">
        <v>3856.34</v>
      </c>
      <c r="U120" t="n">
        <v>0.83</v>
      </c>
      <c r="V120" t="n">
        <v>0.89</v>
      </c>
      <c r="W120" t="n">
        <v>6.81</v>
      </c>
      <c r="X120" t="n">
        <v>0.22</v>
      </c>
      <c r="Y120" t="n">
        <v>1</v>
      </c>
      <c r="Z120" t="n">
        <v>10</v>
      </c>
      <c r="AA120" t="n">
        <v>529.5101458613582</v>
      </c>
      <c r="AB120" t="n">
        <v>724.4991419064564</v>
      </c>
      <c r="AC120" t="n">
        <v>655.3539606438356</v>
      </c>
      <c r="AD120" t="n">
        <v>529510.1458613581</v>
      </c>
      <c r="AE120" t="n">
        <v>724499.1419064564</v>
      </c>
      <c r="AF120" t="n">
        <v>1.914467600859821e-05</v>
      </c>
      <c r="AG120" t="n">
        <v>32</v>
      </c>
      <c r="AH120" t="n">
        <v>655353.9606438356</v>
      </c>
    </row>
    <row r="121">
      <c r="A121" t="n">
        <v>119</v>
      </c>
      <c r="B121" t="n">
        <v>105</v>
      </c>
      <c r="C121" t="inlineStr">
        <is>
          <t xml:space="preserve">CONCLUIDO	</t>
        </is>
      </c>
      <c r="D121" t="n">
        <v>3.7204</v>
      </c>
      <c r="E121" t="n">
        <v>26.88</v>
      </c>
      <c r="F121" t="n">
        <v>23.95</v>
      </c>
      <c r="G121" t="n">
        <v>159.66</v>
      </c>
      <c r="H121" t="n">
        <v>2.15</v>
      </c>
      <c r="I121" t="n">
        <v>9</v>
      </c>
      <c r="J121" t="n">
        <v>254.35</v>
      </c>
      <c r="K121" t="n">
        <v>55.27</v>
      </c>
      <c r="L121" t="n">
        <v>30.75</v>
      </c>
      <c r="M121" t="n">
        <v>7</v>
      </c>
      <c r="N121" t="n">
        <v>63.33</v>
      </c>
      <c r="O121" t="n">
        <v>31604.07</v>
      </c>
      <c r="P121" t="n">
        <v>328.02</v>
      </c>
      <c r="Q121" t="n">
        <v>452.56</v>
      </c>
      <c r="R121" t="n">
        <v>69.5</v>
      </c>
      <c r="S121" t="n">
        <v>57.64</v>
      </c>
      <c r="T121" t="n">
        <v>3844.88</v>
      </c>
      <c r="U121" t="n">
        <v>0.83</v>
      </c>
      <c r="V121" t="n">
        <v>0.89</v>
      </c>
      <c r="W121" t="n">
        <v>6.81</v>
      </c>
      <c r="X121" t="n">
        <v>0.23</v>
      </c>
      <c r="Y121" t="n">
        <v>1</v>
      </c>
      <c r="Z121" t="n">
        <v>10</v>
      </c>
      <c r="AA121" t="n">
        <v>529.6521099507243</v>
      </c>
      <c r="AB121" t="n">
        <v>724.6933834365408</v>
      </c>
      <c r="AC121" t="n">
        <v>655.5296640349084</v>
      </c>
      <c r="AD121" t="n">
        <v>529652.1099507243</v>
      </c>
      <c r="AE121" t="n">
        <v>724693.3834365408</v>
      </c>
      <c r="AF121" t="n">
        <v>1.914158898747346e-05</v>
      </c>
      <c r="AG121" t="n">
        <v>32</v>
      </c>
      <c r="AH121" t="n">
        <v>655529.6640349084</v>
      </c>
    </row>
    <row r="122">
      <c r="A122" t="n">
        <v>120</v>
      </c>
      <c r="B122" t="n">
        <v>105</v>
      </c>
      <c r="C122" t="inlineStr">
        <is>
          <t xml:space="preserve">CONCLUIDO	</t>
        </is>
      </c>
      <c r="D122" t="n">
        <v>3.7194</v>
      </c>
      <c r="E122" t="n">
        <v>26.89</v>
      </c>
      <c r="F122" t="n">
        <v>23.96</v>
      </c>
      <c r="G122" t="n">
        <v>159.71</v>
      </c>
      <c r="H122" t="n">
        <v>2.16</v>
      </c>
      <c r="I122" t="n">
        <v>9</v>
      </c>
      <c r="J122" t="n">
        <v>254.81</v>
      </c>
      <c r="K122" t="n">
        <v>55.27</v>
      </c>
      <c r="L122" t="n">
        <v>31</v>
      </c>
      <c r="M122" t="n">
        <v>7</v>
      </c>
      <c r="N122" t="n">
        <v>63.53</v>
      </c>
      <c r="O122" t="n">
        <v>31660.19</v>
      </c>
      <c r="P122" t="n">
        <v>328.11</v>
      </c>
      <c r="Q122" t="n">
        <v>452.56</v>
      </c>
      <c r="R122" t="n">
        <v>69.88</v>
      </c>
      <c r="S122" t="n">
        <v>57.64</v>
      </c>
      <c r="T122" t="n">
        <v>4031.4</v>
      </c>
      <c r="U122" t="n">
        <v>0.82</v>
      </c>
      <c r="V122" t="n">
        <v>0.89</v>
      </c>
      <c r="W122" t="n">
        <v>6.81</v>
      </c>
      <c r="X122" t="n">
        <v>0.23</v>
      </c>
      <c r="Y122" t="n">
        <v>1</v>
      </c>
      <c r="Z122" t="n">
        <v>10</v>
      </c>
      <c r="AA122" t="n">
        <v>529.7876355181795</v>
      </c>
      <c r="AB122" t="n">
        <v>724.8788154968992</v>
      </c>
      <c r="AC122" t="n">
        <v>655.6973987196817</v>
      </c>
      <c r="AD122" t="n">
        <v>529787.6355181795</v>
      </c>
      <c r="AE122" t="n">
        <v>724878.8154968992</v>
      </c>
      <c r="AF122" t="n">
        <v>1.913644395226556e-05</v>
      </c>
      <c r="AG122" t="n">
        <v>32</v>
      </c>
      <c r="AH122" t="n">
        <v>655697.3987196817</v>
      </c>
    </row>
    <row r="123">
      <c r="A123" t="n">
        <v>121</v>
      </c>
      <c r="B123" t="n">
        <v>105</v>
      </c>
      <c r="C123" t="inlineStr">
        <is>
          <t xml:space="preserve">CONCLUIDO	</t>
        </is>
      </c>
      <c r="D123" t="n">
        <v>3.7184</v>
      </c>
      <c r="E123" t="n">
        <v>26.89</v>
      </c>
      <c r="F123" t="n">
        <v>23.96</v>
      </c>
      <c r="G123" t="n">
        <v>159.76</v>
      </c>
      <c r="H123" t="n">
        <v>2.18</v>
      </c>
      <c r="I123" t="n">
        <v>9</v>
      </c>
      <c r="J123" t="n">
        <v>255.26</v>
      </c>
      <c r="K123" t="n">
        <v>55.27</v>
      </c>
      <c r="L123" t="n">
        <v>31.25</v>
      </c>
      <c r="M123" t="n">
        <v>7</v>
      </c>
      <c r="N123" t="n">
        <v>63.74</v>
      </c>
      <c r="O123" t="n">
        <v>31716.38</v>
      </c>
      <c r="P123" t="n">
        <v>327.93</v>
      </c>
      <c r="Q123" t="n">
        <v>452.58</v>
      </c>
      <c r="R123" t="n">
        <v>70.09</v>
      </c>
      <c r="S123" t="n">
        <v>57.64</v>
      </c>
      <c r="T123" t="n">
        <v>4137.55</v>
      </c>
      <c r="U123" t="n">
        <v>0.82</v>
      </c>
      <c r="V123" t="n">
        <v>0.88</v>
      </c>
      <c r="W123" t="n">
        <v>6.81</v>
      </c>
      <c r="X123" t="n">
        <v>0.24</v>
      </c>
      <c r="Y123" t="n">
        <v>1</v>
      </c>
      <c r="Z123" t="n">
        <v>10</v>
      </c>
      <c r="AA123" t="n">
        <v>529.7356436451596</v>
      </c>
      <c r="AB123" t="n">
        <v>724.8076779225138</v>
      </c>
      <c r="AC123" t="n">
        <v>655.6330504155534</v>
      </c>
      <c r="AD123" t="n">
        <v>529735.6436451596</v>
      </c>
      <c r="AE123" t="n">
        <v>724807.6779225138</v>
      </c>
      <c r="AF123" t="n">
        <v>1.913129891705766e-05</v>
      </c>
      <c r="AG123" t="n">
        <v>32</v>
      </c>
      <c r="AH123" t="n">
        <v>655633.0504155534</v>
      </c>
    </row>
    <row r="124">
      <c r="A124" t="n">
        <v>122</v>
      </c>
      <c r="B124" t="n">
        <v>105</v>
      </c>
      <c r="C124" t="inlineStr">
        <is>
          <t xml:space="preserve">CONCLUIDO	</t>
        </is>
      </c>
      <c r="D124" t="n">
        <v>3.7191</v>
      </c>
      <c r="E124" t="n">
        <v>26.89</v>
      </c>
      <c r="F124" t="n">
        <v>23.96</v>
      </c>
      <c r="G124" t="n">
        <v>159.72</v>
      </c>
      <c r="H124" t="n">
        <v>2.19</v>
      </c>
      <c r="I124" t="n">
        <v>9</v>
      </c>
      <c r="J124" t="n">
        <v>255.72</v>
      </c>
      <c r="K124" t="n">
        <v>55.27</v>
      </c>
      <c r="L124" t="n">
        <v>31.5</v>
      </c>
      <c r="M124" t="n">
        <v>7</v>
      </c>
      <c r="N124" t="n">
        <v>63.95</v>
      </c>
      <c r="O124" t="n">
        <v>31772.65</v>
      </c>
      <c r="P124" t="n">
        <v>328.01</v>
      </c>
      <c r="Q124" t="n">
        <v>452.56</v>
      </c>
      <c r="R124" t="n">
        <v>69.95</v>
      </c>
      <c r="S124" t="n">
        <v>57.64</v>
      </c>
      <c r="T124" t="n">
        <v>4070.08</v>
      </c>
      <c r="U124" t="n">
        <v>0.82</v>
      </c>
      <c r="V124" t="n">
        <v>0.88</v>
      </c>
      <c r="W124" t="n">
        <v>6.81</v>
      </c>
      <c r="X124" t="n">
        <v>0.23</v>
      </c>
      <c r="Y124" t="n">
        <v>1</v>
      </c>
      <c r="Z124" t="n">
        <v>10</v>
      </c>
      <c r="AA124" t="n">
        <v>529.7421256384284</v>
      </c>
      <c r="AB124" t="n">
        <v>724.8165468716695</v>
      </c>
      <c r="AC124" t="n">
        <v>655.6410729246494</v>
      </c>
      <c r="AD124" t="n">
        <v>529742.1256384284</v>
      </c>
      <c r="AE124" t="n">
        <v>724816.5468716695</v>
      </c>
      <c r="AF124" t="n">
        <v>1.913490044170319e-05</v>
      </c>
      <c r="AG124" t="n">
        <v>32</v>
      </c>
      <c r="AH124" t="n">
        <v>655641.0729246493</v>
      </c>
    </row>
    <row r="125">
      <c r="A125" t="n">
        <v>123</v>
      </c>
      <c r="B125" t="n">
        <v>105</v>
      </c>
      <c r="C125" t="inlineStr">
        <is>
          <t xml:space="preserve">CONCLUIDO	</t>
        </is>
      </c>
      <c r="D125" t="n">
        <v>3.7197</v>
      </c>
      <c r="E125" t="n">
        <v>26.88</v>
      </c>
      <c r="F125" t="n">
        <v>23.95</v>
      </c>
      <c r="G125" t="n">
        <v>159.69</v>
      </c>
      <c r="H125" t="n">
        <v>2.21</v>
      </c>
      <c r="I125" t="n">
        <v>9</v>
      </c>
      <c r="J125" t="n">
        <v>256.17</v>
      </c>
      <c r="K125" t="n">
        <v>55.27</v>
      </c>
      <c r="L125" t="n">
        <v>31.75</v>
      </c>
      <c r="M125" t="n">
        <v>7</v>
      </c>
      <c r="N125" t="n">
        <v>64.15000000000001</v>
      </c>
      <c r="O125" t="n">
        <v>31829</v>
      </c>
      <c r="P125" t="n">
        <v>327.59</v>
      </c>
      <c r="Q125" t="n">
        <v>452.59</v>
      </c>
      <c r="R125" t="n">
        <v>69.72</v>
      </c>
      <c r="S125" t="n">
        <v>57.64</v>
      </c>
      <c r="T125" t="n">
        <v>3952.46</v>
      </c>
      <c r="U125" t="n">
        <v>0.83</v>
      </c>
      <c r="V125" t="n">
        <v>0.89</v>
      </c>
      <c r="W125" t="n">
        <v>6.81</v>
      </c>
      <c r="X125" t="n">
        <v>0.23</v>
      </c>
      <c r="Y125" t="n">
        <v>1</v>
      </c>
      <c r="Z125" t="n">
        <v>10</v>
      </c>
      <c r="AA125" t="n">
        <v>529.4180339384261</v>
      </c>
      <c r="AB125" t="n">
        <v>724.3731103098095</v>
      </c>
      <c r="AC125" t="n">
        <v>655.2399573258862</v>
      </c>
      <c r="AD125" t="n">
        <v>529418.0339384261</v>
      </c>
      <c r="AE125" t="n">
        <v>724373.1103098094</v>
      </c>
      <c r="AF125" t="n">
        <v>1.913798746282793e-05</v>
      </c>
      <c r="AG125" t="n">
        <v>32</v>
      </c>
      <c r="AH125" t="n">
        <v>655239.9573258861</v>
      </c>
    </row>
    <row r="126">
      <c r="A126" t="n">
        <v>124</v>
      </c>
      <c r="B126" t="n">
        <v>105</v>
      </c>
      <c r="C126" t="inlineStr">
        <is>
          <t xml:space="preserve">CONCLUIDO	</t>
        </is>
      </c>
      <c r="D126" t="n">
        <v>3.7212</v>
      </c>
      <c r="E126" t="n">
        <v>26.87</v>
      </c>
      <c r="F126" t="n">
        <v>23.94</v>
      </c>
      <c r="G126" t="n">
        <v>159.62</v>
      </c>
      <c r="H126" t="n">
        <v>2.22</v>
      </c>
      <c r="I126" t="n">
        <v>9</v>
      </c>
      <c r="J126" t="n">
        <v>256.63</v>
      </c>
      <c r="K126" t="n">
        <v>55.27</v>
      </c>
      <c r="L126" t="n">
        <v>32</v>
      </c>
      <c r="M126" t="n">
        <v>7</v>
      </c>
      <c r="N126" t="n">
        <v>64.36</v>
      </c>
      <c r="O126" t="n">
        <v>31885.42</v>
      </c>
      <c r="P126" t="n">
        <v>326.59</v>
      </c>
      <c r="Q126" t="n">
        <v>452.55</v>
      </c>
      <c r="R126" t="n">
        <v>69.45999999999999</v>
      </c>
      <c r="S126" t="n">
        <v>57.64</v>
      </c>
      <c r="T126" t="n">
        <v>3825.34</v>
      </c>
      <c r="U126" t="n">
        <v>0.83</v>
      </c>
      <c r="V126" t="n">
        <v>0.89</v>
      </c>
      <c r="W126" t="n">
        <v>6.81</v>
      </c>
      <c r="X126" t="n">
        <v>0.22</v>
      </c>
      <c r="Y126" t="n">
        <v>1</v>
      </c>
      <c r="Z126" t="n">
        <v>10</v>
      </c>
      <c r="AA126" t="n">
        <v>528.6586982723899</v>
      </c>
      <c r="AB126" t="n">
        <v>723.3341537520134</v>
      </c>
      <c r="AC126" t="n">
        <v>654.3001573237815</v>
      </c>
      <c r="AD126" t="n">
        <v>528658.6982723898</v>
      </c>
      <c r="AE126" t="n">
        <v>723334.1537520135</v>
      </c>
      <c r="AF126" t="n">
        <v>1.914570501563978e-05</v>
      </c>
      <c r="AG126" t="n">
        <v>32</v>
      </c>
      <c r="AH126" t="n">
        <v>654300.1573237815</v>
      </c>
    </row>
    <row r="127">
      <c r="A127" t="n">
        <v>125</v>
      </c>
      <c r="B127" t="n">
        <v>105</v>
      </c>
      <c r="C127" t="inlineStr">
        <is>
          <t xml:space="preserve">CONCLUIDO	</t>
        </is>
      </c>
      <c r="D127" t="n">
        <v>3.7202</v>
      </c>
      <c r="E127" t="n">
        <v>26.88</v>
      </c>
      <c r="F127" t="n">
        <v>23.95</v>
      </c>
      <c r="G127" t="n">
        <v>159.67</v>
      </c>
      <c r="H127" t="n">
        <v>2.23</v>
      </c>
      <c r="I127" t="n">
        <v>9</v>
      </c>
      <c r="J127" t="n">
        <v>257.09</v>
      </c>
      <c r="K127" t="n">
        <v>55.27</v>
      </c>
      <c r="L127" t="n">
        <v>32.25</v>
      </c>
      <c r="M127" t="n">
        <v>7</v>
      </c>
      <c r="N127" t="n">
        <v>64.56999999999999</v>
      </c>
      <c r="O127" t="n">
        <v>31942.05</v>
      </c>
      <c r="P127" t="n">
        <v>326.09</v>
      </c>
      <c r="Q127" t="n">
        <v>452.59</v>
      </c>
      <c r="R127" t="n">
        <v>69.73</v>
      </c>
      <c r="S127" t="n">
        <v>57.64</v>
      </c>
      <c r="T127" t="n">
        <v>3955.94</v>
      </c>
      <c r="U127" t="n">
        <v>0.83</v>
      </c>
      <c r="V127" t="n">
        <v>0.89</v>
      </c>
      <c r="W127" t="n">
        <v>6.81</v>
      </c>
      <c r="X127" t="n">
        <v>0.23</v>
      </c>
      <c r="Y127" t="n">
        <v>1</v>
      </c>
      <c r="Z127" t="n">
        <v>10</v>
      </c>
      <c r="AA127" t="n">
        <v>528.4103454728752</v>
      </c>
      <c r="AB127" t="n">
        <v>722.9943464951652</v>
      </c>
      <c r="AC127" t="n">
        <v>653.9927807946044</v>
      </c>
      <c r="AD127" t="n">
        <v>528410.3454728752</v>
      </c>
      <c r="AE127" t="n">
        <v>722994.3464951653</v>
      </c>
      <c r="AF127" t="n">
        <v>1.914055998043188e-05</v>
      </c>
      <c r="AG127" t="n">
        <v>32</v>
      </c>
      <c r="AH127" t="n">
        <v>653992.7807946044</v>
      </c>
    </row>
    <row r="128">
      <c r="A128" t="n">
        <v>126</v>
      </c>
      <c r="B128" t="n">
        <v>105</v>
      </c>
      <c r="C128" t="inlineStr">
        <is>
          <t xml:space="preserve">CONCLUIDO	</t>
        </is>
      </c>
      <c r="D128" t="n">
        <v>3.7194</v>
      </c>
      <c r="E128" t="n">
        <v>26.89</v>
      </c>
      <c r="F128" t="n">
        <v>23.96</v>
      </c>
      <c r="G128" t="n">
        <v>159.71</v>
      </c>
      <c r="H128" t="n">
        <v>2.25</v>
      </c>
      <c r="I128" t="n">
        <v>9</v>
      </c>
      <c r="J128" t="n">
        <v>257.55</v>
      </c>
      <c r="K128" t="n">
        <v>55.27</v>
      </c>
      <c r="L128" t="n">
        <v>32.5</v>
      </c>
      <c r="M128" t="n">
        <v>7</v>
      </c>
      <c r="N128" t="n">
        <v>64.78</v>
      </c>
      <c r="O128" t="n">
        <v>31998.63</v>
      </c>
      <c r="P128" t="n">
        <v>326.25</v>
      </c>
      <c r="Q128" t="n">
        <v>452.57</v>
      </c>
      <c r="R128" t="n">
        <v>70.01000000000001</v>
      </c>
      <c r="S128" t="n">
        <v>57.64</v>
      </c>
      <c r="T128" t="n">
        <v>4098.7</v>
      </c>
      <c r="U128" t="n">
        <v>0.82</v>
      </c>
      <c r="V128" t="n">
        <v>0.89</v>
      </c>
      <c r="W128" t="n">
        <v>6.81</v>
      </c>
      <c r="X128" t="n">
        <v>0.23</v>
      </c>
      <c r="Y128" t="n">
        <v>1</v>
      </c>
      <c r="Z128" t="n">
        <v>10</v>
      </c>
      <c r="AA128" t="n">
        <v>528.5781163084453</v>
      </c>
      <c r="AB128" t="n">
        <v>723.2238979539192</v>
      </c>
      <c r="AC128" t="n">
        <v>654.2004241843124</v>
      </c>
      <c r="AD128" t="n">
        <v>528578.1163084452</v>
      </c>
      <c r="AE128" t="n">
        <v>723223.8979539191</v>
      </c>
      <c r="AF128" t="n">
        <v>1.913644395226556e-05</v>
      </c>
      <c r="AG128" t="n">
        <v>32</v>
      </c>
      <c r="AH128" t="n">
        <v>654200.4241843123</v>
      </c>
    </row>
    <row r="129">
      <c r="A129" t="n">
        <v>127</v>
      </c>
      <c r="B129" t="n">
        <v>105</v>
      </c>
      <c r="C129" t="inlineStr">
        <is>
          <t xml:space="preserve">CONCLUIDO	</t>
        </is>
      </c>
      <c r="D129" t="n">
        <v>3.7189</v>
      </c>
      <c r="E129" t="n">
        <v>26.89</v>
      </c>
      <c r="F129" t="n">
        <v>23.96</v>
      </c>
      <c r="G129" t="n">
        <v>159.74</v>
      </c>
      <c r="H129" t="n">
        <v>2.26</v>
      </c>
      <c r="I129" t="n">
        <v>9</v>
      </c>
      <c r="J129" t="n">
        <v>258.01</v>
      </c>
      <c r="K129" t="n">
        <v>55.27</v>
      </c>
      <c r="L129" t="n">
        <v>32.75</v>
      </c>
      <c r="M129" t="n">
        <v>7</v>
      </c>
      <c r="N129" t="n">
        <v>64.98999999999999</v>
      </c>
      <c r="O129" t="n">
        <v>32055.29</v>
      </c>
      <c r="P129" t="n">
        <v>326.06</v>
      </c>
      <c r="Q129" t="n">
        <v>452.55</v>
      </c>
      <c r="R129" t="n">
        <v>70.02</v>
      </c>
      <c r="S129" t="n">
        <v>57.64</v>
      </c>
      <c r="T129" t="n">
        <v>4102.72</v>
      </c>
      <c r="U129" t="n">
        <v>0.82</v>
      </c>
      <c r="V129" t="n">
        <v>0.88</v>
      </c>
      <c r="W129" t="n">
        <v>6.81</v>
      </c>
      <c r="X129" t="n">
        <v>0.24</v>
      </c>
      <c r="Y129" t="n">
        <v>1</v>
      </c>
      <c r="Z129" t="n">
        <v>10</v>
      </c>
      <c r="AA129" t="n">
        <v>528.4869245917758</v>
      </c>
      <c r="AB129" t="n">
        <v>723.0991254240776</v>
      </c>
      <c r="AC129" t="n">
        <v>654.0875597695995</v>
      </c>
      <c r="AD129" t="n">
        <v>528486.9245917759</v>
      </c>
      <c r="AE129" t="n">
        <v>723099.1254240775</v>
      </c>
      <c r="AF129" t="n">
        <v>1.913387143466161e-05</v>
      </c>
      <c r="AG129" t="n">
        <v>32</v>
      </c>
      <c r="AH129" t="n">
        <v>654087.5597695995</v>
      </c>
    </row>
    <row r="130">
      <c r="A130" t="n">
        <v>128</v>
      </c>
      <c r="B130" t="n">
        <v>105</v>
      </c>
      <c r="C130" t="inlineStr">
        <is>
          <t xml:space="preserve">CONCLUIDO	</t>
        </is>
      </c>
      <c r="D130" t="n">
        <v>3.7195</v>
      </c>
      <c r="E130" t="n">
        <v>26.89</v>
      </c>
      <c r="F130" t="n">
        <v>23.96</v>
      </c>
      <c r="G130" t="n">
        <v>159.7</v>
      </c>
      <c r="H130" t="n">
        <v>2.27</v>
      </c>
      <c r="I130" t="n">
        <v>9</v>
      </c>
      <c r="J130" t="n">
        <v>258.47</v>
      </c>
      <c r="K130" t="n">
        <v>55.27</v>
      </c>
      <c r="L130" t="n">
        <v>33</v>
      </c>
      <c r="M130" t="n">
        <v>7</v>
      </c>
      <c r="N130" t="n">
        <v>65.2</v>
      </c>
      <c r="O130" t="n">
        <v>32112.02</v>
      </c>
      <c r="P130" t="n">
        <v>325.21</v>
      </c>
      <c r="Q130" t="n">
        <v>452.56</v>
      </c>
      <c r="R130" t="n">
        <v>69.93000000000001</v>
      </c>
      <c r="S130" t="n">
        <v>57.64</v>
      </c>
      <c r="T130" t="n">
        <v>4056.05</v>
      </c>
      <c r="U130" t="n">
        <v>0.82</v>
      </c>
      <c r="V130" t="n">
        <v>0.89</v>
      </c>
      <c r="W130" t="n">
        <v>6.81</v>
      </c>
      <c r="X130" t="n">
        <v>0.23</v>
      </c>
      <c r="Y130" t="n">
        <v>1</v>
      </c>
      <c r="Z130" t="n">
        <v>10</v>
      </c>
      <c r="AA130" t="n">
        <v>527.8953696380293</v>
      </c>
      <c r="AB130" t="n">
        <v>722.2897338387987</v>
      </c>
      <c r="AC130" t="n">
        <v>653.3554153812315</v>
      </c>
      <c r="AD130" t="n">
        <v>527895.3696380293</v>
      </c>
      <c r="AE130" t="n">
        <v>722289.7338387987</v>
      </c>
      <c r="AF130" t="n">
        <v>1.913695845578635e-05</v>
      </c>
      <c r="AG130" t="n">
        <v>32</v>
      </c>
      <c r="AH130" t="n">
        <v>653355.4153812316</v>
      </c>
    </row>
    <row r="131">
      <c r="A131" t="n">
        <v>129</v>
      </c>
      <c r="B131" t="n">
        <v>105</v>
      </c>
      <c r="C131" t="inlineStr">
        <is>
          <t xml:space="preserve">CONCLUIDO	</t>
        </is>
      </c>
      <c r="D131" t="n">
        <v>3.7299</v>
      </c>
      <c r="E131" t="n">
        <v>26.81</v>
      </c>
      <c r="F131" t="n">
        <v>23.92</v>
      </c>
      <c r="G131" t="n">
        <v>179.41</v>
      </c>
      <c r="H131" t="n">
        <v>2.28</v>
      </c>
      <c r="I131" t="n">
        <v>8</v>
      </c>
      <c r="J131" t="n">
        <v>258.93</v>
      </c>
      <c r="K131" t="n">
        <v>55.27</v>
      </c>
      <c r="L131" t="n">
        <v>33.25</v>
      </c>
      <c r="M131" t="n">
        <v>6</v>
      </c>
      <c r="N131" t="n">
        <v>65.41</v>
      </c>
      <c r="O131" t="n">
        <v>32168.84</v>
      </c>
      <c r="P131" t="n">
        <v>324.61</v>
      </c>
      <c r="Q131" t="n">
        <v>452.56</v>
      </c>
      <c r="R131" t="n">
        <v>68.86</v>
      </c>
      <c r="S131" t="n">
        <v>57.64</v>
      </c>
      <c r="T131" t="n">
        <v>3527.08</v>
      </c>
      <c r="U131" t="n">
        <v>0.84</v>
      </c>
      <c r="V131" t="n">
        <v>0.89</v>
      </c>
      <c r="W131" t="n">
        <v>6.8</v>
      </c>
      <c r="X131" t="n">
        <v>0.2</v>
      </c>
      <c r="Y131" t="n">
        <v>1</v>
      </c>
      <c r="Z131" t="n">
        <v>10</v>
      </c>
      <c r="AA131" t="n">
        <v>526.7890059365444</v>
      </c>
      <c r="AB131" t="n">
        <v>720.7759582131056</v>
      </c>
      <c r="AC131" t="n">
        <v>651.9861123766568</v>
      </c>
      <c r="AD131" t="n">
        <v>526789.0059365444</v>
      </c>
      <c r="AE131" t="n">
        <v>720775.9582131056</v>
      </c>
      <c r="AF131" t="n">
        <v>1.919046682194852e-05</v>
      </c>
      <c r="AG131" t="n">
        <v>32</v>
      </c>
      <c r="AH131" t="n">
        <v>651986.1123766568</v>
      </c>
    </row>
    <row r="132">
      <c r="A132" t="n">
        <v>130</v>
      </c>
      <c r="B132" t="n">
        <v>105</v>
      </c>
      <c r="C132" t="inlineStr">
        <is>
          <t xml:space="preserve">CONCLUIDO	</t>
        </is>
      </c>
      <c r="D132" t="n">
        <v>3.7301</v>
      </c>
      <c r="E132" t="n">
        <v>26.81</v>
      </c>
      <c r="F132" t="n">
        <v>23.92</v>
      </c>
      <c r="G132" t="n">
        <v>179.4</v>
      </c>
      <c r="H132" t="n">
        <v>2.3</v>
      </c>
      <c r="I132" t="n">
        <v>8</v>
      </c>
      <c r="J132" t="n">
        <v>259.39</v>
      </c>
      <c r="K132" t="n">
        <v>55.27</v>
      </c>
      <c r="L132" t="n">
        <v>33.5</v>
      </c>
      <c r="M132" t="n">
        <v>6</v>
      </c>
      <c r="N132" t="n">
        <v>65.62</v>
      </c>
      <c r="O132" t="n">
        <v>32225.73</v>
      </c>
      <c r="P132" t="n">
        <v>324.54</v>
      </c>
      <c r="Q132" t="n">
        <v>452.58</v>
      </c>
      <c r="R132" t="n">
        <v>68.70999999999999</v>
      </c>
      <c r="S132" t="n">
        <v>57.64</v>
      </c>
      <c r="T132" t="n">
        <v>3452.51</v>
      </c>
      <c r="U132" t="n">
        <v>0.84</v>
      </c>
      <c r="V132" t="n">
        <v>0.89</v>
      </c>
      <c r="W132" t="n">
        <v>6.81</v>
      </c>
      <c r="X132" t="n">
        <v>0.2</v>
      </c>
      <c r="Y132" t="n">
        <v>1</v>
      </c>
      <c r="Z132" t="n">
        <v>10</v>
      </c>
      <c r="AA132" t="n">
        <v>526.7308006142565</v>
      </c>
      <c r="AB132" t="n">
        <v>720.6963191233136</v>
      </c>
      <c r="AC132" t="n">
        <v>651.9140739298207</v>
      </c>
      <c r="AD132" t="n">
        <v>526730.8006142565</v>
      </c>
      <c r="AE132" t="n">
        <v>720696.3191233136</v>
      </c>
      <c r="AF132" t="n">
        <v>1.91914958289901e-05</v>
      </c>
      <c r="AG132" t="n">
        <v>32</v>
      </c>
      <c r="AH132" t="n">
        <v>651914.0739298207</v>
      </c>
    </row>
    <row r="133">
      <c r="A133" t="n">
        <v>131</v>
      </c>
      <c r="B133" t="n">
        <v>105</v>
      </c>
      <c r="C133" t="inlineStr">
        <is>
          <t xml:space="preserve">CONCLUIDO	</t>
        </is>
      </c>
      <c r="D133" t="n">
        <v>3.7294</v>
      </c>
      <c r="E133" t="n">
        <v>26.81</v>
      </c>
      <c r="F133" t="n">
        <v>23.93</v>
      </c>
      <c r="G133" t="n">
        <v>179.44</v>
      </c>
      <c r="H133" t="n">
        <v>2.31</v>
      </c>
      <c r="I133" t="n">
        <v>8</v>
      </c>
      <c r="J133" t="n">
        <v>259.85</v>
      </c>
      <c r="K133" t="n">
        <v>55.27</v>
      </c>
      <c r="L133" t="n">
        <v>33.75</v>
      </c>
      <c r="M133" t="n">
        <v>6</v>
      </c>
      <c r="N133" t="n">
        <v>65.83</v>
      </c>
      <c r="O133" t="n">
        <v>32282.7</v>
      </c>
      <c r="P133" t="n">
        <v>324.73</v>
      </c>
      <c r="Q133" t="n">
        <v>452.58</v>
      </c>
      <c r="R133" t="n">
        <v>68.83</v>
      </c>
      <c r="S133" t="n">
        <v>57.64</v>
      </c>
      <c r="T133" t="n">
        <v>3514.05</v>
      </c>
      <c r="U133" t="n">
        <v>0.84</v>
      </c>
      <c r="V133" t="n">
        <v>0.89</v>
      </c>
      <c r="W133" t="n">
        <v>6.81</v>
      </c>
      <c r="X133" t="n">
        <v>0.2</v>
      </c>
      <c r="Y133" t="n">
        <v>1</v>
      </c>
      <c r="Z133" t="n">
        <v>10</v>
      </c>
      <c r="AA133" t="n">
        <v>526.9108095514878</v>
      </c>
      <c r="AB133" t="n">
        <v>720.9426152926671</v>
      </c>
      <c r="AC133" t="n">
        <v>652.13686393845</v>
      </c>
      <c r="AD133" t="n">
        <v>526910.8095514878</v>
      </c>
      <c r="AE133" t="n">
        <v>720942.6152926672</v>
      </c>
      <c r="AF133" t="n">
        <v>1.918789430434457e-05</v>
      </c>
      <c r="AG133" t="n">
        <v>32</v>
      </c>
      <c r="AH133" t="n">
        <v>652136.86393845</v>
      </c>
    </row>
    <row r="134">
      <c r="A134" t="n">
        <v>132</v>
      </c>
      <c r="B134" t="n">
        <v>105</v>
      </c>
      <c r="C134" t="inlineStr">
        <is>
          <t xml:space="preserve">CONCLUIDO	</t>
        </is>
      </c>
      <c r="D134" t="n">
        <v>3.7289</v>
      </c>
      <c r="E134" t="n">
        <v>26.82</v>
      </c>
      <c r="F134" t="n">
        <v>23.93</v>
      </c>
      <c r="G134" t="n">
        <v>179.46</v>
      </c>
      <c r="H134" t="n">
        <v>2.32</v>
      </c>
      <c r="I134" t="n">
        <v>8</v>
      </c>
      <c r="J134" t="n">
        <v>260.32</v>
      </c>
      <c r="K134" t="n">
        <v>55.27</v>
      </c>
      <c r="L134" t="n">
        <v>34</v>
      </c>
      <c r="M134" t="n">
        <v>6</v>
      </c>
      <c r="N134" t="n">
        <v>66.04000000000001</v>
      </c>
      <c r="O134" t="n">
        <v>32339.75</v>
      </c>
      <c r="P134" t="n">
        <v>324.93</v>
      </c>
      <c r="Q134" t="n">
        <v>452.58</v>
      </c>
      <c r="R134" t="n">
        <v>68.98999999999999</v>
      </c>
      <c r="S134" t="n">
        <v>57.64</v>
      </c>
      <c r="T134" t="n">
        <v>3592.39</v>
      </c>
      <c r="U134" t="n">
        <v>0.84</v>
      </c>
      <c r="V134" t="n">
        <v>0.89</v>
      </c>
      <c r="W134" t="n">
        <v>6.81</v>
      </c>
      <c r="X134" t="n">
        <v>0.2</v>
      </c>
      <c r="Y134" t="n">
        <v>1</v>
      </c>
      <c r="Z134" t="n">
        <v>10</v>
      </c>
      <c r="AA134" t="n">
        <v>527.0726015785663</v>
      </c>
      <c r="AB134" t="n">
        <v>721.1639862818764</v>
      </c>
      <c r="AC134" t="n">
        <v>652.3371075911452</v>
      </c>
      <c r="AD134" t="n">
        <v>527072.6015785662</v>
      </c>
      <c r="AE134" t="n">
        <v>721163.9862818765</v>
      </c>
      <c r="AF134" t="n">
        <v>1.918532178674062e-05</v>
      </c>
      <c r="AG134" t="n">
        <v>32</v>
      </c>
      <c r="AH134" t="n">
        <v>652337.1075911452</v>
      </c>
    </row>
    <row r="135">
      <c r="A135" t="n">
        <v>133</v>
      </c>
      <c r="B135" t="n">
        <v>105</v>
      </c>
      <c r="C135" t="inlineStr">
        <is>
          <t xml:space="preserve">CONCLUIDO	</t>
        </is>
      </c>
      <c r="D135" t="n">
        <v>3.7312</v>
      </c>
      <c r="E135" t="n">
        <v>26.8</v>
      </c>
      <c r="F135" t="n">
        <v>23.91</v>
      </c>
      <c r="G135" t="n">
        <v>179.34</v>
      </c>
      <c r="H135" t="n">
        <v>2.34</v>
      </c>
      <c r="I135" t="n">
        <v>8</v>
      </c>
      <c r="J135" t="n">
        <v>260.78</v>
      </c>
      <c r="K135" t="n">
        <v>55.27</v>
      </c>
      <c r="L135" t="n">
        <v>34.25</v>
      </c>
      <c r="M135" t="n">
        <v>6</v>
      </c>
      <c r="N135" t="n">
        <v>66.26000000000001</v>
      </c>
      <c r="O135" t="n">
        <v>32396.88</v>
      </c>
      <c r="P135" t="n">
        <v>325.06</v>
      </c>
      <c r="Q135" t="n">
        <v>452.56</v>
      </c>
      <c r="R135" t="n">
        <v>68.42</v>
      </c>
      <c r="S135" t="n">
        <v>57.64</v>
      </c>
      <c r="T135" t="n">
        <v>3307.67</v>
      </c>
      <c r="U135" t="n">
        <v>0.84</v>
      </c>
      <c r="V135" t="n">
        <v>0.89</v>
      </c>
      <c r="W135" t="n">
        <v>6.81</v>
      </c>
      <c r="X135" t="n">
        <v>0.19</v>
      </c>
      <c r="Y135" t="n">
        <v>1</v>
      </c>
      <c r="Z135" t="n">
        <v>10</v>
      </c>
      <c r="AA135" t="n">
        <v>526.9854976609093</v>
      </c>
      <c r="AB135" t="n">
        <v>721.0448068589845</v>
      </c>
      <c r="AC135" t="n">
        <v>652.2293024851047</v>
      </c>
      <c r="AD135" t="n">
        <v>526985.4976609093</v>
      </c>
      <c r="AE135" t="n">
        <v>721044.8068589845</v>
      </c>
      <c r="AF135" t="n">
        <v>1.919715536771879e-05</v>
      </c>
      <c r="AG135" t="n">
        <v>32</v>
      </c>
      <c r="AH135" t="n">
        <v>652229.3024851047</v>
      </c>
    </row>
    <row r="136">
      <c r="A136" t="n">
        <v>134</v>
      </c>
      <c r="B136" t="n">
        <v>105</v>
      </c>
      <c r="C136" t="inlineStr">
        <is>
          <t xml:space="preserve">CONCLUIDO	</t>
        </is>
      </c>
      <c r="D136" t="n">
        <v>3.7291</v>
      </c>
      <c r="E136" t="n">
        <v>26.82</v>
      </c>
      <c r="F136" t="n">
        <v>23.93</v>
      </c>
      <c r="G136" t="n">
        <v>179.45</v>
      </c>
      <c r="H136" t="n">
        <v>2.35</v>
      </c>
      <c r="I136" t="n">
        <v>8</v>
      </c>
      <c r="J136" t="n">
        <v>261.24</v>
      </c>
      <c r="K136" t="n">
        <v>55.27</v>
      </c>
      <c r="L136" t="n">
        <v>34.5</v>
      </c>
      <c r="M136" t="n">
        <v>6</v>
      </c>
      <c r="N136" t="n">
        <v>66.47</v>
      </c>
      <c r="O136" t="n">
        <v>32454.09</v>
      </c>
      <c r="P136" t="n">
        <v>325.49</v>
      </c>
      <c r="Q136" t="n">
        <v>452.57</v>
      </c>
      <c r="R136" t="n">
        <v>68.86</v>
      </c>
      <c r="S136" t="n">
        <v>57.64</v>
      </c>
      <c r="T136" t="n">
        <v>3528.55</v>
      </c>
      <c r="U136" t="n">
        <v>0.84</v>
      </c>
      <c r="V136" t="n">
        <v>0.89</v>
      </c>
      <c r="W136" t="n">
        <v>6.81</v>
      </c>
      <c r="X136" t="n">
        <v>0.2</v>
      </c>
      <c r="Y136" t="n">
        <v>1</v>
      </c>
      <c r="Z136" t="n">
        <v>10</v>
      </c>
      <c r="AA136" t="n">
        <v>527.4229756653307</v>
      </c>
      <c r="AB136" t="n">
        <v>721.6433835648014</v>
      </c>
      <c r="AC136" t="n">
        <v>652.7707518702261</v>
      </c>
      <c r="AD136" t="n">
        <v>527422.9756653307</v>
      </c>
      <c r="AE136" t="n">
        <v>721643.3835648014</v>
      </c>
      <c r="AF136" t="n">
        <v>1.91863507937822e-05</v>
      </c>
      <c r="AG136" t="n">
        <v>32</v>
      </c>
      <c r="AH136" t="n">
        <v>652770.7518702261</v>
      </c>
    </row>
    <row r="137">
      <c r="A137" t="n">
        <v>135</v>
      </c>
      <c r="B137" t="n">
        <v>105</v>
      </c>
      <c r="C137" t="inlineStr">
        <is>
          <t xml:space="preserve">CONCLUIDO	</t>
        </is>
      </c>
      <c r="D137" t="n">
        <v>3.7308</v>
      </c>
      <c r="E137" t="n">
        <v>26.8</v>
      </c>
      <c r="F137" t="n">
        <v>23.91</v>
      </c>
      <c r="G137" t="n">
        <v>179.36</v>
      </c>
      <c r="H137" t="n">
        <v>2.36</v>
      </c>
      <c r="I137" t="n">
        <v>8</v>
      </c>
      <c r="J137" t="n">
        <v>261.71</v>
      </c>
      <c r="K137" t="n">
        <v>55.27</v>
      </c>
      <c r="L137" t="n">
        <v>34.75</v>
      </c>
      <c r="M137" t="n">
        <v>6</v>
      </c>
      <c r="N137" t="n">
        <v>66.68000000000001</v>
      </c>
      <c r="O137" t="n">
        <v>32511.38</v>
      </c>
      <c r="P137" t="n">
        <v>325.43</v>
      </c>
      <c r="Q137" t="n">
        <v>452.57</v>
      </c>
      <c r="R137" t="n">
        <v>68.55</v>
      </c>
      <c r="S137" t="n">
        <v>57.64</v>
      </c>
      <c r="T137" t="n">
        <v>3371.03</v>
      </c>
      <c r="U137" t="n">
        <v>0.84</v>
      </c>
      <c r="V137" t="n">
        <v>0.89</v>
      </c>
      <c r="W137" t="n">
        <v>6.81</v>
      </c>
      <c r="X137" t="n">
        <v>0.19</v>
      </c>
      <c r="Y137" t="n">
        <v>1</v>
      </c>
      <c r="Z137" t="n">
        <v>10</v>
      </c>
      <c r="AA137" t="n">
        <v>527.251014718907</v>
      </c>
      <c r="AB137" t="n">
        <v>721.4080990115229</v>
      </c>
      <c r="AC137" t="n">
        <v>652.5579225444886</v>
      </c>
      <c r="AD137" t="n">
        <v>527251.014718907</v>
      </c>
      <c r="AE137" t="n">
        <v>721408.099011523</v>
      </c>
      <c r="AF137" t="n">
        <v>1.919509735363563e-05</v>
      </c>
      <c r="AG137" t="n">
        <v>32</v>
      </c>
      <c r="AH137" t="n">
        <v>652557.9225444887</v>
      </c>
    </row>
    <row r="138">
      <c r="A138" t="n">
        <v>136</v>
      </c>
      <c r="B138" t="n">
        <v>105</v>
      </c>
      <c r="C138" t="inlineStr">
        <is>
          <t xml:space="preserve">CONCLUIDO	</t>
        </is>
      </c>
      <c r="D138" t="n">
        <v>3.7311</v>
      </c>
      <c r="E138" t="n">
        <v>26.8</v>
      </c>
      <c r="F138" t="n">
        <v>23.91</v>
      </c>
      <c r="G138" t="n">
        <v>179.34</v>
      </c>
      <c r="H138" t="n">
        <v>2.38</v>
      </c>
      <c r="I138" t="n">
        <v>8</v>
      </c>
      <c r="J138" t="n">
        <v>262.17</v>
      </c>
      <c r="K138" t="n">
        <v>55.27</v>
      </c>
      <c r="L138" t="n">
        <v>35</v>
      </c>
      <c r="M138" t="n">
        <v>6</v>
      </c>
      <c r="N138" t="n">
        <v>66.90000000000001</v>
      </c>
      <c r="O138" t="n">
        <v>32568.76</v>
      </c>
      <c r="P138" t="n">
        <v>325.25</v>
      </c>
      <c r="Q138" t="n">
        <v>452.58</v>
      </c>
      <c r="R138" t="n">
        <v>68.42</v>
      </c>
      <c r="S138" t="n">
        <v>57.64</v>
      </c>
      <c r="T138" t="n">
        <v>3308.23</v>
      </c>
      <c r="U138" t="n">
        <v>0.84</v>
      </c>
      <c r="V138" t="n">
        <v>0.89</v>
      </c>
      <c r="W138" t="n">
        <v>6.81</v>
      </c>
      <c r="X138" t="n">
        <v>0.19</v>
      </c>
      <c r="Y138" t="n">
        <v>1</v>
      </c>
      <c r="Z138" t="n">
        <v>10</v>
      </c>
      <c r="AA138" t="n">
        <v>527.1150749878537</v>
      </c>
      <c r="AB138" t="n">
        <v>721.2221002742582</v>
      </c>
      <c r="AC138" t="n">
        <v>652.3896752656575</v>
      </c>
      <c r="AD138" t="n">
        <v>527115.0749878538</v>
      </c>
      <c r="AE138" t="n">
        <v>721222.1002742582</v>
      </c>
      <c r="AF138" t="n">
        <v>1.9196640864198e-05</v>
      </c>
      <c r="AG138" t="n">
        <v>32</v>
      </c>
      <c r="AH138" t="n">
        <v>652389.6752656575</v>
      </c>
    </row>
    <row r="139">
      <c r="A139" t="n">
        <v>137</v>
      </c>
      <c r="B139" t="n">
        <v>105</v>
      </c>
      <c r="C139" t="inlineStr">
        <is>
          <t xml:space="preserve">CONCLUIDO	</t>
        </is>
      </c>
      <c r="D139" t="n">
        <v>3.7308</v>
      </c>
      <c r="E139" t="n">
        <v>26.8</v>
      </c>
      <c r="F139" t="n">
        <v>23.91</v>
      </c>
      <c r="G139" t="n">
        <v>179.36</v>
      </c>
      <c r="H139" t="n">
        <v>2.39</v>
      </c>
      <c r="I139" t="n">
        <v>8</v>
      </c>
      <c r="J139" t="n">
        <v>262.64</v>
      </c>
      <c r="K139" t="n">
        <v>55.27</v>
      </c>
      <c r="L139" t="n">
        <v>35.25</v>
      </c>
      <c r="M139" t="n">
        <v>6</v>
      </c>
      <c r="N139" t="n">
        <v>67.12</v>
      </c>
      <c r="O139" t="n">
        <v>32626.21</v>
      </c>
      <c r="P139" t="n">
        <v>325.33</v>
      </c>
      <c r="Q139" t="n">
        <v>452.56</v>
      </c>
      <c r="R139" t="n">
        <v>68.54000000000001</v>
      </c>
      <c r="S139" t="n">
        <v>57.64</v>
      </c>
      <c r="T139" t="n">
        <v>3366.94</v>
      </c>
      <c r="U139" t="n">
        <v>0.84</v>
      </c>
      <c r="V139" t="n">
        <v>0.89</v>
      </c>
      <c r="W139" t="n">
        <v>6.81</v>
      </c>
      <c r="X139" t="n">
        <v>0.19</v>
      </c>
      <c r="Y139" t="n">
        <v>1</v>
      </c>
      <c r="Z139" t="n">
        <v>10</v>
      </c>
      <c r="AA139" t="n">
        <v>527.1861855066206</v>
      </c>
      <c r="AB139" t="n">
        <v>721.3193968232097</v>
      </c>
      <c r="AC139" t="n">
        <v>652.4776859685336</v>
      </c>
      <c r="AD139" t="n">
        <v>527186.1855066207</v>
      </c>
      <c r="AE139" t="n">
        <v>721319.3968232097</v>
      </c>
      <c r="AF139" t="n">
        <v>1.919509735363563e-05</v>
      </c>
      <c r="AG139" t="n">
        <v>32</v>
      </c>
      <c r="AH139" t="n">
        <v>652477.6859685336</v>
      </c>
    </row>
    <row r="140">
      <c r="A140" t="n">
        <v>138</v>
      </c>
      <c r="B140" t="n">
        <v>105</v>
      </c>
      <c r="C140" t="inlineStr">
        <is>
          <t xml:space="preserve">CONCLUIDO	</t>
        </is>
      </c>
      <c r="D140" t="n">
        <v>3.7306</v>
      </c>
      <c r="E140" t="n">
        <v>26.81</v>
      </c>
      <c r="F140" t="n">
        <v>23.92</v>
      </c>
      <c r="G140" t="n">
        <v>179.37</v>
      </c>
      <c r="H140" t="n">
        <v>2.4</v>
      </c>
      <c r="I140" t="n">
        <v>8</v>
      </c>
      <c r="J140" t="n">
        <v>263.1</v>
      </c>
      <c r="K140" t="n">
        <v>55.27</v>
      </c>
      <c r="L140" t="n">
        <v>35.5</v>
      </c>
      <c r="M140" t="n">
        <v>6</v>
      </c>
      <c r="N140" t="n">
        <v>67.33</v>
      </c>
      <c r="O140" t="n">
        <v>32683.74</v>
      </c>
      <c r="P140" t="n">
        <v>325.46</v>
      </c>
      <c r="Q140" t="n">
        <v>452.56</v>
      </c>
      <c r="R140" t="n">
        <v>68.62</v>
      </c>
      <c r="S140" t="n">
        <v>57.64</v>
      </c>
      <c r="T140" t="n">
        <v>3407.97</v>
      </c>
      <c r="U140" t="n">
        <v>0.84</v>
      </c>
      <c r="V140" t="n">
        <v>0.89</v>
      </c>
      <c r="W140" t="n">
        <v>6.81</v>
      </c>
      <c r="X140" t="n">
        <v>0.19</v>
      </c>
      <c r="Y140" t="n">
        <v>1</v>
      </c>
      <c r="Z140" t="n">
        <v>10</v>
      </c>
      <c r="AA140" t="n">
        <v>527.2952325439502</v>
      </c>
      <c r="AB140" t="n">
        <v>721.4685997905</v>
      </c>
      <c r="AC140" t="n">
        <v>652.6126492140334</v>
      </c>
      <c r="AD140" t="n">
        <v>527295.2325439502</v>
      </c>
      <c r="AE140" t="n">
        <v>721468.5997905</v>
      </c>
      <c r="AF140" t="n">
        <v>1.919406834659405e-05</v>
      </c>
      <c r="AG140" t="n">
        <v>32</v>
      </c>
      <c r="AH140" t="n">
        <v>652612.6492140334</v>
      </c>
    </row>
    <row r="141">
      <c r="A141" t="n">
        <v>139</v>
      </c>
      <c r="B141" t="n">
        <v>105</v>
      </c>
      <c r="C141" t="inlineStr">
        <is>
          <t xml:space="preserve">CONCLUIDO	</t>
        </is>
      </c>
      <c r="D141" t="n">
        <v>3.7302</v>
      </c>
      <c r="E141" t="n">
        <v>26.81</v>
      </c>
      <c r="F141" t="n">
        <v>23.92</v>
      </c>
      <c r="G141" t="n">
        <v>179.39</v>
      </c>
      <c r="H141" t="n">
        <v>2.41</v>
      </c>
      <c r="I141" t="n">
        <v>8</v>
      </c>
      <c r="J141" t="n">
        <v>263.57</v>
      </c>
      <c r="K141" t="n">
        <v>55.27</v>
      </c>
      <c r="L141" t="n">
        <v>35.75</v>
      </c>
      <c r="M141" t="n">
        <v>6</v>
      </c>
      <c r="N141" t="n">
        <v>67.55</v>
      </c>
      <c r="O141" t="n">
        <v>32741.36</v>
      </c>
      <c r="P141" t="n">
        <v>325.23</v>
      </c>
      <c r="Q141" t="n">
        <v>452.55</v>
      </c>
      <c r="R141" t="n">
        <v>68.72</v>
      </c>
      <c r="S141" t="n">
        <v>57.64</v>
      </c>
      <c r="T141" t="n">
        <v>3456.88</v>
      </c>
      <c r="U141" t="n">
        <v>0.84</v>
      </c>
      <c r="V141" t="n">
        <v>0.89</v>
      </c>
      <c r="W141" t="n">
        <v>6.81</v>
      </c>
      <c r="X141" t="n">
        <v>0.2</v>
      </c>
      <c r="Y141" t="n">
        <v>1</v>
      </c>
      <c r="Z141" t="n">
        <v>10</v>
      </c>
      <c r="AA141" t="n">
        <v>527.1717876838201</v>
      </c>
      <c r="AB141" t="n">
        <v>721.2996970868669</v>
      </c>
      <c r="AC141" t="n">
        <v>652.4598663473786</v>
      </c>
      <c r="AD141" t="n">
        <v>527171.7876838201</v>
      </c>
      <c r="AE141" t="n">
        <v>721299.6970868669</v>
      </c>
      <c r="AF141" t="n">
        <v>1.919201033251089e-05</v>
      </c>
      <c r="AG141" t="n">
        <v>32</v>
      </c>
      <c r="AH141" t="n">
        <v>652459.8663473786</v>
      </c>
    </row>
    <row r="142">
      <c r="A142" t="n">
        <v>140</v>
      </c>
      <c r="B142" t="n">
        <v>105</v>
      </c>
      <c r="C142" t="inlineStr">
        <is>
          <t xml:space="preserve">CONCLUIDO	</t>
        </is>
      </c>
      <c r="D142" t="n">
        <v>3.7299</v>
      </c>
      <c r="E142" t="n">
        <v>26.81</v>
      </c>
      <c r="F142" t="n">
        <v>23.92</v>
      </c>
      <c r="G142" t="n">
        <v>179.41</v>
      </c>
      <c r="H142" t="n">
        <v>2.43</v>
      </c>
      <c r="I142" t="n">
        <v>8</v>
      </c>
      <c r="J142" t="n">
        <v>264.04</v>
      </c>
      <c r="K142" t="n">
        <v>55.27</v>
      </c>
      <c r="L142" t="n">
        <v>36</v>
      </c>
      <c r="M142" t="n">
        <v>6</v>
      </c>
      <c r="N142" t="n">
        <v>67.77</v>
      </c>
      <c r="O142" t="n">
        <v>32799.06</v>
      </c>
      <c r="P142" t="n">
        <v>325.08</v>
      </c>
      <c r="Q142" t="n">
        <v>452.55</v>
      </c>
      <c r="R142" t="n">
        <v>68.76000000000001</v>
      </c>
      <c r="S142" t="n">
        <v>57.64</v>
      </c>
      <c r="T142" t="n">
        <v>3475.93</v>
      </c>
      <c r="U142" t="n">
        <v>0.84</v>
      </c>
      <c r="V142" t="n">
        <v>0.89</v>
      </c>
      <c r="W142" t="n">
        <v>6.81</v>
      </c>
      <c r="X142" t="n">
        <v>0.2</v>
      </c>
      <c r="Y142" t="n">
        <v>1</v>
      </c>
      <c r="Z142" t="n">
        <v>10</v>
      </c>
      <c r="AA142" t="n">
        <v>527.0937767557169</v>
      </c>
      <c r="AB142" t="n">
        <v>721.1929590934368</v>
      </c>
      <c r="AC142" t="n">
        <v>652.3633152782338</v>
      </c>
      <c r="AD142" t="n">
        <v>527093.7767557169</v>
      </c>
      <c r="AE142" t="n">
        <v>721192.9590934368</v>
      </c>
      <c r="AF142" t="n">
        <v>1.919046682194852e-05</v>
      </c>
      <c r="AG142" t="n">
        <v>32</v>
      </c>
      <c r="AH142" t="n">
        <v>652363.3152782338</v>
      </c>
    </row>
    <row r="143">
      <c r="A143" t="n">
        <v>141</v>
      </c>
      <c r="B143" t="n">
        <v>105</v>
      </c>
      <c r="C143" t="inlineStr">
        <is>
          <t xml:space="preserve">CONCLUIDO	</t>
        </is>
      </c>
      <c r="D143" t="n">
        <v>3.7293</v>
      </c>
      <c r="E143" t="n">
        <v>26.81</v>
      </c>
      <c r="F143" t="n">
        <v>23.93</v>
      </c>
      <c r="G143" t="n">
        <v>179.44</v>
      </c>
      <c r="H143" t="n">
        <v>2.44</v>
      </c>
      <c r="I143" t="n">
        <v>8</v>
      </c>
      <c r="J143" t="n">
        <v>264.51</v>
      </c>
      <c r="K143" t="n">
        <v>55.27</v>
      </c>
      <c r="L143" t="n">
        <v>36.25</v>
      </c>
      <c r="M143" t="n">
        <v>6</v>
      </c>
      <c r="N143" t="n">
        <v>67.98999999999999</v>
      </c>
      <c r="O143" t="n">
        <v>32856.84</v>
      </c>
      <c r="P143" t="n">
        <v>324.26</v>
      </c>
      <c r="Q143" t="n">
        <v>452.55</v>
      </c>
      <c r="R143" t="n">
        <v>68.76000000000001</v>
      </c>
      <c r="S143" t="n">
        <v>57.64</v>
      </c>
      <c r="T143" t="n">
        <v>3479.18</v>
      </c>
      <c r="U143" t="n">
        <v>0.84</v>
      </c>
      <c r="V143" t="n">
        <v>0.89</v>
      </c>
      <c r="W143" t="n">
        <v>6.81</v>
      </c>
      <c r="X143" t="n">
        <v>0.2</v>
      </c>
      <c r="Y143" t="n">
        <v>1</v>
      </c>
      <c r="Z143" t="n">
        <v>10</v>
      </c>
      <c r="AA143" t="n">
        <v>526.6124025178472</v>
      </c>
      <c r="AB143" t="n">
        <v>720.5343216244509</v>
      </c>
      <c r="AC143" t="n">
        <v>651.7675372448845</v>
      </c>
      <c r="AD143" t="n">
        <v>526612.4025178471</v>
      </c>
      <c r="AE143" t="n">
        <v>720534.3216244509</v>
      </c>
      <c r="AF143" t="n">
        <v>1.918737980082378e-05</v>
      </c>
      <c r="AG143" t="n">
        <v>32</v>
      </c>
      <c r="AH143" t="n">
        <v>651767.5372448844</v>
      </c>
    </row>
    <row r="144">
      <c r="A144" t="n">
        <v>142</v>
      </c>
      <c r="B144" t="n">
        <v>105</v>
      </c>
      <c r="C144" t="inlineStr">
        <is>
          <t xml:space="preserve">CONCLUIDO	</t>
        </is>
      </c>
      <c r="D144" t="n">
        <v>3.7303</v>
      </c>
      <c r="E144" t="n">
        <v>26.81</v>
      </c>
      <c r="F144" t="n">
        <v>23.92</v>
      </c>
      <c r="G144" t="n">
        <v>179.39</v>
      </c>
      <c r="H144" t="n">
        <v>2.45</v>
      </c>
      <c r="I144" t="n">
        <v>8</v>
      </c>
      <c r="J144" t="n">
        <v>264.98</v>
      </c>
      <c r="K144" t="n">
        <v>55.27</v>
      </c>
      <c r="L144" t="n">
        <v>36.5</v>
      </c>
      <c r="M144" t="n">
        <v>6</v>
      </c>
      <c r="N144" t="n">
        <v>68.2</v>
      </c>
      <c r="O144" t="n">
        <v>32914.7</v>
      </c>
      <c r="P144" t="n">
        <v>323.93</v>
      </c>
      <c r="Q144" t="n">
        <v>452.55</v>
      </c>
      <c r="R144" t="n">
        <v>68.64</v>
      </c>
      <c r="S144" t="n">
        <v>57.64</v>
      </c>
      <c r="T144" t="n">
        <v>3418.44</v>
      </c>
      <c r="U144" t="n">
        <v>0.84</v>
      </c>
      <c r="V144" t="n">
        <v>0.89</v>
      </c>
      <c r="W144" t="n">
        <v>6.81</v>
      </c>
      <c r="X144" t="n">
        <v>0.19</v>
      </c>
      <c r="Y144" t="n">
        <v>1</v>
      </c>
      <c r="Z144" t="n">
        <v>10</v>
      </c>
      <c r="AA144" t="n">
        <v>526.3224768634398</v>
      </c>
      <c r="AB144" t="n">
        <v>720.1376325534736</v>
      </c>
      <c r="AC144" t="n">
        <v>651.4087076220845</v>
      </c>
      <c r="AD144" t="n">
        <v>526322.4768634398</v>
      </c>
      <c r="AE144" t="n">
        <v>720137.6325534736</v>
      </c>
      <c r="AF144" t="n">
        <v>1.919252483603168e-05</v>
      </c>
      <c r="AG144" t="n">
        <v>32</v>
      </c>
      <c r="AH144" t="n">
        <v>651408.7076220845</v>
      </c>
    </row>
    <row r="145">
      <c r="A145" t="n">
        <v>143</v>
      </c>
      <c r="B145" t="n">
        <v>105</v>
      </c>
      <c r="C145" t="inlineStr">
        <is>
          <t xml:space="preserve">CONCLUIDO	</t>
        </is>
      </c>
      <c r="D145" t="n">
        <v>3.7293</v>
      </c>
      <c r="E145" t="n">
        <v>26.81</v>
      </c>
      <c r="F145" t="n">
        <v>23.93</v>
      </c>
      <c r="G145" t="n">
        <v>179.44</v>
      </c>
      <c r="H145" t="n">
        <v>2.46</v>
      </c>
      <c r="I145" t="n">
        <v>8</v>
      </c>
      <c r="J145" t="n">
        <v>265.45</v>
      </c>
      <c r="K145" t="n">
        <v>55.27</v>
      </c>
      <c r="L145" t="n">
        <v>36.75</v>
      </c>
      <c r="M145" t="n">
        <v>6</v>
      </c>
      <c r="N145" t="n">
        <v>68.42</v>
      </c>
      <c r="O145" t="n">
        <v>32972.65</v>
      </c>
      <c r="P145" t="n">
        <v>323.36</v>
      </c>
      <c r="Q145" t="n">
        <v>452.55</v>
      </c>
      <c r="R145" t="n">
        <v>68.93000000000001</v>
      </c>
      <c r="S145" t="n">
        <v>57.64</v>
      </c>
      <c r="T145" t="n">
        <v>3560.88</v>
      </c>
      <c r="U145" t="n">
        <v>0.84</v>
      </c>
      <c r="V145" t="n">
        <v>0.89</v>
      </c>
      <c r="W145" t="n">
        <v>6.81</v>
      </c>
      <c r="X145" t="n">
        <v>0.2</v>
      </c>
      <c r="Y145" t="n">
        <v>1</v>
      </c>
      <c r="Z145" t="n">
        <v>10</v>
      </c>
      <c r="AA145" t="n">
        <v>526.0287049266682</v>
      </c>
      <c r="AB145" t="n">
        <v>719.7356808292795</v>
      </c>
      <c r="AC145" t="n">
        <v>651.045117606305</v>
      </c>
      <c r="AD145" t="n">
        <v>526028.7049266682</v>
      </c>
      <c r="AE145" t="n">
        <v>719735.6808292796</v>
      </c>
      <c r="AF145" t="n">
        <v>1.918737980082378e-05</v>
      </c>
      <c r="AG145" t="n">
        <v>32</v>
      </c>
      <c r="AH145" t="n">
        <v>651045.1176063049</v>
      </c>
    </row>
    <row r="146">
      <c r="A146" t="n">
        <v>144</v>
      </c>
      <c r="B146" t="n">
        <v>105</v>
      </c>
      <c r="C146" t="inlineStr">
        <is>
          <t xml:space="preserve">CONCLUIDO	</t>
        </is>
      </c>
      <c r="D146" t="n">
        <v>3.7291</v>
      </c>
      <c r="E146" t="n">
        <v>26.82</v>
      </c>
      <c r="F146" t="n">
        <v>23.93</v>
      </c>
      <c r="G146" t="n">
        <v>179.45</v>
      </c>
      <c r="H146" t="n">
        <v>2.48</v>
      </c>
      <c r="I146" t="n">
        <v>8</v>
      </c>
      <c r="J146" t="n">
        <v>265.92</v>
      </c>
      <c r="K146" t="n">
        <v>55.27</v>
      </c>
      <c r="L146" t="n">
        <v>37</v>
      </c>
      <c r="M146" t="n">
        <v>6</v>
      </c>
      <c r="N146" t="n">
        <v>68.65000000000001</v>
      </c>
      <c r="O146" t="n">
        <v>33030.68</v>
      </c>
      <c r="P146" t="n">
        <v>323.01</v>
      </c>
      <c r="Q146" t="n">
        <v>452.56</v>
      </c>
      <c r="R146" t="n">
        <v>68.90000000000001</v>
      </c>
      <c r="S146" t="n">
        <v>57.64</v>
      </c>
      <c r="T146" t="n">
        <v>3547.69</v>
      </c>
      <c r="U146" t="n">
        <v>0.84</v>
      </c>
      <c r="V146" t="n">
        <v>0.89</v>
      </c>
      <c r="W146" t="n">
        <v>6.81</v>
      </c>
      <c r="X146" t="n">
        <v>0.2</v>
      </c>
      <c r="Y146" t="n">
        <v>1</v>
      </c>
      <c r="Z146" t="n">
        <v>10</v>
      </c>
      <c r="AA146" t="n">
        <v>525.8144782624951</v>
      </c>
      <c r="AB146" t="n">
        <v>719.4425664563445</v>
      </c>
      <c r="AC146" t="n">
        <v>650.7799776577341</v>
      </c>
      <c r="AD146" t="n">
        <v>525814.478262495</v>
      </c>
      <c r="AE146" t="n">
        <v>719442.5664563444</v>
      </c>
      <c r="AF146" t="n">
        <v>1.91863507937822e-05</v>
      </c>
      <c r="AG146" t="n">
        <v>32</v>
      </c>
      <c r="AH146" t="n">
        <v>650779.9776577341</v>
      </c>
    </row>
    <row r="147">
      <c r="A147" t="n">
        <v>145</v>
      </c>
      <c r="B147" t="n">
        <v>105</v>
      </c>
      <c r="C147" t="inlineStr">
        <is>
          <t xml:space="preserve">CONCLUIDO	</t>
        </is>
      </c>
      <c r="D147" t="n">
        <v>3.7288</v>
      </c>
      <c r="E147" t="n">
        <v>26.82</v>
      </c>
      <c r="F147" t="n">
        <v>23.93</v>
      </c>
      <c r="G147" t="n">
        <v>179.47</v>
      </c>
      <c r="H147" t="n">
        <v>2.49</v>
      </c>
      <c r="I147" t="n">
        <v>8</v>
      </c>
      <c r="J147" t="n">
        <v>266.39</v>
      </c>
      <c r="K147" t="n">
        <v>55.27</v>
      </c>
      <c r="L147" t="n">
        <v>37.25</v>
      </c>
      <c r="M147" t="n">
        <v>6</v>
      </c>
      <c r="N147" t="n">
        <v>68.87</v>
      </c>
      <c r="O147" t="n">
        <v>33088.79</v>
      </c>
      <c r="P147" t="n">
        <v>322.55</v>
      </c>
      <c r="Q147" t="n">
        <v>452.55</v>
      </c>
      <c r="R147" t="n">
        <v>68.89</v>
      </c>
      <c r="S147" t="n">
        <v>57.64</v>
      </c>
      <c r="T147" t="n">
        <v>3544.97</v>
      </c>
      <c r="U147" t="n">
        <v>0.84</v>
      </c>
      <c r="V147" t="n">
        <v>0.89</v>
      </c>
      <c r="W147" t="n">
        <v>6.81</v>
      </c>
      <c r="X147" t="n">
        <v>0.2</v>
      </c>
      <c r="Y147" t="n">
        <v>1</v>
      </c>
      <c r="Z147" t="n">
        <v>10</v>
      </c>
      <c r="AA147" t="n">
        <v>525.5352567671957</v>
      </c>
      <c r="AB147" t="n">
        <v>719.0605232880929</v>
      </c>
      <c r="AC147" t="n">
        <v>650.4343961532595</v>
      </c>
      <c r="AD147" t="n">
        <v>525535.2567671958</v>
      </c>
      <c r="AE147" t="n">
        <v>719060.5232880929</v>
      </c>
      <c r="AF147" t="n">
        <v>1.918480728321983e-05</v>
      </c>
      <c r="AG147" t="n">
        <v>32</v>
      </c>
      <c r="AH147" t="n">
        <v>650434.3961532596</v>
      </c>
    </row>
    <row r="148">
      <c r="A148" t="n">
        <v>146</v>
      </c>
      <c r="B148" t="n">
        <v>105</v>
      </c>
      <c r="C148" t="inlineStr">
        <is>
          <t xml:space="preserve">CONCLUIDO	</t>
        </is>
      </c>
      <c r="D148" t="n">
        <v>3.7289</v>
      </c>
      <c r="E148" t="n">
        <v>26.82</v>
      </c>
      <c r="F148" t="n">
        <v>23.93</v>
      </c>
      <c r="G148" t="n">
        <v>179.46</v>
      </c>
      <c r="H148" t="n">
        <v>2.5</v>
      </c>
      <c r="I148" t="n">
        <v>8</v>
      </c>
      <c r="J148" t="n">
        <v>266.86</v>
      </c>
      <c r="K148" t="n">
        <v>55.27</v>
      </c>
      <c r="L148" t="n">
        <v>37.5</v>
      </c>
      <c r="M148" t="n">
        <v>6</v>
      </c>
      <c r="N148" t="n">
        <v>69.09</v>
      </c>
      <c r="O148" t="n">
        <v>33146.99</v>
      </c>
      <c r="P148" t="n">
        <v>321.31</v>
      </c>
      <c r="Q148" t="n">
        <v>452.56</v>
      </c>
      <c r="R148" t="n">
        <v>69</v>
      </c>
      <c r="S148" t="n">
        <v>57.64</v>
      </c>
      <c r="T148" t="n">
        <v>3597.36</v>
      </c>
      <c r="U148" t="n">
        <v>0.84</v>
      </c>
      <c r="V148" t="n">
        <v>0.89</v>
      </c>
      <c r="W148" t="n">
        <v>6.81</v>
      </c>
      <c r="X148" t="n">
        <v>0.2</v>
      </c>
      <c r="Y148" t="n">
        <v>1</v>
      </c>
      <c r="Z148" t="n">
        <v>10</v>
      </c>
      <c r="AA148" t="n">
        <v>524.7245883113363</v>
      </c>
      <c r="AB148" t="n">
        <v>717.9513309426179</v>
      </c>
      <c r="AC148" t="n">
        <v>649.4310635684755</v>
      </c>
      <c r="AD148" t="n">
        <v>524724.5883113364</v>
      </c>
      <c r="AE148" t="n">
        <v>717951.330942618</v>
      </c>
      <c r="AF148" t="n">
        <v>1.918532178674062e-05</v>
      </c>
      <c r="AG148" t="n">
        <v>32</v>
      </c>
      <c r="AH148" t="n">
        <v>649431.0635684754</v>
      </c>
    </row>
    <row r="149">
      <c r="A149" t="n">
        <v>147</v>
      </c>
      <c r="B149" t="n">
        <v>105</v>
      </c>
      <c r="C149" t="inlineStr">
        <is>
          <t xml:space="preserve">CONCLUIDO	</t>
        </is>
      </c>
      <c r="D149" t="n">
        <v>3.7293</v>
      </c>
      <c r="E149" t="n">
        <v>26.82</v>
      </c>
      <c r="F149" t="n">
        <v>23.93</v>
      </c>
      <c r="G149" t="n">
        <v>179.44</v>
      </c>
      <c r="H149" t="n">
        <v>2.51</v>
      </c>
      <c r="I149" t="n">
        <v>8</v>
      </c>
      <c r="J149" t="n">
        <v>267.33</v>
      </c>
      <c r="K149" t="n">
        <v>55.27</v>
      </c>
      <c r="L149" t="n">
        <v>37.75</v>
      </c>
      <c r="M149" t="n">
        <v>6</v>
      </c>
      <c r="N149" t="n">
        <v>69.31</v>
      </c>
      <c r="O149" t="n">
        <v>33205.27</v>
      </c>
      <c r="P149" t="n">
        <v>320.25</v>
      </c>
      <c r="Q149" t="n">
        <v>452.57</v>
      </c>
      <c r="R149" t="n">
        <v>69</v>
      </c>
      <c r="S149" t="n">
        <v>57.64</v>
      </c>
      <c r="T149" t="n">
        <v>3597.49</v>
      </c>
      <c r="U149" t="n">
        <v>0.84</v>
      </c>
      <c r="V149" t="n">
        <v>0.89</v>
      </c>
      <c r="W149" t="n">
        <v>6.81</v>
      </c>
      <c r="X149" t="n">
        <v>0.2</v>
      </c>
      <c r="Y149" t="n">
        <v>1</v>
      </c>
      <c r="Z149" t="n">
        <v>10</v>
      </c>
      <c r="AA149" t="n">
        <v>524.0117054727057</v>
      </c>
      <c r="AB149" t="n">
        <v>716.9759331926322</v>
      </c>
      <c r="AC149" t="n">
        <v>648.548756410769</v>
      </c>
      <c r="AD149" t="n">
        <v>524011.7054727057</v>
      </c>
      <c r="AE149" t="n">
        <v>716975.9331926322</v>
      </c>
      <c r="AF149" t="n">
        <v>1.918737980082378e-05</v>
      </c>
      <c r="AG149" t="n">
        <v>32</v>
      </c>
      <c r="AH149" t="n">
        <v>648548.756410769</v>
      </c>
    </row>
    <row r="150">
      <c r="A150" t="n">
        <v>148</v>
      </c>
      <c r="B150" t="n">
        <v>105</v>
      </c>
      <c r="C150" t="inlineStr">
        <is>
          <t xml:space="preserve">CONCLUIDO	</t>
        </is>
      </c>
      <c r="D150" t="n">
        <v>3.7276</v>
      </c>
      <c r="E150" t="n">
        <v>26.83</v>
      </c>
      <c r="F150" t="n">
        <v>23.94</v>
      </c>
      <c r="G150" t="n">
        <v>179.53</v>
      </c>
      <c r="H150" t="n">
        <v>2.53</v>
      </c>
      <c r="I150" t="n">
        <v>8</v>
      </c>
      <c r="J150" t="n">
        <v>267.81</v>
      </c>
      <c r="K150" t="n">
        <v>55.27</v>
      </c>
      <c r="L150" t="n">
        <v>38</v>
      </c>
      <c r="M150" t="n">
        <v>6</v>
      </c>
      <c r="N150" t="n">
        <v>69.53</v>
      </c>
      <c r="O150" t="n">
        <v>33263.64</v>
      </c>
      <c r="P150" t="n">
        <v>319.62</v>
      </c>
      <c r="Q150" t="n">
        <v>452.56</v>
      </c>
      <c r="R150" t="n">
        <v>69.36</v>
      </c>
      <c r="S150" t="n">
        <v>57.64</v>
      </c>
      <c r="T150" t="n">
        <v>3778.1</v>
      </c>
      <c r="U150" t="n">
        <v>0.83</v>
      </c>
      <c r="V150" t="n">
        <v>0.89</v>
      </c>
      <c r="W150" t="n">
        <v>6.81</v>
      </c>
      <c r="X150" t="n">
        <v>0.21</v>
      </c>
      <c r="Y150" t="n">
        <v>1</v>
      </c>
      <c r="Z150" t="n">
        <v>10</v>
      </c>
      <c r="AA150" t="n">
        <v>523.7226145219493</v>
      </c>
      <c r="AB150" t="n">
        <v>716.5803862000145</v>
      </c>
      <c r="AC150" t="n">
        <v>648.1909598679731</v>
      </c>
      <c r="AD150" t="n">
        <v>523722.6145219492</v>
      </c>
      <c r="AE150" t="n">
        <v>716580.3862000145</v>
      </c>
      <c r="AF150" t="n">
        <v>1.917863324097035e-05</v>
      </c>
      <c r="AG150" t="n">
        <v>32</v>
      </c>
      <c r="AH150" t="n">
        <v>648190.9598679731</v>
      </c>
    </row>
    <row r="151">
      <c r="A151" t="n">
        <v>149</v>
      </c>
      <c r="B151" t="n">
        <v>105</v>
      </c>
      <c r="C151" t="inlineStr">
        <is>
          <t xml:space="preserve">CONCLUIDO	</t>
        </is>
      </c>
      <c r="D151" t="n">
        <v>3.7373</v>
      </c>
      <c r="E151" t="n">
        <v>26.76</v>
      </c>
      <c r="F151" t="n">
        <v>23.91</v>
      </c>
      <c r="G151" t="n">
        <v>204.93</v>
      </c>
      <c r="H151" t="n">
        <v>2.54</v>
      </c>
      <c r="I151" t="n">
        <v>7</v>
      </c>
      <c r="J151" t="n">
        <v>268.28</v>
      </c>
      <c r="K151" t="n">
        <v>55.27</v>
      </c>
      <c r="L151" t="n">
        <v>38.25</v>
      </c>
      <c r="M151" t="n">
        <v>5</v>
      </c>
      <c r="N151" t="n">
        <v>69.76000000000001</v>
      </c>
      <c r="O151" t="n">
        <v>33322.09</v>
      </c>
      <c r="P151" t="n">
        <v>319.74</v>
      </c>
      <c r="Q151" t="n">
        <v>452.56</v>
      </c>
      <c r="R151" t="n">
        <v>68.45999999999999</v>
      </c>
      <c r="S151" t="n">
        <v>57.64</v>
      </c>
      <c r="T151" t="n">
        <v>3333.54</v>
      </c>
      <c r="U151" t="n">
        <v>0.84</v>
      </c>
      <c r="V151" t="n">
        <v>0.89</v>
      </c>
      <c r="W151" t="n">
        <v>6.8</v>
      </c>
      <c r="X151" t="n">
        <v>0.18</v>
      </c>
      <c r="Y151" t="n">
        <v>1</v>
      </c>
      <c r="Z151" t="n">
        <v>10</v>
      </c>
      <c r="AA151" t="n">
        <v>514.1868761656294</v>
      </c>
      <c r="AB151" t="n">
        <v>703.5331682938123</v>
      </c>
      <c r="AC151" t="n">
        <v>636.3889501268534</v>
      </c>
      <c r="AD151" t="n">
        <v>514186.8761656295</v>
      </c>
      <c r="AE151" t="n">
        <v>703533.1682938123</v>
      </c>
      <c r="AF151" t="n">
        <v>1.922854008248698e-05</v>
      </c>
      <c r="AG151" t="n">
        <v>31</v>
      </c>
      <c r="AH151" t="n">
        <v>636388.9501268534</v>
      </c>
    </row>
    <row r="152">
      <c r="A152" t="n">
        <v>150</v>
      </c>
      <c r="B152" t="n">
        <v>105</v>
      </c>
      <c r="C152" t="inlineStr">
        <is>
          <t xml:space="preserve">CONCLUIDO	</t>
        </is>
      </c>
      <c r="D152" t="n">
        <v>3.737</v>
      </c>
      <c r="E152" t="n">
        <v>26.76</v>
      </c>
      <c r="F152" t="n">
        <v>23.91</v>
      </c>
      <c r="G152" t="n">
        <v>204.95</v>
      </c>
      <c r="H152" t="n">
        <v>2.55</v>
      </c>
      <c r="I152" t="n">
        <v>7</v>
      </c>
      <c r="J152" t="n">
        <v>268.75</v>
      </c>
      <c r="K152" t="n">
        <v>55.27</v>
      </c>
      <c r="L152" t="n">
        <v>38.5</v>
      </c>
      <c r="M152" t="n">
        <v>5</v>
      </c>
      <c r="N152" t="n">
        <v>69.98</v>
      </c>
      <c r="O152" t="n">
        <v>33380.63</v>
      </c>
      <c r="P152" t="n">
        <v>320.43</v>
      </c>
      <c r="Q152" t="n">
        <v>452.57</v>
      </c>
      <c r="R152" t="n">
        <v>68.41</v>
      </c>
      <c r="S152" t="n">
        <v>57.64</v>
      </c>
      <c r="T152" t="n">
        <v>3305.79</v>
      </c>
      <c r="U152" t="n">
        <v>0.84</v>
      </c>
      <c r="V152" t="n">
        <v>0.89</v>
      </c>
      <c r="W152" t="n">
        <v>6.81</v>
      </c>
      <c r="X152" t="n">
        <v>0.19</v>
      </c>
      <c r="Y152" t="n">
        <v>1</v>
      </c>
      <c r="Z152" t="n">
        <v>10</v>
      </c>
      <c r="AA152" t="n">
        <v>514.6523526626232</v>
      </c>
      <c r="AB152" t="n">
        <v>704.1700537723729</v>
      </c>
      <c r="AC152" t="n">
        <v>636.9650521492146</v>
      </c>
      <c r="AD152" t="n">
        <v>514652.3526626232</v>
      </c>
      <c r="AE152" t="n">
        <v>704170.0537723729</v>
      </c>
      <c r="AF152" t="n">
        <v>1.922699657192461e-05</v>
      </c>
      <c r="AG152" t="n">
        <v>31</v>
      </c>
      <c r="AH152" t="n">
        <v>636965.0521492145</v>
      </c>
    </row>
    <row r="153">
      <c r="A153" t="n">
        <v>151</v>
      </c>
      <c r="B153" t="n">
        <v>105</v>
      </c>
      <c r="C153" t="inlineStr">
        <is>
          <t xml:space="preserve">CONCLUIDO	</t>
        </is>
      </c>
      <c r="D153" t="n">
        <v>3.7379</v>
      </c>
      <c r="E153" t="n">
        <v>26.75</v>
      </c>
      <c r="F153" t="n">
        <v>23.9</v>
      </c>
      <c r="G153" t="n">
        <v>204.9</v>
      </c>
      <c r="H153" t="n">
        <v>2.56</v>
      </c>
      <c r="I153" t="n">
        <v>7</v>
      </c>
      <c r="J153" t="n">
        <v>269.23</v>
      </c>
      <c r="K153" t="n">
        <v>55.27</v>
      </c>
      <c r="L153" t="n">
        <v>38.75</v>
      </c>
      <c r="M153" t="n">
        <v>5</v>
      </c>
      <c r="N153" t="n">
        <v>70.20999999999999</v>
      </c>
      <c r="O153" t="n">
        <v>33439.25</v>
      </c>
      <c r="P153" t="n">
        <v>320.57</v>
      </c>
      <c r="Q153" t="n">
        <v>452.55</v>
      </c>
      <c r="R153" t="n">
        <v>68.26000000000001</v>
      </c>
      <c r="S153" t="n">
        <v>57.64</v>
      </c>
      <c r="T153" t="n">
        <v>3234.98</v>
      </c>
      <c r="U153" t="n">
        <v>0.84</v>
      </c>
      <c r="V153" t="n">
        <v>0.89</v>
      </c>
      <c r="W153" t="n">
        <v>6.81</v>
      </c>
      <c r="X153" t="n">
        <v>0.18</v>
      </c>
      <c r="Y153" t="n">
        <v>1</v>
      </c>
      <c r="Z153" t="n">
        <v>10</v>
      </c>
      <c r="AA153" t="n">
        <v>514.6742461928065</v>
      </c>
      <c r="AB153" t="n">
        <v>704.2000094662441</v>
      </c>
      <c r="AC153" t="n">
        <v>636.9921489137057</v>
      </c>
      <c r="AD153" t="n">
        <v>514674.2461928065</v>
      </c>
      <c r="AE153" t="n">
        <v>704200.009466244</v>
      </c>
      <c r="AF153" t="n">
        <v>1.923162710361172e-05</v>
      </c>
      <c r="AG153" t="n">
        <v>31</v>
      </c>
      <c r="AH153" t="n">
        <v>636992.1489137057</v>
      </c>
    </row>
    <row r="154">
      <c r="A154" t="n">
        <v>152</v>
      </c>
      <c r="B154" t="n">
        <v>105</v>
      </c>
      <c r="C154" t="inlineStr">
        <is>
          <t xml:space="preserve">CONCLUIDO	</t>
        </is>
      </c>
      <c r="D154" t="n">
        <v>3.738</v>
      </c>
      <c r="E154" t="n">
        <v>26.75</v>
      </c>
      <c r="F154" t="n">
        <v>23.9</v>
      </c>
      <c r="G154" t="n">
        <v>204.89</v>
      </c>
      <c r="H154" t="n">
        <v>2.57</v>
      </c>
      <c r="I154" t="n">
        <v>7</v>
      </c>
      <c r="J154" t="n">
        <v>269.71</v>
      </c>
      <c r="K154" t="n">
        <v>55.27</v>
      </c>
      <c r="L154" t="n">
        <v>39</v>
      </c>
      <c r="M154" t="n">
        <v>5</v>
      </c>
      <c r="N154" t="n">
        <v>70.43000000000001</v>
      </c>
      <c r="O154" t="n">
        <v>33497.96</v>
      </c>
      <c r="P154" t="n">
        <v>321.08</v>
      </c>
      <c r="Q154" t="n">
        <v>452.57</v>
      </c>
      <c r="R154" t="n">
        <v>68.16</v>
      </c>
      <c r="S154" t="n">
        <v>57.64</v>
      </c>
      <c r="T154" t="n">
        <v>3185.39</v>
      </c>
      <c r="U154" t="n">
        <v>0.85</v>
      </c>
      <c r="V154" t="n">
        <v>0.89</v>
      </c>
      <c r="W154" t="n">
        <v>6.81</v>
      </c>
      <c r="X154" t="n">
        <v>0.18</v>
      </c>
      <c r="Y154" t="n">
        <v>1</v>
      </c>
      <c r="Z154" t="n">
        <v>10</v>
      </c>
      <c r="AA154" t="n">
        <v>514.9979279512446</v>
      </c>
      <c r="AB154" t="n">
        <v>704.6428851279703</v>
      </c>
      <c r="AC154" t="n">
        <v>637.3927571438569</v>
      </c>
      <c r="AD154" t="n">
        <v>514997.9279512446</v>
      </c>
      <c r="AE154" t="n">
        <v>704642.8851279704</v>
      </c>
      <c r="AF154" t="n">
        <v>1.923214160713252e-05</v>
      </c>
      <c r="AG154" t="n">
        <v>31</v>
      </c>
      <c r="AH154" t="n">
        <v>637392.7571438568</v>
      </c>
    </row>
    <row r="155">
      <c r="A155" t="n">
        <v>153</v>
      </c>
      <c r="B155" t="n">
        <v>105</v>
      </c>
      <c r="C155" t="inlineStr">
        <is>
          <t xml:space="preserve">CONCLUIDO	</t>
        </is>
      </c>
      <c r="D155" t="n">
        <v>3.7384</v>
      </c>
      <c r="E155" t="n">
        <v>26.75</v>
      </c>
      <c r="F155" t="n">
        <v>23.9</v>
      </c>
      <c r="G155" t="n">
        <v>204.87</v>
      </c>
      <c r="H155" t="n">
        <v>2.59</v>
      </c>
      <c r="I155" t="n">
        <v>7</v>
      </c>
      <c r="J155" t="n">
        <v>270.18</v>
      </c>
      <c r="K155" t="n">
        <v>55.27</v>
      </c>
      <c r="L155" t="n">
        <v>39.25</v>
      </c>
      <c r="M155" t="n">
        <v>5</v>
      </c>
      <c r="N155" t="n">
        <v>70.66</v>
      </c>
      <c r="O155" t="n">
        <v>33556.76</v>
      </c>
      <c r="P155" t="n">
        <v>321.69</v>
      </c>
      <c r="Q155" t="n">
        <v>452.55</v>
      </c>
      <c r="R155" t="n">
        <v>68.13</v>
      </c>
      <c r="S155" t="n">
        <v>57.64</v>
      </c>
      <c r="T155" t="n">
        <v>3168.8</v>
      </c>
      <c r="U155" t="n">
        <v>0.85</v>
      </c>
      <c r="V155" t="n">
        <v>0.89</v>
      </c>
      <c r="W155" t="n">
        <v>6.81</v>
      </c>
      <c r="X155" t="n">
        <v>0.18</v>
      </c>
      <c r="Y155" t="n">
        <v>1</v>
      </c>
      <c r="Z155" t="n">
        <v>10</v>
      </c>
      <c r="AA155" t="n">
        <v>515.3673087502843</v>
      </c>
      <c r="AB155" t="n">
        <v>705.1482882331472</v>
      </c>
      <c r="AC155" t="n">
        <v>637.8499252860134</v>
      </c>
      <c r="AD155" t="n">
        <v>515367.3087502844</v>
      </c>
      <c r="AE155" t="n">
        <v>705148.2882331472</v>
      </c>
      <c r="AF155" t="n">
        <v>1.923419962121567e-05</v>
      </c>
      <c r="AG155" t="n">
        <v>31</v>
      </c>
      <c r="AH155" t="n">
        <v>637849.9252860134</v>
      </c>
    </row>
    <row r="156">
      <c r="A156" t="n">
        <v>154</v>
      </c>
      <c r="B156" t="n">
        <v>105</v>
      </c>
      <c r="C156" t="inlineStr">
        <is>
          <t xml:space="preserve">CONCLUIDO	</t>
        </is>
      </c>
      <c r="D156" t="n">
        <v>3.7396</v>
      </c>
      <c r="E156" t="n">
        <v>26.74</v>
      </c>
      <c r="F156" t="n">
        <v>23.89</v>
      </c>
      <c r="G156" t="n">
        <v>204.79</v>
      </c>
      <c r="H156" t="n">
        <v>2.6</v>
      </c>
      <c r="I156" t="n">
        <v>7</v>
      </c>
      <c r="J156" t="n">
        <v>270.66</v>
      </c>
      <c r="K156" t="n">
        <v>55.27</v>
      </c>
      <c r="L156" t="n">
        <v>39.5</v>
      </c>
      <c r="M156" t="n">
        <v>5</v>
      </c>
      <c r="N156" t="n">
        <v>70.89</v>
      </c>
      <c r="O156" t="n">
        <v>33615.65</v>
      </c>
      <c r="P156" t="n">
        <v>321.99</v>
      </c>
      <c r="Q156" t="n">
        <v>452.59</v>
      </c>
      <c r="R156" t="n">
        <v>67.76000000000001</v>
      </c>
      <c r="S156" t="n">
        <v>57.64</v>
      </c>
      <c r="T156" t="n">
        <v>2980.65</v>
      </c>
      <c r="U156" t="n">
        <v>0.85</v>
      </c>
      <c r="V156" t="n">
        <v>0.89</v>
      </c>
      <c r="W156" t="n">
        <v>6.81</v>
      </c>
      <c r="X156" t="n">
        <v>0.17</v>
      </c>
      <c r="Y156" t="n">
        <v>1</v>
      </c>
      <c r="Z156" t="n">
        <v>10</v>
      </c>
      <c r="AA156" t="n">
        <v>515.473524276313</v>
      </c>
      <c r="AB156" t="n">
        <v>705.293617001758</v>
      </c>
      <c r="AC156" t="n">
        <v>637.9813840809179</v>
      </c>
      <c r="AD156" t="n">
        <v>515473.524276313</v>
      </c>
      <c r="AE156" t="n">
        <v>705293.617001758</v>
      </c>
      <c r="AF156" t="n">
        <v>1.924037366346516e-05</v>
      </c>
      <c r="AG156" t="n">
        <v>31</v>
      </c>
      <c r="AH156" t="n">
        <v>637981.3840809179</v>
      </c>
    </row>
    <row r="157">
      <c r="A157" t="n">
        <v>155</v>
      </c>
      <c r="B157" t="n">
        <v>105</v>
      </c>
      <c r="C157" t="inlineStr">
        <is>
          <t xml:space="preserve">CONCLUIDO	</t>
        </is>
      </c>
      <c r="D157" t="n">
        <v>3.7389</v>
      </c>
      <c r="E157" t="n">
        <v>26.75</v>
      </c>
      <c r="F157" t="n">
        <v>23.9</v>
      </c>
      <c r="G157" t="n">
        <v>204.84</v>
      </c>
      <c r="H157" t="n">
        <v>2.61</v>
      </c>
      <c r="I157" t="n">
        <v>7</v>
      </c>
      <c r="J157" t="n">
        <v>271.14</v>
      </c>
      <c r="K157" t="n">
        <v>55.27</v>
      </c>
      <c r="L157" t="n">
        <v>39.75</v>
      </c>
      <c r="M157" t="n">
        <v>5</v>
      </c>
      <c r="N157" t="n">
        <v>71.12</v>
      </c>
      <c r="O157" t="n">
        <v>33674.62</v>
      </c>
      <c r="P157" t="n">
        <v>322.71</v>
      </c>
      <c r="Q157" t="n">
        <v>452.56</v>
      </c>
      <c r="R157" t="n">
        <v>67.94</v>
      </c>
      <c r="S157" t="n">
        <v>57.64</v>
      </c>
      <c r="T157" t="n">
        <v>3071.34</v>
      </c>
      <c r="U157" t="n">
        <v>0.85</v>
      </c>
      <c r="V157" t="n">
        <v>0.89</v>
      </c>
      <c r="W157" t="n">
        <v>6.81</v>
      </c>
      <c r="X157" t="n">
        <v>0.17</v>
      </c>
      <c r="Y157" t="n">
        <v>1</v>
      </c>
      <c r="Z157" t="n">
        <v>10</v>
      </c>
      <c r="AA157" t="n">
        <v>515.9954971769333</v>
      </c>
      <c r="AB157" t="n">
        <v>706.0078033522058</v>
      </c>
      <c r="AC157" t="n">
        <v>638.627409488446</v>
      </c>
      <c r="AD157" t="n">
        <v>515995.4971769333</v>
      </c>
      <c r="AE157" t="n">
        <v>706007.8033522058</v>
      </c>
      <c r="AF157" t="n">
        <v>1.923677213881963e-05</v>
      </c>
      <c r="AG157" t="n">
        <v>31</v>
      </c>
      <c r="AH157" t="n">
        <v>638627.409488446</v>
      </c>
    </row>
    <row r="158">
      <c r="A158" t="n">
        <v>156</v>
      </c>
      <c r="B158" t="n">
        <v>105</v>
      </c>
      <c r="C158" t="inlineStr">
        <is>
          <t xml:space="preserve">CONCLUIDO	</t>
        </is>
      </c>
      <c r="D158" t="n">
        <v>3.7393</v>
      </c>
      <c r="E158" t="n">
        <v>26.74</v>
      </c>
      <c r="F158" t="n">
        <v>23.89</v>
      </c>
      <c r="G158" t="n">
        <v>204.81</v>
      </c>
      <c r="H158" t="n">
        <v>2.62</v>
      </c>
      <c r="I158" t="n">
        <v>7</v>
      </c>
      <c r="J158" t="n">
        <v>271.62</v>
      </c>
      <c r="K158" t="n">
        <v>55.27</v>
      </c>
      <c r="L158" t="n">
        <v>40</v>
      </c>
      <c r="M158" t="n">
        <v>5</v>
      </c>
      <c r="N158" t="n">
        <v>71.34999999999999</v>
      </c>
      <c r="O158" t="n">
        <v>33733.68</v>
      </c>
      <c r="P158" t="n">
        <v>322.91</v>
      </c>
      <c r="Q158" t="n">
        <v>452.55</v>
      </c>
      <c r="R158" t="n">
        <v>67.98999999999999</v>
      </c>
      <c r="S158" t="n">
        <v>57.64</v>
      </c>
      <c r="T158" t="n">
        <v>3098.05</v>
      </c>
      <c r="U158" t="n">
        <v>0.85</v>
      </c>
      <c r="V158" t="n">
        <v>0.89</v>
      </c>
      <c r="W158" t="n">
        <v>6.8</v>
      </c>
      <c r="X158" t="n">
        <v>0.17</v>
      </c>
      <c r="Y158" t="n">
        <v>1</v>
      </c>
      <c r="Z158" t="n">
        <v>10</v>
      </c>
      <c r="AA158" t="n">
        <v>516.0875859353546</v>
      </c>
      <c r="AB158" t="n">
        <v>706.1338032541471</v>
      </c>
      <c r="AC158" t="n">
        <v>638.741384136588</v>
      </c>
      <c r="AD158" t="n">
        <v>516087.5859353546</v>
      </c>
      <c r="AE158" t="n">
        <v>706133.8032541471</v>
      </c>
      <c r="AF158" t="n">
        <v>1.923883015290278e-05</v>
      </c>
      <c r="AG158" t="n">
        <v>31</v>
      </c>
      <c r="AH158" t="n">
        <v>638741.384136588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H8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60</v>
      </c>
      <c r="C2" t="inlineStr">
        <is>
          <t xml:space="preserve">CONCLUIDO	</t>
        </is>
      </c>
      <c r="D2" t="n">
        <v>2.5829</v>
      </c>
      <c r="E2" t="n">
        <v>38.72</v>
      </c>
      <c r="F2" t="n">
        <v>30.6</v>
      </c>
      <c r="G2" t="n">
        <v>7.85</v>
      </c>
      <c r="H2" t="n">
        <v>0.14</v>
      </c>
      <c r="I2" t="n">
        <v>234</v>
      </c>
      <c r="J2" t="n">
        <v>124.63</v>
      </c>
      <c r="K2" t="n">
        <v>45</v>
      </c>
      <c r="L2" t="n">
        <v>1</v>
      </c>
      <c r="M2" t="n">
        <v>232</v>
      </c>
      <c r="N2" t="n">
        <v>18.64</v>
      </c>
      <c r="O2" t="n">
        <v>15605.44</v>
      </c>
      <c r="P2" t="n">
        <v>323.07</v>
      </c>
      <c r="Q2" t="n">
        <v>453.24</v>
      </c>
      <c r="R2" t="n">
        <v>286.44</v>
      </c>
      <c r="S2" t="n">
        <v>57.64</v>
      </c>
      <c r="T2" t="n">
        <v>111185.59</v>
      </c>
      <c r="U2" t="n">
        <v>0.2</v>
      </c>
      <c r="V2" t="n">
        <v>0.6899999999999999</v>
      </c>
      <c r="W2" t="n">
        <v>7.18</v>
      </c>
      <c r="X2" t="n">
        <v>6.86</v>
      </c>
      <c r="Y2" t="n">
        <v>1</v>
      </c>
      <c r="Z2" t="n">
        <v>10</v>
      </c>
      <c r="AA2" t="n">
        <v>745.891445724145</v>
      </c>
      <c r="AB2" t="n">
        <v>1020.561582447943</v>
      </c>
      <c r="AC2" t="n">
        <v>923.1606173862882</v>
      </c>
      <c r="AD2" t="n">
        <v>745891.445724145</v>
      </c>
      <c r="AE2" t="n">
        <v>1020561.582447944</v>
      </c>
      <c r="AF2" t="n">
        <v>1.665472599903863e-05</v>
      </c>
      <c r="AG2" t="n">
        <v>45</v>
      </c>
      <c r="AH2" t="n">
        <v>923160.6173862882</v>
      </c>
    </row>
    <row r="3">
      <c r="A3" t="n">
        <v>1</v>
      </c>
      <c r="B3" t="n">
        <v>60</v>
      </c>
      <c r="C3" t="inlineStr">
        <is>
          <t xml:space="preserve">CONCLUIDO	</t>
        </is>
      </c>
      <c r="D3" t="n">
        <v>2.8102</v>
      </c>
      <c r="E3" t="n">
        <v>35.58</v>
      </c>
      <c r="F3" t="n">
        <v>28.93</v>
      </c>
      <c r="G3" t="n">
        <v>9.81</v>
      </c>
      <c r="H3" t="n">
        <v>0.18</v>
      </c>
      <c r="I3" t="n">
        <v>177</v>
      </c>
      <c r="J3" t="n">
        <v>124.96</v>
      </c>
      <c r="K3" t="n">
        <v>45</v>
      </c>
      <c r="L3" t="n">
        <v>1.25</v>
      </c>
      <c r="M3" t="n">
        <v>175</v>
      </c>
      <c r="N3" t="n">
        <v>18.71</v>
      </c>
      <c r="O3" t="n">
        <v>15645.96</v>
      </c>
      <c r="P3" t="n">
        <v>304.99</v>
      </c>
      <c r="Q3" t="n">
        <v>453.07</v>
      </c>
      <c r="R3" t="n">
        <v>231.08</v>
      </c>
      <c r="S3" t="n">
        <v>57.64</v>
      </c>
      <c r="T3" t="n">
        <v>83790.87</v>
      </c>
      <c r="U3" t="n">
        <v>0.25</v>
      </c>
      <c r="V3" t="n">
        <v>0.73</v>
      </c>
      <c r="W3" t="n">
        <v>7.11</v>
      </c>
      <c r="X3" t="n">
        <v>5.19</v>
      </c>
      <c r="Y3" t="n">
        <v>1</v>
      </c>
      <c r="Z3" t="n">
        <v>10</v>
      </c>
      <c r="AA3" t="n">
        <v>673.6531975957346</v>
      </c>
      <c r="AB3" t="n">
        <v>921.7220244320671</v>
      </c>
      <c r="AC3" t="n">
        <v>833.7541680652561</v>
      </c>
      <c r="AD3" t="n">
        <v>673653.1975957346</v>
      </c>
      <c r="AE3" t="n">
        <v>921722.0244320671</v>
      </c>
      <c r="AF3" t="n">
        <v>1.812037283770117e-05</v>
      </c>
      <c r="AG3" t="n">
        <v>42</v>
      </c>
      <c r="AH3" t="n">
        <v>833754.1680652561</v>
      </c>
    </row>
    <row r="4">
      <c r="A4" t="n">
        <v>2</v>
      </c>
      <c r="B4" t="n">
        <v>60</v>
      </c>
      <c r="C4" t="inlineStr">
        <is>
          <t xml:space="preserve">CONCLUIDO	</t>
        </is>
      </c>
      <c r="D4" t="n">
        <v>2.9743</v>
      </c>
      <c r="E4" t="n">
        <v>33.62</v>
      </c>
      <c r="F4" t="n">
        <v>27.86</v>
      </c>
      <c r="G4" t="n">
        <v>11.77</v>
      </c>
      <c r="H4" t="n">
        <v>0.21</v>
      </c>
      <c r="I4" t="n">
        <v>142</v>
      </c>
      <c r="J4" t="n">
        <v>125.29</v>
      </c>
      <c r="K4" t="n">
        <v>45</v>
      </c>
      <c r="L4" t="n">
        <v>1.5</v>
      </c>
      <c r="M4" t="n">
        <v>140</v>
      </c>
      <c r="N4" t="n">
        <v>18.79</v>
      </c>
      <c r="O4" t="n">
        <v>15686.51</v>
      </c>
      <c r="P4" t="n">
        <v>293.17</v>
      </c>
      <c r="Q4" t="n">
        <v>452.93</v>
      </c>
      <c r="R4" t="n">
        <v>196.82</v>
      </c>
      <c r="S4" t="n">
        <v>57.64</v>
      </c>
      <c r="T4" t="n">
        <v>66839.03</v>
      </c>
      <c r="U4" t="n">
        <v>0.29</v>
      </c>
      <c r="V4" t="n">
        <v>0.76</v>
      </c>
      <c r="W4" t="n">
        <v>7.03</v>
      </c>
      <c r="X4" t="n">
        <v>4.12</v>
      </c>
      <c r="Y4" t="n">
        <v>1</v>
      </c>
      <c r="Z4" t="n">
        <v>10</v>
      </c>
      <c r="AA4" t="n">
        <v>619.5693565388707</v>
      </c>
      <c r="AB4" t="n">
        <v>847.7221270873947</v>
      </c>
      <c r="AC4" t="n">
        <v>766.816717063651</v>
      </c>
      <c r="AD4" t="n">
        <v>619569.3565388707</v>
      </c>
      <c r="AE4" t="n">
        <v>847722.1270873947</v>
      </c>
      <c r="AF4" t="n">
        <v>1.917850150564892e-05</v>
      </c>
      <c r="AG4" t="n">
        <v>39</v>
      </c>
      <c r="AH4" t="n">
        <v>766816.7170636511</v>
      </c>
    </row>
    <row r="5">
      <c r="A5" t="n">
        <v>3</v>
      </c>
      <c r="B5" t="n">
        <v>60</v>
      </c>
      <c r="C5" t="inlineStr">
        <is>
          <t xml:space="preserve">CONCLUIDO	</t>
        </is>
      </c>
      <c r="D5" t="n">
        <v>3.0901</v>
      </c>
      <c r="E5" t="n">
        <v>32.36</v>
      </c>
      <c r="F5" t="n">
        <v>27.19</v>
      </c>
      <c r="G5" t="n">
        <v>13.71</v>
      </c>
      <c r="H5" t="n">
        <v>0.25</v>
      </c>
      <c r="I5" t="n">
        <v>119</v>
      </c>
      <c r="J5" t="n">
        <v>125.62</v>
      </c>
      <c r="K5" t="n">
        <v>45</v>
      </c>
      <c r="L5" t="n">
        <v>1.75</v>
      </c>
      <c r="M5" t="n">
        <v>117</v>
      </c>
      <c r="N5" t="n">
        <v>18.87</v>
      </c>
      <c r="O5" t="n">
        <v>15727.09</v>
      </c>
      <c r="P5" t="n">
        <v>285.61</v>
      </c>
      <c r="Q5" t="n">
        <v>452.88</v>
      </c>
      <c r="R5" t="n">
        <v>174.84</v>
      </c>
      <c r="S5" t="n">
        <v>57.64</v>
      </c>
      <c r="T5" t="n">
        <v>55962.85</v>
      </c>
      <c r="U5" t="n">
        <v>0.33</v>
      </c>
      <c r="V5" t="n">
        <v>0.78</v>
      </c>
      <c r="W5" t="n">
        <v>7</v>
      </c>
      <c r="X5" t="n">
        <v>3.46</v>
      </c>
      <c r="Y5" t="n">
        <v>1</v>
      </c>
      <c r="Z5" t="n">
        <v>10</v>
      </c>
      <c r="AA5" t="n">
        <v>593.803403469567</v>
      </c>
      <c r="AB5" t="n">
        <v>812.4680133843492</v>
      </c>
      <c r="AC5" t="n">
        <v>734.9272064929646</v>
      </c>
      <c r="AD5" t="n">
        <v>593803.403469567</v>
      </c>
      <c r="AE5" t="n">
        <v>812468.0133843492</v>
      </c>
      <c r="AF5" t="n">
        <v>1.992518828047128e-05</v>
      </c>
      <c r="AG5" t="n">
        <v>38</v>
      </c>
      <c r="AH5" t="n">
        <v>734927.2064929646</v>
      </c>
    </row>
    <row r="6">
      <c r="A6" t="n">
        <v>4</v>
      </c>
      <c r="B6" t="n">
        <v>60</v>
      </c>
      <c r="C6" t="inlineStr">
        <is>
          <t xml:space="preserve">CONCLUIDO	</t>
        </is>
      </c>
      <c r="D6" t="n">
        <v>3.1835</v>
      </c>
      <c r="E6" t="n">
        <v>31.41</v>
      </c>
      <c r="F6" t="n">
        <v>26.67</v>
      </c>
      <c r="G6" t="n">
        <v>15.69</v>
      </c>
      <c r="H6" t="n">
        <v>0.28</v>
      </c>
      <c r="I6" t="n">
        <v>102</v>
      </c>
      <c r="J6" t="n">
        <v>125.95</v>
      </c>
      <c r="K6" t="n">
        <v>45</v>
      </c>
      <c r="L6" t="n">
        <v>2</v>
      </c>
      <c r="M6" t="n">
        <v>100</v>
      </c>
      <c r="N6" t="n">
        <v>18.95</v>
      </c>
      <c r="O6" t="n">
        <v>15767.7</v>
      </c>
      <c r="P6" t="n">
        <v>279.72</v>
      </c>
      <c r="Q6" t="n">
        <v>452.86</v>
      </c>
      <c r="R6" t="n">
        <v>158.03</v>
      </c>
      <c r="S6" t="n">
        <v>57.64</v>
      </c>
      <c r="T6" t="n">
        <v>47642.4</v>
      </c>
      <c r="U6" t="n">
        <v>0.36</v>
      </c>
      <c r="V6" t="n">
        <v>0.8</v>
      </c>
      <c r="W6" t="n">
        <v>6.97</v>
      </c>
      <c r="X6" t="n">
        <v>2.94</v>
      </c>
      <c r="Y6" t="n">
        <v>1</v>
      </c>
      <c r="Z6" t="n">
        <v>10</v>
      </c>
      <c r="AA6" t="n">
        <v>572.3747577233264</v>
      </c>
      <c r="AB6" t="n">
        <v>783.148394909213</v>
      </c>
      <c r="AC6" t="n">
        <v>708.4058112547526</v>
      </c>
      <c r="AD6" t="n">
        <v>572374.7577233264</v>
      </c>
      <c r="AE6" t="n">
        <v>783148.3949092131</v>
      </c>
      <c r="AF6" t="n">
        <v>2.052743823529346e-05</v>
      </c>
      <c r="AG6" t="n">
        <v>37</v>
      </c>
      <c r="AH6" t="n">
        <v>708405.8112547526</v>
      </c>
    </row>
    <row r="7">
      <c r="A7" t="n">
        <v>5</v>
      </c>
      <c r="B7" t="n">
        <v>60</v>
      </c>
      <c r="C7" t="inlineStr">
        <is>
          <t xml:space="preserve">CONCLUIDO	</t>
        </is>
      </c>
      <c r="D7" t="n">
        <v>3.2604</v>
      </c>
      <c r="E7" t="n">
        <v>30.67</v>
      </c>
      <c r="F7" t="n">
        <v>26.26</v>
      </c>
      <c r="G7" t="n">
        <v>17.71</v>
      </c>
      <c r="H7" t="n">
        <v>0.31</v>
      </c>
      <c r="I7" t="n">
        <v>89</v>
      </c>
      <c r="J7" t="n">
        <v>126.28</v>
      </c>
      <c r="K7" t="n">
        <v>45</v>
      </c>
      <c r="L7" t="n">
        <v>2.25</v>
      </c>
      <c r="M7" t="n">
        <v>87</v>
      </c>
      <c r="N7" t="n">
        <v>19.03</v>
      </c>
      <c r="O7" t="n">
        <v>15808.34</v>
      </c>
      <c r="P7" t="n">
        <v>274.9</v>
      </c>
      <c r="Q7" t="n">
        <v>452.87</v>
      </c>
      <c r="R7" t="n">
        <v>145.15</v>
      </c>
      <c r="S7" t="n">
        <v>57.64</v>
      </c>
      <c r="T7" t="n">
        <v>41265.68</v>
      </c>
      <c r="U7" t="n">
        <v>0.4</v>
      </c>
      <c r="V7" t="n">
        <v>0.8100000000000001</v>
      </c>
      <c r="W7" t="n">
        <v>6.93</v>
      </c>
      <c r="X7" t="n">
        <v>2.53</v>
      </c>
      <c r="Y7" t="n">
        <v>1</v>
      </c>
      <c r="Z7" t="n">
        <v>10</v>
      </c>
      <c r="AA7" t="n">
        <v>553.7401795504619</v>
      </c>
      <c r="AB7" t="n">
        <v>757.6517429535315</v>
      </c>
      <c r="AC7" t="n">
        <v>685.3425239769457</v>
      </c>
      <c r="AD7" t="n">
        <v>553740.1795504619</v>
      </c>
      <c r="AE7" t="n">
        <v>757651.7429535316</v>
      </c>
      <c r="AF7" t="n">
        <v>2.102329499681194e-05</v>
      </c>
      <c r="AG7" t="n">
        <v>36</v>
      </c>
      <c r="AH7" t="n">
        <v>685342.5239769457</v>
      </c>
    </row>
    <row r="8">
      <c r="A8" t="n">
        <v>6</v>
      </c>
      <c r="B8" t="n">
        <v>60</v>
      </c>
      <c r="C8" t="inlineStr">
        <is>
          <t xml:space="preserve">CONCLUIDO	</t>
        </is>
      </c>
      <c r="D8" t="n">
        <v>3.319</v>
      </c>
      <c r="E8" t="n">
        <v>30.13</v>
      </c>
      <c r="F8" t="n">
        <v>25.98</v>
      </c>
      <c r="G8" t="n">
        <v>19.73</v>
      </c>
      <c r="H8" t="n">
        <v>0.35</v>
      </c>
      <c r="I8" t="n">
        <v>79</v>
      </c>
      <c r="J8" t="n">
        <v>126.61</v>
      </c>
      <c r="K8" t="n">
        <v>45</v>
      </c>
      <c r="L8" t="n">
        <v>2.5</v>
      </c>
      <c r="M8" t="n">
        <v>77</v>
      </c>
      <c r="N8" t="n">
        <v>19.11</v>
      </c>
      <c r="O8" t="n">
        <v>15849</v>
      </c>
      <c r="P8" t="n">
        <v>271.35</v>
      </c>
      <c r="Q8" t="n">
        <v>452.85</v>
      </c>
      <c r="R8" t="n">
        <v>135.47</v>
      </c>
      <c r="S8" t="n">
        <v>57.64</v>
      </c>
      <c r="T8" t="n">
        <v>36479.58</v>
      </c>
      <c r="U8" t="n">
        <v>0.43</v>
      </c>
      <c r="V8" t="n">
        <v>0.82</v>
      </c>
      <c r="W8" t="n">
        <v>6.93</v>
      </c>
      <c r="X8" t="n">
        <v>2.25</v>
      </c>
      <c r="Y8" t="n">
        <v>1</v>
      </c>
      <c r="Z8" t="n">
        <v>10</v>
      </c>
      <c r="AA8" t="n">
        <v>537.8497345156779</v>
      </c>
      <c r="AB8" t="n">
        <v>735.909735019982</v>
      </c>
      <c r="AC8" t="n">
        <v>665.6755427654742</v>
      </c>
      <c r="AD8" t="n">
        <v>537849.7345156779</v>
      </c>
      <c r="AE8" t="n">
        <v>735909.735019982</v>
      </c>
      <c r="AF8" t="n">
        <v>2.140115203484812e-05</v>
      </c>
      <c r="AG8" t="n">
        <v>35</v>
      </c>
      <c r="AH8" t="n">
        <v>665675.5427654742</v>
      </c>
    </row>
    <row r="9">
      <c r="A9" t="n">
        <v>7</v>
      </c>
      <c r="B9" t="n">
        <v>60</v>
      </c>
      <c r="C9" t="inlineStr">
        <is>
          <t xml:space="preserve">CONCLUIDO	</t>
        </is>
      </c>
      <c r="D9" t="n">
        <v>3.3704</v>
      </c>
      <c r="E9" t="n">
        <v>29.67</v>
      </c>
      <c r="F9" t="n">
        <v>25.72</v>
      </c>
      <c r="G9" t="n">
        <v>21.74</v>
      </c>
      <c r="H9" t="n">
        <v>0.38</v>
      </c>
      <c r="I9" t="n">
        <v>71</v>
      </c>
      <c r="J9" t="n">
        <v>126.94</v>
      </c>
      <c r="K9" t="n">
        <v>45</v>
      </c>
      <c r="L9" t="n">
        <v>2.75</v>
      </c>
      <c r="M9" t="n">
        <v>69</v>
      </c>
      <c r="N9" t="n">
        <v>19.19</v>
      </c>
      <c r="O9" t="n">
        <v>15889.69</v>
      </c>
      <c r="P9" t="n">
        <v>268.04</v>
      </c>
      <c r="Q9" t="n">
        <v>452.85</v>
      </c>
      <c r="R9" t="n">
        <v>127.05</v>
      </c>
      <c r="S9" t="n">
        <v>57.64</v>
      </c>
      <c r="T9" t="n">
        <v>32307.44</v>
      </c>
      <c r="U9" t="n">
        <v>0.45</v>
      </c>
      <c r="V9" t="n">
        <v>0.82</v>
      </c>
      <c r="W9" t="n">
        <v>6.92</v>
      </c>
      <c r="X9" t="n">
        <v>1.99</v>
      </c>
      <c r="Y9" t="n">
        <v>1</v>
      </c>
      <c r="Z9" t="n">
        <v>10</v>
      </c>
      <c r="AA9" t="n">
        <v>531.7610131676299</v>
      </c>
      <c r="AB9" t="n">
        <v>727.5788778561549</v>
      </c>
      <c r="AC9" t="n">
        <v>658.1397709169313</v>
      </c>
      <c r="AD9" t="n">
        <v>531761.0131676299</v>
      </c>
      <c r="AE9" t="n">
        <v>727578.8778561549</v>
      </c>
      <c r="AF9" t="n">
        <v>2.173258295216996e-05</v>
      </c>
      <c r="AG9" t="n">
        <v>35</v>
      </c>
      <c r="AH9" t="n">
        <v>658139.7709169313</v>
      </c>
    </row>
    <row r="10">
      <c r="A10" t="n">
        <v>8</v>
      </c>
      <c r="B10" t="n">
        <v>60</v>
      </c>
      <c r="C10" t="inlineStr">
        <is>
          <t xml:space="preserve">CONCLUIDO	</t>
        </is>
      </c>
      <c r="D10" t="n">
        <v>3.4021</v>
      </c>
      <c r="E10" t="n">
        <v>29.39</v>
      </c>
      <c r="F10" t="n">
        <v>25.6</v>
      </c>
      <c r="G10" t="n">
        <v>23.63</v>
      </c>
      <c r="H10" t="n">
        <v>0.42</v>
      </c>
      <c r="I10" t="n">
        <v>65</v>
      </c>
      <c r="J10" t="n">
        <v>127.27</v>
      </c>
      <c r="K10" t="n">
        <v>45</v>
      </c>
      <c r="L10" t="n">
        <v>3</v>
      </c>
      <c r="M10" t="n">
        <v>63</v>
      </c>
      <c r="N10" t="n">
        <v>19.27</v>
      </c>
      <c r="O10" t="n">
        <v>15930.42</v>
      </c>
      <c r="P10" t="n">
        <v>266.46</v>
      </c>
      <c r="Q10" t="n">
        <v>452.77</v>
      </c>
      <c r="R10" t="n">
        <v>123.3</v>
      </c>
      <c r="S10" t="n">
        <v>57.64</v>
      </c>
      <c r="T10" t="n">
        <v>30464.01</v>
      </c>
      <c r="U10" t="n">
        <v>0.47</v>
      </c>
      <c r="V10" t="n">
        <v>0.83</v>
      </c>
      <c r="W10" t="n">
        <v>6.9</v>
      </c>
      <c r="X10" t="n">
        <v>1.87</v>
      </c>
      <c r="Y10" t="n">
        <v>1</v>
      </c>
      <c r="Z10" t="n">
        <v>10</v>
      </c>
      <c r="AA10" t="n">
        <v>528.4677521994146</v>
      </c>
      <c r="AB10" t="n">
        <v>723.0728929110226</v>
      </c>
      <c r="AC10" t="n">
        <v>654.0638308507728</v>
      </c>
      <c r="AD10" t="n">
        <v>528467.7521994145</v>
      </c>
      <c r="AE10" t="n">
        <v>723072.8929110225</v>
      </c>
      <c r="AF10" t="n">
        <v>2.19369868447595e-05</v>
      </c>
      <c r="AG10" t="n">
        <v>35</v>
      </c>
      <c r="AH10" t="n">
        <v>654063.8308507728</v>
      </c>
    </row>
    <row r="11">
      <c r="A11" t="n">
        <v>9</v>
      </c>
      <c r="B11" t="n">
        <v>60</v>
      </c>
      <c r="C11" t="inlineStr">
        <is>
          <t xml:space="preserve">CONCLUIDO	</t>
        </is>
      </c>
      <c r="D11" t="n">
        <v>3.439</v>
      </c>
      <c r="E11" t="n">
        <v>29.08</v>
      </c>
      <c r="F11" t="n">
        <v>25.41</v>
      </c>
      <c r="G11" t="n">
        <v>25.41</v>
      </c>
      <c r="H11" t="n">
        <v>0.45</v>
      </c>
      <c r="I11" t="n">
        <v>60</v>
      </c>
      <c r="J11" t="n">
        <v>127.6</v>
      </c>
      <c r="K11" t="n">
        <v>45</v>
      </c>
      <c r="L11" t="n">
        <v>3.25</v>
      </c>
      <c r="M11" t="n">
        <v>58</v>
      </c>
      <c r="N11" t="n">
        <v>19.35</v>
      </c>
      <c r="O11" t="n">
        <v>15971.17</v>
      </c>
      <c r="P11" t="n">
        <v>263.88</v>
      </c>
      <c r="Q11" t="n">
        <v>452.64</v>
      </c>
      <c r="R11" t="n">
        <v>117.51</v>
      </c>
      <c r="S11" t="n">
        <v>57.64</v>
      </c>
      <c r="T11" t="n">
        <v>27594.89</v>
      </c>
      <c r="U11" t="n">
        <v>0.49</v>
      </c>
      <c r="V11" t="n">
        <v>0.83</v>
      </c>
      <c r="W11" t="n">
        <v>6.88</v>
      </c>
      <c r="X11" t="n">
        <v>1.69</v>
      </c>
      <c r="Y11" t="n">
        <v>1</v>
      </c>
      <c r="Z11" t="n">
        <v>10</v>
      </c>
      <c r="AA11" t="n">
        <v>515.2393416905609</v>
      </c>
      <c r="AB11" t="n">
        <v>704.9731980565253</v>
      </c>
      <c r="AC11" t="n">
        <v>637.6915454701076</v>
      </c>
      <c r="AD11" t="n">
        <v>515239.3416905609</v>
      </c>
      <c r="AE11" t="n">
        <v>704973.1980565253</v>
      </c>
      <c r="AF11" t="n">
        <v>2.217492071342051e-05</v>
      </c>
      <c r="AG11" t="n">
        <v>34</v>
      </c>
      <c r="AH11" t="n">
        <v>637691.5454701076</v>
      </c>
    </row>
    <row r="12">
      <c r="A12" t="n">
        <v>10</v>
      </c>
      <c r="B12" t="n">
        <v>60</v>
      </c>
      <c r="C12" t="inlineStr">
        <is>
          <t xml:space="preserve">CONCLUIDO	</t>
        </is>
      </c>
      <c r="D12" t="n">
        <v>3.4729</v>
      </c>
      <c r="E12" t="n">
        <v>28.79</v>
      </c>
      <c r="F12" t="n">
        <v>25.26</v>
      </c>
      <c r="G12" t="n">
        <v>27.55</v>
      </c>
      <c r="H12" t="n">
        <v>0.48</v>
      </c>
      <c r="I12" t="n">
        <v>55</v>
      </c>
      <c r="J12" t="n">
        <v>127.93</v>
      </c>
      <c r="K12" t="n">
        <v>45</v>
      </c>
      <c r="L12" t="n">
        <v>3.5</v>
      </c>
      <c r="M12" t="n">
        <v>53</v>
      </c>
      <c r="N12" t="n">
        <v>19.43</v>
      </c>
      <c r="O12" t="n">
        <v>16011.95</v>
      </c>
      <c r="P12" t="n">
        <v>261.81</v>
      </c>
      <c r="Q12" t="n">
        <v>452.7</v>
      </c>
      <c r="R12" t="n">
        <v>112.25</v>
      </c>
      <c r="S12" t="n">
        <v>57.64</v>
      </c>
      <c r="T12" t="n">
        <v>24989.41</v>
      </c>
      <c r="U12" t="n">
        <v>0.51</v>
      </c>
      <c r="V12" t="n">
        <v>0.84</v>
      </c>
      <c r="W12" t="n">
        <v>6.88</v>
      </c>
      <c r="X12" t="n">
        <v>1.53</v>
      </c>
      <c r="Y12" t="n">
        <v>1</v>
      </c>
      <c r="Z12" t="n">
        <v>10</v>
      </c>
      <c r="AA12" t="n">
        <v>511.5766913037886</v>
      </c>
      <c r="AB12" t="n">
        <v>699.9617982126125</v>
      </c>
      <c r="AC12" t="n">
        <v>633.158426593754</v>
      </c>
      <c r="AD12" t="n">
        <v>511576.6913037886</v>
      </c>
      <c r="AE12" t="n">
        <v>699961.7982126125</v>
      </c>
      <c r="AF12" t="n">
        <v>2.239351036511721e-05</v>
      </c>
      <c r="AG12" t="n">
        <v>34</v>
      </c>
      <c r="AH12" t="n">
        <v>633158.426593754</v>
      </c>
    </row>
    <row r="13">
      <c r="A13" t="n">
        <v>11</v>
      </c>
      <c r="B13" t="n">
        <v>60</v>
      </c>
      <c r="C13" t="inlineStr">
        <is>
          <t xml:space="preserve">CONCLUIDO	</t>
        </is>
      </c>
      <c r="D13" t="n">
        <v>3.495</v>
      </c>
      <c r="E13" t="n">
        <v>28.61</v>
      </c>
      <c r="F13" t="n">
        <v>25.18</v>
      </c>
      <c r="G13" t="n">
        <v>29.62</v>
      </c>
      <c r="H13" t="n">
        <v>0.52</v>
      </c>
      <c r="I13" t="n">
        <v>51</v>
      </c>
      <c r="J13" t="n">
        <v>128.26</v>
      </c>
      <c r="K13" t="n">
        <v>45</v>
      </c>
      <c r="L13" t="n">
        <v>3.75</v>
      </c>
      <c r="M13" t="n">
        <v>49</v>
      </c>
      <c r="N13" t="n">
        <v>19.51</v>
      </c>
      <c r="O13" t="n">
        <v>16052.76</v>
      </c>
      <c r="P13" t="n">
        <v>260.39</v>
      </c>
      <c r="Q13" t="n">
        <v>452.77</v>
      </c>
      <c r="R13" t="n">
        <v>109.4</v>
      </c>
      <c r="S13" t="n">
        <v>57.64</v>
      </c>
      <c r="T13" t="n">
        <v>23580.85</v>
      </c>
      <c r="U13" t="n">
        <v>0.53</v>
      </c>
      <c r="V13" t="n">
        <v>0.84</v>
      </c>
      <c r="W13" t="n">
        <v>6.88</v>
      </c>
      <c r="X13" t="n">
        <v>1.45</v>
      </c>
      <c r="Y13" t="n">
        <v>1</v>
      </c>
      <c r="Z13" t="n">
        <v>10</v>
      </c>
      <c r="AA13" t="n">
        <v>509.1964663708761</v>
      </c>
      <c r="AB13" t="n">
        <v>696.7050694512888</v>
      </c>
      <c r="AC13" t="n">
        <v>630.2125154545633</v>
      </c>
      <c r="AD13" t="n">
        <v>509196.4663708761</v>
      </c>
      <c r="AE13" t="n">
        <v>696705.0694512888</v>
      </c>
      <c r="AF13" t="n">
        <v>2.253601276342096e-05</v>
      </c>
      <c r="AG13" t="n">
        <v>34</v>
      </c>
      <c r="AH13" t="n">
        <v>630212.5154545633</v>
      </c>
    </row>
    <row r="14">
      <c r="A14" t="n">
        <v>12</v>
      </c>
      <c r="B14" t="n">
        <v>60</v>
      </c>
      <c r="C14" t="inlineStr">
        <is>
          <t xml:space="preserve">CONCLUIDO	</t>
        </is>
      </c>
      <c r="D14" t="n">
        <v>3.5184</v>
      </c>
      <c r="E14" t="n">
        <v>28.42</v>
      </c>
      <c r="F14" t="n">
        <v>25.06</v>
      </c>
      <c r="G14" t="n">
        <v>31.33</v>
      </c>
      <c r="H14" t="n">
        <v>0.55</v>
      </c>
      <c r="I14" t="n">
        <v>48</v>
      </c>
      <c r="J14" t="n">
        <v>128.59</v>
      </c>
      <c r="K14" t="n">
        <v>45</v>
      </c>
      <c r="L14" t="n">
        <v>4</v>
      </c>
      <c r="M14" t="n">
        <v>46</v>
      </c>
      <c r="N14" t="n">
        <v>19.59</v>
      </c>
      <c r="O14" t="n">
        <v>16093.6</v>
      </c>
      <c r="P14" t="n">
        <v>258.69</v>
      </c>
      <c r="Q14" t="n">
        <v>452.67</v>
      </c>
      <c r="R14" t="n">
        <v>105.86</v>
      </c>
      <c r="S14" t="n">
        <v>57.64</v>
      </c>
      <c r="T14" t="n">
        <v>21826.95</v>
      </c>
      <c r="U14" t="n">
        <v>0.54</v>
      </c>
      <c r="V14" t="n">
        <v>0.85</v>
      </c>
      <c r="W14" t="n">
        <v>6.87</v>
      </c>
      <c r="X14" t="n">
        <v>1.34</v>
      </c>
      <c r="Y14" t="n">
        <v>1</v>
      </c>
      <c r="Z14" t="n">
        <v>10</v>
      </c>
      <c r="AA14" t="n">
        <v>497.6397122800557</v>
      </c>
      <c r="AB14" t="n">
        <v>680.8926086562212</v>
      </c>
      <c r="AC14" t="n">
        <v>615.9091737248489</v>
      </c>
      <c r="AD14" t="n">
        <v>497639.7122800557</v>
      </c>
      <c r="AE14" t="n">
        <v>680892.6086562212</v>
      </c>
      <c r="AF14" t="n">
        <v>2.268689765574258e-05</v>
      </c>
      <c r="AG14" t="n">
        <v>33</v>
      </c>
      <c r="AH14" t="n">
        <v>615909.1737248489</v>
      </c>
    </row>
    <row r="15">
      <c r="A15" t="n">
        <v>13</v>
      </c>
      <c r="B15" t="n">
        <v>60</v>
      </c>
      <c r="C15" t="inlineStr">
        <is>
          <t xml:space="preserve">CONCLUIDO	</t>
        </is>
      </c>
      <c r="D15" t="n">
        <v>3.5364</v>
      </c>
      <c r="E15" t="n">
        <v>28.28</v>
      </c>
      <c r="F15" t="n">
        <v>25</v>
      </c>
      <c r="G15" t="n">
        <v>33.33</v>
      </c>
      <c r="H15" t="n">
        <v>0.58</v>
      </c>
      <c r="I15" t="n">
        <v>45</v>
      </c>
      <c r="J15" t="n">
        <v>128.92</v>
      </c>
      <c r="K15" t="n">
        <v>45</v>
      </c>
      <c r="L15" t="n">
        <v>4.25</v>
      </c>
      <c r="M15" t="n">
        <v>43</v>
      </c>
      <c r="N15" t="n">
        <v>19.68</v>
      </c>
      <c r="O15" t="n">
        <v>16134.46</v>
      </c>
      <c r="P15" t="n">
        <v>257.35</v>
      </c>
      <c r="Q15" t="n">
        <v>452.66</v>
      </c>
      <c r="R15" t="n">
        <v>103.66</v>
      </c>
      <c r="S15" t="n">
        <v>57.64</v>
      </c>
      <c r="T15" t="n">
        <v>20742.65</v>
      </c>
      <c r="U15" t="n">
        <v>0.5600000000000001</v>
      </c>
      <c r="V15" t="n">
        <v>0.85</v>
      </c>
      <c r="W15" t="n">
        <v>6.87</v>
      </c>
      <c r="X15" t="n">
        <v>1.27</v>
      </c>
      <c r="Y15" t="n">
        <v>1</v>
      </c>
      <c r="Z15" t="n">
        <v>10</v>
      </c>
      <c r="AA15" t="n">
        <v>495.6291288324025</v>
      </c>
      <c r="AB15" t="n">
        <v>678.1416396824605</v>
      </c>
      <c r="AC15" t="n">
        <v>613.4207533689348</v>
      </c>
      <c r="AD15" t="n">
        <v>495629.1288324025</v>
      </c>
      <c r="AE15" t="n">
        <v>678141.6396824606</v>
      </c>
      <c r="AF15" t="n">
        <v>2.280296295752844e-05</v>
      </c>
      <c r="AG15" t="n">
        <v>33</v>
      </c>
      <c r="AH15" t="n">
        <v>613420.7533689348</v>
      </c>
    </row>
    <row r="16">
      <c r="A16" t="n">
        <v>14</v>
      </c>
      <c r="B16" t="n">
        <v>60</v>
      </c>
      <c r="C16" t="inlineStr">
        <is>
          <t xml:space="preserve">CONCLUIDO	</t>
        </is>
      </c>
      <c r="D16" t="n">
        <v>3.5598</v>
      </c>
      <c r="E16" t="n">
        <v>28.09</v>
      </c>
      <c r="F16" t="n">
        <v>24.89</v>
      </c>
      <c r="G16" t="n">
        <v>35.55</v>
      </c>
      <c r="H16" t="n">
        <v>0.62</v>
      </c>
      <c r="I16" t="n">
        <v>42</v>
      </c>
      <c r="J16" t="n">
        <v>129.25</v>
      </c>
      <c r="K16" t="n">
        <v>45</v>
      </c>
      <c r="L16" t="n">
        <v>4.5</v>
      </c>
      <c r="M16" t="n">
        <v>40</v>
      </c>
      <c r="N16" t="n">
        <v>19.76</v>
      </c>
      <c r="O16" t="n">
        <v>16175.36</v>
      </c>
      <c r="P16" t="n">
        <v>255.98</v>
      </c>
      <c r="Q16" t="n">
        <v>452.62</v>
      </c>
      <c r="R16" t="n">
        <v>100.03</v>
      </c>
      <c r="S16" t="n">
        <v>57.64</v>
      </c>
      <c r="T16" t="n">
        <v>18944.61</v>
      </c>
      <c r="U16" t="n">
        <v>0.58</v>
      </c>
      <c r="V16" t="n">
        <v>0.85</v>
      </c>
      <c r="W16" t="n">
        <v>6.86</v>
      </c>
      <c r="X16" t="n">
        <v>1.16</v>
      </c>
      <c r="Y16" t="n">
        <v>1</v>
      </c>
      <c r="Z16" t="n">
        <v>10</v>
      </c>
      <c r="AA16" t="n">
        <v>493.266598213611</v>
      </c>
      <c r="AB16" t="n">
        <v>674.9091210623349</v>
      </c>
      <c r="AC16" t="n">
        <v>610.4967417890455</v>
      </c>
      <c r="AD16" t="n">
        <v>493266.5982136109</v>
      </c>
      <c r="AE16" t="n">
        <v>674909.1210623349</v>
      </c>
      <c r="AF16" t="n">
        <v>2.295384784985006e-05</v>
      </c>
      <c r="AG16" t="n">
        <v>33</v>
      </c>
      <c r="AH16" t="n">
        <v>610496.7417890455</v>
      </c>
    </row>
    <row r="17">
      <c r="A17" t="n">
        <v>15</v>
      </c>
      <c r="B17" t="n">
        <v>60</v>
      </c>
      <c r="C17" t="inlineStr">
        <is>
          <t xml:space="preserve">CONCLUIDO	</t>
        </is>
      </c>
      <c r="D17" t="n">
        <v>3.5679</v>
      </c>
      <c r="E17" t="n">
        <v>28.03</v>
      </c>
      <c r="F17" t="n">
        <v>24.87</v>
      </c>
      <c r="G17" t="n">
        <v>37.31</v>
      </c>
      <c r="H17" t="n">
        <v>0.65</v>
      </c>
      <c r="I17" t="n">
        <v>40</v>
      </c>
      <c r="J17" t="n">
        <v>129.59</v>
      </c>
      <c r="K17" t="n">
        <v>45</v>
      </c>
      <c r="L17" t="n">
        <v>4.75</v>
      </c>
      <c r="M17" t="n">
        <v>38</v>
      </c>
      <c r="N17" t="n">
        <v>19.84</v>
      </c>
      <c r="O17" t="n">
        <v>16216.29</v>
      </c>
      <c r="P17" t="n">
        <v>255.35</v>
      </c>
      <c r="Q17" t="n">
        <v>452.63</v>
      </c>
      <c r="R17" t="n">
        <v>99.45999999999999</v>
      </c>
      <c r="S17" t="n">
        <v>57.64</v>
      </c>
      <c r="T17" t="n">
        <v>18668.65</v>
      </c>
      <c r="U17" t="n">
        <v>0.58</v>
      </c>
      <c r="V17" t="n">
        <v>0.85</v>
      </c>
      <c r="W17" t="n">
        <v>6.87</v>
      </c>
      <c r="X17" t="n">
        <v>1.15</v>
      </c>
      <c r="Y17" t="n">
        <v>1</v>
      </c>
      <c r="Z17" t="n">
        <v>10</v>
      </c>
      <c r="AA17" t="n">
        <v>492.3684149906368</v>
      </c>
      <c r="AB17" t="n">
        <v>673.6801871516146</v>
      </c>
      <c r="AC17" t="n">
        <v>609.3850956059449</v>
      </c>
      <c r="AD17" t="n">
        <v>492368.4149906368</v>
      </c>
      <c r="AE17" t="n">
        <v>673680.1871516146</v>
      </c>
      <c r="AF17" t="n">
        <v>2.300607723565369e-05</v>
      </c>
      <c r="AG17" t="n">
        <v>33</v>
      </c>
      <c r="AH17" t="n">
        <v>609385.0956059449</v>
      </c>
    </row>
    <row r="18">
      <c r="A18" t="n">
        <v>16</v>
      </c>
      <c r="B18" t="n">
        <v>60</v>
      </c>
      <c r="C18" t="inlineStr">
        <is>
          <t xml:space="preserve">CONCLUIDO	</t>
        </is>
      </c>
      <c r="D18" t="n">
        <v>3.5838</v>
      </c>
      <c r="E18" t="n">
        <v>27.9</v>
      </c>
      <c r="F18" t="n">
        <v>24.8</v>
      </c>
      <c r="G18" t="n">
        <v>39.16</v>
      </c>
      <c r="H18" t="n">
        <v>0.68</v>
      </c>
      <c r="I18" t="n">
        <v>38</v>
      </c>
      <c r="J18" t="n">
        <v>129.92</v>
      </c>
      <c r="K18" t="n">
        <v>45</v>
      </c>
      <c r="L18" t="n">
        <v>5</v>
      </c>
      <c r="M18" t="n">
        <v>36</v>
      </c>
      <c r="N18" t="n">
        <v>19.92</v>
      </c>
      <c r="O18" t="n">
        <v>16257.24</v>
      </c>
      <c r="P18" t="n">
        <v>253.52</v>
      </c>
      <c r="Q18" t="n">
        <v>452.63</v>
      </c>
      <c r="R18" t="n">
        <v>97.16</v>
      </c>
      <c r="S18" t="n">
        <v>57.64</v>
      </c>
      <c r="T18" t="n">
        <v>17529.5</v>
      </c>
      <c r="U18" t="n">
        <v>0.59</v>
      </c>
      <c r="V18" t="n">
        <v>0.86</v>
      </c>
      <c r="W18" t="n">
        <v>6.86</v>
      </c>
      <c r="X18" t="n">
        <v>1.07</v>
      </c>
      <c r="Y18" t="n">
        <v>1</v>
      </c>
      <c r="Z18" t="n">
        <v>10</v>
      </c>
      <c r="AA18" t="n">
        <v>490.1862329900831</v>
      </c>
      <c r="AB18" t="n">
        <v>670.6944294673816</v>
      </c>
      <c r="AC18" t="n">
        <v>606.6842944445578</v>
      </c>
      <c r="AD18" t="n">
        <v>490186.2329900831</v>
      </c>
      <c r="AE18" t="n">
        <v>670694.4294673816</v>
      </c>
      <c r="AF18" t="n">
        <v>2.310860158556454e-05</v>
      </c>
      <c r="AG18" t="n">
        <v>33</v>
      </c>
      <c r="AH18" t="n">
        <v>606684.2944445579</v>
      </c>
    </row>
    <row r="19">
      <c r="A19" t="n">
        <v>17</v>
      </c>
      <c r="B19" t="n">
        <v>60</v>
      </c>
      <c r="C19" t="inlineStr">
        <is>
          <t xml:space="preserve">CONCLUIDO	</t>
        </is>
      </c>
      <c r="D19" t="n">
        <v>3.5967</v>
      </c>
      <c r="E19" t="n">
        <v>27.8</v>
      </c>
      <c r="F19" t="n">
        <v>24.75</v>
      </c>
      <c r="G19" t="n">
        <v>41.25</v>
      </c>
      <c r="H19" t="n">
        <v>0.71</v>
      </c>
      <c r="I19" t="n">
        <v>36</v>
      </c>
      <c r="J19" t="n">
        <v>130.25</v>
      </c>
      <c r="K19" t="n">
        <v>45</v>
      </c>
      <c r="L19" t="n">
        <v>5.25</v>
      </c>
      <c r="M19" t="n">
        <v>34</v>
      </c>
      <c r="N19" t="n">
        <v>20</v>
      </c>
      <c r="O19" t="n">
        <v>16298.23</v>
      </c>
      <c r="P19" t="n">
        <v>252.94</v>
      </c>
      <c r="Q19" t="n">
        <v>452.62</v>
      </c>
      <c r="R19" t="n">
        <v>95.72</v>
      </c>
      <c r="S19" t="n">
        <v>57.64</v>
      </c>
      <c r="T19" t="n">
        <v>16817.07</v>
      </c>
      <c r="U19" t="n">
        <v>0.6</v>
      </c>
      <c r="V19" t="n">
        <v>0.86</v>
      </c>
      <c r="W19" t="n">
        <v>6.86</v>
      </c>
      <c r="X19" t="n">
        <v>1.02</v>
      </c>
      <c r="Y19" t="n">
        <v>1</v>
      </c>
      <c r="Z19" t="n">
        <v>10</v>
      </c>
      <c r="AA19" t="n">
        <v>489.0450546568149</v>
      </c>
      <c r="AB19" t="n">
        <v>669.133018926569</v>
      </c>
      <c r="AC19" t="n">
        <v>605.271902734307</v>
      </c>
      <c r="AD19" t="n">
        <v>489045.0546568149</v>
      </c>
      <c r="AE19" t="n">
        <v>669133.018926569</v>
      </c>
      <c r="AF19" t="n">
        <v>2.319178171851106e-05</v>
      </c>
      <c r="AG19" t="n">
        <v>33</v>
      </c>
      <c r="AH19" t="n">
        <v>605271.902734307</v>
      </c>
    </row>
    <row r="20">
      <c r="A20" t="n">
        <v>18</v>
      </c>
      <c r="B20" t="n">
        <v>60</v>
      </c>
      <c r="C20" t="inlineStr">
        <is>
          <t xml:space="preserve">CONCLUIDO	</t>
        </is>
      </c>
      <c r="D20" t="n">
        <v>3.6159</v>
      </c>
      <c r="E20" t="n">
        <v>27.66</v>
      </c>
      <c r="F20" t="n">
        <v>24.65</v>
      </c>
      <c r="G20" t="n">
        <v>43.51</v>
      </c>
      <c r="H20" t="n">
        <v>0.74</v>
      </c>
      <c r="I20" t="n">
        <v>34</v>
      </c>
      <c r="J20" t="n">
        <v>130.58</v>
      </c>
      <c r="K20" t="n">
        <v>45</v>
      </c>
      <c r="L20" t="n">
        <v>5.5</v>
      </c>
      <c r="M20" t="n">
        <v>32</v>
      </c>
      <c r="N20" t="n">
        <v>20.09</v>
      </c>
      <c r="O20" t="n">
        <v>16339.24</v>
      </c>
      <c r="P20" t="n">
        <v>251.17</v>
      </c>
      <c r="Q20" t="n">
        <v>452.61</v>
      </c>
      <c r="R20" t="n">
        <v>92.43000000000001</v>
      </c>
      <c r="S20" t="n">
        <v>57.64</v>
      </c>
      <c r="T20" t="n">
        <v>15181.99</v>
      </c>
      <c r="U20" t="n">
        <v>0.62</v>
      </c>
      <c r="V20" t="n">
        <v>0.86</v>
      </c>
      <c r="W20" t="n">
        <v>6.85</v>
      </c>
      <c r="X20" t="n">
        <v>0.93</v>
      </c>
      <c r="Y20" t="n">
        <v>1</v>
      </c>
      <c r="Z20" t="n">
        <v>10</v>
      </c>
      <c r="AA20" t="n">
        <v>486.7299997884697</v>
      </c>
      <c r="AB20" t="n">
        <v>665.9654587226867</v>
      </c>
      <c r="AC20" t="n">
        <v>602.4066500305844</v>
      </c>
      <c r="AD20" t="n">
        <v>486729.9997884698</v>
      </c>
      <c r="AE20" t="n">
        <v>665965.4587226866</v>
      </c>
      <c r="AF20" t="n">
        <v>2.331558470708265e-05</v>
      </c>
      <c r="AG20" t="n">
        <v>33</v>
      </c>
      <c r="AH20" t="n">
        <v>602406.6500305844</v>
      </c>
    </row>
    <row r="21">
      <c r="A21" t="n">
        <v>19</v>
      </c>
      <c r="B21" t="n">
        <v>60</v>
      </c>
      <c r="C21" t="inlineStr">
        <is>
          <t xml:space="preserve">CONCLUIDO	</t>
        </is>
      </c>
      <c r="D21" t="n">
        <v>3.6208</v>
      </c>
      <c r="E21" t="n">
        <v>27.62</v>
      </c>
      <c r="F21" t="n">
        <v>24.64</v>
      </c>
      <c r="G21" t="n">
        <v>44.8</v>
      </c>
      <c r="H21" t="n">
        <v>0.78</v>
      </c>
      <c r="I21" t="n">
        <v>33</v>
      </c>
      <c r="J21" t="n">
        <v>130.92</v>
      </c>
      <c r="K21" t="n">
        <v>45</v>
      </c>
      <c r="L21" t="n">
        <v>5.75</v>
      </c>
      <c r="M21" t="n">
        <v>31</v>
      </c>
      <c r="N21" t="n">
        <v>20.17</v>
      </c>
      <c r="O21" t="n">
        <v>16380.29</v>
      </c>
      <c r="P21" t="n">
        <v>250.78</v>
      </c>
      <c r="Q21" t="n">
        <v>452.61</v>
      </c>
      <c r="R21" t="n">
        <v>92.23999999999999</v>
      </c>
      <c r="S21" t="n">
        <v>57.64</v>
      </c>
      <c r="T21" t="n">
        <v>15092.76</v>
      </c>
      <c r="U21" t="n">
        <v>0.62</v>
      </c>
      <c r="V21" t="n">
        <v>0.86</v>
      </c>
      <c r="W21" t="n">
        <v>6.85</v>
      </c>
      <c r="X21" t="n">
        <v>0.92</v>
      </c>
      <c r="Y21" t="n">
        <v>1</v>
      </c>
      <c r="Z21" t="n">
        <v>10</v>
      </c>
      <c r="AA21" t="n">
        <v>477.3011301157838</v>
      </c>
      <c r="AB21" t="n">
        <v>653.0644632641456</v>
      </c>
      <c r="AC21" t="n">
        <v>590.7369074719459</v>
      </c>
      <c r="AD21" t="n">
        <v>477301.1301157838</v>
      </c>
      <c r="AE21" t="n">
        <v>653064.4632641457</v>
      </c>
      <c r="AF21" t="n">
        <v>2.334718026145769e-05</v>
      </c>
      <c r="AG21" t="n">
        <v>32</v>
      </c>
      <c r="AH21" t="n">
        <v>590736.9074719459</v>
      </c>
    </row>
    <row r="22">
      <c r="A22" t="n">
        <v>20</v>
      </c>
      <c r="B22" t="n">
        <v>60</v>
      </c>
      <c r="C22" t="inlineStr">
        <is>
          <t xml:space="preserve">CONCLUIDO	</t>
        </is>
      </c>
      <c r="D22" t="n">
        <v>3.6343</v>
      </c>
      <c r="E22" t="n">
        <v>27.52</v>
      </c>
      <c r="F22" t="n">
        <v>24.59</v>
      </c>
      <c r="G22" t="n">
        <v>47.6</v>
      </c>
      <c r="H22" t="n">
        <v>0.8100000000000001</v>
      </c>
      <c r="I22" t="n">
        <v>31</v>
      </c>
      <c r="J22" t="n">
        <v>131.25</v>
      </c>
      <c r="K22" t="n">
        <v>45</v>
      </c>
      <c r="L22" t="n">
        <v>6</v>
      </c>
      <c r="M22" t="n">
        <v>29</v>
      </c>
      <c r="N22" t="n">
        <v>20.25</v>
      </c>
      <c r="O22" t="n">
        <v>16421.36</v>
      </c>
      <c r="P22" t="n">
        <v>249.68</v>
      </c>
      <c r="Q22" t="n">
        <v>452.64</v>
      </c>
      <c r="R22" t="n">
        <v>90.31999999999999</v>
      </c>
      <c r="S22" t="n">
        <v>57.64</v>
      </c>
      <c r="T22" t="n">
        <v>14140.51</v>
      </c>
      <c r="U22" t="n">
        <v>0.64</v>
      </c>
      <c r="V22" t="n">
        <v>0.86</v>
      </c>
      <c r="W22" t="n">
        <v>6.85</v>
      </c>
      <c r="X22" t="n">
        <v>0.86</v>
      </c>
      <c r="Y22" t="n">
        <v>1</v>
      </c>
      <c r="Z22" t="n">
        <v>10</v>
      </c>
      <c r="AA22" t="n">
        <v>475.8082005209612</v>
      </c>
      <c r="AB22" t="n">
        <v>651.0217711291041</v>
      </c>
      <c r="AC22" t="n">
        <v>588.8891670073361</v>
      </c>
      <c r="AD22" t="n">
        <v>475808.2005209612</v>
      </c>
      <c r="AE22" t="n">
        <v>651021.7711291041</v>
      </c>
      <c r="AF22" t="n">
        <v>2.343422923779709e-05</v>
      </c>
      <c r="AG22" t="n">
        <v>32</v>
      </c>
      <c r="AH22" t="n">
        <v>588889.1670073362</v>
      </c>
    </row>
    <row r="23">
      <c r="A23" t="n">
        <v>21</v>
      </c>
      <c r="B23" t="n">
        <v>60</v>
      </c>
      <c r="C23" t="inlineStr">
        <is>
          <t xml:space="preserve">CONCLUIDO	</t>
        </is>
      </c>
      <c r="D23" t="n">
        <v>3.6411</v>
      </c>
      <c r="E23" t="n">
        <v>27.46</v>
      </c>
      <c r="F23" t="n">
        <v>24.57</v>
      </c>
      <c r="G23" t="n">
        <v>49.13</v>
      </c>
      <c r="H23" t="n">
        <v>0.84</v>
      </c>
      <c r="I23" t="n">
        <v>30</v>
      </c>
      <c r="J23" t="n">
        <v>131.58</v>
      </c>
      <c r="K23" t="n">
        <v>45</v>
      </c>
      <c r="L23" t="n">
        <v>6.25</v>
      </c>
      <c r="M23" t="n">
        <v>28</v>
      </c>
      <c r="N23" t="n">
        <v>20.34</v>
      </c>
      <c r="O23" t="n">
        <v>16462.46</v>
      </c>
      <c r="P23" t="n">
        <v>249.05</v>
      </c>
      <c r="Q23" t="n">
        <v>452.64</v>
      </c>
      <c r="R23" t="n">
        <v>89.76000000000001</v>
      </c>
      <c r="S23" t="n">
        <v>57.64</v>
      </c>
      <c r="T23" t="n">
        <v>13869.92</v>
      </c>
      <c r="U23" t="n">
        <v>0.64</v>
      </c>
      <c r="V23" t="n">
        <v>0.86</v>
      </c>
      <c r="W23" t="n">
        <v>6.84</v>
      </c>
      <c r="X23" t="n">
        <v>0.84</v>
      </c>
      <c r="Y23" t="n">
        <v>1</v>
      </c>
      <c r="Z23" t="n">
        <v>10</v>
      </c>
      <c r="AA23" t="n">
        <v>475.0150207135565</v>
      </c>
      <c r="AB23" t="n">
        <v>649.9365075239896</v>
      </c>
      <c r="AC23" t="n">
        <v>587.9074794375166</v>
      </c>
      <c r="AD23" t="n">
        <v>475015.0207135565</v>
      </c>
      <c r="AE23" t="n">
        <v>649936.5075239895</v>
      </c>
      <c r="AF23" t="n">
        <v>2.347807612958285e-05</v>
      </c>
      <c r="AG23" t="n">
        <v>32</v>
      </c>
      <c r="AH23" t="n">
        <v>587907.4794375167</v>
      </c>
    </row>
    <row r="24">
      <c r="A24" t="n">
        <v>22</v>
      </c>
      <c r="B24" t="n">
        <v>60</v>
      </c>
      <c r="C24" t="inlineStr">
        <is>
          <t xml:space="preserve">CONCLUIDO	</t>
        </is>
      </c>
      <c r="D24" t="n">
        <v>3.6487</v>
      </c>
      <c r="E24" t="n">
        <v>27.41</v>
      </c>
      <c r="F24" t="n">
        <v>24.53</v>
      </c>
      <c r="G24" t="n">
        <v>50.76</v>
      </c>
      <c r="H24" t="n">
        <v>0.87</v>
      </c>
      <c r="I24" t="n">
        <v>29</v>
      </c>
      <c r="J24" t="n">
        <v>131.92</v>
      </c>
      <c r="K24" t="n">
        <v>45</v>
      </c>
      <c r="L24" t="n">
        <v>6.5</v>
      </c>
      <c r="M24" t="n">
        <v>27</v>
      </c>
      <c r="N24" t="n">
        <v>20.42</v>
      </c>
      <c r="O24" t="n">
        <v>16503.6</v>
      </c>
      <c r="P24" t="n">
        <v>248.03</v>
      </c>
      <c r="Q24" t="n">
        <v>452.64</v>
      </c>
      <c r="R24" t="n">
        <v>88.87</v>
      </c>
      <c r="S24" t="n">
        <v>57.64</v>
      </c>
      <c r="T24" t="n">
        <v>13429.96</v>
      </c>
      <c r="U24" t="n">
        <v>0.65</v>
      </c>
      <c r="V24" t="n">
        <v>0.86</v>
      </c>
      <c r="W24" t="n">
        <v>6.84</v>
      </c>
      <c r="X24" t="n">
        <v>0.8100000000000001</v>
      </c>
      <c r="Y24" t="n">
        <v>1</v>
      </c>
      <c r="Z24" t="n">
        <v>10</v>
      </c>
      <c r="AA24" t="n">
        <v>473.9054587724127</v>
      </c>
      <c r="AB24" t="n">
        <v>648.4183559256985</v>
      </c>
      <c r="AC24" t="n">
        <v>586.5342180970274</v>
      </c>
      <c r="AD24" t="n">
        <v>473905.4587724127</v>
      </c>
      <c r="AE24" t="n">
        <v>648418.3559256985</v>
      </c>
      <c r="AF24" t="n">
        <v>2.352708147922577e-05</v>
      </c>
      <c r="AG24" t="n">
        <v>32</v>
      </c>
      <c r="AH24" t="n">
        <v>586534.2180970274</v>
      </c>
    </row>
    <row r="25">
      <c r="A25" t="n">
        <v>23</v>
      </c>
      <c r="B25" t="n">
        <v>60</v>
      </c>
      <c r="C25" t="inlineStr">
        <is>
          <t xml:space="preserve">CONCLUIDO	</t>
        </is>
      </c>
      <c r="D25" t="n">
        <v>3.6573</v>
      </c>
      <c r="E25" t="n">
        <v>27.34</v>
      </c>
      <c r="F25" t="n">
        <v>24.49</v>
      </c>
      <c r="G25" t="n">
        <v>52.49</v>
      </c>
      <c r="H25" t="n">
        <v>0.9</v>
      </c>
      <c r="I25" t="n">
        <v>28</v>
      </c>
      <c r="J25" t="n">
        <v>132.25</v>
      </c>
      <c r="K25" t="n">
        <v>45</v>
      </c>
      <c r="L25" t="n">
        <v>6.75</v>
      </c>
      <c r="M25" t="n">
        <v>26</v>
      </c>
      <c r="N25" t="n">
        <v>20.5</v>
      </c>
      <c r="O25" t="n">
        <v>16544.76</v>
      </c>
      <c r="P25" t="n">
        <v>246.92</v>
      </c>
      <c r="Q25" t="n">
        <v>452.61</v>
      </c>
      <c r="R25" t="n">
        <v>87.45999999999999</v>
      </c>
      <c r="S25" t="n">
        <v>57.64</v>
      </c>
      <c r="T25" t="n">
        <v>12726.36</v>
      </c>
      <c r="U25" t="n">
        <v>0.66</v>
      </c>
      <c r="V25" t="n">
        <v>0.87</v>
      </c>
      <c r="W25" t="n">
        <v>6.84</v>
      </c>
      <c r="X25" t="n">
        <v>0.77</v>
      </c>
      <c r="Y25" t="n">
        <v>1</v>
      </c>
      <c r="Z25" t="n">
        <v>10</v>
      </c>
      <c r="AA25" t="n">
        <v>472.6898105665055</v>
      </c>
      <c r="AB25" t="n">
        <v>646.7550524197624</v>
      </c>
      <c r="AC25" t="n">
        <v>585.0296579432368</v>
      </c>
      <c r="AD25" t="n">
        <v>472689.8105665055</v>
      </c>
      <c r="AE25" t="n">
        <v>646755.0524197624</v>
      </c>
      <c r="AF25" t="n">
        <v>2.358253490119013e-05</v>
      </c>
      <c r="AG25" t="n">
        <v>32</v>
      </c>
      <c r="AH25" t="n">
        <v>585029.6579432368</v>
      </c>
    </row>
    <row r="26">
      <c r="A26" t="n">
        <v>24</v>
      </c>
      <c r="B26" t="n">
        <v>60</v>
      </c>
      <c r="C26" t="inlineStr">
        <is>
          <t xml:space="preserve">CONCLUIDO	</t>
        </is>
      </c>
      <c r="D26" t="n">
        <v>3.6646</v>
      </c>
      <c r="E26" t="n">
        <v>27.29</v>
      </c>
      <c r="F26" t="n">
        <v>24.47</v>
      </c>
      <c r="G26" t="n">
        <v>54.37</v>
      </c>
      <c r="H26" t="n">
        <v>0.93</v>
      </c>
      <c r="I26" t="n">
        <v>27</v>
      </c>
      <c r="J26" t="n">
        <v>132.58</v>
      </c>
      <c r="K26" t="n">
        <v>45</v>
      </c>
      <c r="L26" t="n">
        <v>7</v>
      </c>
      <c r="M26" t="n">
        <v>25</v>
      </c>
      <c r="N26" t="n">
        <v>20.59</v>
      </c>
      <c r="O26" t="n">
        <v>16585.95</v>
      </c>
      <c r="P26" t="n">
        <v>246.1</v>
      </c>
      <c r="Q26" t="n">
        <v>452.62</v>
      </c>
      <c r="R26" t="n">
        <v>86.34999999999999</v>
      </c>
      <c r="S26" t="n">
        <v>57.64</v>
      </c>
      <c r="T26" t="n">
        <v>12176.49</v>
      </c>
      <c r="U26" t="n">
        <v>0.67</v>
      </c>
      <c r="V26" t="n">
        <v>0.87</v>
      </c>
      <c r="W26" t="n">
        <v>6.84</v>
      </c>
      <c r="X26" t="n">
        <v>0.74</v>
      </c>
      <c r="Y26" t="n">
        <v>1</v>
      </c>
      <c r="Z26" t="n">
        <v>10</v>
      </c>
      <c r="AA26" t="n">
        <v>471.7565790494863</v>
      </c>
      <c r="AB26" t="n">
        <v>645.478163886908</v>
      </c>
      <c r="AC26" t="n">
        <v>583.8746338598336</v>
      </c>
      <c r="AD26" t="n">
        <v>471756.5790494863</v>
      </c>
      <c r="AE26" t="n">
        <v>645478.163886908</v>
      </c>
      <c r="AF26" t="n">
        <v>2.362960582913661e-05</v>
      </c>
      <c r="AG26" t="n">
        <v>32</v>
      </c>
      <c r="AH26" t="n">
        <v>583874.6338598336</v>
      </c>
    </row>
    <row r="27">
      <c r="A27" t="n">
        <v>25</v>
      </c>
      <c r="B27" t="n">
        <v>60</v>
      </c>
      <c r="C27" t="inlineStr">
        <is>
          <t xml:space="preserve">CONCLUIDO	</t>
        </is>
      </c>
      <c r="D27" t="n">
        <v>3.6703</v>
      </c>
      <c r="E27" t="n">
        <v>27.25</v>
      </c>
      <c r="F27" t="n">
        <v>24.45</v>
      </c>
      <c r="G27" t="n">
        <v>56.42</v>
      </c>
      <c r="H27" t="n">
        <v>0.96</v>
      </c>
      <c r="I27" t="n">
        <v>26</v>
      </c>
      <c r="J27" t="n">
        <v>132.92</v>
      </c>
      <c r="K27" t="n">
        <v>45</v>
      </c>
      <c r="L27" t="n">
        <v>7.25</v>
      </c>
      <c r="M27" t="n">
        <v>24</v>
      </c>
      <c r="N27" t="n">
        <v>20.67</v>
      </c>
      <c r="O27" t="n">
        <v>16627.17</v>
      </c>
      <c r="P27" t="n">
        <v>245.12</v>
      </c>
      <c r="Q27" t="n">
        <v>452.66</v>
      </c>
      <c r="R27" t="n">
        <v>86.03</v>
      </c>
      <c r="S27" t="n">
        <v>57.64</v>
      </c>
      <c r="T27" t="n">
        <v>12020.83</v>
      </c>
      <c r="U27" t="n">
        <v>0.67</v>
      </c>
      <c r="V27" t="n">
        <v>0.87</v>
      </c>
      <c r="W27" t="n">
        <v>6.83</v>
      </c>
      <c r="X27" t="n">
        <v>0.72</v>
      </c>
      <c r="Y27" t="n">
        <v>1</v>
      </c>
      <c r="Z27" t="n">
        <v>10</v>
      </c>
      <c r="AA27" t="n">
        <v>470.8023594532551</v>
      </c>
      <c r="AB27" t="n">
        <v>644.1725585381469</v>
      </c>
      <c r="AC27" t="n">
        <v>582.6936336531297</v>
      </c>
      <c r="AD27" t="n">
        <v>470802.3594532551</v>
      </c>
      <c r="AE27" t="n">
        <v>644172.5585381469</v>
      </c>
      <c r="AF27" t="n">
        <v>2.36663598413688e-05</v>
      </c>
      <c r="AG27" t="n">
        <v>32</v>
      </c>
      <c r="AH27" t="n">
        <v>582693.6336531297</v>
      </c>
    </row>
    <row r="28">
      <c r="A28" t="n">
        <v>26</v>
      </c>
      <c r="B28" t="n">
        <v>60</v>
      </c>
      <c r="C28" t="inlineStr">
        <is>
          <t xml:space="preserve">CONCLUIDO	</t>
        </is>
      </c>
      <c r="D28" t="n">
        <v>3.6777</v>
      </c>
      <c r="E28" t="n">
        <v>27.19</v>
      </c>
      <c r="F28" t="n">
        <v>24.42</v>
      </c>
      <c r="G28" t="n">
        <v>58.61</v>
      </c>
      <c r="H28" t="n">
        <v>0.99</v>
      </c>
      <c r="I28" t="n">
        <v>25</v>
      </c>
      <c r="J28" t="n">
        <v>133.25</v>
      </c>
      <c r="K28" t="n">
        <v>45</v>
      </c>
      <c r="L28" t="n">
        <v>7.5</v>
      </c>
      <c r="M28" t="n">
        <v>23</v>
      </c>
      <c r="N28" t="n">
        <v>20.76</v>
      </c>
      <c r="O28" t="n">
        <v>16668.43</v>
      </c>
      <c r="P28" t="n">
        <v>244.52</v>
      </c>
      <c r="Q28" t="n">
        <v>452.65</v>
      </c>
      <c r="R28" t="n">
        <v>85.05</v>
      </c>
      <c r="S28" t="n">
        <v>57.64</v>
      </c>
      <c r="T28" t="n">
        <v>11540.29</v>
      </c>
      <c r="U28" t="n">
        <v>0.68</v>
      </c>
      <c r="V28" t="n">
        <v>0.87</v>
      </c>
      <c r="W28" t="n">
        <v>6.83</v>
      </c>
      <c r="X28" t="n">
        <v>0.6899999999999999</v>
      </c>
      <c r="Y28" t="n">
        <v>1</v>
      </c>
      <c r="Z28" t="n">
        <v>10</v>
      </c>
      <c r="AA28" t="n">
        <v>470.0061918626157</v>
      </c>
      <c r="AB28" t="n">
        <v>643.0832069161989</v>
      </c>
      <c r="AC28" t="n">
        <v>581.7082482210659</v>
      </c>
      <c r="AD28" t="n">
        <v>470006.1918626156</v>
      </c>
      <c r="AE28" t="n">
        <v>643083.2069161989</v>
      </c>
      <c r="AF28" t="n">
        <v>2.371407557654743e-05</v>
      </c>
      <c r="AG28" t="n">
        <v>32</v>
      </c>
      <c r="AH28" t="n">
        <v>581708.2482210658</v>
      </c>
    </row>
    <row r="29">
      <c r="A29" t="n">
        <v>27</v>
      </c>
      <c r="B29" t="n">
        <v>60</v>
      </c>
      <c r="C29" t="inlineStr">
        <is>
          <t xml:space="preserve">CONCLUIDO	</t>
        </is>
      </c>
      <c r="D29" t="n">
        <v>3.6864</v>
      </c>
      <c r="E29" t="n">
        <v>27.13</v>
      </c>
      <c r="F29" t="n">
        <v>24.38</v>
      </c>
      <c r="G29" t="n">
        <v>60.95</v>
      </c>
      <c r="H29" t="n">
        <v>1.03</v>
      </c>
      <c r="I29" t="n">
        <v>24</v>
      </c>
      <c r="J29" t="n">
        <v>133.59</v>
      </c>
      <c r="K29" t="n">
        <v>45</v>
      </c>
      <c r="L29" t="n">
        <v>7.75</v>
      </c>
      <c r="M29" t="n">
        <v>22</v>
      </c>
      <c r="N29" t="n">
        <v>20.84</v>
      </c>
      <c r="O29" t="n">
        <v>16709.71</v>
      </c>
      <c r="P29" t="n">
        <v>243.77</v>
      </c>
      <c r="Q29" t="n">
        <v>452.59</v>
      </c>
      <c r="R29" t="n">
        <v>83.79000000000001</v>
      </c>
      <c r="S29" t="n">
        <v>57.64</v>
      </c>
      <c r="T29" t="n">
        <v>10913.37</v>
      </c>
      <c r="U29" t="n">
        <v>0.6899999999999999</v>
      </c>
      <c r="V29" t="n">
        <v>0.87</v>
      </c>
      <c r="W29" t="n">
        <v>6.83</v>
      </c>
      <c r="X29" t="n">
        <v>0.66</v>
      </c>
      <c r="Y29" t="n">
        <v>1</v>
      </c>
      <c r="Z29" t="n">
        <v>10</v>
      </c>
      <c r="AA29" t="n">
        <v>469.0404307470762</v>
      </c>
      <c r="AB29" t="n">
        <v>641.7618099515443</v>
      </c>
      <c r="AC29" t="n">
        <v>580.5129635281255</v>
      </c>
      <c r="AD29" t="n">
        <v>469040.4307470762</v>
      </c>
      <c r="AE29" t="n">
        <v>641761.8099515443</v>
      </c>
      <c r="AF29" t="n">
        <v>2.377017380574393e-05</v>
      </c>
      <c r="AG29" t="n">
        <v>32</v>
      </c>
      <c r="AH29" t="n">
        <v>580512.9635281255</v>
      </c>
    </row>
    <row r="30">
      <c r="A30" t="n">
        <v>28</v>
      </c>
      <c r="B30" t="n">
        <v>60</v>
      </c>
      <c r="C30" t="inlineStr">
        <is>
          <t xml:space="preserve">CONCLUIDO	</t>
        </is>
      </c>
      <c r="D30" t="n">
        <v>3.694</v>
      </c>
      <c r="E30" t="n">
        <v>27.07</v>
      </c>
      <c r="F30" t="n">
        <v>24.35</v>
      </c>
      <c r="G30" t="n">
        <v>63.52</v>
      </c>
      <c r="H30" t="n">
        <v>1.06</v>
      </c>
      <c r="I30" t="n">
        <v>23</v>
      </c>
      <c r="J30" t="n">
        <v>133.92</v>
      </c>
      <c r="K30" t="n">
        <v>45</v>
      </c>
      <c r="L30" t="n">
        <v>8</v>
      </c>
      <c r="M30" t="n">
        <v>21</v>
      </c>
      <c r="N30" t="n">
        <v>20.93</v>
      </c>
      <c r="O30" t="n">
        <v>16751.02</v>
      </c>
      <c r="P30" t="n">
        <v>242.71</v>
      </c>
      <c r="Q30" t="n">
        <v>452.59</v>
      </c>
      <c r="R30" t="n">
        <v>82.73</v>
      </c>
      <c r="S30" t="n">
        <v>57.64</v>
      </c>
      <c r="T30" t="n">
        <v>10387.04</v>
      </c>
      <c r="U30" t="n">
        <v>0.7</v>
      </c>
      <c r="V30" t="n">
        <v>0.87</v>
      </c>
      <c r="W30" t="n">
        <v>6.83</v>
      </c>
      <c r="X30" t="n">
        <v>0.63</v>
      </c>
      <c r="Y30" t="n">
        <v>1</v>
      </c>
      <c r="Z30" t="n">
        <v>10</v>
      </c>
      <c r="AA30" t="n">
        <v>467.9401899140082</v>
      </c>
      <c r="AB30" t="n">
        <v>640.2564119045409</v>
      </c>
      <c r="AC30" t="n">
        <v>579.1512385578886</v>
      </c>
      <c r="AD30" t="n">
        <v>467940.1899140081</v>
      </c>
      <c r="AE30" t="n">
        <v>640256.4119045408</v>
      </c>
      <c r="AF30" t="n">
        <v>2.381917915538685e-05</v>
      </c>
      <c r="AG30" t="n">
        <v>32</v>
      </c>
      <c r="AH30" t="n">
        <v>579151.2385578887</v>
      </c>
    </row>
    <row r="31">
      <c r="A31" t="n">
        <v>29</v>
      </c>
      <c r="B31" t="n">
        <v>60</v>
      </c>
      <c r="C31" t="inlineStr">
        <is>
          <t xml:space="preserve">CONCLUIDO	</t>
        </is>
      </c>
      <c r="D31" t="n">
        <v>3.6997</v>
      </c>
      <c r="E31" t="n">
        <v>27.03</v>
      </c>
      <c r="F31" t="n">
        <v>24.33</v>
      </c>
      <c r="G31" t="n">
        <v>66.37</v>
      </c>
      <c r="H31" t="n">
        <v>1.09</v>
      </c>
      <c r="I31" t="n">
        <v>22</v>
      </c>
      <c r="J31" t="n">
        <v>134.26</v>
      </c>
      <c r="K31" t="n">
        <v>45</v>
      </c>
      <c r="L31" t="n">
        <v>8.25</v>
      </c>
      <c r="M31" t="n">
        <v>20</v>
      </c>
      <c r="N31" t="n">
        <v>21.01</v>
      </c>
      <c r="O31" t="n">
        <v>16792.37</v>
      </c>
      <c r="P31" t="n">
        <v>241.92</v>
      </c>
      <c r="Q31" t="n">
        <v>452.62</v>
      </c>
      <c r="R31" t="n">
        <v>82.23</v>
      </c>
      <c r="S31" t="n">
        <v>57.64</v>
      </c>
      <c r="T31" t="n">
        <v>10145.08</v>
      </c>
      <c r="U31" t="n">
        <v>0.7</v>
      </c>
      <c r="V31" t="n">
        <v>0.87</v>
      </c>
      <c r="W31" t="n">
        <v>6.83</v>
      </c>
      <c r="X31" t="n">
        <v>0.61</v>
      </c>
      <c r="Y31" t="n">
        <v>1</v>
      </c>
      <c r="Z31" t="n">
        <v>10</v>
      </c>
      <c r="AA31" t="n">
        <v>467.1236438161898</v>
      </c>
      <c r="AB31" t="n">
        <v>639.1391775100344</v>
      </c>
      <c r="AC31" t="n">
        <v>578.1406314459457</v>
      </c>
      <c r="AD31" t="n">
        <v>467123.6438161898</v>
      </c>
      <c r="AE31" t="n">
        <v>639139.1775100344</v>
      </c>
      <c r="AF31" t="n">
        <v>2.385593316761903e-05</v>
      </c>
      <c r="AG31" t="n">
        <v>32</v>
      </c>
      <c r="AH31" t="n">
        <v>578140.6314459457</v>
      </c>
    </row>
    <row r="32">
      <c r="A32" t="n">
        <v>30</v>
      </c>
      <c r="B32" t="n">
        <v>60</v>
      </c>
      <c r="C32" t="inlineStr">
        <is>
          <t xml:space="preserve">CONCLUIDO	</t>
        </is>
      </c>
      <c r="D32" t="n">
        <v>3.7024</v>
      </c>
      <c r="E32" t="n">
        <v>27.01</v>
      </c>
      <c r="F32" t="n">
        <v>24.32</v>
      </c>
      <c r="G32" t="n">
        <v>66.31</v>
      </c>
      <c r="H32" t="n">
        <v>1.12</v>
      </c>
      <c r="I32" t="n">
        <v>22</v>
      </c>
      <c r="J32" t="n">
        <v>134.59</v>
      </c>
      <c r="K32" t="n">
        <v>45</v>
      </c>
      <c r="L32" t="n">
        <v>8.5</v>
      </c>
      <c r="M32" t="n">
        <v>20</v>
      </c>
      <c r="N32" t="n">
        <v>21.1</v>
      </c>
      <c r="O32" t="n">
        <v>16833.86</v>
      </c>
      <c r="P32" t="n">
        <v>241.32</v>
      </c>
      <c r="Q32" t="n">
        <v>452.61</v>
      </c>
      <c r="R32" t="n">
        <v>81.47</v>
      </c>
      <c r="S32" t="n">
        <v>57.64</v>
      </c>
      <c r="T32" t="n">
        <v>9760.58</v>
      </c>
      <c r="U32" t="n">
        <v>0.71</v>
      </c>
      <c r="V32" t="n">
        <v>0.87</v>
      </c>
      <c r="W32" t="n">
        <v>6.83</v>
      </c>
      <c r="X32" t="n">
        <v>0.59</v>
      </c>
      <c r="Y32" t="n">
        <v>1</v>
      </c>
      <c r="Z32" t="n">
        <v>10</v>
      </c>
      <c r="AA32" t="n">
        <v>466.5897312383925</v>
      </c>
      <c r="AB32" t="n">
        <v>638.4086547665316</v>
      </c>
      <c r="AC32" t="n">
        <v>577.4798287677877</v>
      </c>
      <c r="AD32" t="n">
        <v>466589.7312383925</v>
      </c>
      <c r="AE32" t="n">
        <v>638408.6547665317</v>
      </c>
      <c r="AF32" t="n">
        <v>2.387334296288691e-05</v>
      </c>
      <c r="AG32" t="n">
        <v>32</v>
      </c>
      <c r="AH32" t="n">
        <v>577479.8287677877</v>
      </c>
    </row>
    <row r="33">
      <c r="A33" t="n">
        <v>31</v>
      </c>
      <c r="B33" t="n">
        <v>60</v>
      </c>
      <c r="C33" t="inlineStr">
        <is>
          <t xml:space="preserve">CONCLUIDO	</t>
        </is>
      </c>
      <c r="D33" t="n">
        <v>3.7093</v>
      </c>
      <c r="E33" t="n">
        <v>26.96</v>
      </c>
      <c r="F33" t="n">
        <v>24.29</v>
      </c>
      <c r="G33" t="n">
        <v>69.40000000000001</v>
      </c>
      <c r="H33" t="n">
        <v>1.15</v>
      </c>
      <c r="I33" t="n">
        <v>21</v>
      </c>
      <c r="J33" t="n">
        <v>134.93</v>
      </c>
      <c r="K33" t="n">
        <v>45</v>
      </c>
      <c r="L33" t="n">
        <v>8.75</v>
      </c>
      <c r="M33" t="n">
        <v>19</v>
      </c>
      <c r="N33" t="n">
        <v>21.18</v>
      </c>
      <c r="O33" t="n">
        <v>16875.27</v>
      </c>
      <c r="P33" t="n">
        <v>240.59</v>
      </c>
      <c r="Q33" t="n">
        <v>452.58</v>
      </c>
      <c r="R33" t="n">
        <v>80.79000000000001</v>
      </c>
      <c r="S33" t="n">
        <v>57.64</v>
      </c>
      <c r="T33" t="n">
        <v>9429.299999999999</v>
      </c>
      <c r="U33" t="n">
        <v>0.71</v>
      </c>
      <c r="V33" t="n">
        <v>0.87</v>
      </c>
      <c r="W33" t="n">
        <v>6.83</v>
      </c>
      <c r="X33" t="n">
        <v>0.57</v>
      </c>
      <c r="Y33" t="n">
        <v>1</v>
      </c>
      <c r="Z33" t="n">
        <v>10</v>
      </c>
      <c r="AA33" t="n">
        <v>465.7483780700358</v>
      </c>
      <c r="AB33" t="n">
        <v>637.2574782437038</v>
      </c>
      <c r="AC33" t="n">
        <v>576.4385189166121</v>
      </c>
      <c r="AD33" t="n">
        <v>465748.3780700358</v>
      </c>
      <c r="AE33" t="n">
        <v>637257.4782437037</v>
      </c>
      <c r="AF33" t="n">
        <v>2.391783466190483e-05</v>
      </c>
      <c r="AG33" t="n">
        <v>32</v>
      </c>
      <c r="AH33" t="n">
        <v>576438.5189166121</v>
      </c>
    </row>
    <row r="34">
      <c r="A34" t="n">
        <v>32</v>
      </c>
      <c r="B34" t="n">
        <v>60</v>
      </c>
      <c r="C34" t="inlineStr">
        <is>
          <t xml:space="preserve">CONCLUIDO	</t>
        </is>
      </c>
      <c r="D34" t="n">
        <v>3.7172</v>
      </c>
      <c r="E34" t="n">
        <v>26.9</v>
      </c>
      <c r="F34" t="n">
        <v>24.26</v>
      </c>
      <c r="G34" t="n">
        <v>72.78</v>
      </c>
      <c r="H34" t="n">
        <v>1.18</v>
      </c>
      <c r="I34" t="n">
        <v>20</v>
      </c>
      <c r="J34" t="n">
        <v>135.27</v>
      </c>
      <c r="K34" t="n">
        <v>45</v>
      </c>
      <c r="L34" t="n">
        <v>9</v>
      </c>
      <c r="M34" t="n">
        <v>18</v>
      </c>
      <c r="N34" t="n">
        <v>21.27</v>
      </c>
      <c r="O34" t="n">
        <v>16916.71</v>
      </c>
      <c r="P34" t="n">
        <v>238.96</v>
      </c>
      <c r="Q34" t="n">
        <v>452.63</v>
      </c>
      <c r="R34" t="n">
        <v>79.76000000000001</v>
      </c>
      <c r="S34" t="n">
        <v>57.64</v>
      </c>
      <c r="T34" t="n">
        <v>8917.059999999999</v>
      </c>
      <c r="U34" t="n">
        <v>0.72</v>
      </c>
      <c r="V34" t="n">
        <v>0.87</v>
      </c>
      <c r="W34" t="n">
        <v>6.82</v>
      </c>
      <c r="X34" t="n">
        <v>0.53</v>
      </c>
      <c r="Y34" t="n">
        <v>1</v>
      </c>
      <c r="Z34" t="n">
        <v>10</v>
      </c>
      <c r="AA34" t="n">
        <v>464.2763189466384</v>
      </c>
      <c r="AB34" t="n">
        <v>635.2433420084063</v>
      </c>
      <c r="AC34" t="n">
        <v>574.6166090167535</v>
      </c>
      <c r="AD34" t="n">
        <v>464276.3189466384</v>
      </c>
      <c r="AE34" t="n">
        <v>635243.3420084063</v>
      </c>
      <c r="AF34" t="n">
        <v>2.396877443324418e-05</v>
      </c>
      <c r="AG34" t="n">
        <v>32</v>
      </c>
      <c r="AH34" t="n">
        <v>574616.6090167535</v>
      </c>
    </row>
    <row r="35">
      <c r="A35" t="n">
        <v>33</v>
      </c>
      <c r="B35" t="n">
        <v>60</v>
      </c>
      <c r="C35" t="inlineStr">
        <is>
          <t xml:space="preserve">CONCLUIDO	</t>
        </is>
      </c>
      <c r="D35" t="n">
        <v>3.7162</v>
      </c>
      <c r="E35" t="n">
        <v>26.91</v>
      </c>
      <c r="F35" t="n">
        <v>24.27</v>
      </c>
      <c r="G35" t="n">
        <v>72.8</v>
      </c>
      <c r="H35" t="n">
        <v>1.21</v>
      </c>
      <c r="I35" t="n">
        <v>20</v>
      </c>
      <c r="J35" t="n">
        <v>135.6</v>
      </c>
      <c r="K35" t="n">
        <v>45</v>
      </c>
      <c r="L35" t="n">
        <v>9.25</v>
      </c>
      <c r="M35" t="n">
        <v>18</v>
      </c>
      <c r="N35" t="n">
        <v>21.35</v>
      </c>
      <c r="O35" t="n">
        <v>16958.17</v>
      </c>
      <c r="P35" t="n">
        <v>239.56</v>
      </c>
      <c r="Q35" t="n">
        <v>452.61</v>
      </c>
      <c r="R35" t="n">
        <v>79.91</v>
      </c>
      <c r="S35" t="n">
        <v>57.64</v>
      </c>
      <c r="T35" t="n">
        <v>8994.790000000001</v>
      </c>
      <c r="U35" t="n">
        <v>0.72</v>
      </c>
      <c r="V35" t="n">
        <v>0.87</v>
      </c>
      <c r="W35" t="n">
        <v>6.83</v>
      </c>
      <c r="X35" t="n">
        <v>0.54</v>
      </c>
      <c r="Y35" t="n">
        <v>1</v>
      </c>
      <c r="Z35" t="n">
        <v>10</v>
      </c>
      <c r="AA35" t="n">
        <v>464.7244524518004</v>
      </c>
      <c r="AB35" t="n">
        <v>635.856498040424</v>
      </c>
      <c r="AC35" t="n">
        <v>575.1712462976452</v>
      </c>
      <c r="AD35" t="n">
        <v>464724.4524518004</v>
      </c>
      <c r="AE35" t="n">
        <v>635856.498040424</v>
      </c>
      <c r="AF35" t="n">
        <v>2.396232636092274e-05</v>
      </c>
      <c r="AG35" t="n">
        <v>32</v>
      </c>
      <c r="AH35" t="n">
        <v>575171.2462976453</v>
      </c>
    </row>
    <row r="36">
      <c r="A36" t="n">
        <v>34</v>
      </c>
      <c r="B36" t="n">
        <v>60</v>
      </c>
      <c r="C36" t="inlineStr">
        <is>
          <t xml:space="preserve">CONCLUIDO	</t>
        </is>
      </c>
      <c r="D36" t="n">
        <v>3.7206</v>
      </c>
      <c r="E36" t="n">
        <v>26.88</v>
      </c>
      <c r="F36" t="n">
        <v>24.26</v>
      </c>
      <c r="G36" t="n">
        <v>76.61</v>
      </c>
      <c r="H36" t="n">
        <v>1.24</v>
      </c>
      <c r="I36" t="n">
        <v>19</v>
      </c>
      <c r="J36" t="n">
        <v>135.94</v>
      </c>
      <c r="K36" t="n">
        <v>45</v>
      </c>
      <c r="L36" t="n">
        <v>9.5</v>
      </c>
      <c r="M36" t="n">
        <v>17</v>
      </c>
      <c r="N36" t="n">
        <v>21.44</v>
      </c>
      <c r="O36" t="n">
        <v>16999.67</v>
      </c>
      <c r="P36" t="n">
        <v>237.85</v>
      </c>
      <c r="Q36" t="n">
        <v>452.6</v>
      </c>
      <c r="R36" t="n">
        <v>79.59</v>
      </c>
      <c r="S36" t="n">
        <v>57.64</v>
      </c>
      <c r="T36" t="n">
        <v>8839.18</v>
      </c>
      <c r="U36" t="n">
        <v>0.72</v>
      </c>
      <c r="V36" t="n">
        <v>0.87</v>
      </c>
      <c r="W36" t="n">
        <v>6.83</v>
      </c>
      <c r="X36" t="n">
        <v>0.54</v>
      </c>
      <c r="Y36" t="n">
        <v>1</v>
      </c>
      <c r="Z36" t="n">
        <v>10</v>
      </c>
      <c r="AA36" t="n">
        <v>463.3914798352823</v>
      </c>
      <c r="AB36" t="n">
        <v>634.0326660999025</v>
      </c>
      <c r="AC36" t="n">
        <v>573.5214783177628</v>
      </c>
      <c r="AD36" t="n">
        <v>463391.4798352823</v>
      </c>
      <c r="AE36" t="n">
        <v>634032.6660999025</v>
      </c>
      <c r="AF36" t="n">
        <v>2.399069787913706e-05</v>
      </c>
      <c r="AG36" t="n">
        <v>32</v>
      </c>
      <c r="AH36" t="n">
        <v>573521.4783177628</v>
      </c>
    </row>
    <row r="37">
      <c r="A37" t="n">
        <v>35</v>
      </c>
      <c r="B37" t="n">
        <v>60</v>
      </c>
      <c r="C37" t="inlineStr">
        <is>
          <t xml:space="preserve">CONCLUIDO	</t>
        </is>
      </c>
      <c r="D37" t="n">
        <v>3.7239</v>
      </c>
      <c r="E37" t="n">
        <v>26.85</v>
      </c>
      <c r="F37" t="n">
        <v>24.24</v>
      </c>
      <c r="G37" t="n">
        <v>76.53</v>
      </c>
      <c r="H37" t="n">
        <v>1.26</v>
      </c>
      <c r="I37" t="n">
        <v>19</v>
      </c>
      <c r="J37" t="n">
        <v>136.27</v>
      </c>
      <c r="K37" t="n">
        <v>45</v>
      </c>
      <c r="L37" t="n">
        <v>9.75</v>
      </c>
      <c r="M37" t="n">
        <v>17</v>
      </c>
      <c r="N37" t="n">
        <v>21.53</v>
      </c>
      <c r="O37" t="n">
        <v>17041.2</v>
      </c>
      <c r="P37" t="n">
        <v>237.62</v>
      </c>
      <c r="Q37" t="n">
        <v>452.59</v>
      </c>
      <c r="R37" t="n">
        <v>79.02</v>
      </c>
      <c r="S37" t="n">
        <v>57.64</v>
      </c>
      <c r="T37" t="n">
        <v>8553.23</v>
      </c>
      <c r="U37" t="n">
        <v>0.73</v>
      </c>
      <c r="V37" t="n">
        <v>0.87</v>
      </c>
      <c r="W37" t="n">
        <v>6.82</v>
      </c>
      <c r="X37" t="n">
        <v>0.51</v>
      </c>
      <c r="Y37" t="n">
        <v>1</v>
      </c>
      <c r="Z37" t="n">
        <v>10</v>
      </c>
      <c r="AA37" t="n">
        <v>463.065490302143</v>
      </c>
      <c r="AB37" t="n">
        <v>633.586632839018</v>
      </c>
      <c r="AC37" t="n">
        <v>573.1180138452856</v>
      </c>
      <c r="AD37" t="n">
        <v>463065.490302143</v>
      </c>
      <c r="AE37" t="n">
        <v>633586.632839018</v>
      </c>
      <c r="AF37" t="n">
        <v>2.40119765177978e-05</v>
      </c>
      <c r="AG37" t="n">
        <v>32</v>
      </c>
      <c r="AH37" t="n">
        <v>573118.0138452856</v>
      </c>
    </row>
    <row r="38">
      <c r="A38" t="n">
        <v>36</v>
      </c>
      <c r="B38" t="n">
        <v>60</v>
      </c>
      <c r="C38" t="inlineStr">
        <is>
          <t xml:space="preserve">CONCLUIDO	</t>
        </is>
      </c>
      <c r="D38" t="n">
        <v>3.7324</v>
      </c>
      <c r="E38" t="n">
        <v>26.79</v>
      </c>
      <c r="F38" t="n">
        <v>24.2</v>
      </c>
      <c r="G38" t="n">
        <v>80.67</v>
      </c>
      <c r="H38" t="n">
        <v>1.29</v>
      </c>
      <c r="I38" t="n">
        <v>18</v>
      </c>
      <c r="J38" t="n">
        <v>136.61</v>
      </c>
      <c r="K38" t="n">
        <v>45</v>
      </c>
      <c r="L38" t="n">
        <v>10</v>
      </c>
      <c r="M38" t="n">
        <v>16</v>
      </c>
      <c r="N38" t="n">
        <v>21.61</v>
      </c>
      <c r="O38" t="n">
        <v>17082.76</v>
      </c>
      <c r="P38" t="n">
        <v>236.59</v>
      </c>
      <c r="Q38" t="n">
        <v>452.56</v>
      </c>
      <c r="R38" t="n">
        <v>77.78</v>
      </c>
      <c r="S38" t="n">
        <v>57.64</v>
      </c>
      <c r="T38" t="n">
        <v>7939.22</v>
      </c>
      <c r="U38" t="n">
        <v>0.74</v>
      </c>
      <c r="V38" t="n">
        <v>0.88</v>
      </c>
      <c r="W38" t="n">
        <v>6.82</v>
      </c>
      <c r="X38" t="n">
        <v>0.48</v>
      </c>
      <c r="Y38" t="n">
        <v>1</v>
      </c>
      <c r="Z38" t="n">
        <v>10</v>
      </c>
      <c r="AA38" t="n">
        <v>461.9558745038308</v>
      </c>
      <c r="AB38" t="n">
        <v>632.0684075509732</v>
      </c>
      <c r="AC38" t="n">
        <v>571.7446858478893</v>
      </c>
      <c r="AD38" t="n">
        <v>461955.8745038308</v>
      </c>
      <c r="AE38" t="n">
        <v>632068.4075509732</v>
      </c>
      <c r="AF38" t="n">
        <v>2.406678513253001e-05</v>
      </c>
      <c r="AG38" t="n">
        <v>32</v>
      </c>
      <c r="AH38" t="n">
        <v>571744.6858478893</v>
      </c>
    </row>
    <row r="39">
      <c r="A39" t="n">
        <v>37</v>
      </c>
      <c r="B39" t="n">
        <v>60</v>
      </c>
      <c r="C39" t="inlineStr">
        <is>
          <t xml:space="preserve">CONCLUIDO	</t>
        </is>
      </c>
      <c r="D39" t="n">
        <v>3.7304</v>
      </c>
      <c r="E39" t="n">
        <v>26.81</v>
      </c>
      <c r="F39" t="n">
        <v>24.21</v>
      </c>
      <c r="G39" t="n">
        <v>80.72</v>
      </c>
      <c r="H39" t="n">
        <v>1.32</v>
      </c>
      <c r="I39" t="n">
        <v>18</v>
      </c>
      <c r="J39" t="n">
        <v>136.95</v>
      </c>
      <c r="K39" t="n">
        <v>45</v>
      </c>
      <c r="L39" t="n">
        <v>10.25</v>
      </c>
      <c r="M39" t="n">
        <v>16</v>
      </c>
      <c r="N39" t="n">
        <v>21.7</v>
      </c>
      <c r="O39" t="n">
        <v>17124.35</v>
      </c>
      <c r="P39" t="n">
        <v>236.81</v>
      </c>
      <c r="Q39" t="n">
        <v>452.56</v>
      </c>
      <c r="R39" t="n">
        <v>78.28</v>
      </c>
      <c r="S39" t="n">
        <v>57.64</v>
      </c>
      <c r="T39" t="n">
        <v>8185.91</v>
      </c>
      <c r="U39" t="n">
        <v>0.74</v>
      </c>
      <c r="V39" t="n">
        <v>0.88</v>
      </c>
      <c r="W39" t="n">
        <v>6.83</v>
      </c>
      <c r="X39" t="n">
        <v>0.49</v>
      </c>
      <c r="Y39" t="n">
        <v>1</v>
      </c>
      <c r="Z39" t="n">
        <v>10</v>
      </c>
      <c r="AA39" t="n">
        <v>462.2025727732676</v>
      </c>
      <c r="AB39" t="n">
        <v>632.4059510067761</v>
      </c>
      <c r="AC39" t="n">
        <v>572.0500146300155</v>
      </c>
      <c r="AD39" t="n">
        <v>462202.5727732676</v>
      </c>
      <c r="AE39" t="n">
        <v>632405.9510067762</v>
      </c>
      <c r="AF39" t="n">
        <v>2.405388898788714e-05</v>
      </c>
      <c r="AG39" t="n">
        <v>32</v>
      </c>
      <c r="AH39" t="n">
        <v>572050.0146300156</v>
      </c>
    </row>
    <row r="40">
      <c r="A40" t="n">
        <v>38</v>
      </c>
      <c r="B40" t="n">
        <v>60</v>
      </c>
      <c r="C40" t="inlineStr">
        <is>
          <t xml:space="preserve">CONCLUIDO	</t>
        </is>
      </c>
      <c r="D40" t="n">
        <v>3.7308</v>
      </c>
      <c r="E40" t="n">
        <v>26.8</v>
      </c>
      <c r="F40" t="n">
        <v>24.21</v>
      </c>
      <c r="G40" t="n">
        <v>80.70999999999999</v>
      </c>
      <c r="H40" t="n">
        <v>1.35</v>
      </c>
      <c r="I40" t="n">
        <v>18</v>
      </c>
      <c r="J40" t="n">
        <v>137.29</v>
      </c>
      <c r="K40" t="n">
        <v>45</v>
      </c>
      <c r="L40" t="n">
        <v>10.5</v>
      </c>
      <c r="M40" t="n">
        <v>16</v>
      </c>
      <c r="N40" t="n">
        <v>21.79</v>
      </c>
      <c r="O40" t="n">
        <v>17165.97</v>
      </c>
      <c r="P40" t="n">
        <v>235.26</v>
      </c>
      <c r="Q40" t="n">
        <v>452.64</v>
      </c>
      <c r="R40" t="n">
        <v>78.06</v>
      </c>
      <c r="S40" t="n">
        <v>57.64</v>
      </c>
      <c r="T40" t="n">
        <v>8079.32</v>
      </c>
      <c r="U40" t="n">
        <v>0.74</v>
      </c>
      <c r="V40" t="n">
        <v>0.88</v>
      </c>
      <c r="W40" t="n">
        <v>6.83</v>
      </c>
      <c r="X40" t="n">
        <v>0.49</v>
      </c>
      <c r="Y40" t="n">
        <v>1</v>
      </c>
      <c r="Z40" t="n">
        <v>10</v>
      </c>
      <c r="AA40" t="n">
        <v>461.178787531784</v>
      </c>
      <c r="AB40" t="n">
        <v>631.005162873161</v>
      </c>
      <c r="AC40" t="n">
        <v>570.7829157498542</v>
      </c>
      <c r="AD40" t="n">
        <v>461178.787531784</v>
      </c>
      <c r="AE40" t="n">
        <v>631005.162873161</v>
      </c>
      <c r="AF40" t="n">
        <v>2.405646821681571e-05</v>
      </c>
      <c r="AG40" t="n">
        <v>32</v>
      </c>
      <c r="AH40" t="n">
        <v>570782.9157498542</v>
      </c>
    </row>
    <row r="41">
      <c r="A41" t="n">
        <v>39</v>
      </c>
      <c r="B41" t="n">
        <v>60</v>
      </c>
      <c r="C41" t="inlineStr">
        <is>
          <t xml:space="preserve">CONCLUIDO	</t>
        </is>
      </c>
      <c r="D41" t="n">
        <v>3.7393</v>
      </c>
      <c r="E41" t="n">
        <v>26.74</v>
      </c>
      <c r="F41" t="n">
        <v>24.18</v>
      </c>
      <c r="G41" t="n">
        <v>85.33</v>
      </c>
      <c r="H41" t="n">
        <v>1.38</v>
      </c>
      <c r="I41" t="n">
        <v>17</v>
      </c>
      <c r="J41" t="n">
        <v>137.62</v>
      </c>
      <c r="K41" t="n">
        <v>45</v>
      </c>
      <c r="L41" t="n">
        <v>10.75</v>
      </c>
      <c r="M41" t="n">
        <v>15</v>
      </c>
      <c r="N41" t="n">
        <v>21.88</v>
      </c>
      <c r="O41" t="n">
        <v>17207.62</v>
      </c>
      <c r="P41" t="n">
        <v>234.96</v>
      </c>
      <c r="Q41" t="n">
        <v>452.58</v>
      </c>
      <c r="R41" t="n">
        <v>76.97</v>
      </c>
      <c r="S41" t="n">
        <v>57.64</v>
      </c>
      <c r="T41" t="n">
        <v>7537.7</v>
      </c>
      <c r="U41" t="n">
        <v>0.75</v>
      </c>
      <c r="V41" t="n">
        <v>0.88</v>
      </c>
      <c r="W41" t="n">
        <v>6.82</v>
      </c>
      <c r="X41" t="n">
        <v>0.45</v>
      </c>
      <c r="Y41" t="n">
        <v>1</v>
      </c>
      <c r="Z41" t="n">
        <v>10</v>
      </c>
      <c r="AA41" t="n">
        <v>451.6587524010636</v>
      </c>
      <c r="AB41" t="n">
        <v>617.9794308130012</v>
      </c>
      <c r="AC41" t="n">
        <v>559.0003412757861</v>
      </c>
      <c r="AD41" t="n">
        <v>451658.7524010636</v>
      </c>
      <c r="AE41" t="n">
        <v>617979.4308130011</v>
      </c>
      <c r="AF41" t="n">
        <v>2.411127683154793e-05</v>
      </c>
      <c r="AG41" t="n">
        <v>31</v>
      </c>
      <c r="AH41" t="n">
        <v>559000.3412757862</v>
      </c>
    </row>
    <row r="42">
      <c r="A42" t="n">
        <v>40</v>
      </c>
      <c r="B42" t="n">
        <v>60</v>
      </c>
      <c r="C42" t="inlineStr">
        <is>
          <t xml:space="preserve">CONCLUIDO	</t>
        </is>
      </c>
      <c r="D42" t="n">
        <v>3.7368</v>
      </c>
      <c r="E42" t="n">
        <v>26.76</v>
      </c>
      <c r="F42" t="n">
        <v>24.19</v>
      </c>
      <c r="G42" t="n">
        <v>85.39</v>
      </c>
      <c r="H42" t="n">
        <v>1.41</v>
      </c>
      <c r="I42" t="n">
        <v>17</v>
      </c>
      <c r="J42" t="n">
        <v>137.96</v>
      </c>
      <c r="K42" t="n">
        <v>45</v>
      </c>
      <c r="L42" t="n">
        <v>11</v>
      </c>
      <c r="M42" t="n">
        <v>15</v>
      </c>
      <c r="N42" t="n">
        <v>21.96</v>
      </c>
      <c r="O42" t="n">
        <v>17249.3</v>
      </c>
      <c r="P42" t="n">
        <v>234.78</v>
      </c>
      <c r="Q42" t="n">
        <v>452.56</v>
      </c>
      <c r="R42" t="n">
        <v>77.47</v>
      </c>
      <c r="S42" t="n">
        <v>57.64</v>
      </c>
      <c r="T42" t="n">
        <v>7786.74</v>
      </c>
      <c r="U42" t="n">
        <v>0.74</v>
      </c>
      <c r="V42" t="n">
        <v>0.88</v>
      </c>
      <c r="W42" t="n">
        <v>6.83</v>
      </c>
      <c r="X42" t="n">
        <v>0.47</v>
      </c>
      <c r="Y42" t="n">
        <v>1</v>
      </c>
      <c r="Z42" t="n">
        <v>10</v>
      </c>
      <c r="AA42" t="n">
        <v>451.6687864748987</v>
      </c>
      <c r="AB42" t="n">
        <v>617.9931598754945</v>
      </c>
      <c r="AC42" t="n">
        <v>559.0127600558239</v>
      </c>
      <c r="AD42" t="n">
        <v>451668.7864748987</v>
      </c>
      <c r="AE42" t="n">
        <v>617993.1598754944</v>
      </c>
      <c r="AF42" t="n">
        <v>2.409515665074434e-05</v>
      </c>
      <c r="AG42" t="n">
        <v>31</v>
      </c>
      <c r="AH42" t="n">
        <v>559012.760055824</v>
      </c>
    </row>
    <row r="43">
      <c r="A43" t="n">
        <v>41</v>
      </c>
      <c r="B43" t="n">
        <v>60</v>
      </c>
      <c r="C43" t="inlineStr">
        <is>
          <t xml:space="preserve">CONCLUIDO	</t>
        </is>
      </c>
      <c r="D43" t="n">
        <v>3.7466</v>
      </c>
      <c r="E43" t="n">
        <v>26.69</v>
      </c>
      <c r="F43" t="n">
        <v>24.15</v>
      </c>
      <c r="G43" t="n">
        <v>90.56</v>
      </c>
      <c r="H43" t="n">
        <v>1.44</v>
      </c>
      <c r="I43" t="n">
        <v>16</v>
      </c>
      <c r="J43" t="n">
        <v>138.3</v>
      </c>
      <c r="K43" t="n">
        <v>45</v>
      </c>
      <c r="L43" t="n">
        <v>11.25</v>
      </c>
      <c r="M43" t="n">
        <v>14</v>
      </c>
      <c r="N43" t="n">
        <v>22.05</v>
      </c>
      <c r="O43" t="n">
        <v>17291.02</v>
      </c>
      <c r="P43" t="n">
        <v>233.59</v>
      </c>
      <c r="Q43" t="n">
        <v>452.57</v>
      </c>
      <c r="R43" t="n">
        <v>76.15000000000001</v>
      </c>
      <c r="S43" t="n">
        <v>57.64</v>
      </c>
      <c r="T43" t="n">
        <v>7135.22</v>
      </c>
      <c r="U43" t="n">
        <v>0.76</v>
      </c>
      <c r="V43" t="n">
        <v>0.88</v>
      </c>
      <c r="W43" t="n">
        <v>6.82</v>
      </c>
      <c r="X43" t="n">
        <v>0.43</v>
      </c>
      <c r="Y43" t="n">
        <v>1</v>
      </c>
      <c r="Z43" t="n">
        <v>10</v>
      </c>
      <c r="AA43" t="n">
        <v>450.4050512782588</v>
      </c>
      <c r="AB43" t="n">
        <v>616.2640616273897</v>
      </c>
      <c r="AC43" t="n">
        <v>557.4486845177137</v>
      </c>
      <c r="AD43" t="n">
        <v>450405.0512782588</v>
      </c>
      <c r="AE43" t="n">
        <v>616264.0616273896</v>
      </c>
      <c r="AF43" t="n">
        <v>2.415834775949442e-05</v>
      </c>
      <c r="AG43" t="n">
        <v>31</v>
      </c>
      <c r="AH43" t="n">
        <v>557448.6845177137</v>
      </c>
    </row>
    <row r="44">
      <c r="A44" t="n">
        <v>42</v>
      </c>
      <c r="B44" t="n">
        <v>60</v>
      </c>
      <c r="C44" t="inlineStr">
        <is>
          <t xml:space="preserve">CONCLUIDO	</t>
        </is>
      </c>
      <c r="D44" t="n">
        <v>3.7452</v>
      </c>
      <c r="E44" t="n">
        <v>26.7</v>
      </c>
      <c r="F44" t="n">
        <v>24.16</v>
      </c>
      <c r="G44" t="n">
        <v>90.59999999999999</v>
      </c>
      <c r="H44" t="n">
        <v>1.47</v>
      </c>
      <c r="I44" t="n">
        <v>16</v>
      </c>
      <c r="J44" t="n">
        <v>138.64</v>
      </c>
      <c r="K44" t="n">
        <v>45</v>
      </c>
      <c r="L44" t="n">
        <v>11.5</v>
      </c>
      <c r="M44" t="n">
        <v>14</v>
      </c>
      <c r="N44" t="n">
        <v>22.14</v>
      </c>
      <c r="O44" t="n">
        <v>17332.76</v>
      </c>
      <c r="P44" t="n">
        <v>233.35</v>
      </c>
      <c r="Q44" t="n">
        <v>452.58</v>
      </c>
      <c r="R44" t="n">
        <v>76.45999999999999</v>
      </c>
      <c r="S44" t="n">
        <v>57.64</v>
      </c>
      <c r="T44" t="n">
        <v>7286.96</v>
      </c>
      <c r="U44" t="n">
        <v>0.75</v>
      </c>
      <c r="V44" t="n">
        <v>0.88</v>
      </c>
      <c r="W44" t="n">
        <v>6.82</v>
      </c>
      <c r="X44" t="n">
        <v>0.44</v>
      </c>
      <c r="Y44" t="n">
        <v>1</v>
      </c>
      <c r="Z44" t="n">
        <v>10</v>
      </c>
      <c r="AA44" t="n">
        <v>450.3244654384986</v>
      </c>
      <c r="AB44" t="n">
        <v>616.1538005262335</v>
      </c>
      <c r="AC44" t="n">
        <v>557.3489465812994</v>
      </c>
      <c r="AD44" t="n">
        <v>450324.4654384986</v>
      </c>
      <c r="AE44" t="n">
        <v>616153.8005262335</v>
      </c>
      <c r="AF44" t="n">
        <v>2.41493204582444e-05</v>
      </c>
      <c r="AG44" t="n">
        <v>31</v>
      </c>
      <c r="AH44" t="n">
        <v>557348.9465812994</v>
      </c>
    </row>
    <row r="45">
      <c r="A45" t="n">
        <v>43</v>
      </c>
      <c r="B45" t="n">
        <v>60</v>
      </c>
      <c r="C45" t="inlineStr">
        <is>
          <t xml:space="preserve">CONCLUIDO	</t>
        </is>
      </c>
      <c r="D45" t="n">
        <v>3.7444</v>
      </c>
      <c r="E45" t="n">
        <v>26.71</v>
      </c>
      <c r="F45" t="n">
        <v>24.17</v>
      </c>
      <c r="G45" t="n">
        <v>90.62</v>
      </c>
      <c r="H45" t="n">
        <v>1.5</v>
      </c>
      <c r="I45" t="n">
        <v>16</v>
      </c>
      <c r="J45" t="n">
        <v>138.98</v>
      </c>
      <c r="K45" t="n">
        <v>45</v>
      </c>
      <c r="L45" t="n">
        <v>11.75</v>
      </c>
      <c r="M45" t="n">
        <v>14</v>
      </c>
      <c r="N45" t="n">
        <v>22.23</v>
      </c>
      <c r="O45" t="n">
        <v>17374.54</v>
      </c>
      <c r="P45" t="n">
        <v>232.72</v>
      </c>
      <c r="Q45" t="n">
        <v>452.61</v>
      </c>
      <c r="R45" t="n">
        <v>76.56999999999999</v>
      </c>
      <c r="S45" t="n">
        <v>57.64</v>
      </c>
      <c r="T45" t="n">
        <v>7345.42</v>
      </c>
      <c r="U45" t="n">
        <v>0.75</v>
      </c>
      <c r="V45" t="n">
        <v>0.88</v>
      </c>
      <c r="W45" t="n">
        <v>6.82</v>
      </c>
      <c r="X45" t="n">
        <v>0.44</v>
      </c>
      <c r="Y45" t="n">
        <v>1</v>
      </c>
      <c r="Z45" t="n">
        <v>10</v>
      </c>
      <c r="AA45" t="n">
        <v>449.9640985703595</v>
      </c>
      <c r="AB45" t="n">
        <v>615.6607306789813</v>
      </c>
      <c r="AC45" t="n">
        <v>556.9029346282412</v>
      </c>
      <c r="AD45" t="n">
        <v>449964.0985703595</v>
      </c>
      <c r="AE45" t="n">
        <v>615660.7306789813</v>
      </c>
      <c r="AF45" t="n">
        <v>2.414416200038726e-05</v>
      </c>
      <c r="AG45" t="n">
        <v>31</v>
      </c>
      <c r="AH45" t="n">
        <v>556902.9346282411</v>
      </c>
    </row>
    <row r="46">
      <c r="A46" t="n">
        <v>44</v>
      </c>
      <c r="B46" t="n">
        <v>60</v>
      </c>
      <c r="C46" t="inlineStr">
        <is>
          <t xml:space="preserve">CONCLUIDO	</t>
        </is>
      </c>
      <c r="D46" t="n">
        <v>3.7552</v>
      </c>
      <c r="E46" t="n">
        <v>26.63</v>
      </c>
      <c r="F46" t="n">
        <v>24.11</v>
      </c>
      <c r="G46" t="n">
        <v>96.45999999999999</v>
      </c>
      <c r="H46" t="n">
        <v>1.52</v>
      </c>
      <c r="I46" t="n">
        <v>15</v>
      </c>
      <c r="J46" t="n">
        <v>139.32</v>
      </c>
      <c r="K46" t="n">
        <v>45</v>
      </c>
      <c r="L46" t="n">
        <v>12</v>
      </c>
      <c r="M46" t="n">
        <v>13</v>
      </c>
      <c r="N46" t="n">
        <v>22.32</v>
      </c>
      <c r="O46" t="n">
        <v>17416.34</v>
      </c>
      <c r="P46" t="n">
        <v>231.28</v>
      </c>
      <c r="Q46" t="n">
        <v>452.58</v>
      </c>
      <c r="R46" t="n">
        <v>74.88</v>
      </c>
      <c r="S46" t="n">
        <v>57.64</v>
      </c>
      <c r="T46" t="n">
        <v>6504.24</v>
      </c>
      <c r="U46" t="n">
        <v>0.77</v>
      </c>
      <c r="V46" t="n">
        <v>0.88</v>
      </c>
      <c r="W46" t="n">
        <v>6.82</v>
      </c>
      <c r="X46" t="n">
        <v>0.39</v>
      </c>
      <c r="Y46" t="n">
        <v>1</v>
      </c>
      <c r="Z46" t="n">
        <v>10</v>
      </c>
      <c r="AA46" t="n">
        <v>448.4816407885563</v>
      </c>
      <c r="AB46" t="n">
        <v>613.6323665404966</v>
      </c>
      <c r="AC46" t="n">
        <v>555.0681547163065</v>
      </c>
      <c r="AD46" t="n">
        <v>448481.6407885563</v>
      </c>
      <c r="AE46" t="n">
        <v>613632.3665404966</v>
      </c>
      <c r="AF46" t="n">
        <v>2.421380118145877e-05</v>
      </c>
      <c r="AG46" t="n">
        <v>31</v>
      </c>
      <c r="AH46" t="n">
        <v>555068.1547163065</v>
      </c>
    </row>
    <row r="47">
      <c r="A47" t="n">
        <v>45</v>
      </c>
      <c r="B47" t="n">
        <v>60</v>
      </c>
      <c r="C47" t="inlineStr">
        <is>
          <t xml:space="preserve">CONCLUIDO	</t>
        </is>
      </c>
      <c r="D47" t="n">
        <v>3.7538</v>
      </c>
      <c r="E47" t="n">
        <v>26.64</v>
      </c>
      <c r="F47" t="n">
        <v>24.12</v>
      </c>
      <c r="G47" t="n">
        <v>96.5</v>
      </c>
      <c r="H47" t="n">
        <v>1.55</v>
      </c>
      <c r="I47" t="n">
        <v>15</v>
      </c>
      <c r="J47" t="n">
        <v>139.66</v>
      </c>
      <c r="K47" t="n">
        <v>45</v>
      </c>
      <c r="L47" t="n">
        <v>12.25</v>
      </c>
      <c r="M47" t="n">
        <v>13</v>
      </c>
      <c r="N47" t="n">
        <v>22.41</v>
      </c>
      <c r="O47" t="n">
        <v>17458.18</v>
      </c>
      <c r="P47" t="n">
        <v>231.18</v>
      </c>
      <c r="Q47" t="n">
        <v>452.55</v>
      </c>
      <c r="R47" t="n">
        <v>75.29000000000001</v>
      </c>
      <c r="S47" t="n">
        <v>57.64</v>
      </c>
      <c r="T47" t="n">
        <v>6706.74</v>
      </c>
      <c r="U47" t="n">
        <v>0.77</v>
      </c>
      <c r="V47" t="n">
        <v>0.88</v>
      </c>
      <c r="W47" t="n">
        <v>6.82</v>
      </c>
      <c r="X47" t="n">
        <v>0.4</v>
      </c>
      <c r="Y47" t="n">
        <v>1</v>
      </c>
      <c r="Z47" t="n">
        <v>10</v>
      </c>
      <c r="AA47" t="n">
        <v>448.4907270194482</v>
      </c>
      <c r="AB47" t="n">
        <v>613.6447987224592</v>
      </c>
      <c r="AC47" t="n">
        <v>555.0794003882712</v>
      </c>
      <c r="AD47" t="n">
        <v>448490.7270194482</v>
      </c>
      <c r="AE47" t="n">
        <v>613644.7987224592</v>
      </c>
      <c r="AF47" t="n">
        <v>2.420477388020876e-05</v>
      </c>
      <c r="AG47" t="n">
        <v>31</v>
      </c>
      <c r="AH47" t="n">
        <v>555079.4003882712</v>
      </c>
    </row>
    <row r="48">
      <c r="A48" t="n">
        <v>46</v>
      </c>
      <c r="B48" t="n">
        <v>60</v>
      </c>
      <c r="C48" t="inlineStr">
        <is>
          <t xml:space="preserve">CONCLUIDO	</t>
        </is>
      </c>
      <c r="D48" t="n">
        <v>3.7548</v>
      </c>
      <c r="E48" t="n">
        <v>26.63</v>
      </c>
      <c r="F48" t="n">
        <v>24.12</v>
      </c>
      <c r="G48" t="n">
        <v>96.47</v>
      </c>
      <c r="H48" t="n">
        <v>1.58</v>
      </c>
      <c r="I48" t="n">
        <v>15</v>
      </c>
      <c r="J48" t="n">
        <v>140</v>
      </c>
      <c r="K48" t="n">
        <v>45</v>
      </c>
      <c r="L48" t="n">
        <v>12.5</v>
      </c>
      <c r="M48" t="n">
        <v>13</v>
      </c>
      <c r="N48" t="n">
        <v>22.5</v>
      </c>
      <c r="O48" t="n">
        <v>17500.05</v>
      </c>
      <c r="P48" t="n">
        <v>230.17</v>
      </c>
      <c r="Q48" t="n">
        <v>452.56</v>
      </c>
      <c r="R48" t="n">
        <v>75.2</v>
      </c>
      <c r="S48" t="n">
        <v>57.64</v>
      </c>
      <c r="T48" t="n">
        <v>6660.53</v>
      </c>
      <c r="U48" t="n">
        <v>0.77</v>
      </c>
      <c r="V48" t="n">
        <v>0.88</v>
      </c>
      <c r="W48" t="n">
        <v>6.82</v>
      </c>
      <c r="X48" t="n">
        <v>0.39</v>
      </c>
      <c r="Y48" t="n">
        <v>1</v>
      </c>
      <c r="Z48" t="n">
        <v>10</v>
      </c>
      <c r="AA48" t="n">
        <v>447.7943905198603</v>
      </c>
      <c r="AB48" t="n">
        <v>612.6920404035249</v>
      </c>
      <c r="AC48" t="n">
        <v>554.2175719860912</v>
      </c>
      <c r="AD48" t="n">
        <v>447794.3905198603</v>
      </c>
      <c r="AE48" t="n">
        <v>612692.0404035249</v>
      </c>
      <c r="AF48" t="n">
        <v>2.421122195253019e-05</v>
      </c>
      <c r="AG48" t="n">
        <v>31</v>
      </c>
      <c r="AH48" t="n">
        <v>554217.5719860912</v>
      </c>
    </row>
    <row r="49">
      <c r="A49" t="n">
        <v>47</v>
      </c>
      <c r="B49" t="n">
        <v>60</v>
      </c>
      <c r="C49" t="inlineStr">
        <is>
          <t xml:space="preserve">CONCLUIDO	</t>
        </is>
      </c>
      <c r="D49" t="n">
        <v>3.7601</v>
      </c>
      <c r="E49" t="n">
        <v>26.59</v>
      </c>
      <c r="F49" t="n">
        <v>24.1</v>
      </c>
      <c r="G49" t="n">
        <v>103.31</v>
      </c>
      <c r="H49" t="n">
        <v>1.61</v>
      </c>
      <c r="I49" t="n">
        <v>14</v>
      </c>
      <c r="J49" t="n">
        <v>140.33</v>
      </c>
      <c r="K49" t="n">
        <v>45</v>
      </c>
      <c r="L49" t="n">
        <v>12.75</v>
      </c>
      <c r="M49" t="n">
        <v>12</v>
      </c>
      <c r="N49" t="n">
        <v>22.59</v>
      </c>
      <c r="O49" t="n">
        <v>17541.95</v>
      </c>
      <c r="P49" t="n">
        <v>230.03</v>
      </c>
      <c r="Q49" t="n">
        <v>452.6</v>
      </c>
      <c r="R49" t="n">
        <v>74.88</v>
      </c>
      <c r="S49" t="n">
        <v>57.64</v>
      </c>
      <c r="T49" t="n">
        <v>6508</v>
      </c>
      <c r="U49" t="n">
        <v>0.77</v>
      </c>
      <c r="V49" t="n">
        <v>0.88</v>
      </c>
      <c r="W49" t="n">
        <v>6.81</v>
      </c>
      <c r="X49" t="n">
        <v>0.38</v>
      </c>
      <c r="Y49" t="n">
        <v>1</v>
      </c>
      <c r="Z49" t="n">
        <v>10</v>
      </c>
      <c r="AA49" t="n">
        <v>447.4443160707513</v>
      </c>
      <c r="AB49" t="n">
        <v>612.2130530980592</v>
      </c>
      <c r="AC49" t="n">
        <v>553.7842985567963</v>
      </c>
      <c r="AD49" t="n">
        <v>447444.3160707513</v>
      </c>
      <c r="AE49" t="n">
        <v>612213.0530980591</v>
      </c>
      <c r="AF49" t="n">
        <v>2.424539673583381e-05</v>
      </c>
      <c r="AG49" t="n">
        <v>31</v>
      </c>
      <c r="AH49" t="n">
        <v>553784.2985567963</v>
      </c>
    </row>
    <row r="50">
      <c r="A50" t="n">
        <v>48</v>
      </c>
      <c r="B50" t="n">
        <v>60</v>
      </c>
      <c r="C50" t="inlineStr">
        <is>
          <t xml:space="preserve">CONCLUIDO	</t>
        </is>
      </c>
      <c r="D50" t="n">
        <v>3.7621</v>
      </c>
      <c r="E50" t="n">
        <v>26.58</v>
      </c>
      <c r="F50" t="n">
        <v>24.09</v>
      </c>
      <c r="G50" t="n">
        <v>103.25</v>
      </c>
      <c r="H50" t="n">
        <v>1.63</v>
      </c>
      <c r="I50" t="n">
        <v>14</v>
      </c>
      <c r="J50" t="n">
        <v>140.67</v>
      </c>
      <c r="K50" t="n">
        <v>45</v>
      </c>
      <c r="L50" t="n">
        <v>13</v>
      </c>
      <c r="M50" t="n">
        <v>12</v>
      </c>
      <c r="N50" t="n">
        <v>22.68</v>
      </c>
      <c r="O50" t="n">
        <v>17583.88</v>
      </c>
      <c r="P50" t="n">
        <v>229.43</v>
      </c>
      <c r="Q50" t="n">
        <v>452.6</v>
      </c>
      <c r="R50" t="n">
        <v>74.09</v>
      </c>
      <c r="S50" t="n">
        <v>57.64</v>
      </c>
      <c r="T50" t="n">
        <v>6113.03</v>
      </c>
      <c r="U50" t="n">
        <v>0.78</v>
      </c>
      <c r="V50" t="n">
        <v>0.88</v>
      </c>
      <c r="W50" t="n">
        <v>6.82</v>
      </c>
      <c r="X50" t="n">
        <v>0.37</v>
      </c>
      <c r="Y50" t="n">
        <v>1</v>
      </c>
      <c r="Z50" t="n">
        <v>10</v>
      </c>
      <c r="AA50" t="n">
        <v>446.9583791468987</v>
      </c>
      <c r="AB50" t="n">
        <v>611.5481727608199</v>
      </c>
      <c r="AC50" t="n">
        <v>553.1828734657778</v>
      </c>
      <c r="AD50" t="n">
        <v>446958.3791468987</v>
      </c>
      <c r="AE50" t="n">
        <v>611548.1727608199</v>
      </c>
      <c r="AF50" t="n">
        <v>2.425829288047668e-05</v>
      </c>
      <c r="AG50" t="n">
        <v>31</v>
      </c>
      <c r="AH50" t="n">
        <v>553182.8734657778</v>
      </c>
    </row>
    <row r="51">
      <c r="A51" t="n">
        <v>49</v>
      </c>
      <c r="B51" t="n">
        <v>60</v>
      </c>
      <c r="C51" t="inlineStr">
        <is>
          <t xml:space="preserve">CONCLUIDO	</t>
        </is>
      </c>
      <c r="D51" t="n">
        <v>3.7618</v>
      </c>
      <c r="E51" t="n">
        <v>26.58</v>
      </c>
      <c r="F51" t="n">
        <v>24.09</v>
      </c>
      <c r="G51" t="n">
        <v>103.26</v>
      </c>
      <c r="H51" t="n">
        <v>1.66</v>
      </c>
      <c r="I51" t="n">
        <v>14</v>
      </c>
      <c r="J51" t="n">
        <v>141.02</v>
      </c>
      <c r="K51" t="n">
        <v>45</v>
      </c>
      <c r="L51" t="n">
        <v>13.25</v>
      </c>
      <c r="M51" t="n">
        <v>12</v>
      </c>
      <c r="N51" t="n">
        <v>22.77</v>
      </c>
      <c r="O51" t="n">
        <v>17625.85</v>
      </c>
      <c r="P51" t="n">
        <v>228.21</v>
      </c>
      <c r="Q51" t="n">
        <v>452.56</v>
      </c>
      <c r="R51" t="n">
        <v>74.29000000000001</v>
      </c>
      <c r="S51" t="n">
        <v>57.64</v>
      </c>
      <c r="T51" t="n">
        <v>6211.38</v>
      </c>
      <c r="U51" t="n">
        <v>0.78</v>
      </c>
      <c r="V51" t="n">
        <v>0.88</v>
      </c>
      <c r="W51" t="n">
        <v>6.82</v>
      </c>
      <c r="X51" t="n">
        <v>0.37</v>
      </c>
      <c r="Y51" t="n">
        <v>1</v>
      </c>
      <c r="Z51" t="n">
        <v>10</v>
      </c>
      <c r="AA51" t="n">
        <v>446.187556746576</v>
      </c>
      <c r="AB51" t="n">
        <v>610.4934995464142</v>
      </c>
      <c r="AC51" t="n">
        <v>552.2288567827118</v>
      </c>
      <c r="AD51" t="n">
        <v>446187.556746576</v>
      </c>
      <c r="AE51" t="n">
        <v>610493.4995464142</v>
      </c>
      <c r="AF51" t="n">
        <v>2.425635845878025e-05</v>
      </c>
      <c r="AG51" t="n">
        <v>31</v>
      </c>
      <c r="AH51" t="n">
        <v>552228.8567827118</v>
      </c>
    </row>
    <row r="52">
      <c r="A52" t="n">
        <v>50</v>
      </c>
      <c r="B52" t="n">
        <v>60</v>
      </c>
      <c r="C52" t="inlineStr">
        <is>
          <t xml:space="preserve">CONCLUIDO	</t>
        </is>
      </c>
      <c r="D52" t="n">
        <v>3.7674</v>
      </c>
      <c r="E52" t="n">
        <v>26.54</v>
      </c>
      <c r="F52" t="n">
        <v>24.08</v>
      </c>
      <c r="G52" t="n">
        <v>111.13</v>
      </c>
      <c r="H52" t="n">
        <v>1.69</v>
      </c>
      <c r="I52" t="n">
        <v>13</v>
      </c>
      <c r="J52" t="n">
        <v>141.36</v>
      </c>
      <c r="K52" t="n">
        <v>45</v>
      </c>
      <c r="L52" t="n">
        <v>13.5</v>
      </c>
      <c r="M52" t="n">
        <v>11</v>
      </c>
      <c r="N52" t="n">
        <v>22.86</v>
      </c>
      <c r="O52" t="n">
        <v>17667.84</v>
      </c>
      <c r="P52" t="n">
        <v>226.26</v>
      </c>
      <c r="Q52" t="n">
        <v>452.59</v>
      </c>
      <c r="R52" t="n">
        <v>73.81</v>
      </c>
      <c r="S52" t="n">
        <v>57.64</v>
      </c>
      <c r="T52" t="n">
        <v>5978.46</v>
      </c>
      <c r="U52" t="n">
        <v>0.78</v>
      </c>
      <c r="V52" t="n">
        <v>0.88</v>
      </c>
      <c r="W52" t="n">
        <v>6.82</v>
      </c>
      <c r="X52" t="n">
        <v>0.35</v>
      </c>
      <c r="Y52" t="n">
        <v>1</v>
      </c>
      <c r="Z52" t="n">
        <v>10</v>
      </c>
      <c r="AA52" t="n">
        <v>444.6743423534362</v>
      </c>
      <c r="AB52" t="n">
        <v>608.4230528554128</v>
      </c>
      <c r="AC52" t="n">
        <v>550.3560106180093</v>
      </c>
      <c r="AD52" t="n">
        <v>444674.3423534362</v>
      </c>
      <c r="AE52" t="n">
        <v>608423.0528554128</v>
      </c>
      <c r="AF52" t="n">
        <v>2.429246766378029e-05</v>
      </c>
      <c r="AG52" t="n">
        <v>31</v>
      </c>
      <c r="AH52" t="n">
        <v>550356.0106180094</v>
      </c>
    </row>
    <row r="53">
      <c r="A53" t="n">
        <v>51</v>
      </c>
      <c r="B53" t="n">
        <v>60</v>
      </c>
      <c r="C53" t="inlineStr">
        <is>
          <t xml:space="preserve">CONCLUIDO	</t>
        </is>
      </c>
      <c r="D53" t="n">
        <v>3.7673</v>
      </c>
      <c r="E53" t="n">
        <v>26.54</v>
      </c>
      <c r="F53" t="n">
        <v>24.08</v>
      </c>
      <c r="G53" t="n">
        <v>111.14</v>
      </c>
      <c r="H53" t="n">
        <v>1.72</v>
      </c>
      <c r="I53" t="n">
        <v>13</v>
      </c>
      <c r="J53" t="n">
        <v>141.7</v>
      </c>
      <c r="K53" t="n">
        <v>45</v>
      </c>
      <c r="L53" t="n">
        <v>13.75</v>
      </c>
      <c r="M53" t="n">
        <v>11</v>
      </c>
      <c r="N53" t="n">
        <v>22.95</v>
      </c>
      <c r="O53" t="n">
        <v>17709.87</v>
      </c>
      <c r="P53" t="n">
        <v>227.17</v>
      </c>
      <c r="Q53" t="n">
        <v>452.56</v>
      </c>
      <c r="R53" t="n">
        <v>73.87</v>
      </c>
      <c r="S53" t="n">
        <v>57.64</v>
      </c>
      <c r="T53" t="n">
        <v>6007.74</v>
      </c>
      <c r="U53" t="n">
        <v>0.78</v>
      </c>
      <c r="V53" t="n">
        <v>0.88</v>
      </c>
      <c r="W53" t="n">
        <v>6.82</v>
      </c>
      <c r="X53" t="n">
        <v>0.36</v>
      </c>
      <c r="Y53" t="n">
        <v>1</v>
      </c>
      <c r="Z53" t="n">
        <v>10</v>
      </c>
      <c r="AA53" t="n">
        <v>445.2630305986654</v>
      </c>
      <c r="AB53" t="n">
        <v>609.2285220836278</v>
      </c>
      <c r="AC53" t="n">
        <v>551.0846069935667</v>
      </c>
      <c r="AD53" t="n">
        <v>445263.0305986654</v>
      </c>
      <c r="AE53" t="n">
        <v>609228.5220836278</v>
      </c>
      <c r="AF53" t="n">
        <v>2.429182285654815e-05</v>
      </c>
      <c r="AG53" t="n">
        <v>31</v>
      </c>
      <c r="AH53" t="n">
        <v>551084.6069935667</v>
      </c>
    </row>
    <row r="54">
      <c r="A54" t="n">
        <v>52</v>
      </c>
      <c r="B54" t="n">
        <v>60</v>
      </c>
      <c r="C54" t="inlineStr">
        <is>
          <t xml:space="preserve">CONCLUIDO	</t>
        </is>
      </c>
      <c r="D54" t="n">
        <v>3.7708</v>
      </c>
      <c r="E54" t="n">
        <v>26.52</v>
      </c>
      <c r="F54" t="n">
        <v>24.05</v>
      </c>
      <c r="G54" t="n">
        <v>111.02</v>
      </c>
      <c r="H54" t="n">
        <v>1.74</v>
      </c>
      <c r="I54" t="n">
        <v>13</v>
      </c>
      <c r="J54" t="n">
        <v>142.04</v>
      </c>
      <c r="K54" t="n">
        <v>45</v>
      </c>
      <c r="L54" t="n">
        <v>14</v>
      </c>
      <c r="M54" t="n">
        <v>11</v>
      </c>
      <c r="N54" t="n">
        <v>23.04</v>
      </c>
      <c r="O54" t="n">
        <v>17751.93</v>
      </c>
      <c r="P54" t="n">
        <v>227.34</v>
      </c>
      <c r="Q54" t="n">
        <v>452.61</v>
      </c>
      <c r="R54" t="n">
        <v>73.02</v>
      </c>
      <c r="S54" t="n">
        <v>57.64</v>
      </c>
      <c r="T54" t="n">
        <v>5581.55</v>
      </c>
      <c r="U54" t="n">
        <v>0.79</v>
      </c>
      <c r="V54" t="n">
        <v>0.88</v>
      </c>
      <c r="W54" t="n">
        <v>6.82</v>
      </c>
      <c r="X54" t="n">
        <v>0.33</v>
      </c>
      <c r="Y54" t="n">
        <v>1</v>
      </c>
      <c r="Z54" t="n">
        <v>10</v>
      </c>
      <c r="AA54" t="n">
        <v>445.1873833911457</v>
      </c>
      <c r="AB54" t="n">
        <v>609.1250182369802</v>
      </c>
      <c r="AC54" t="n">
        <v>550.9909814087746</v>
      </c>
      <c r="AD54" t="n">
        <v>445187.3833911457</v>
      </c>
      <c r="AE54" t="n">
        <v>609125.0182369802</v>
      </c>
      <c r="AF54" t="n">
        <v>2.431439110967318e-05</v>
      </c>
      <c r="AG54" t="n">
        <v>31</v>
      </c>
      <c r="AH54" t="n">
        <v>550990.9814087746</v>
      </c>
    </row>
    <row r="55">
      <c r="A55" t="n">
        <v>53</v>
      </c>
      <c r="B55" t="n">
        <v>60</v>
      </c>
      <c r="C55" t="inlineStr">
        <is>
          <t xml:space="preserve">CONCLUIDO	</t>
        </is>
      </c>
      <c r="D55" t="n">
        <v>3.7693</v>
      </c>
      <c r="E55" t="n">
        <v>26.53</v>
      </c>
      <c r="F55" t="n">
        <v>24.07</v>
      </c>
      <c r="G55" t="n">
        <v>111.07</v>
      </c>
      <c r="H55" t="n">
        <v>1.77</v>
      </c>
      <c r="I55" t="n">
        <v>13</v>
      </c>
      <c r="J55" t="n">
        <v>142.38</v>
      </c>
      <c r="K55" t="n">
        <v>45</v>
      </c>
      <c r="L55" t="n">
        <v>14.25</v>
      </c>
      <c r="M55" t="n">
        <v>11</v>
      </c>
      <c r="N55" t="n">
        <v>23.13</v>
      </c>
      <c r="O55" t="n">
        <v>17794.02</v>
      </c>
      <c r="P55" t="n">
        <v>226.53</v>
      </c>
      <c r="Q55" t="n">
        <v>452.62</v>
      </c>
      <c r="R55" t="n">
        <v>73.31999999999999</v>
      </c>
      <c r="S55" t="n">
        <v>57.64</v>
      </c>
      <c r="T55" t="n">
        <v>5731.27</v>
      </c>
      <c r="U55" t="n">
        <v>0.79</v>
      </c>
      <c r="V55" t="n">
        <v>0.88</v>
      </c>
      <c r="W55" t="n">
        <v>6.82</v>
      </c>
      <c r="X55" t="n">
        <v>0.34</v>
      </c>
      <c r="Y55" t="n">
        <v>1</v>
      </c>
      <c r="Z55" t="n">
        <v>10</v>
      </c>
      <c r="AA55" t="n">
        <v>444.7535124758413</v>
      </c>
      <c r="AB55" t="n">
        <v>608.5313769096267</v>
      </c>
      <c r="AC55" t="n">
        <v>550.4539963765229</v>
      </c>
      <c r="AD55" t="n">
        <v>444753.5124758413</v>
      </c>
      <c r="AE55" t="n">
        <v>608531.3769096268</v>
      </c>
      <c r="AF55" t="n">
        <v>2.430471900119102e-05</v>
      </c>
      <c r="AG55" t="n">
        <v>31</v>
      </c>
      <c r="AH55" t="n">
        <v>550453.9963765229</v>
      </c>
    </row>
    <row r="56">
      <c r="A56" t="n">
        <v>54</v>
      </c>
      <c r="B56" t="n">
        <v>60</v>
      </c>
      <c r="C56" t="inlineStr">
        <is>
          <t xml:space="preserve">CONCLUIDO	</t>
        </is>
      </c>
      <c r="D56" t="n">
        <v>3.769</v>
      </c>
      <c r="E56" t="n">
        <v>26.53</v>
      </c>
      <c r="F56" t="n">
        <v>24.07</v>
      </c>
      <c r="G56" t="n">
        <v>111.08</v>
      </c>
      <c r="H56" t="n">
        <v>1.8</v>
      </c>
      <c r="I56" t="n">
        <v>13</v>
      </c>
      <c r="J56" t="n">
        <v>142.72</v>
      </c>
      <c r="K56" t="n">
        <v>45</v>
      </c>
      <c r="L56" t="n">
        <v>14.5</v>
      </c>
      <c r="M56" t="n">
        <v>11</v>
      </c>
      <c r="N56" t="n">
        <v>23.22</v>
      </c>
      <c r="O56" t="n">
        <v>17836.15</v>
      </c>
      <c r="P56" t="n">
        <v>224.44</v>
      </c>
      <c r="Q56" t="n">
        <v>452.6</v>
      </c>
      <c r="R56" t="n">
        <v>73.56</v>
      </c>
      <c r="S56" t="n">
        <v>57.64</v>
      </c>
      <c r="T56" t="n">
        <v>5855.05</v>
      </c>
      <c r="U56" t="n">
        <v>0.78</v>
      </c>
      <c r="V56" t="n">
        <v>0.88</v>
      </c>
      <c r="W56" t="n">
        <v>6.81</v>
      </c>
      <c r="X56" t="n">
        <v>0.34</v>
      </c>
      <c r="Y56" t="n">
        <v>1</v>
      </c>
      <c r="Z56" t="n">
        <v>10</v>
      </c>
      <c r="AA56" t="n">
        <v>443.425689407452</v>
      </c>
      <c r="AB56" t="n">
        <v>606.7145908080371</v>
      </c>
      <c r="AC56" t="n">
        <v>548.8106017905938</v>
      </c>
      <c r="AD56" t="n">
        <v>443425.689407452</v>
      </c>
      <c r="AE56" t="n">
        <v>606714.5908080371</v>
      </c>
      <c r="AF56" t="n">
        <v>2.43027845794946e-05</v>
      </c>
      <c r="AG56" t="n">
        <v>31</v>
      </c>
      <c r="AH56" t="n">
        <v>548810.6017905937</v>
      </c>
    </row>
    <row r="57">
      <c r="A57" t="n">
        <v>55</v>
      </c>
      <c r="B57" t="n">
        <v>60</v>
      </c>
      <c r="C57" t="inlineStr">
        <is>
          <t xml:space="preserve">CONCLUIDO	</t>
        </is>
      </c>
      <c r="D57" t="n">
        <v>3.7787</v>
      </c>
      <c r="E57" t="n">
        <v>26.46</v>
      </c>
      <c r="F57" t="n">
        <v>24.03</v>
      </c>
      <c r="G57" t="n">
        <v>120.13</v>
      </c>
      <c r="H57" t="n">
        <v>1.82</v>
      </c>
      <c r="I57" t="n">
        <v>12</v>
      </c>
      <c r="J57" t="n">
        <v>143.06</v>
      </c>
      <c r="K57" t="n">
        <v>45</v>
      </c>
      <c r="L57" t="n">
        <v>14.75</v>
      </c>
      <c r="M57" t="n">
        <v>10</v>
      </c>
      <c r="N57" t="n">
        <v>23.31</v>
      </c>
      <c r="O57" t="n">
        <v>17878.3</v>
      </c>
      <c r="P57" t="n">
        <v>223.72</v>
      </c>
      <c r="Q57" t="n">
        <v>452.59</v>
      </c>
      <c r="R57" t="n">
        <v>72.03</v>
      </c>
      <c r="S57" t="n">
        <v>57.64</v>
      </c>
      <c r="T57" t="n">
        <v>5094.16</v>
      </c>
      <c r="U57" t="n">
        <v>0.8</v>
      </c>
      <c r="V57" t="n">
        <v>0.88</v>
      </c>
      <c r="W57" t="n">
        <v>6.82</v>
      </c>
      <c r="X57" t="n">
        <v>0.3</v>
      </c>
      <c r="Y57" t="n">
        <v>1</v>
      </c>
      <c r="Z57" t="n">
        <v>10</v>
      </c>
      <c r="AA57" t="n">
        <v>442.4993145149269</v>
      </c>
      <c r="AB57" t="n">
        <v>605.4470838113083</v>
      </c>
      <c r="AC57" t="n">
        <v>547.6640638826754</v>
      </c>
      <c r="AD57" t="n">
        <v>442499.3145149269</v>
      </c>
      <c r="AE57" t="n">
        <v>605447.0838113083</v>
      </c>
      <c r="AF57" t="n">
        <v>2.436533088101253e-05</v>
      </c>
      <c r="AG57" t="n">
        <v>31</v>
      </c>
      <c r="AH57" t="n">
        <v>547664.0638826754</v>
      </c>
    </row>
    <row r="58">
      <c r="A58" t="n">
        <v>56</v>
      </c>
      <c r="B58" t="n">
        <v>60</v>
      </c>
      <c r="C58" t="inlineStr">
        <is>
          <t xml:space="preserve">CONCLUIDO	</t>
        </is>
      </c>
      <c r="D58" t="n">
        <v>3.7791</v>
      </c>
      <c r="E58" t="n">
        <v>26.46</v>
      </c>
      <c r="F58" t="n">
        <v>24.02</v>
      </c>
      <c r="G58" t="n">
        <v>120.11</v>
      </c>
      <c r="H58" t="n">
        <v>1.85</v>
      </c>
      <c r="I58" t="n">
        <v>12</v>
      </c>
      <c r="J58" t="n">
        <v>143.4</v>
      </c>
      <c r="K58" t="n">
        <v>45</v>
      </c>
      <c r="L58" t="n">
        <v>15</v>
      </c>
      <c r="M58" t="n">
        <v>10</v>
      </c>
      <c r="N58" t="n">
        <v>23.41</v>
      </c>
      <c r="O58" t="n">
        <v>17920.49</v>
      </c>
      <c r="P58" t="n">
        <v>224.11</v>
      </c>
      <c r="Q58" t="n">
        <v>452.56</v>
      </c>
      <c r="R58" t="n">
        <v>71.88</v>
      </c>
      <c r="S58" t="n">
        <v>57.64</v>
      </c>
      <c r="T58" t="n">
        <v>5016.45</v>
      </c>
      <c r="U58" t="n">
        <v>0.8</v>
      </c>
      <c r="V58" t="n">
        <v>0.88</v>
      </c>
      <c r="W58" t="n">
        <v>6.82</v>
      </c>
      <c r="X58" t="n">
        <v>0.3</v>
      </c>
      <c r="Y58" t="n">
        <v>1</v>
      </c>
      <c r="Z58" t="n">
        <v>10</v>
      </c>
      <c r="AA58" t="n">
        <v>442.7219742746533</v>
      </c>
      <c r="AB58" t="n">
        <v>605.7517367176215</v>
      </c>
      <c r="AC58" t="n">
        <v>547.9396411431932</v>
      </c>
      <c r="AD58" t="n">
        <v>442721.9742746534</v>
      </c>
      <c r="AE58" t="n">
        <v>605751.7367176214</v>
      </c>
      <c r="AF58" t="n">
        <v>2.436791010994111e-05</v>
      </c>
      <c r="AG58" t="n">
        <v>31</v>
      </c>
      <c r="AH58" t="n">
        <v>547939.6411431931</v>
      </c>
    </row>
    <row r="59">
      <c r="A59" t="n">
        <v>57</v>
      </c>
      <c r="B59" t="n">
        <v>60</v>
      </c>
      <c r="C59" t="inlineStr">
        <is>
          <t xml:space="preserve">CONCLUIDO	</t>
        </is>
      </c>
      <c r="D59" t="n">
        <v>3.7768</v>
      </c>
      <c r="E59" t="n">
        <v>26.48</v>
      </c>
      <c r="F59" t="n">
        <v>24.04</v>
      </c>
      <c r="G59" t="n">
        <v>120.19</v>
      </c>
      <c r="H59" t="n">
        <v>1.88</v>
      </c>
      <c r="I59" t="n">
        <v>12</v>
      </c>
      <c r="J59" t="n">
        <v>143.75</v>
      </c>
      <c r="K59" t="n">
        <v>45</v>
      </c>
      <c r="L59" t="n">
        <v>15.25</v>
      </c>
      <c r="M59" t="n">
        <v>10</v>
      </c>
      <c r="N59" t="n">
        <v>23.5</v>
      </c>
      <c r="O59" t="n">
        <v>17962.71</v>
      </c>
      <c r="P59" t="n">
        <v>223.76</v>
      </c>
      <c r="Q59" t="n">
        <v>452.56</v>
      </c>
      <c r="R59" t="n">
        <v>72.48</v>
      </c>
      <c r="S59" t="n">
        <v>57.64</v>
      </c>
      <c r="T59" t="n">
        <v>5319.58</v>
      </c>
      <c r="U59" t="n">
        <v>0.8</v>
      </c>
      <c r="V59" t="n">
        <v>0.88</v>
      </c>
      <c r="W59" t="n">
        <v>6.82</v>
      </c>
      <c r="X59" t="n">
        <v>0.31</v>
      </c>
      <c r="Y59" t="n">
        <v>1</v>
      </c>
      <c r="Z59" t="n">
        <v>10</v>
      </c>
      <c r="AA59" t="n">
        <v>442.6177302273924</v>
      </c>
      <c r="AB59" t="n">
        <v>605.6091054132362</v>
      </c>
      <c r="AC59" t="n">
        <v>547.810622370314</v>
      </c>
      <c r="AD59" t="n">
        <v>442617.7302273924</v>
      </c>
      <c r="AE59" t="n">
        <v>605609.1054132362</v>
      </c>
      <c r="AF59" t="n">
        <v>2.43530795436018e-05</v>
      </c>
      <c r="AG59" t="n">
        <v>31</v>
      </c>
      <c r="AH59" t="n">
        <v>547810.6223703141</v>
      </c>
    </row>
    <row r="60">
      <c r="A60" t="n">
        <v>58</v>
      </c>
      <c r="B60" t="n">
        <v>60</v>
      </c>
      <c r="C60" t="inlineStr">
        <is>
          <t xml:space="preserve">CONCLUIDO	</t>
        </is>
      </c>
      <c r="D60" t="n">
        <v>3.7766</v>
      </c>
      <c r="E60" t="n">
        <v>26.48</v>
      </c>
      <c r="F60" t="n">
        <v>24.04</v>
      </c>
      <c r="G60" t="n">
        <v>120.2</v>
      </c>
      <c r="H60" t="n">
        <v>1.9</v>
      </c>
      <c r="I60" t="n">
        <v>12</v>
      </c>
      <c r="J60" t="n">
        <v>144.09</v>
      </c>
      <c r="K60" t="n">
        <v>45</v>
      </c>
      <c r="L60" t="n">
        <v>15.5</v>
      </c>
      <c r="M60" t="n">
        <v>10</v>
      </c>
      <c r="N60" t="n">
        <v>23.59</v>
      </c>
      <c r="O60" t="n">
        <v>18004.96</v>
      </c>
      <c r="P60" t="n">
        <v>222.81</v>
      </c>
      <c r="Q60" t="n">
        <v>452.55</v>
      </c>
      <c r="R60" t="n">
        <v>72.76000000000001</v>
      </c>
      <c r="S60" t="n">
        <v>57.64</v>
      </c>
      <c r="T60" t="n">
        <v>5456.74</v>
      </c>
      <c r="U60" t="n">
        <v>0.79</v>
      </c>
      <c r="V60" t="n">
        <v>0.88</v>
      </c>
      <c r="W60" t="n">
        <v>6.81</v>
      </c>
      <c r="X60" t="n">
        <v>0.32</v>
      </c>
      <c r="Y60" t="n">
        <v>1</v>
      </c>
      <c r="Z60" t="n">
        <v>10</v>
      </c>
      <c r="AA60" t="n">
        <v>442.0181071463379</v>
      </c>
      <c r="AB60" t="n">
        <v>604.7886746602341</v>
      </c>
      <c r="AC60" t="n">
        <v>547.0684923768965</v>
      </c>
      <c r="AD60" t="n">
        <v>442018.1071463379</v>
      </c>
      <c r="AE60" t="n">
        <v>604788.674660234</v>
      </c>
      <c r="AF60" t="n">
        <v>2.435178992913752e-05</v>
      </c>
      <c r="AG60" t="n">
        <v>31</v>
      </c>
      <c r="AH60" t="n">
        <v>547068.4923768966</v>
      </c>
    </row>
    <row r="61">
      <c r="A61" t="n">
        <v>59</v>
      </c>
      <c r="B61" t="n">
        <v>60</v>
      </c>
      <c r="C61" t="inlineStr">
        <is>
          <t xml:space="preserve">CONCLUIDO	</t>
        </is>
      </c>
      <c r="D61" t="n">
        <v>3.7762</v>
      </c>
      <c r="E61" t="n">
        <v>26.48</v>
      </c>
      <c r="F61" t="n">
        <v>24.04</v>
      </c>
      <c r="G61" t="n">
        <v>120.21</v>
      </c>
      <c r="H61" t="n">
        <v>1.93</v>
      </c>
      <c r="I61" t="n">
        <v>12</v>
      </c>
      <c r="J61" t="n">
        <v>144.43</v>
      </c>
      <c r="K61" t="n">
        <v>45</v>
      </c>
      <c r="L61" t="n">
        <v>15.75</v>
      </c>
      <c r="M61" t="n">
        <v>10</v>
      </c>
      <c r="N61" t="n">
        <v>23.68</v>
      </c>
      <c r="O61" t="n">
        <v>18047.25</v>
      </c>
      <c r="P61" t="n">
        <v>221</v>
      </c>
      <c r="Q61" t="n">
        <v>452.58</v>
      </c>
      <c r="R61" t="n">
        <v>72.79000000000001</v>
      </c>
      <c r="S61" t="n">
        <v>57.64</v>
      </c>
      <c r="T61" t="n">
        <v>5474.43</v>
      </c>
      <c r="U61" t="n">
        <v>0.79</v>
      </c>
      <c r="V61" t="n">
        <v>0.88</v>
      </c>
      <c r="W61" t="n">
        <v>6.81</v>
      </c>
      <c r="X61" t="n">
        <v>0.32</v>
      </c>
      <c r="Y61" t="n">
        <v>1</v>
      </c>
      <c r="Z61" t="n">
        <v>10</v>
      </c>
      <c r="AA61" t="n">
        <v>440.8763152490931</v>
      </c>
      <c r="AB61" t="n">
        <v>603.2264246141206</v>
      </c>
      <c r="AC61" t="n">
        <v>545.6553412825523</v>
      </c>
      <c r="AD61" t="n">
        <v>440876.3152490931</v>
      </c>
      <c r="AE61" t="n">
        <v>603226.4246141205</v>
      </c>
      <c r="AF61" t="n">
        <v>2.434921070020894e-05</v>
      </c>
      <c r="AG61" t="n">
        <v>31</v>
      </c>
      <c r="AH61" t="n">
        <v>545655.3412825523</v>
      </c>
    </row>
    <row r="62">
      <c r="A62" t="n">
        <v>60</v>
      </c>
      <c r="B62" t="n">
        <v>60</v>
      </c>
      <c r="C62" t="inlineStr">
        <is>
          <t xml:space="preserve">CONCLUIDO	</t>
        </is>
      </c>
      <c r="D62" t="n">
        <v>3.7865</v>
      </c>
      <c r="E62" t="n">
        <v>26.41</v>
      </c>
      <c r="F62" t="n">
        <v>24</v>
      </c>
      <c r="G62" t="n">
        <v>130.89</v>
      </c>
      <c r="H62" t="n">
        <v>1.96</v>
      </c>
      <c r="I62" t="n">
        <v>11</v>
      </c>
      <c r="J62" t="n">
        <v>144.77</v>
      </c>
      <c r="K62" t="n">
        <v>45</v>
      </c>
      <c r="L62" t="n">
        <v>16</v>
      </c>
      <c r="M62" t="n">
        <v>9</v>
      </c>
      <c r="N62" t="n">
        <v>23.78</v>
      </c>
      <c r="O62" t="n">
        <v>18089.56</v>
      </c>
      <c r="P62" t="n">
        <v>220.49</v>
      </c>
      <c r="Q62" t="n">
        <v>452.57</v>
      </c>
      <c r="R62" t="n">
        <v>71.16</v>
      </c>
      <c r="S62" t="n">
        <v>57.64</v>
      </c>
      <c r="T62" t="n">
        <v>4664.87</v>
      </c>
      <c r="U62" t="n">
        <v>0.8100000000000001</v>
      </c>
      <c r="V62" t="n">
        <v>0.88</v>
      </c>
      <c r="W62" t="n">
        <v>6.81</v>
      </c>
      <c r="X62" t="n">
        <v>0.27</v>
      </c>
      <c r="Y62" t="n">
        <v>1</v>
      </c>
      <c r="Z62" t="n">
        <v>10</v>
      </c>
      <c r="AA62" t="n">
        <v>440.0665064997043</v>
      </c>
      <c r="AB62" t="n">
        <v>602.118408556966</v>
      </c>
      <c r="AC62" t="n">
        <v>544.6530727227826</v>
      </c>
      <c r="AD62" t="n">
        <v>440066.5064997043</v>
      </c>
      <c r="AE62" t="n">
        <v>602118.408556966</v>
      </c>
      <c r="AF62" t="n">
        <v>2.441562584511974e-05</v>
      </c>
      <c r="AG62" t="n">
        <v>31</v>
      </c>
      <c r="AH62" t="n">
        <v>544653.0727227825</v>
      </c>
    </row>
    <row r="63">
      <c r="A63" t="n">
        <v>61</v>
      </c>
      <c r="B63" t="n">
        <v>60</v>
      </c>
      <c r="C63" t="inlineStr">
        <is>
          <t xml:space="preserve">CONCLUIDO	</t>
        </is>
      </c>
      <c r="D63" t="n">
        <v>3.7846</v>
      </c>
      <c r="E63" t="n">
        <v>26.42</v>
      </c>
      <c r="F63" t="n">
        <v>24.01</v>
      </c>
      <c r="G63" t="n">
        <v>130.96</v>
      </c>
      <c r="H63" t="n">
        <v>1.98</v>
      </c>
      <c r="I63" t="n">
        <v>11</v>
      </c>
      <c r="J63" t="n">
        <v>145.12</v>
      </c>
      <c r="K63" t="n">
        <v>45</v>
      </c>
      <c r="L63" t="n">
        <v>16.25</v>
      </c>
      <c r="M63" t="n">
        <v>9</v>
      </c>
      <c r="N63" t="n">
        <v>23.87</v>
      </c>
      <c r="O63" t="n">
        <v>18131.91</v>
      </c>
      <c r="P63" t="n">
        <v>220.67</v>
      </c>
      <c r="Q63" t="n">
        <v>452.58</v>
      </c>
      <c r="R63" t="n">
        <v>71.53</v>
      </c>
      <c r="S63" t="n">
        <v>57.64</v>
      </c>
      <c r="T63" t="n">
        <v>4849.31</v>
      </c>
      <c r="U63" t="n">
        <v>0.8100000000000001</v>
      </c>
      <c r="V63" t="n">
        <v>0.88</v>
      </c>
      <c r="W63" t="n">
        <v>6.81</v>
      </c>
      <c r="X63" t="n">
        <v>0.29</v>
      </c>
      <c r="Y63" t="n">
        <v>1</v>
      </c>
      <c r="Z63" t="n">
        <v>10</v>
      </c>
      <c r="AA63" t="n">
        <v>440.2729274907966</v>
      </c>
      <c r="AB63" t="n">
        <v>602.40084286363</v>
      </c>
      <c r="AC63" t="n">
        <v>544.9085518956175</v>
      </c>
      <c r="AD63" t="n">
        <v>440272.9274907967</v>
      </c>
      <c r="AE63" t="n">
        <v>602400.84286363</v>
      </c>
      <c r="AF63" t="n">
        <v>2.440337450770901e-05</v>
      </c>
      <c r="AG63" t="n">
        <v>31</v>
      </c>
      <c r="AH63" t="n">
        <v>544908.5518956175</v>
      </c>
    </row>
    <row r="64">
      <c r="A64" t="n">
        <v>62</v>
      </c>
      <c r="B64" t="n">
        <v>60</v>
      </c>
      <c r="C64" t="inlineStr">
        <is>
          <t xml:space="preserve">CONCLUIDO	</t>
        </is>
      </c>
      <c r="D64" t="n">
        <v>3.7857</v>
      </c>
      <c r="E64" t="n">
        <v>26.42</v>
      </c>
      <c r="F64" t="n">
        <v>24</v>
      </c>
      <c r="G64" t="n">
        <v>130.92</v>
      </c>
      <c r="H64" t="n">
        <v>2.01</v>
      </c>
      <c r="I64" t="n">
        <v>11</v>
      </c>
      <c r="J64" t="n">
        <v>145.46</v>
      </c>
      <c r="K64" t="n">
        <v>45</v>
      </c>
      <c r="L64" t="n">
        <v>16.5</v>
      </c>
      <c r="M64" t="n">
        <v>9</v>
      </c>
      <c r="N64" t="n">
        <v>23.96</v>
      </c>
      <c r="O64" t="n">
        <v>18174.29</v>
      </c>
      <c r="P64" t="n">
        <v>220.09</v>
      </c>
      <c r="Q64" t="n">
        <v>452.56</v>
      </c>
      <c r="R64" t="n">
        <v>71.47</v>
      </c>
      <c r="S64" t="n">
        <v>57.64</v>
      </c>
      <c r="T64" t="n">
        <v>4820.45</v>
      </c>
      <c r="U64" t="n">
        <v>0.8100000000000001</v>
      </c>
      <c r="V64" t="n">
        <v>0.88</v>
      </c>
      <c r="W64" t="n">
        <v>6.81</v>
      </c>
      <c r="X64" t="n">
        <v>0.28</v>
      </c>
      <c r="Y64" t="n">
        <v>1</v>
      </c>
      <c r="Z64" t="n">
        <v>10</v>
      </c>
      <c r="AA64" t="n">
        <v>439.8454686377798</v>
      </c>
      <c r="AB64" t="n">
        <v>601.8159748027788</v>
      </c>
      <c r="AC64" t="n">
        <v>544.3795028216264</v>
      </c>
      <c r="AD64" t="n">
        <v>439845.4686377798</v>
      </c>
      <c r="AE64" t="n">
        <v>601815.9748027788</v>
      </c>
      <c r="AF64" t="n">
        <v>2.441046738726259e-05</v>
      </c>
      <c r="AG64" t="n">
        <v>31</v>
      </c>
      <c r="AH64" t="n">
        <v>544379.5028216264</v>
      </c>
    </row>
    <row r="65">
      <c r="A65" t="n">
        <v>63</v>
      </c>
      <c r="B65" t="n">
        <v>60</v>
      </c>
      <c r="C65" t="inlineStr">
        <is>
          <t xml:space="preserve">CONCLUIDO	</t>
        </is>
      </c>
      <c r="D65" t="n">
        <v>3.786</v>
      </c>
      <c r="E65" t="n">
        <v>26.41</v>
      </c>
      <c r="F65" t="n">
        <v>24</v>
      </c>
      <c r="G65" t="n">
        <v>130.91</v>
      </c>
      <c r="H65" t="n">
        <v>2.03</v>
      </c>
      <c r="I65" t="n">
        <v>11</v>
      </c>
      <c r="J65" t="n">
        <v>145.81</v>
      </c>
      <c r="K65" t="n">
        <v>45</v>
      </c>
      <c r="L65" t="n">
        <v>16.75</v>
      </c>
      <c r="M65" t="n">
        <v>9</v>
      </c>
      <c r="N65" t="n">
        <v>24.06</v>
      </c>
      <c r="O65" t="n">
        <v>18216.71</v>
      </c>
      <c r="P65" t="n">
        <v>219.88</v>
      </c>
      <c r="Q65" t="n">
        <v>452.56</v>
      </c>
      <c r="R65" t="n">
        <v>71.36</v>
      </c>
      <c r="S65" t="n">
        <v>57.64</v>
      </c>
      <c r="T65" t="n">
        <v>4764.05</v>
      </c>
      <c r="U65" t="n">
        <v>0.8100000000000001</v>
      </c>
      <c r="V65" t="n">
        <v>0.88</v>
      </c>
      <c r="W65" t="n">
        <v>6.81</v>
      </c>
      <c r="X65" t="n">
        <v>0.28</v>
      </c>
      <c r="Y65" t="n">
        <v>1</v>
      </c>
      <c r="Z65" t="n">
        <v>10</v>
      </c>
      <c r="AA65" t="n">
        <v>439.698386381666</v>
      </c>
      <c r="AB65" t="n">
        <v>601.6147303711525</v>
      </c>
      <c r="AC65" t="n">
        <v>544.1974648761063</v>
      </c>
      <c r="AD65" t="n">
        <v>439698.386381666</v>
      </c>
      <c r="AE65" t="n">
        <v>601614.7303711525</v>
      </c>
      <c r="AF65" t="n">
        <v>2.441240180895902e-05</v>
      </c>
      <c r="AG65" t="n">
        <v>31</v>
      </c>
      <c r="AH65" t="n">
        <v>544197.4648761064</v>
      </c>
    </row>
    <row r="66">
      <c r="A66" t="n">
        <v>64</v>
      </c>
      <c r="B66" t="n">
        <v>60</v>
      </c>
      <c r="C66" t="inlineStr">
        <is>
          <t xml:space="preserve">CONCLUIDO	</t>
        </is>
      </c>
      <c r="D66" t="n">
        <v>3.7858</v>
      </c>
      <c r="E66" t="n">
        <v>26.41</v>
      </c>
      <c r="F66" t="n">
        <v>24</v>
      </c>
      <c r="G66" t="n">
        <v>130.91</v>
      </c>
      <c r="H66" t="n">
        <v>2.06</v>
      </c>
      <c r="I66" t="n">
        <v>11</v>
      </c>
      <c r="J66" t="n">
        <v>146.15</v>
      </c>
      <c r="K66" t="n">
        <v>45</v>
      </c>
      <c r="L66" t="n">
        <v>17</v>
      </c>
      <c r="M66" t="n">
        <v>9</v>
      </c>
      <c r="N66" t="n">
        <v>24.15</v>
      </c>
      <c r="O66" t="n">
        <v>18259.16</v>
      </c>
      <c r="P66" t="n">
        <v>218.36</v>
      </c>
      <c r="Q66" t="n">
        <v>452.56</v>
      </c>
      <c r="R66" t="n">
        <v>71.22</v>
      </c>
      <c r="S66" t="n">
        <v>57.64</v>
      </c>
      <c r="T66" t="n">
        <v>4692.16</v>
      </c>
      <c r="U66" t="n">
        <v>0.8100000000000001</v>
      </c>
      <c r="V66" t="n">
        <v>0.88</v>
      </c>
      <c r="W66" t="n">
        <v>6.82</v>
      </c>
      <c r="X66" t="n">
        <v>0.28</v>
      </c>
      <c r="Y66" t="n">
        <v>1</v>
      </c>
      <c r="Z66" t="n">
        <v>10</v>
      </c>
      <c r="AA66" t="n">
        <v>438.7359081999583</v>
      </c>
      <c r="AB66" t="n">
        <v>600.2978252613993</v>
      </c>
      <c r="AC66" t="n">
        <v>543.0062433417401</v>
      </c>
      <c r="AD66" t="n">
        <v>438735.9081999583</v>
      </c>
      <c r="AE66" t="n">
        <v>600297.8252613994</v>
      </c>
      <c r="AF66" t="n">
        <v>2.441111219449473e-05</v>
      </c>
      <c r="AG66" t="n">
        <v>31</v>
      </c>
      <c r="AH66" t="n">
        <v>543006.2433417401</v>
      </c>
    </row>
    <row r="67">
      <c r="A67" t="n">
        <v>65</v>
      </c>
      <c r="B67" t="n">
        <v>60</v>
      </c>
      <c r="C67" t="inlineStr">
        <is>
          <t xml:space="preserve">CONCLUIDO	</t>
        </is>
      </c>
      <c r="D67" t="n">
        <v>3.7926</v>
      </c>
      <c r="E67" t="n">
        <v>26.37</v>
      </c>
      <c r="F67" t="n">
        <v>23.98</v>
      </c>
      <c r="G67" t="n">
        <v>143.88</v>
      </c>
      <c r="H67" t="n">
        <v>2.08</v>
      </c>
      <c r="I67" t="n">
        <v>10</v>
      </c>
      <c r="J67" t="n">
        <v>146.49</v>
      </c>
      <c r="K67" t="n">
        <v>45</v>
      </c>
      <c r="L67" t="n">
        <v>17.25</v>
      </c>
      <c r="M67" t="n">
        <v>8</v>
      </c>
      <c r="N67" t="n">
        <v>24.25</v>
      </c>
      <c r="O67" t="n">
        <v>18301.64</v>
      </c>
      <c r="P67" t="n">
        <v>216.72</v>
      </c>
      <c r="Q67" t="n">
        <v>452.56</v>
      </c>
      <c r="R67" t="n">
        <v>70.69</v>
      </c>
      <c r="S67" t="n">
        <v>57.64</v>
      </c>
      <c r="T67" t="n">
        <v>4431.72</v>
      </c>
      <c r="U67" t="n">
        <v>0.82</v>
      </c>
      <c r="V67" t="n">
        <v>0.88</v>
      </c>
      <c r="W67" t="n">
        <v>6.81</v>
      </c>
      <c r="X67" t="n">
        <v>0.26</v>
      </c>
      <c r="Y67" t="n">
        <v>1</v>
      </c>
      <c r="Z67" t="n">
        <v>10</v>
      </c>
      <c r="AA67" t="n">
        <v>437.3808221216032</v>
      </c>
      <c r="AB67" t="n">
        <v>598.4437367068155</v>
      </c>
      <c r="AC67" t="n">
        <v>541.329106396576</v>
      </c>
      <c r="AD67" t="n">
        <v>437380.8221216032</v>
      </c>
      <c r="AE67" t="n">
        <v>598443.7367068154</v>
      </c>
      <c r="AF67" t="n">
        <v>2.44549590862805e-05</v>
      </c>
      <c r="AG67" t="n">
        <v>31</v>
      </c>
      <c r="AH67" t="n">
        <v>541329.1063965759</v>
      </c>
    </row>
    <row r="68">
      <c r="A68" t="n">
        <v>66</v>
      </c>
      <c r="B68" t="n">
        <v>60</v>
      </c>
      <c r="C68" t="inlineStr">
        <is>
          <t xml:space="preserve">CONCLUIDO	</t>
        </is>
      </c>
      <c r="D68" t="n">
        <v>3.7935</v>
      </c>
      <c r="E68" t="n">
        <v>26.36</v>
      </c>
      <c r="F68" t="n">
        <v>23.97</v>
      </c>
      <c r="G68" t="n">
        <v>143.84</v>
      </c>
      <c r="H68" t="n">
        <v>2.11</v>
      </c>
      <c r="I68" t="n">
        <v>10</v>
      </c>
      <c r="J68" t="n">
        <v>146.84</v>
      </c>
      <c r="K68" t="n">
        <v>45</v>
      </c>
      <c r="L68" t="n">
        <v>17.5</v>
      </c>
      <c r="M68" t="n">
        <v>8</v>
      </c>
      <c r="N68" t="n">
        <v>24.34</v>
      </c>
      <c r="O68" t="n">
        <v>18344.15</v>
      </c>
      <c r="P68" t="n">
        <v>216.63</v>
      </c>
      <c r="Q68" t="n">
        <v>452.57</v>
      </c>
      <c r="R68" t="n">
        <v>70.40000000000001</v>
      </c>
      <c r="S68" t="n">
        <v>57.64</v>
      </c>
      <c r="T68" t="n">
        <v>4287.1</v>
      </c>
      <c r="U68" t="n">
        <v>0.82</v>
      </c>
      <c r="V68" t="n">
        <v>0.88</v>
      </c>
      <c r="W68" t="n">
        <v>6.81</v>
      </c>
      <c r="X68" t="n">
        <v>0.25</v>
      </c>
      <c r="Y68" t="n">
        <v>1</v>
      </c>
      <c r="Z68" t="n">
        <v>10</v>
      </c>
      <c r="AA68" t="n">
        <v>437.2759637874426</v>
      </c>
      <c r="AB68" t="n">
        <v>598.3002649079938</v>
      </c>
      <c r="AC68" t="n">
        <v>541.1993273448699</v>
      </c>
      <c r="AD68" t="n">
        <v>437275.9637874426</v>
      </c>
      <c r="AE68" t="n">
        <v>598300.2649079937</v>
      </c>
      <c r="AF68" t="n">
        <v>2.446076235136979e-05</v>
      </c>
      <c r="AG68" t="n">
        <v>31</v>
      </c>
      <c r="AH68" t="n">
        <v>541199.3273448698</v>
      </c>
    </row>
    <row r="69">
      <c r="A69" t="n">
        <v>67</v>
      </c>
      <c r="B69" t="n">
        <v>60</v>
      </c>
      <c r="C69" t="inlineStr">
        <is>
          <t xml:space="preserve">CONCLUIDO	</t>
        </is>
      </c>
      <c r="D69" t="n">
        <v>3.7917</v>
      </c>
      <c r="E69" t="n">
        <v>26.37</v>
      </c>
      <c r="F69" t="n">
        <v>23.99</v>
      </c>
      <c r="G69" t="n">
        <v>143.91</v>
      </c>
      <c r="H69" t="n">
        <v>2.13</v>
      </c>
      <c r="I69" t="n">
        <v>10</v>
      </c>
      <c r="J69" t="n">
        <v>147.18</v>
      </c>
      <c r="K69" t="n">
        <v>45</v>
      </c>
      <c r="L69" t="n">
        <v>17.75</v>
      </c>
      <c r="M69" t="n">
        <v>8</v>
      </c>
      <c r="N69" t="n">
        <v>24.44</v>
      </c>
      <c r="O69" t="n">
        <v>18386.69</v>
      </c>
      <c r="P69" t="n">
        <v>216.52</v>
      </c>
      <c r="Q69" t="n">
        <v>452.56</v>
      </c>
      <c r="R69" t="n">
        <v>70.88</v>
      </c>
      <c r="S69" t="n">
        <v>57.64</v>
      </c>
      <c r="T69" t="n">
        <v>4530.24</v>
      </c>
      <c r="U69" t="n">
        <v>0.8100000000000001</v>
      </c>
      <c r="V69" t="n">
        <v>0.88</v>
      </c>
      <c r="W69" t="n">
        <v>6.81</v>
      </c>
      <c r="X69" t="n">
        <v>0.26</v>
      </c>
      <c r="Y69" t="n">
        <v>1</v>
      </c>
      <c r="Z69" t="n">
        <v>10</v>
      </c>
      <c r="AA69" t="n">
        <v>437.300745137022</v>
      </c>
      <c r="AB69" t="n">
        <v>598.3341718437644</v>
      </c>
      <c r="AC69" t="n">
        <v>541.2299982502792</v>
      </c>
      <c r="AD69" t="n">
        <v>437300.745137022</v>
      </c>
      <c r="AE69" t="n">
        <v>598334.1718437644</v>
      </c>
      <c r="AF69" t="n">
        <v>2.444915582119121e-05</v>
      </c>
      <c r="AG69" t="n">
        <v>31</v>
      </c>
      <c r="AH69" t="n">
        <v>541229.9982502792</v>
      </c>
    </row>
    <row r="70">
      <c r="A70" t="n">
        <v>68</v>
      </c>
      <c r="B70" t="n">
        <v>60</v>
      </c>
      <c r="C70" t="inlineStr">
        <is>
          <t xml:space="preserve">CONCLUIDO	</t>
        </is>
      </c>
      <c r="D70" t="n">
        <v>3.7935</v>
      </c>
      <c r="E70" t="n">
        <v>26.36</v>
      </c>
      <c r="F70" t="n">
        <v>23.97</v>
      </c>
      <c r="G70" t="n">
        <v>143.84</v>
      </c>
      <c r="H70" t="n">
        <v>2.16</v>
      </c>
      <c r="I70" t="n">
        <v>10</v>
      </c>
      <c r="J70" t="n">
        <v>147.53</v>
      </c>
      <c r="K70" t="n">
        <v>45</v>
      </c>
      <c r="L70" t="n">
        <v>18</v>
      </c>
      <c r="M70" t="n">
        <v>8</v>
      </c>
      <c r="N70" t="n">
        <v>24.53</v>
      </c>
      <c r="O70" t="n">
        <v>18429.27</v>
      </c>
      <c r="P70" t="n">
        <v>216.14</v>
      </c>
      <c r="Q70" t="n">
        <v>452.58</v>
      </c>
      <c r="R70" t="n">
        <v>70.41</v>
      </c>
      <c r="S70" t="n">
        <v>57.64</v>
      </c>
      <c r="T70" t="n">
        <v>4291.71</v>
      </c>
      <c r="U70" t="n">
        <v>0.82</v>
      </c>
      <c r="V70" t="n">
        <v>0.88</v>
      </c>
      <c r="W70" t="n">
        <v>6.81</v>
      </c>
      <c r="X70" t="n">
        <v>0.25</v>
      </c>
      <c r="Y70" t="n">
        <v>1</v>
      </c>
      <c r="Z70" t="n">
        <v>10</v>
      </c>
      <c r="AA70" t="n">
        <v>436.9635510700389</v>
      </c>
      <c r="AB70" t="n">
        <v>597.8728080453656</v>
      </c>
      <c r="AC70" t="n">
        <v>540.8126663652715</v>
      </c>
      <c r="AD70" t="n">
        <v>436963.5510700389</v>
      </c>
      <c r="AE70" t="n">
        <v>597872.8080453656</v>
      </c>
      <c r="AF70" t="n">
        <v>2.446076235136979e-05</v>
      </c>
      <c r="AG70" t="n">
        <v>31</v>
      </c>
      <c r="AH70" t="n">
        <v>540812.6663652716</v>
      </c>
    </row>
    <row r="71">
      <c r="A71" t="n">
        <v>69</v>
      </c>
      <c r="B71" t="n">
        <v>60</v>
      </c>
      <c r="C71" t="inlineStr">
        <is>
          <t xml:space="preserve">CONCLUIDO	</t>
        </is>
      </c>
      <c r="D71" t="n">
        <v>3.7921</v>
      </c>
      <c r="E71" t="n">
        <v>26.37</v>
      </c>
      <c r="F71" t="n">
        <v>23.98</v>
      </c>
      <c r="G71" t="n">
        <v>143.9</v>
      </c>
      <c r="H71" t="n">
        <v>2.18</v>
      </c>
      <c r="I71" t="n">
        <v>10</v>
      </c>
      <c r="J71" t="n">
        <v>147.87</v>
      </c>
      <c r="K71" t="n">
        <v>45</v>
      </c>
      <c r="L71" t="n">
        <v>18.25</v>
      </c>
      <c r="M71" t="n">
        <v>8</v>
      </c>
      <c r="N71" t="n">
        <v>24.63</v>
      </c>
      <c r="O71" t="n">
        <v>18471.89</v>
      </c>
      <c r="P71" t="n">
        <v>215.78</v>
      </c>
      <c r="Q71" t="n">
        <v>452.56</v>
      </c>
      <c r="R71" t="n">
        <v>70.73999999999999</v>
      </c>
      <c r="S71" t="n">
        <v>57.64</v>
      </c>
      <c r="T71" t="n">
        <v>4459.46</v>
      </c>
      <c r="U71" t="n">
        <v>0.8100000000000001</v>
      </c>
      <c r="V71" t="n">
        <v>0.88</v>
      </c>
      <c r="W71" t="n">
        <v>6.81</v>
      </c>
      <c r="X71" t="n">
        <v>0.26</v>
      </c>
      <c r="Y71" t="n">
        <v>1</v>
      </c>
      <c r="Z71" t="n">
        <v>10</v>
      </c>
      <c r="AA71" t="n">
        <v>436.8024619696462</v>
      </c>
      <c r="AB71" t="n">
        <v>597.6523988314588</v>
      </c>
      <c r="AC71" t="n">
        <v>540.6132926973937</v>
      </c>
      <c r="AD71" t="n">
        <v>436802.4619696462</v>
      </c>
      <c r="AE71" t="n">
        <v>597652.3988314588</v>
      </c>
      <c r="AF71" t="n">
        <v>2.445173505011978e-05</v>
      </c>
      <c r="AG71" t="n">
        <v>31</v>
      </c>
      <c r="AH71" t="n">
        <v>540613.2926973937</v>
      </c>
    </row>
    <row r="72">
      <c r="A72" t="n">
        <v>70</v>
      </c>
      <c r="B72" t="n">
        <v>60</v>
      </c>
      <c r="C72" t="inlineStr">
        <is>
          <t xml:space="preserve">CONCLUIDO	</t>
        </is>
      </c>
      <c r="D72" t="n">
        <v>3.7923</v>
      </c>
      <c r="E72" t="n">
        <v>26.37</v>
      </c>
      <c r="F72" t="n">
        <v>23.98</v>
      </c>
      <c r="G72" t="n">
        <v>143.89</v>
      </c>
      <c r="H72" t="n">
        <v>2.21</v>
      </c>
      <c r="I72" t="n">
        <v>10</v>
      </c>
      <c r="J72" t="n">
        <v>148.22</v>
      </c>
      <c r="K72" t="n">
        <v>45</v>
      </c>
      <c r="L72" t="n">
        <v>18.5</v>
      </c>
      <c r="M72" t="n">
        <v>8</v>
      </c>
      <c r="N72" t="n">
        <v>24.72</v>
      </c>
      <c r="O72" t="n">
        <v>18514.53</v>
      </c>
      <c r="P72" t="n">
        <v>214.23</v>
      </c>
      <c r="Q72" t="n">
        <v>452.57</v>
      </c>
      <c r="R72" t="n">
        <v>70.73</v>
      </c>
      <c r="S72" t="n">
        <v>57.64</v>
      </c>
      <c r="T72" t="n">
        <v>4451.89</v>
      </c>
      <c r="U72" t="n">
        <v>0.8100000000000001</v>
      </c>
      <c r="V72" t="n">
        <v>0.88</v>
      </c>
      <c r="W72" t="n">
        <v>6.81</v>
      </c>
      <c r="X72" t="n">
        <v>0.26</v>
      </c>
      <c r="Y72" t="n">
        <v>1</v>
      </c>
      <c r="Z72" t="n">
        <v>10</v>
      </c>
      <c r="AA72" t="n">
        <v>435.8054625106394</v>
      </c>
      <c r="AB72" t="n">
        <v>596.2882601871338</v>
      </c>
      <c r="AC72" t="n">
        <v>539.3793455307025</v>
      </c>
      <c r="AD72" t="n">
        <v>435805.4625106393</v>
      </c>
      <c r="AE72" t="n">
        <v>596288.2601871338</v>
      </c>
      <c r="AF72" t="n">
        <v>2.445302466458407e-05</v>
      </c>
      <c r="AG72" t="n">
        <v>31</v>
      </c>
      <c r="AH72" t="n">
        <v>539379.3455307025</v>
      </c>
    </row>
    <row r="73">
      <c r="A73" t="n">
        <v>71</v>
      </c>
      <c r="B73" t="n">
        <v>60</v>
      </c>
      <c r="C73" t="inlineStr">
        <is>
          <t xml:space="preserve">CONCLUIDO	</t>
        </is>
      </c>
      <c r="D73" t="n">
        <v>3.7924</v>
      </c>
      <c r="E73" t="n">
        <v>26.37</v>
      </c>
      <c r="F73" t="n">
        <v>23.98</v>
      </c>
      <c r="G73" t="n">
        <v>143.88</v>
      </c>
      <c r="H73" t="n">
        <v>2.23</v>
      </c>
      <c r="I73" t="n">
        <v>10</v>
      </c>
      <c r="J73" t="n">
        <v>148.57</v>
      </c>
      <c r="K73" t="n">
        <v>45</v>
      </c>
      <c r="L73" t="n">
        <v>18.75</v>
      </c>
      <c r="M73" t="n">
        <v>7</v>
      </c>
      <c r="N73" t="n">
        <v>24.82</v>
      </c>
      <c r="O73" t="n">
        <v>18557.21</v>
      </c>
      <c r="P73" t="n">
        <v>212.2</v>
      </c>
      <c r="Q73" t="n">
        <v>452.56</v>
      </c>
      <c r="R73" t="n">
        <v>70.59999999999999</v>
      </c>
      <c r="S73" t="n">
        <v>57.64</v>
      </c>
      <c r="T73" t="n">
        <v>4386.13</v>
      </c>
      <c r="U73" t="n">
        <v>0.82</v>
      </c>
      <c r="V73" t="n">
        <v>0.88</v>
      </c>
      <c r="W73" t="n">
        <v>6.81</v>
      </c>
      <c r="X73" t="n">
        <v>0.26</v>
      </c>
      <c r="Y73" t="n">
        <v>1</v>
      </c>
      <c r="Z73" t="n">
        <v>10</v>
      </c>
      <c r="AA73" t="n">
        <v>434.5066110233261</v>
      </c>
      <c r="AB73" t="n">
        <v>594.5111142809083</v>
      </c>
      <c r="AC73" t="n">
        <v>537.771807935527</v>
      </c>
      <c r="AD73" t="n">
        <v>434506.6110233261</v>
      </c>
      <c r="AE73" t="n">
        <v>594511.1142809083</v>
      </c>
      <c r="AF73" t="n">
        <v>2.445366947181621e-05</v>
      </c>
      <c r="AG73" t="n">
        <v>31</v>
      </c>
      <c r="AH73" t="n">
        <v>537771.8079355271</v>
      </c>
    </row>
    <row r="74">
      <c r="A74" t="n">
        <v>72</v>
      </c>
      <c r="B74" t="n">
        <v>60</v>
      </c>
      <c r="C74" t="inlineStr">
        <is>
          <t xml:space="preserve">CONCLUIDO	</t>
        </is>
      </c>
      <c r="D74" t="n">
        <v>3.8004</v>
      </c>
      <c r="E74" t="n">
        <v>26.31</v>
      </c>
      <c r="F74" t="n">
        <v>23.95</v>
      </c>
      <c r="G74" t="n">
        <v>159.67</v>
      </c>
      <c r="H74" t="n">
        <v>2.26</v>
      </c>
      <c r="I74" t="n">
        <v>9</v>
      </c>
      <c r="J74" t="n">
        <v>148.91</v>
      </c>
      <c r="K74" t="n">
        <v>45</v>
      </c>
      <c r="L74" t="n">
        <v>19</v>
      </c>
      <c r="M74" t="n">
        <v>6</v>
      </c>
      <c r="N74" t="n">
        <v>24.92</v>
      </c>
      <c r="O74" t="n">
        <v>18599.92</v>
      </c>
      <c r="P74" t="n">
        <v>211.17</v>
      </c>
      <c r="Q74" t="n">
        <v>452.57</v>
      </c>
      <c r="R74" t="n">
        <v>69.67</v>
      </c>
      <c r="S74" t="n">
        <v>57.64</v>
      </c>
      <c r="T74" t="n">
        <v>3928.3</v>
      </c>
      <c r="U74" t="n">
        <v>0.83</v>
      </c>
      <c r="V74" t="n">
        <v>0.89</v>
      </c>
      <c r="W74" t="n">
        <v>6.81</v>
      </c>
      <c r="X74" t="n">
        <v>0.23</v>
      </c>
      <c r="Y74" t="n">
        <v>1</v>
      </c>
      <c r="Z74" t="n">
        <v>10</v>
      </c>
      <c r="AA74" t="n">
        <v>433.4909244125279</v>
      </c>
      <c r="AB74" t="n">
        <v>593.1214070510835</v>
      </c>
      <c r="AC74" t="n">
        <v>536.5147324132505</v>
      </c>
      <c r="AD74" t="n">
        <v>433490.9244125279</v>
      </c>
      <c r="AE74" t="n">
        <v>593121.4070510834</v>
      </c>
      <c r="AF74" t="n">
        <v>2.45052540503877e-05</v>
      </c>
      <c r="AG74" t="n">
        <v>31</v>
      </c>
      <c r="AH74" t="n">
        <v>536514.7324132505</v>
      </c>
    </row>
    <row r="75">
      <c r="A75" t="n">
        <v>73</v>
      </c>
      <c r="B75" t="n">
        <v>60</v>
      </c>
      <c r="C75" t="inlineStr">
        <is>
          <t xml:space="preserve">CONCLUIDO	</t>
        </is>
      </c>
      <c r="D75" t="n">
        <v>3.8005</v>
      </c>
      <c r="E75" t="n">
        <v>26.31</v>
      </c>
      <c r="F75" t="n">
        <v>23.95</v>
      </c>
      <c r="G75" t="n">
        <v>159.67</v>
      </c>
      <c r="H75" t="n">
        <v>2.28</v>
      </c>
      <c r="I75" t="n">
        <v>9</v>
      </c>
      <c r="J75" t="n">
        <v>149.26</v>
      </c>
      <c r="K75" t="n">
        <v>45</v>
      </c>
      <c r="L75" t="n">
        <v>19.25</v>
      </c>
      <c r="M75" t="n">
        <v>6</v>
      </c>
      <c r="N75" t="n">
        <v>25.01</v>
      </c>
      <c r="O75" t="n">
        <v>18642.66</v>
      </c>
      <c r="P75" t="n">
        <v>211.21</v>
      </c>
      <c r="Q75" t="n">
        <v>452.58</v>
      </c>
      <c r="R75" t="n">
        <v>69.62</v>
      </c>
      <c r="S75" t="n">
        <v>57.64</v>
      </c>
      <c r="T75" t="n">
        <v>3902.36</v>
      </c>
      <c r="U75" t="n">
        <v>0.83</v>
      </c>
      <c r="V75" t="n">
        <v>0.89</v>
      </c>
      <c r="W75" t="n">
        <v>6.81</v>
      </c>
      <c r="X75" t="n">
        <v>0.23</v>
      </c>
      <c r="Y75" t="n">
        <v>1</v>
      </c>
      <c r="Z75" t="n">
        <v>10</v>
      </c>
      <c r="AA75" t="n">
        <v>433.512255541307</v>
      </c>
      <c r="AB75" t="n">
        <v>593.1505932425418</v>
      </c>
      <c r="AC75" t="n">
        <v>536.5411331155592</v>
      </c>
      <c r="AD75" t="n">
        <v>433512.255541307</v>
      </c>
      <c r="AE75" t="n">
        <v>593150.5932425419</v>
      </c>
      <c r="AF75" t="n">
        <v>2.450589885761985e-05</v>
      </c>
      <c r="AG75" t="n">
        <v>31</v>
      </c>
      <c r="AH75" t="n">
        <v>536541.1331155592</v>
      </c>
    </row>
    <row r="76">
      <c r="A76" t="n">
        <v>74</v>
      </c>
      <c r="B76" t="n">
        <v>60</v>
      </c>
      <c r="C76" t="inlineStr">
        <is>
          <t xml:space="preserve">CONCLUIDO	</t>
        </is>
      </c>
      <c r="D76" t="n">
        <v>3.8009</v>
      </c>
      <c r="E76" t="n">
        <v>26.31</v>
      </c>
      <c r="F76" t="n">
        <v>23.95</v>
      </c>
      <c r="G76" t="n">
        <v>159.65</v>
      </c>
      <c r="H76" t="n">
        <v>2.31</v>
      </c>
      <c r="I76" t="n">
        <v>9</v>
      </c>
      <c r="J76" t="n">
        <v>149.61</v>
      </c>
      <c r="K76" t="n">
        <v>45</v>
      </c>
      <c r="L76" t="n">
        <v>19.5</v>
      </c>
      <c r="M76" t="n">
        <v>5</v>
      </c>
      <c r="N76" t="n">
        <v>25.11</v>
      </c>
      <c r="O76" t="n">
        <v>18685.44</v>
      </c>
      <c r="P76" t="n">
        <v>211.58</v>
      </c>
      <c r="Q76" t="n">
        <v>452.56</v>
      </c>
      <c r="R76" t="n">
        <v>69.59</v>
      </c>
      <c r="S76" t="n">
        <v>57.64</v>
      </c>
      <c r="T76" t="n">
        <v>3889.27</v>
      </c>
      <c r="U76" t="n">
        <v>0.83</v>
      </c>
      <c r="V76" t="n">
        <v>0.89</v>
      </c>
      <c r="W76" t="n">
        <v>6.81</v>
      </c>
      <c r="X76" t="n">
        <v>0.22</v>
      </c>
      <c r="Y76" t="n">
        <v>1</v>
      </c>
      <c r="Z76" t="n">
        <v>10</v>
      </c>
      <c r="AA76" t="n">
        <v>433.7311993230859</v>
      </c>
      <c r="AB76" t="n">
        <v>593.4501617838898</v>
      </c>
      <c r="AC76" t="n">
        <v>536.8121112557679</v>
      </c>
      <c r="AD76" t="n">
        <v>433731.199323086</v>
      </c>
      <c r="AE76" t="n">
        <v>593450.1617838899</v>
      </c>
      <c r="AF76" t="n">
        <v>2.450847808654842e-05</v>
      </c>
      <c r="AG76" t="n">
        <v>31</v>
      </c>
      <c r="AH76" t="n">
        <v>536812.111255768</v>
      </c>
    </row>
    <row r="77">
      <c r="A77" t="n">
        <v>75</v>
      </c>
      <c r="B77" t="n">
        <v>60</v>
      </c>
      <c r="C77" t="inlineStr">
        <is>
          <t xml:space="preserve">CONCLUIDO	</t>
        </is>
      </c>
      <c r="D77" t="n">
        <v>3.8016</v>
      </c>
      <c r="E77" t="n">
        <v>26.3</v>
      </c>
      <c r="F77" t="n">
        <v>23.94</v>
      </c>
      <c r="G77" t="n">
        <v>159.61</v>
      </c>
      <c r="H77" t="n">
        <v>2.33</v>
      </c>
      <c r="I77" t="n">
        <v>9</v>
      </c>
      <c r="J77" t="n">
        <v>149.95</v>
      </c>
      <c r="K77" t="n">
        <v>45</v>
      </c>
      <c r="L77" t="n">
        <v>19.75</v>
      </c>
      <c r="M77" t="n">
        <v>5</v>
      </c>
      <c r="N77" t="n">
        <v>25.21</v>
      </c>
      <c r="O77" t="n">
        <v>18728.26</v>
      </c>
      <c r="P77" t="n">
        <v>211.94</v>
      </c>
      <c r="Q77" t="n">
        <v>452.55</v>
      </c>
      <c r="R77" t="n">
        <v>69.44</v>
      </c>
      <c r="S77" t="n">
        <v>57.64</v>
      </c>
      <c r="T77" t="n">
        <v>3813.06</v>
      </c>
      <c r="U77" t="n">
        <v>0.83</v>
      </c>
      <c r="V77" t="n">
        <v>0.89</v>
      </c>
      <c r="W77" t="n">
        <v>6.81</v>
      </c>
      <c r="X77" t="n">
        <v>0.22</v>
      </c>
      <c r="Y77" t="n">
        <v>1</v>
      </c>
      <c r="Z77" t="n">
        <v>10</v>
      </c>
      <c r="AA77" t="n">
        <v>433.921986962123</v>
      </c>
      <c r="AB77" t="n">
        <v>593.7112058485769</v>
      </c>
      <c r="AC77" t="n">
        <v>537.048241641299</v>
      </c>
      <c r="AD77" t="n">
        <v>433921.986962123</v>
      </c>
      <c r="AE77" t="n">
        <v>593711.205848577</v>
      </c>
      <c r="AF77" t="n">
        <v>2.451299173717343e-05</v>
      </c>
      <c r="AG77" t="n">
        <v>31</v>
      </c>
      <c r="AH77" t="n">
        <v>537048.241641299</v>
      </c>
    </row>
    <row r="78">
      <c r="A78" t="n">
        <v>76</v>
      </c>
      <c r="B78" t="n">
        <v>60</v>
      </c>
      <c r="C78" t="inlineStr">
        <is>
          <t xml:space="preserve">CONCLUIDO	</t>
        </is>
      </c>
      <c r="D78" t="n">
        <v>3.8008</v>
      </c>
      <c r="E78" t="n">
        <v>26.31</v>
      </c>
      <c r="F78" t="n">
        <v>23.95</v>
      </c>
      <c r="G78" t="n">
        <v>159.65</v>
      </c>
      <c r="H78" t="n">
        <v>2.36</v>
      </c>
      <c r="I78" t="n">
        <v>9</v>
      </c>
      <c r="J78" t="n">
        <v>150.3</v>
      </c>
      <c r="K78" t="n">
        <v>45</v>
      </c>
      <c r="L78" t="n">
        <v>20</v>
      </c>
      <c r="M78" t="n">
        <v>3</v>
      </c>
      <c r="N78" t="n">
        <v>25.3</v>
      </c>
      <c r="O78" t="n">
        <v>18771.1</v>
      </c>
      <c r="P78" t="n">
        <v>211.89</v>
      </c>
      <c r="Q78" t="n">
        <v>452.55</v>
      </c>
      <c r="R78" t="n">
        <v>69.45</v>
      </c>
      <c r="S78" t="n">
        <v>57.64</v>
      </c>
      <c r="T78" t="n">
        <v>3816.29</v>
      </c>
      <c r="U78" t="n">
        <v>0.83</v>
      </c>
      <c r="V78" t="n">
        <v>0.89</v>
      </c>
      <c r="W78" t="n">
        <v>6.81</v>
      </c>
      <c r="X78" t="n">
        <v>0.22</v>
      </c>
      <c r="Y78" t="n">
        <v>1</v>
      </c>
      <c r="Z78" t="n">
        <v>10</v>
      </c>
      <c r="AA78" t="n">
        <v>433.932599544292</v>
      </c>
      <c r="AB78" t="n">
        <v>593.7257264516946</v>
      </c>
      <c r="AC78" t="n">
        <v>537.0613764184349</v>
      </c>
      <c r="AD78" t="n">
        <v>433932.599544292</v>
      </c>
      <c r="AE78" t="n">
        <v>593725.7264516946</v>
      </c>
      <c r="AF78" t="n">
        <v>2.450783327931628e-05</v>
      </c>
      <c r="AG78" t="n">
        <v>31</v>
      </c>
      <c r="AH78" t="n">
        <v>537061.3764184349</v>
      </c>
    </row>
    <row r="79">
      <c r="A79" t="n">
        <v>77</v>
      </c>
      <c r="B79" t="n">
        <v>60</v>
      </c>
      <c r="C79" t="inlineStr">
        <is>
          <t xml:space="preserve">CONCLUIDO	</t>
        </is>
      </c>
      <c r="D79" t="n">
        <v>3.8001</v>
      </c>
      <c r="E79" t="n">
        <v>26.32</v>
      </c>
      <c r="F79" t="n">
        <v>23.95</v>
      </c>
      <c r="G79" t="n">
        <v>159.69</v>
      </c>
      <c r="H79" t="n">
        <v>2.38</v>
      </c>
      <c r="I79" t="n">
        <v>9</v>
      </c>
      <c r="J79" t="n">
        <v>150.65</v>
      </c>
      <c r="K79" t="n">
        <v>45</v>
      </c>
      <c r="L79" t="n">
        <v>20.25</v>
      </c>
      <c r="M79" t="n">
        <v>1</v>
      </c>
      <c r="N79" t="n">
        <v>25.4</v>
      </c>
      <c r="O79" t="n">
        <v>18813.98</v>
      </c>
      <c r="P79" t="n">
        <v>212.33</v>
      </c>
      <c r="Q79" t="n">
        <v>452.58</v>
      </c>
      <c r="R79" t="n">
        <v>69.5</v>
      </c>
      <c r="S79" t="n">
        <v>57.64</v>
      </c>
      <c r="T79" t="n">
        <v>3842.05</v>
      </c>
      <c r="U79" t="n">
        <v>0.83</v>
      </c>
      <c r="V79" t="n">
        <v>0.89</v>
      </c>
      <c r="W79" t="n">
        <v>6.82</v>
      </c>
      <c r="X79" t="n">
        <v>0.23</v>
      </c>
      <c r="Y79" t="n">
        <v>1</v>
      </c>
      <c r="Z79" t="n">
        <v>10</v>
      </c>
      <c r="AA79" t="n">
        <v>434.2416054203334</v>
      </c>
      <c r="AB79" t="n">
        <v>594.1485219236718</v>
      </c>
      <c r="AC79" t="n">
        <v>537.4438208839637</v>
      </c>
      <c r="AD79" t="n">
        <v>434241.6054203334</v>
      </c>
      <c r="AE79" t="n">
        <v>594148.5219236717</v>
      </c>
      <c r="AF79" t="n">
        <v>2.450331962869127e-05</v>
      </c>
      <c r="AG79" t="n">
        <v>31</v>
      </c>
      <c r="AH79" t="n">
        <v>537443.8208839637</v>
      </c>
    </row>
    <row r="80">
      <c r="A80" t="n">
        <v>78</v>
      </c>
      <c r="B80" t="n">
        <v>60</v>
      </c>
      <c r="C80" t="inlineStr">
        <is>
          <t xml:space="preserve">CONCLUIDO	</t>
        </is>
      </c>
      <c r="D80" t="n">
        <v>3.8</v>
      </c>
      <c r="E80" t="n">
        <v>26.32</v>
      </c>
      <c r="F80" t="n">
        <v>23.95</v>
      </c>
      <c r="G80" t="n">
        <v>159.69</v>
      </c>
      <c r="H80" t="n">
        <v>2.4</v>
      </c>
      <c r="I80" t="n">
        <v>9</v>
      </c>
      <c r="J80" t="n">
        <v>151</v>
      </c>
      <c r="K80" t="n">
        <v>45</v>
      </c>
      <c r="L80" t="n">
        <v>20.5</v>
      </c>
      <c r="M80" t="n">
        <v>0</v>
      </c>
      <c r="N80" t="n">
        <v>25.5</v>
      </c>
      <c r="O80" t="n">
        <v>18856.89</v>
      </c>
      <c r="P80" t="n">
        <v>212.81</v>
      </c>
      <c r="Q80" t="n">
        <v>452.56</v>
      </c>
      <c r="R80" t="n">
        <v>69.51000000000001</v>
      </c>
      <c r="S80" t="n">
        <v>57.64</v>
      </c>
      <c r="T80" t="n">
        <v>3848.71</v>
      </c>
      <c r="U80" t="n">
        <v>0.83</v>
      </c>
      <c r="V80" t="n">
        <v>0.89</v>
      </c>
      <c r="W80" t="n">
        <v>6.82</v>
      </c>
      <c r="X80" t="n">
        <v>0.23</v>
      </c>
      <c r="Y80" t="n">
        <v>1</v>
      </c>
      <c r="Z80" t="n">
        <v>10</v>
      </c>
      <c r="AA80" t="n">
        <v>434.5512641582825</v>
      </c>
      <c r="AB80" t="n">
        <v>594.572210670113</v>
      </c>
      <c r="AC80" t="n">
        <v>537.8270733710955</v>
      </c>
      <c r="AD80" t="n">
        <v>434551.2641582825</v>
      </c>
      <c r="AE80" t="n">
        <v>594572.210670113</v>
      </c>
      <c r="AF80" t="n">
        <v>2.450267482145913e-05</v>
      </c>
      <c r="AG80" t="n">
        <v>31</v>
      </c>
      <c r="AH80" t="n">
        <v>537827.0733710955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135</v>
      </c>
      <c r="C2" t="inlineStr">
        <is>
          <t xml:space="preserve">CONCLUIDO	</t>
        </is>
      </c>
      <c r="D2" t="n">
        <v>1.5439</v>
      </c>
      <c r="E2" t="n">
        <v>64.77</v>
      </c>
      <c r="F2" t="n">
        <v>38.1</v>
      </c>
      <c r="G2" t="n">
        <v>4.85</v>
      </c>
      <c r="H2" t="n">
        <v>0.07000000000000001</v>
      </c>
      <c r="I2" t="n">
        <v>471</v>
      </c>
      <c r="J2" t="n">
        <v>263.32</v>
      </c>
      <c r="K2" t="n">
        <v>59.89</v>
      </c>
      <c r="L2" t="n">
        <v>1</v>
      </c>
      <c r="M2" t="n">
        <v>469</v>
      </c>
      <c r="N2" t="n">
        <v>67.43000000000001</v>
      </c>
      <c r="O2" t="n">
        <v>32710.1</v>
      </c>
      <c r="P2" t="n">
        <v>648.53</v>
      </c>
      <c r="Q2" t="n">
        <v>453.91</v>
      </c>
      <c r="R2" t="n">
        <v>531.36</v>
      </c>
      <c r="S2" t="n">
        <v>57.64</v>
      </c>
      <c r="T2" t="n">
        <v>232465.25</v>
      </c>
      <c r="U2" t="n">
        <v>0.11</v>
      </c>
      <c r="V2" t="n">
        <v>0.5600000000000001</v>
      </c>
      <c r="W2" t="n">
        <v>7.59</v>
      </c>
      <c r="X2" t="n">
        <v>14.35</v>
      </c>
      <c r="Y2" t="n">
        <v>1</v>
      </c>
      <c r="Z2" t="n">
        <v>10</v>
      </c>
      <c r="AA2" t="n">
        <v>1813.420376501678</v>
      </c>
      <c r="AB2" t="n">
        <v>2481.201761590316</v>
      </c>
      <c r="AC2" t="n">
        <v>2244.39934785268</v>
      </c>
      <c r="AD2" t="n">
        <v>1813420.376501678</v>
      </c>
      <c r="AE2" t="n">
        <v>2481201.761590316</v>
      </c>
      <c r="AF2" t="n">
        <v>7.177589874893007e-06</v>
      </c>
      <c r="AG2" t="n">
        <v>75</v>
      </c>
      <c r="AH2" t="n">
        <v>2244399.34785268</v>
      </c>
    </row>
    <row r="3">
      <c r="A3" t="n">
        <v>1</v>
      </c>
      <c r="B3" t="n">
        <v>135</v>
      </c>
      <c r="C3" t="inlineStr">
        <is>
          <t xml:space="preserve">CONCLUIDO	</t>
        </is>
      </c>
      <c r="D3" t="n">
        <v>1.8728</v>
      </c>
      <c r="E3" t="n">
        <v>53.4</v>
      </c>
      <c r="F3" t="n">
        <v>33.71</v>
      </c>
      <c r="G3" t="n">
        <v>6.07</v>
      </c>
      <c r="H3" t="n">
        <v>0.08</v>
      </c>
      <c r="I3" t="n">
        <v>333</v>
      </c>
      <c r="J3" t="n">
        <v>263.79</v>
      </c>
      <c r="K3" t="n">
        <v>59.89</v>
      </c>
      <c r="L3" t="n">
        <v>1.25</v>
      </c>
      <c r="M3" t="n">
        <v>331</v>
      </c>
      <c r="N3" t="n">
        <v>67.65000000000001</v>
      </c>
      <c r="O3" t="n">
        <v>32767.75</v>
      </c>
      <c r="P3" t="n">
        <v>573.97</v>
      </c>
      <c r="Q3" t="n">
        <v>453.49</v>
      </c>
      <c r="R3" t="n">
        <v>387.27</v>
      </c>
      <c r="S3" t="n">
        <v>57.64</v>
      </c>
      <c r="T3" t="n">
        <v>161109.04</v>
      </c>
      <c r="U3" t="n">
        <v>0.15</v>
      </c>
      <c r="V3" t="n">
        <v>0.63</v>
      </c>
      <c r="W3" t="n">
        <v>7.37</v>
      </c>
      <c r="X3" t="n">
        <v>9.960000000000001</v>
      </c>
      <c r="Y3" t="n">
        <v>1</v>
      </c>
      <c r="Z3" t="n">
        <v>10</v>
      </c>
      <c r="AA3" t="n">
        <v>1388.808821630884</v>
      </c>
      <c r="AB3" t="n">
        <v>1900.229499676372</v>
      </c>
      <c r="AC3" t="n">
        <v>1718.874263216112</v>
      </c>
      <c r="AD3" t="n">
        <v>1388808.821630884</v>
      </c>
      <c r="AE3" t="n">
        <v>1900229.499676372</v>
      </c>
      <c r="AF3" t="n">
        <v>8.706645713906097e-06</v>
      </c>
      <c r="AG3" t="n">
        <v>62</v>
      </c>
      <c r="AH3" t="n">
        <v>1718874.263216112</v>
      </c>
    </row>
    <row r="4">
      <c r="A4" t="n">
        <v>2</v>
      </c>
      <c r="B4" t="n">
        <v>135</v>
      </c>
      <c r="C4" t="inlineStr">
        <is>
          <t xml:space="preserve">CONCLUIDO	</t>
        </is>
      </c>
      <c r="D4" t="n">
        <v>2.1156</v>
      </c>
      <c r="E4" t="n">
        <v>47.27</v>
      </c>
      <c r="F4" t="n">
        <v>31.37</v>
      </c>
      <c r="G4" t="n">
        <v>7.3</v>
      </c>
      <c r="H4" t="n">
        <v>0.1</v>
      </c>
      <c r="I4" t="n">
        <v>258</v>
      </c>
      <c r="J4" t="n">
        <v>264.25</v>
      </c>
      <c r="K4" t="n">
        <v>59.89</v>
      </c>
      <c r="L4" t="n">
        <v>1.5</v>
      </c>
      <c r="M4" t="n">
        <v>256</v>
      </c>
      <c r="N4" t="n">
        <v>67.87</v>
      </c>
      <c r="O4" t="n">
        <v>32825.49</v>
      </c>
      <c r="P4" t="n">
        <v>534.28</v>
      </c>
      <c r="Q4" t="n">
        <v>453.37</v>
      </c>
      <c r="R4" t="n">
        <v>310.94</v>
      </c>
      <c r="S4" t="n">
        <v>57.64</v>
      </c>
      <c r="T4" t="n">
        <v>123320.14</v>
      </c>
      <c r="U4" t="n">
        <v>0.19</v>
      </c>
      <c r="V4" t="n">
        <v>0.68</v>
      </c>
      <c r="W4" t="n">
        <v>7.23</v>
      </c>
      <c r="X4" t="n">
        <v>7.63</v>
      </c>
      <c r="Y4" t="n">
        <v>1</v>
      </c>
      <c r="Z4" t="n">
        <v>10</v>
      </c>
      <c r="AA4" t="n">
        <v>1179.737037729167</v>
      </c>
      <c r="AB4" t="n">
        <v>1614.168261345906</v>
      </c>
      <c r="AC4" t="n">
        <v>1460.114307982436</v>
      </c>
      <c r="AD4" t="n">
        <v>1179737.037729167</v>
      </c>
      <c r="AE4" t="n">
        <v>1614168.261345906</v>
      </c>
      <c r="AF4" t="n">
        <v>9.835422721240785e-06</v>
      </c>
      <c r="AG4" t="n">
        <v>55</v>
      </c>
      <c r="AH4" t="n">
        <v>1460114.307982436</v>
      </c>
    </row>
    <row r="5">
      <c r="A5" t="n">
        <v>3</v>
      </c>
      <c r="B5" t="n">
        <v>135</v>
      </c>
      <c r="C5" t="inlineStr">
        <is>
          <t xml:space="preserve">CONCLUIDO	</t>
        </is>
      </c>
      <c r="D5" t="n">
        <v>2.3019</v>
      </c>
      <c r="E5" t="n">
        <v>43.44</v>
      </c>
      <c r="F5" t="n">
        <v>29.92</v>
      </c>
      <c r="G5" t="n">
        <v>8.51</v>
      </c>
      <c r="H5" t="n">
        <v>0.12</v>
      </c>
      <c r="I5" t="n">
        <v>211</v>
      </c>
      <c r="J5" t="n">
        <v>264.72</v>
      </c>
      <c r="K5" t="n">
        <v>59.89</v>
      </c>
      <c r="L5" t="n">
        <v>1.75</v>
      </c>
      <c r="M5" t="n">
        <v>209</v>
      </c>
      <c r="N5" t="n">
        <v>68.09</v>
      </c>
      <c r="O5" t="n">
        <v>32883.31</v>
      </c>
      <c r="P5" t="n">
        <v>509.61</v>
      </c>
      <c r="Q5" t="n">
        <v>453.17</v>
      </c>
      <c r="R5" t="n">
        <v>264.21</v>
      </c>
      <c r="S5" t="n">
        <v>57.64</v>
      </c>
      <c r="T5" t="n">
        <v>100187.68</v>
      </c>
      <c r="U5" t="n">
        <v>0.22</v>
      </c>
      <c r="V5" t="n">
        <v>0.71</v>
      </c>
      <c r="W5" t="n">
        <v>7.14</v>
      </c>
      <c r="X5" t="n">
        <v>6.18</v>
      </c>
      <c r="Y5" t="n">
        <v>1</v>
      </c>
      <c r="Z5" t="n">
        <v>10</v>
      </c>
      <c r="AA5" t="n">
        <v>1059.366267693206</v>
      </c>
      <c r="AB5" t="n">
        <v>1449.471663399118</v>
      </c>
      <c r="AC5" t="n">
        <v>1311.136122190562</v>
      </c>
      <c r="AD5" t="n">
        <v>1059366.267693206</v>
      </c>
      <c r="AE5" t="n">
        <v>1449471.663399118</v>
      </c>
      <c r="AF5" t="n">
        <v>1.070153127340904e-05</v>
      </c>
      <c r="AG5" t="n">
        <v>51</v>
      </c>
      <c r="AH5" t="n">
        <v>1311136.122190562</v>
      </c>
    </row>
    <row r="6">
      <c r="A6" t="n">
        <v>4</v>
      </c>
      <c r="B6" t="n">
        <v>135</v>
      </c>
      <c r="C6" t="inlineStr">
        <is>
          <t xml:space="preserve">CONCLUIDO	</t>
        </is>
      </c>
      <c r="D6" t="n">
        <v>2.4473</v>
      </c>
      <c r="E6" t="n">
        <v>40.86</v>
      </c>
      <c r="F6" t="n">
        <v>28.96</v>
      </c>
      <c r="G6" t="n">
        <v>9.710000000000001</v>
      </c>
      <c r="H6" t="n">
        <v>0.13</v>
      </c>
      <c r="I6" t="n">
        <v>179</v>
      </c>
      <c r="J6" t="n">
        <v>265.19</v>
      </c>
      <c r="K6" t="n">
        <v>59.89</v>
      </c>
      <c r="L6" t="n">
        <v>2</v>
      </c>
      <c r="M6" t="n">
        <v>177</v>
      </c>
      <c r="N6" t="n">
        <v>68.31</v>
      </c>
      <c r="O6" t="n">
        <v>32941.21</v>
      </c>
      <c r="P6" t="n">
        <v>493.23</v>
      </c>
      <c r="Q6" t="n">
        <v>452.93</v>
      </c>
      <c r="R6" t="n">
        <v>232.89</v>
      </c>
      <c r="S6" t="n">
        <v>57.64</v>
      </c>
      <c r="T6" t="n">
        <v>84687.94</v>
      </c>
      <c r="U6" t="n">
        <v>0.25</v>
      </c>
      <c r="V6" t="n">
        <v>0.73</v>
      </c>
      <c r="W6" t="n">
        <v>7.09</v>
      </c>
      <c r="X6" t="n">
        <v>5.22</v>
      </c>
      <c r="Y6" t="n">
        <v>1</v>
      </c>
      <c r="Z6" t="n">
        <v>10</v>
      </c>
      <c r="AA6" t="n">
        <v>978.6286383504283</v>
      </c>
      <c r="AB6" t="n">
        <v>1339.002877039509</v>
      </c>
      <c r="AC6" t="n">
        <v>1211.210321757199</v>
      </c>
      <c r="AD6" t="n">
        <v>978628.6383504283</v>
      </c>
      <c r="AE6" t="n">
        <v>1339002.877039509</v>
      </c>
      <c r="AF6" t="n">
        <v>1.137749575803203e-05</v>
      </c>
      <c r="AG6" t="n">
        <v>48</v>
      </c>
      <c r="AH6" t="n">
        <v>1211210.321757199</v>
      </c>
    </row>
    <row r="7">
      <c r="A7" t="n">
        <v>5</v>
      </c>
      <c r="B7" t="n">
        <v>135</v>
      </c>
      <c r="C7" t="inlineStr">
        <is>
          <t xml:space="preserve">CONCLUIDO	</t>
        </is>
      </c>
      <c r="D7" t="n">
        <v>2.5684</v>
      </c>
      <c r="E7" t="n">
        <v>38.93</v>
      </c>
      <c r="F7" t="n">
        <v>28.25</v>
      </c>
      <c r="G7" t="n">
        <v>10.93</v>
      </c>
      <c r="H7" t="n">
        <v>0.15</v>
      </c>
      <c r="I7" t="n">
        <v>155</v>
      </c>
      <c r="J7" t="n">
        <v>265.66</v>
      </c>
      <c r="K7" t="n">
        <v>59.89</v>
      </c>
      <c r="L7" t="n">
        <v>2.25</v>
      </c>
      <c r="M7" t="n">
        <v>153</v>
      </c>
      <c r="N7" t="n">
        <v>68.53</v>
      </c>
      <c r="O7" t="n">
        <v>32999.19</v>
      </c>
      <c r="P7" t="n">
        <v>481.08</v>
      </c>
      <c r="Q7" t="n">
        <v>452.91</v>
      </c>
      <c r="R7" t="n">
        <v>209.7</v>
      </c>
      <c r="S7" t="n">
        <v>57.64</v>
      </c>
      <c r="T7" t="n">
        <v>73214.60000000001</v>
      </c>
      <c r="U7" t="n">
        <v>0.27</v>
      </c>
      <c r="V7" t="n">
        <v>0.75</v>
      </c>
      <c r="W7" t="n">
        <v>7.04</v>
      </c>
      <c r="X7" t="n">
        <v>4.51</v>
      </c>
      <c r="Y7" t="n">
        <v>1</v>
      </c>
      <c r="Z7" t="n">
        <v>10</v>
      </c>
      <c r="AA7" t="n">
        <v>922.0932490524295</v>
      </c>
      <c r="AB7" t="n">
        <v>1261.648663236641</v>
      </c>
      <c r="AC7" t="n">
        <v>1141.238685552355</v>
      </c>
      <c r="AD7" t="n">
        <v>922093.2490524296</v>
      </c>
      <c r="AE7" t="n">
        <v>1261648.663236641</v>
      </c>
      <c r="AF7" t="n">
        <v>1.194048956193743e-05</v>
      </c>
      <c r="AG7" t="n">
        <v>46</v>
      </c>
      <c r="AH7" t="n">
        <v>1141238.685552355</v>
      </c>
    </row>
    <row r="8">
      <c r="A8" t="n">
        <v>6</v>
      </c>
      <c r="B8" t="n">
        <v>135</v>
      </c>
      <c r="C8" t="inlineStr">
        <is>
          <t xml:space="preserve">CONCLUIDO	</t>
        </is>
      </c>
      <c r="D8" t="n">
        <v>2.6671</v>
      </c>
      <c r="E8" t="n">
        <v>37.49</v>
      </c>
      <c r="F8" t="n">
        <v>27.71</v>
      </c>
      <c r="G8" t="n">
        <v>12.14</v>
      </c>
      <c r="H8" t="n">
        <v>0.17</v>
      </c>
      <c r="I8" t="n">
        <v>137</v>
      </c>
      <c r="J8" t="n">
        <v>266.13</v>
      </c>
      <c r="K8" t="n">
        <v>59.89</v>
      </c>
      <c r="L8" t="n">
        <v>2.5</v>
      </c>
      <c r="M8" t="n">
        <v>135</v>
      </c>
      <c r="N8" t="n">
        <v>68.75</v>
      </c>
      <c r="O8" t="n">
        <v>33057.26</v>
      </c>
      <c r="P8" t="n">
        <v>472</v>
      </c>
      <c r="Q8" t="n">
        <v>452.93</v>
      </c>
      <c r="R8" t="n">
        <v>191.55</v>
      </c>
      <c r="S8" t="n">
        <v>57.64</v>
      </c>
      <c r="T8" t="n">
        <v>64229.47</v>
      </c>
      <c r="U8" t="n">
        <v>0.3</v>
      </c>
      <c r="V8" t="n">
        <v>0.77</v>
      </c>
      <c r="W8" t="n">
        <v>7.04</v>
      </c>
      <c r="X8" t="n">
        <v>3.98</v>
      </c>
      <c r="Y8" t="n">
        <v>1</v>
      </c>
      <c r="Z8" t="n">
        <v>10</v>
      </c>
      <c r="AA8" t="n">
        <v>876.0912514287631</v>
      </c>
      <c r="AB8" t="n">
        <v>1198.706700623037</v>
      </c>
      <c r="AC8" t="n">
        <v>1084.303815510995</v>
      </c>
      <c r="AD8" t="n">
        <v>876091.2514287631</v>
      </c>
      <c r="AE8" t="n">
        <v>1198706.700623038</v>
      </c>
      <c r="AF8" t="n">
        <v>1.239934578361755e-05</v>
      </c>
      <c r="AG8" t="n">
        <v>44</v>
      </c>
      <c r="AH8" t="n">
        <v>1084303.815510995</v>
      </c>
    </row>
    <row r="9">
      <c r="A9" t="n">
        <v>7</v>
      </c>
      <c r="B9" t="n">
        <v>135</v>
      </c>
      <c r="C9" t="inlineStr">
        <is>
          <t xml:space="preserve">CONCLUIDO	</t>
        </is>
      </c>
      <c r="D9" t="n">
        <v>2.7502</v>
      </c>
      <c r="E9" t="n">
        <v>36.36</v>
      </c>
      <c r="F9" t="n">
        <v>27.29</v>
      </c>
      <c r="G9" t="n">
        <v>13.31</v>
      </c>
      <c r="H9" t="n">
        <v>0.18</v>
      </c>
      <c r="I9" t="n">
        <v>123</v>
      </c>
      <c r="J9" t="n">
        <v>266.6</v>
      </c>
      <c r="K9" t="n">
        <v>59.89</v>
      </c>
      <c r="L9" t="n">
        <v>2.75</v>
      </c>
      <c r="M9" t="n">
        <v>121</v>
      </c>
      <c r="N9" t="n">
        <v>68.97</v>
      </c>
      <c r="O9" t="n">
        <v>33115.41</v>
      </c>
      <c r="P9" t="n">
        <v>464.73</v>
      </c>
      <c r="Q9" t="n">
        <v>452.82</v>
      </c>
      <c r="R9" t="n">
        <v>178.49</v>
      </c>
      <c r="S9" t="n">
        <v>57.64</v>
      </c>
      <c r="T9" t="n">
        <v>57769.55</v>
      </c>
      <c r="U9" t="n">
        <v>0.32</v>
      </c>
      <c r="V9" t="n">
        <v>0.78</v>
      </c>
      <c r="W9" t="n">
        <v>6.99</v>
      </c>
      <c r="X9" t="n">
        <v>3.56</v>
      </c>
      <c r="Y9" t="n">
        <v>1</v>
      </c>
      <c r="Z9" t="n">
        <v>10</v>
      </c>
      <c r="AA9" t="n">
        <v>845.4656020105607</v>
      </c>
      <c r="AB9" t="n">
        <v>1156.803335980757</v>
      </c>
      <c r="AC9" t="n">
        <v>1046.399649178432</v>
      </c>
      <c r="AD9" t="n">
        <v>845465.6020105607</v>
      </c>
      <c r="AE9" t="n">
        <v>1156803.335980757</v>
      </c>
      <c r="AF9" t="n">
        <v>1.27856776176765e-05</v>
      </c>
      <c r="AG9" t="n">
        <v>43</v>
      </c>
      <c r="AH9" t="n">
        <v>1046399.649178432</v>
      </c>
    </row>
    <row r="10">
      <c r="A10" t="n">
        <v>8</v>
      </c>
      <c r="B10" t="n">
        <v>135</v>
      </c>
      <c r="C10" t="inlineStr">
        <is>
          <t xml:space="preserve">CONCLUIDO	</t>
        </is>
      </c>
      <c r="D10" t="n">
        <v>2.8229</v>
      </c>
      <c r="E10" t="n">
        <v>35.42</v>
      </c>
      <c r="F10" t="n">
        <v>26.96</v>
      </c>
      <c r="G10" t="n">
        <v>14.57</v>
      </c>
      <c r="H10" t="n">
        <v>0.2</v>
      </c>
      <c r="I10" t="n">
        <v>111</v>
      </c>
      <c r="J10" t="n">
        <v>267.08</v>
      </c>
      <c r="K10" t="n">
        <v>59.89</v>
      </c>
      <c r="L10" t="n">
        <v>3</v>
      </c>
      <c r="M10" t="n">
        <v>109</v>
      </c>
      <c r="N10" t="n">
        <v>69.19</v>
      </c>
      <c r="O10" t="n">
        <v>33173.65</v>
      </c>
      <c r="P10" t="n">
        <v>459.09</v>
      </c>
      <c r="Q10" t="n">
        <v>452.91</v>
      </c>
      <c r="R10" t="n">
        <v>167.43</v>
      </c>
      <c r="S10" t="n">
        <v>57.64</v>
      </c>
      <c r="T10" t="n">
        <v>52299.99</v>
      </c>
      <c r="U10" t="n">
        <v>0.34</v>
      </c>
      <c r="V10" t="n">
        <v>0.79</v>
      </c>
      <c r="W10" t="n">
        <v>6.98</v>
      </c>
      <c r="X10" t="n">
        <v>3.23</v>
      </c>
      <c r="Y10" t="n">
        <v>1</v>
      </c>
      <c r="Z10" t="n">
        <v>10</v>
      </c>
      <c r="AA10" t="n">
        <v>810.2723259048711</v>
      </c>
      <c r="AB10" t="n">
        <v>1108.650342995189</v>
      </c>
      <c r="AC10" t="n">
        <v>1002.842310260257</v>
      </c>
      <c r="AD10" t="n">
        <v>810272.3259048711</v>
      </c>
      <c r="AE10" t="n">
        <v>1108650.342995189</v>
      </c>
      <c r="AF10" t="n">
        <v>1.3123659859988e-05</v>
      </c>
      <c r="AG10" t="n">
        <v>41</v>
      </c>
      <c r="AH10" t="n">
        <v>1002842.310260257</v>
      </c>
    </row>
    <row r="11">
      <c r="A11" t="n">
        <v>9</v>
      </c>
      <c r="B11" t="n">
        <v>135</v>
      </c>
      <c r="C11" t="inlineStr">
        <is>
          <t xml:space="preserve">CONCLUIDO	</t>
        </is>
      </c>
      <c r="D11" t="n">
        <v>2.8839</v>
      </c>
      <c r="E11" t="n">
        <v>34.68</v>
      </c>
      <c r="F11" t="n">
        <v>26.67</v>
      </c>
      <c r="G11" t="n">
        <v>15.69</v>
      </c>
      <c r="H11" t="n">
        <v>0.22</v>
      </c>
      <c r="I11" t="n">
        <v>102</v>
      </c>
      <c r="J11" t="n">
        <v>267.55</v>
      </c>
      <c r="K11" t="n">
        <v>59.89</v>
      </c>
      <c r="L11" t="n">
        <v>3.25</v>
      </c>
      <c r="M11" t="n">
        <v>100</v>
      </c>
      <c r="N11" t="n">
        <v>69.41</v>
      </c>
      <c r="O11" t="n">
        <v>33231.97</v>
      </c>
      <c r="P11" t="n">
        <v>454.04</v>
      </c>
      <c r="Q11" t="n">
        <v>452.88</v>
      </c>
      <c r="R11" t="n">
        <v>157.79</v>
      </c>
      <c r="S11" t="n">
        <v>57.64</v>
      </c>
      <c r="T11" t="n">
        <v>47521.59</v>
      </c>
      <c r="U11" t="n">
        <v>0.37</v>
      </c>
      <c r="V11" t="n">
        <v>0.8</v>
      </c>
      <c r="W11" t="n">
        <v>6.97</v>
      </c>
      <c r="X11" t="n">
        <v>2.93</v>
      </c>
      <c r="Y11" t="n">
        <v>1</v>
      </c>
      <c r="Z11" t="n">
        <v>10</v>
      </c>
      <c r="AA11" t="n">
        <v>796.2268814030781</v>
      </c>
      <c r="AB11" t="n">
        <v>1089.432746186557</v>
      </c>
      <c r="AC11" t="n">
        <v>985.4588139189736</v>
      </c>
      <c r="AD11" t="n">
        <v>796226.8814030781</v>
      </c>
      <c r="AE11" t="n">
        <v>1089432.746186557</v>
      </c>
      <c r="AF11" t="n">
        <v>1.340724881158361e-05</v>
      </c>
      <c r="AG11" t="n">
        <v>41</v>
      </c>
      <c r="AH11" t="n">
        <v>985458.8139189737</v>
      </c>
    </row>
    <row r="12">
      <c r="A12" t="n">
        <v>10</v>
      </c>
      <c r="B12" t="n">
        <v>135</v>
      </c>
      <c r="C12" t="inlineStr">
        <is>
          <t xml:space="preserve">CONCLUIDO	</t>
        </is>
      </c>
      <c r="D12" t="n">
        <v>2.947</v>
      </c>
      <c r="E12" t="n">
        <v>33.93</v>
      </c>
      <c r="F12" t="n">
        <v>26.38</v>
      </c>
      <c r="G12" t="n">
        <v>17.02</v>
      </c>
      <c r="H12" t="n">
        <v>0.23</v>
      </c>
      <c r="I12" t="n">
        <v>93</v>
      </c>
      <c r="J12" t="n">
        <v>268.02</v>
      </c>
      <c r="K12" t="n">
        <v>59.89</v>
      </c>
      <c r="L12" t="n">
        <v>3.5</v>
      </c>
      <c r="M12" t="n">
        <v>91</v>
      </c>
      <c r="N12" t="n">
        <v>69.64</v>
      </c>
      <c r="O12" t="n">
        <v>33290.38</v>
      </c>
      <c r="P12" t="n">
        <v>449.05</v>
      </c>
      <c r="Q12" t="n">
        <v>452.74</v>
      </c>
      <c r="R12" t="n">
        <v>148.35</v>
      </c>
      <c r="S12" t="n">
        <v>57.64</v>
      </c>
      <c r="T12" t="n">
        <v>42847.26</v>
      </c>
      <c r="U12" t="n">
        <v>0.39</v>
      </c>
      <c r="V12" t="n">
        <v>0.8</v>
      </c>
      <c r="W12" t="n">
        <v>6.95</v>
      </c>
      <c r="X12" t="n">
        <v>2.65</v>
      </c>
      <c r="Y12" t="n">
        <v>1</v>
      </c>
      <c r="Z12" t="n">
        <v>10</v>
      </c>
      <c r="AA12" t="n">
        <v>773.5178253556131</v>
      </c>
      <c r="AB12" t="n">
        <v>1058.36121384957</v>
      </c>
      <c r="AC12" t="n">
        <v>957.352705019059</v>
      </c>
      <c r="AD12" t="n">
        <v>773517.8253556131</v>
      </c>
      <c r="AE12" t="n">
        <v>1058361.21384957</v>
      </c>
      <c r="AF12" t="n">
        <v>1.370060066151285e-05</v>
      </c>
      <c r="AG12" t="n">
        <v>40</v>
      </c>
      <c r="AH12" t="n">
        <v>957352.705019059</v>
      </c>
    </row>
    <row r="13">
      <c r="A13" t="n">
        <v>11</v>
      </c>
      <c r="B13" t="n">
        <v>135</v>
      </c>
      <c r="C13" t="inlineStr">
        <is>
          <t xml:space="preserve">CONCLUIDO	</t>
        </is>
      </c>
      <c r="D13" t="n">
        <v>2.9881</v>
      </c>
      <c r="E13" t="n">
        <v>33.47</v>
      </c>
      <c r="F13" t="n">
        <v>26.21</v>
      </c>
      <c r="G13" t="n">
        <v>18.08</v>
      </c>
      <c r="H13" t="n">
        <v>0.25</v>
      </c>
      <c r="I13" t="n">
        <v>87</v>
      </c>
      <c r="J13" t="n">
        <v>268.5</v>
      </c>
      <c r="K13" t="n">
        <v>59.89</v>
      </c>
      <c r="L13" t="n">
        <v>3.75</v>
      </c>
      <c r="M13" t="n">
        <v>85</v>
      </c>
      <c r="N13" t="n">
        <v>69.86</v>
      </c>
      <c r="O13" t="n">
        <v>33348.87</v>
      </c>
      <c r="P13" t="n">
        <v>446.24</v>
      </c>
      <c r="Q13" t="n">
        <v>452.87</v>
      </c>
      <c r="R13" t="n">
        <v>143.49</v>
      </c>
      <c r="S13" t="n">
        <v>57.64</v>
      </c>
      <c r="T13" t="n">
        <v>40448.5</v>
      </c>
      <c r="U13" t="n">
        <v>0.4</v>
      </c>
      <c r="V13" t="n">
        <v>0.8100000000000001</v>
      </c>
      <c r="W13" t="n">
        <v>6.93</v>
      </c>
      <c r="X13" t="n">
        <v>2.48</v>
      </c>
      <c r="Y13" t="n">
        <v>1</v>
      </c>
      <c r="Z13" t="n">
        <v>10</v>
      </c>
      <c r="AA13" t="n">
        <v>756.2871245698425</v>
      </c>
      <c r="AB13" t="n">
        <v>1034.785408869609</v>
      </c>
      <c r="AC13" t="n">
        <v>936.026941777536</v>
      </c>
      <c r="AD13" t="n">
        <v>756287.1245698425</v>
      </c>
      <c r="AE13" t="n">
        <v>1034785.408869609</v>
      </c>
      <c r="AF13" t="n">
        <v>1.389167452889941e-05</v>
      </c>
      <c r="AG13" t="n">
        <v>39</v>
      </c>
      <c r="AH13" t="n">
        <v>936026.9417775359</v>
      </c>
    </row>
    <row r="14">
      <c r="A14" t="n">
        <v>12</v>
      </c>
      <c r="B14" t="n">
        <v>135</v>
      </c>
      <c r="C14" t="inlineStr">
        <is>
          <t xml:space="preserve">CONCLUIDO	</t>
        </is>
      </c>
      <c r="D14" t="n">
        <v>3.0313</v>
      </c>
      <c r="E14" t="n">
        <v>32.99</v>
      </c>
      <c r="F14" t="n">
        <v>26.04</v>
      </c>
      <c r="G14" t="n">
        <v>19.29</v>
      </c>
      <c r="H14" t="n">
        <v>0.26</v>
      </c>
      <c r="I14" t="n">
        <v>81</v>
      </c>
      <c r="J14" t="n">
        <v>268.97</v>
      </c>
      <c r="K14" t="n">
        <v>59.89</v>
      </c>
      <c r="L14" t="n">
        <v>4</v>
      </c>
      <c r="M14" t="n">
        <v>79</v>
      </c>
      <c r="N14" t="n">
        <v>70.09</v>
      </c>
      <c r="O14" t="n">
        <v>33407.45</v>
      </c>
      <c r="P14" t="n">
        <v>443.22</v>
      </c>
      <c r="Q14" t="n">
        <v>452.88</v>
      </c>
      <c r="R14" t="n">
        <v>138.03</v>
      </c>
      <c r="S14" t="n">
        <v>57.64</v>
      </c>
      <c r="T14" t="n">
        <v>37748.85</v>
      </c>
      <c r="U14" t="n">
        <v>0.42</v>
      </c>
      <c r="V14" t="n">
        <v>0.8100000000000001</v>
      </c>
      <c r="W14" t="n">
        <v>6.92</v>
      </c>
      <c r="X14" t="n">
        <v>2.31</v>
      </c>
      <c r="Y14" t="n">
        <v>1</v>
      </c>
      <c r="Z14" t="n">
        <v>10</v>
      </c>
      <c r="AA14" t="n">
        <v>747.8381063049802</v>
      </c>
      <c r="AB14" t="n">
        <v>1023.225089335246</v>
      </c>
      <c r="AC14" t="n">
        <v>925.5699229145217</v>
      </c>
      <c r="AD14" t="n">
        <v>747838.1063049802</v>
      </c>
      <c r="AE14" t="n">
        <v>1023225.089335246</v>
      </c>
      <c r="AF14" t="n">
        <v>1.409251129461958e-05</v>
      </c>
      <c r="AG14" t="n">
        <v>39</v>
      </c>
      <c r="AH14" t="n">
        <v>925569.9229145218</v>
      </c>
    </row>
    <row r="15">
      <c r="A15" t="n">
        <v>13</v>
      </c>
      <c r="B15" t="n">
        <v>135</v>
      </c>
      <c r="C15" t="inlineStr">
        <is>
          <t xml:space="preserve">CONCLUIDO	</t>
        </is>
      </c>
      <c r="D15" t="n">
        <v>3.0692</v>
      </c>
      <c r="E15" t="n">
        <v>32.58</v>
      </c>
      <c r="F15" t="n">
        <v>25.89</v>
      </c>
      <c r="G15" t="n">
        <v>20.44</v>
      </c>
      <c r="H15" t="n">
        <v>0.28</v>
      </c>
      <c r="I15" t="n">
        <v>76</v>
      </c>
      <c r="J15" t="n">
        <v>269.45</v>
      </c>
      <c r="K15" t="n">
        <v>59.89</v>
      </c>
      <c r="L15" t="n">
        <v>4.25</v>
      </c>
      <c r="M15" t="n">
        <v>74</v>
      </c>
      <c r="N15" t="n">
        <v>70.31</v>
      </c>
      <c r="O15" t="n">
        <v>33466.11</v>
      </c>
      <c r="P15" t="n">
        <v>440.44</v>
      </c>
      <c r="Q15" t="n">
        <v>452.79</v>
      </c>
      <c r="R15" t="n">
        <v>132.96</v>
      </c>
      <c r="S15" t="n">
        <v>57.64</v>
      </c>
      <c r="T15" t="n">
        <v>35240.34</v>
      </c>
      <c r="U15" t="n">
        <v>0.43</v>
      </c>
      <c r="V15" t="n">
        <v>0.82</v>
      </c>
      <c r="W15" t="n">
        <v>6.91</v>
      </c>
      <c r="X15" t="n">
        <v>2.16</v>
      </c>
      <c r="Y15" t="n">
        <v>1</v>
      </c>
      <c r="Z15" t="n">
        <v>10</v>
      </c>
      <c r="AA15" t="n">
        <v>731.5167874385496</v>
      </c>
      <c r="AB15" t="n">
        <v>1000.893540816426</v>
      </c>
      <c r="AC15" t="n">
        <v>905.3696660438125</v>
      </c>
      <c r="AD15" t="n">
        <v>731516.7874385496</v>
      </c>
      <c r="AE15" t="n">
        <v>1000893.540816426</v>
      </c>
      <c r="AF15" t="n">
        <v>1.426870836454538e-05</v>
      </c>
      <c r="AG15" t="n">
        <v>38</v>
      </c>
      <c r="AH15" t="n">
        <v>905369.6660438124</v>
      </c>
    </row>
    <row r="16">
      <c r="A16" t="n">
        <v>14</v>
      </c>
      <c r="B16" t="n">
        <v>135</v>
      </c>
      <c r="C16" t="inlineStr">
        <is>
          <t xml:space="preserve">CONCLUIDO	</t>
        </is>
      </c>
      <c r="D16" t="n">
        <v>3.1094</v>
      </c>
      <c r="E16" t="n">
        <v>32.16</v>
      </c>
      <c r="F16" t="n">
        <v>25.72</v>
      </c>
      <c r="G16" t="n">
        <v>21.73</v>
      </c>
      <c r="H16" t="n">
        <v>0.3</v>
      </c>
      <c r="I16" t="n">
        <v>71</v>
      </c>
      <c r="J16" t="n">
        <v>269.92</v>
      </c>
      <c r="K16" t="n">
        <v>59.89</v>
      </c>
      <c r="L16" t="n">
        <v>4.5</v>
      </c>
      <c r="M16" t="n">
        <v>69</v>
      </c>
      <c r="N16" t="n">
        <v>70.54000000000001</v>
      </c>
      <c r="O16" t="n">
        <v>33524.86</v>
      </c>
      <c r="P16" t="n">
        <v>437.59</v>
      </c>
      <c r="Q16" t="n">
        <v>452.71</v>
      </c>
      <c r="R16" t="n">
        <v>126.98</v>
      </c>
      <c r="S16" t="n">
        <v>57.64</v>
      </c>
      <c r="T16" t="n">
        <v>32271</v>
      </c>
      <c r="U16" t="n">
        <v>0.45</v>
      </c>
      <c r="V16" t="n">
        <v>0.82</v>
      </c>
      <c r="W16" t="n">
        <v>6.91</v>
      </c>
      <c r="X16" t="n">
        <v>1.99</v>
      </c>
      <c r="Y16" t="n">
        <v>1</v>
      </c>
      <c r="Z16" t="n">
        <v>10</v>
      </c>
      <c r="AA16" t="n">
        <v>724.0062707974391</v>
      </c>
      <c r="AB16" t="n">
        <v>990.617320607449</v>
      </c>
      <c r="AC16" t="n">
        <v>896.0741938688147</v>
      </c>
      <c r="AD16" t="n">
        <v>724006.2707974392</v>
      </c>
      <c r="AE16" t="n">
        <v>990617.3206074489</v>
      </c>
      <c r="AF16" t="n">
        <v>1.44555981326461e-05</v>
      </c>
      <c r="AG16" t="n">
        <v>38</v>
      </c>
      <c r="AH16" t="n">
        <v>896074.1938688147</v>
      </c>
    </row>
    <row r="17">
      <c r="A17" t="n">
        <v>15</v>
      </c>
      <c r="B17" t="n">
        <v>135</v>
      </c>
      <c r="C17" t="inlineStr">
        <is>
          <t xml:space="preserve">CONCLUIDO	</t>
        </is>
      </c>
      <c r="D17" t="n">
        <v>3.1396</v>
      </c>
      <c r="E17" t="n">
        <v>31.85</v>
      </c>
      <c r="F17" t="n">
        <v>25.61</v>
      </c>
      <c r="G17" t="n">
        <v>22.94</v>
      </c>
      <c r="H17" t="n">
        <v>0.31</v>
      </c>
      <c r="I17" t="n">
        <v>67</v>
      </c>
      <c r="J17" t="n">
        <v>270.4</v>
      </c>
      <c r="K17" t="n">
        <v>59.89</v>
      </c>
      <c r="L17" t="n">
        <v>4.75</v>
      </c>
      <c r="M17" t="n">
        <v>65</v>
      </c>
      <c r="N17" t="n">
        <v>70.76000000000001</v>
      </c>
      <c r="O17" t="n">
        <v>33583.7</v>
      </c>
      <c r="P17" t="n">
        <v>435.74</v>
      </c>
      <c r="Q17" t="n">
        <v>452.75</v>
      </c>
      <c r="R17" t="n">
        <v>123.56</v>
      </c>
      <c r="S17" t="n">
        <v>57.64</v>
      </c>
      <c r="T17" t="n">
        <v>30581.28</v>
      </c>
      <c r="U17" t="n">
        <v>0.47</v>
      </c>
      <c r="V17" t="n">
        <v>0.83</v>
      </c>
      <c r="W17" t="n">
        <v>6.9</v>
      </c>
      <c r="X17" t="n">
        <v>1.88</v>
      </c>
      <c r="Y17" t="n">
        <v>1</v>
      </c>
      <c r="Z17" t="n">
        <v>10</v>
      </c>
      <c r="AA17" t="n">
        <v>709.7420389061344</v>
      </c>
      <c r="AB17" t="n">
        <v>971.1003692402679</v>
      </c>
      <c r="AC17" t="n">
        <v>878.4199129479043</v>
      </c>
      <c r="AD17" t="n">
        <v>709742.0389061344</v>
      </c>
      <c r="AE17" t="n">
        <v>971100.3692402679</v>
      </c>
      <c r="AF17" t="n">
        <v>1.459599790868196e-05</v>
      </c>
      <c r="AG17" t="n">
        <v>37</v>
      </c>
      <c r="AH17" t="n">
        <v>878419.9129479043</v>
      </c>
    </row>
    <row r="18">
      <c r="A18" t="n">
        <v>16</v>
      </c>
      <c r="B18" t="n">
        <v>135</v>
      </c>
      <c r="C18" t="inlineStr">
        <is>
          <t xml:space="preserve">CONCLUIDO	</t>
        </is>
      </c>
      <c r="D18" t="n">
        <v>3.1614</v>
      </c>
      <c r="E18" t="n">
        <v>31.63</v>
      </c>
      <c r="F18" t="n">
        <v>25.54</v>
      </c>
      <c r="G18" t="n">
        <v>23.95</v>
      </c>
      <c r="H18" t="n">
        <v>0.33</v>
      </c>
      <c r="I18" t="n">
        <v>64</v>
      </c>
      <c r="J18" t="n">
        <v>270.88</v>
      </c>
      <c r="K18" t="n">
        <v>59.89</v>
      </c>
      <c r="L18" t="n">
        <v>5</v>
      </c>
      <c r="M18" t="n">
        <v>62</v>
      </c>
      <c r="N18" t="n">
        <v>70.98999999999999</v>
      </c>
      <c r="O18" t="n">
        <v>33642.62</v>
      </c>
      <c r="P18" t="n">
        <v>434.49</v>
      </c>
      <c r="Q18" t="n">
        <v>452.66</v>
      </c>
      <c r="R18" t="n">
        <v>121.51</v>
      </c>
      <c r="S18" t="n">
        <v>57.64</v>
      </c>
      <c r="T18" t="n">
        <v>29571.49</v>
      </c>
      <c r="U18" t="n">
        <v>0.47</v>
      </c>
      <c r="V18" t="n">
        <v>0.83</v>
      </c>
      <c r="W18" t="n">
        <v>6.89</v>
      </c>
      <c r="X18" t="n">
        <v>1.82</v>
      </c>
      <c r="Y18" t="n">
        <v>1</v>
      </c>
      <c r="Z18" t="n">
        <v>10</v>
      </c>
      <c r="AA18" t="n">
        <v>706.0849086818544</v>
      </c>
      <c r="AB18" t="n">
        <v>966.0965223262094</v>
      </c>
      <c r="AC18" t="n">
        <v>873.8936261603804</v>
      </c>
      <c r="AD18" t="n">
        <v>706084.9086818544</v>
      </c>
      <c r="AE18" t="n">
        <v>966096.5223262095</v>
      </c>
      <c r="AF18" t="n">
        <v>1.469734609138335e-05</v>
      </c>
      <c r="AG18" t="n">
        <v>37</v>
      </c>
      <c r="AH18" t="n">
        <v>873893.6261603804</v>
      </c>
    </row>
    <row r="19">
      <c r="A19" t="n">
        <v>17</v>
      </c>
      <c r="B19" t="n">
        <v>135</v>
      </c>
      <c r="C19" t="inlineStr">
        <is>
          <t xml:space="preserve">CONCLUIDO	</t>
        </is>
      </c>
      <c r="D19" t="n">
        <v>3.1861</v>
      </c>
      <c r="E19" t="n">
        <v>31.39</v>
      </c>
      <c r="F19" t="n">
        <v>25.45</v>
      </c>
      <c r="G19" t="n">
        <v>25.03</v>
      </c>
      <c r="H19" t="n">
        <v>0.34</v>
      </c>
      <c r="I19" t="n">
        <v>61</v>
      </c>
      <c r="J19" t="n">
        <v>271.36</v>
      </c>
      <c r="K19" t="n">
        <v>59.89</v>
      </c>
      <c r="L19" t="n">
        <v>5.25</v>
      </c>
      <c r="M19" t="n">
        <v>59</v>
      </c>
      <c r="N19" t="n">
        <v>71.22</v>
      </c>
      <c r="O19" t="n">
        <v>33701.64</v>
      </c>
      <c r="P19" t="n">
        <v>432.82</v>
      </c>
      <c r="Q19" t="n">
        <v>452.77</v>
      </c>
      <c r="R19" t="n">
        <v>118.69</v>
      </c>
      <c r="S19" t="n">
        <v>57.64</v>
      </c>
      <c r="T19" t="n">
        <v>28176.78</v>
      </c>
      <c r="U19" t="n">
        <v>0.49</v>
      </c>
      <c r="V19" t="n">
        <v>0.83</v>
      </c>
      <c r="W19" t="n">
        <v>6.89</v>
      </c>
      <c r="X19" t="n">
        <v>1.72</v>
      </c>
      <c r="Y19" t="n">
        <v>1</v>
      </c>
      <c r="Z19" t="n">
        <v>10</v>
      </c>
      <c r="AA19" t="n">
        <v>701.7926313805428</v>
      </c>
      <c r="AB19" t="n">
        <v>960.2236391606449</v>
      </c>
      <c r="AC19" t="n">
        <v>868.581242721494</v>
      </c>
      <c r="AD19" t="n">
        <v>701792.6313805429</v>
      </c>
      <c r="AE19" t="n">
        <v>960223.6391606448</v>
      </c>
      <c r="AF19" t="n">
        <v>1.481217637178354e-05</v>
      </c>
      <c r="AG19" t="n">
        <v>37</v>
      </c>
      <c r="AH19" t="n">
        <v>868581.2427214941</v>
      </c>
    </row>
    <row r="20">
      <c r="A20" t="n">
        <v>18</v>
      </c>
      <c r="B20" t="n">
        <v>135</v>
      </c>
      <c r="C20" t="inlineStr">
        <is>
          <t xml:space="preserve">CONCLUIDO	</t>
        </is>
      </c>
      <c r="D20" t="n">
        <v>3.2095</v>
      </c>
      <c r="E20" t="n">
        <v>31.16</v>
      </c>
      <c r="F20" t="n">
        <v>25.37</v>
      </c>
      <c r="G20" t="n">
        <v>26.25</v>
      </c>
      <c r="H20" t="n">
        <v>0.36</v>
      </c>
      <c r="I20" t="n">
        <v>58</v>
      </c>
      <c r="J20" t="n">
        <v>271.84</v>
      </c>
      <c r="K20" t="n">
        <v>59.89</v>
      </c>
      <c r="L20" t="n">
        <v>5.5</v>
      </c>
      <c r="M20" t="n">
        <v>56</v>
      </c>
      <c r="N20" t="n">
        <v>71.45</v>
      </c>
      <c r="O20" t="n">
        <v>33760.74</v>
      </c>
      <c r="P20" t="n">
        <v>431.49</v>
      </c>
      <c r="Q20" t="n">
        <v>452.74</v>
      </c>
      <c r="R20" t="n">
        <v>115.9</v>
      </c>
      <c r="S20" t="n">
        <v>57.64</v>
      </c>
      <c r="T20" t="n">
        <v>26798.1</v>
      </c>
      <c r="U20" t="n">
        <v>0.5</v>
      </c>
      <c r="V20" t="n">
        <v>0.84</v>
      </c>
      <c r="W20" t="n">
        <v>6.89</v>
      </c>
      <c r="X20" t="n">
        <v>1.64</v>
      </c>
      <c r="Y20" t="n">
        <v>1</v>
      </c>
      <c r="Z20" t="n">
        <v>10</v>
      </c>
      <c r="AA20" t="n">
        <v>697.9852653674926</v>
      </c>
      <c r="AB20" t="n">
        <v>955.0142330124556</v>
      </c>
      <c r="AC20" t="n">
        <v>863.8690149846406</v>
      </c>
      <c r="AD20" t="n">
        <v>697985.2653674926</v>
      </c>
      <c r="AE20" t="n">
        <v>955014.2330124556</v>
      </c>
      <c r="AF20" t="n">
        <v>1.49209629532153e-05</v>
      </c>
      <c r="AG20" t="n">
        <v>37</v>
      </c>
      <c r="AH20" t="n">
        <v>863869.0149846405</v>
      </c>
    </row>
    <row r="21">
      <c r="A21" t="n">
        <v>19</v>
      </c>
      <c r="B21" t="n">
        <v>135</v>
      </c>
      <c r="C21" t="inlineStr">
        <is>
          <t xml:space="preserve">CONCLUIDO	</t>
        </is>
      </c>
      <c r="D21" t="n">
        <v>3.2365</v>
      </c>
      <c r="E21" t="n">
        <v>30.9</v>
      </c>
      <c r="F21" t="n">
        <v>25.26</v>
      </c>
      <c r="G21" t="n">
        <v>27.56</v>
      </c>
      <c r="H21" t="n">
        <v>0.38</v>
      </c>
      <c r="I21" t="n">
        <v>55</v>
      </c>
      <c r="J21" t="n">
        <v>272.32</v>
      </c>
      <c r="K21" t="n">
        <v>59.89</v>
      </c>
      <c r="L21" t="n">
        <v>5.75</v>
      </c>
      <c r="M21" t="n">
        <v>53</v>
      </c>
      <c r="N21" t="n">
        <v>71.68000000000001</v>
      </c>
      <c r="O21" t="n">
        <v>33820.05</v>
      </c>
      <c r="P21" t="n">
        <v>429.68</v>
      </c>
      <c r="Q21" t="n">
        <v>452.72</v>
      </c>
      <c r="R21" t="n">
        <v>112.14</v>
      </c>
      <c r="S21" t="n">
        <v>57.64</v>
      </c>
      <c r="T21" t="n">
        <v>24931.81</v>
      </c>
      <c r="U21" t="n">
        <v>0.51</v>
      </c>
      <c r="V21" t="n">
        <v>0.84</v>
      </c>
      <c r="W21" t="n">
        <v>6.89</v>
      </c>
      <c r="X21" t="n">
        <v>1.54</v>
      </c>
      <c r="Y21" t="n">
        <v>1</v>
      </c>
      <c r="Z21" t="n">
        <v>10</v>
      </c>
      <c r="AA21" t="n">
        <v>684.4273295668918</v>
      </c>
      <c r="AB21" t="n">
        <v>936.4636671161602</v>
      </c>
      <c r="AC21" t="n">
        <v>847.0888890616048</v>
      </c>
      <c r="AD21" t="n">
        <v>684427.3295668918</v>
      </c>
      <c r="AE21" t="n">
        <v>936463.6671161602</v>
      </c>
      <c r="AF21" t="n">
        <v>1.504648593179041e-05</v>
      </c>
      <c r="AG21" t="n">
        <v>36</v>
      </c>
      <c r="AH21" t="n">
        <v>847088.8890616049</v>
      </c>
    </row>
    <row r="22">
      <c r="A22" t="n">
        <v>20</v>
      </c>
      <c r="B22" t="n">
        <v>135</v>
      </c>
      <c r="C22" t="inlineStr">
        <is>
          <t xml:space="preserve">CONCLUIDO	</t>
        </is>
      </c>
      <c r="D22" t="n">
        <v>3.2509</v>
      </c>
      <c r="E22" t="n">
        <v>30.76</v>
      </c>
      <c r="F22" t="n">
        <v>25.23</v>
      </c>
      <c r="G22" t="n">
        <v>28.56</v>
      </c>
      <c r="H22" t="n">
        <v>0.39</v>
      </c>
      <c r="I22" t="n">
        <v>53</v>
      </c>
      <c r="J22" t="n">
        <v>272.8</v>
      </c>
      <c r="K22" t="n">
        <v>59.89</v>
      </c>
      <c r="L22" t="n">
        <v>6</v>
      </c>
      <c r="M22" t="n">
        <v>51</v>
      </c>
      <c r="N22" t="n">
        <v>71.91</v>
      </c>
      <c r="O22" t="n">
        <v>33879.33</v>
      </c>
      <c r="P22" t="n">
        <v>428.89</v>
      </c>
      <c r="Q22" t="n">
        <v>452.72</v>
      </c>
      <c r="R22" t="n">
        <v>110.92</v>
      </c>
      <c r="S22" t="n">
        <v>57.64</v>
      </c>
      <c r="T22" t="n">
        <v>24334.08</v>
      </c>
      <c r="U22" t="n">
        <v>0.52</v>
      </c>
      <c r="V22" t="n">
        <v>0.84</v>
      </c>
      <c r="W22" t="n">
        <v>6.89</v>
      </c>
      <c r="X22" t="n">
        <v>1.5</v>
      </c>
      <c r="Y22" t="n">
        <v>1</v>
      </c>
      <c r="Z22" t="n">
        <v>10</v>
      </c>
      <c r="AA22" t="n">
        <v>682.201533711083</v>
      </c>
      <c r="AB22" t="n">
        <v>933.4182350310596</v>
      </c>
      <c r="AC22" t="n">
        <v>844.3341087404154</v>
      </c>
      <c r="AD22" t="n">
        <v>682201.533711083</v>
      </c>
      <c r="AE22" t="n">
        <v>933418.2350310596</v>
      </c>
      <c r="AF22" t="n">
        <v>1.51134315203638e-05</v>
      </c>
      <c r="AG22" t="n">
        <v>36</v>
      </c>
      <c r="AH22" t="n">
        <v>844334.1087404154</v>
      </c>
    </row>
    <row r="23">
      <c r="A23" t="n">
        <v>21</v>
      </c>
      <c r="B23" t="n">
        <v>135</v>
      </c>
      <c r="C23" t="inlineStr">
        <is>
          <t xml:space="preserve">CONCLUIDO	</t>
        </is>
      </c>
      <c r="D23" t="n">
        <v>3.2764</v>
      </c>
      <c r="E23" t="n">
        <v>30.52</v>
      </c>
      <c r="F23" t="n">
        <v>25.14</v>
      </c>
      <c r="G23" t="n">
        <v>30.17</v>
      </c>
      <c r="H23" t="n">
        <v>0.41</v>
      </c>
      <c r="I23" t="n">
        <v>50</v>
      </c>
      <c r="J23" t="n">
        <v>273.28</v>
      </c>
      <c r="K23" t="n">
        <v>59.89</v>
      </c>
      <c r="L23" t="n">
        <v>6.25</v>
      </c>
      <c r="M23" t="n">
        <v>48</v>
      </c>
      <c r="N23" t="n">
        <v>72.14</v>
      </c>
      <c r="O23" t="n">
        <v>33938.7</v>
      </c>
      <c r="P23" t="n">
        <v>427.4</v>
      </c>
      <c r="Q23" t="n">
        <v>452.64</v>
      </c>
      <c r="R23" t="n">
        <v>108.45</v>
      </c>
      <c r="S23" t="n">
        <v>57.64</v>
      </c>
      <c r="T23" t="n">
        <v>23112.55</v>
      </c>
      <c r="U23" t="n">
        <v>0.53</v>
      </c>
      <c r="V23" t="n">
        <v>0.84</v>
      </c>
      <c r="W23" t="n">
        <v>6.88</v>
      </c>
      <c r="X23" t="n">
        <v>1.41</v>
      </c>
      <c r="Y23" t="n">
        <v>1</v>
      </c>
      <c r="Z23" t="n">
        <v>10</v>
      </c>
      <c r="AA23" t="n">
        <v>678.1853843150365</v>
      </c>
      <c r="AB23" t="n">
        <v>927.9231622473823</v>
      </c>
      <c r="AC23" t="n">
        <v>839.3634779908291</v>
      </c>
      <c r="AD23" t="n">
        <v>678185.3843150365</v>
      </c>
      <c r="AE23" t="n">
        <v>927923.1622473822</v>
      </c>
      <c r="AF23" t="n">
        <v>1.523198100012919e-05</v>
      </c>
      <c r="AG23" t="n">
        <v>36</v>
      </c>
      <c r="AH23" t="n">
        <v>839363.4779908292</v>
      </c>
    </row>
    <row r="24">
      <c r="A24" t="n">
        <v>22</v>
      </c>
      <c r="B24" t="n">
        <v>135</v>
      </c>
      <c r="C24" t="inlineStr">
        <is>
          <t xml:space="preserve">CONCLUIDO	</t>
        </is>
      </c>
      <c r="D24" t="n">
        <v>3.2919</v>
      </c>
      <c r="E24" t="n">
        <v>30.38</v>
      </c>
      <c r="F24" t="n">
        <v>25.1</v>
      </c>
      <c r="G24" t="n">
        <v>31.37</v>
      </c>
      <c r="H24" t="n">
        <v>0.42</v>
      </c>
      <c r="I24" t="n">
        <v>48</v>
      </c>
      <c r="J24" t="n">
        <v>273.76</v>
      </c>
      <c r="K24" t="n">
        <v>59.89</v>
      </c>
      <c r="L24" t="n">
        <v>6.5</v>
      </c>
      <c r="M24" t="n">
        <v>46</v>
      </c>
      <c r="N24" t="n">
        <v>72.37</v>
      </c>
      <c r="O24" t="n">
        <v>33998.16</v>
      </c>
      <c r="P24" t="n">
        <v>426.45</v>
      </c>
      <c r="Q24" t="n">
        <v>452.71</v>
      </c>
      <c r="R24" t="n">
        <v>106.78</v>
      </c>
      <c r="S24" t="n">
        <v>57.64</v>
      </c>
      <c r="T24" t="n">
        <v>22288.19</v>
      </c>
      <c r="U24" t="n">
        <v>0.54</v>
      </c>
      <c r="V24" t="n">
        <v>0.84</v>
      </c>
      <c r="W24" t="n">
        <v>6.88</v>
      </c>
      <c r="X24" t="n">
        <v>1.37</v>
      </c>
      <c r="Y24" t="n">
        <v>1</v>
      </c>
      <c r="Z24" t="n">
        <v>10</v>
      </c>
      <c r="AA24" t="n">
        <v>675.7640424934689</v>
      </c>
      <c r="AB24" t="n">
        <v>924.6101755450514</v>
      </c>
      <c r="AC24" t="n">
        <v>836.3666780895628</v>
      </c>
      <c r="AD24" t="n">
        <v>675764.0424934688</v>
      </c>
      <c r="AE24" t="n">
        <v>924610.1755450515</v>
      </c>
      <c r="AF24" t="n">
        <v>1.530404048782971e-05</v>
      </c>
      <c r="AG24" t="n">
        <v>36</v>
      </c>
      <c r="AH24" t="n">
        <v>836366.6780895628</v>
      </c>
    </row>
    <row r="25">
      <c r="A25" t="n">
        <v>23</v>
      </c>
      <c r="B25" t="n">
        <v>135</v>
      </c>
      <c r="C25" t="inlineStr">
        <is>
          <t xml:space="preserve">CONCLUIDO	</t>
        </is>
      </c>
      <c r="D25" t="n">
        <v>3.3027</v>
      </c>
      <c r="E25" t="n">
        <v>30.28</v>
      </c>
      <c r="F25" t="n">
        <v>25.05</v>
      </c>
      <c r="G25" t="n">
        <v>31.98</v>
      </c>
      <c r="H25" t="n">
        <v>0.44</v>
      </c>
      <c r="I25" t="n">
        <v>47</v>
      </c>
      <c r="J25" t="n">
        <v>274.24</v>
      </c>
      <c r="K25" t="n">
        <v>59.89</v>
      </c>
      <c r="L25" t="n">
        <v>6.75</v>
      </c>
      <c r="M25" t="n">
        <v>45</v>
      </c>
      <c r="N25" t="n">
        <v>72.61</v>
      </c>
      <c r="O25" t="n">
        <v>34057.71</v>
      </c>
      <c r="P25" t="n">
        <v>425.8</v>
      </c>
      <c r="Q25" t="n">
        <v>452.72</v>
      </c>
      <c r="R25" t="n">
        <v>105.25</v>
      </c>
      <c r="S25" t="n">
        <v>57.64</v>
      </c>
      <c r="T25" t="n">
        <v>21527.75</v>
      </c>
      <c r="U25" t="n">
        <v>0.55</v>
      </c>
      <c r="V25" t="n">
        <v>0.85</v>
      </c>
      <c r="W25" t="n">
        <v>6.88</v>
      </c>
      <c r="X25" t="n">
        <v>1.32</v>
      </c>
      <c r="Y25" t="n">
        <v>1</v>
      </c>
      <c r="Z25" t="n">
        <v>10</v>
      </c>
      <c r="AA25" t="n">
        <v>674.0660913216846</v>
      </c>
      <c r="AB25" t="n">
        <v>922.2869638434973</v>
      </c>
      <c r="AC25" t="n">
        <v>834.2651904521567</v>
      </c>
      <c r="AD25" t="n">
        <v>674066.0913216845</v>
      </c>
      <c r="AE25" t="n">
        <v>922286.9638434973</v>
      </c>
      <c r="AF25" t="n">
        <v>1.535424967925975e-05</v>
      </c>
      <c r="AG25" t="n">
        <v>36</v>
      </c>
      <c r="AH25" t="n">
        <v>834265.1904521567</v>
      </c>
    </row>
    <row r="26">
      <c r="A26" t="n">
        <v>24</v>
      </c>
      <c r="B26" t="n">
        <v>135</v>
      </c>
      <c r="C26" t="inlineStr">
        <is>
          <t xml:space="preserve">CONCLUIDO	</t>
        </is>
      </c>
      <c r="D26" t="n">
        <v>3.3203</v>
      </c>
      <c r="E26" t="n">
        <v>30.12</v>
      </c>
      <c r="F26" t="n">
        <v>24.99</v>
      </c>
      <c r="G26" t="n">
        <v>33.32</v>
      </c>
      <c r="H26" t="n">
        <v>0.45</v>
      </c>
      <c r="I26" t="n">
        <v>45</v>
      </c>
      <c r="J26" t="n">
        <v>274.73</v>
      </c>
      <c r="K26" t="n">
        <v>59.89</v>
      </c>
      <c r="L26" t="n">
        <v>7</v>
      </c>
      <c r="M26" t="n">
        <v>43</v>
      </c>
      <c r="N26" t="n">
        <v>72.84</v>
      </c>
      <c r="O26" t="n">
        <v>34117.35</v>
      </c>
      <c r="P26" t="n">
        <v>424.65</v>
      </c>
      <c r="Q26" t="n">
        <v>452.63</v>
      </c>
      <c r="R26" t="n">
        <v>103.16</v>
      </c>
      <c r="S26" t="n">
        <v>57.64</v>
      </c>
      <c r="T26" t="n">
        <v>20492.6</v>
      </c>
      <c r="U26" t="n">
        <v>0.5600000000000001</v>
      </c>
      <c r="V26" t="n">
        <v>0.85</v>
      </c>
      <c r="W26" t="n">
        <v>6.88</v>
      </c>
      <c r="X26" t="n">
        <v>1.26</v>
      </c>
      <c r="Y26" t="n">
        <v>1</v>
      </c>
      <c r="Z26" t="n">
        <v>10</v>
      </c>
      <c r="AA26" t="n">
        <v>662.2879762844195</v>
      </c>
      <c r="AB26" t="n">
        <v>906.1716272357484</v>
      </c>
      <c r="AC26" t="n">
        <v>819.6878789522344</v>
      </c>
      <c r="AD26" t="n">
        <v>662287.9762844195</v>
      </c>
      <c r="AE26" t="n">
        <v>906171.6272357483</v>
      </c>
      <c r="AF26" t="n">
        <v>1.54360720652939e-05</v>
      </c>
      <c r="AG26" t="n">
        <v>35</v>
      </c>
      <c r="AH26" t="n">
        <v>819687.8789522344</v>
      </c>
    </row>
    <row r="27">
      <c r="A27" t="n">
        <v>25</v>
      </c>
      <c r="B27" t="n">
        <v>135</v>
      </c>
      <c r="C27" t="inlineStr">
        <is>
          <t xml:space="preserve">CONCLUIDO	</t>
        </is>
      </c>
      <c r="D27" t="n">
        <v>3.3364</v>
      </c>
      <c r="E27" t="n">
        <v>29.97</v>
      </c>
      <c r="F27" t="n">
        <v>24.95</v>
      </c>
      <c r="G27" t="n">
        <v>34.81</v>
      </c>
      <c r="H27" t="n">
        <v>0.47</v>
      </c>
      <c r="I27" t="n">
        <v>43</v>
      </c>
      <c r="J27" t="n">
        <v>275.21</v>
      </c>
      <c r="K27" t="n">
        <v>59.89</v>
      </c>
      <c r="L27" t="n">
        <v>7.25</v>
      </c>
      <c r="M27" t="n">
        <v>41</v>
      </c>
      <c r="N27" t="n">
        <v>73.08</v>
      </c>
      <c r="O27" t="n">
        <v>34177.09</v>
      </c>
      <c r="P27" t="n">
        <v>423.84</v>
      </c>
      <c r="Q27" t="n">
        <v>452.72</v>
      </c>
      <c r="R27" t="n">
        <v>101.79</v>
      </c>
      <c r="S27" t="n">
        <v>57.64</v>
      </c>
      <c r="T27" t="n">
        <v>19817.47</v>
      </c>
      <c r="U27" t="n">
        <v>0.57</v>
      </c>
      <c r="V27" t="n">
        <v>0.85</v>
      </c>
      <c r="W27" t="n">
        <v>6.87</v>
      </c>
      <c r="X27" t="n">
        <v>1.22</v>
      </c>
      <c r="Y27" t="n">
        <v>1</v>
      </c>
      <c r="Z27" t="n">
        <v>10</v>
      </c>
      <c r="AA27" t="n">
        <v>659.9701658916583</v>
      </c>
      <c r="AB27" t="n">
        <v>903.0002968017945</v>
      </c>
      <c r="AC27" t="n">
        <v>816.8192158439069</v>
      </c>
      <c r="AD27" t="n">
        <v>659970.1658916583</v>
      </c>
      <c r="AE27" t="n">
        <v>903000.2968017946</v>
      </c>
      <c r="AF27" t="n">
        <v>1.551092095251832e-05</v>
      </c>
      <c r="AG27" t="n">
        <v>35</v>
      </c>
      <c r="AH27" t="n">
        <v>816819.215843907</v>
      </c>
    </row>
    <row r="28">
      <c r="A28" t="n">
        <v>26</v>
      </c>
      <c r="B28" t="n">
        <v>135</v>
      </c>
      <c r="C28" t="inlineStr">
        <is>
          <t xml:space="preserve">CONCLUIDO	</t>
        </is>
      </c>
      <c r="D28" t="n">
        <v>3.3469</v>
      </c>
      <c r="E28" t="n">
        <v>29.88</v>
      </c>
      <c r="F28" t="n">
        <v>24.9</v>
      </c>
      <c r="G28" t="n">
        <v>35.57</v>
      </c>
      <c r="H28" t="n">
        <v>0.48</v>
      </c>
      <c r="I28" t="n">
        <v>42</v>
      </c>
      <c r="J28" t="n">
        <v>275.7</v>
      </c>
      <c r="K28" t="n">
        <v>59.89</v>
      </c>
      <c r="L28" t="n">
        <v>7.5</v>
      </c>
      <c r="M28" t="n">
        <v>40</v>
      </c>
      <c r="N28" t="n">
        <v>73.31</v>
      </c>
      <c r="O28" t="n">
        <v>34236.91</v>
      </c>
      <c r="P28" t="n">
        <v>423.24</v>
      </c>
      <c r="Q28" t="n">
        <v>452.63</v>
      </c>
      <c r="R28" t="n">
        <v>100.65</v>
      </c>
      <c r="S28" t="n">
        <v>57.64</v>
      </c>
      <c r="T28" t="n">
        <v>19252.19</v>
      </c>
      <c r="U28" t="n">
        <v>0.57</v>
      </c>
      <c r="V28" t="n">
        <v>0.85</v>
      </c>
      <c r="W28" t="n">
        <v>6.86</v>
      </c>
      <c r="X28" t="n">
        <v>1.18</v>
      </c>
      <c r="Y28" t="n">
        <v>1</v>
      </c>
      <c r="Z28" t="n">
        <v>10</v>
      </c>
      <c r="AA28" t="n">
        <v>658.3835341048592</v>
      </c>
      <c r="AB28" t="n">
        <v>900.8293971938421</v>
      </c>
      <c r="AC28" t="n">
        <v>814.8555038476608</v>
      </c>
      <c r="AD28" t="n">
        <v>658383.5341048592</v>
      </c>
      <c r="AE28" t="n">
        <v>900829.3971938421</v>
      </c>
      <c r="AF28" t="n">
        <v>1.555973544418641e-05</v>
      </c>
      <c r="AG28" t="n">
        <v>35</v>
      </c>
      <c r="AH28" t="n">
        <v>814855.5038476607</v>
      </c>
    </row>
    <row r="29">
      <c r="A29" t="n">
        <v>27</v>
      </c>
      <c r="B29" t="n">
        <v>135</v>
      </c>
      <c r="C29" t="inlineStr">
        <is>
          <t xml:space="preserve">CONCLUIDO	</t>
        </is>
      </c>
      <c r="D29" t="n">
        <v>3.3636</v>
      </c>
      <c r="E29" t="n">
        <v>29.73</v>
      </c>
      <c r="F29" t="n">
        <v>24.85</v>
      </c>
      <c r="G29" t="n">
        <v>37.28</v>
      </c>
      <c r="H29" t="n">
        <v>0.5</v>
      </c>
      <c r="I29" t="n">
        <v>40</v>
      </c>
      <c r="J29" t="n">
        <v>276.18</v>
      </c>
      <c r="K29" t="n">
        <v>59.89</v>
      </c>
      <c r="L29" t="n">
        <v>7.75</v>
      </c>
      <c r="M29" t="n">
        <v>38</v>
      </c>
      <c r="N29" t="n">
        <v>73.55</v>
      </c>
      <c r="O29" t="n">
        <v>34296.82</v>
      </c>
      <c r="P29" t="n">
        <v>422.04</v>
      </c>
      <c r="Q29" t="n">
        <v>452.65</v>
      </c>
      <c r="R29" t="n">
        <v>99</v>
      </c>
      <c r="S29" t="n">
        <v>57.64</v>
      </c>
      <c r="T29" t="n">
        <v>18437.62</v>
      </c>
      <c r="U29" t="n">
        <v>0.58</v>
      </c>
      <c r="V29" t="n">
        <v>0.85</v>
      </c>
      <c r="W29" t="n">
        <v>6.86</v>
      </c>
      <c r="X29" t="n">
        <v>1.13</v>
      </c>
      <c r="Y29" t="n">
        <v>1</v>
      </c>
      <c r="Z29" t="n">
        <v>10</v>
      </c>
      <c r="AA29" t="n">
        <v>655.7469838953707</v>
      </c>
      <c r="AB29" t="n">
        <v>897.2219528808338</v>
      </c>
      <c r="AC29" t="n">
        <v>811.5923489568061</v>
      </c>
      <c r="AD29" t="n">
        <v>655746.9838953707</v>
      </c>
      <c r="AE29" t="n">
        <v>897221.9528808338</v>
      </c>
      <c r="AF29" t="n">
        <v>1.563737373093472e-05</v>
      </c>
      <c r="AG29" t="n">
        <v>35</v>
      </c>
      <c r="AH29" t="n">
        <v>811592.3489568061</v>
      </c>
    </row>
    <row r="30">
      <c r="A30" t="n">
        <v>28</v>
      </c>
      <c r="B30" t="n">
        <v>135</v>
      </c>
      <c r="C30" t="inlineStr">
        <is>
          <t xml:space="preserve">CONCLUIDO	</t>
        </is>
      </c>
      <c r="D30" t="n">
        <v>3.3744</v>
      </c>
      <c r="E30" t="n">
        <v>29.64</v>
      </c>
      <c r="F30" t="n">
        <v>24.81</v>
      </c>
      <c r="G30" t="n">
        <v>38.17</v>
      </c>
      <c r="H30" t="n">
        <v>0.51</v>
      </c>
      <c r="I30" t="n">
        <v>39</v>
      </c>
      <c r="J30" t="n">
        <v>276.67</v>
      </c>
      <c r="K30" t="n">
        <v>59.89</v>
      </c>
      <c r="L30" t="n">
        <v>8</v>
      </c>
      <c r="M30" t="n">
        <v>37</v>
      </c>
      <c r="N30" t="n">
        <v>73.78</v>
      </c>
      <c r="O30" t="n">
        <v>34356.83</v>
      </c>
      <c r="P30" t="n">
        <v>421.29</v>
      </c>
      <c r="Q30" t="n">
        <v>452.63</v>
      </c>
      <c r="R30" t="n">
        <v>97.87</v>
      </c>
      <c r="S30" t="n">
        <v>57.64</v>
      </c>
      <c r="T30" t="n">
        <v>17878.58</v>
      </c>
      <c r="U30" t="n">
        <v>0.59</v>
      </c>
      <c r="V30" t="n">
        <v>0.85</v>
      </c>
      <c r="W30" t="n">
        <v>6.85</v>
      </c>
      <c r="X30" t="n">
        <v>1.08</v>
      </c>
      <c r="Y30" t="n">
        <v>1</v>
      </c>
      <c r="Z30" t="n">
        <v>10</v>
      </c>
      <c r="AA30" t="n">
        <v>654.0632888727258</v>
      </c>
      <c r="AB30" t="n">
        <v>894.9182470714688</v>
      </c>
      <c r="AC30" t="n">
        <v>809.5085055966156</v>
      </c>
      <c r="AD30" t="n">
        <v>654063.2888727258</v>
      </c>
      <c r="AE30" t="n">
        <v>894918.2470714689</v>
      </c>
      <c r="AF30" t="n">
        <v>1.568758292236477e-05</v>
      </c>
      <c r="AG30" t="n">
        <v>35</v>
      </c>
      <c r="AH30" t="n">
        <v>809508.5055966156</v>
      </c>
    </row>
    <row r="31">
      <c r="A31" t="n">
        <v>29</v>
      </c>
      <c r="B31" t="n">
        <v>135</v>
      </c>
      <c r="C31" t="inlineStr">
        <is>
          <t xml:space="preserve">CONCLUIDO	</t>
        </is>
      </c>
      <c r="D31" t="n">
        <v>3.385</v>
      </c>
      <c r="E31" t="n">
        <v>29.54</v>
      </c>
      <c r="F31" t="n">
        <v>24.77</v>
      </c>
      <c r="G31" t="n">
        <v>39.11</v>
      </c>
      <c r="H31" t="n">
        <v>0.53</v>
      </c>
      <c r="I31" t="n">
        <v>38</v>
      </c>
      <c r="J31" t="n">
        <v>277.16</v>
      </c>
      <c r="K31" t="n">
        <v>59.89</v>
      </c>
      <c r="L31" t="n">
        <v>8.25</v>
      </c>
      <c r="M31" t="n">
        <v>36</v>
      </c>
      <c r="N31" t="n">
        <v>74.02</v>
      </c>
      <c r="O31" t="n">
        <v>34416.93</v>
      </c>
      <c r="P31" t="n">
        <v>420.52</v>
      </c>
      <c r="Q31" t="n">
        <v>452.65</v>
      </c>
      <c r="R31" t="n">
        <v>96.42</v>
      </c>
      <c r="S31" t="n">
        <v>57.64</v>
      </c>
      <c r="T31" t="n">
        <v>17158.63</v>
      </c>
      <c r="U31" t="n">
        <v>0.6</v>
      </c>
      <c r="V31" t="n">
        <v>0.86</v>
      </c>
      <c r="W31" t="n">
        <v>6.85</v>
      </c>
      <c r="X31" t="n">
        <v>1.04</v>
      </c>
      <c r="Y31" t="n">
        <v>1</v>
      </c>
      <c r="Z31" t="n">
        <v>10</v>
      </c>
      <c r="AA31" t="n">
        <v>652.3959286180927</v>
      </c>
      <c r="AB31" t="n">
        <v>892.6368912123372</v>
      </c>
      <c r="AC31" t="n">
        <v>807.4448791387762</v>
      </c>
      <c r="AD31" t="n">
        <v>652395.9286180928</v>
      </c>
      <c r="AE31" t="n">
        <v>892636.8912123372</v>
      </c>
      <c r="AF31" t="n">
        <v>1.573686231395351e-05</v>
      </c>
      <c r="AG31" t="n">
        <v>35</v>
      </c>
      <c r="AH31" t="n">
        <v>807444.8791387762</v>
      </c>
    </row>
    <row r="32">
      <c r="A32" t="n">
        <v>30</v>
      </c>
      <c r="B32" t="n">
        <v>135</v>
      </c>
      <c r="C32" t="inlineStr">
        <is>
          <t xml:space="preserve">CONCLUIDO	</t>
        </is>
      </c>
      <c r="D32" t="n">
        <v>3.3902</v>
      </c>
      <c r="E32" t="n">
        <v>29.5</v>
      </c>
      <c r="F32" t="n">
        <v>24.77</v>
      </c>
      <c r="G32" t="n">
        <v>40.17</v>
      </c>
      <c r="H32" t="n">
        <v>0.55</v>
      </c>
      <c r="I32" t="n">
        <v>37</v>
      </c>
      <c r="J32" t="n">
        <v>277.65</v>
      </c>
      <c r="K32" t="n">
        <v>59.89</v>
      </c>
      <c r="L32" t="n">
        <v>8.5</v>
      </c>
      <c r="M32" t="n">
        <v>35</v>
      </c>
      <c r="N32" t="n">
        <v>74.26000000000001</v>
      </c>
      <c r="O32" t="n">
        <v>34477.13</v>
      </c>
      <c r="P32" t="n">
        <v>420.75</v>
      </c>
      <c r="Q32" t="n">
        <v>452.65</v>
      </c>
      <c r="R32" t="n">
        <v>96.26000000000001</v>
      </c>
      <c r="S32" t="n">
        <v>57.64</v>
      </c>
      <c r="T32" t="n">
        <v>17081.45</v>
      </c>
      <c r="U32" t="n">
        <v>0.6</v>
      </c>
      <c r="V32" t="n">
        <v>0.86</v>
      </c>
      <c r="W32" t="n">
        <v>6.86</v>
      </c>
      <c r="X32" t="n">
        <v>1.05</v>
      </c>
      <c r="Y32" t="n">
        <v>1</v>
      </c>
      <c r="Z32" t="n">
        <v>10</v>
      </c>
      <c r="AA32" t="n">
        <v>652.043868933745</v>
      </c>
      <c r="AB32" t="n">
        <v>892.1551876204354</v>
      </c>
      <c r="AC32" t="n">
        <v>807.0091486616103</v>
      </c>
      <c r="AD32" t="n">
        <v>652043.868933745</v>
      </c>
      <c r="AE32" t="n">
        <v>892155.1876204354</v>
      </c>
      <c r="AF32" t="n">
        <v>1.576103710982724e-05</v>
      </c>
      <c r="AG32" t="n">
        <v>35</v>
      </c>
      <c r="AH32" t="n">
        <v>807009.1486616103</v>
      </c>
    </row>
    <row r="33">
      <c r="A33" t="n">
        <v>31</v>
      </c>
      <c r="B33" t="n">
        <v>135</v>
      </c>
      <c r="C33" t="inlineStr">
        <is>
          <t xml:space="preserve">CONCLUIDO	</t>
        </is>
      </c>
      <c r="D33" t="n">
        <v>3.3978</v>
      </c>
      <c r="E33" t="n">
        <v>29.43</v>
      </c>
      <c r="F33" t="n">
        <v>24.76</v>
      </c>
      <c r="G33" t="n">
        <v>41.26</v>
      </c>
      <c r="H33" t="n">
        <v>0.5600000000000001</v>
      </c>
      <c r="I33" t="n">
        <v>36</v>
      </c>
      <c r="J33" t="n">
        <v>278.13</v>
      </c>
      <c r="K33" t="n">
        <v>59.89</v>
      </c>
      <c r="L33" t="n">
        <v>8.75</v>
      </c>
      <c r="M33" t="n">
        <v>34</v>
      </c>
      <c r="N33" t="n">
        <v>74.5</v>
      </c>
      <c r="O33" t="n">
        <v>34537.41</v>
      </c>
      <c r="P33" t="n">
        <v>420.49</v>
      </c>
      <c r="Q33" t="n">
        <v>452.67</v>
      </c>
      <c r="R33" t="n">
        <v>95.89</v>
      </c>
      <c r="S33" t="n">
        <v>57.64</v>
      </c>
      <c r="T33" t="n">
        <v>16900.96</v>
      </c>
      <c r="U33" t="n">
        <v>0.6</v>
      </c>
      <c r="V33" t="n">
        <v>0.86</v>
      </c>
      <c r="W33" t="n">
        <v>6.86</v>
      </c>
      <c r="X33" t="n">
        <v>1.03</v>
      </c>
      <c r="Y33" t="n">
        <v>1</v>
      </c>
      <c r="Z33" t="n">
        <v>10</v>
      </c>
      <c r="AA33" t="n">
        <v>651.0924053271413</v>
      </c>
      <c r="AB33" t="n">
        <v>890.8533531382683</v>
      </c>
      <c r="AC33" t="n">
        <v>805.8315594352852</v>
      </c>
      <c r="AD33" t="n">
        <v>651092.4053271413</v>
      </c>
      <c r="AE33" t="n">
        <v>890853.3531382683</v>
      </c>
      <c r="AF33" t="n">
        <v>1.579636950379653e-05</v>
      </c>
      <c r="AG33" t="n">
        <v>35</v>
      </c>
      <c r="AH33" t="n">
        <v>805831.5594352852</v>
      </c>
    </row>
    <row r="34">
      <c r="A34" t="n">
        <v>32</v>
      </c>
      <c r="B34" t="n">
        <v>135</v>
      </c>
      <c r="C34" t="inlineStr">
        <is>
          <t xml:space="preserve">CONCLUIDO	</t>
        </is>
      </c>
      <c r="D34" t="n">
        <v>3.4091</v>
      </c>
      <c r="E34" t="n">
        <v>29.33</v>
      </c>
      <c r="F34" t="n">
        <v>24.71</v>
      </c>
      <c r="G34" t="n">
        <v>42.36</v>
      </c>
      <c r="H34" t="n">
        <v>0.58</v>
      </c>
      <c r="I34" t="n">
        <v>35</v>
      </c>
      <c r="J34" t="n">
        <v>278.62</v>
      </c>
      <c r="K34" t="n">
        <v>59.89</v>
      </c>
      <c r="L34" t="n">
        <v>9</v>
      </c>
      <c r="M34" t="n">
        <v>33</v>
      </c>
      <c r="N34" t="n">
        <v>74.73999999999999</v>
      </c>
      <c r="O34" t="n">
        <v>34597.8</v>
      </c>
      <c r="P34" t="n">
        <v>419.72</v>
      </c>
      <c r="Q34" t="n">
        <v>452.62</v>
      </c>
      <c r="R34" t="n">
        <v>94.75</v>
      </c>
      <c r="S34" t="n">
        <v>57.64</v>
      </c>
      <c r="T34" t="n">
        <v>16337.56</v>
      </c>
      <c r="U34" t="n">
        <v>0.61</v>
      </c>
      <c r="V34" t="n">
        <v>0.86</v>
      </c>
      <c r="W34" t="n">
        <v>6.84</v>
      </c>
      <c r="X34" t="n">
        <v>0.98</v>
      </c>
      <c r="Y34" t="n">
        <v>1</v>
      </c>
      <c r="Z34" t="n">
        <v>10</v>
      </c>
      <c r="AA34" t="n">
        <v>640.3622802493184</v>
      </c>
      <c r="AB34" t="n">
        <v>876.1719226270818</v>
      </c>
      <c r="AC34" t="n">
        <v>792.5513040465693</v>
      </c>
      <c r="AD34" t="n">
        <v>640362.2802493183</v>
      </c>
      <c r="AE34" t="n">
        <v>876171.9226270819</v>
      </c>
      <c r="AF34" t="n">
        <v>1.584890319482981e-05</v>
      </c>
      <c r="AG34" t="n">
        <v>34</v>
      </c>
      <c r="AH34" t="n">
        <v>792551.3040465693</v>
      </c>
    </row>
    <row r="35">
      <c r="A35" t="n">
        <v>33</v>
      </c>
      <c r="B35" t="n">
        <v>135</v>
      </c>
      <c r="C35" t="inlineStr">
        <is>
          <t xml:space="preserve">CONCLUIDO	</t>
        </is>
      </c>
      <c r="D35" t="n">
        <v>3.4216</v>
      </c>
      <c r="E35" t="n">
        <v>29.23</v>
      </c>
      <c r="F35" t="n">
        <v>24.65</v>
      </c>
      <c r="G35" t="n">
        <v>43.51</v>
      </c>
      <c r="H35" t="n">
        <v>0.59</v>
      </c>
      <c r="I35" t="n">
        <v>34</v>
      </c>
      <c r="J35" t="n">
        <v>279.11</v>
      </c>
      <c r="K35" t="n">
        <v>59.89</v>
      </c>
      <c r="L35" t="n">
        <v>9.25</v>
      </c>
      <c r="M35" t="n">
        <v>32</v>
      </c>
      <c r="N35" t="n">
        <v>74.98</v>
      </c>
      <c r="O35" t="n">
        <v>34658.27</v>
      </c>
      <c r="P35" t="n">
        <v>418.35</v>
      </c>
      <c r="Q35" t="n">
        <v>452.66</v>
      </c>
      <c r="R35" t="n">
        <v>92.5</v>
      </c>
      <c r="S35" t="n">
        <v>57.64</v>
      </c>
      <c r="T35" t="n">
        <v>15218.25</v>
      </c>
      <c r="U35" t="n">
        <v>0.62</v>
      </c>
      <c r="V35" t="n">
        <v>0.86</v>
      </c>
      <c r="W35" t="n">
        <v>6.85</v>
      </c>
      <c r="X35" t="n">
        <v>0.93</v>
      </c>
      <c r="Y35" t="n">
        <v>1</v>
      </c>
      <c r="Z35" t="n">
        <v>10</v>
      </c>
      <c r="AA35" t="n">
        <v>638.0892271427498</v>
      </c>
      <c r="AB35" t="n">
        <v>873.0618310866494</v>
      </c>
      <c r="AC35" t="n">
        <v>789.7380352777147</v>
      </c>
      <c r="AD35" t="n">
        <v>638089.2271427498</v>
      </c>
      <c r="AE35" t="n">
        <v>873061.8310866493</v>
      </c>
      <c r="AF35" t="n">
        <v>1.590701568491088e-05</v>
      </c>
      <c r="AG35" t="n">
        <v>34</v>
      </c>
      <c r="AH35" t="n">
        <v>789738.0352777147</v>
      </c>
    </row>
    <row r="36">
      <c r="A36" t="n">
        <v>34</v>
      </c>
      <c r="B36" t="n">
        <v>135</v>
      </c>
      <c r="C36" t="inlineStr">
        <is>
          <t xml:space="preserve">CONCLUIDO	</t>
        </is>
      </c>
      <c r="D36" t="n">
        <v>3.4282</v>
      </c>
      <c r="E36" t="n">
        <v>29.17</v>
      </c>
      <c r="F36" t="n">
        <v>24.65</v>
      </c>
      <c r="G36" t="n">
        <v>44.82</v>
      </c>
      <c r="H36" t="n">
        <v>0.6</v>
      </c>
      <c r="I36" t="n">
        <v>33</v>
      </c>
      <c r="J36" t="n">
        <v>279.61</v>
      </c>
      <c r="K36" t="n">
        <v>59.89</v>
      </c>
      <c r="L36" t="n">
        <v>9.5</v>
      </c>
      <c r="M36" t="n">
        <v>31</v>
      </c>
      <c r="N36" t="n">
        <v>75.22</v>
      </c>
      <c r="O36" t="n">
        <v>34718.84</v>
      </c>
      <c r="P36" t="n">
        <v>418.53</v>
      </c>
      <c r="Q36" t="n">
        <v>452.65</v>
      </c>
      <c r="R36" t="n">
        <v>92.18000000000001</v>
      </c>
      <c r="S36" t="n">
        <v>57.64</v>
      </c>
      <c r="T36" t="n">
        <v>15065.48</v>
      </c>
      <c r="U36" t="n">
        <v>0.63</v>
      </c>
      <c r="V36" t="n">
        <v>0.86</v>
      </c>
      <c r="W36" t="n">
        <v>6.85</v>
      </c>
      <c r="X36" t="n">
        <v>0.92</v>
      </c>
      <c r="Y36" t="n">
        <v>1</v>
      </c>
      <c r="Z36" t="n">
        <v>10</v>
      </c>
      <c r="AA36" t="n">
        <v>637.5785872777144</v>
      </c>
      <c r="AB36" t="n">
        <v>872.3631510954668</v>
      </c>
      <c r="AC36" t="n">
        <v>789.1060363242871</v>
      </c>
      <c r="AD36" t="n">
        <v>637578.5872777144</v>
      </c>
      <c r="AE36" t="n">
        <v>872363.1510954668</v>
      </c>
      <c r="AF36" t="n">
        <v>1.593769907967369e-05</v>
      </c>
      <c r="AG36" t="n">
        <v>34</v>
      </c>
      <c r="AH36" t="n">
        <v>789106.0363242871</v>
      </c>
    </row>
    <row r="37">
      <c r="A37" t="n">
        <v>35</v>
      </c>
      <c r="B37" t="n">
        <v>135</v>
      </c>
      <c r="C37" t="inlineStr">
        <is>
          <t xml:space="preserve">CONCLUIDO	</t>
        </is>
      </c>
      <c r="D37" t="n">
        <v>3.4367</v>
      </c>
      <c r="E37" t="n">
        <v>29.1</v>
      </c>
      <c r="F37" t="n">
        <v>24.63</v>
      </c>
      <c r="G37" t="n">
        <v>46.18</v>
      </c>
      <c r="H37" t="n">
        <v>0.62</v>
      </c>
      <c r="I37" t="n">
        <v>32</v>
      </c>
      <c r="J37" t="n">
        <v>280.1</v>
      </c>
      <c r="K37" t="n">
        <v>59.89</v>
      </c>
      <c r="L37" t="n">
        <v>9.75</v>
      </c>
      <c r="M37" t="n">
        <v>30</v>
      </c>
      <c r="N37" t="n">
        <v>75.45999999999999</v>
      </c>
      <c r="O37" t="n">
        <v>34779.51</v>
      </c>
      <c r="P37" t="n">
        <v>418.02</v>
      </c>
      <c r="Q37" t="n">
        <v>452.61</v>
      </c>
      <c r="R37" t="n">
        <v>91.73</v>
      </c>
      <c r="S37" t="n">
        <v>57.64</v>
      </c>
      <c r="T37" t="n">
        <v>14842.98</v>
      </c>
      <c r="U37" t="n">
        <v>0.63</v>
      </c>
      <c r="V37" t="n">
        <v>0.86</v>
      </c>
      <c r="W37" t="n">
        <v>6.85</v>
      </c>
      <c r="X37" t="n">
        <v>0.9</v>
      </c>
      <c r="Y37" t="n">
        <v>1</v>
      </c>
      <c r="Z37" t="n">
        <v>10</v>
      </c>
      <c r="AA37" t="n">
        <v>636.3731041185921</v>
      </c>
      <c r="AB37" t="n">
        <v>870.7137558549922</v>
      </c>
      <c r="AC37" t="n">
        <v>787.6140570506225</v>
      </c>
      <c r="AD37" t="n">
        <v>636373.1041185921</v>
      </c>
      <c r="AE37" t="n">
        <v>870713.7558549922</v>
      </c>
      <c r="AF37" t="n">
        <v>1.597721557292881e-05</v>
      </c>
      <c r="AG37" t="n">
        <v>34</v>
      </c>
      <c r="AH37" t="n">
        <v>787614.0570506225</v>
      </c>
    </row>
    <row r="38">
      <c r="A38" t="n">
        <v>36</v>
      </c>
      <c r="B38" t="n">
        <v>135</v>
      </c>
      <c r="C38" t="inlineStr">
        <is>
          <t xml:space="preserve">CONCLUIDO	</t>
        </is>
      </c>
      <c r="D38" t="n">
        <v>3.4477</v>
      </c>
      <c r="E38" t="n">
        <v>29</v>
      </c>
      <c r="F38" t="n">
        <v>24.58</v>
      </c>
      <c r="G38" t="n">
        <v>47.58</v>
      </c>
      <c r="H38" t="n">
        <v>0.63</v>
      </c>
      <c r="I38" t="n">
        <v>31</v>
      </c>
      <c r="J38" t="n">
        <v>280.59</v>
      </c>
      <c r="K38" t="n">
        <v>59.89</v>
      </c>
      <c r="L38" t="n">
        <v>10</v>
      </c>
      <c r="M38" t="n">
        <v>29</v>
      </c>
      <c r="N38" t="n">
        <v>75.7</v>
      </c>
      <c r="O38" t="n">
        <v>34840.27</v>
      </c>
      <c r="P38" t="n">
        <v>417.28</v>
      </c>
      <c r="Q38" t="n">
        <v>452.62</v>
      </c>
      <c r="R38" t="n">
        <v>90.26000000000001</v>
      </c>
      <c r="S38" t="n">
        <v>57.64</v>
      </c>
      <c r="T38" t="n">
        <v>14113.91</v>
      </c>
      <c r="U38" t="n">
        <v>0.64</v>
      </c>
      <c r="V38" t="n">
        <v>0.86</v>
      </c>
      <c r="W38" t="n">
        <v>6.85</v>
      </c>
      <c r="X38" t="n">
        <v>0.86</v>
      </c>
      <c r="Y38" t="n">
        <v>1</v>
      </c>
      <c r="Z38" t="n">
        <v>10</v>
      </c>
      <c r="AA38" t="n">
        <v>634.7313174768542</v>
      </c>
      <c r="AB38" t="n">
        <v>868.4673909412516</v>
      </c>
      <c r="AC38" t="n">
        <v>785.5820820514565</v>
      </c>
      <c r="AD38" t="n">
        <v>634731.3174768542</v>
      </c>
      <c r="AE38" t="n">
        <v>868467.3909412515</v>
      </c>
      <c r="AF38" t="n">
        <v>1.602835456420015e-05</v>
      </c>
      <c r="AG38" t="n">
        <v>34</v>
      </c>
      <c r="AH38" t="n">
        <v>785582.0820514564</v>
      </c>
    </row>
    <row r="39">
      <c r="A39" t="n">
        <v>37</v>
      </c>
      <c r="B39" t="n">
        <v>135</v>
      </c>
      <c r="C39" t="inlineStr">
        <is>
          <t xml:space="preserve">CONCLUIDO	</t>
        </is>
      </c>
      <c r="D39" t="n">
        <v>3.4489</v>
      </c>
      <c r="E39" t="n">
        <v>29</v>
      </c>
      <c r="F39" t="n">
        <v>24.57</v>
      </c>
      <c r="G39" t="n">
        <v>47.56</v>
      </c>
      <c r="H39" t="n">
        <v>0.65</v>
      </c>
      <c r="I39" t="n">
        <v>31</v>
      </c>
      <c r="J39" t="n">
        <v>281.08</v>
      </c>
      <c r="K39" t="n">
        <v>59.89</v>
      </c>
      <c r="L39" t="n">
        <v>10.25</v>
      </c>
      <c r="M39" t="n">
        <v>29</v>
      </c>
      <c r="N39" t="n">
        <v>75.95</v>
      </c>
      <c r="O39" t="n">
        <v>34901.13</v>
      </c>
      <c r="P39" t="n">
        <v>416.97</v>
      </c>
      <c r="Q39" t="n">
        <v>452.59</v>
      </c>
      <c r="R39" t="n">
        <v>89.95</v>
      </c>
      <c r="S39" t="n">
        <v>57.64</v>
      </c>
      <c r="T39" t="n">
        <v>13959.83</v>
      </c>
      <c r="U39" t="n">
        <v>0.64</v>
      </c>
      <c r="V39" t="n">
        <v>0.86</v>
      </c>
      <c r="W39" t="n">
        <v>6.85</v>
      </c>
      <c r="X39" t="n">
        <v>0.85</v>
      </c>
      <c r="Y39" t="n">
        <v>1</v>
      </c>
      <c r="Z39" t="n">
        <v>10</v>
      </c>
      <c r="AA39" t="n">
        <v>634.3855716745328</v>
      </c>
      <c r="AB39" t="n">
        <v>867.9943262812874</v>
      </c>
      <c r="AC39" t="n">
        <v>785.1541660186888</v>
      </c>
      <c r="AD39" t="n">
        <v>634385.5716745328</v>
      </c>
      <c r="AE39" t="n">
        <v>867994.3262812874</v>
      </c>
      <c r="AF39" t="n">
        <v>1.603393336324794e-05</v>
      </c>
      <c r="AG39" t="n">
        <v>34</v>
      </c>
      <c r="AH39" t="n">
        <v>785154.1660186888</v>
      </c>
    </row>
    <row r="40">
      <c r="A40" t="n">
        <v>38</v>
      </c>
      <c r="B40" t="n">
        <v>135</v>
      </c>
      <c r="C40" t="inlineStr">
        <is>
          <t xml:space="preserve">CONCLUIDO	</t>
        </is>
      </c>
      <c r="D40" t="n">
        <v>3.4549</v>
      </c>
      <c r="E40" t="n">
        <v>28.94</v>
      </c>
      <c r="F40" t="n">
        <v>24.57</v>
      </c>
      <c r="G40" t="n">
        <v>49.15</v>
      </c>
      <c r="H40" t="n">
        <v>0.66</v>
      </c>
      <c r="I40" t="n">
        <v>30</v>
      </c>
      <c r="J40" t="n">
        <v>281.58</v>
      </c>
      <c r="K40" t="n">
        <v>59.89</v>
      </c>
      <c r="L40" t="n">
        <v>10.5</v>
      </c>
      <c r="M40" t="n">
        <v>28</v>
      </c>
      <c r="N40" t="n">
        <v>76.19</v>
      </c>
      <c r="O40" t="n">
        <v>34962.08</v>
      </c>
      <c r="P40" t="n">
        <v>417.2</v>
      </c>
      <c r="Q40" t="n">
        <v>452.61</v>
      </c>
      <c r="R40" t="n">
        <v>89.94</v>
      </c>
      <c r="S40" t="n">
        <v>57.64</v>
      </c>
      <c r="T40" t="n">
        <v>13957.13</v>
      </c>
      <c r="U40" t="n">
        <v>0.64</v>
      </c>
      <c r="V40" t="n">
        <v>0.86</v>
      </c>
      <c r="W40" t="n">
        <v>6.85</v>
      </c>
      <c r="X40" t="n">
        <v>0.85</v>
      </c>
      <c r="Y40" t="n">
        <v>1</v>
      </c>
      <c r="Z40" t="n">
        <v>10</v>
      </c>
      <c r="AA40" t="n">
        <v>633.9778319065538</v>
      </c>
      <c r="AB40" t="n">
        <v>867.4364387425294</v>
      </c>
      <c r="AC40" t="n">
        <v>784.6495224836297</v>
      </c>
      <c r="AD40" t="n">
        <v>633977.8319065538</v>
      </c>
      <c r="AE40" t="n">
        <v>867436.4387425294</v>
      </c>
      <c r="AF40" t="n">
        <v>1.606182735848685e-05</v>
      </c>
      <c r="AG40" t="n">
        <v>34</v>
      </c>
      <c r="AH40" t="n">
        <v>784649.5224836296</v>
      </c>
    </row>
    <row r="41">
      <c r="A41" t="n">
        <v>39</v>
      </c>
      <c r="B41" t="n">
        <v>135</v>
      </c>
      <c r="C41" t="inlineStr">
        <is>
          <t xml:space="preserve">CONCLUIDO	</t>
        </is>
      </c>
      <c r="D41" t="n">
        <v>3.4654</v>
      </c>
      <c r="E41" t="n">
        <v>28.86</v>
      </c>
      <c r="F41" t="n">
        <v>24.54</v>
      </c>
      <c r="G41" t="n">
        <v>50.77</v>
      </c>
      <c r="H41" t="n">
        <v>0.68</v>
      </c>
      <c r="I41" t="n">
        <v>29</v>
      </c>
      <c r="J41" t="n">
        <v>282.07</v>
      </c>
      <c r="K41" t="n">
        <v>59.89</v>
      </c>
      <c r="L41" t="n">
        <v>10.75</v>
      </c>
      <c r="M41" t="n">
        <v>27</v>
      </c>
      <c r="N41" t="n">
        <v>76.44</v>
      </c>
      <c r="O41" t="n">
        <v>35023.13</v>
      </c>
      <c r="P41" t="n">
        <v>416.26</v>
      </c>
      <c r="Q41" t="n">
        <v>452.57</v>
      </c>
      <c r="R41" t="n">
        <v>88.62</v>
      </c>
      <c r="S41" t="n">
        <v>57.64</v>
      </c>
      <c r="T41" t="n">
        <v>13304.16</v>
      </c>
      <c r="U41" t="n">
        <v>0.65</v>
      </c>
      <c r="V41" t="n">
        <v>0.86</v>
      </c>
      <c r="W41" t="n">
        <v>6.85</v>
      </c>
      <c r="X41" t="n">
        <v>0.8100000000000001</v>
      </c>
      <c r="Y41" t="n">
        <v>1</v>
      </c>
      <c r="Z41" t="n">
        <v>10</v>
      </c>
      <c r="AA41" t="n">
        <v>632.2880626941554</v>
      </c>
      <c r="AB41" t="n">
        <v>865.1244219587694</v>
      </c>
      <c r="AC41" t="n">
        <v>782.558161336776</v>
      </c>
      <c r="AD41" t="n">
        <v>632288.0626941554</v>
      </c>
      <c r="AE41" t="n">
        <v>865124.4219587694</v>
      </c>
      <c r="AF41" t="n">
        <v>1.611064185015495e-05</v>
      </c>
      <c r="AG41" t="n">
        <v>34</v>
      </c>
      <c r="AH41" t="n">
        <v>782558.161336776</v>
      </c>
    </row>
    <row r="42">
      <c r="A42" t="n">
        <v>40</v>
      </c>
      <c r="B42" t="n">
        <v>135</v>
      </c>
      <c r="C42" t="inlineStr">
        <is>
          <t xml:space="preserve">CONCLUIDO	</t>
        </is>
      </c>
      <c r="D42" t="n">
        <v>3.467</v>
      </c>
      <c r="E42" t="n">
        <v>28.84</v>
      </c>
      <c r="F42" t="n">
        <v>24.52</v>
      </c>
      <c r="G42" t="n">
        <v>50.74</v>
      </c>
      <c r="H42" t="n">
        <v>0.6899999999999999</v>
      </c>
      <c r="I42" t="n">
        <v>29</v>
      </c>
      <c r="J42" t="n">
        <v>282.57</v>
      </c>
      <c r="K42" t="n">
        <v>59.89</v>
      </c>
      <c r="L42" t="n">
        <v>11</v>
      </c>
      <c r="M42" t="n">
        <v>27</v>
      </c>
      <c r="N42" t="n">
        <v>76.68000000000001</v>
      </c>
      <c r="O42" t="n">
        <v>35084.28</v>
      </c>
      <c r="P42" t="n">
        <v>416.12</v>
      </c>
      <c r="Q42" t="n">
        <v>452.59</v>
      </c>
      <c r="R42" t="n">
        <v>88.34</v>
      </c>
      <c r="S42" t="n">
        <v>57.64</v>
      </c>
      <c r="T42" t="n">
        <v>13163.31</v>
      </c>
      <c r="U42" t="n">
        <v>0.65</v>
      </c>
      <c r="V42" t="n">
        <v>0.86</v>
      </c>
      <c r="W42" t="n">
        <v>6.84</v>
      </c>
      <c r="X42" t="n">
        <v>0.8</v>
      </c>
      <c r="Y42" t="n">
        <v>1</v>
      </c>
      <c r="Z42" t="n">
        <v>10</v>
      </c>
      <c r="AA42" t="n">
        <v>632.011815256305</v>
      </c>
      <c r="AB42" t="n">
        <v>864.7464480271257</v>
      </c>
      <c r="AC42" t="n">
        <v>782.2162607066786</v>
      </c>
      <c r="AD42" t="n">
        <v>632011.815256305</v>
      </c>
      <c r="AE42" t="n">
        <v>864746.4480271257</v>
      </c>
      <c r="AF42" t="n">
        <v>1.611808024888533e-05</v>
      </c>
      <c r="AG42" t="n">
        <v>34</v>
      </c>
      <c r="AH42" t="n">
        <v>782216.2607066785</v>
      </c>
    </row>
    <row r="43">
      <c r="A43" t="n">
        <v>41</v>
      </c>
      <c r="B43" t="n">
        <v>135</v>
      </c>
      <c r="C43" t="inlineStr">
        <is>
          <t xml:space="preserve">CONCLUIDO	</t>
        </is>
      </c>
      <c r="D43" t="n">
        <v>3.4778</v>
      </c>
      <c r="E43" t="n">
        <v>28.75</v>
      </c>
      <c r="F43" t="n">
        <v>24.49</v>
      </c>
      <c r="G43" t="n">
        <v>52.47</v>
      </c>
      <c r="H43" t="n">
        <v>0.71</v>
      </c>
      <c r="I43" t="n">
        <v>28</v>
      </c>
      <c r="J43" t="n">
        <v>283.06</v>
      </c>
      <c r="K43" t="n">
        <v>59.89</v>
      </c>
      <c r="L43" t="n">
        <v>11.25</v>
      </c>
      <c r="M43" t="n">
        <v>26</v>
      </c>
      <c r="N43" t="n">
        <v>76.93000000000001</v>
      </c>
      <c r="O43" t="n">
        <v>35145.53</v>
      </c>
      <c r="P43" t="n">
        <v>415.35</v>
      </c>
      <c r="Q43" t="n">
        <v>452.63</v>
      </c>
      <c r="R43" t="n">
        <v>86.95</v>
      </c>
      <c r="S43" t="n">
        <v>57.64</v>
      </c>
      <c r="T43" t="n">
        <v>12472.7</v>
      </c>
      <c r="U43" t="n">
        <v>0.66</v>
      </c>
      <c r="V43" t="n">
        <v>0.87</v>
      </c>
      <c r="W43" t="n">
        <v>6.84</v>
      </c>
      <c r="X43" t="n">
        <v>0.76</v>
      </c>
      <c r="Y43" t="n">
        <v>1</v>
      </c>
      <c r="Z43" t="n">
        <v>10</v>
      </c>
      <c r="AA43" t="n">
        <v>630.424187967452</v>
      </c>
      <c r="AB43" t="n">
        <v>862.5741863293443</v>
      </c>
      <c r="AC43" t="n">
        <v>780.2513166165451</v>
      </c>
      <c r="AD43" t="n">
        <v>630424.187967452</v>
      </c>
      <c r="AE43" t="n">
        <v>862574.1863293443</v>
      </c>
      <c r="AF43" t="n">
        <v>1.616828944031537e-05</v>
      </c>
      <c r="AG43" t="n">
        <v>34</v>
      </c>
      <c r="AH43" t="n">
        <v>780251.3166165451</v>
      </c>
    </row>
    <row r="44">
      <c r="A44" t="n">
        <v>42</v>
      </c>
      <c r="B44" t="n">
        <v>135</v>
      </c>
      <c r="C44" t="inlineStr">
        <is>
          <t xml:space="preserve">CONCLUIDO	</t>
        </is>
      </c>
      <c r="D44" t="n">
        <v>3.4848</v>
      </c>
      <c r="E44" t="n">
        <v>28.7</v>
      </c>
      <c r="F44" t="n">
        <v>24.48</v>
      </c>
      <c r="G44" t="n">
        <v>54.4</v>
      </c>
      <c r="H44" t="n">
        <v>0.72</v>
      </c>
      <c r="I44" t="n">
        <v>27</v>
      </c>
      <c r="J44" t="n">
        <v>283.56</v>
      </c>
      <c r="K44" t="n">
        <v>59.89</v>
      </c>
      <c r="L44" t="n">
        <v>11.5</v>
      </c>
      <c r="M44" t="n">
        <v>25</v>
      </c>
      <c r="N44" t="n">
        <v>77.18000000000001</v>
      </c>
      <c r="O44" t="n">
        <v>35206.88</v>
      </c>
      <c r="P44" t="n">
        <v>415.21</v>
      </c>
      <c r="Q44" t="n">
        <v>452.56</v>
      </c>
      <c r="R44" t="n">
        <v>86.75</v>
      </c>
      <c r="S44" t="n">
        <v>57.64</v>
      </c>
      <c r="T44" t="n">
        <v>12380.33</v>
      </c>
      <c r="U44" t="n">
        <v>0.66</v>
      </c>
      <c r="V44" t="n">
        <v>0.87</v>
      </c>
      <c r="W44" t="n">
        <v>6.84</v>
      </c>
      <c r="X44" t="n">
        <v>0.75</v>
      </c>
      <c r="Y44" t="n">
        <v>1</v>
      </c>
      <c r="Z44" t="n">
        <v>10</v>
      </c>
      <c r="AA44" t="n">
        <v>629.6629914868854</v>
      </c>
      <c r="AB44" t="n">
        <v>861.5326837230143</v>
      </c>
      <c r="AC44" t="n">
        <v>779.309213557205</v>
      </c>
      <c r="AD44" t="n">
        <v>629662.9914868854</v>
      </c>
      <c r="AE44" t="n">
        <v>861532.6837230143</v>
      </c>
      <c r="AF44" t="n">
        <v>1.620083243476077e-05</v>
      </c>
      <c r="AG44" t="n">
        <v>34</v>
      </c>
      <c r="AH44" t="n">
        <v>779309.213557205</v>
      </c>
    </row>
    <row r="45">
      <c r="A45" t="n">
        <v>43</v>
      </c>
      <c r="B45" t="n">
        <v>135</v>
      </c>
      <c r="C45" t="inlineStr">
        <is>
          <t xml:space="preserve">CONCLUIDO	</t>
        </is>
      </c>
      <c r="D45" t="n">
        <v>3.4854</v>
      </c>
      <c r="E45" t="n">
        <v>28.69</v>
      </c>
      <c r="F45" t="n">
        <v>24.47</v>
      </c>
      <c r="G45" t="n">
        <v>54.38</v>
      </c>
      <c r="H45" t="n">
        <v>0.74</v>
      </c>
      <c r="I45" t="n">
        <v>27</v>
      </c>
      <c r="J45" t="n">
        <v>284.06</v>
      </c>
      <c r="K45" t="n">
        <v>59.89</v>
      </c>
      <c r="L45" t="n">
        <v>11.75</v>
      </c>
      <c r="M45" t="n">
        <v>25</v>
      </c>
      <c r="N45" t="n">
        <v>77.42</v>
      </c>
      <c r="O45" t="n">
        <v>35268.32</v>
      </c>
      <c r="P45" t="n">
        <v>415.08</v>
      </c>
      <c r="Q45" t="n">
        <v>452.62</v>
      </c>
      <c r="R45" t="n">
        <v>86.48</v>
      </c>
      <c r="S45" t="n">
        <v>57.64</v>
      </c>
      <c r="T45" t="n">
        <v>12244.47</v>
      </c>
      <c r="U45" t="n">
        <v>0.67</v>
      </c>
      <c r="V45" t="n">
        <v>0.87</v>
      </c>
      <c r="W45" t="n">
        <v>6.84</v>
      </c>
      <c r="X45" t="n">
        <v>0.75</v>
      </c>
      <c r="Y45" t="n">
        <v>1</v>
      </c>
      <c r="Z45" t="n">
        <v>10</v>
      </c>
      <c r="AA45" t="n">
        <v>629.5030848342888</v>
      </c>
      <c r="AB45" t="n">
        <v>861.3138923863484</v>
      </c>
      <c r="AC45" t="n">
        <v>779.1113033586348</v>
      </c>
      <c r="AD45" t="n">
        <v>629503.0848342888</v>
      </c>
      <c r="AE45" t="n">
        <v>861313.8923863483</v>
      </c>
      <c r="AF45" t="n">
        <v>1.620362183428466e-05</v>
      </c>
      <c r="AG45" t="n">
        <v>34</v>
      </c>
      <c r="AH45" t="n">
        <v>779111.3033586348</v>
      </c>
    </row>
    <row r="46">
      <c r="A46" t="n">
        <v>44</v>
      </c>
      <c r="B46" t="n">
        <v>135</v>
      </c>
      <c r="C46" t="inlineStr">
        <is>
          <t xml:space="preserve">CONCLUIDO	</t>
        </is>
      </c>
      <c r="D46" t="n">
        <v>3.4963</v>
      </c>
      <c r="E46" t="n">
        <v>28.6</v>
      </c>
      <c r="F46" t="n">
        <v>24.43</v>
      </c>
      <c r="G46" t="n">
        <v>56.39</v>
      </c>
      <c r="H46" t="n">
        <v>0.75</v>
      </c>
      <c r="I46" t="n">
        <v>26</v>
      </c>
      <c r="J46" t="n">
        <v>284.56</v>
      </c>
      <c r="K46" t="n">
        <v>59.89</v>
      </c>
      <c r="L46" t="n">
        <v>12</v>
      </c>
      <c r="M46" t="n">
        <v>24</v>
      </c>
      <c r="N46" t="n">
        <v>77.67</v>
      </c>
      <c r="O46" t="n">
        <v>35329.87</v>
      </c>
      <c r="P46" t="n">
        <v>414.31</v>
      </c>
      <c r="Q46" t="n">
        <v>452.6</v>
      </c>
      <c r="R46" t="n">
        <v>85.19</v>
      </c>
      <c r="S46" t="n">
        <v>57.64</v>
      </c>
      <c r="T46" t="n">
        <v>11602.49</v>
      </c>
      <c r="U46" t="n">
        <v>0.68</v>
      </c>
      <c r="V46" t="n">
        <v>0.87</v>
      </c>
      <c r="W46" t="n">
        <v>6.84</v>
      </c>
      <c r="X46" t="n">
        <v>0.71</v>
      </c>
      <c r="Y46" t="n">
        <v>1</v>
      </c>
      <c r="Z46" t="n">
        <v>10</v>
      </c>
      <c r="AA46" t="n">
        <v>627.9082942075167</v>
      </c>
      <c r="AB46" t="n">
        <v>859.1318294936018</v>
      </c>
      <c r="AC46" t="n">
        <v>777.1374934858275</v>
      </c>
      <c r="AD46" t="n">
        <v>627908.2942075167</v>
      </c>
      <c r="AE46" t="n">
        <v>859131.8294936018</v>
      </c>
      <c r="AF46" t="n">
        <v>1.625429592563535e-05</v>
      </c>
      <c r="AG46" t="n">
        <v>34</v>
      </c>
      <c r="AH46" t="n">
        <v>777137.4934858275</v>
      </c>
    </row>
    <row r="47">
      <c r="A47" t="n">
        <v>45</v>
      </c>
      <c r="B47" t="n">
        <v>135</v>
      </c>
      <c r="C47" t="inlineStr">
        <is>
          <t xml:space="preserve">CONCLUIDO	</t>
        </is>
      </c>
      <c r="D47" t="n">
        <v>3.4938</v>
      </c>
      <c r="E47" t="n">
        <v>28.62</v>
      </c>
      <c r="F47" t="n">
        <v>24.45</v>
      </c>
      <c r="G47" t="n">
        <v>56.43</v>
      </c>
      <c r="H47" t="n">
        <v>0.77</v>
      </c>
      <c r="I47" t="n">
        <v>26</v>
      </c>
      <c r="J47" t="n">
        <v>285.06</v>
      </c>
      <c r="K47" t="n">
        <v>59.89</v>
      </c>
      <c r="L47" t="n">
        <v>12.25</v>
      </c>
      <c r="M47" t="n">
        <v>24</v>
      </c>
      <c r="N47" t="n">
        <v>77.92</v>
      </c>
      <c r="O47" t="n">
        <v>35391.51</v>
      </c>
      <c r="P47" t="n">
        <v>414.39</v>
      </c>
      <c r="Q47" t="n">
        <v>452.62</v>
      </c>
      <c r="R47" t="n">
        <v>85.98</v>
      </c>
      <c r="S47" t="n">
        <v>57.64</v>
      </c>
      <c r="T47" t="n">
        <v>11997.18</v>
      </c>
      <c r="U47" t="n">
        <v>0.67</v>
      </c>
      <c r="V47" t="n">
        <v>0.87</v>
      </c>
      <c r="W47" t="n">
        <v>6.84</v>
      </c>
      <c r="X47" t="n">
        <v>0.73</v>
      </c>
      <c r="Y47" t="n">
        <v>1</v>
      </c>
      <c r="Z47" t="n">
        <v>10</v>
      </c>
      <c r="AA47" t="n">
        <v>628.2215754989363</v>
      </c>
      <c r="AB47" t="n">
        <v>859.5604747775171</v>
      </c>
      <c r="AC47" t="n">
        <v>777.5252294654534</v>
      </c>
      <c r="AD47" t="n">
        <v>628221.5754989363</v>
      </c>
      <c r="AE47" t="n">
        <v>859560.4747775171</v>
      </c>
      <c r="AF47" t="n">
        <v>1.624267342761913e-05</v>
      </c>
      <c r="AG47" t="n">
        <v>34</v>
      </c>
      <c r="AH47" t="n">
        <v>777525.2294654534</v>
      </c>
    </row>
    <row r="48">
      <c r="A48" t="n">
        <v>46</v>
      </c>
      <c r="B48" t="n">
        <v>135</v>
      </c>
      <c r="C48" t="inlineStr">
        <is>
          <t xml:space="preserve">CONCLUIDO	</t>
        </is>
      </c>
      <c r="D48" t="n">
        <v>3.5036</v>
      </c>
      <c r="E48" t="n">
        <v>28.54</v>
      </c>
      <c r="F48" t="n">
        <v>24.43</v>
      </c>
      <c r="G48" t="n">
        <v>58.62</v>
      </c>
      <c r="H48" t="n">
        <v>0.78</v>
      </c>
      <c r="I48" t="n">
        <v>25</v>
      </c>
      <c r="J48" t="n">
        <v>285.56</v>
      </c>
      <c r="K48" t="n">
        <v>59.89</v>
      </c>
      <c r="L48" t="n">
        <v>12.5</v>
      </c>
      <c r="M48" t="n">
        <v>23</v>
      </c>
      <c r="N48" t="n">
        <v>78.17</v>
      </c>
      <c r="O48" t="n">
        <v>35453.26</v>
      </c>
      <c r="P48" t="n">
        <v>414.13</v>
      </c>
      <c r="Q48" t="n">
        <v>452.67</v>
      </c>
      <c r="R48" t="n">
        <v>85.28</v>
      </c>
      <c r="S48" t="n">
        <v>57.64</v>
      </c>
      <c r="T48" t="n">
        <v>11654.46</v>
      </c>
      <c r="U48" t="n">
        <v>0.68</v>
      </c>
      <c r="V48" t="n">
        <v>0.87</v>
      </c>
      <c r="W48" t="n">
        <v>6.83</v>
      </c>
      <c r="X48" t="n">
        <v>0.7</v>
      </c>
      <c r="Y48" t="n">
        <v>1</v>
      </c>
      <c r="Z48" t="n">
        <v>10</v>
      </c>
      <c r="AA48" t="n">
        <v>627.1151644418368</v>
      </c>
      <c r="AB48" t="n">
        <v>858.0466343577828</v>
      </c>
      <c r="AC48" t="n">
        <v>776.1558678506901</v>
      </c>
      <c r="AD48" t="n">
        <v>627115.1644418368</v>
      </c>
      <c r="AE48" t="n">
        <v>858046.6343577828</v>
      </c>
      <c r="AF48" t="n">
        <v>1.62882336198427e-05</v>
      </c>
      <c r="AG48" t="n">
        <v>34</v>
      </c>
      <c r="AH48" t="n">
        <v>776155.8678506901</v>
      </c>
    </row>
    <row r="49">
      <c r="A49" t="n">
        <v>47</v>
      </c>
      <c r="B49" t="n">
        <v>135</v>
      </c>
      <c r="C49" t="inlineStr">
        <is>
          <t xml:space="preserve">CONCLUIDO	</t>
        </is>
      </c>
      <c r="D49" t="n">
        <v>3.5051</v>
      </c>
      <c r="E49" t="n">
        <v>28.53</v>
      </c>
      <c r="F49" t="n">
        <v>24.41</v>
      </c>
      <c r="G49" t="n">
        <v>58.59</v>
      </c>
      <c r="H49" t="n">
        <v>0.79</v>
      </c>
      <c r="I49" t="n">
        <v>25</v>
      </c>
      <c r="J49" t="n">
        <v>286.06</v>
      </c>
      <c r="K49" t="n">
        <v>59.89</v>
      </c>
      <c r="L49" t="n">
        <v>12.75</v>
      </c>
      <c r="M49" t="n">
        <v>23</v>
      </c>
      <c r="N49" t="n">
        <v>78.42</v>
      </c>
      <c r="O49" t="n">
        <v>35515.1</v>
      </c>
      <c r="P49" t="n">
        <v>413.84</v>
      </c>
      <c r="Q49" t="n">
        <v>452.6</v>
      </c>
      <c r="R49" t="n">
        <v>84.68000000000001</v>
      </c>
      <c r="S49" t="n">
        <v>57.64</v>
      </c>
      <c r="T49" t="n">
        <v>11353.01</v>
      </c>
      <c r="U49" t="n">
        <v>0.68</v>
      </c>
      <c r="V49" t="n">
        <v>0.87</v>
      </c>
      <c r="W49" t="n">
        <v>6.84</v>
      </c>
      <c r="X49" t="n">
        <v>0.6899999999999999</v>
      </c>
      <c r="Y49" t="n">
        <v>1</v>
      </c>
      <c r="Z49" t="n">
        <v>10</v>
      </c>
      <c r="AA49" t="n">
        <v>626.7499116136802</v>
      </c>
      <c r="AB49" t="n">
        <v>857.5468793244813</v>
      </c>
      <c r="AC49" t="n">
        <v>775.7038087363565</v>
      </c>
      <c r="AD49" t="n">
        <v>626749.9116136802</v>
      </c>
      <c r="AE49" t="n">
        <v>857546.8793244814</v>
      </c>
      <c r="AF49" t="n">
        <v>1.629520711865242e-05</v>
      </c>
      <c r="AG49" t="n">
        <v>34</v>
      </c>
      <c r="AH49" t="n">
        <v>775703.8087363564</v>
      </c>
    </row>
    <row r="50">
      <c r="A50" t="n">
        <v>48</v>
      </c>
      <c r="B50" t="n">
        <v>135</v>
      </c>
      <c r="C50" t="inlineStr">
        <is>
          <t xml:space="preserve">CONCLUIDO	</t>
        </is>
      </c>
      <c r="D50" t="n">
        <v>3.5152</v>
      </c>
      <c r="E50" t="n">
        <v>28.45</v>
      </c>
      <c r="F50" t="n">
        <v>24.38</v>
      </c>
      <c r="G50" t="n">
        <v>60.95</v>
      </c>
      <c r="H50" t="n">
        <v>0.8100000000000001</v>
      </c>
      <c r="I50" t="n">
        <v>24</v>
      </c>
      <c r="J50" t="n">
        <v>286.56</v>
      </c>
      <c r="K50" t="n">
        <v>59.89</v>
      </c>
      <c r="L50" t="n">
        <v>13</v>
      </c>
      <c r="M50" t="n">
        <v>22</v>
      </c>
      <c r="N50" t="n">
        <v>78.68000000000001</v>
      </c>
      <c r="O50" t="n">
        <v>35577.18</v>
      </c>
      <c r="P50" t="n">
        <v>413.5</v>
      </c>
      <c r="Q50" t="n">
        <v>452.62</v>
      </c>
      <c r="R50" t="n">
        <v>83.44</v>
      </c>
      <c r="S50" t="n">
        <v>57.64</v>
      </c>
      <c r="T50" t="n">
        <v>10740.24</v>
      </c>
      <c r="U50" t="n">
        <v>0.6899999999999999</v>
      </c>
      <c r="V50" t="n">
        <v>0.87</v>
      </c>
      <c r="W50" t="n">
        <v>6.84</v>
      </c>
      <c r="X50" t="n">
        <v>0.66</v>
      </c>
      <c r="Y50" t="n">
        <v>1</v>
      </c>
      <c r="Z50" t="n">
        <v>10</v>
      </c>
      <c r="AA50" t="n">
        <v>616.5543870828733</v>
      </c>
      <c r="AB50" t="n">
        <v>843.5969128666339</v>
      </c>
      <c r="AC50" t="n">
        <v>763.0852074983453</v>
      </c>
      <c r="AD50" t="n">
        <v>616554.3870828733</v>
      </c>
      <c r="AE50" t="n">
        <v>843596.912866634</v>
      </c>
      <c r="AF50" t="n">
        <v>1.634216201063793e-05</v>
      </c>
      <c r="AG50" t="n">
        <v>33</v>
      </c>
      <c r="AH50" t="n">
        <v>763085.2074983453</v>
      </c>
    </row>
    <row r="51">
      <c r="A51" t="n">
        <v>49</v>
      </c>
      <c r="B51" t="n">
        <v>135</v>
      </c>
      <c r="C51" t="inlineStr">
        <is>
          <t xml:space="preserve">CONCLUIDO	</t>
        </is>
      </c>
      <c r="D51" t="n">
        <v>3.5133</v>
      </c>
      <c r="E51" t="n">
        <v>28.46</v>
      </c>
      <c r="F51" t="n">
        <v>24.4</v>
      </c>
      <c r="G51" t="n">
        <v>60.99</v>
      </c>
      <c r="H51" t="n">
        <v>0.82</v>
      </c>
      <c r="I51" t="n">
        <v>24</v>
      </c>
      <c r="J51" t="n">
        <v>287.07</v>
      </c>
      <c r="K51" t="n">
        <v>59.89</v>
      </c>
      <c r="L51" t="n">
        <v>13.25</v>
      </c>
      <c r="M51" t="n">
        <v>22</v>
      </c>
      <c r="N51" t="n">
        <v>78.93000000000001</v>
      </c>
      <c r="O51" t="n">
        <v>35639.23</v>
      </c>
      <c r="P51" t="n">
        <v>413.67</v>
      </c>
      <c r="Q51" t="n">
        <v>452.65</v>
      </c>
      <c r="R51" t="n">
        <v>84.14</v>
      </c>
      <c r="S51" t="n">
        <v>57.64</v>
      </c>
      <c r="T51" t="n">
        <v>11085.6</v>
      </c>
      <c r="U51" t="n">
        <v>0.6899999999999999</v>
      </c>
      <c r="V51" t="n">
        <v>0.87</v>
      </c>
      <c r="W51" t="n">
        <v>6.84</v>
      </c>
      <c r="X51" t="n">
        <v>0.67</v>
      </c>
      <c r="Y51" t="n">
        <v>1</v>
      </c>
      <c r="Z51" t="n">
        <v>10</v>
      </c>
      <c r="AA51" t="n">
        <v>616.8717913799692</v>
      </c>
      <c r="AB51" t="n">
        <v>844.0311994288099</v>
      </c>
      <c r="AC51" t="n">
        <v>763.4780463605521</v>
      </c>
      <c r="AD51" t="n">
        <v>616871.7913799692</v>
      </c>
      <c r="AE51" t="n">
        <v>844031.1994288099</v>
      </c>
      <c r="AF51" t="n">
        <v>1.633332891214561e-05</v>
      </c>
      <c r="AG51" t="n">
        <v>33</v>
      </c>
      <c r="AH51" t="n">
        <v>763478.0463605521</v>
      </c>
    </row>
    <row r="52">
      <c r="A52" t="n">
        <v>50</v>
      </c>
      <c r="B52" t="n">
        <v>135</v>
      </c>
      <c r="C52" t="inlineStr">
        <is>
          <t xml:space="preserve">CONCLUIDO	</t>
        </is>
      </c>
      <c r="D52" t="n">
        <v>3.526</v>
      </c>
      <c r="E52" t="n">
        <v>28.36</v>
      </c>
      <c r="F52" t="n">
        <v>24.35</v>
      </c>
      <c r="G52" t="n">
        <v>63.51</v>
      </c>
      <c r="H52" t="n">
        <v>0.84</v>
      </c>
      <c r="I52" t="n">
        <v>23</v>
      </c>
      <c r="J52" t="n">
        <v>287.57</v>
      </c>
      <c r="K52" t="n">
        <v>59.89</v>
      </c>
      <c r="L52" t="n">
        <v>13.5</v>
      </c>
      <c r="M52" t="n">
        <v>21</v>
      </c>
      <c r="N52" t="n">
        <v>79.18000000000001</v>
      </c>
      <c r="O52" t="n">
        <v>35701.38</v>
      </c>
      <c r="P52" t="n">
        <v>412.69</v>
      </c>
      <c r="Q52" t="n">
        <v>452.6</v>
      </c>
      <c r="R52" t="n">
        <v>82.58</v>
      </c>
      <c r="S52" t="n">
        <v>57.64</v>
      </c>
      <c r="T52" t="n">
        <v>10311.13</v>
      </c>
      <c r="U52" t="n">
        <v>0.7</v>
      </c>
      <c r="V52" t="n">
        <v>0.87</v>
      </c>
      <c r="W52" t="n">
        <v>6.83</v>
      </c>
      <c r="X52" t="n">
        <v>0.62</v>
      </c>
      <c r="Y52" t="n">
        <v>1</v>
      </c>
      <c r="Z52" t="n">
        <v>10</v>
      </c>
      <c r="AA52" t="n">
        <v>614.980801873548</v>
      </c>
      <c r="AB52" t="n">
        <v>841.4438641615552</v>
      </c>
      <c r="AC52" t="n">
        <v>761.1376427398563</v>
      </c>
      <c r="AD52" t="n">
        <v>614980.801873548</v>
      </c>
      <c r="AE52" t="n">
        <v>841443.8641615552</v>
      </c>
      <c r="AF52" t="n">
        <v>1.639237120206797e-05</v>
      </c>
      <c r="AG52" t="n">
        <v>33</v>
      </c>
      <c r="AH52" t="n">
        <v>761137.6427398564</v>
      </c>
    </row>
    <row r="53">
      <c r="A53" t="n">
        <v>51</v>
      </c>
      <c r="B53" t="n">
        <v>135</v>
      </c>
      <c r="C53" t="inlineStr">
        <is>
          <t xml:space="preserve">CONCLUIDO	</t>
        </is>
      </c>
      <c r="D53" t="n">
        <v>3.5262</v>
      </c>
      <c r="E53" t="n">
        <v>28.36</v>
      </c>
      <c r="F53" t="n">
        <v>24.34</v>
      </c>
      <c r="G53" t="n">
        <v>63.5</v>
      </c>
      <c r="H53" t="n">
        <v>0.85</v>
      </c>
      <c r="I53" t="n">
        <v>23</v>
      </c>
      <c r="J53" t="n">
        <v>288.08</v>
      </c>
      <c r="K53" t="n">
        <v>59.89</v>
      </c>
      <c r="L53" t="n">
        <v>13.75</v>
      </c>
      <c r="M53" t="n">
        <v>21</v>
      </c>
      <c r="N53" t="n">
        <v>79.44</v>
      </c>
      <c r="O53" t="n">
        <v>35763.64</v>
      </c>
      <c r="P53" t="n">
        <v>412.58</v>
      </c>
      <c r="Q53" t="n">
        <v>452.66</v>
      </c>
      <c r="R53" t="n">
        <v>82.5</v>
      </c>
      <c r="S53" t="n">
        <v>57.64</v>
      </c>
      <c r="T53" t="n">
        <v>10273.68</v>
      </c>
      <c r="U53" t="n">
        <v>0.7</v>
      </c>
      <c r="V53" t="n">
        <v>0.87</v>
      </c>
      <c r="W53" t="n">
        <v>6.83</v>
      </c>
      <c r="X53" t="n">
        <v>0.62</v>
      </c>
      <c r="Y53" t="n">
        <v>1</v>
      </c>
      <c r="Z53" t="n">
        <v>10</v>
      </c>
      <c r="AA53" t="n">
        <v>614.8734003939121</v>
      </c>
      <c r="AB53" t="n">
        <v>841.2969127188986</v>
      </c>
      <c r="AC53" t="n">
        <v>761.0047161366392</v>
      </c>
      <c r="AD53" t="n">
        <v>614873.4003939121</v>
      </c>
      <c r="AE53" t="n">
        <v>841296.9127188986</v>
      </c>
      <c r="AF53" t="n">
        <v>1.639330100190927e-05</v>
      </c>
      <c r="AG53" t="n">
        <v>33</v>
      </c>
      <c r="AH53" t="n">
        <v>761004.7161366392</v>
      </c>
    </row>
    <row r="54">
      <c r="A54" t="n">
        <v>52</v>
      </c>
      <c r="B54" t="n">
        <v>135</v>
      </c>
      <c r="C54" t="inlineStr">
        <is>
          <t xml:space="preserve">CONCLUIDO	</t>
        </is>
      </c>
      <c r="D54" t="n">
        <v>3.5243</v>
      </c>
      <c r="E54" t="n">
        <v>28.37</v>
      </c>
      <c r="F54" t="n">
        <v>24.36</v>
      </c>
      <c r="G54" t="n">
        <v>63.54</v>
      </c>
      <c r="H54" t="n">
        <v>0.86</v>
      </c>
      <c r="I54" t="n">
        <v>23</v>
      </c>
      <c r="J54" t="n">
        <v>288.58</v>
      </c>
      <c r="K54" t="n">
        <v>59.89</v>
      </c>
      <c r="L54" t="n">
        <v>14</v>
      </c>
      <c r="M54" t="n">
        <v>21</v>
      </c>
      <c r="N54" t="n">
        <v>79.69</v>
      </c>
      <c r="O54" t="n">
        <v>35826</v>
      </c>
      <c r="P54" t="n">
        <v>412.63</v>
      </c>
      <c r="Q54" t="n">
        <v>452.56</v>
      </c>
      <c r="R54" t="n">
        <v>82.81999999999999</v>
      </c>
      <c r="S54" t="n">
        <v>57.64</v>
      </c>
      <c r="T54" t="n">
        <v>10432.42</v>
      </c>
      <c r="U54" t="n">
        <v>0.7</v>
      </c>
      <c r="V54" t="n">
        <v>0.87</v>
      </c>
      <c r="W54" t="n">
        <v>6.84</v>
      </c>
      <c r="X54" t="n">
        <v>0.63</v>
      </c>
      <c r="Y54" t="n">
        <v>1</v>
      </c>
      <c r="Z54" t="n">
        <v>10</v>
      </c>
      <c r="AA54" t="n">
        <v>615.1065544534533</v>
      </c>
      <c r="AB54" t="n">
        <v>841.6159243891938</v>
      </c>
      <c r="AC54" t="n">
        <v>761.2932817808571</v>
      </c>
      <c r="AD54" t="n">
        <v>615106.5544534533</v>
      </c>
      <c r="AE54" t="n">
        <v>841615.9243891938</v>
      </c>
      <c r="AF54" t="n">
        <v>1.638446790341695e-05</v>
      </c>
      <c r="AG54" t="n">
        <v>33</v>
      </c>
      <c r="AH54" t="n">
        <v>761293.2817808571</v>
      </c>
    </row>
    <row r="55">
      <c r="A55" t="n">
        <v>53</v>
      </c>
      <c r="B55" t="n">
        <v>135</v>
      </c>
      <c r="C55" t="inlineStr">
        <is>
          <t xml:space="preserve">CONCLUIDO	</t>
        </is>
      </c>
      <c r="D55" t="n">
        <v>3.5359</v>
      </c>
      <c r="E55" t="n">
        <v>28.28</v>
      </c>
      <c r="F55" t="n">
        <v>24.32</v>
      </c>
      <c r="G55" t="n">
        <v>66.31999999999999</v>
      </c>
      <c r="H55" t="n">
        <v>0.88</v>
      </c>
      <c r="I55" t="n">
        <v>22</v>
      </c>
      <c r="J55" t="n">
        <v>289.09</v>
      </c>
      <c r="K55" t="n">
        <v>59.89</v>
      </c>
      <c r="L55" t="n">
        <v>14.25</v>
      </c>
      <c r="M55" t="n">
        <v>20</v>
      </c>
      <c r="N55" t="n">
        <v>79.95</v>
      </c>
      <c r="O55" t="n">
        <v>35888.47</v>
      </c>
      <c r="P55" t="n">
        <v>412.22</v>
      </c>
      <c r="Q55" t="n">
        <v>452.58</v>
      </c>
      <c r="R55" t="n">
        <v>81.56999999999999</v>
      </c>
      <c r="S55" t="n">
        <v>57.64</v>
      </c>
      <c r="T55" t="n">
        <v>9813.809999999999</v>
      </c>
      <c r="U55" t="n">
        <v>0.71</v>
      </c>
      <c r="V55" t="n">
        <v>0.87</v>
      </c>
      <c r="W55" t="n">
        <v>6.83</v>
      </c>
      <c r="X55" t="n">
        <v>0.59</v>
      </c>
      <c r="Y55" t="n">
        <v>1</v>
      </c>
      <c r="Z55" t="n">
        <v>10</v>
      </c>
      <c r="AA55" t="n">
        <v>613.7297082994867</v>
      </c>
      <c r="AB55" t="n">
        <v>839.7320627391714</v>
      </c>
      <c r="AC55" t="n">
        <v>759.5892132426965</v>
      </c>
      <c r="AD55" t="n">
        <v>613729.7082994867</v>
      </c>
      <c r="AE55" t="n">
        <v>839732.0627391714</v>
      </c>
      <c r="AF55" t="n">
        <v>1.643839629421218e-05</v>
      </c>
      <c r="AG55" t="n">
        <v>33</v>
      </c>
      <c r="AH55" t="n">
        <v>759589.2132426965</v>
      </c>
    </row>
    <row r="56">
      <c r="A56" t="n">
        <v>54</v>
      </c>
      <c r="B56" t="n">
        <v>135</v>
      </c>
      <c r="C56" t="inlineStr">
        <is>
          <t xml:space="preserve">CONCLUIDO	</t>
        </is>
      </c>
      <c r="D56" t="n">
        <v>3.5355</v>
      </c>
      <c r="E56" t="n">
        <v>28.28</v>
      </c>
      <c r="F56" t="n">
        <v>24.32</v>
      </c>
      <c r="G56" t="n">
        <v>66.33</v>
      </c>
      <c r="H56" t="n">
        <v>0.89</v>
      </c>
      <c r="I56" t="n">
        <v>22</v>
      </c>
      <c r="J56" t="n">
        <v>289.6</v>
      </c>
      <c r="K56" t="n">
        <v>59.89</v>
      </c>
      <c r="L56" t="n">
        <v>14.5</v>
      </c>
      <c r="M56" t="n">
        <v>20</v>
      </c>
      <c r="N56" t="n">
        <v>80.20999999999999</v>
      </c>
      <c r="O56" t="n">
        <v>35951.04</v>
      </c>
      <c r="P56" t="n">
        <v>412.18</v>
      </c>
      <c r="Q56" t="n">
        <v>452.58</v>
      </c>
      <c r="R56" t="n">
        <v>81.76000000000001</v>
      </c>
      <c r="S56" t="n">
        <v>57.64</v>
      </c>
      <c r="T56" t="n">
        <v>9909.17</v>
      </c>
      <c r="U56" t="n">
        <v>0.71</v>
      </c>
      <c r="V56" t="n">
        <v>0.87</v>
      </c>
      <c r="W56" t="n">
        <v>6.83</v>
      </c>
      <c r="X56" t="n">
        <v>0.59</v>
      </c>
      <c r="Y56" t="n">
        <v>1</v>
      </c>
      <c r="Z56" t="n">
        <v>10</v>
      </c>
      <c r="AA56" t="n">
        <v>613.7380780383862</v>
      </c>
      <c r="AB56" t="n">
        <v>839.7435145851807</v>
      </c>
      <c r="AC56" t="n">
        <v>759.5995721405953</v>
      </c>
      <c r="AD56" t="n">
        <v>613738.0780383862</v>
      </c>
      <c r="AE56" t="n">
        <v>839743.5145851807</v>
      </c>
      <c r="AF56" t="n">
        <v>1.643653669452958e-05</v>
      </c>
      <c r="AG56" t="n">
        <v>33</v>
      </c>
      <c r="AH56" t="n">
        <v>759599.5721405953</v>
      </c>
    </row>
    <row r="57">
      <c r="A57" t="n">
        <v>55</v>
      </c>
      <c r="B57" t="n">
        <v>135</v>
      </c>
      <c r="C57" t="inlineStr">
        <is>
          <t xml:space="preserve">CONCLUIDO	</t>
        </is>
      </c>
      <c r="D57" t="n">
        <v>3.5454</v>
      </c>
      <c r="E57" t="n">
        <v>28.21</v>
      </c>
      <c r="F57" t="n">
        <v>24.29</v>
      </c>
      <c r="G57" t="n">
        <v>69.40000000000001</v>
      </c>
      <c r="H57" t="n">
        <v>0.91</v>
      </c>
      <c r="I57" t="n">
        <v>21</v>
      </c>
      <c r="J57" t="n">
        <v>290.1</v>
      </c>
      <c r="K57" t="n">
        <v>59.89</v>
      </c>
      <c r="L57" t="n">
        <v>14.75</v>
      </c>
      <c r="M57" t="n">
        <v>19</v>
      </c>
      <c r="N57" t="n">
        <v>80.47</v>
      </c>
      <c r="O57" t="n">
        <v>36013.72</v>
      </c>
      <c r="P57" t="n">
        <v>411.46</v>
      </c>
      <c r="Q57" t="n">
        <v>452.56</v>
      </c>
      <c r="R57" t="n">
        <v>80.8</v>
      </c>
      <c r="S57" t="n">
        <v>57.64</v>
      </c>
      <c r="T57" t="n">
        <v>9431.639999999999</v>
      </c>
      <c r="U57" t="n">
        <v>0.71</v>
      </c>
      <c r="V57" t="n">
        <v>0.87</v>
      </c>
      <c r="W57" t="n">
        <v>6.83</v>
      </c>
      <c r="X57" t="n">
        <v>0.57</v>
      </c>
      <c r="Y57" t="n">
        <v>1</v>
      </c>
      <c r="Z57" t="n">
        <v>10</v>
      </c>
      <c r="AA57" t="n">
        <v>612.323258591906</v>
      </c>
      <c r="AB57" t="n">
        <v>837.8076962010776</v>
      </c>
      <c r="AC57" t="n">
        <v>757.848505546133</v>
      </c>
      <c r="AD57" t="n">
        <v>612323.2585919059</v>
      </c>
      <c r="AE57" t="n">
        <v>837807.6962010777</v>
      </c>
      <c r="AF57" t="n">
        <v>1.648256178667379e-05</v>
      </c>
      <c r="AG57" t="n">
        <v>33</v>
      </c>
      <c r="AH57" t="n">
        <v>757848.5055461329</v>
      </c>
    </row>
    <row r="58">
      <c r="A58" t="n">
        <v>56</v>
      </c>
      <c r="B58" t="n">
        <v>135</v>
      </c>
      <c r="C58" t="inlineStr">
        <is>
          <t xml:space="preserve">CONCLUIDO	</t>
        </is>
      </c>
      <c r="D58" t="n">
        <v>3.5449</v>
      </c>
      <c r="E58" t="n">
        <v>28.21</v>
      </c>
      <c r="F58" t="n">
        <v>24.29</v>
      </c>
      <c r="G58" t="n">
        <v>69.41</v>
      </c>
      <c r="H58" t="n">
        <v>0.92</v>
      </c>
      <c r="I58" t="n">
        <v>21</v>
      </c>
      <c r="J58" t="n">
        <v>290.61</v>
      </c>
      <c r="K58" t="n">
        <v>59.89</v>
      </c>
      <c r="L58" t="n">
        <v>15</v>
      </c>
      <c r="M58" t="n">
        <v>19</v>
      </c>
      <c r="N58" t="n">
        <v>80.73</v>
      </c>
      <c r="O58" t="n">
        <v>36076.5</v>
      </c>
      <c r="P58" t="n">
        <v>411.75</v>
      </c>
      <c r="Q58" t="n">
        <v>452.66</v>
      </c>
      <c r="R58" t="n">
        <v>80.91</v>
      </c>
      <c r="S58" t="n">
        <v>57.64</v>
      </c>
      <c r="T58" t="n">
        <v>9489.379999999999</v>
      </c>
      <c r="U58" t="n">
        <v>0.71</v>
      </c>
      <c r="V58" t="n">
        <v>0.87</v>
      </c>
      <c r="W58" t="n">
        <v>6.83</v>
      </c>
      <c r="X58" t="n">
        <v>0.57</v>
      </c>
      <c r="Y58" t="n">
        <v>1</v>
      </c>
      <c r="Z58" t="n">
        <v>10</v>
      </c>
      <c r="AA58" t="n">
        <v>612.5654730960298</v>
      </c>
      <c r="AB58" t="n">
        <v>838.1391047713696</v>
      </c>
      <c r="AC58" t="n">
        <v>758.148284947611</v>
      </c>
      <c r="AD58" t="n">
        <v>612565.4730960298</v>
      </c>
      <c r="AE58" t="n">
        <v>838139.1047713696</v>
      </c>
      <c r="AF58" t="n">
        <v>1.648023728707055e-05</v>
      </c>
      <c r="AG58" t="n">
        <v>33</v>
      </c>
      <c r="AH58" t="n">
        <v>758148.284947611</v>
      </c>
    </row>
    <row r="59">
      <c r="A59" t="n">
        <v>57</v>
      </c>
      <c r="B59" t="n">
        <v>135</v>
      </c>
      <c r="C59" t="inlineStr">
        <is>
          <t xml:space="preserve">CONCLUIDO	</t>
        </is>
      </c>
      <c r="D59" t="n">
        <v>3.5445</v>
      </c>
      <c r="E59" t="n">
        <v>28.21</v>
      </c>
      <c r="F59" t="n">
        <v>24.3</v>
      </c>
      <c r="G59" t="n">
        <v>69.42</v>
      </c>
      <c r="H59" t="n">
        <v>0.93</v>
      </c>
      <c r="I59" t="n">
        <v>21</v>
      </c>
      <c r="J59" t="n">
        <v>291.12</v>
      </c>
      <c r="K59" t="n">
        <v>59.89</v>
      </c>
      <c r="L59" t="n">
        <v>15.25</v>
      </c>
      <c r="M59" t="n">
        <v>19</v>
      </c>
      <c r="N59" t="n">
        <v>80.98999999999999</v>
      </c>
      <c r="O59" t="n">
        <v>36139.39</v>
      </c>
      <c r="P59" t="n">
        <v>411.9</v>
      </c>
      <c r="Q59" t="n">
        <v>452.57</v>
      </c>
      <c r="R59" t="n">
        <v>81.13</v>
      </c>
      <c r="S59" t="n">
        <v>57.64</v>
      </c>
      <c r="T59" t="n">
        <v>9596.469999999999</v>
      </c>
      <c r="U59" t="n">
        <v>0.71</v>
      </c>
      <c r="V59" t="n">
        <v>0.87</v>
      </c>
      <c r="W59" t="n">
        <v>6.83</v>
      </c>
      <c r="X59" t="n">
        <v>0.57</v>
      </c>
      <c r="Y59" t="n">
        <v>1</v>
      </c>
      <c r="Z59" t="n">
        <v>10</v>
      </c>
      <c r="AA59" t="n">
        <v>612.717234327728</v>
      </c>
      <c r="AB59" t="n">
        <v>838.346751183812</v>
      </c>
      <c r="AC59" t="n">
        <v>758.3361138778837</v>
      </c>
      <c r="AD59" t="n">
        <v>612717.2343277279</v>
      </c>
      <c r="AE59" t="n">
        <v>838346.751183812</v>
      </c>
      <c r="AF59" t="n">
        <v>1.647837768738795e-05</v>
      </c>
      <c r="AG59" t="n">
        <v>33</v>
      </c>
      <c r="AH59" t="n">
        <v>758336.1138778836</v>
      </c>
    </row>
    <row r="60">
      <c r="A60" t="n">
        <v>58</v>
      </c>
      <c r="B60" t="n">
        <v>135</v>
      </c>
      <c r="C60" t="inlineStr">
        <is>
          <t xml:space="preserve">CONCLUIDO	</t>
        </is>
      </c>
      <c r="D60" t="n">
        <v>3.5555</v>
      </c>
      <c r="E60" t="n">
        <v>28.13</v>
      </c>
      <c r="F60" t="n">
        <v>24.26</v>
      </c>
      <c r="G60" t="n">
        <v>72.79000000000001</v>
      </c>
      <c r="H60" t="n">
        <v>0.95</v>
      </c>
      <c r="I60" t="n">
        <v>20</v>
      </c>
      <c r="J60" t="n">
        <v>291.63</v>
      </c>
      <c r="K60" t="n">
        <v>59.89</v>
      </c>
      <c r="L60" t="n">
        <v>15.5</v>
      </c>
      <c r="M60" t="n">
        <v>18</v>
      </c>
      <c r="N60" t="n">
        <v>81.25</v>
      </c>
      <c r="O60" t="n">
        <v>36202.38</v>
      </c>
      <c r="P60" t="n">
        <v>410.62</v>
      </c>
      <c r="Q60" t="n">
        <v>452.64</v>
      </c>
      <c r="R60" t="n">
        <v>79.75</v>
      </c>
      <c r="S60" t="n">
        <v>57.64</v>
      </c>
      <c r="T60" t="n">
        <v>8913.559999999999</v>
      </c>
      <c r="U60" t="n">
        <v>0.72</v>
      </c>
      <c r="V60" t="n">
        <v>0.87</v>
      </c>
      <c r="W60" t="n">
        <v>6.83</v>
      </c>
      <c r="X60" t="n">
        <v>0.54</v>
      </c>
      <c r="Y60" t="n">
        <v>1</v>
      </c>
      <c r="Z60" t="n">
        <v>10</v>
      </c>
      <c r="AA60" t="n">
        <v>610.817079651024</v>
      </c>
      <c r="AB60" t="n">
        <v>835.7468757262377</v>
      </c>
      <c r="AC60" t="n">
        <v>755.9843668850319</v>
      </c>
      <c r="AD60" t="n">
        <v>610817.079651024</v>
      </c>
      <c r="AE60" t="n">
        <v>835746.8757262377</v>
      </c>
      <c r="AF60" t="n">
        <v>1.652951667865929e-05</v>
      </c>
      <c r="AG60" t="n">
        <v>33</v>
      </c>
      <c r="AH60" t="n">
        <v>755984.3668850319</v>
      </c>
    </row>
    <row r="61">
      <c r="A61" t="n">
        <v>59</v>
      </c>
      <c r="B61" t="n">
        <v>135</v>
      </c>
      <c r="C61" t="inlineStr">
        <is>
          <t xml:space="preserve">CONCLUIDO	</t>
        </is>
      </c>
      <c r="D61" t="n">
        <v>3.5536</v>
      </c>
      <c r="E61" t="n">
        <v>28.14</v>
      </c>
      <c r="F61" t="n">
        <v>24.28</v>
      </c>
      <c r="G61" t="n">
        <v>72.83</v>
      </c>
      <c r="H61" t="n">
        <v>0.96</v>
      </c>
      <c r="I61" t="n">
        <v>20</v>
      </c>
      <c r="J61" t="n">
        <v>292.15</v>
      </c>
      <c r="K61" t="n">
        <v>59.89</v>
      </c>
      <c r="L61" t="n">
        <v>15.75</v>
      </c>
      <c r="M61" t="n">
        <v>18</v>
      </c>
      <c r="N61" t="n">
        <v>81.51000000000001</v>
      </c>
      <c r="O61" t="n">
        <v>36265.48</v>
      </c>
      <c r="P61" t="n">
        <v>411.35</v>
      </c>
      <c r="Q61" t="n">
        <v>452.63</v>
      </c>
      <c r="R61" t="n">
        <v>80.45</v>
      </c>
      <c r="S61" t="n">
        <v>57.64</v>
      </c>
      <c r="T61" t="n">
        <v>9262.799999999999</v>
      </c>
      <c r="U61" t="n">
        <v>0.72</v>
      </c>
      <c r="V61" t="n">
        <v>0.87</v>
      </c>
      <c r="W61" t="n">
        <v>6.82</v>
      </c>
      <c r="X61" t="n">
        <v>0.55</v>
      </c>
      <c r="Y61" t="n">
        <v>1</v>
      </c>
      <c r="Z61" t="n">
        <v>10</v>
      </c>
      <c r="AA61" t="n">
        <v>611.508963558604</v>
      </c>
      <c r="AB61" t="n">
        <v>836.6935418123524</v>
      </c>
      <c r="AC61" t="n">
        <v>756.8406844885421</v>
      </c>
      <c r="AD61" t="n">
        <v>611508.963558604</v>
      </c>
      <c r="AE61" t="n">
        <v>836693.5418123524</v>
      </c>
      <c r="AF61" t="n">
        <v>1.652068358016697e-05</v>
      </c>
      <c r="AG61" t="n">
        <v>33</v>
      </c>
      <c r="AH61" t="n">
        <v>756840.6844885421</v>
      </c>
    </row>
    <row r="62">
      <c r="A62" t="n">
        <v>60</v>
      </c>
      <c r="B62" t="n">
        <v>135</v>
      </c>
      <c r="C62" t="inlineStr">
        <is>
          <t xml:space="preserve">CONCLUIDO	</t>
        </is>
      </c>
      <c r="D62" t="n">
        <v>3.5534</v>
      </c>
      <c r="E62" t="n">
        <v>28.14</v>
      </c>
      <c r="F62" t="n">
        <v>24.28</v>
      </c>
      <c r="G62" t="n">
        <v>72.83</v>
      </c>
      <c r="H62" t="n">
        <v>0.97</v>
      </c>
      <c r="I62" t="n">
        <v>20</v>
      </c>
      <c r="J62" t="n">
        <v>292.66</v>
      </c>
      <c r="K62" t="n">
        <v>59.89</v>
      </c>
      <c r="L62" t="n">
        <v>16</v>
      </c>
      <c r="M62" t="n">
        <v>18</v>
      </c>
      <c r="N62" t="n">
        <v>81.77</v>
      </c>
      <c r="O62" t="n">
        <v>36328.69</v>
      </c>
      <c r="P62" t="n">
        <v>411.59</v>
      </c>
      <c r="Q62" t="n">
        <v>452.56</v>
      </c>
      <c r="R62" t="n">
        <v>80.3</v>
      </c>
      <c r="S62" t="n">
        <v>57.64</v>
      </c>
      <c r="T62" t="n">
        <v>9185.700000000001</v>
      </c>
      <c r="U62" t="n">
        <v>0.72</v>
      </c>
      <c r="V62" t="n">
        <v>0.87</v>
      </c>
      <c r="W62" t="n">
        <v>6.83</v>
      </c>
      <c r="X62" t="n">
        <v>0.55</v>
      </c>
      <c r="Y62" t="n">
        <v>1</v>
      </c>
      <c r="Z62" t="n">
        <v>10</v>
      </c>
      <c r="AA62" t="n">
        <v>611.6899732964625</v>
      </c>
      <c r="AB62" t="n">
        <v>836.9412073212765</v>
      </c>
      <c r="AC62" t="n">
        <v>757.0647131488952</v>
      </c>
      <c r="AD62" t="n">
        <v>611689.9732964626</v>
      </c>
      <c r="AE62" t="n">
        <v>836941.2073212764</v>
      </c>
      <c r="AF62" t="n">
        <v>1.651975378032568e-05</v>
      </c>
      <c r="AG62" t="n">
        <v>33</v>
      </c>
      <c r="AH62" t="n">
        <v>757064.7131488952</v>
      </c>
    </row>
    <row r="63">
      <c r="A63" t="n">
        <v>61</v>
      </c>
      <c r="B63" t="n">
        <v>135</v>
      </c>
      <c r="C63" t="inlineStr">
        <is>
          <t xml:space="preserve">CONCLUIDO	</t>
        </is>
      </c>
      <c r="D63" t="n">
        <v>3.5539</v>
      </c>
      <c r="E63" t="n">
        <v>28.14</v>
      </c>
      <c r="F63" t="n">
        <v>24.27</v>
      </c>
      <c r="G63" t="n">
        <v>72.81999999999999</v>
      </c>
      <c r="H63" t="n">
        <v>0.99</v>
      </c>
      <c r="I63" t="n">
        <v>20</v>
      </c>
      <c r="J63" t="n">
        <v>293.17</v>
      </c>
      <c r="K63" t="n">
        <v>59.89</v>
      </c>
      <c r="L63" t="n">
        <v>16.25</v>
      </c>
      <c r="M63" t="n">
        <v>18</v>
      </c>
      <c r="N63" t="n">
        <v>82.03</v>
      </c>
      <c r="O63" t="n">
        <v>36392.01</v>
      </c>
      <c r="P63" t="n">
        <v>410.82</v>
      </c>
      <c r="Q63" t="n">
        <v>452.58</v>
      </c>
      <c r="R63" t="n">
        <v>80.27</v>
      </c>
      <c r="S63" t="n">
        <v>57.64</v>
      </c>
      <c r="T63" t="n">
        <v>9173.25</v>
      </c>
      <c r="U63" t="n">
        <v>0.72</v>
      </c>
      <c r="V63" t="n">
        <v>0.87</v>
      </c>
      <c r="W63" t="n">
        <v>6.83</v>
      </c>
      <c r="X63" t="n">
        <v>0.55</v>
      </c>
      <c r="Y63" t="n">
        <v>1</v>
      </c>
      <c r="Z63" t="n">
        <v>10</v>
      </c>
      <c r="AA63" t="n">
        <v>611.1079339273041</v>
      </c>
      <c r="AB63" t="n">
        <v>836.1448353786292</v>
      </c>
      <c r="AC63" t="n">
        <v>756.3443458267391</v>
      </c>
      <c r="AD63" t="n">
        <v>611107.9339273041</v>
      </c>
      <c r="AE63" t="n">
        <v>836144.8353786292</v>
      </c>
      <c r="AF63" t="n">
        <v>1.652207827992892e-05</v>
      </c>
      <c r="AG63" t="n">
        <v>33</v>
      </c>
      <c r="AH63" t="n">
        <v>756344.3458267391</v>
      </c>
    </row>
    <row r="64">
      <c r="A64" t="n">
        <v>62</v>
      </c>
      <c r="B64" t="n">
        <v>135</v>
      </c>
      <c r="C64" t="inlineStr">
        <is>
          <t xml:space="preserve">CONCLUIDO	</t>
        </is>
      </c>
      <c r="D64" t="n">
        <v>3.5628</v>
      </c>
      <c r="E64" t="n">
        <v>28.07</v>
      </c>
      <c r="F64" t="n">
        <v>24.25</v>
      </c>
      <c r="G64" t="n">
        <v>76.59</v>
      </c>
      <c r="H64" t="n">
        <v>1</v>
      </c>
      <c r="I64" t="n">
        <v>19</v>
      </c>
      <c r="J64" t="n">
        <v>293.69</v>
      </c>
      <c r="K64" t="n">
        <v>59.89</v>
      </c>
      <c r="L64" t="n">
        <v>16.5</v>
      </c>
      <c r="M64" t="n">
        <v>17</v>
      </c>
      <c r="N64" t="n">
        <v>82.3</v>
      </c>
      <c r="O64" t="n">
        <v>36455.44</v>
      </c>
      <c r="P64" t="n">
        <v>410.65</v>
      </c>
      <c r="Q64" t="n">
        <v>452.58</v>
      </c>
      <c r="R64" t="n">
        <v>79.52</v>
      </c>
      <c r="S64" t="n">
        <v>57.64</v>
      </c>
      <c r="T64" t="n">
        <v>8801.030000000001</v>
      </c>
      <c r="U64" t="n">
        <v>0.72</v>
      </c>
      <c r="V64" t="n">
        <v>0.87</v>
      </c>
      <c r="W64" t="n">
        <v>6.83</v>
      </c>
      <c r="X64" t="n">
        <v>0.53</v>
      </c>
      <c r="Y64" t="n">
        <v>1</v>
      </c>
      <c r="Z64" t="n">
        <v>10</v>
      </c>
      <c r="AA64" t="n">
        <v>610.1824439139276</v>
      </c>
      <c r="AB64" t="n">
        <v>834.8785391125898</v>
      </c>
      <c r="AC64" t="n">
        <v>755.1989030990726</v>
      </c>
      <c r="AD64" t="n">
        <v>610182.4439139277</v>
      </c>
      <c r="AE64" t="n">
        <v>834878.5391125898</v>
      </c>
      <c r="AF64" t="n">
        <v>1.656345437286664e-05</v>
      </c>
      <c r="AG64" t="n">
        <v>33</v>
      </c>
      <c r="AH64" t="n">
        <v>755198.9030990726</v>
      </c>
    </row>
    <row r="65">
      <c r="A65" t="n">
        <v>63</v>
      </c>
      <c r="B65" t="n">
        <v>135</v>
      </c>
      <c r="C65" t="inlineStr">
        <is>
          <t xml:space="preserve">CONCLUIDO	</t>
        </is>
      </c>
      <c r="D65" t="n">
        <v>3.5651</v>
      </c>
      <c r="E65" t="n">
        <v>28.05</v>
      </c>
      <c r="F65" t="n">
        <v>24.24</v>
      </c>
      <c r="G65" t="n">
        <v>76.54000000000001</v>
      </c>
      <c r="H65" t="n">
        <v>1.01</v>
      </c>
      <c r="I65" t="n">
        <v>19</v>
      </c>
      <c r="J65" t="n">
        <v>294.2</v>
      </c>
      <c r="K65" t="n">
        <v>59.89</v>
      </c>
      <c r="L65" t="n">
        <v>16.75</v>
      </c>
      <c r="M65" t="n">
        <v>17</v>
      </c>
      <c r="N65" t="n">
        <v>82.56</v>
      </c>
      <c r="O65" t="n">
        <v>36518.97</v>
      </c>
      <c r="P65" t="n">
        <v>410.51</v>
      </c>
      <c r="Q65" t="n">
        <v>452.59</v>
      </c>
      <c r="R65" t="n">
        <v>79.04000000000001</v>
      </c>
      <c r="S65" t="n">
        <v>57.64</v>
      </c>
      <c r="T65" t="n">
        <v>8560.639999999999</v>
      </c>
      <c r="U65" t="n">
        <v>0.73</v>
      </c>
      <c r="V65" t="n">
        <v>0.87</v>
      </c>
      <c r="W65" t="n">
        <v>6.82</v>
      </c>
      <c r="X65" t="n">
        <v>0.51</v>
      </c>
      <c r="Y65" t="n">
        <v>1</v>
      </c>
      <c r="Z65" t="n">
        <v>10</v>
      </c>
      <c r="AA65" t="n">
        <v>609.872175025669</v>
      </c>
      <c r="AB65" t="n">
        <v>834.4540155315769</v>
      </c>
      <c r="AC65" t="n">
        <v>754.814895452809</v>
      </c>
      <c r="AD65" t="n">
        <v>609872.1750256689</v>
      </c>
      <c r="AE65" t="n">
        <v>834454.0155315769</v>
      </c>
      <c r="AF65" t="n">
        <v>1.657414707104156e-05</v>
      </c>
      <c r="AG65" t="n">
        <v>33</v>
      </c>
      <c r="AH65" t="n">
        <v>754814.8954528089</v>
      </c>
    </row>
    <row r="66">
      <c r="A66" t="n">
        <v>64</v>
      </c>
      <c r="B66" t="n">
        <v>135</v>
      </c>
      <c r="C66" t="inlineStr">
        <is>
          <t xml:space="preserve">CONCLUIDO	</t>
        </is>
      </c>
      <c r="D66" t="n">
        <v>3.5644</v>
      </c>
      <c r="E66" t="n">
        <v>28.06</v>
      </c>
      <c r="F66" t="n">
        <v>24.24</v>
      </c>
      <c r="G66" t="n">
        <v>76.55</v>
      </c>
      <c r="H66" t="n">
        <v>1.03</v>
      </c>
      <c r="I66" t="n">
        <v>19</v>
      </c>
      <c r="J66" t="n">
        <v>294.72</v>
      </c>
      <c r="K66" t="n">
        <v>59.89</v>
      </c>
      <c r="L66" t="n">
        <v>17</v>
      </c>
      <c r="M66" t="n">
        <v>17</v>
      </c>
      <c r="N66" t="n">
        <v>82.83</v>
      </c>
      <c r="O66" t="n">
        <v>36582.62</v>
      </c>
      <c r="P66" t="n">
        <v>410.57</v>
      </c>
      <c r="Q66" t="n">
        <v>452.56</v>
      </c>
      <c r="R66" t="n">
        <v>79.09</v>
      </c>
      <c r="S66" t="n">
        <v>57.64</v>
      </c>
      <c r="T66" t="n">
        <v>8589.870000000001</v>
      </c>
      <c r="U66" t="n">
        <v>0.73</v>
      </c>
      <c r="V66" t="n">
        <v>0.87</v>
      </c>
      <c r="W66" t="n">
        <v>6.83</v>
      </c>
      <c r="X66" t="n">
        <v>0.52</v>
      </c>
      <c r="Y66" t="n">
        <v>1</v>
      </c>
      <c r="Z66" t="n">
        <v>10</v>
      </c>
      <c r="AA66" t="n">
        <v>609.9741581421133</v>
      </c>
      <c r="AB66" t="n">
        <v>834.5935533306736</v>
      </c>
      <c r="AC66" t="n">
        <v>754.9411159602024</v>
      </c>
      <c r="AD66" t="n">
        <v>609974.1581421134</v>
      </c>
      <c r="AE66" t="n">
        <v>834593.5533306736</v>
      </c>
      <c r="AF66" t="n">
        <v>1.657089277159702e-05</v>
      </c>
      <c r="AG66" t="n">
        <v>33</v>
      </c>
      <c r="AH66" t="n">
        <v>754941.1159602024</v>
      </c>
    </row>
    <row r="67">
      <c r="A67" t="n">
        <v>65</v>
      </c>
      <c r="B67" t="n">
        <v>135</v>
      </c>
      <c r="C67" t="inlineStr">
        <is>
          <t xml:space="preserve">CONCLUIDO	</t>
        </is>
      </c>
      <c r="D67" t="n">
        <v>3.5744</v>
      </c>
      <c r="E67" t="n">
        <v>27.98</v>
      </c>
      <c r="F67" t="n">
        <v>24.21</v>
      </c>
      <c r="G67" t="n">
        <v>80.70999999999999</v>
      </c>
      <c r="H67" t="n">
        <v>1.04</v>
      </c>
      <c r="I67" t="n">
        <v>18</v>
      </c>
      <c r="J67" t="n">
        <v>295.23</v>
      </c>
      <c r="K67" t="n">
        <v>59.89</v>
      </c>
      <c r="L67" t="n">
        <v>17.25</v>
      </c>
      <c r="M67" t="n">
        <v>16</v>
      </c>
      <c r="N67" t="n">
        <v>83.09999999999999</v>
      </c>
      <c r="O67" t="n">
        <v>36646.38</v>
      </c>
      <c r="P67" t="n">
        <v>409.86</v>
      </c>
      <c r="Q67" t="n">
        <v>452.58</v>
      </c>
      <c r="R67" t="n">
        <v>78.28</v>
      </c>
      <c r="S67" t="n">
        <v>57.64</v>
      </c>
      <c r="T67" t="n">
        <v>8188.53</v>
      </c>
      <c r="U67" t="n">
        <v>0.74</v>
      </c>
      <c r="V67" t="n">
        <v>0.88</v>
      </c>
      <c r="W67" t="n">
        <v>6.82</v>
      </c>
      <c r="X67" t="n">
        <v>0.49</v>
      </c>
      <c r="Y67" t="n">
        <v>1</v>
      </c>
      <c r="Z67" t="n">
        <v>10</v>
      </c>
      <c r="AA67" t="n">
        <v>608.5792777967318</v>
      </c>
      <c r="AB67" t="n">
        <v>832.685016504345</v>
      </c>
      <c r="AC67" t="n">
        <v>753.2147272099303</v>
      </c>
      <c r="AD67" t="n">
        <v>608579.2777967318</v>
      </c>
      <c r="AE67" t="n">
        <v>832685.016504345</v>
      </c>
      <c r="AF67" t="n">
        <v>1.661738276366187e-05</v>
      </c>
      <c r="AG67" t="n">
        <v>33</v>
      </c>
      <c r="AH67" t="n">
        <v>753214.7272099303</v>
      </c>
    </row>
    <row r="68">
      <c r="A68" t="n">
        <v>66</v>
      </c>
      <c r="B68" t="n">
        <v>135</v>
      </c>
      <c r="C68" t="inlineStr">
        <is>
          <t xml:space="preserve">CONCLUIDO	</t>
        </is>
      </c>
      <c r="D68" t="n">
        <v>3.5737</v>
      </c>
      <c r="E68" t="n">
        <v>27.98</v>
      </c>
      <c r="F68" t="n">
        <v>24.22</v>
      </c>
      <c r="G68" t="n">
        <v>80.73</v>
      </c>
      <c r="H68" t="n">
        <v>1.05</v>
      </c>
      <c r="I68" t="n">
        <v>18</v>
      </c>
      <c r="J68" t="n">
        <v>295.75</v>
      </c>
      <c r="K68" t="n">
        <v>59.89</v>
      </c>
      <c r="L68" t="n">
        <v>17.5</v>
      </c>
      <c r="M68" t="n">
        <v>16</v>
      </c>
      <c r="N68" t="n">
        <v>83.36</v>
      </c>
      <c r="O68" t="n">
        <v>36710.24</v>
      </c>
      <c r="P68" t="n">
        <v>410.39</v>
      </c>
      <c r="Q68" t="n">
        <v>452.61</v>
      </c>
      <c r="R68" t="n">
        <v>78.22</v>
      </c>
      <c r="S68" t="n">
        <v>57.64</v>
      </c>
      <c r="T68" t="n">
        <v>8156.8</v>
      </c>
      <c r="U68" t="n">
        <v>0.74</v>
      </c>
      <c r="V68" t="n">
        <v>0.88</v>
      </c>
      <c r="W68" t="n">
        <v>6.83</v>
      </c>
      <c r="X68" t="n">
        <v>0.49</v>
      </c>
      <c r="Y68" t="n">
        <v>1</v>
      </c>
      <c r="Z68" t="n">
        <v>10</v>
      </c>
      <c r="AA68" t="n">
        <v>609.0126150300489</v>
      </c>
      <c r="AB68" t="n">
        <v>833.2779276244589</v>
      </c>
      <c r="AC68" t="n">
        <v>753.7510517248966</v>
      </c>
      <c r="AD68" t="n">
        <v>609012.6150300489</v>
      </c>
      <c r="AE68" t="n">
        <v>833277.9276244589</v>
      </c>
      <c r="AF68" t="n">
        <v>1.661412846421733e-05</v>
      </c>
      <c r="AG68" t="n">
        <v>33</v>
      </c>
      <c r="AH68" t="n">
        <v>753751.0517248965</v>
      </c>
    </row>
    <row r="69">
      <c r="A69" t="n">
        <v>67</v>
      </c>
      <c r="B69" t="n">
        <v>135</v>
      </c>
      <c r="C69" t="inlineStr">
        <is>
          <t xml:space="preserve">CONCLUIDO	</t>
        </is>
      </c>
      <c r="D69" t="n">
        <v>3.5735</v>
      </c>
      <c r="E69" t="n">
        <v>27.98</v>
      </c>
      <c r="F69" t="n">
        <v>24.22</v>
      </c>
      <c r="G69" t="n">
        <v>80.73999999999999</v>
      </c>
      <c r="H69" t="n">
        <v>1.07</v>
      </c>
      <c r="I69" t="n">
        <v>18</v>
      </c>
      <c r="J69" t="n">
        <v>296.27</v>
      </c>
      <c r="K69" t="n">
        <v>59.89</v>
      </c>
      <c r="L69" t="n">
        <v>17.75</v>
      </c>
      <c r="M69" t="n">
        <v>16</v>
      </c>
      <c r="N69" t="n">
        <v>83.63</v>
      </c>
      <c r="O69" t="n">
        <v>36774.22</v>
      </c>
      <c r="P69" t="n">
        <v>410.55</v>
      </c>
      <c r="Q69" t="n">
        <v>452.63</v>
      </c>
      <c r="R69" t="n">
        <v>78.59999999999999</v>
      </c>
      <c r="S69" t="n">
        <v>57.64</v>
      </c>
      <c r="T69" t="n">
        <v>8345.870000000001</v>
      </c>
      <c r="U69" t="n">
        <v>0.73</v>
      </c>
      <c r="V69" t="n">
        <v>0.88</v>
      </c>
      <c r="W69" t="n">
        <v>6.82</v>
      </c>
      <c r="X69" t="n">
        <v>0.49</v>
      </c>
      <c r="Y69" t="n">
        <v>1</v>
      </c>
      <c r="Z69" t="n">
        <v>10</v>
      </c>
      <c r="AA69" t="n">
        <v>609.1383206051553</v>
      </c>
      <c r="AB69" t="n">
        <v>833.449923538058</v>
      </c>
      <c r="AC69" t="n">
        <v>753.9066325898995</v>
      </c>
      <c r="AD69" t="n">
        <v>609138.3206051553</v>
      </c>
      <c r="AE69" t="n">
        <v>833449.9235380579</v>
      </c>
      <c r="AF69" t="n">
        <v>1.661319866437604e-05</v>
      </c>
      <c r="AG69" t="n">
        <v>33</v>
      </c>
      <c r="AH69" t="n">
        <v>753906.6325898995</v>
      </c>
    </row>
    <row r="70">
      <c r="A70" t="n">
        <v>68</v>
      </c>
      <c r="B70" t="n">
        <v>135</v>
      </c>
      <c r="C70" t="inlineStr">
        <is>
          <t xml:space="preserve">CONCLUIDO	</t>
        </is>
      </c>
      <c r="D70" t="n">
        <v>3.5745</v>
      </c>
      <c r="E70" t="n">
        <v>27.98</v>
      </c>
      <c r="F70" t="n">
        <v>24.21</v>
      </c>
      <c r="G70" t="n">
        <v>80.70999999999999</v>
      </c>
      <c r="H70" t="n">
        <v>1.08</v>
      </c>
      <c r="I70" t="n">
        <v>18</v>
      </c>
      <c r="J70" t="n">
        <v>296.79</v>
      </c>
      <c r="K70" t="n">
        <v>59.89</v>
      </c>
      <c r="L70" t="n">
        <v>18</v>
      </c>
      <c r="M70" t="n">
        <v>16</v>
      </c>
      <c r="N70" t="n">
        <v>83.90000000000001</v>
      </c>
      <c r="O70" t="n">
        <v>36838.32</v>
      </c>
      <c r="P70" t="n">
        <v>410.28</v>
      </c>
      <c r="Q70" t="n">
        <v>452.64</v>
      </c>
      <c r="R70" t="n">
        <v>78.01000000000001</v>
      </c>
      <c r="S70" t="n">
        <v>57.64</v>
      </c>
      <c r="T70" t="n">
        <v>8054.24</v>
      </c>
      <c r="U70" t="n">
        <v>0.74</v>
      </c>
      <c r="V70" t="n">
        <v>0.88</v>
      </c>
      <c r="W70" t="n">
        <v>6.83</v>
      </c>
      <c r="X70" t="n">
        <v>0.49</v>
      </c>
      <c r="Y70" t="n">
        <v>1</v>
      </c>
      <c r="Z70" t="n">
        <v>10</v>
      </c>
      <c r="AA70" t="n">
        <v>608.8547745161031</v>
      </c>
      <c r="AB70" t="n">
        <v>833.0619632698463</v>
      </c>
      <c r="AC70" t="n">
        <v>753.5556987051804</v>
      </c>
      <c r="AD70" t="n">
        <v>608854.7745161031</v>
      </c>
      <c r="AE70" t="n">
        <v>833061.9632698463</v>
      </c>
      <c r="AF70" t="n">
        <v>1.661784766358252e-05</v>
      </c>
      <c r="AG70" t="n">
        <v>33</v>
      </c>
      <c r="AH70" t="n">
        <v>753555.6987051803</v>
      </c>
    </row>
    <row r="71">
      <c r="A71" t="n">
        <v>69</v>
      </c>
      <c r="B71" t="n">
        <v>135</v>
      </c>
      <c r="C71" t="inlineStr">
        <is>
          <t xml:space="preserve">CONCLUIDO	</t>
        </is>
      </c>
      <c r="D71" t="n">
        <v>3.5758</v>
      </c>
      <c r="E71" t="n">
        <v>27.97</v>
      </c>
      <c r="F71" t="n">
        <v>24.2</v>
      </c>
      <c r="G71" t="n">
        <v>80.67</v>
      </c>
      <c r="H71" t="n">
        <v>1.09</v>
      </c>
      <c r="I71" t="n">
        <v>18</v>
      </c>
      <c r="J71" t="n">
        <v>297.31</v>
      </c>
      <c r="K71" t="n">
        <v>59.89</v>
      </c>
      <c r="L71" t="n">
        <v>18.25</v>
      </c>
      <c r="M71" t="n">
        <v>16</v>
      </c>
      <c r="N71" t="n">
        <v>84.17</v>
      </c>
      <c r="O71" t="n">
        <v>36902.52</v>
      </c>
      <c r="P71" t="n">
        <v>409.48</v>
      </c>
      <c r="Q71" t="n">
        <v>452.58</v>
      </c>
      <c r="R71" t="n">
        <v>77.97</v>
      </c>
      <c r="S71" t="n">
        <v>57.64</v>
      </c>
      <c r="T71" t="n">
        <v>8034.1</v>
      </c>
      <c r="U71" t="n">
        <v>0.74</v>
      </c>
      <c r="V71" t="n">
        <v>0.88</v>
      </c>
      <c r="W71" t="n">
        <v>6.82</v>
      </c>
      <c r="X71" t="n">
        <v>0.48</v>
      </c>
      <c r="Y71" t="n">
        <v>1</v>
      </c>
      <c r="Z71" t="n">
        <v>10</v>
      </c>
      <c r="AA71" t="n">
        <v>608.186832824982</v>
      </c>
      <c r="AB71" t="n">
        <v>832.1480559805466</v>
      </c>
      <c r="AC71" t="n">
        <v>752.7290134448943</v>
      </c>
      <c r="AD71" t="n">
        <v>608186.832824982</v>
      </c>
      <c r="AE71" t="n">
        <v>832148.0559805466</v>
      </c>
      <c r="AF71" t="n">
        <v>1.662389136255095e-05</v>
      </c>
      <c r="AG71" t="n">
        <v>33</v>
      </c>
      <c r="AH71" t="n">
        <v>752729.0134448943</v>
      </c>
    </row>
    <row r="72">
      <c r="A72" t="n">
        <v>70</v>
      </c>
      <c r="B72" t="n">
        <v>135</v>
      </c>
      <c r="C72" t="inlineStr">
        <is>
          <t xml:space="preserve">CONCLUIDO	</t>
        </is>
      </c>
      <c r="D72" t="n">
        <v>3.5867</v>
      </c>
      <c r="E72" t="n">
        <v>27.88</v>
      </c>
      <c r="F72" t="n">
        <v>24.17</v>
      </c>
      <c r="G72" t="n">
        <v>85.3</v>
      </c>
      <c r="H72" t="n">
        <v>1.11</v>
      </c>
      <c r="I72" t="n">
        <v>17</v>
      </c>
      <c r="J72" t="n">
        <v>297.83</v>
      </c>
      <c r="K72" t="n">
        <v>59.89</v>
      </c>
      <c r="L72" t="n">
        <v>18.5</v>
      </c>
      <c r="M72" t="n">
        <v>15</v>
      </c>
      <c r="N72" t="n">
        <v>84.45</v>
      </c>
      <c r="O72" t="n">
        <v>36966.84</v>
      </c>
      <c r="P72" t="n">
        <v>409.17</v>
      </c>
      <c r="Q72" t="n">
        <v>452.56</v>
      </c>
      <c r="R72" t="n">
        <v>76.88</v>
      </c>
      <c r="S72" t="n">
        <v>57.64</v>
      </c>
      <c r="T72" t="n">
        <v>7493.39</v>
      </c>
      <c r="U72" t="n">
        <v>0.75</v>
      </c>
      <c r="V72" t="n">
        <v>0.88</v>
      </c>
      <c r="W72" t="n">
        <v>6.82</v>
      </c>
      <c r="X72" t="n">
        <v>0.44</v>
      </c>
      <c r="Y72" t="n">
        <v>1</v>
      </c>
      <c r="Z72" t="n">
        <v>10</v>
      </c>
      <c r="AA72" t="n">
        <v>606.99359175825</v>
      </c>
      <c r="AB72" t="n">
        <v>830.5154109109635</v>
      </c>
      <c r="AC72" t="n">
        <v>751.2521857293206</v>
      </c>
      <c r="AD72" t="n">
        <v>606993.59175825</v>
      </c>
      <c r="AE72" t="n">
        <v>830515.4109109635</v>
      </c>
      <c r="AF72" t="n">
        <v>1.667456545390164e-05</v>
      </c>
      <c r="AG72" t="n">
        <v>33</v>
      </c>
      <c r="AH72" t="n">
        <v>751252.1857293205</v>
      </c>
    </row>
    <row r="73">
      <c r="A73" t="n">
        <v>71</v>
      </c>
      <c r="B73" t="n">
        <v>135</v>
      </c>
      <c r="C73" t="inlineStr">
        <is>
          <t xml:space="preserve">CONCLUIDO	</t>
        </is>
      </c>
      <c r="D73" t="n">
        <v>3.5859</v>
      </c>
      <c r="E73" t="n">
        <v>27.89</v>
      </c>
      <c r="F73" t="n">
        <v>24.17</v>
      </c>
      <c r="G73" t="n">
        <v>85.31999999999999</v>
      </c>
      <c r="H73" t="n">
        <v>1.12</v>
      </c>
      <c r="I73" t="n">
        <v>17</v>
      </c>
      <c r="J73" t="n">
        <v>298.35</v>
      </c>
      <c r="K73" t="n">
        <v>59.89</v>
      </c>
      <c r="L73" t="n">
        <v>18.75</v>
      </c>
      <c r="M73" t="n">
        <v>15</v>
      </c>
      <c r="N73" t="n">
        <v>84.72</v>
      </c>
      <c r="O73" t="n">
        <v>37031.27</v>
      </c>
      <c r="P73" t="n">
        <v>409.5</v>
      </c>
      <c r="Q73" t="n">
        <v>452.6</v>
      </c>
      <c r="R73" t="n">
        <v>77.03</v>
      </c>
      <c r="S73" t="n">
        <v>57.64</v>
      </c>
      <c r="T73" t="n">
        <v>7569.84</v>
      </c>
      <c r="U73" t="n">
        <v>0.75</v>
      </c>
      <c r="V73" t="n">
        <v>0.88</v>
      </c>
      <c r="W73" t="n">
        <v>6.82</v>
      </c>
      <c r="X73" t="n">
        <v>0.45</v>
      </c>
      <c r="Y73" t="n">
        <v>1</v>
      </c>
      <c r="Z73" t="n">
        <v>10</v>
      </c>
      <c r="AA73" t="n">
        <v>607.2851334392333</v>
      </c>
      <c r="AB73" t="n">
        <v>830.9143111007959</v>
      </c>
      <c r="AC73" t="n">
        <v>751.6130154448954</v>
      </c>
      <c r="AD73" t="n">
        <v>607285.1334392333</v>
      </c>
      <c r="AE73" t="n">
        <v>830914.3111007959</v>
      </c>
      <c r="AF73" t="n">
        <v>1.667084625453646e-05</v>
      </c>
      <c r="AG73" t="n">
        <v>33</v>
      </c>
      <c r="AH73" t="n">
        <v>751613.0154448954</v>
      </c>
    </row>
    <row r="74">
      <c r="A74" t="n">
        <v>72</v>
      </c>
      <c r="B74" t="n">
        <v>135</v>
      </c>
      <c r="C74" t="inlineStr">
        <is>
          <t xml:space="preserve">CONCLUIDO	</t>
        </is>
      </c>
      <c r="D74" t="n">
        <v>3.5867</v>
      </c>
      <c r="E74" t="n">
        <v>27.88</v>
      </c>
      <c r="F74" t="n">
        <v>24.17</v>
      </c>
      <c r="G74" t="n">
        <v>85.3</v>
      </c>
      <c r="H74" t="n">
        <v>1.13</v>
      </c>
      <c r="I74" t="n">
        <v>17</v>
      </c>
      <c r="J74" t="n">
        <v>298.88</v>
      </c>
      <c r="K74" t="n">
        <v>59.89</v>
      </c>
      <c r="L74" t="n">
        <v>19</v>
      </c>
      <c r="M74" t="n">
        <v>15</v>
      </c>
      <c r="N74" t="n">
        <v>84.98999999999999</v>
      </c>
      <c r="O74" t="n">
        <v>37095.82</v>
      </c>
      <c r="P74" t="n">
        <v>409.75</v>
      </c>
      <c r="Q74" t="n">
        <v>452.63</v>
      </c>
      <c r="R74" t="n">
        <v>76.68000000000001</v>
      </c>
      <c r="S74" t="n">
        <v>57.64</v>
      </c>
      <c r="T74" t="n">
        <v>7390.69</v>
      </c>
      <c r="U74" t="n">
        <v>0.75</v>
      </c>
      <c r="V74" t="n">
        <v>0.88</v>
      </c>
      <c r="W74" t="n">
        <v>6.82</v>
      </c>
      <c r="X74" t="n">
        <v>0.44</v>
      </c>
      <c r="Y74" t="n">
        <v>1</v>
      </c>
      <c r="Z74" t="n">
        <v>10</v>
      </c>
      <c r="AA74" t="n">
        <v>607.3847078220829</v>
      </c>
      <c r="AB74" t="n">
        <v>831.0505531643225</v>
      </c>
      <c r="AC74" t="n">
        <v>751.7362547570958</v>
      </c>
      <c r="AD74" t="n">
        <v>607384.7078220829</v>
      </c>
      <c r="AE74" t="n">
        <v>831050.5531643225</v>
      </c>
      <c r="AF74" t="n">
        <v>1.667456545390164e-05</v>
      </c>
      <c r="AG74" t="n">
        <v>33</v>
      </c>
      <c r="AH74" t="n">
        <v>751736.2547570958</v>
      </c>
    </row>
    <row r="75">
      <c r="A75" t="n">
        <v>73</v>
      </c>
      <c r="B75" t="n">
        <v>135</v>
      </c>
      <c r="C75" t="inlineStr">
        <is>
          <t xml:space="preserve">CONCLUIDO	</t>
        </is>
      </c>
      <c r="D75" t="n">
        <v>3.5834</v>
      </c>
      <c r="E75" t="n">
        <v>27.91</v>
      </c>
      <c r="F75" t="n">
        <v>24.19</v>
      </c>
      <c r="G75" t="n">
        <v>85.39</v>
      </c>
      <c r="H75" t="n">
        <v>1.15</v>
      </c>
      <c r="I75" t="n">
        <v>17</v>
      </c>
      <c r="J75" t="n">
        <v>299.4</v>
      </c>
      <c r="K75" t="n">
        <v>59.89</v>
      </c>
      <c r="L75" t="n">
        <v>19.25</v>
      </c>
      <c r="M75" t="n">
        <v>15</v>
      </c>
      <c r="N75" t="n">
        <v>85.27</v>
      </c>
      <c r="O75" t="n">
        <v>37160.49</v>
      </c>
      <c r="P75" t="n">
        <v>409.99</v>
      </c>
      <c r="Q75" t="n">
        <v>452.58</v>
      </c>
      <c r="R75" t="n">
        <v>77.51000000000001</v>
      </c>
      <c r="S75" t="n">
        <v>57.64</v>
      </c>
      <c r="T75" t="n">
        <v>7805.71</v>
      </c>
      <c r="U75" t="n">
        <v>0.74</v>
      </c>
      <c r="V75" t="n">
        <v>0.88</v>
      </c>
      <c r="W75" t="n">
        <v>6.83</v>
      </c>
      <c r="X75" t="n">
        <v>0.47</v>
      </c>
      <c r="Y75" t="n">
        <v>1</v>
      </c>
      <c r="Z75" t="n">
        <v>10</v>
      </c>
      <c r="AA75" t="n">
        <v>607.8592059245042</v>
      </c>
      <c r="AB75" t="n">
        <v>831.6997824014342</v>
      </c>
      <c r="AC75" t="n">
        <v>752.3235224670166</v>
      </c>
      <c r="AD75" t="n">
        <v>607859.2059245042</v>
      </c>
      <c r="AE75" t="n">
        <v>831699.7824014341</v>
      </c>
      <c r="AF75" t="n">
        <v>1.665922375652024e-05</v>
      </c>
      <c r="AG75" t="n">
        <v>33</v>
      </c>
      <c r="AH75" t="n">
        <v>752323.5224670166</v>
      </c>
    </row>
    <row r="76">
      <c r="A76" t="n">
        <v>74</v>
      </c>
      <c r="B76" t="n">
        <v>135</v>
      </c>
      <c r="C76" t="inlineStr">
        <is>
          <t xml:space="preserve">CONCLUIDO	</t>
        </is>
      </c>
      <c r="D76" t="n">
        <v>3.5838</v>
      </c>
      <c r="E76" t="n">
        <v>27.9</v>
      </c>
      <c r="F76" t="n">
        <v>24.19</v>
      </c>
      <c r="G76" t="n">
        <v>85.38</v>
      </c>
      <c r="H76" t="n">
        <v>1.16</v>
      </c>
      <c r="I76" t="n">
        <v>17</v>
      </c>
      <c r="J76" t="n">
        <v>299.93</v>
      </c>
      <c r="K76" t="n">
        <v>59.89</v>
      </c>
      <c r="L76" t="n">
        <v>19.5</v>
      </c>
      <c r="M76" t="n">
        <v>15</v>
      </c>
      <c r="N76" t="n">
        <v>85.54000000000001</v>
      </c>
      <c r="O76" t="n">
        <v>37225.39</v>
      </c>
      <c r="P76" t="n">
        <v>409.77</v>
      </c>
      <c r="Q76" t="n">
        <v>452.64</v>
      </c>
      <c r="R76" t="n">
        <v>77.63</v>
      </c>
      <c r="S76" t="n">
        <v>57.64</v>
      </c>
      <c r="T76" t="n">
        <v>7870.26</v>
      </c>
      <c r="U76" t="n">
        <v>0.74</v>
      </c>
      <c r="V76" t="n">
        <v>0.88</v>
      </c>
      <c r="W76" t="n">
        <v>6.82</v>
      </c>
      <c r="X76" t="n">
        <v>0.47</v>
      </c>
      <c r="Y76" t="n">
        <v>1</v>
      </c>
      <c r="Z76" t="n">
        <v>10</v>
      </c>
      <c r="AA76" t="n">
        <v>607.6761344482935</v>
      </c>
      <c r="AB76" t="n">
        <v>831.449295931139</v>
      </c>
      <c r="AC76" t="n">
        <v>752.0969420738866</v>
      </c>
      <c r="AD76" t="n">
        <v>607676.1344482935</v>
      </c>
      <c r="AE76" t="n">
        <v>831449.295931139</v>
      </c>
      <c r="AF76" t="n">
        <v>1.666108335620284e-05</v>
      </c>
      <c r="AG76" t="n">
        <v>33</v>
      </c>
      <c r="AH76" t="n">
        <v>752096.9420738865</v>
      </c>
    </row>
    <row r="77">
      <c r="A77" t="n">
        <v>75</v>
      </c>
      <c r="B77" t="n">
        <v>135</v>
      </c>
      <c r="C77" t="inlineStr">
        <is>
          <t xml:space="preserve">CONCLUIDO	</t>
        </is>
      </c>
      <c r="D77" t="n">
        <v>3.5951</v>
      </c>
      <c r="E77" t="n">
        <v>27.82</v>
      </c>
      <c r="F77" t="n">
        <v>24.15</v>
      </c>
      <c r="G77" t="n">
        <v>90.58</v>
      </c>
      <c r="H77" t="n">
        <v>1.17</v>
      </c>
      <c r="I77" t="n">
        <v>16</v>
      </c>
      <c r="J77" t="n">
        <v>300.45</v>
      </c>
      <c r="K77" t="n">
        <v>59.89</v>
      </c>
      <c r="L77" t="n">
        <v>19.75</v>
      </c>
      <c r="M77" t="n">
        <v>14</v>
      </c>
      <c r="N77" t="n">
        <v>85.81999999999999</v>
      </c>
      <c r="O77" t="n">
        <v>37290.29</v>
      </c>
      <c r="P77" t="n">
        <v>409.14</v>
      </c>
      <c r="Q77" t="n">
        <v>452.57</v>
      </c>
      <c r="R77" t="n">
        <v>76.20999999999999</v>
      </c>
      <c r="S77" t="n">
        <v>57.64</v>
      </c>
      <c r="T77" t="n">
        <v>7162.99</v>
      </c>
      <c r="U77" t="n">
        <v>0.76</v>
      </c>
      <c r="V77" t="n">
        <v>0.88</v>
      </c>
      <c r="W77" t="n">
        <v>6.82</v>
      </c>
      <c r="X77" t="n">
        <v>0.43</v>
      </c>
      <c r="Y77" t="n">
        <v>1</v>
      </c>
      <c r="Z77" t="n">
        <v>10</v>
      </c>
      <c r="AA77" t="n">
        <v>606.2237789436139</v>
      </c>
      <c r="AB77" t="n">
        <v>829.4621190562337</v>
      </c>
      <c r="AC77" t="n">
        <v>750.2994185709019</v>
      </c>
      <c r="AD77" t="n">
        <v>606223.7789436139</v>
      </c>
      <c r="AE77" t="n">
        <v>829462.1190562338</v>
      </c>
      <c r="AF77" t="n">
        <v>1.671361704723612e-05</v>
      </c>
      <c r="AG77" t="n">
        <v>33</v>
      </c>
      <c r="AH77" t="n">
        <v>750299.418570902</v>
      </c>
    </row>
    <row r="78">
      <c r="A78" t="n">
        <v>76</v>
      </c>
      <c r="B78" t="n">
        <v>135</v>
      </c>
      <c r="C78" t="inlineStr">
        <is>
          <t xml:space="preserve">CONCLUIDO	</t>
        </is>
      </c>
      <c r="D78" t="n">
        <v>3.5958</v>
      </c>
      <c r="E78" t="n">
        <v>27.81</v>
      </c>
      <c r="F78" t="n">
        <v>24.15</v>
      </c>
      <c r="G78" t="n">
        <v>90.56</v>
      </c>
      <c r="H78" t="n">
        <v>1.18</v>
      </c>
      <c r="I78" t="n">
        <v>16</v>
      </c>
      <c r="J78" t="n">
        <v>300.98</v>
      </c>
      <c r="K78" t="n">
        <v>59.89</v>
      </c>
      <c r="L78" t="n">
        <v>20</v>
      </c>
      <c r="M78" t="n">
        <v>14</v>
      </c>
      <c r="N78" t="n">
        <v>86.09</v>
      </c>
      <c r="O78" t="n">
        <v>37355.31</v>
      </c>
      <c r="P78" t="n">
        <v>409.24</v>
      </c>
      <c r="Q78" t="n">
        <v>452.58</v>
      </c>
      <c r="R78" t="n">
        <v>76.19</v>
      </c>
      <c r="S78" t="n">
        <v>57.64</v>
      </c>
      <c r="T78" t="n">
        <v>7151.17</v>
      </c>
      <c r="U78" t="n">
        <v>0.76</v>
      </c>
      <c r="V78" t="n">
        <v>0.88</v>
      </c>
      <c r="W78" t="n">
        <v>6.82</v>
      </c>
      <c r="X78" t="n">
        <v>0.42</v>
      </c>
      <c r="Y78" t="n">
        <v>1</v>
      </c>
      <c r="Z78" t="n">
        <v>10</v>
      </c>
      <c r="AA78" t="n">
        <v>606.2310176602613</v>
      </c>
      <c r="AB78" t="n">
        <v>829.4720233877003</v>
      </c>
      <c r="AC78" t="n">
        <v>750.3083776468741</v>
      </c>
      <c r="AD78" t="n">
        <v>606231.0176602612</v>
      </c>
      <c r="AE78" t="n">
        <v>829472.0233877003</v>
      </c>
      <c r="AF78" t="n">
        <v>1.671687134668066e-05</v>
      </c>
      <c r="AG78" t="n">
        <v>33</v>
      </c>
      <c r="AH78" t="n">
        <v>750308.3776468741</v>
      </c>
    </row>
    <row r="79">
      <c r="A79" t="n">
        <v>77</v>
      </c>
      <c r="B79" t="n">
        <v>135</v>
      </c>
      <c r="C79" t="inlineStr">
        <is>
          <t xml:space="preserve">CONCLUIDO	</t>
        </is>
      </c>
      <c r="D79" t="n">
        <v>3.595</v>
      </c>
      <c r="E79" t="n">
        <v>27.82</v>
      </c>
      <c r="F79" t="n">
        <v>24.15</v>
      </c>
      <c r="G79" t="n">
        <v>90.58</v>
      </c>
      <c r="H79" t="n">
        <v>1.2</v>
      </c>
      <c r="I79" t="n">
        <v>16</v>
      </c>
      <c r="J79" t="n">
        <v>301.51</v>
      </c>
      <c r="K79" t="n">
        <v>59.89</v>
      </c>
      <c r="L79" t="n">
        <v>20.25</v>
      </c>
      <c r="M79" t="n">
        <v>14</v>
      </c>
      <c r="N79" t="n">
        <v>86.37</v>
      </c>
      <c r="O79" t="n">
        <v>37420.44</v>
      </c>
      <c r="P79" t="n">
        <v>409.32</v>
      </c>
      <c r="Q79" t="n">
        <v>452.61</v>
      </c>
      <c r="R79" t="n">
        <v>76.3</v>
      </c>
      <c r="S79" t="n">
        <v>57.64</v>
      </c>
      <c r="T79" t="n">
        <v>7207.79</v>
      </c>
      <c r="U79" t="n">
        <v>0.76</v>
      </c>
      <c r="V79" t="n">
        <v>0.88</v>
      </c>
      <c r="W79" t="n">
        <v>6.82</v>
      </c>
      <c r="X79" t="n">
        <v>0.43</v>
      </c>
      <c r="Y79" t="n">
        <v>1</v>
      </c>
      <c r="Z79" t="n">
        <v>10</v>
      </c>
      <c r="AA79" t="n">
        <v>606.3534563783599</v>
      </c>
      <c r="AB79" t="n">
        <v>829.6395494434176</v>
      </c>
      <c r="AC79" t="n">
        <v>750.459915250958</v>
      </c>
      <c r="AD79" t="n">
        <v>606353.4563783598</v>
      </c>
      <c r="AE79" t="n">
        <v>829639.5494434177</v>
      </c>
      <c r="AF79" t="n">
        <v>1.671315214731548e-05</v>
      </c>
      <c r="AG79" t="n">
        <v>33</v>
      </c>
      <c r="AH79" t="n">
        <v>750459.9152509581</v>
      </c>
    </row>
    <row r="80">
      <c r="A80" t="n">
        <v>78</v>
      </c>
      <c r="B80" t="n">
        <v>135</v>
      </c>
      <c r="C80" t="inlineStr">
        <is>
          <t xml:space="preserve">CONCLUIDO	</t>
        </is>
      </c>
      <c r="D80" t="n">
        <v>3.5943</v>
      </c>
      <c r="E80" t="n">
        <v>27.82</v>
      </c>
      <c r="F80" t="n">
        <v>24.16</v>
      </c>
      <c r="G80" t="n">
        <v>90.59999999999999</v>
      </c>
      <c r="H80" t="n">
        <v>1.21</v>
      </c>
      <c r="I80" t="n">
        <v>16</v>
      </c>
      <c r="J80" t="n">
        <v>302.04</v>
      </c>
      <c r="K80" t="n">
        <v>59.89</v>
      </c>
      <c r="L80" t="n">
        <v>20.5</v>
      </c>
      <c r="M80" t="n">
        <v>14</v>
      </c>
      <c r="N80" t="n">
        <v>86.65000000000001</v>
      </c>
      <c r="O80" t="n">
        <v>37485.7</v>
      </c>
      <c r="P80" t="n">
        <v>409.55</v>
      </c>
      <c r="Q80" t="n">
        <v>452.58</v>
      </c>
      <c r="R80" t="n">
        <v>76.59999999999999</v>
      </c>
      <c r="S80" t="n">
        <v>57.64</v>
      </c>
      <c r="T80" t="n">
        <v>7359.52</v>
      </c>
      <c r="U80" t="n">
        <v>0.75</v>
      </c>
      <c r="V80" t="n">
        <v>0.88</v>
      </c>
      <c r="W80" t="n">
        <v>6.82</v>
      </c>
      <c r="X80" t="n">
        <v>0.43</v>
      </c>
      <c r="Y80" t="n">
        <v>1</v>
      </c>
      <c r="Z80" t="n">
        <v>10</v>
      </c>
      <c r="AA80" t="n">
        <v>606.5820028881441</v>
      </c>
      <c r="AB80" t="n">
        <v>829.9522568608651</v>
      </c>
      <c r="AC80" t="n">
        <v>750.7427783113718</v>
      </c>
      <c r="AD80" t="n">
        <v>606582.0028881441</v>
      </c>
      <c r="AE80" t="n">
        <v>829952.256860865</v>
      </c>
      <c r="AF80" t="n">
        <v>1.670989784787093e-05</v>
      </c>
      <c r="AG80" t="n">
        <v>33</v>
      </c>
      <c r="AH80" t="n">
        <v>750742.7783113718</v>
      </c>
    </row>
    <row r="81">
      <c r="A81" t="n">
        <v>79</v>
      </c>
      <c r="B81" t="n">
        <v>135</v>
      </c>
      <c r="C81" t="inlineStr">
        <is>
          <t xml:space="preserve">CONCLUIDO	</t>
        </is>
      </c>
      <c r="D81" t="n">
        <v>3.5939</v>
      </c>
      <c r="E81" t="n">
        <v>27.83</v>
      </c>
      <c r="F81" t="n">
        <v>24.16</v>
      </c>
      <c r="G81" t="n">
        <v>90.61</v>
      </c>
      <c r="H81" t="n">
        <v>1.22</v>
      </c>
      <c r="I81" t="n">
        <v>16</v>
      </c>
      <c r="J81" t="n">
        <v>302.57</v>
      </c>
      <c r="K81" t="n">
        <v>59.89</v>
      </c>
      <c r="L81" t="n">
        <v>20.75</v>
      </c>
      <c r="M81" t="n">
        <v>14</v>
      </c>
      <c r="N81" t="n">
        <v>86.93000000000001</v>
      </c>
      <c r="O81" t="n">
        <v>37551.07</v>
      </c>
      <c r="P81" t="n">
        <v>409.25</v>
      </c>
      <c r="Q81" t="n">
        <v>452.59</v>
      </c>
      <c r="R81" t="n">
        <v>76.54000000000001</v>
      </c>
      <c r="S81" t="n">
        <v>57.64</v>
      </c>
      <c r="T81" t="n">
        <v>7330.15</v>
      </c>
      <c r="U81" t="n">
        <v>0.75</v>
      </c>
      <c r="V81" t="n">
        <v>0.88</v>
      </c>
      <c r="W81" t="n">
        <v>6.82</v>
      </c>
      <c r="X81" t="n">
        <v>0.44</v>
      </c>
      <c r="Y81" t="n">
        <v>1</v>
      </c>
      <c r="Z81" t="n">
        <v>10</v>
      </c>
      <c r="AA81" t="n">
        <v>606.4144644436128</v>
      </c>
      <c r="AB81" t="n">
        <v>829.7230233697829</v>
      </c>
      <c r="AC81" t="n">
        <v>750.5354225429473</v>
      </c>
      <c r="AD81" t="n">
        <v>606414.4644436128</v>
      </c>
      <c r="AE81" t="n">
        <v>829723.023369783</v>
      </c>
      <c r="AF81" t="n">
        <v>1.670803824818834e-05</v>
      </c>
      <c r="AG81" t="n">
        <v>33</v>
      </c>
      <c r="AH81" t="n">
        <v>750535.4225429473</v>
      </c>
    </row>
    <row r="82">
      <c r="A82" t="n">
        <v>80</v>
      </c>
      <c r="B82" t="n">
        <v>135</v>
      </c>
      <c r="C82" t="inlineStr">
        <is>
          <t xml:space="preserve">CONCLUIDO	</t>
        </is>
      </c>
      <c r="D82" t="n">
        <v>3.6049</v>
      </c>
      <c r="E82" t="n">
        <v>27.74</v>
      </c>
      <c r="F82" t="n">
        <v>24.13</v>
      </c>
      <c r="G82" t="n">
        <v>96.51000000000001</v>
      </c>
      <c r="H82" t="n">
        <v>1.23</v>
      </c>
      <c r="I82" t="n">
        <v>15</v>
      </c>
      <c r="J82" t="n">
        <v>303.1</v>
      </c>
      <c r="K82" t="n">
        <v>59.89</v>
      </c>
      <c r="L82" t="n">
        <v>21</v>
      </c>
      <c r="M82" t="n">
        <v>13</v>
      </c>
      <c r="N82" t="n">
        <v>87.20999999999999</v>
      </c>
      <c r="O82" t="n">
        <v>37616.56</v>
      </c>
      <c r="P82" t="n">
        <v>408.54</v>
      </c>
      <c r="Q82" t="n">
        <v>452.62</v>
      </c>
      <c r="R82" t="n">
        <v>75.58</v>
      </c>
      <c r="S82" t="n">
        <v>57.64</v>
      </c>
      <c r="T82" t="n">
        <v>6854.67</v>
      </c>
      <c r="U82" t="n">
        <v>0.76</v>
      </c>
      <c r="V82" t="n">
        <v>0.88</v>
      </c>
      <c r="W82" t="n">
        <v>6.82</v>
      </c>
      <c r="X82" t="n">
        <v>0.4</v>
      </c>
      <c r="Y82" t="n">
        <v>1</v>
      </c>
      <c r="Z82" t="n">
        <v>10</v>
      </c>
      <c r="AA82" t="n">
        <v>604.9556747460938</v>
      </c>
      <c r="AB82" t="n">
        <v>827.7270429483777</v>
      </c>
      <c r="AC82" t="n">
        <v>748.7299356915851</v>
      </c>
      <c r="AD82" t="n">
        <v>604955.6747460938</v>
      </c>
      <c r="AE82" t="n">
        <v>827727.0429483778</v>
      </c>
      <c r="AF82" t="n">
        <v>1.675917723945968e-05</v>
      </c>
      <c r="AG82" t="n">
        <v>33</v>
      </c>
      <c r="AH82" t="n">
        <v>748729.9356915851</v>
      </c>
    </row>
    <row r="83">
      <c r="A83" t="n">
        <v>81</v>
      </c>
      <c r="B83" t="n">
        <v>135</v>
      </c>
      <c r="C83" t="inlineStr">
        <is>
          <t xml:space="preserve">CONCLUIDO	</t>
        </is>
      </c>
      <c r="D83" t="n">
        <v>3.6068</v>
      </c>
      <c r="E83" t="n">
        <v>27.73</v>
      </c>
      <c r="F83" t="n">
        <v>24.11</v>
      </c>
      <c r="G83" t="n">
        <v>96.45999999999999</v>
      </c>
      <c r="H83" t="n">
        <v>1.25</v>
      </c>
      <c r="I83" t="n">
        <v>15</v>
      </c>
      <c r="J83" t="n">
        <v>303.63</v>
      </c>
      <c r="K83" t="n">
        <v>59.89</v>
      </c>
      <c r="L83" t="n">
        <v>21.25</v>
      </c>
      <c r="M83" t="n">
        <v>13</v>
      </c>
      <c r="N83" t="n">
        <v>87.48999999999999</v>
      </c>
      <c r="O83" t="n">
        <v>37682.17</v>
      </c>
      <c r="P83" t="n">
        <v>408.42</v>
      </c>
      <c r="Q83" t="n">
        <v>452.58</v>
      </c>
      <c r="R83" t="n">
        <v>74.95</v>
      </c>
      <c r="S83" t="n">
        <v>57.64</v>
      </c>
      <c r="T83" t="n">
        <v>6536.1</v>
      </c>
      <c r="U83" t="n">
        <v>0.77</v>
      </c>
      <c r="V83" t="n">
        <v>0.88</v>
      </c>
      <c r="W83" t="n">
        <v>6.82</v>
      </c>
      <c r="X83" t="n">
        <v>0.39</v>
      </c>
      <c r="Y83" t="n">
        <v>1</v>
      </c>
      <c r="Z83" t="n">
        <v>10</v>
      </c>
      <c r="AA83" t="n">
        <v>604.6861376076474</v>
      </c>
      <c r="AB83" t="n">
        <v>827.3582503444163</v>
      </c>
      <c r="AC83" t="n">
        <v>748.3963401361419</v>
      </c>
      <c r="AD83" t="n">
        <v>604686.1376076475</v>
      </c>
      <c r="AE83" t="n">
        <v>827358.2503444164</v>
      </c>
      <c r="AF83" t="n">
        <v>1.6768010337952e-05</v>
      </c>
      <c r="AG83" t="n">
        <v>33</v>
      </c>
      <c r="AH83" t="n">
        <v>748396.340136142</v>
      </c>
    </row>
    <row r="84">
      <c r="A84" t="n">
        <v>82</v>
      </c>
      <c r="B84" t="n">
        <v>135</v>
      </c>
      <c r="C84" t="inlineStr">
        <is>
          <t xml:space="preserve">CONCLUIDO	</t>
        </is>
      </c>
      <c r="D84" t="n">
        <v>3.6036</v>
      </c>
      <c r="E84" t="n">
        <v>27.75</v>
      </c>
      <c r="F84" t="n">
        <v>24.14</v>
      </c>
      <c r="G84" t="n">
        <v>96.55</v>
      </c>
      <c r="H84" t="n">
        <v>1.26</v>
      </c>
      <c r="I84" t="n">
        <v>15</v>
      </c>
      <c r="J84" t="n">
        <v>304.16</v>
      </c>
      <c r="K84" t="n">
        <v>59.89</v>
      </c>
      <c r="L84" t="n">
        <v>21.5</v>
      </c>
      <c r="M84" t="n">
        <v>13</v>
      </c>
      <c r="N84" t="n">
        <v>87.78</v>
      </c>
      <c r="O84" t="n">
        <v>37747.91</v>
      </c>
      <c r="P84" t="n">
        <v>408.85</v>
      </c>
      <c r="Q84" t="n">
        <v>452.64</v>
      </c>
      <c r="R84" t="n">
        <v>75.77</v>
      </c>
      <c r="S84" t="n">
        <v>57.64</v>
      </c>
      <c r="T84" t="n">
        <v>6946.09</v>
      </c>
      <c r="U84" t="n">
        <v>0.76</v>
      </c>
      <c r="V84" t="n">
        <v>0.88</v>
      </c>
      <c r="W84" t="n">
        <v>6.82</v>
      </c>
      <c r="X84" t="n">
        <v>0.41</v>
      </c>
      <c r="Y84" t="n">
        <v>1</v>
      </c>
      <c r="Z84" t="n">
        <v>10</v>
      </c>
      <c r="AA84" t="n">
        <v>605.2881809692982</v>
      </c>
      <c r="AB84" t="n">
        <v>828.1819926321054</v>
      </c>
      <c r="AC84" t="n">
        <v>749.1414656160237</v>
      </c>
      <c r="AD84" t="n">
        <v>605288.1809692982</v>
      </c>
      <c r="AE84" t="n">
        <v>828181.9926321055</v>
      </c>
      <c r="AF84" t="n">
        <v>1.675313354049125e-05</v>
      </c>
      <c r="AG84" t="n">
        <v>33</v>
      </c>
      <c r="AH84" t="n">
        <v>749141.4656160236</v>
      </c>
    </row>
    <row r="85">
      <c r="A85" t="n">
        <v>83</v>
      </c>
      <c r="B85" t="n">
        <v>135</v>
      </c>
      <c r="C85" t="inlineStr">
        <is>
          <t xml:space="preserve">CONCLUIDO	</t>
        </is>
      </c>
      <c r="D85" t="n">
        <v>3.6058</v>
      </c>
      <c r="E85" t="n">
        <v>27.73</v>
      </c>
      <c r="F85" t="n">
        <v>24.12</v>
      </c>
      <c r="G85" t="n">
        <v>96.48999999999999</v>
      </c>
      <c r="H85" t="n">
        <v>1.27</v>
      </c>
      <c r="I85" t="n">
        <v>15</v>
      </c>
      <c r="J85" t="n">
        <v>304.7</v>
      </c>
      <c r="K85" t="n">
        <v>59.89</v>
      </c>
      <c r="L85" t="n">
        <v>21.75</v>
      </c>
      <c r="M85" t="n">
        <v>13</v>
      </c>
      <c r="N85" t="n">
        <v>88.06</v>
      </c>
      <c r="O85" t="n">
        <v>37813.76</v>
      </c>
      <c r="P85" t="n">
        <v>408.66</v>
      </c>
      <c r="Q85" t="n">
        <v>452.56</v>
      </c>
      <c r="R85" t="n">
        <v>75.25</v>
      </c>
      <c r="S85" t="n">
        <v>57.64</v>
      </c>
      <c r="T85" t="n">
        <v>6690.2</v>
      </c>
      <c r="U85" t="n">
        <v>0.77</v>
      </c>
      <c r="V85" t="n">
        <v>0.88</v>
      </c>
      <c r="W85" t="n">
        <v>6.82</v>
      </c>
      <c r="X85" t="n">
        <v>0.4</v>
      </c>
      <c r="Y85" t="n">
        <v>1</v>
      </c>
      <c r="Z85" t="n">
        <v>10</v>
      </c>
      <c r="AA85" t="n">
        <v>604.9458646764697</v>
      </c>
      <c r="AB85" t="n">
        <v>827.7136203783285</v>
      </c>
      <c r="AC85" t="n">
        <v>748.7177941527826</v>
      </c>
      <c r="AD85" t="n">
        <v>604945.8646764697</v>
      </c>
      <c r="AE85" t="n">
        <v>827713.6203783285</v>
      </c>
      <c r="AF85" t="n">
        <v>1.676336133874552e-05</v>
      </c>
      <c r="AG85" t="n">
        <v>33</v>
      </c>
      <c r="AH85" t="n">
        <v>748717.7941527826</v>
      </c>
    </row>
    <row r="86">
      <c r="A86" t="n">
        <v>84</v>
      </c>
      <c r="B86" t="n">
        <v>135</v>
      </c>
      <c r="C86" t="inlineStr">
        <is>
          <t xml:space="preserve">CONCLUIDO	</t>
        </is>
      </c>
      <c r="D86" t="n">
        <v>3.6047</v>
      </c>
      <c r="E86" t="n">
        <v>27.74</v>
      </c>
      <c r="F86" t="n">
        <v>24.13</v>
      </c>
      <c r="G86" t="n">
        <v>96.52</v>
      </c>
      <c r="H86" t="n">
        <v>1.28</v>
      </c>
      <c r="I86" t="n">
        <v>15</v>
      </c>
      <c r="J86" t="n">
        <v>305.23</v>
      </c>
      <c r="K86" t="n">
        <v>59.89</v>
      </c>
      <c r="L86" t="n">
        <v>22</v>
      </c>
      <c r="M86" t="n">
        <v>13</v>
      </c>
      <c r="N86" t="n">
        <v>88.34999999999999</v>
      </c>
      <c r="O86" t="n">
        <v>37879.74</v>
      </c>
      <c r="P86" t="n">
        <v>408.77</v>
      </c>
      <c r="Q86" t="n">
        <v>452.57</v>
      </c>
      <c r="R86" t="n">
        <v>75.36</v>
      </c>
      <c r="S86" t="n">
        <v>57.64</v>
      </c>
      <c r="T86" t="n">
        <v>6744.2</v>
      </c>
      <c r="U86" t="n">
        <v>0.76</v>
      </c>
      <c r="V86" t="n">
        <v>0.88</v>
      </c>
      <c r="W86" t="n">
        <v>6.82</v>
      </c>
      <c r="X86" t="n">
        <v>0.41</v>
      </c>
      <c r="Y86" t="n">
        <v>1</v>
      </c>
      <c r="Z86" t="n">
        <v>10</v>
      </c>
      <c r="AA86" t="n">
        <v>605.1270351539569</v>
      </c>
      <c r="AB86" t="n">
        <v>827.9615058183039</v>
      </c>
      <c r="AC86" t="n">
        <v>748.942021754276</v>
      </c>
      <c r="AD86" t="n">
        <v>605127.0351539569</v>
      </c>
      <c r="AE86" t="n">
        <v>827961.5058183039</v>
      </c>
      <c r="AF86" t="n">
        <v>1.675824743961838e-05</v>
      </c>
      <c r="AG86" t="n">
        <v>33</v>
      </c>
      <c r="AH86" t="n">
        <v>748942.021754276</v>
      </c>
    </row>
    <row r="87">
      <c r="A87" t="n">
        <v>85</v>
      </c>
      <c r="B87" t="n">
        <v>135</v>
      </c>
      <c r="C87" t="inlineStr">
        <is>
          <t xml:space="preserve">CONCLUIDO	</t>
        </is>
      </c>
      <c r="D87" t="n">
        <v>3.6066</v>
      </c>
      <c r="E87" t="n">
        <v>27.73</v>
      </c>
      <c r="F87" t="n">
        <v>24.12</v>
      </c>
      <c r="G87" t="n">
        <v>96.45999999999999</v>
      </c>
      <c r="H87" t="n">
        <v>1.3</v>
      </c>
      <c r="I87" t="n">
        <v>15</v>
      </c>
      <c r="J87" t="n">
        <v>305.77</v>
      </c>
      <c r="K87" t="n">
        <v>59.89</v>
      </c>
      <c r="L87" t="n">
        <v>22.25</v>
      </c>
      <c r="M87" t="n">
        <v>13</v>
      </c>
      <c r="N87" t="n">
        <v>88.63</v>
      </c>
      <c r="O87" t="n">
        <v>37945.85</v>
      </c>
      <c r="P87" t="n">
        <v>408.35</v>
      </c>
      <c r="Q87" t="n">
        <v>452.58</v>
      </c>
      <c r="R87" t="n">
        <v>75</v>
      </c>
      <c r="S87" t="n">
        <v>57.64</v>
      </c>
      <c r="T87" t="n">
        <v>6562.04</v>
      </c>
      <c r="U87" t="n">
        <v>0.77</v>
      </c>
      <c r="V87" t="n">
        <v>0.88</v>
      </c>
      <c r="W87" t="n">
        <v>6.82</v>
      </c>
      <c r="X87" t="n">
        <v>0.39</v>
      </c>
      <c r="Y87" t="n">
        <v>1</v>
      </c>
      <c r="Z87" t="n">
        <v>10</v>
      </c>
      <c r="AA87" t="n">
        <v>604.6698628556045</v>
      </c>
      <c r="AB87" t="n">
        <v>827.3359825106797</v>
      </c>
      <c r="AC87" t="n">
        <v>748.3761975132041</v>
      </c>
      <c r="AD87" t="n">
        <v>604669.8628556045</v>
      </c>
      <c r="AE87" t="n">
        <v>827335.9825106798</v>
      </c>
      <c r="AF87" t="n">
        <v>1.676708053811071e-05</v>
      </c>
      <c r="AG87" t="n">
        <v>33</v>
      </c>
      <c r="AH87" t="n">
        <v>748376.1975132042</v>
      </c>
    </row>
    <row r="88">
      <c r="A88" t="n">
        <v>86</v>
      </c>
      <c r="B88" t="n">
        <v>135</v>
      </c>
      <c r="C88" t="inlineStr">
        <is>
          <t xml:space="preserve">CONCLUIDO	</t>
        </is>
      </c>
      <c r="D88" t="n">
        <v>3.616</v>
      </c>
      <c r="E88" t="n">
        <v>27.66</v>
      </c>
      <c r="F88" t="n">
        <v>24.09</v>
      </c>
      <c r="G88" t="n">
        <v>103.26</v>
      </c>
      <c r="H88" t="n">
        <v>1.31</v>
      </c>
      <c r="I88" t="n">
        <v>14</v>
      </c>
      <c r="J88" t="n">
        <v>306.31</v>
      </c>
      <c r="K88" t="n">
        <v>59.89</v>
      </c>
      <c r="L88" t="n">
        <v>22.5</v>
      </c>
      <c r="M88" t="n">
        <v>12</v>
      </c>
      <c r="N88" t="n">
        <v>88.92</v>
      </c>
      <c r="O88" t="n">
        <v>38012.07</v>
      </c>
      <c r="P88" t="n">
        <v>407.98</v>
      </c>
      <c r="Q88" t="n">
        <v>452.57</v>
      </c>
      <c r="R88" t="n">
        <v>74.34999999999999</v>
      </c>
      <c r="S88" t="n">
        <v>57.64</v>
      </c>
      <c r="T88" t="n">
        <v>6242.37</v>
      </c>
      <c r="U88" t="n">
        <v>0.78</v>
      </c>
      <c r="V88" t="n">
        <v>0.88</v>
      </c>
      <c r="W88" t="n">
        <v>6.82</v>
      </c>
      <c r="X88" t="n">
        <v>0.37</v>
      </c>
      <c r="Y88" t="n">
        <v>1</v>
      </c>
      <c r="Z88" t="n">
        <v>10</v>
      </c>
      <c r="AA88" t="n">
        <v>603.5840201724402</v>
      </c>
      <c r="AB88" t="n">
        <v>825.8502846475762</v>
      </c>
      <c r="AC88" t="n">
        <v>747.0322925689651</v>
      </c>
      <c r="AD88" t="n">
        <v>603584.0201724402</v>
      </c>
      <c r="AE88" t="n">
        <v>825850.2846475763</v>
      </c>
      <c r="AF88" t="n">
        <v>1.681078113065167e-05</v>
      </c>
      <c r="AG88" t="n">
        <v>33</v>
      </c>
      <c r="AH88" t="n">
        <v>747032.2925689651</v>
      </c>
    </row>
    <row r="89">
      <c r="A89" t="n">
        <v>87</v>
      </c>
      <c r="B89" t="n">
        <v>135</v>
      </c>
      <c r="C89" t="inlineStr">
        <is>
          <t xml:space="preserve">CONCLUIDO	</t>
        </is>
      </c>
      <c r="D89" t="n">
        <v>3.6143</v>
      </c>
      <c r="E89" t="n">
        <v>27.67</v>
      </c>
      <c r="F89" t="n">
        <v>24.11</v>
      </c>
      <c r="G89" t="n">
        <v>103.32</v>
      </c>
      <c r="H89" t="n">
        <v>1.32</v>
      </c>
      <c r="I89" t="n">
        <v>14</v>
      </c>
      <c r="J89" t="n">
        <v>306.84</v>
      </c>
      <c r="K89" t="n">
        <v>59.89</v>
      </c>
      <c r="L89" t="n">
        <v>22.75</v>
      </c>
      <c r="M89" t="n">
        <v>12</v>
      </c>
      <c r="N89" t="n">
        <v>89.20999999999999</v>
      </c>
      <c r="O89" t="n">
        <v>38078.42</v>
      </c>
      <c r="P89" t="n">
        <v>408.84</v>
      </c>
      <c r="Q89" t="n">
        <v>452.58</v>
      </c>
      <c r="R89" t="n">
        <v>74.86</v>
      </c>
      <c r="S89" t="n">
        <v>57.64</v>
      </c>
      <c r="T89" t="n">
        <v>6499.18</v>
      </c>
      <c r="U89" t="n">
        <v>0.77</v>
      </c>
      <c r="V89" t="n">
        <v>0.88</v>
      </c>
      <c r="W89" t="n">
        <v>6.82</v>
      </c>
      <c r="X89" t="n">
        <v>0.38</v>
      </c>
      <c r="Y89" t="n">
        <v>1</v>
      </c>
      <c r="Z89" t="n">
        <v>10</v>
      </c>
      <c r="AA89" t="n">
        <v>604.330560492937</v>
      </c>
      <c r="AB89" t="n">
        <v>826.8717340491141</v>
      </c>
      <c r="AC89" t="n">
        <v>747.9562562732336</v>
      </c>
      <c r="AD89" t="n">
        <v>604330.560492937</v>
      </c>
      <c r="AE89" t="n">
        <v>826871.7340491142</v>
      </c>
      <c r="AF89" t="n">
        <v>1.680287783200065e-05</v>
      </c>
      <c r="AG89" t="n">
        <v>33</v>
      </c>
      <c r="AH89" t="n">
        <v>747956.2562732337</v>
      </c>
    </row>
    <row r="90">
      <c r="A90" t="n">
        <v>88</v>
      </c>
      <c r="B90" t="n">
        <v>135</v>
      </c>
      <c r="C90" t="inlineStr">
        <is>
          <t xml:space="preserve">CONCLUIDO	</t>
        </is>
      </c>
      <c r="D90" t="n">
        <v>3.6165</v>
      </c>
      <c r="E90" t="n">
        <v>27.65</v>
      </c>
      <c r="F90" t="n">
        <v>24.09</v>
      </c>
      <c r="G90" t="n">
        <v>103.24</v>
      </c>
      <c r="H90" t="n">
        <v>1.33</v>
      </c>
      <c r="I90" t="n">
        <v>14</v>
      </c>
      <c r="J90" t="n">
        <v>307.38</v>
      </c>
      <c r="K90" t="n">
        <v>59.89</v>
      </c>
      <c r="L90" t="n">
        <v>23</v>
      </c>
      <c r="M90" t="n">
        <v>12</v>
      </c>
      <c r="N90" t="n">
        <v>89.5</v>
      </c>
      <c r="O90" t="n">
        <v>38144.9</v>
      </c>
      <c r="P90" t="n">
        <v>408.49</v>
      </c>
      <c r="Q90" t="n">
        <v>452.56</v>
      </c>
      <c r="R90" t="n">
        <v>74.11</v>
      </c>
      <c r="S90" t="n">
        <v>57.64</v>
      </c>
      <c r="T90" t="n">
        <v>6122.91</v>
      </c>
      <c r="U90" t="n">
        <v>0.78</v>
      </c>
      <c r="V90" t="n">
        <v>0.88</v>
      </c>
      <c r="W90" t="n">
        <v>6.82</v>
      </c>
      <c r="X90" t="n">
        <v>0.37</v>
      </c>
      <c r="Y90" t="n">
        <v>1</v>
      </c>
      <c r="Z90" t="n">
        <v>10</v>
      </c>
      <c r="AA90" t="n">
        <v>603.8828345026287</v>
      </c>
      <c r="AB90" t="n">
        <v>826.2591355968979</v>
      </c>
      <c r="AC90" t="n">
        <v>747.4021233575095</v>
      </c>
      <c r="AD90" t="n">
        <v>603882.8345026288</v>
      </c>
      <c r="AE90" t="n">
        <v>826259.1355968979</v>
      </c>
      <c r="AF90" t="n">
        <v>1.681310563025491e-05</v>
      </c>
      <c r="AG90" t="n">
        <v>33</v>
      </c>
      <c r="AH90" t="n">
        <v>747402.1233575095</v>
      </c>
    </row>
    <row r="91">
      <c r="A91" t="n">
        <v>89</v>
      </c>
      <c r="B91" t="n">
        <v>135</v>
      </c>
      <c r="C91" t="inlineStr">
        <is>
          <t xml:space="preserve">CONCLUIDO	</t>
        </is>
      </c>
      <c r="D91" t="n">
        <v>3.6164</v>
      </c>
      <c r="E91" t="n">
        <v>27.65</v>
      </c>
      <c r="F91" t="n">
        <v>24.09</v>
      </c>
      <c r="G91" t="n">
        <v>103.25</v>
      </c>
      <c r="H91" t="n">
        <v>1.35</v>
      </c>
      <c r="I91" t="n">
        <v>14</v>
      </c>
      <c r="J91" t="n">
        <v>307.92</v>
      </c>
      <c r="K91" t="n">
        <v>59.89</v>
      </c>
      <c r="L91" t="n">
        <v>23.25</v>
      </c>
      <c r="M91" t="n">
        <v>12</v>
      </c>
      <c r="N91" t="n">
        <v>89.79000000000001</v>
      </c>
      <c r="O91" t="n">
        <v>38211.5</v>
      </c>
      <c r="P91" t="n">
        <v>408.55</v>
      </c>
      <c r="Q91" t="n">
        <v>452.55</v>
      </c>
      <c r="R91" t="n">
        <v>74.2</v>
      </c>
      <c r="S91" t="n">
        <v>57.64</v>
      </c>
      <c r="T91" t="n">
        <v>6168.36</v>
      </c>
      <c r="U91" t="n">
        <v>0.78</v>
      </c>
      <c r="V91" t="n">
        <v>0.88</v>
      </c>
      <c r="W91" t="n">
        <v>6.82</v>
      </c>
      <c r="X91" t="n">
        <v>0.37</v>
      </c>
      <c r="Y91" t="n">
        <v>1</v>
      </c>
      <c r="Z91" t="n">
        <v>10</v>
      </c>
      <c r="AA91" t="n">
        <v>603.9314238437494</v>
      </c>
      <c r="AB91" t="n">
        <v>826.3256176770294</v>
      </c>
      <c r="AC91" t="n">
        <v>747.4622604812216</v>
      </c>
      <c r="AD91" t="n">
        <v>603931.4238437493</v>
      </c>
      <c r="AE91" t="n">
        <v>826325.6176770295</v>
      </c>
      <c r="AF91" t="n">
        <v>1.681264073033427e-05</v>
      </c>
      <c r="AG91" t="n">
        <v>33</v>
      </c>
      <c r="AH91" t="n">
        <v>747462.2604812216</v>
      </c>
    </row>
    <row r="92">
      <c r="A92" t="n">
        <v>90</v>
      </c>
      <c r="B92" t="n">
        <v>135</v>
      </c>
      <c r="C92" t="inlineStr">
        <is>
          <t xml:space="preserve">CONCLUIDO	</t>
        </is>
      </c>
      <c r="D92" t="n">
        <v>3.6155</v>
      </c>
      <c r="E92" t="n">
        <v>27.66</v>
      </c>
      <c r="F92" t="n">
        <v>24.1</v>
      </c>
      <c r="G92" t="n">
        <v>103.28</v>
      </c>
      <c r="H92" t="n">
        <v>1.36</v>
      </c>
      <c r="I92" t="n">
        <v>14</v>
      </c>
      <c r="J92" t="n">
        <v>308.46</v>
      </c>
      <c r="K92" t="n">
        <v>59.89</v>
      </c>
      <c r="L92" t="n">
        <v>23.5</v>
      </c>
      <c r="M92" t="n">
        <v>12</v>
      </c>
      <c r="N92" t="n">
        <v>90.08</v>
      </c>
      <c r="O92" t="n">
        <v>38278.23</v>
      </c>
      <c r="P92" t="n">
        <v>408.47</v>
      </c>
      <c r="Q92" t="n">
        <v>452.57</v>
      </c>
      <c r="R92" t="n">
        <v>74.51000000000001</v>
      </c>
      <c r="S92" t="n">
        <v>57.64</v>
      </c>
      <c r="T92" t="n">
        <v>6321.99</v>
      </c>
      <c r="U92" t="n">
        <v>0.77</v>
      </c>
      <c r="V92" t="n">
        <v>0.88</v>
      </c>
      <c r="W92" t="n">
        <v>6.82</v>
      </c>
      <c r="X92" t="n">
        <v>0.37</v>
      </c>
      <c r="Y92" t="n">
        <v>1</v>
      </c>
      <c r="Z92" t="n">
        <v>10</v>
      </c>
      <c r="AA92" t="n">
        <v>603.9677112876209</v>
      </c>
      <c r="AB92" t="n">
        <v>826.3752677586234</v>
      </c>
      <c r="AC92" t="n">
        <v>747.5071720287126</v>
      </c>
      <c r="AD92" t="n">
        <v>603967.7112876209</v>
      </c>
      <c r="AE92" t="n">
        <v>826375.2677586235</v>
      </c>
      <c r="AF92" t="n">
        <v>1.680845663104843e-05</v>
      </c>
      <c r="AG92" t="n">
        <v>33</v>
      </c>
      <c r="AH92" t="n">
        <v>747507.1720287126</v>
      </c>
    </row>
    <row r="93">
      <c r="A93" t="n">
        <v>91</v>
      </c>
      <c r="B93" t="n">
        <v>135</v>
      </c>
      <c r="C93" t="inlineStr">
        <is>
          <t xml:space="preserve">CONCLUIDO	</t>
        </is>
      </c>
      <c r="D93" t="n">
        <v>3.6159</v>
      </c>
      <c r="E93" t="n">
        <v>27.66</v>
      </c>
      <c r="F93" t="n">
        <v>24.09</v>
      </c>
      <c r="G93" t="n">
        <v>103.26</v>
      </c>
      <c r="H93" t="n">
        <v>1.37</v>
      </c>
      <c r="I93" t="n">
        <v>14</v>
      </c>
      <c r="J93" t="n">
        <v>309.01</v>
      </c>
      <c r="K93" t="n">
        <v>59.89</v>
      </c>
      <c r="L93" t="n">
        <v>23.75</v>
      </c>
      <c r="M93" t="n">
        <v>12</v>
      </c>
      <c r="N93" t="n">
        <v>90.37</v>
      </c>
      <c r="O93" t="n">
        <v>38345.09</v>
      </c>
      <c r="P93" t="n">
        <v>408.27</v>
      </c>
      <c r="Q93" t="n">
        <v>452.55</v>
      </c>
      <c r="R93" t="n">
        <v>74.09</v>
      </c>
      <c r="S93" t="n">
        <v>57.64</v>
      </c>
      <c r="T93" t="n">
        <v>6114.92</v>
      </c>
      <c r="U93" t="n">
        <v>0.78</v>
      </c>
      <c r="V93" t="n">
        <v>0.88</v>
      </c>
      <c r="W93" t="n">
        <v>6.83</v>
      </c>
      <c r="X93" t="n">
        <v>0.37</v>
      </c>
      <c r="Y93" t="n">
        <v>1</v>
      </c>
      <c r="Z93" t="n">
        <v>10</v>
      </c>
      <c r="AA93" t="n">
        <v>603.7864532346798</v>
      </c>
      <c r="AB93" t="n">
        <v>826.1272624940486</v>
      </c>
      <c r="AC93" t="n">
        <v>747.2828360385112</v>
      </c>
      <c r="AD93" t="n">
        <v>603786.4532346798</v>
      </c>
      <c r="AE93" t="n">
        <v>826127.2624940487</v>
      </c>
      <c r="AF93" t="n">
        <v>1.681031623073102e-05</v>
      </c>
      <c r="AG93" t="n">
        <v>33</v>
      </c>
      <c r="AH93" t="n">
        <v>747282.8360385111</v>
      </c>
    </row>
    <row r="94">
      <c r="A94" t="n">
        <v>92</v>
      </c>
      <c r="B94" t="n">
        <v>135</v>
      </c>
      <c r="C94" t="inlineStr">
        <is>
          <t xml:space="preserve">CONCLUIDO	</t>
        </is>
      </c>
      <c r="D94" t="n">
        <v>3.6148</v>
      </c>
      <c r="E94" t="n">
        <v>27.66</v>
      </c>
      <c r="F94" t="n">
        <v>24.1</v>
      </c>
      <c r="G94" t="n">
        <v>103.3</v>
      </c>
      <c r="H94" t="n">
        <v>1.38</v>
      </c>
      <c r="I94" t="n">
        <v>14</v>
      </c>
      <c r="J94" t="n">
        <v>309.55</v>
      </c>
      <c r="K94" t="n">
        <v>59.89</v>
      </c>
      <c r="L94" t="n">
        <v>24</v>
      </c>
      <c r="M94" t="n">
        <v>12</v>
      </c>
      <c r="N94" t="n">
        <v>90.66</v>
      </c>
      <c r="O94" t="n">
        <v>38412.07</v>
      </c>
      <c r="P94" t="n">
        <v>407.83</v>
      </c>
      <c r="Q94" t="n">
        <v>452.56</v>
      </c>
      <c r="R94" t="n">
        <v>74.56</v>
      </c>
      <c r="S94" t="n">
        <v>57.64</v>
      </c>
      <c r="T94" t="n">
        <v>6348.32</v>
      </c>
      <c r="U94" t="n">
        <v>0.77</v>
      </c>
      <c r="V94" t="n">
        <v>0.88</v>
      </c>
      <c r="W94" t="n">
        <v>6.82</v>
      </c>
      <c r="X94" t="n">
        <v>0.38</v>
      </c>
      <c r="Y94" t="n">
        <v>1</v>
      </c>
      <c r="Z94" t="n">
        <v>10</v>
      </c>
      <c r="AA94" t="n">
        <v>603.5987618904898</v>
      </c>
      <c r="AB94" t="n">
        <v>825.8704549165701</v>
      </c>
      <c r="AC94" t="n">
        <v>747.0505378157956</v>
      </c>
      <c r="AD94" t="n">
        <v>603598.7618904897</v>
      </c>
      <c r="AE94" t="n">
        <v>825870.4549165701</v>
      </c>
      <c r="AF94" t="n">
        <v>1.680520233160389e-05</v>
      </c>
      <c r="AG94" t="n">
        <v>33</v>
      </c>
      <c r="AH94" t="n">
        <v>747050.5378157955</v>
      </c>
    </row>
    <row r="95">
      <c r="A95" t="n">
        <v>93</v>
      </c>
      <c r="B95" t="n">
        <v>135</v>
      </c>
      <c r="C95" t="inlineStr">
        <is>
          <t xml:space="preserve">CONCLUIDO	</t>
        </is>
      </c>
      <c r="D95" t="n">
        <v>3.6262</v>
      </c>
      <c r="E95" t="n">
        <v>27.58</v>
      </c>
      <c r="F95" t="n">
        <v>24.07</v>
      </c>
      <c r="G95" t="n">
        <v>111.08</v>
      </c>
      <c r="H95" t="n">
        <v>1.39</v>
      </c>
      <c r="I95" t="n">
        <v>13</v>
      </c>
      <c r="J95" t="n">
        <v>310.09</v>
      </c>
      <c r="K95" t="n">
        <v>59.89</v>
      </c>
      <c r="L95" t="n">
        <v>24.25</v>
      </c>
      <c r="M95" t="n">
        <v>11</v>
      </c>
      <c r="N95" t="n">
        <v>90.95999999999999</v>
      </c>
      <c r="O95" t="n">
        <v>38479.19</v>
      </c>
      <c r="P95" t="n">
        <v>406.67</v>
      </c>
      <c r="Q95" t="n">
        <v>452.55</v>
      </c>
      <c r="R95" t="n">
        <v>73.58</v>
      </c>
      <c r="S95" t="n">
        <v>57.64</v>
      </c>
      <c r="T95" t="n">
        <v>5862.51</v>
      </c>
      <c r="U95" t="n">
        <v>0.78</v>
      </c>
      <c r="V95" t="n">
        <v>0.88</v>
      </c>
      <c r="W95" t="n">
        <v>6.81</v>
      </c>
      <c r="X95" t="n">
        <v>0.34</v>
      </c>
      <c r="Y95" t="n">
        <v>1</v>
      </c>
      <c r="Z95" t="n">
        <v>10</v>
      </c>
      <c r="AA95" t="n">
        <v>592.822698634816</v>
      </c>
      <c r="AB95" t="n">
        <v>811.126169763799</v>
      </c>
      <c r="AC95" t="n">
        <v>733.7134265442705</v>
      </c>
      <c r="AD95" t="n">
        <v>592822.698634816</v>
      </c>
      <c r="AE95" t="n">
        <v>811126.1697637989</v>
      </c>
      <c r="AF95" t="n">
        <v>1.685820092255782e-05</v>
      </c>
      <c r="AG95" t="n">
        <v>32</v>
      </c>
      <c r="AH95" t="n">
        <v>733713.4265442705</v>
      </c>
    </row>
    <row r="96">
      <c r="A96" t="n">
        <v>94</v>
      </c>
      <c r="B96" t="n">
        <v>135</v>
      </c>
      <c r="C96" t="inlineStr">
        <is>
          <t xml:space="preserve">CONCLUIDO	</t>
        </is>
      </c>
      <c r="D96" t="n">
        <v>3.6245</v>
      </c>
      <c r="E96" t="n">
        <v>27.59</v>
      </c>
      <c r="F96" t="n">
        <v>24.08</v>
      </c>
      <c r="G96" t="n">
        <v>111.14</v>
      </c>
      <c r="H96" t="n">
        <v>1.41</v>
      </c>
      <c r="I96" t="n">
        <v>13</v>
      </c>
      <c r="J96" t="n">
        <v>310.64</v>
      </c>
      <c r="K96" t="n">
        <v>59.89</v>
      </c>
      <c r="L96" t="n">
        <v>24.5</v>
      </c>
      <c r="M96" t="n">
        <v>11</v>
      </c>
      <c r="N96" t="n">
        <v>91.25</v>
      </c>
      <c r="O96" t="n">
        <v>38546.43</v>
      </c>
      <c r="P96" t="n">
        <v>407.65</v>
      </c>
      <c r="Q96" t="n">
        <v>452.59</v>
      </c>
      <c r="R96" t="n">
        <v>74.06</v>
      </c>
      <c r="S96" t="n">
        <v>57.64</v>
      </c>
      <c r="T96" t="n">
        <v>6103.22</v>
      </c>
      <c r="U96" t="n">
        <v>0.78</v>
      </c>
      <c r="V96" t="n">
        <v>0.88</v>
      </c>
      <c r="W96" t="n">
        <v>6.81</v>
      </c>
      <c r="X96" t="n">
        <v>0.35</v>
      </c>
      <c r="Y96" t="n">
        <v>1</v>
      </c>
      <c r="Z96" t="n">
        <v>10</v>
      </c>
      <c r="AA96" t="n">
        <v>593.6328010209779</v>
      </c>
      <c r="AB96" t="n">
        <v>812.2345875877405</v>
      </c>
      <c r="AC96" t="n">
        <v>734.7160585267695</v>
      </c>
      <c r="AD96" t="n">
        <v>593632.8010209779</v>
      </c>
      <c r="AE96" t="n">
        <v>812234.5875877405</v>
      </c>
      <c r="AF96" t="n">
        <v>1.68502976239068e-05</v>
      </c>
      <c r="AG96" t="n">
        <v>32</v>
      </c>
      <c r="AH96" t="n">
        <v>734716.0585267695</v>
      </c>
    </row>
    <row r="97">
      <c r="A97" t="n">
        <v>95</v>
      </c>
      <c r="B97" t="n">
        <v>135</v>
      </c>
      <c r="C97" t="inlineStr">
        <is>
          <t xml:space="preserve">CONCLUIDO	</t>
        </is>
      </c>
      <c r="D97" t="n">
        <v>3.6246</v>
      </c>
      <c r="E97" t="n">
        <v>27.59</v>
      </c>
      <c r="F97" t="n">
        <v>24.08</v>
      </c>
      <c r="G97" t="n">
        <v>111.13</v>
      </c>
      <c r="H97" t="n">
        <v>1.42</v>
      </c>
      <c r="I97" t="n">
        <v>13</v>
      </c>
      <c r="J97" t="n">
        <v>311.19</v>
      </c>
      <c r="K97" t="n">
        <v>59.89</v>
      </c>
      <c r="L97" t="n">
        <v>24.75</v>
      </c>
      <c r="M97" t="n">
        <v>11</v>
      </c>
      <c r="N97" t="n">
        <v>91.55</v>
      </c>
      <c r="O97" t="n">
        <v>38613.8</v>
      </c>
      <c r="P97" t="n">
        <v>408.22</v>
      </c>
      <c r="Q97" t="n">
        <v>452.58</v>
      </c>
      <c r="R97" t="n">
        <v>73.79000000000001</v>
      </c>
      <c r="S97" t="n">
        <v>57.64</v>
      </c>
      <c r="T97" t="n">
        <v>5967.41</v>
      </c>
      <c r="U97" t="n">
        <v>0.78</v>
      </c>
      <c r="V97" t="n">
        <v>0.88</v>
      </c>
      <c r="W97" t="n">
        <v>6.82</v>
      </c>
      <c r="X97" t="n">
        <v>0.35</v>
      </c>
      <c r="Y97" t="n">
        <v>1</v>
      </c>
      <c r="Z97" t="n">
        <v>10</v>
      </c>
      <c r="AA97" t="n">
        <v>594.0047468515285</v>
      </c>
      <c r="AB97" t="n">
        <v>812.7435002821917</v>
      </c>
      <c r="AC97" t="n">
        <v>735.1764013079256</v>
      </c>
      <c r="AD97" t="n">
        <v>594004.7468515284</v>
      </c>
      <c r="AE97" t="n">
        <v>812743.5002821917</v>
      </c>
      <c r="AF97" t="n">
        <v>1.685076252382745e-05</v>
      </c>
      <c r="AG97" t="n">
        <v>32</v>
      </c>
      <c r="AH97" t="n">
        <v>735176.4013079256</v>
      </c>
    </row>
    <row r="98">
      <c r="A98" t="n">
        <v>96</v>
      </c>
      <c r="B98" t="n">
        <v>135</v>
      </c>
      <c r="C98" t="inlineStr">
        <is>
          <t xml:space="preserve">CONCLUIDO	</t>
        </is>
      </c>
      <c r="D98" t="n">
        <v>3.6247</v>
      </c>
      <c r="E98" t="n">
        <v>27.59</v>
      </c>
      <c r="F98" t="n">
        <v>24.08</v>
      </c>
      <c r="G98" t="n">
        <v>111.13</v>
      </c>
      <c r="H98" t="n">
        <v>1.43</v>
      </c>
      <c r="I98" t="n">
        <v>13</v>
      </c>
      <c r="J98" t="n">
        <v>311.73</v>
      </c>
      <c r="K98" t="n">
        <v>59.89</v>
      </c>
      <c r="L98" t="n">
        <v>25</v>
      </c>
      <c r="M98" t="n">
        <v>11</v>
      </c>
      <c r="N98" t="n">
        <v>91.84999999999999</v>
      </c>
      <c r="O98" t="n">
        <v>38681.31</v>
      </c>
      <c r="P98" t="n">
        <v>408.62</v>
      </c>
      <c r="Q98" t="n">
        <v>452.59</v>
      </c>
      <c r="R98" t="n">
        <v>73.79000000000001</v>
      </c>
      <c r="S98" t="n">
        <v>57.64</v>
      </c>
      <c r="T98" t="n">
        <v>5966.57</v>
      </c>
      <c r="U98" t="n">
        <v>0.78</v>
      </c>
      <c r="V98" t="n">
        <v>0.88</v>
      </c>
      <c r="W98" t="n">
        <v>6.82</v>
      </c>
      <c r="X98" t="n">
        <v>0.35</v>
      </c>
      <c r="Y98" t="n">
        <v>1</v>
      </c>
      <c r="Z98" t="n">
        <v>10</v>
      </c>
      <c r="AA98" t="n">
        <v>594.2632365086016</v>
      </c>
      <c r="AB98" t="n">
        <v>813.0971772347582</v>
      </c>
      <c r="AC98" t="n">
        <v>735.4963238285277</v>
      </c>
      <c r="AD98" t="n">
        <v>594263.2365086016</v>
      </c>
      <c r="AE98" t="n">
        <v>813097.1772347582</v>
      </c>
      <c r="AF98" t="n">
        <v>1.685122742374809e-05</v>
      </c>
      <c r="AG98" t="n">
        <v>32</v>
      </c>
      <c r="AH98" t="n">
        <v>735496.3238285277</v>
      </c>
    </row>
    <row r="99">
      <c r="A99" t="n">
        <v>97</v>
      </c>
      <c r="B99" t="n">
        <v>135</v>
      </c>
      <c r="C99" t="inlineStr">
        <is>
          <t xml:space="preserve">CONCLUIDO	</t>
        </is>
      </c>
      <c r="D99" t="n">
        <v>3.6275</v>
      </c>
      <c r="E99" t="n">
        <v>27.57</v>
      </c>
      <c r="F99" t="n">
        <v>24.06</v>
      </c>
      <c r="G99" t="n">
        <v>111.03</v>
      </c>
      <c r="H99" t="n">
        <v>1.44</v>
      </c>
      <c r="I99" t="n">
        <v>13</v>
      </c>
      <c r="J99" t="n">
        <v>312.28</v>
      </c>
      <c r="K99" t="n">
        <v>59.89</v>
      </c>
      <c r="L99" t="n">
        <v>25.25</v>
      </c>
      <c r="M99" t="n">
        <v>11</v>
      </c>
      <c r="N99" t="n">
        <v>92.15000000000001</v>
      </c>
      <c r="O99" t="n">
        <v>38749.07</v>
      </c>
      <c r="P99" t="n">
        <v>408.67</v>
      </c>
      <c r="Q99" t="n">
        <v>452.62</v>
      </c>
      <c r="R99" t="n">
        <v>73.25</v>
      </c>
      <c r="S99" t="n">
        <v>57.64</v>
      </c>
      <c r="T99" t="n">
        <v>5698.41</v>
      </c>
      <c r="U99" t="n">
        <v>0.79</v>
      </c>
      <c r="V99" t="n">
        <v>0.88</v>
      </c>
      <c r="W99" t="n">
        <v>6.81</v>
      </c>
      <c r="X99" t="n">
        <v>0.33</v>
      </c>
      <c r="Y99" t="n">
        <v>1</v>
      </c>
      <c r="Z99" t="n">
        <v>10</v>
      </c>
      <c r="AA99" t="n">
        <v>594.0337062809007</v>
      </c>
      <c r="AB99" t="n">
        <v>812.7831238510588</v>
      </c>
      <c r="AC99" t="n">
        <v>735.212243258992</v>
      </c>
      <c r="AD99" t="n">
        <v>594033.7062809006</v>
      </c>
      <c r="AE99" t="n">
        <v>812783.1238510588</v>
      </c>
      <c r="AF99" t="n">
        <v>1.686424462152625e-05</v>
      </c>
      <c r="AG99" t="n">
        <v>32</v>
      </c>
      <c r="AH99" t="n">
        <v>735212.243258992</v>
      </c>
    </row>
    <row r="100">
      <c r="A100" t="n">
        <v>98</v>
      </c>
      <c r="B100" t="n">
        <v>135</v>
      </c>
      <c r="C100" t="inlineStr">
        <is>
          <t xml:space="preserve">CONCLUIDO	</t>
        </is>
      </c>
      <c r="D100" t="n">
        <v>3.6258</v>
      </c>
      <c r="E100" t="n">
        <v>27.58</v>
      </c>
      <c r="F100" t="n">
        <v>24.07</v>
      </c>
      <c r="G100" t="n">
        <v>111.09</v>
      </c>
      <c r="H100" t="n">
        <v>1.45</v>
      </c>
      <c r="I100" t="n">
        <v>13</v>
      </c>
      <c r="J100" t="n">
        <v>312.83</v>
      </c>
      <c r="K100" t="n">
        <v>59.89</v>
      </c>
      <c r="L100" t="n">
        <v>25.5</v>
      </c>
      <c r="M100" t="n">
        <v>11</v>
      </c>
      <c r="N100" t="n">
        <v>92.44</v>
      </c>
      <c r="O100" t="n">
        <v>38816.85</v>
      </c>
      <c r="P100" t="n">
        <v>408.99</v>
      </c>
      <c r="Q100" t="n">
        <v>452.6</v>
      </c>
      <c r="R100" t="n">
        <v>73.66</v>
      </c>
      <c r="S100" t="n">
        <v>57.64</v>
      </c>
      <c r="T100" t="n">
        <v>5904.6</v>
      </c>
      <c r="U100" t="n">
        <v>0.78</v>
      </c>
      <c r="V100" t="n">
        <v>0.88</v>
      </c>
      <c r="W100" t="n">
        <v>6.81</v>
      </c>
      <c r="X100" t="n">
        <v>0.35</v>
      </c>
      <c r="Y100" t="n">
        <v>1</v>
      </c>
      <c r="Z100" t="n">
        <v>10</v>
      </c>
      <c r="AA100" t="n">
        <v>594.4038223836461</v>
      </c>
      <c r="AB100" t="n">
        <v>813.2895330312052</v>
      </c>
      <c r="AC100" t="n">
        <v>735.6703214577349</v>
      </c>
      <c r="AD100" t="n">
        <v>594403.8223836462</v>
      </c>
      <c r="AE100" t="n">
        <v>813289.5330312052</v>
      </c>
      <c r="AF100" t="n">
        <v>1.685634132287523e-05</v>
      </c>
      <c r="AG100" t="n">
        <v>32</v>
      </c>
      <c r="AH100" t="n">
        <v>735670.3214577349</v>
      </c>
    </row>
    <row r="101">
      <c r="A101" t="n">
        <v>99</v>
      </c>
      <c r="B101" t="n">
        <v>135</v>
      </c>
      <c r="C101" t="inlineStr">
        <is>
          <t xml:space="preserve">CONCLUIDO	</t>
        </is>
      </c>
      <c r="D101" t="n">
        <v>3.6266</v>
      </c>
      <c r="E101" t="n">
        <v>27.57</v>
      </c>
      <c r="F101" t="n">
        <v>24.06</v>
      </c>
      <c r="G101" t="n">
        <v>111.06</v>
      </c>
      <c r="H101" t="n">
        <v>1.46</v>
      </c>
      <c r="I101" t="n">
        <v>13</v>
      </c>
      <c r="J101" t="n">
        <v>313.38</v>
      </c>
      <c r="K101" t="n">
        <v>59.89</v>
      </c>
      <c r="L101" t="n">
        <v>25.75</v>
      </c>
      <c r="M101" t="n">
        <v>11</v>
      </c>
      <c r="N101" t="n">
        <v>92.75</v>
      </c>
      <c r="O101" t="n">
        <v>38884.75</v>
      </c>
      <c r="P101" t="n">
        <v>408.58</v>
      </c>
      <c r="Q101" t="n">
        <v>452.56</v>
      </c>
      <c r="R101" t="n">
        <v>73.5</v>
      </c>
      <c r="S101" t="n">
        <v>57.64</v>
      </c>
      <c r="T101" t="n">
        <v>5824.15</v>
      </c>
      <c r="U101" t="n">
        <v>0.78</v>
      </c>
      <c r="V101" t="n">
        <v>0.88</v>
      </c>
      <c r="W101" t="n">
        <v>6.81</v>
      </c>
      <c r="X101" t="n">
        <v>0.34</v>
      </c>
      <c r="Y101" t="n">
        <v>1</v>
      </c>
      <c r="Z101" t="n">
        <v>10</v>
      </c>
      <c r="AA101" t="n">
        <v>594.0494108769419</v>
      </c>
      <c r="AB101" t="n">
        <v>812.8046115722002</v>
      </c>
      <c r="AC101" t="n">
        <v>735.2316802221859</v>
      </c>
      <c r="AD101" t="n">
        <v>594049.4108769419</v>
      </c>
      <c r="AE101" t="n">
        <v>812804.6115722002</v>
      </c>
      <c r="AF101" t="n">
        <v>1.686006052224042e-05</v>
      </c>
      <c r="AG101" t="n">
        <v>32</v>
      </c>
      <c r="AH101" t="n">
        <v>735231.6802221859</v>
      </c>
    </row>
    <row r="102">
      <c r="A102" t="n">
        <v>100</v>
      </c>
      <c r="B102" t="n">
        <v>135</v>
      </c>
      <c r="C102" t="inlineStr">
        <is>
          <t xml:space="preserve">CONCLUIDO	</t>
        </is>
      </c>
      <c r="D102" t="n">
        <v>3.6263</v>
      </c>
      <c r="E102" t="n">
        <v>27.58</v>
      </c>
      <c r="F102" t="n">
        <v>24.07</v>
      </c>
      <c r="G102" t="n">
        <v>111.07</v>
      </c>
      <c r="H102" t="n">
        <v>1.48</v>
      </c>
      <c r="I102" t="n">
        <v>13</v>
      </c>
      <c r="J102" t="n">
        <v>313.93</v>
      </c>
      <c r="K102" t="n">
        <v>59.89</v>
      </c>
      <c r="L102" t="n">
        <v>26</v>
      </c>
      <c r="M102" t="n">
        <v>11</v>
      </c>
      <c r="N102" t="n">
        <v>93.05</v>
      </c>
      <c r="O102" t="n">
        <v>38952.8</v>
      </c>
      <c r="P102" t="n">
        <v>408.21</v>
      </c>
      <c r="Q102" t="n">
        <v>452.64</v>
      </c>
      <c r="R102" t="n">
        <v>73.41</v>
      </c>
      <c r="S102" t="n">
        <v>57.64</v>
      </c>
      <c r="T102" t="n">
        <v>5776.82</v>
      </c>
      <c r="U102" t="n">
        <v>0.79</v>
      </c>
      <c r="V102" t="n">
        <v>0.88</v>
      </c>
      <c r="W102" t="n">
        <v>6.82</v>
      </c>
      <c r="X102" t="n">
        <v>0.34</v>
      </c>
      <c r="Y102" t="n">
        <v>1</v>
      </c>
      <c r="Z102" t="n">
        <v>10</v>
      </c>
      <c r="AA102" t="n">
        <v>593.8414573343373</v>
      </c>
      <c r="AB102" t="n">
        <v>812.5200803609457</v>
      </c>
      <c r="AC102" t="n">
        <v>734.9743042703914</v>
      </c>
      <c r="AD102" t="n">
        <v>593841.4573343373</v>
      </c>
      <c r="AE102" t="n">
        <v>812520.0803609457</v>
      </c>
      <c r="AF102" t="n">
        <v>1.685866582247847e-05</v>
      </c>
      <c r="AG102" t="n">
        <v>32</v>
      </c>
      <c r="AH102" t="n">
        <v>734974.3042703914</v>
      </c>
    </row>
    <row r="103">
      <c r="A103" t="n">
        <v>101</v>
      </c>
      <c r="B103" t="n">
        <v>135</v>
      </c>
      <c r="C103" t="inlineStr">
        <is>
          <t xml:space="preserve">CONCLUIDO	</t>
        </is>
      </c>
      <c r="D103" t="n">
        <v>3.6246</v>
      </c>
      <c r="E103" t="n">
        <v>27.59</v>
      </c>
      <c r="F103" t="n">
        <v>24.08</v>
      </c>
      <c r="G103" t="n">
        <v>111.13</v>
      </c>
      <c r="H103" t="n">
        <v>1.49</v>
      </c>
      <c r="I103" t="n">
        <v>13</v>
      </c>
      <c r="J103" t="n">
        <v>314.49</v>
      </c>
      <c r="K103" t="n">
        <v>59.89</v>
      </c>
      <c r="L103" t="n">
        <v>26.25</v>
      </c>
      <c r="M103" t="n">
        <v>11</v>
      </c>
      <c r="N103" t="n">
        <v>93.34999999999999</v>
      </c>
      <c r="O103" t="n">
        <v>39020.97</v>
      </c>
      <c r="P103" t="n">
        <v>408.22</v>
      </c>
      <c r="Q103" t="n">
        <v>452.62</v>
      </c>
      <c r="R103" t="n">
        <v>73.78</v>
      </c>
      <c r="S103" t="n">
        <v>57.64</v>
      </c>
      <c r="T103" t="n">
        <v>5964.97</v>
      </c>
      <c r="U103" t="n">
        <v>0.78</v>
      </c>
      <c r="V103" t="n">
        <v>0.88</v>
      </c>
      <c r="W103" t="n">
        <v>6.82</v>
      </c>
      <c r="X103" t="n">
        <v>0.35</v>
      </c>
      <c r="Y103" t="n">
        <v>1</v>
      </c>
      <c r="Z103" t="n">
        <v>10</v>
      </c>
      <c r="AA103" t="n">
        <v>594.0047468515285</v>
      </c>
      <c r="AB103" t="n">
        <v>812.7435002821917</v>
      </c>
      <c r="AC103" t="n">
        <v>735.1764013079256</v>
      </c>
      <c r="AD103" t="n">
        <v>594004.7468515284</v>
      </c>
      <c r="AE103" t="n">
        <v>812743.5002821917</v>
      </c>
      <c r="AF103" t="n">
        <v>1.685076252382745e-05</v>
      </c>
      <c r="AG103" t="n">
        <v>32</v>
      </c>
      <c r="AH103" t="n">
        <v>735176.4013079256</v>
      </c>
    </row>
    <row r="104">
      <c r="A104" t="n">
        <v>102</v>
      </c>
      <c r="B104" t="n">
        <v>135</v>
      </c>
      <c r="C104" t="inlineStr">
        <is>
          <t xml:space="preserve">CONCLUIDO	</t>
        </is>
      </c>
      <c r="D104" t="n">
        <v>3.6378</v>
      </c>
      <c r="E104" t="n">
        <v>27.49</v>
      </c>
      <c r="F104" t="n">
        <v>24.03</v>
      </c>
      <c r="G104" t="n">
        <v>120.15</v>
      </c>
      <c r="H104" t="n">
        <v>1.5</v>
      </c>
      <c r="I104" t="n">
        <v>12</v>
      </c>
      <c r="J104" t="n">
        <v>315.04</v>
      </c>
      <c r="K104" t="n">
        <v>59.89</v>
      </c>
      <c r="L104" t="n">
        <v>26.5</v>
      </c>
      <c r="M104" t="n">
        <v>10</v>
      </c>
      <c r="N104" t="n">
        <v>93.65000000000001</v>
      </c>
      <c r="O104" t="n">
        <v>39089.29</v>
      </c>
      <c r="P104" t="n">
        <v>406.77</v>
      </c>
      <c r="Q104" t="n">
        <v>452.6</v>
      </c>
      <c r="R104" t="n">
        <v>72.31999999999999</v>
      </c>
      <c r="S104" t="n">
        <v>57.64</v>
      </c>
      <c r="T104" t="n">
        <v>5235.76</v>
      </c>
      <c r="U104" t="n">
        <v>0.8</v>
      </c>
      <c r="V104" t="n">
        <v>0.88</v>
      </c>
      <c r="W104" t="n">
        <v>6.81</v>
      </c>
      <c r="X104" t="n">
        <v>0.3</v>
      </c>
      <c r="Y104" t="n">
        <v>1</v>
      </c>
      <c r="Z104" t="n">
        <v>10</v>
      </c>
      <c r="AA104" t="n">
        <v>591.8658585258098</v>
      </c>
      <c r="AB104" t="n">
        <v>809.8169789138503</v>
      </c>
      <c r="AC104" t="n">
        <v>732.5291830315801</v>
      </c>
      <c r="AD104" t="n">
        <v>591865.8585258098</v>
      </c>
      <c r="AE104" t="n">
        <v>809816.9789138504</v>
      </c>
      <c r="AF104" t="n">
        <v>1.691212931335305e-05</v>
      </c>
      <c r="AG104" t="n">
        <v>32</v>
      </c>
      <c r="AH104" t="n">
        <v>732529.1830315802</v>
      </c>
    </row>
    <row r="105">
      <c r="A105" t="n">
        <v>103</v>
      </c>
      <c r="B105" t="n">
        <v>135</v>
      </c>
      <c r="C105" t="inlineStr">
        <is>
          <t xml:space="preserve">CONCLUIDO	</t>
        </is>
      </c>
      <c r="D105" t="n">
        <v>3.6381</v>
      </c>
      <c r="E105" t="n">
        <v>27.49</v>
      </c>
      <c r="F105" t="n">
        <v>24.03</v>
      </c>
      <c r="G105" t="n">
        <v>120.14</v>
      </c>
      <c r="H105" t="n">
        <v>1.51</v>
      </c>
      <c r="I105" t="n">
        <v>12</v>
      </c>
      <c r="J105" t="n">
        <v>315.6</v>
      </c>
      <c r="K105" t="n">
        <v>59.89</v>
      </c>
      <c r="L105" t="n">
        <v>26.75</v>
      </c>
      <c r="M105" t="n">
        <v>10</v>
      </c>
      <c r="N105" t="n">
        <v>93.95999999999999</v>
      </c>
      <c r="O105" t="n">
        <v>39157.74</v>
      </c>
      <c r="P105" t="n">
        <v>407.01</v>
      </c>
      <c r="Q105" t="n">
        <v>452.57</v>
      </c>
      <c r="R105" t="n">
        <v>72.18000000000001</v>
      </c>
      <c r="S105" t="n">
        <v>57.64</v>
      </c>
      <c r="T105" t="n">
        <v>5167.43</v>
      </c>
      <c r="U105" t="n">
        <v>0.8</v>
      </c>
      <c r="V105" t="n">
        <v>0.88</v>
      </c>
      <c r="W105" t="n">
        <v>6.81</v>
      </c>
      <c r="X105" t="n">
        <v>0.3</v>
      </c>
      <c r="Y105" t="n">
        <v>1</v>
      </c>
      <c r="Z105" t="n">
        <v>10</v>
      </c>
      <c r="AA105" t="n">
        <v>592.0004292425506</v>
      </c>
      <c r="AB105" t="n">
        <v>810.0011045053361</v>
      </c>
      <c r="AC105" t="n">
        <v>732.6957359350364</v>
      </c>
      <c r="AD105" t="n">
        <v>592000.4292425506</v>
      </c>
      <c r="AE105" t="n">
        <v>810001.1045053361</v>
      </c>
      <c r="AF105" t="n">
        <v>1.6913524013115e-05</v>
      </c>
      <c r="AG105" t="n">
        <v>32</v>
      </c>
      <c r="AH105" t="n">
        <v>732695.7359350364</v>
      </c>
    </row>
    <row r="106">
      <c r="A106" t="n">
        <v>104</v>
      </c>
      <c r="B106" t="n">
        <v>135</v>
      </c>
      <c r="C106" t="inlineStr">
        <is>
          <t xml:space="preserve">CONCLUIDO	</t>
        </is>
      </c>
      <c r="D106" t="n">
        <v>3.6385</v>
      </c>
      <c r="E106" t="n">
        <v>27.48</v>
      </c>
      <c r="F106" t="n">
        <v>24.02</v>
      </c>
      <c r="G106" t="n">
        <v>120.12</v>
      </c>
      <c r="H106" t="n">
        <v>1.52</v>
      </c>
      <c r="I106" t="n">
        <v>12</v>
      </c>
      <c r="J106" t="n">
        <v>316.15</v>
      </c>
      <c r="K106" t="n">
        <v>59.89</v>
      </c>
      <c r="L106" t="n">
        <v>27</v>
      </c>
      <c r="M106" t="n">
        <v>10</v>
      </c>
      <c r="N106" t="n">
        <v>94.26000000000001</v>
      </c>
      <c r="O106" t="n">
        <v>39226.32</v>
      </c>
      <c r="P106" t="n">
        <v>407.34</v>
      </c>
      <c r="Q106" t="n">
        <v>452.57</v>
      </c>
      <c r="R106" t="n">
        <v>72.09999999999999</v>
      </c>
      <c r="S106" t="n">
        <v>57.64</v>
      </c>
      <c r="T106" t="n">
        <v>5127.42</v>
      </c>
      <c r="U106" t="n">
        <v>0.8</v>
      </c>
      <c r="V106" t="n">
        <v>0.88</v>
      </c>
      <c r="W106" t="n">
        <v>6.81</v>
      </c>
      <c r="X106" t="n">
        <v>0.3</v>
      </c>
      <c r="Y106" t="n">
        <v>1</v>
      </c>
      <c r="Z106" t="n">
        <v>10</v>
      </c>
      <c r="AA106" t="n">
        <v>592.1729341997911</v>
      </c>
      <c r="AB106" t="n">
        <v>810.2371333982144</v>
      </c>
      <c r="AC106" t="n">
        <v>732.909238561647</v>
      </c>
      <c r="AD106" t="n">
        <v>592172.9341997912</v>
      </c>
      <c r="AE106" t="n">
        <v>810237.1333982144</v>
      </c>
      <c r="AF106" t="n">
        <v>1.691538361279759e-05</v>
      </c>
      <c r="AG106" t="n">
        <v>32</v>
      </c>
      <c r="AH106" t="n">
        <v>732909.238561647</v>
      </c>
    </row>
    <row r="107">
      <c r="A107" t="n">
        <v>105</v>
      </c>
      <c r="B107" t="n">
        <v>135</v>
      </c>
      <c r="C107" t="inlineStr">
        <is>
          <t xml:space="preserve">CONCLUIDO	</t>
        </is>
      </c>
      <c r="D107" t="n">
        <v>3.638</v>
      </c>
      <c r="E107" t="n">
        <v>27.49</v>
      </c>
      <c r="F107" t="n">
        <v>24.03</v>
      </c>
      <c r="G107" t="n">
        <v>120.14</v>
      </c>
      <c r="H107" t="n">
        <v>1.53</v>
      </c>
      <c r="I107" t="n">
        <v>12</v>
      </c>
      <c r="J107" t="n">
        <v>316.71</v>
      </c>
      <c r="K107" t="n">
        <v>59.89</v>
      </c>
      <c r="L107" t="n">
        <v>27.25</v>
      </c>
      <c r="M107" t="n">
        <v>10</v>
      </c>
      <c r="N107" t="n">
        <v>94.56999999999999</v>
      </c>
      <c r="O107" t="n">
        <v>39295.05</v>
      </c>
      <c r="P107" t="n">
        <v>407.9</v>
      </c>
      <c r="Q107" t="n">
        <v>452.56</v>
      </c>
      <c r="R107" t="n">
        <v>72.09</v>
      </c>
      <c r="S107" t="n">
        <v>57.64</v>
      </c>
      <c r="T107" t="n">
        <v>5120.91</v>
      </c>
      <c r="U107" t="n">
        <v>0.8</v>
      </c>
      <c r="V107" t="n">
        <v>0.88</v>
      </c>
      <c r="W107" t="n">
        <v>6.82</v>
      </c>
      <c r="X107" t="n">
        <v>0.3</v>
      </c>
      <c r="Y107" t="n">
        <v>1</v>
      </c>
      <c r="Z107" t="n">
        <v>10</v>
      </c>
      <c r="AA107" t="n">
        <v>592.6004590263062</v>
      </c>
      <c r="AB107" t="n">
        <v>810.8220917269161</v>
      </c>
      <c r="AC107" t="n">
        <v>733.4383692884516</v>
      </c>
      <c r="AD107" t="n">
        <v>592600.4590263062</v>
      </c>
      <c r="AE107" t="n">
        <v>810822.0917269161</v>
      </c>
      <c r="AF107" t="n">
        <v>1.691305911319435e-05</v>
      </c>
      <c r="AG107" t="n">
        <v>32</v>
      </c>
      <c r="AH107" t="n">
        <v>733438.3692884515</v>
      </c>
    </row>
    <row r="108">
      <c r="A108" t="n">
        <v>106</v>
      </c>
      <c r="B108" t="n">
        <v>135</v>
      </c>
      <c r="C108" t="inlineStr">
        <is>
          <t xml:space="preserve">CONCLUIDO	</t>
        </is>
      </c>
      <c r="D108" t="n">
        <v>3.6389</v>
      </c>
      <c r="E108" t="n">
        <v>27.48</v>
      </c>
      <c r="F108" t="n">
        <v>24.02</v>
      </c>
      <c r="G108" t="n">
        <v>120.1</v>
      </c>
      <c r="H108" t="n">
        <v>1.54</v>
      </c>
      <c r="I108" t="n">
        <v>12</v>
      </c>
      <c r="J108" t="n">
        <v>317.27</v>
      </c>
      <c r="K108" t="n">
        <v>59.89</v>
      </c>
      <c r="L108" t="n">
        <v>27.5</v>
      </c>
      <c r="M108" t="n">
        <v>10</v>
      </c>
      <c r="N108" t="n">
        <v>94.88</v>
      </c>
      <c r="O108" t="n">
        <v>39363.91</v>
      </c>
      <c r="P108" t="n">
        <v>407.85</v>
      </c>
      <c r="Q108" t="n">
        <v>452.61</v>
      </c>
      <c r="R108" t="n">
        <v>71.98</v>
      </c>
      <c r="S108" t="n">
        <v>57.64</v>
      </c>
      <c r="T108" t="n">
        <v>5070.04</v>
      </c>
      <c r="U108" t="n">
        <v>0.8</v>
      </c>
      <c r="V108" t="n">
        <v>0.88</v>
      </c>
      <c r="W108" t="n">
        <v>6.81</v>
      </c>
      <c r="X108" t="n">
        <v>0.3</v>
      </c>
      <c r="Y108" t="n">
        <v>1</v>
      </c>
      <c r="Z108" t="n">
        <v>10</v>
      </c>
      <c r="AA108" t="n">
        <v>592.4785749072506</v>
      </c>
      <c r="AB108" t="n">
        <v>810.6553244980765</v>
      </c>
      <c r="AC108" t="n">
        <v>733.2875180898733</v>
      </c>
      <c r="AD108" t="n">
        <v>592478.5749072506</v>
      </c>
      <c r="AE108" t="n">
        <v>810655.3244980766</v>
      </c>
      <c r="AF108" t="n">
        <v>1.691724321248019e-05</v>
      </c>
      <c r="AG108" t="n">
        <v>32</v>
      </c>
      <c r="AH108" t="n">
        <v>733287.5180898733</v>
      </c>
    </row>
    <row r="109">
      <c r="A109" t="n">
        <v>107</v>
      </c>
      <c r="B109" t="n">
        <v>135</v>
      </c>
      <c r="C109" t="inlineStr">
        <is>
          <t xml:space="preserve">CONCLUIDO	</t>
        </is>
      </c>
      <c r="D109" t="n">
        <v>3.6375</v>
      </c>
      <c r="E109" t="n">
        <v>27.49</v>
      </c>
      <c r="F109" t="n">
        <v>24.03</v>
      </c>
      <c r="G109" t="n">
        <v>120.16</v>
      </c>
      <c r="H109" t="n">
        <v>1.56</v>
      </c>
      <c r="I109" t="n">
        <v>12</v>
      </c>
      <c r="J109" t="n">
        <v>317.83</v>
      </c>
      <c r="K109" t="n">
        <v>59.89</v>
      </c>
      <c r="L109" t="n">
        <v>27.75</v>
      </c>
      <c r="M109" t="n">
        <v>10</v>
      </c>
      <c r="N109" t="n">
        <v>95.19</v>
      </c>
      <c r="O109" t="n">
        <v>39432.92</v>
      </c>
      <c r="P109" t="n">
        <v>408.53</v>
      </c>
      <c r="Q109" t="n">
        <v>452.58</v>
      </c>
      <c r="R109" t="n">
        <v>72.34999999999999</v>
      </c>
      <c r="S109" t="n">
        <v>57.64</v>
      </c>
      <c r="T109" t="n">
        <v>5253.07</v>
      </c>
      <c r="U109" t="n">
        <v>0.8</v>
      </c>
      <c r="V109" t="n">
        <v>0.88</v>
      </c>
      <c r="W109" t="n">
        <v>6.81</v>
      </c>
      <c r="X109" t="n">
        <v>0.31</v>
      </c>
      <c r="Y109" t="n">
        <v>1</v>
      </c>
      <c r="Z109" t="n">
        <v>10</v>
      </c>
      <c r="AA109" t="n">
        <v>593.061106575126</v>
      </c>
      <c r="AB109" t="n">
        <v>811.4523700255472</v>
      </c>
      <c r="AC109" t="n">
        <v>734.0084947108627</v>
      </c>
      <c r="AD109" t="n">
        <v>593061.1065751261</v>
      </c>
      <c r="AE109" t="n">
        <v>811452.3700255472</v>
      </c>
      <c r="AF109" t="n">
        <v>1.691073461359111e-05</v>
      </c>
      <c r="AG109" t="n">
        <v>32</v>
      </c>
      <c r="AH109" t="n">
        <v>734008.4947108626</v>
      </c>
    </row>
    <row r="110">
      <c r="A110" t="n">
        <v>108</v>
      </c>
      <c r="B110" t="n">
        <v>135</v>
      </c>
      <c r="C110" t="inlineStr">
        <is>
          <t xml:space="preserve">CONCLUIDO	</t>
        </is>
      </c>
      <c r="D110" t="n">
        <v>3.6366</v>
      </c>
      <c r="E110" t="n">
        <v>27.5</v>
      </c>
      <c r="F110" t="n">
        <v>24.04</v>
      </c>
      <c r="G110" t="n">
        <v>120.19</v>
      </c>
      <c r="H110" t="n">
        <v>1.57</v>
      </c>
      <c r="I110" t="n">
        <v>12</v>
      </c>
      <c r="J110" t="n">
        <v>318.39</v>
      </c>
      <c r="K110" t="n">
        <v>59.89</v>
      </c>
      <c r="L110" t="n">
        <v>28</v>
      </c>
      <c r="M110" t="n">
        <v>10</v>
      </c>
      <c r="N110" t="n">
        <v>95.5</v>
      </c>
      <c r="O110" t="n">
        <v>39502.07</v>
      </c>
      <c r="P110" t="n">
        <v>408.57</v>
      </c>
      <c r="Q110" t="n">
        <v>452.59</v>
      </c>
      <c r="R110" t="n">
        <v>72.48</v>
      </c>
      <c r="S110" t="n">
        <v>57.64</v>
      </c>
      <c r="T110" t="n">
        <v>5319.09</v>
      </c>
      <c r="U110" t="n">
        <v>0.8</v>
      </c>
      <c r="V110" t="n">
        <v>0.88</v>
      </c>
      <c r="W110" t="n">
        <v>6.82</v>
      </c>
      <c r="X110" t="n">
        <v>0.31</v>
      </c>
      <c r="Y110" t="n">
        <v>1</v>
      </c>
      <c r="Z110" t="n">
        <v>10</v>
      </c>
      <c r="AA110" t="n">
        <v>593.1765309333468</v>
      </c>
      <c r="AB110" t="n">
        <v>811.6102987246283</v>
      </c>
      <c r="AC110" t="n">
        <v>734.1513509165575</v>
      </c>
      <c r="AD110" t="n">
        <v>593176.5309333468</v>
      </c>
      <c r="AE110" t="n">
        <v>811610.2987246283</v>
      </c>
      <c r="AF110" t="n">
        <v>1.690655051430527e-05</v>
      </c>
      <c r="AG110" t="n">
        <v>32</v>
      </c>
      <c r="AH110" t="n">
        <v>734151.3509165575</v>
      </c>
    </row>
    <row r="111">
      <c r="A111" t="n">
        <v>109</v>
      </c>
      <c r="B111" t="n">
        <v>135</v>
      </c>
      <c r="C111" t="inlineStr">
        <is>
          <t xml:space="preserve">CONCLUIDO	</t>
        </is>
      </c>
      <c r="D111" t="n">
        <v>3.6369</v>
      </c>
      <c r="E111" t="n">
        <v>27.5</v>
      </c>
      <c r="F111" t="n">
        <v>24.04</v>
      </c>
      <c r="G111" t="n">
        <v>120.18</v>
      </c>
      <c r="H111" t="n">
        <v>1.58</v>
      </c>
      <c r="I111" t="n">
        <v>12</v>
      </c>
      <c r="J111" t="n">
        <v>318.95</v>
      </c>
      <c r="K111" t="n">
        <v>59.89</v>
      </c>
      <c r="L111" t="n">
        <v>28.25</v>
      </c>
      <c r="M111" t="n">
        <v>10</v>
      </c>
      <c r="N111" t="n">
        <v>95.81</v>
      </c>
      <c r="O111" t="n">
        <v>39571.36</v>
      </c>
      <c r="P111" t="n">
        <v>408.47</v>
      </c>
      <c r="Q111" t="n">
        <v>452.56</v>
      </c>
      <c r="R111" t="n">
        <v>72.42</v>
      </c>
      <c r="S111" t="n">
        <v>57.64</v>
      </c>
      <c r="T111" t="n">
        <v>5286.71</v>
      </c>
      <c r="U111" t="n">
        <v>0.8</v>
      </c>
      <c r="V111" t="n">
        <v>0.88</v>
      </c>
      <c r="W111" t="n">
        <v>6.82</v>
      </c>
      <c r="X111" t="n">
        <v>0.31</v>
      </c>
      <c r="Y111" t="n">
        <v>1</v>
      </c>
      <c r="Z111" t="n">
        <v>10</v>
      </c>
      <c r="AA111" t="n">
        <v>593.0849276770514</v>
      </c>
      <c r="AB111" t="n">
        <v>811.4849631081144</v>
      </c>
      <c r="AC111" t="n">
        <v>734.0379771553742</v>
      </c>
      <c r="AD111" t="n">
        <v>593084.9276770514</v>
      </c>
      <c r="AE111" t="n">
        <v>811484.9631081143</v>
      </c>
      <c r="AF111" t="n">
        <v>1.690794521406722e-05</v>
      </c>
      <c r="AG111" t="n">
        <v>32</v>
      </c>
      <c r="AH111" t="n">
        <v>734037.9771553741</v>
      </c>
    </row>
    <row r="112">
      <c r="A112" t="n">
        <v>110</v>
      </c>
      <c r="B112" t="n">
        <v>135</v>
      </c>
      <c r="C112" t="inlineStr">
        <is>
          <t xml:space="preserve">CONCLUIDO	</t>
        </is>
      </c>
      <c r="D112" t="n">
        <v>3.6361</v>
      </c>
      <c r="E112" t="n">
        <v>27.5</v>
      </c>
      <c r="F112" t="n">
        <v>24.04</v>
      </c>
      <c r="G112" t="n">
        <v>120.21</v>
      </c>
      <c r="H112" t="n">
        <v>1.59</v>
      </c>
      <c r="I112" t="n">
        <v>12</v>
      </c>
      <c r="J112" t="n">
        <v>319.51</v>
      </c>
      <c r="K112" t="n">
        <v>59.89</v>
      </c>
      <c r="L112" t="n">
        <v>28.5</v>
      </c>
      <c r="M112" t="n">
        <v>10</v>
      </c>
      <c r="N112" t="n">
        <v>96.13</v>
      </c>
      <c r="O112" t="n">
        <v>39640.79</v>
      </c>
      <c r="P112" t="n">
        <v>408.33</v>
      </c>
      <c r="Q112" t="n">
        <v>452.56</v>
      </c>
      <c r="R112" t="n">
        <v>72.76000000000001</v>
      </c>
      <c r="S112" t="n">
        <v>57.64</v>
      </c>
      <c r="T112" t="n">
        <v>5459.44</v>
      </c>
      <c r="U112" t="n">
        <v>0.79</v>
      </c>
      <c r="V112" t="n">
        <v>0.88</v>
      </c>
      <c r="W112" t="n">
        <v>6.81</v>
      </c>
      <c r="X112" t="n">
        <v>0.32</v>
      </c>
      <c r="Y112" t="n">
        <v>1</v>
      </c>
      <c r="Z112" t="n">
        <v>10</v>
      </c>
      <c r="AA112" t="n">
        <v>593.0587315096683</v>
      </c>
      <c r="AB112" t="n">
        <v>811.4491203562075</v>
      </c>
      <c r="AC112" t="n">
        <v>734.0055551854035</v>
      </c>
      <c r="AD112" t="n">
        <v>593058.7315096683</v>
      </c>
      <c r="AE112" t="n">
        <v>811449.1203562075</v>
      </c>
      <c r="AF112" t="n">
        <v>1.690422601470203e-05</v>
      </c>
      <c r="AG112" t="n">
        <v>32</v>
      </c>
      <c r="AH112" t="n">
        <v>734005.5551854036</v>
      </c>
    </row>
    <row r="113">
      <c r="A113" t="n">
        <v>111</v>
      </c>
      <c r="B113" t="n">
        <v>135</v>
      </c>
      <c r="C113" t="inlineStr">
        <is>
          <t xml:space="preserve">CONCLUIDO	</t>
        </is>
      </c>
      <c r="D113" t="n">
        <v>3.6374</v>
      </c>
      <c r="E113" t="n">
        <v>27.49</v>
      </c>
      <c r="F113" t="n">
        <v>24.03</v>
      </c>
      <c r="G113" t="n">
        <v>120.16</v>
      </c>
      <c r="H113" t="n">
        <v>1.6</v>
      </c>
      <c r="I113" t="n">
        <v>12</v>
      </c>
      <c r="J113" t="n">
        <v>320.08</v>
      </c>
      <c r="K113" t="n">
        <v>59.89</v>
      </c>
      <c r="L113" t="n">
        <v>28.75</v>
      </c>
      <c r="M113" t="n">
        <v>10</v>
      </c>
      <c r="N113" t="n">
        <v>96.44</v>
      </c>
      <c r="O113" t="n">
        <v>39710.36</v>
      </c>
      <c r="P113" t="n">
        <v>407.69</v>
      </c>
      <c r="Q113" t="n">
        <v>452.56</v>
      </c>
      <c r="R113" t="n">
        <v>72.44</v>
      </c>
      <c r="S113" t="n">
        <v>57.64</v>
      </c>
      <c r="T113" t="n">
        <v>5295.82</v>
      </c>
      <c r="U113" t="n">
        <v>0.8</v>
      </c>
      <c r="V113" t="n">
        <v>0.88</v>
      </c>
      <c r="W113" t="n">
        <v>6.81</v>
      </c>
      <c r="X113" t="n">
        <v>0.31</v>
      </c>
      <c r="Y113" t="n">
        <v>1</v>
      </c>
      <c r="Z113" t="n">
        <v>10</v>
      </c>
      <c r="AA113" t="n">
        <v>592.5109204380798</v>
      </c>
      <c r="AB113" t="n">
        <v>810.6995810803411</v>
      </c>
      <c r="AC113" t="n">
        <v>733.327550886041</v>
      </c>
      <c r="AD113" t="n">
        <v>592510.9204380797</v>
      </c>
      <c r="AE113" t="n">
        <v>810699.5810803411</v>
      </c>
      <c r="AF113" t="n">
        <v>1.691026971367046e-05</v>
      </c>
      <c r="AG113" t="n">
        <v>32</v>
      </c>
      <c r="AH113" t="n">
        <v>733327.550886041</v>
      </c>
    </row>
    <row r="114">
      <c r="A114" t="n">
        <v>112</v>
      </c>
      <c r="B114" t="n">
        <v>135</v>
      </c>
      <c r="C114" t="inlineStr">
        <is>
          <t xml:space="preserve">CONCLUIDO	</t>
        </is>
      </c>
      <c r="D114" t="n">
        <v>3.6368</v>
      </c>
      <c r="E114" t="n">
        <v>27.5</v>
      </c>
      <c r="F114" t="n">
        <v>24.04</v>
      </c>
      <c r="G114" t="n">
        <v>120.18</v>
      </c>
      <c r="H114" t="n">
        <v>1.61</v>
      </c>
      <c r="I114" t="n">
        <v>12</v>
      </c>
      <c r="J114" t="n">
        <v>320.64</v>
      </c>
      <c r="K114" t="n">
        <v>59.89</v>
      </c>
      <c r="L114" t="n">
        <v>29</v>
      </c>
      <c r="M114" t="n">
        <v>10</v>
      </c>
      <c r="N114" t="n">
        <v>96.75</v>
      </c>
      <c r="O114" t="n">
        <v>39780.08</v>
      </c>
      <c r="P114" t="n">
        <v>407.43</v>
      </c>
      <c r="Q114" t="n">
        <v>452.57</v>
      </c>
      <c r="R114" t="n">
        <v>72.61</v>
      </c>
      <c r="S114" t="n">
        <v>57.64</v>
      </c>
      <c r="T114" t="n">
        <v>5383.04</v>
      </c>
      <c r="U114" t="n">
        <v>0.79</v>
      </c>
      <c r="V114" t="n">
        <v>0.88</v>
      </c>
      <c r="W114" t="n">
        <v>6.81</v>
      </c>
      <c r="X114" t="n">
        <v>0.31</v>
      </c>
      <c r="Y114" t="n">
        <v>1</v>
      </c>
      <c r="Z114" t="n">
        <v>10</v>
      </c>
      <c r="AA114" t="n">
        <v>592.4016417324906</v>
      </c>
      <c r="AB114" t="n">
        <v>810.5500611343177</v>
      </c>
      <c r="AC114" t="n">
        <v>733.1923009138135</v>
      </c>
      <c r="AD114" t="n">
        <v>592401.6417324906</v>
      </c>
      <c r="AE114" t="n">
        <v>810550.0611343178</v>
      </c>
      <c r="AF114" t="n">
        <v>1.690748031414657e-05</v>
      </c>
      <c r="AG114" t="n">
        <v>32</v>
      </c>
      <c r="AH114" t="n">
        <v>733192.3009138135</v>
      </c>
    </row>
    <row r="115">
      <c r="A115" t="n">
        <v>113</v>
      </c>
      <c r="B115" t="n">
        <v>135</v>
      </c>
      <c r="C115" t="inlineStr">
        <is>
          <t xml:space="preserve">CONCLUIDO	</t>
        </is>
      </c>
      <c r="D115" t="n">
        <v>3.6465</v>
      </c>
      <c r="E115" t="n">
        <v>27.42</v>
      </c>
      <c r="F115" t="n">
        <v>24.01</v>
      </c>
      <c r="G115" t="n">
        <v>130.99</v>
      </c>
      <c r="H115" t="n">
        <v>1.62</v>
      </c>
      <c r="I115" t="n">
        <v>11</v>
      </c>
      <c r="J115" t="n">
        <v>321.21</v>
      </c>
      <c r="K115" t="n">
        <v>59.89</v>
      </c>
      <c r="L115" t="n">
        <v>29.25</v>
      </c>
      <c r="M115" t="n">
        <v>9</v>
      </c>
      <c r="N115" t="n">
        <v>97.06999999999999</v>
      </c>
      <c r="O115" t="n">
        <v>39849.95</v>
      </c>
      <c r="P115" t="n">
        <v>407.11</v>
      </c>
      <c r="Q115" t="n">
        <v>452.56</v>
      </c>
      <c r="R115" t="n">
        <v>71.7</v>
      </c>
      <c r="S115" t="n">
        <v>57.64</v>
      </c>
      <c r="T115" t="n">
        <v>4934.62</v>
      </c>
      <c r="U115" t="n">
        <v>0.8</v>
      </c>
      <c r="V115" t="n">
        <v>0.88</v>
      </c>
      <c r="W115" t="n">
        <v>6.82</v>
      </c>
      <c r="X115" t="n">
        <v>0.29</v>
      </c>
      <c r="Y115" t="n">
        <v>1</v>
      </c>
      <c r="Z115" t="n">
        <v>10</v>
      </c>
      <c r="AA115" t="n">
        <v>591.3414983405352</v>
      </c>
      <c r="AB115" t="n">
        <v>809.0995261752189</v>
      </c>
      <c r="AC115" t="n">
        <v>731.8802029753725</v>
      </c>
      <c r="AD115" t="n">
        <v>591341.4983405352</v>
      </c>
      <c r="AE115" t="n">
        <v>809099.5261752189</v>
      </c>
      <c r="AF115" t="n">
        <v>1.695257560644948e-05</v>
      </c>
      <c r="AG115" t="n">
        <v>32</v>
      </c>
      <c r="AH115" t="n">
        <v>731880.2029753726</v>
      </c>
    </row>
    <row r="116">
      <c r="A116" t="n">
        <v>114</v>
      </c>
      <c r="B116" t="n">
        <v>135</v>
      </c>
      <c r="C116" t="inlineStr">
        <is>
          <t xml:space="preserve">CONCLUIDO	</t>
        </is>
      </c>
      <c r="D116" t="n">
        <v>3.6487</v>
      </c>
      <c r="E116" t="n">
        <v>27.41</v>
      </c>
      <c r="F116" t="n">
        <v>24</v>
      </c>
      <c r="G116" t="n">
        <v>130.9</v>
      </c>
      <c r="H116" t="n">
        <v>1.63</v>
      </c>
      <c r="I116" t="n">
        <v>11</v>
      </c>
      <c r="J116" t="n">
        <v>321.78</v>
      </c>
      <c r="K116" t="n">
        <v>59.89</v>
      </c>
      <c r="L116" t="n">
        <v>29.5</v>
      </c>
      <c r="M116" t="n">
        <v>9</v>
      </c>
      <c r="N116" t="n">
        <v>97.39</v>
      </c>
      <c r="O116" t="n">
        <v>39919.96</v>
      </c>
      <c r="P116" t="n">
        <v>407.19</v>
      </c>
      <c r="Q116" t="n">
        <v>452.56</v>
      </c>
      <c r="R116" t="n">
        <v>71.29000000000001</v>
      </c>
      <c r="S116" t="n">
        <v>57.64</v>
      </c>
      <c r="T116" t="n">
        <v>4729.81</v>
      </c>
      <c r="U116" t="n">
        <v>0.8100000000000001</v>
      </c>
      <c r="V116" t="n">
        <v>0.88</v>
      </c>
      <c r="W116" t="n">
        <v>6.81</v>
      </c>
      <c r="X116" t="n">
        <v>0.27</v>
      </c>
      <c r="Y116" t="n">
        <v>1</v>
      </c>
      <c r="Z116" t="n">
        <v>10</v>
      </c>
      <c r="AA116" t="n">
        <v>591.1986643199841</v>
      </c>
      <c r="AB116" t="n">
        <v>808.9040943669087</v>
      </c>
      <c r="AC116" t="n">
        <v>731.7034229045571</v>
      </c>
      <c r="AD116" t="n">
        <v>591198.6643199841</v>
      </c>
      <c r="AE116" t="n">
        <v>808904.0943669087</v>
      </c>
      <c r="AF116" t="n">
        <v>1.696280340470375e-05</v>
      </c>
      <c r="AG116" t="n">
        <v>32</v>
      </c>
      <c r="AH116" t="n">
        <v>731703.4229045571</v>
      </c>
    </row>
    <row r="117">
      <c r="A117" t="n">
        <v>115</v>
      </c>
      <c r="B117" t="n">
        <v>135</v>
      </c>
      <c r="C117" t="inlineStr">
        <is>
          <t xml:space="preserve">CONCLUIDO	</t>
        </is>
      </c>
      <c r="D117" t="n">
        <v>3.6478</v>
      </c>
      <c r="E117" t="n">
        <v>27.41</v>
      </c>
      <c r="F117" t="n">
        <v>24</v>
      </c>
      <c r="G117" t="n">
        <v>130.93</v>
      </c>
      <c r="H117" t="n">
        <v>1.64</v>
      </c>
      <c r="I117" t="n">
        <v>11</v>
      </c>
      <c r="J117" t="n">
        <v>322.34</v>
      </c>
      <c r="K117" t="n">
        <v>59.89</v>
      </c>
      <c r="L117" t="n">
        <v>29.75</v>
      </c>
      <c r="M117" t="n">
        <v>9</v>
      </c>
      <c r="N117" t="n">
        <v>97.70999999999999</v>
      </c>
      <c r="O117" t="n">
        <v>39990.12</v>
      </c>
      <c r="P117" t="n">
        <v>407.69</v>
      </c>
      <c r="Q117" t="n">
        <v>452.56</v>
      </c>
      <c r="R117" t="n">
        <v>71.36</v>
      </c>
      <c r="S117" t="n">
        <v>57.64</v>
      </c>
      <c r="T117" t="n">
        <v>4762.07</v>
      </c>
      <c r="U117" t="n">
        <v>0.8100000000000001</v>
      </c>
      <c r="V117" t="n">
        <v>0.88</v>
      </c>
      <c r="W117" t="n">
        <v>6.82</v>
      </c>
      <c r="X117" t="n">
        <v>0.28</v>
      </c>
      <c r="Y117" t="n">
        <v>1</v>
      </c>
      <c r="Z117" t="n">
        <v>10</v>
      </c>
      <c r="AA117" t="n">
        <v>591.6047735416814</v>
      </c>
      <c r="AB117" t="n">
        <v>809.4597509203093</v>
      </c>
      <c r="AC117" t="n">
        <v>732.2060483763699</v>
      </c>
      <c r="AD117" t="n">
        <v>591604.7735416815</v>
      </c>
      <c r="AE117" t="n">
        <v>809459.7509203092</v>
      </c>
      <c r="AF117" t="n">
        <v>1.695861930541791e-05</v>
      </c>
      <c r="AG117" t="n">
        <v>32</v>
      </c>
      <c r="AH117" t="n">
        <v>732206.04837637</v>
      </c>
    </row>
    <row r="118">
      <c r="A118" t="n">
        <v>116</v>
      </c>
      <c r="B118" t="n">
        <v>135</v>
      </c>
      <c r="C118" t="inlineStr">
        <is>
          <t xml:space="preserve">CONCLUIDO	</t>
        </is>
      </c>
      <c r="D118" t="n">
        <v>3.6469</v>
      </c>
      <c r="E118" t="n">
        <v>27.42</v>
      </c>
      <c r="F118" t="n">
        <v>24.01</v>
      </c>
      <c r="G118" t="n">
        <v>130.97</v>
      </c>
      <c r="H118" t="n">
        <v>1.66</v>
      </c>
      <c r="I118" t="n">
        <v>11</v>
      </c>
      <c r="J118" t="n">
        <v>322.91</v>
      </c>
      <c r="K118" t="n">
        <v>59.89</v>
      </c>
      <c r="L118" t="n">
        <v>30</v>
      </c>
      <c r="M118" t="n">
        <v>9</v>
      </c>
      <c r="N118" t="n">
        <v>98.03</v>
      </c>
      <c r="O118" t="n">
        <v>40060.43</v>
      </c>
      <c r="P118" t="n">
        <v>408.01</v>
      </c>
      <c r="Q118" t="n">
        <v>452.59</v>
      </c>
      <c r="R118" t="n">
        <v>71.55</v>
      </c>
      <c r="S118" t="n">
        <v>57.64</v>
      </c>
      <c r="T118" t="n">
        <v>4858.55</v>
      </c>
      <c r="U118" t="n">
        <v>0.8100000000000001</v>
      </c>
      <c r="V118" t="n">
        <v>0.88</v>
      </c>
      <c r="W118" t="n">
        <v>6.82</v>
      </c>
      <c r="X118" t="n">
        <v>0.29</v>
      </c>
      <c r="Y118" t="n">
        <v>1</v>
      </c>
      <c r="Z118" t="n">
        <v>10</v>
      </c>
      <c r="AA118" t="n">
        <v>591.9052103597818</v>
      </c>
      <c r="AB118" t="n">
        <v>809.8708218291713</v>
      </c>
      <c r="AC118" t="n">
        <v>732.5778872546318</v>
      </c>
      <c r="AD118" t="n">
        <v>591905.2103597817</v>
      </c>
      <c r="AE118" t="n">
        <v>809870.8218291713</v>
      </c>
      <c r="AF118" t="n">
        <v>1.695443520613207e-05</v>
      </c>
      <c r="AG118" t="n">
        <v>32</v>
      </c>
      <c r="AH118" t="n">
        <v>732577.8872546318</v>
      </c>
    </row>
    <row r="119">
      <c r="A119" t="n">
        <v>117</v>
      </c>
      <c r="B119" t="n">
        <v>135</v>
      </c>
      <c r="C119" t="inlineStr">
        <is>
          <t xml:space="preserve">CONCLUIDO	</t>
        </is>
      </c>
      <c r="D119" t="n">
        <v>3.6476</v>
      </c>
      <c r="E119" t="n">
        <v>27.42</v>
      </c>
      <c r="F119" t="n">
        <v>24.01</v>
      </c>
      <c r="G119" t="n">
        <v>130.94</v>
      </c>
      <c r="H119" t="n">
        <v>1.67</v>
      </c>
      <c r="I119" t="n">
        <v>11</v>
      </c>
      <c r="J119" t="n">
        <v>323.49</v>
      </c>
      <c r="K119" t="n">
        <v>59.89</v>
      </c>
      <c r="L119" t="n">
        <v>30.25</v>
      </c>
      <c r="M119" t="n">
        <v>9</v>
      </c>
      <c r="N119" t="n">
        <v>98.34999999999999</v>
      </c>
      <c r="O119" t="n">
        <v>40131.01</v>
      </c>
      <c r="P119" t="n">
        <v>408.31</v>
      </c>
      <c r="Q119" t="n">
        <v>452.56</v>
      </c>
      <c r="R119" t="n">
        <v>71.47</v>
      </c>
      <c r="S119" t="n">
        <v>57.64</v>
      </c>
      <c r="T119" t="n">
        <v>4819.03</v>
      </c>
      <c r="U119" t="n">
        <v>0.8100000000000001</v>
      </c>
      <c r="V119" t="n">
        <v>0.88</v>
      </c>
      <c r="W119" t="n">
        <v>6.81</v>
      </c>
      <c r="X119" t="n">
        <v>0.28</v>
      </c>
      <c r="Y119" t="n">
        <v>1</v>
      </c>
      <c r="Z119" t="n">
        <v>10</v>
      </c>
      <c r="AA119" t="n">
        <v>592.045982721209</v>
      </c>
      <c r="AB119" t="n">
        <v>810.0634327845142</v>
      </c>
      <c r="AC119" t="n">
        <v>732.7521156907281</v>
      </c>
      <c r="AD119" t="n">
        <v>592045.9827212091</v>
      </c>
      <c r="AE119" t="n">
        <v>810063.4327845143</v>
      </c>
      <c r="AF119" t="n">
        <v>1.695768950557661e-05</v>
      </c>
      <c r="AG119" t="n">
        <v>32</v>
      </c>
      <c r="AH119" t="n">
        <v>732752.1156907282</v>
      </c>
    </row>
    <row r="120">
      <c r="A120" t="n">
        <v>118</v>
      </c>
      <c r="B120" t="n">
        <v>135</v>
      </c>
      <c r="C120" t="inlineStr">
        <is>
          <t xml:space="preserve">CONCLUIDO	</t>
        </is>
      </c>
      <c r="D120" t="n">
        <v>3.6467</v>
      </c>
      <c r="E120" t="n">
        <v>27.42</v>
      </c>
      <c r="F120" t="n">
        <v>24.01</v>
      </c>
      <c r="G120" t="n">
        <v>130.98</v>
      </c>
      <c r="H120" t="n">
        <v>1.68</v>
      </c>
      <c r="I120" t="n">
        <v>11</v>
      </c>
      <c r="J120" t="n">
        <v>324.06</v>
      </c>
      <c r="K120" t="n">
        <v>59.89</v>
      </c>
      <c r="L120" t="n">
        <v>30.5</v>
      </c>
      <c r="M120" t="n">
        <v>9</v>
      </c>
      <c r="N120" t="n">
        <v>98.67</v>
      </c>
      <c r="O120" t="n">
        <v>40201.62</v>
      </c>
      <c r="P120" t="n">
        <v>408.73</v>
      </c>
      <c r="Q120" t="n">
        <v>452.59</v>
      </c>
      <c r="R120" t="n">
        <v>71.66</v>
      </c>
      <c r="S120" t="n">
        <v>57.64</v>
      </c>
      <c r="T120" t="n">
        <v>4910.99</v>
      </c>
      <c r="U120" t="n">
        <v>0.8</v>
      </c>
      <c r="V120" t="n">
        <v>0.88</v>
      </c>
      <c r="W120" t="n">
        <v>6.82</v>
      </c>
      <c r="X120" t="n">
        <v>0.29</v>
      </c>
      <c r="Y120" t="n">
        <v>1</v>
      </c>
      <c r="Z120" t="n">
        <v>10</v>
      </c>
      <c r="AA120" t="n">
        <v>592.3993641195447</v>
      </c>
      <c r="AB120" t="n">
        <v>810.5469448038041</v>
      </c>
      <c r="AC120" t="n">
        <v>733.1894820015102</v>
      </c>
      <c r="AD120" t="n">
        <v>592399.3641195446</v>
      </c>
      <c r="AE120" t="n">
        <v>810546.944803804</v>
      </c>
      <c r="AF120" t="n">
        <v>1.695350540629077e-05</v>
      </c>
      <c r="AG120" t="n">
        <v>32</v>
      </c>
      <c r="AH120" t="n">
        <v>733189.4820015102</v>
      </c>
    </row>
    <row r="121">
      <c r="A121" t="n">
        <v>119</v>
      </c>
      <c r="B121" t="n">
        <v>135</v>
      </c>
      <c r="C121" t="inlineStr">
        <is>
          <t xml:space="preserve">CONCLUIDO	</t>
        </is>
      </c>
      <c r="D121" t="n">
        <v>3.6479</v>
      </c>
      <c r="E121" t="n">
        <v>27.41</v>
      </c>
      <c r="F121" t="n">
        <v>24</v>
      </c>
      <c r="G121" t="n">
        <v>130.93</v>
      </c>
      <c r="H121" t="n">
        <v>1.69</v>
      </c>
      <c r="I121" t="n">
        <v>11</v>
      </c>
      <c r="J121" t="n">
        <v>324.63</v>
      </c>
      <c r="K121" t="n">
        <v>59.89</v>
      </c>
      <c r="L121" t="n">
        <v>30.75</v>
      </c>
      <c r="M121" t="n">
        <v>9</v>
      </c>
      <c r="N121" t="n">
        <v>99</v>
      </c>
      <c r="O121" t="n">
        <v>40272.38</v>
      </c>
      <c r="P121" t="n">
        <v>408.47</v>
      </c>
      <c r="Q121" t="n">
        <v>452.58</v>
      </c>
      <c r="R121" t="n">
        <v>71.47</v>
      </c>
      <c r="S121" t="n">
        <v>57.64</v>
      </c>
      <c r="T121" t="n">
        <v>4817.26</v>
      </c>
      <c r="U121" t="n">
        <v>0.8100000000000001</v>
      </c>
      <c r="V121" t="n">
        <v>0.88</v>
      </c>
      <c r="W121" t="n">
        <v>6.81</v>
      </c>
      <c r="X121" t="n">
        <v>0.28</v>
      </c>
      <c r="Y121" t="n">
        <v>1</v>
      </c>
      <c r="Z121" t="n">
        <v>10</v>
      </c>
      <c r="AA121" t="n">
        <v>592.1136344734716</v>
      </c>
      <c r="AB121" t="n">
        <v>810.1559968965445</v>
      </c>
      <c r="AC121" t="n">
        <v>732.8358456138208</v>
      </c>
      <c r="AD121" t="n">
        <v>592113.6344734717</v>
      </c>
      <c r="AE121" t="n">
        <v>810155.9968965445</v>
      </c>
      <c r="AF121" t="n">
        <v>1.695908420533856e-05</v>
      </c>
      <c r="AG121" t="n">
        <v>32</v>
      </c>
      <c r="AH121" t="n">
        <v>732835.8456138207</v>
      </c>
    </row>
    <row r="122">
      <c r="A122" t="n">
        <v>120</v>
      </c>
      <c r="B122" t="n">
        <v>135</v>
      </c>
      <c r="C122" t="inlineStr">
        <is>
          <t xml:space="preserve">CONCLUIDO	</t>
        </is>
      </c>
      <c r="D122" t="n">
        <v>3.6468</v>
      </c>
      <c r="E122" t="n">
        <v>27.42</v>
      </c>
      <c r="F122" t="n">
        <v>24.01</v>
      </c>
      <c r="G122" t="n">
        <v>130.98</v>
      </c>
      <c r="H122" t="n">
        <v>1.7</v>
      </c>
      <c r="I122" t="n">
        <v>11</v>
      </c>
      <c r="J122" t="n">
        <v>325.21</v>
      </c>
      <c r="K122" t="n">
        <v>59.89</v>
      </c>
      <c r="L122" t="n">
        <v>31</v>
      </c>
      <c r="M122" t="n">
        <v>9</v>
      </c>
      <c r="N122" t="n">
        <v>99.31999999999999</v>
      </c>
      <c r="O122" t="n">
        <v>40343.29</v>
      </c>
      <c r="P122" t="n">
        <v>408.58</v>
      </c>
      <c r="Q122" t="n">
        <v>452.57</v>
      </c>
      <c r="R122" t="n">
        <v>71.7</v>
      </c>
      <c r="S122" t="n">
        <v>57.64</v>
      </c>
      <c r="T122" t="n">
        <v>4934.43</v>
      </c>
      <c r="U122" t="n">
        <v>0.8</v>
      </c>
      <c r="V122" t="n">
        <v>0.88</v>
      </c>
      <c r="W122" t="n">
        <v>6.81</v>
      </c>
      <c r="X122" t="n">
        <v>0.29</v>
      </c>
      <c r="Y122" t="n">
        <v>1</v>
      </c>
      <c r="Z122" t="n">
        <v>10</v>
      </c>
      <c r="AA122" t="n">
        <v>592.2915576754502</v>
      </c>
      <c r="AB122" t="n">
        <v>810.3994392709094</v>
      </c>
      <c r="AC122" t="n">
        <v>733.0560541896497</v>
      </c>
      <c r="AD122" t="n">
        <v>592291.5576754502</v>
      </c>
      <c r="AE122" t="n">
        <v>810399.4392709094</v>
      </c>
      <c r="AF122" t="n">
        <v>1.695397030621142e-05</v>
      </c>
      <c r="AG122" t="n">
        <v>32</v>
      </c>
      <c r="AH122" t="n">
        <v>733056.0541896496</v>
      </c>
    </row>
    <row r="123">
      <c r="A123" t="n">
        <v>121</v>
      </c>
      <c r="B123" t="n">
        <v>135</v>
      </c>
      <c r="C123" t="inlineStr">
        <is>
          <t xml:space="preserve">CONCLUIDO	</t>
        </is>
      </c>
      <c r="D123" t="n">
        <v>3.6477</v>
      </c>
      <c r="E123" t="n">
        <v>27.41</v>
      </c>
      <c r="F123" t="n">
        <v>24.01</v>
      </c>
      <c r="G123" t="n">
        <v>130.94</v>
      </c>
      <c r="H123" t="n">
        <v>1.71</v>
      </c>
      <c r="I123" t="n">
        <v>11</v>
      </c>
      <c r="J123" t="n">
        <v>325.78</v>
      </c>
      <c r="K123" t="n">
        <v>59.89</v>
      </c>
      <c r="L123" t="n">
        <v>31.25</v>
      </c>
      <c r="M123" t="n">
        <v>9</v>
      </c>
      <c r="N123" t="n">
        <v>99.65000000000001</v>
      </c>
      <c r="O123" t="n">
        <v>40414.36</v>
      </c>
      <c r="P123" t="n">
        <v>408.69</v>
      </c>
      <c r="Q123" t="n">
        <v>452.6</v>
      </c>
      <c r="R123" t="n">
        <v>71.68000000000001</v>
      </c>
      <c r="S123" t="n">
        <v>57.64</v>
      </c>
      <c r="T123" t="n">
        <v>4921.96</v>
      </c>
      <c r="U123" t="n">
        <v>0.8</v>
      </c>
      <c r="V123" t="n">
        <v>0.88</v>
      </c>
      <c r="W123" t="n">
        <v>6.81</v>
      </c>
      <c r="X123" t="n">
        <v>0.28</v>
      </c>
      <c r="Y123" t="n">
        <v>1</v>
      </c>
      <c r="Z123" t="n">
        <v>10</v>
      </c>
      <c r="AA123" t="n">
        <v>592.2896349873951</v>
      </c>
      <c r="AB123" t="n">
        <v>810.3968085642892</v>
      </c>
      <c r="AC123" t="n">
        <v>733.0536745539772</v>
      </c>
      <c r="AD123" t="n">
        <v>592289.634987395</v>
      </c>
      <c r="AE123" t="n">
        <v>810396.8085642892</v>
      </c>
      <c r="AF123" t="n">
        <v>1.695815440549726e-05</v>
      </c>
      <c r="AG123" t="n">
        <v>32</v>
      </c>
      <c r="AH123" t="n">
        <v>733053.6745539772</v>
      </c>
    </row>
    <row r="124">
      <c r="A124" t="n">
        <v>122</v>
      </c>
      <c r="B124" t="n">
        <v>135</v>
      </c>
      <c r="C124" t="inlineStr">
        <is>
          <t xml:space="preserve">CONCLUIDO	</t>
        </is>
      </c>
      <c r="D124" t="n">
        <v>3.6493</v>
      </c>
      <c r="E124" t="n">
        <v>27.4</v>
      </c>
      <c r="F124" t="n">
        <v>23.99</v>
      </c>
      <c r="G124" t="n">
        <v>130.87</v>
      </c>
      <c r="H124" t="n">
        <v>1.72</v>
      </c>
      <c r="I124" t="n">
        <v>11</v>
      </c>
      <c r="J124" t="n">
        <v>326.36</v>
      </c>
      <c r="K124" t="n">
        <v>59.89</v>
      </c>
      <c r="L124" t="n">
        <v>31.5</v>
      </c>
      <c r="M124" t="n">
        <v>9</v>
      </c>
      <c r="N124" t="n">
        <v>99.97</v>
      </c>
      <c r="O124" t="n">
        <v>40485.58</v>
      </c>
      <c r="P124" t="n">
        <v>408.3</v>
      </c>
      <c r="Q124" t="n">
        <v>452.58</v>
      </c>
      <c r="R124" t="n">
        <v>71.04000000000001</v>
      </c>
      <c r="S124" t="n">
        <v>57.64</v>
      </c>
      <c r="T124" t="n">
        <v>4605.13</v>
      </c>
      <c r="U124" t="n">
        <v>0.8100000000000001</v>
      </c>
      <c r="V124" t="n">
        <v>0.88</v>
      </c>
      <c r="W124" t="n">
        <v>6.81</v>
      </c>
      <c r="X124" t="n">
        <v>0.27</v>
      </c>
      <c r="Y124" t="n">
        <v>1</v>
      </c>
      <c r="Z124" t="n">
        <v>10</v>
      </c>
      <c r="AA124" t="n">
        <v>591.8711393602225</v>
      </c>
      <c r="AB124" t="n">
        <v>809.8242043844676</v>
      </c>
      <c r="AC124" t="n">
        <v>732.5357189134229</v>
      </c>
      <c r="AD124" t="n">
        <v>591871.1393602225</v>
      </c>
      <c r="AE124" t="n">
        <v>809824.2043844677</v>
      </c>
      <c r="AF124" t="n">
        <v>1.696559280422764e-05</v>
      </c>
      <c r="AG124" t="n">
        <v>32</v>
      </c>
      <c r="AH124" t="n">
        <v>732535.7189134229</v>
      </c>
    </row>
    <row r="125">
      <c r="A125" t="n">
        <v>123</v>
      </c>
      <c r="B125" t="n">
        <v>135</v>
      </c>
      <c r="C125" t="inlineStr">
        <is>
          <t xml:space="preserve">CONCLUIDO	</t>
        </is>
      </c>
      <c r="D125" t="n">
        <v>3.6477</v>
      </c>
      <c r="E125" t="n">
        <v>27.41</v>
      </c>
      <c r="F125" t="n">
        <v>24</v>
      </c>
      <c r="G125" t="n">
        <v>130.94</v>
      </c>
      <c r="H125" t="n">
        <v>1.73</v>
      </c>
      <c r="I125" t="n">
        <v>11</v>
      </c>
      <c r="J125" t="n">
        <v>326.94</v>
      </c>
      <c r="K125" t="n">
        <v>59.89</v>
      </c>
      <c r="L125" t="n">
        <v>31.75</v>
      </c>
      <c r="M125" t="n">
        <v>9</v>
      </c>
      <c r="N125" t="n">
        <v>100.3</v>
      </c>
      <c r="O125" t="n">
        <v>40556.96</v>
      </c>
      <c r="P125" t="n">
        <v>408.62</v>
      </c>
      <c r="Q125" t="n">
        <v>452.57</v>
      </c>
      <c r="R125" t="n">
        <v>71.62</v>
      </c>
      <c r="S125" t="n">
        <v>57.64</v>
      </c>
      <c r="T125" t="n">
        <v>4890.76</v>
      </c>
      <c r="U125" t="n">
        <v>0.8</v>
      </c>
      <c r="V125" t="n">
        <v>0.88</v>
      </c>
      <c r="W125" t="n">
        <v>6.81</v>
      </c>
      <c r="X125" t="n">
        <v>0.28</v>
      </c>
      <c r="Y125" t="n">
        <v>1</v>
      </c>
      <c r="Z125" t="n">
        <v>10</v>
      </c>
      <c r="AA125" t="n">
        <v>592.2297193206136</v>
      </c>
      <c r="AB125" t="n">
        <v>810.3148293057063</v>
      </c>
      <c r="AC125" t="n">
        <v>732.9795192807748</v>
      </c>
      <c r="AD125" t="n">
        <v>592229.7193206137</v>
      </c>
      <c r="AE125" t="n">
        <v>810314.8293057063</v>
      </c>
      <c r="AF125" t="n">
        <v>1.695815440549726e-05</v>
      </c>
      <c r="AG125" t="n">
        <v>32</v>
      </c>
      <c r="AH125" t="n">
        <v>732979.5192807748</v>
      </c>
    </row>
    <row r="126">
      <c r="A126" t="n">
        <v>124</v>
      </c>
      <c r="B126" t="n">
        <v>135</v>
      </c>
      <c r="C126" t="inlineStr">
        <is>
          <t xml:space="preserve">CONCLUIDO	</t>
        </is>
      </c>
      <c r="D126" t="n">
        <v>3.6479</v>
      </c>
      <c r="E126" t="n">
        <v>27.41</v>
      </c>
      <c r="F126" t="n">
        <v>24</v>
      </c>
      <c r="G126" t="n">
        <v>130.93</v>
      </c>
      <c r="H126" t="n">
        <v>1.74</v>
      </c>
      <c r="I126" t="n">
        <v>11</v>
      </c>
      <c r="J126" t="n">
        <v>327.52</v>
      </c>
      <c r="K126" t="n">
        <v>59.89</v>
      </c>
      <c r="L126" t="n">
        <v>32</v>
      </c>
      <c r="M126" t="n">
        <v>9</v>
      </c>
      <c r="N126" t="n">
        <v>100.63</v>
      </c>
      <c r="O126" t="n">
        <v>40628.49</v>
      </c>
      <c r="P126" t="n">
        <v>408.07</v>
      </c>
      <c r="Q126" t="n">
        <v>452.62</v>
      </c>
      <c r="R126" t="n">
        <v>71.33</v>
      </c>
      <c r="S126" t="n">
        <v>57.64</v>
      </c>
      <c r="T126" t="n">
        <v>4748.5</v>
      </c>
      <c r="U126" t="n">
        <v>0.8100000000000001</v>
      </c>
      <c r="V126" t="n">
        <v>0.88</v>
      </c>
      <c r="W126" t="n">
        <v>6.82</v>
      </c>
      <c r="X126" t="n">
        <v>0.28</v>
      </c>
      <c r="Y126" t="n">
        <v>1</v>
      </c>
      <c r="Z126" t="n">
        <v>10</v>
      </c>
      <c r="AA126" t="n">
        <v>591.848424544254</v>
      </c>
      <c r="AB126" t="n">
        <v>809.7931249711528</v>
      </c>
      <c r="AC126" t="n">
        <v>732.5076056756943</v>
      </c>
      <c r="AD126" t="n">
        <v>591848.4245442541</v>
      </c>
      <c r="AE126" t="n">
        <v>809793.1249711527</v>
      </c>
      <c r="AF126" t="n">
        <v>1.695908420533856e-05</v>
      </c>
      <c r="AG126" t="n">
        <v>32</v>
      </c>
      <c r="AH126" t="n">
        <v>732507.6056756943</v>
      </c>
    </row>
    <row r="127">
      <c r="A127" t="n">
        <v>125</v>
      </c>
      <c r="B127" t="n">
        <v>135</v>
      </c>
      <c r="C127" t="inlineStr">
        <is>
          <t xml:space="preserve">CONCLUIDO	</t>
        </is>
      </c>
      <c r="D127" t="n">
        <v>3.647</v>
      </c>
      <c r="E127" t="n">
        <v>27.42</v>
      </c>
      <c r="F127" t="n">
        <v>24.01</v>
      </c>
      <c r="G127" t="n">
        <v>130.97</v>
      </c>
      <c r="H127" t="n">
        <v>1.75</v>
      </c>
      <c r="I127" t="n">
        <v>11</v>
      </c>
      <c r="J127" t="n">
        <v>328.1</v>
      </c>
      <c r="K127" t="n">
        <v>59.89</v>
      </c>
      <c r="L127" t="n">
        <v>32.25</v>
      </c>
      <c r="M127" t="n">
        <v>9</v>
      </c>
      <c r="N127" t="n">
        <v>100.96</v>
      </c>
      <c r="O127" t="n">
        <v>40700.18</v>
      </c>
      <c r="P127" t="n">
        <v>407.83</v>
      </c>
      <c r="Q127" t="n">
        <v>452.57</v>
      </c>
      <c r="R127" t="n">
        <v>71.67</v>
      </c>
      <c r="S127" t="n">
        <v>57.64</v>
      </c>
      <c r="T127" t="n">
        <v>4916.54</v>
      </c>
      <c r="U127" t="n">
        <v>0.8</v>
      </c>
      <c r="V127" t="n">
        <v>0.88</v>
      </c>
      <c r="W127" t="n">
        <v>6.81</v>
      </c>
      <c r="X127" t="n">
        <v>0.29</v>
      </c>
      <c r="Y127" t="n">
        <v>1</v>
      </c>
      <c r="Z127" t="n">
        <v>10</v>
      </c>
      <c r="AA127" t="n">
        <v>591.7775277240519</v>
      </c>
      <c r="AB127" t="n">
        <v>809.6961208140051</v>
      </c>
      <c r="AC127" t="n">
        <v>732.4198594591587</v>
      </c>
      <c r="AD127" t="n">
        <v>591777.5277240518</v>
      </c>
      <c r="AE127" t="n">
        <v>809696.1208140051</v>
      </c>
      <c r="AF127" t="n">
        <v>1.695490010605272e-05</v>
      </c>
      <c r="AG127" t="n">
        <v>32</v>
      </c>
      <c r="AH127" t="n">
        <v>732419.8594591587</v>
      </c>
    </row>
    <row r="128">
      <c r="A128" t="n">
        <v>126</v>
      </c>
      <c r="B128" t="n">
        <v>135</v>
      </c>
      <c r="C128" t="inlineStr">
        <is>
          <t xml:space="preserve">CONCLUIDO	</t>
        </is>
      </c>
      <c r="D128" t="n">
        <v>3.6577</v>
      </c>
      <c r="E128" t="n">
        <v>27.34</v>
      </c>
      <c r="F128" t="n">
        <v>23.98</v>
      </c>
      <c r="G128" t="n">
        <v>143.89</v>
      </c>
      <c r="H128" t="n">
        <v>1.76</v>
      </c>
      <c r="I128" t="n">
        <v>10</v>
      </c>
      <c r="J128" t="n">
        <v>328.68</v>
      </c>
      <c r="K128" t="n">
        <v>59.89</v>
      </c>
      <c r="L128" t="n">
        <v>32.5</v>
      </c>
      <c r="M128" t="n">
        <v>8</v>
      </c>
      <c r="N128" t="n">
        <v>101.3</v>
      </c>
      <c r="O128" t="n">
        <v>40772.03</v>
      </c>
      <c r="P128" t="n">
        <v>407.33</v>
      </c>
      <c r="Q128" t="n">
        <v>452.56</v>
      </c>
      <c r="R128" t="n">
        <v>70.7</v>
      </c>
      <c r="S128" t="n">
        <v>57.64</v>
      </c>
      <c r="T128" t="n">
        <v>4438.48</v>
      </c>
      <c r="U128" t="n">
        <v>0.82</v>
      </c>
      <c r="V128" t="n">
        <v>0.88</v>
      </c>
      <c r="W128" t="n">
        <v>6.81</v>
      </c>
      <c r="X128" t="n">
        <v>0.26</v>
      </c>
      <c r="Y128" t="n">
        <v>1</v>
      </c>
      <c r="Z128" t="n">
        <v>10</v>
      </c>
      <c r="AA128" t="n">
        <v>590.5204517344665</v>
      </c>
      <c r="AB128" t="n">
        <v>807.9761339867757</v>
      </c>
      <c r="AC128" t="n">
        <v>730.8640257607035</v>
      </c>
      <c r="AD128" t="n">
        <v>590520.4517344665</v>
      </c>
      <c r="AE128" t="n">
        <v>807976.1339867758</v>
      </c>
      <c r="AF128" t="n">
        <v>1.700464439756212e-05</v>
      </c>
      <c r="AG128" t="n">
        <v>32</v>
      </c>
      <c r="AH128" t="n">
        <v>730864.0257607035</v>
      </c>
    </row>
    <row r="129">
      <c r="A129" t="n">
        <v>127</v>
      </c>
      <c r="B129" t="n">
        <v>135</v>
      </c>
      <c r="C129" t="inlineStr">
        <is>
          <t xml:space="preserve">CONCLUIDO	</t>
        </is>
      </c>
      <c r="D129" t="n">
        <v>3.6571</v>
      </c>
      <c r="E129" t="n">
        <v>27.34</v>
      </c>
      <c r="F129" t="n">
        <v>23.99</v>
      </c>
      <c r="G129" t="n">
        <v>143.91</v>
      </c>
      <c r="H129" t="n">
        <v>1.77</v>
      </c>
      <c r="I129" t="n">
        <v>10</v>
      </c>
      <c r="J129" t="n">
        <v>329.27</v>
      </c>
      <c r="K129" t="n">
        <v>59.89</v>
      </c>
      <c r="L129" t="n">
        <v>32.75</v>
      </c>
      <c r="M129" t="n">
        <v>8</v>
      </c>
      <c r="N129" t="n">
        <v>101.63</v>
      </c>
      <c r="O129" t="n">
        <v>40844.03</v>
      </c>
      <c r="P129" t="n">
        <v>407.87</v>
      </c>
      <c r="Q129" t="n">
        <v>452.56</v>
      </c>
      <c r="R129" t="n">
        <v>70.88</v>
      </c>
      <c r="S129" t="n">
        <v>57.64</v>
      </c>
      <c r="T129" t="n">
        <v>4528.59</v>
      </c>
      <c r="U129" t="n">
        <v>0.8100000000000001</v>
      </c>
      <c r="V129" t="n">
        <v>0.88</v>
      </c>
      <c r="W129" t="n">
        <v>6.81</v>
      </c>
      <c r="X129" t="n">
        <v>0.26</v>
      </c>
      <c r="Y129" t="n">
        <v>1</v>
      </c>
      <c r="Z129" t="n">
        <v>10</v>
      </c>
      <c r="AA129" t="n">
        <v>590.9405385584189</v>
      </c>
      <c r="AB129" t="n">
        <v>808.5509153122301</v>
      </c>
      <c r="AC129" t="n">
        <v>731.3839507631673</v>
      </c>
      <c r="AD129" t="n">
        <v>590940.5385584189</v>
      </c>
      <c r="AE129" t="n">
        <v>808550.9153122301</v>
      </c>
      <c r="AF129" t="n">
        <v>1.700185499803822e-05</v>
      </c>
      <c r="AG129" t="n">
        <v>32</v>
      </c>
      <c r="AH129" t="n">
        <v>731383.9507631672</v>
      </c>
    </row>
    <row r="130">
      <c r="A130" t="n">
        <v>128</v>
      </c>
      <c r="B130" t="n">
        <v>135</v>
      </c>
      <c r="C130" t="inlineStr">
        <is>
          <t xml:space="preserve">CONCLUIDO	</t>
        </is>
      </c>
      <c r="D130" t="n">
        <v>3.6582</v>
      </c>
      <c r="E130" t="n">
        <v>27.34</v>
      </c>
      <c r="F130" t="n">
        <v>23.98</v>
      </c>
      <c r="G130" t="n">
        <v>143.86</v>
      </c>
      <c r="H130" t="n">
        <v>1.78</v>
      </c>
      <c r="I130" t="n">
        <v>10</v>
      </c>
      <c r="J130" t="n">
        <v>329.85</v>
      </c>
      <c r="K130" t="n">
        <v>59.89</v>
      </c>
      <c r="L130" t="n">
        <v>33</v>
      </c>
      <c r="M130" t="n">
        <v>8</v>
      </c>
      <c r="N130" t="n">
        <v>101.97</v>
      </c>
      <c r="O130" t="n">
        <v>40916.2</v>
      </c>
      <c r="P130" t="n">
        <v>407.94</v>
      </c>
      <c r="Q130" t="n">
        <v>452.56</v>
      </c>
      <c r="R130" t="n">
        <v>70.54000000000001</v>
      </c>
      <c r="S130" t="n">
        <v>57.64</v>
      </c>
      <c r="T130" t="n">
        <v>4359.05</v>
      </c>
      <c r="U130" t="n">
        <v>0.82</v>
      </c>
      <c r="V130" t="n">
        <v>0.88</v>
      </c>
      <c r="W130" t="n">
        <v>6.81</v>
      </c>
      <c r="X130" t="n">
        <v>0.25</v>
      </c>
      <c r="Y130" t="n">
        <v>1</v>
      </c>
      <c r="Z130" t="n">
        <v>10</v>
      </c>
      <c r="AA130" t="n">
        <v>590.8825310022129</v>
      </c>
      <c r="AB130" t="n">
        <v>808.4715468147162</v>
      </c>
      <c r="AC130" t="n">
        <v>731.3121570836618</v>
      </c>
      <c r="AD130" t="n">
        <v>590882.5310022129</v>
      </c>
      <c r="AE130" t="n">
        <v>808471.5468147163</v>
      </c>
      <c r="AF130" t="n">
        <v>1.700696889716536e-05</v>
      </c>
      <c r="AG130" t="n">
        <v>32</v>
      </c>
      <c r="AH130" t="n">
        <v>731312.1570836618</v>
      </c>
    </row>
    <row r="131">
      <c r="A131" t="n">
        <v>129</v>
      </c>
      <c r="B131" t="n">
        <v>135</v>
      </c>
      <c r="C131" t="inlineStr">
        <is>
          <t xml:space="preserve">CONCLUIDO	</t>
        </is>
      </c>
      <c r="D131" t="n">
        <v>3.6591</v>
      </c>
      <c r="E131" t="n">
        <v>27.33</v>
      </c>
      <c r="F131" t="n">
        <v>23.97</v>
      </c>
      <c r="G131" t="n">
        <v>143.82</v>
      </c>
      <c r="H131" t="n">
        <v>1.79</v>
      </c>
      <c r="I131" t="n">
        <v>10</v>
      </c>
      <c r="J131" t="n">
        <v>330.44</v>
      </c>
      <c r="K131" t="n">
        <v>59.89</v>
      </c>
      <c r="L131" t="n">
        <v>33.25</v>
      </c>
      <c r="M131" t="n">
        <v>8</v>
      </c>
      <c r="N131" t="n">
        <v>102.3</v>
      </c>
      <c r="O131" t="n">
        <v>40988.53</v>
      </c>
      <c r="P131" t="n">
        <v>408.24</v>
      </c>
      <c r="Q131" t="n">
        <v>452.58</v>
      </c>
      <c r="R131" t="n">
        <v>70.31999999999999</v>
      </c>
      <c r="S131" t="n">
        <v>57.64</v>
      </c>
      <c r="T131" t="n">
        <v>4247.93</v>
      </c>
      <c r="U131" t="n">
        <v>0.82</v>
      </c>
      <c r="V131" t="n">
        <v>0.88</v>
      </c>
      <c r="W131" t="n">
        <v>6.81</v>
      </c>
      <c r="X131" t="n">
        <v>0.25</v>
      </c>
      <c r="Y131" t="n">
        <v>1</v>
      </c>
      <c r="Z131" t="n">
        <v>10</v>
      </c>
      <c r="AA131" t="n">
        <v>590.9930906760627</v>
      </c>
      <c r="AB131" t="n">
        <v>808.6228194380265</v>
      </c>
      <c r="AC131" t="n">
        <v>731.4489924601155</v>
      </c>
      <c r="AD131" t="n">
        <v>590993.0906760627</v>
      </c>
      <c r="AE131" t="n">
        <v>808622.8194380264</v>
      </c>
      <c r="AF131" t="n">
        <v>1.70111529964512e-05</v>
      </c>
      <c r="AG131" t="n">
        <v>32</v>
      </c>
      <c r="AH131" t="n">
        <v>731448.9924601155</v>
      </c>
    </row>
    <row r="132">
      <c r="A132" t="n">
        <v>130</v>
      </c>
      <c r="B132" t="n">
        <v>135</v>
      </c>
      <c r="C132" t="inlineStr">
        <is>
          <t xml:space="preserve">CONCLUIDO	</t>
        </is>
      </c>
      <c r="D132" t="n">
        <v>3.6569</v>
      </c>
      <c r="E132" t="n">
        <v>27.35</v>
      </c>
      <c r="F132" t="n">
        <v>23.99</v>
      </c>
      <c r="G132" t="n">
        <v>143.92</v>
      </c>
      <c r="H132" t="n">
        <v>1.8</v>
      </c>
      <c r="I132" t="n">
        <v>10</v>
      </c>
      <c r="J132" t="n">
        <v>331.03</v>
      </c>
      <c r="K132" t="n">
        <v>59.89</v>
      </c>
      <c r="L132" t="n">
        <v>33.5</v>
      </c>
      <c r="M132" t="n">
        <v>8</v>
      </c>
      <c r="N132" t="n">
        <v>102.64</v>
      </c>
      <c r="O132" t="n">
        <v>41061.02</v>
      </c>
      <c r="P132" t="n">
        <v>408.75</v>
      </c>
      <c r="Q132" t="n">
        <v>452.57</v>
      </c>
      <c r="R132" t="n">
        <v>70.75</v>
      </c>
      <c r="S132" t="n">
        <v>57.64</v>
      </c>
      <c r="T132" t="n">
        <v>4464.53</v>
      </c>
      <c r="U132" t="n">
        <v>0.8100000000000001</v>
      </c>
      <c r="V132" t="n">
        <v>0.88</v>
      </c>
      <c r="W132" t="n">
        <v>6.82</v>
      </c>
      <c r="X132" t="n">
        <v>0.26</v>
      </c>
      <c r="Y132" t="n">
        <v>1</v>
      </c>
      <c r="Z132" t="n">
        <v>10</v>
      </c>
      <c r="AA132" t="n">
        <v>591.539084130265</v>
      </c>
      <c r="AB132" t="n">
        <v>809.369871769597</v>
      </c>
      <c r="AC132" t="n">
        <v>732.1247471656555</v>
      </c>
      <c r="AD132" t="n">
        <v>591539.0841302651</v>
      </c>
      <c r="AE132" t="n">
        <v>809369.8717695971</v>
      </c>
      <c r="AF132" t="n">
        <v>1.700092519819693e-05</v>
      </c>
      <c r="AG132" t="n">
        <v>32</v>
      </c>
      <c r="AH132" t="n">
        <v>732124.7471656556</v>
      </c>
    </row>
    <row r="133">
      <c r="A133" t="n">
        <v>131</v>
      </c>
      <c r="B133" t="n">
        <v>135</v>
      </c>
      <c r="C133" t="inlineStr">
        <is>
          <t xml:space="preserve">CONCLUIDO	</t>
        </is>
      </c>
      <c r="D133" t="n">
        <v>3.6563</v>
      </c>
      <c r="E133" t="n">
        <v>27.35</v>
      </c>
      <c r="F133" t="n">
        <v>23.99</v>
      </c>
      <c r="G133" t="n">
        <v>143.95</v>
      </c>
      <c r="H133" t="n">
        <v>1.81</v>
      </c>
      <c r="I133" t="n">
        <v>10</v>
      </c>
      <c r="J133" t="n">
        <v>331.62</v>
      </c>
      <c r="K133" t="n">
        <v>59.89</v>
      </c>
      <c r="L133" t="n">
        <v>33.75</v>
      </c>
      <c r="M133" t="n">
        <v>8</v>
      </c>
      <c r="N133" t="n">
        <v>102.98</v>
      </c>
      <c r="O133" t="n">
        <v>41133.67</v>
      </c>
      <c r="P133" t="n">
        <v>409.09</v>
      </c>
      <c r="Q133" t="n">
        <v>452.58</v>
      </c>
      <c r="R133" t="n">
        <v>70.84</v>
      </c>
      <c r="S133" t="n">
        <v>57.64</v>
      </c>
      <c r="T133" t="n">
        <v>4508.92</v>
      </c>
      <c r="U133" t="n">
        <v>0.8100000000000001</v>
      </c>
      <c r="V133" t="n">
        <v>0.88</v>
      </c>
      <c r="W133" t="n">
        <v>6.82</v>
      </c>
      <c r="X133" t="n">
        <v>0.27</v>
      </c>
      <c r="Y133" t="n">
        <v>1</v>
      </c>
      <c r="Z133" t="n">
        <v>10</v>
      </c>
      <c r="AA133" t="n">
        <v>591.8136600821391</v>
      </c>
      <c r="AB133" t="n">
        <v>809.7455587003874</v>
      </c>
      <c r="AC133" t="n">
        <v>732.4645790630511</v>
      </c>
      <c r="AD133" t="n">
        <v>591813.6600821391</v>
      </c>
      <c r="AE133" t="n">
        <v>809745.5587003874</v>
      </c>
      <c r="AF133" t="n">
        <v>1.699813579867304e-05</v>
      </c>
      <c r="AG133" t="n">
        <v>32</v>
      </c>
      <c r="AH133" t="n">
        <v>732464.5790630511</v>
      </c>
    </row>
    <row r="134">
      <c r="A134" t="n">
        <v>132</v>
      </c>
      <c r="B134" t="n">
        <v>135</v>
      </c>
      <c r="C134" t="inlineStr">
        <is>
          <t xml:space="preserve">CONCLUIDO	</t>
        </is>
      </c>
      <c r="D134" t="n">
        <v>3.6569</v>
      </c>
      <c r="E134" t="n">
        <v>27.35</v>
      </c>
      <c r="F134" t="n">
        <v>23.99</v>
      </c>
      <c r="G134" t="n">
        <v>143.92</v>
      </c>
      <c r="H134" t="n">
        <v>1.82</v>
      </c>
      <c r="I134" t="n">
        <v>10</v>
      </c>
      <c r="J134" t="n">
        <v>332.21</v>
      </c>
      <c r="K134" t="n">
        <v>59.89</v>
      </c>
      <c r="L134" t="n">
        <v>34</v>
      </c>
      <c r="M134" t="n">
        <v>8</v>
      </c>
      <c r="N134" t="n">
        <v>103.32</v>
      </c>
      <c r="O134" t="n">
        <v>41206.49</v>
      </c>
      <c r="P134" t="n">
        <v>409.33</v>
      </c>
      <c r="Q134" t="n">
        <v>452.55</v>
      </c>
      <c r="R134" t="n">
        <v>70.83</v>
      </c>
      <c r="S134" t="n">
        <v>57.64</v>
      </c>
      <c r="T134" t="n">
        <v>4504.57</v>
      </c>
      <c r="U134" t="n">
        <v>0.8100000000000001</v>
      </c>
      <c r="V134" t="n">
        <v>0.88</v>
      </c>
      <c r="W134" t="n">
        <v>6.81</v>
      </c>
      <c r="X134" t="n">
        <v>0.26</v>
      </c>
      <c r="Y134" t="n">
        <v>1</v>
      </c>
      <c r="Z134" t="n">
        <v>10</v>
      </c>
      <c r="AA134" t="n">
        <v>591.9226921004445</v>
      </c>
      <c r="AB134" t="n">
        <v>809.8947411179859</v>
      </c>
      <c r="AC134" t="n">
        <v>732.5995237200929</v>
      </c>
      <c r="AD134" t="n">
        <v>591922.6921004445</v>
      </c>
      <c r="AE134" t="n">
        <v>809894.7411179858</v>
      </c>
      <c r="AF134" t="n">
        <v>1.700092519819693e-05</v>
      </c>
      <c r="AG134" t="n">
        <v>32</v>
      </c>
      <c r="AH134" t="n">
        <v>732599.5237200928</v>
      </c>
    </row>
    <row r="135">
      <c r="A135" t="n">
        <v>133</v>
      </c>
      <c r="B135" t="n">
        <v>135</v>
      </c>
      <c r="C135" t="inlineStr">
        <is>
          <t xml:space="preserve">CONCLUIDO	</t>
        </is>
      </c>
      <c r="D135" t="n">
        <v>3.6586</v>
      </c>
      <c r="E135" t="n">
        <v>27.33</v>
      </c>
      <c r="F135" t="n">
        <v>23.97</v>
      </c>
      <c r="G135" t="n">
        <v>143.85</v>
      </c>
      <c r="H135" t="n">
        <v>1.83</v>
      </c>
      <c r="I135" t="n">
        <v>10</v>
      </c>
      <c r="J135" t="n">
        <v>332.8</v>
      </c>
      <c r="K135" t="n">
        <v>59.89</v>
      </c>
      <c r="L135" t="n">
        <v>34.25</v>
      </c>
      <c r="M135" t="n">
        <v>8</v>
      </c>
      <c r="N135" t="n">
        <v>103.66</v>
      </c>
      <c r="O135" t="n">
        <v>41279.48</v>
      </c>
      <c r="P135" t="n">
        <v>409.16</v>
      </c>
      <c r="Q135" t="n">
        <v>452.6</v>
      </c>
      <c r="R135" t="n">
        <v>70.52</v>
      </c>
      <c r="S135" t="n">
        <v>57.64</v>
      </c>
      <c r="T135" t="n">
        <v>4349.78</v>
      </c>
      <c r="U135" t="n">
        <v>0.82</v>
      </c>
      <c r="V135" t="n">
        <v>0.88</v>
      </c>
      <c r="W135" t="n">
        <v>6.81</v>
      </c>
      <c r="X135" t="n">
        <v>0.25</v>
      </c>
      <c r="Y135" t="n">
        <v>1</v>
      </c>
      <c r="Z135" t="n">
        <v>10</v>
      </c>
      <c r="AA135" t="n">
        <v>591.6425767548177</v>
      </c>
      <c r="AB135" t="n">
        <v>809.5114749442823</v>
      </c>
      <c r="AC135" t="n">
        <v>732.2528359320903</v>
      </c>
      <c r="AD135" t="n">
        <v>591642.5767548177</v>
      </c>
      <c r="AE135" t="n">
        <v>809511.4749442823</v>
      </c>
      <c r="AF135" t="n">
        <v>1.700882849684795e-05</v>
      </c>
      <c r="AG135" t="n">
        <v>32</v>
      </c>
      <c r="AH135" t="n">
        <v>732252.8359320903</v>
      </c>
    </row>
    <row r="136">
      <c r="A136" t="n">
        <v>134</v>
      </c>
      <c r="B136" t="n">
        <v>135</v>
      </c>
      <c r="C136" t="inlineStr">
        <is>
          <t xml:space="preserve">CONCLUIDO	</t>
        </is>
      </c>
      <c r="D136" t="n">
        <v>3.6583</v>
      </c>
      <c r="E136" t="n">
        <v>27.34</v>
      </c>
      <c r="F136" t="n">
        <v>23.98</v>
      </c>
      <c r="G136" t="n">
        <v>143.86</v>
      </c>
      <c r="H136" t="n">
        <v>1.84</v>
      </c>
      <c r="I136" t="n">
        <v>10</v>
      </c>
      <c r="J136" t="n">
        <v>333.39</v>
      </c>
      <c r="K136" t="n">
        <v>59.89</v>
      </c>
      <c r="L136" t="n">
        <v>34.5</v>
      </c>
      <c r="M136" t="n">
        <v>8</v>
      </c>
      <c r="N136" t="n">
        <v>104.01</v>
      </c>
      <c r="O136" t="n">
        <v>41352.63</v>
      </c>
      <c r="P136" t="n">
        <v>409.31</v>
      </c>
      <c r="Q136" t="n">
        <v>452.61</v>
      </c>
      <c r="R136" t="n">
        <v>70.5</v>
      </c>
      <c r="S136" t="n">
        <v>57.64</v>
      </c>
      <c r="T136" t="n">
        <v>4339.61</v>
      </c>
      <c r="U136" t="n">
        <v>0.82</v>
      </c>
      <c r="V136" t="n">
        <v>0.88</v>
      </c>
      <c r="W136" t="n">
        <v>6.81</v>
      </c>
      <c r="X136" t="n">
        <v>0.25</v>
      </c>
      <c r="Y136" t="n">
        <v>1</v>
      </c>
      <c r="Z136" t="n">
        <v>10</v>
      </c>
      <c r="AA136" t="n">
        <v>591.7800376271482</v>
      </c>
      <c r="AB136" t="n">
        <v>809.6995549741506</v>
      </c>
      <c r="AC136" t="n">
        <v>732.4229658678798</v>
      </c>
      <c r="AD136" t="n">
        <v>591780.0376271482</v>
      </c>
      <c r="AE136" t="n">
        <v>809699.5549741506</v>
      </c>
      <c r="AF136" t="n">
        <v>1.700743379708601e-05</v>
      </c>
      <c r="AG136" t="n">
        <v>32</v>
      </c>
      <c r="AH136" t="n">
        <v>732422.9658678798</v>
      </c>
    </row>
    <row r="137">
      <c r="A137" t="n">
        <v>135</v>
      </c>
      <c r="B137" t="n">
        <v>135</v>
      </c>
      <c r="C137" t="inlineStr">
        <is>
          <t xml:space="preserve">CONCLUIDO	</t>
        </is>
      </c>
      <c r="D137" t="n">
        <v>3.657</v>
      </c>
      <c r="E137" t="n">
        <v>27.34</v>
      </c>
      <c r="F137" t="n">
        <v>23.99</v>
      </c>
      <c r="G137" t="n">
        <v>143.92</v>
      </c>
      <c r="H137" t="n">
        <v>1.85</v>
      </c>
      <c r="I137" t="n">
        <v>10</v>
      </c>
      <c r="J137" t="n">
        <v>333.99</v>
      </c>
      <c r="K137" t="n">
        <v>59.89</v>
      </c>
      <c r="L137" t="n">
        <v>34.75</v>
      </c>
      <c r="M137" t="n">
        <v>8</v>
      </c>
      <c r="N137" t="n">
        <v>104.35</v>
      </c>
      <c r="O137" t="n">
        <v>41426.07</v>
      </c>
      <c r="P137" t="n">
        <v>409.52</v>
      </c>
      <c r="Q137" t="n">
        <v>452.58</v>
      </c>
      <c r="R137" t="n">
        <v>70.81999999999999</v>
      </c>
      <c r="S137" t="n">
        <v>57.64</v>
      </c>
      <c r="T137" t="n">
        <v>4496.26</v>
      </c>
      <c r="U137" t="n">
        <v>0.8100000000000001</v>
      </c>
      <c r="V137" t="n">
        <v>0.88</v>
      </c>
      <c r="W137" t="n">
        <v>6.81</v>
      </c>
      <c r="X137" t="n">
        <v>0.26</v>
      </c>
      <c r="Y137" t="n">
        <v>1</v>
      </c>
      <c r="Z137" t="n">
        <v>10</v>
      </c>
      <c r="AA137" t="n">
        <v>592.0400668700786</v>
      </c>
      <c r="AB137" t="n">
        <v>810.0553384560086</v>
      </c>
      <c r="AC137" t="n">
        <v>732.7447938735746</v>
      </c>
      <c r="AD137" t="n">
        <v>592040.0668700786</v>
      </c>
      <c r="AE137" t="n">
        <v>810055.3384560086</v>
      </c>
      <c r="AF137" t="n">
        <v>1.700139009811757e-05</v>
      </c>
      <c r="AG137" t="n">
        <v>32</v>
      </c>
      <c r="AH137" t="n">
        <v>732744.7938735746</v>
      </c>
    </row>
    <row r="138">
      <c r="A138" t="n">
        <v>136</v>
      </c>
      <c r="B138" t="n">
        <v>135</v>
      </c>
      <c r="C138" t="inlineStr">
        <is>
          <t xml:space="preserve">CONCLUIDO	</t>
        </is>
      </c>
      <c r="D138" t="n">
        <v>3.6562</v>
      </c>
      <c r="E138" t="n">
        <v>27.35</v>
      </c>
      <c r="F138" t="n">
        <v>23.99</v>
      </c>
      <c r="G138" t="n">
        <v>143.95</v>
      </c>
      <c r="H138" t="n">
        <v>1.86</v>
      </c>
      <c r="I138" t="n">
        <v>10</v>
      </c>
      <c r="J138" t="n">
        <v>334.58</v>
      </c>
      <c r="K138" t="n">
        <v>59.89</v>
      </c>
      <c r="L138" t="n">
        <v>35</v>
      </c>
      <c r="M138" t="n">
        <v>8</v>
      </c>
      <c r="N138" t="n">
        <v>104.7</v>
      </c>
      <c r="O138" t="n">
        <v>41499.57</v>
      </c>
      <c r="P138" t="n">
        <v>409.6</v>
      </c>
      <c r="Q138" t="n">
        <v>452.56</v>
      </c>
      <c r="R138" t="n">
        <v>71.12</v>
      </c>
      <c r="S138" t="n">
        <v>57.64</v>
      </c>
      <c r="T138" t="n">
        <v>4646.55</v>
      </c>
      <c r="U138" t="n">
        <v>0.8100000000000001</v>
      </c>
      <c r="V138" t="n">
        <v>0.88</v>
      </c>
      <c r="W138" t="n">
        <v>6.81</v>
      </c>
      <c r="X138" t="n">
        <v>0.27</v>
      </c>
      <c r="Y138" t="n">
        <v>1</v>
      </c>
      <c r="Z138" t="n">
        <v>10</v>
      </c>
      <c r="AA138" t="n">
        <v>592.1593204236503</v>
      </c>
      <c r="AB138" t="n">
        <v>810.2185064291009</v>
      </c>
      <c r="AC138" t="n">
        <v>732.8923893243227</v>
      </c>
      <c r="AD138" t="n">
        <v>592159.3204236503</v>
      </c>
      <c r="AE138" t="n">
        <v>810218.5064291009</v>
      </c>
      <c r="AF138" t="n">
        <v>1.699767089875239e-05</v>
      </c>
      <c r="AG138" t="n">
        <v>32</v>
      </c>
      <c r="AH138" t="n">
        <v>732892.3893243227</v>
      </c>
    </row>
    <row r="139">
      <c r="A139" t="n">
        <v>137</v>
      </c>
      <c r="B139" t="n">
        <v>135</v>
      </c>
      <c r="C139" t="inlineStr">
        <is>
          <t xml:space="preserve">CONCLUIDO	</t>
        </is>
      </c>
      <c r="D139" t="n">
        <v>3.6573</v>
      </c>
      <c r="E139" t="n">
        <v>27.34</v>
      </c>
      <c r="F139" t="n">
        <v>23.98</v>
      </c>
      <c r="G139" t="n">
        <v>143.9</v>
      </c>
      <c r="H139" t="n">
        <v>1.87</v>
      </c>
      <c r="I139" t="n">
        <v>10</v>
      </c>
      <c r="J139" t="n">
        <v>335.18</v>
      </c>
      <c r="K139" t="n">
        <v>59.89</v>
      </c>
      <c r="L139" t="n">
        <v>35.25</v>
      </c>
      <c r="M139" t="n">
        <v>8</v>
      </c>
      <c r="N139" t="n">
        <v>105.04</v>
      </c>
      <c r="O139" t="n">
        <v>41573.23</v>
      </c>
      <c r="P139" t="n">
        <v>409.4</v>
      </c>
      <c r="Q139" t="n">
        <v>452.55</v>
      </c>
      <c r="R139" t="n">
        <v>70.83</v>
      </c>
      <c r="S139" t="n">
        <v>57.64</v>
      </c>
      <c r="T139" t="n">
        <v>4502.36</v>
      </c>
      <c r="U139" t="n">
        <v>0.8100000000000001</v>
      </c>
      <c r="V139" t="n">
        <v>0.88</v>
      </c>
      <c r="W139" t="n">
        <v>6.81</v>
      </c>
      <c r="X139" t="n">
        <v>0.26</v>
      </c>
      <c r="Y139" t="n">
        <v>1</v>
      </c>
      <c r="Z139" t="n">
        <v>10</v>
      </c>
      <c r="AA139" t="n">
        <v>591.9223754286543</v>
      </c>
      <c r="AB139" t="n">
        <v>809.8943078336717</v>
      </c>
      <c r="AC139" t="n">
        <v>732.5991317878257</v>
      </c>
      <c r="AD139" t="n">
        <v>591922.3754286543</v>
      </c>
      <c r="AE139" t="n">
        <v>809894.3078336718</v>
      </c>
      <c r="AF139" t="n">
        <v>1.700278479787953e-05</v>
      </c>
      <c r="AG139" t="n">
        <v>32</v>
      </c>
      <c r="AH139" t="n">
        <v>732599.1317878257</v>
      </c>
    </row>
    <row r="140">
      <c r="A140" t="n">
        <v>138</v>
      </c>
      <c r="B140" t="n">
        <v>135</v>
      </c>
      <c r="C140" t="inlineStr">
        <is>
          <t xml:space="preserve">CONCLUIDO	</t>
        </is>
      </c>
      <c r="D140" t="n">
        <v>3.6577</v>
      </c>
      <c r="E140" t="n">
        <v>27.34</v>
      </c>
      <c r="F140" t="n">
        <v>23.98</v>
      </c>
      <c r="G140" t="n">
        <v>143.89</v>
      </c>
      <c r="H140" t="n">
        <v>1.88</v>
      </c>
      <c r="I140" t="n">
        <v>10</v>
      </c>
      <c r="J140" t="n">
        <v>335.78</v>
      </c>
      <c r="K140" t="n">
        <v>59.89</v>
      </c>
      <c r="L140" t="n">
        <v>35.5</v>
      </c>
      <c r="M140" t="n">
        <v>8</v>
      </c>
      <c r="N140" t="n">
        <v>105.39</v>
      </c>
      <c r="O140" t="n">
        <v>41647.07</v>
      </c>
      <c r="P140" t="n">
        <v>409.15</v>
      </c>
      <c r="Q140" t="n">
        <v>452.64</v>
      </c>
      <c r="R140" t="n">
        <v>70.66</v>
      </c>
      <c r="S140" t="n">
        <v>57.64</v>
      </c>
      <c r="T140" t="n">
        <v>4415.9</v>
      </c>
      <c r="U140" t="n">
        <v>0.82</v>
      </c>
      <c r="V140" t="n">
        <v>0.88</v>
      </c>
      <c r="W140" t="n">
        <v>6.81</v>
      </c>
      <c r="X140" t="n">
        <v>0.26</v>
      </c>
      <c r="Y140" t="n">
        <v>1</v>
      </c>
      <c r="Z140" t="n">
        <v>10</v>
      </c>
      <c r="AA140" t="n">
        <v>591.7239238121673</v>
      </c>
      <c r="AB140" t="n">
        <v>809.622777576927</v>
      </c>
      <c r="AC140" t="n">
        <v>732.3535159976894</v>
      </c>
      <c r="AD140" t="n">
        <v>591723.9238121673</v>
      </c>
      <c r="AE140" t="n">
        <v>809622.777576927</v>
      </c>
      <c r="AF140" t="n">
        <v>1.700464439756212e-05</v>
      </c>
      <c r="AG140" t="n">
        <v>32</v>
      </c>
      <c r="AH140" t="n">
        <v>732353.5159976895</v>
      </c>
    </row>
    <row r="141">
      <c r="A141" t="n">
        <v>139</v>
      </c>
      <c r="B141" t="n">
        <v>135</v>
      </c>
      <c r="C141" t="inlineStr">
        <is>
          <t xml:space="preserve">CONCLUIDO	</t>
        </is>
      </c>
      <c r="D141" t="n">
        <v>3.657</v>
      </c>
      <c r="E141" t="n">
        <v>27.34</v>
      </c>
      <c r="F141" t="n">
        <v>23.99</v>
      </c>
      <c r="G141" t="n">
        <v>143.91</v>
      </c>
      <c r="H141" t="n">
        <v>1.89</v>
      </c>
      <c r="I141" t="n">
        <v>10</v>
      </c>
      <c r="J141" t="n">
        <v>336.38</v>
      </c>
      <c r="K141" t="n">
        <v>59.89</v>
      </c>
      <c r="L141" t="n">
        <v>35.75</v>
      </c>
      <c r="M141" t="n">
        <v>8</v>
      </c>
      <c r="N141" t="n">
        <v>105.74</v>
      </c>
      <c r="O141" t="n">
        <v>41721.08</v>
      </c>
      <c r="P141" t="n">
        <v>408.89</v>
      </c>
      <c r="Q141" t="n">
        <v>452.55</v>
      </c>
      <c r="R141" t="n">
        <v>70.95</v>
      </c>
      <c r="S141" t="n">
        <v>57.64</v>
      </c>
      <c r="T141" t="n">
        <v>4563.62</v>
      </c>
      <c r="U141" t="n">
        <v>0.8100000000000001</v>
      </c>
      <c r="V141" t="n">
        <v>0.88</v>
      </c>
      <c r="W141" t="n">
        <v>6.81</v>
      </c>
      <c r="X141" t="n">
        <v>0.26</v>
      </c>
      <c r="Y141" t="n">
        <v>1</v>
      </c>
      <c r="Z141" t="n">
        <v>10</v>
      </c>
      <c r="AA141" t="n">
        <v>591.6234006412711</v>
      </c>
      <c r="AB141" t="n">
        <v>809.4852373397378</v>
      </c>
      <c r="AC141" t="n">
        <v>732.2291024076986</v>
      </c>
      <c r="AD141" t="n">
        <v>591623.4006412711</v>
      </c>
      <c r="AE141" t="n">
        <v>809485.2373397377</v>
      </c>
      <c r="AF141" t="n">
        <v>1.700139009811757e-05</v>
      </c>
      <c r="AG141" t="n">
        <v>32</v>
      </c>
      <c r="AH141" t="n">
        <v>732229.1024076986</v>
      </c>
    </row>
    <row r="142">
      <c r="A142" t="n">
        <v>140</v>
      </c>
      <c r="B142" t="n">
        <v>135</v>
      </c>
      <c r="C142" t="inlineStr">
        <is>
          <t xml:space="preserve">CONCLUIDO	</t>
        </is>
      </c>
      <c r="D142" t="n">
        <v>3.6569</v>
      </c>
      <c r="E142" t="n">
        <v>27.35</v>
      </c>
      <c r="F142" t="n">
        <v>23.99</v>
      </c>
      <c r="G142" t="n">
        <v>143.92</v>
      </c>
      <c r="H142" t="n">
        <v>1.9</v>
      </c>
      <c r="I142" t="n">
        <v>10</v>
      </c>
      <c r="J142" t="n">
        <v>336.98</v>
      </c>
      <c r="K142" t="n">
        <v>59.89</v>
      </c>
      <c r="L142" t="n">
        <v>36</v>
      </c>
      <c r="M142" t="n">
        <v>8</v>
      </c>
      <c r="N142" t="n">
        <v>106.09</v>
      </c>
      <c r="O142" t="n">
        <v>41795.26</v>
      </c>
      <c r="P142" t="n">
        <v>408.44</v>
      </c>
      <c r="Q142" t="n">
        <v>452.58</v>
      </c>
      <c r="R142" t="n">
        <v>70.77</v>
      </c>
      <c r="S142" t="n">
        <v>57.64</v>
      </c>
      <c r="T142" t="n">
        <v>4471.61</v>
      </c>
      <c r="U142" t="n">
        <v>0.8100000000000001</v>
      </c>
      <c r="V142" t="n">
        <v>0.88</v>
      </c>
      <c r="W142" t="n">
        <v>6.81</v>
      </c>
      <c r="X142" t="n">
        <v>0.26</v>
      </c>
      <c r="Y142" t="n">
        <v>1</v>
      </c>
      <c r="Z142" t="n">
        <v>10</v>
      </c>
      <c r="AA142" t="n">
        <v>591.3340522841347</v>
      </c>
      <c r="AB142" t="n">
        <v>809.0893381523548</v>
      </c>
      <c r="AC142" t="n">
        <v>731.8709872831115</v>
      </c>
      <c r="AD142" t="n">
        <v>591334.0522841347</v>
      </c>
      <c r="AE142" t="n">
        <v>809089.3381523548</v>
      </c>
      <c r="AF142" t="n">
        <v>1.700092519819693e-05</v>
      </c>
      <c r="AG142" t="n">
        <v>32</v>
      </c>
      <c r="AH142" t="n">
        <v>731870.9872831115</v>
      </c>
    </row>
    <row r="143">
      <c r="A143" t="n">
        <v>141</v>
      </c>
      <c r="B143" t="n">
        <v>135</v>
      </c>
      <c r="C143" t="inlineStr">
        <is>
          <t xml:space="preserve">CONCLUIDO	</t>
        </is>
      </c>
      <c r="D143" t="n">
        <v>3.6574</v>
      </c>
      <c r="E143" t="n">
        <v>27.34</v>
      </c>
      <c r="F143" t="n">
        <v>23.98</v>
      </c>
      <c r="G143" t="n">
        <v>143.9</v>
      </c>
      <c r="H143" t="n">
        <v>1.91</v>
      </c>
      <c r="I143" t="n">
        <v>10</v>
      </c>
      <c r="J143" t="n">
        <v>337.58</v>
      </c>
      <c r="K143" t="n">
        <v>59.89</v>
      </c>
      <c r="L143" t="n">
        <v>36.25</v>
      </c>
      <c r="M143" t="n">
        <v>8</v>
      </c>
      <c r="N143" t="n">
        <v>106.45</v>
      </c>
      <c r="O143" t="n">
        <v>41869.62</v>
      </c>
      <c r="P143" t="n">
        <v>407.77</v>
      </c>
      <c r="Q143" t="n">
        <v>452.56</v>
      </c>
      <c r="R143" t="n">
        <v>70.69</v>
      </c>
      <c r="S143" t="n">
        <v>57.64</v>
      </c>
      <c r="T143" t="n">
        <v>4434.49</v>
      </c>
      <c r="U143" t="n">
        <v>0.82</v>
      </c>
      <c r="V143" t="n">
        <v>0.88</v>
      </c>
      <c r="W143" t="n">
        <v>6.81</v>
      </c>
      <c r="X143" t="n">
        <v>0.26</v>
      </c>
      <c r="Y143" t="n">
        <v>1</v>
      </c>
      <c r="Z143" t="n">
        <v>10</v>
      </c>
      <c r="AA143" t="n">
        <v>590.8361665769052</v>
      </c>
      <c r="AB143" t="n">
        <v>808.4081089625562</v>
      </c>
      <c r="AC143" t="n">
        <v>731.2547736510761</v>
      </c>
      <c r="AD143" t="n">
        <v>590836.1665769052</v>
      </c>
      <c r="AE143" t="n">
        <v>808408.1089625562</v>
      </c>
      <c r="AF143" t="n">
        <v>1.700324969780017e-05</v>
      </c>
      <c r="AG143" t="n">
        <v>32</v>
      </c>
      <c r="AH143" t="n">
        <v>731254.7736510761</v>
      </c>
    </row>
    <row r="144">
      <c r="A144" t="n">
        <v>142</v>
      </c>
      <c r="B144" t="n">
        <v>135</v>
      </c>
      <c r="C144" t="inlineStr">
        <is>
          <t xml:space="preserve">CONCLUIDO	</t>
        </is>
      </c>
      <c r="D144" t="n">
        <v>3.6679</v>
      </c>
      <c r="E144" t="n">
        <v>27.26</v>
      </c>
      <c r="F144" t="n">
        <v>23.96</v>
      </c>
      <c r="G144" t="n">
        <v>159.71</v>
      </c>
      <c r="H144" t="n">
        <v>1.92</v>
      </c>
      <c r="I144" t="n">
        <v>9</v>
      </c>
      <c r="J144" t="n">
        <v>338.19</v>
      </c>
      <c r="K144" t="n">
        <v>59.89</v>
      </c>
      <c r="L144" t="n">
        <v>36.5</v>
      </c>
      <c r="M144" t="n">
        <v>7</v>
      </c>
      <c r="N144" t="n">
        <v>106.8</v>
      </c>
      <c r="O144" t="n">
        <v>41944.15</v>
      </c>
      <c r="P144" t="n">
        <v>407.4</v>
      </c>
      <c r="Q144" t="n">
        <v>452.58</v>
      </c>
      <c r="R144" t="n">
        <v>69.72</v>
      </c>
      <c r="S144" t="n">
        <v>57.64</v>
      </c>
      <c r="T144" t="n">
        <v>3954.83</v>
      </c>
      <c r="U144" t="n">
        <v>0.83</v>
      </c>
      <c r="V144" t="n">
        <v>0.89</v>
      </c>
      <c r="W144" t="n">
        <v>6.81</v>
      </c>
      <c r="X144" t="n">
        <v>0.23</v>
      </c>
      <c r="Y144" t="n">
        <v>1</v>
      </c>
      <c r="Z144" t="n">
        <v>10</v>
      </c>
      <c r="AA144" t="n">
        <v>589.7009472294719</v>
      </c>
      <c r="AB144" t="n">
        <v>806.854851769055</v>
      </c>
      <c r="AC144" t="n">
        <v>729.8497571441125</v>
      </c>
      <c r="AD144" t="n">
        <v>589700.9472294719</v>
      </c>
      <c r="AE144" t="n">
        <v>806854.851769055</v>
      </c>
      <c r="AF144" t="n">
        <v>1.705206418946827e-05</v>
      </c>
      <c r="AG144" t="n">
        <v>32</v>
      </c>
      <c r="AH144" t="n">
        <v>729849.7571441125</v>
      </c>
    </row>
    <row r="145">
      <c r="A145" t="n">
        <v>143</v>
      </c>
      <c r="B145" t="n">
        <v>135</v>
      </c>
      <c r="C145" t="inlineStr">
        <is>
          <t xml:space="preserve">CONCLUIDO	</t>
        </is>
      </c>
      <c r="D145" t="n">
        <v>3.6683</v>
      </c>
      <c r="E145" t="n">
        <v>27.26</v>
      </c>
      <c r="F145" t="n">
        <v>23.95</v>
      </c>
      <c r="G145" t="n">
        <v>159.68</v>
      </c>
      <c r="H145" t="n">
        <v>1.93</v>
      </c>
      <c r="I145" t="n">
        <v>9</v>
      </c>
      <c r="J145" t="n">
        <v>338.79</v>
      </c>
      <c r="K145" t="n">
        <v>59.89</v>
      </c>
      <c r="L145" t="n">
        <v>36.75</v>
      </c>
      <c r="M145" t="n">
        <v>7</v>
      </c>
      <c r="N145" t="n">
        <v>107.16</v>
      </c>
      <c r="O145" t="n">
        <v>42018.86</v>
      </c>
      <c r="P145" t="n">
        <v>407.82</v>
      </c>
      <c r="Q145" t="n">
        <v>452.57</v>
      </c>
      <c r="R145" t="n">
        <v>69.73999999999999</v>
      </c>
      <c r="S145" t="n">
        <v>57.64</v>
      </c>
      <c r="T145" t="n">
        <v>3964.5</v>
      </c>
      <c r="U145" t="n">
        <v>0.83</v>
      </c>
      <c r="V145" t="n">
        <v>0.89</v>
      </c>
      <c r="W145" t="n">
        <v>6.81</v>
      </c>
      <c r="X145" t="n">
        <v>0.23</v>
      </c>
      <c r="Y145" t="n">
        <v>1</v>
      </c>
      <c r="Z145" t="n">
        <v>10</v>
      </c>
      <c r="AA145" t="n">
        <v>589.9316419442997</v>
      </c>
      <c r="AB145" t="n">
        <v>807.1704984554152</v>
      </c>
      <c r="AC145" t="n">
        <v>730.1352789537393</v>
      </c>
      <c r="AD145" t="n">
        <v>589931.6419442997</v>
      </c>
      <c r="AE145" t="n">
        <v>807170.4984554152</v>
      </c>
      <c r="AF145" t="n">
        <v>1.705392378915086e-05</v>
      </c>
      <c r="AG145" t="n">
        <v>32</v>
      </c>
      <c r="AH145" t="n">
        <v>730135.2789537393</v>
      </c>
    </row>
    <row r="146">
      <c r="A146" t="n">
        <v>144</v>
      </c>
      <c r="B146" t="n">
        <v>135</v>
      </c>
      <c r="C146" t="inlineStr">
        <is>
          <t xml:space="preserve">CONCLUIDO	</t>
        </is>
      </c>
      <c r="D146" t="n">
        <v>3.6692</v>
      </c>
      <c r="E146" t="n">
        <v>27.25</v>
      </c>
      <c r="F146" t="n">
        <v>23.95</v>
      </c>
      <c r="G146" t="n">
        <v>159.64</v>
      </c>
      <c r="H146" t="n">
        <v>1.94</v>
      </c>
      <c r="I146" t="n">
        <v>9</v>
      </c>
      <c r="J146" t="n">
        <v>339.4</v>
      </c>
      <c r="K146" t="n">
        <v>59.89</v>
      </c>
      <c r="L146" t="n">
        <v>37</v>
      </c>
      <c r="M146" t="n">
        <v>7</v>
      </c>
      <c r="N146" t="n">
        <v>107.51</v>
      </c>
      <c r="O146" t="n">
        <v>42093.75</v>
      </c>
      <c r="P146" t="n">
        <v>408.15</v>
      </c>
      <c r="Q146" t="n">
        <v>452.56</v>
      </c>
      <c r="R146" t="n">
        <v>69.56</v>
      </c>
      <c r="S146" t="n">
        <v>57.64</v>
      </c>
      <c r="T146" t="n">
        <v>3870.91</v>
      </c>
      <c r="U146" t="n">
        <v>0.83</v>
      </c>
      <c r="V146" t="n">
        <v>0.89</v>
      </c>
      <c r="W146" t="n">
        <v>6.81</v>
      </c>
      <c r="X146" t="n">
        <v>0.22</v>
      </c>
      <c r="Y146" t="n">
        <v>1</v>
      </c>
      <c r="Z146" t="n">
        <v>10</v>
      </c>
      <c r="AA146" t="n">
        <v>590.0753280748937</v>
      </c>
      <c r="AB146" t="n">
        <v>807.3670961582785</v>
      </c>
      <c r="AC146" t="n">
        <v>730.3131136477681</v>
      </c>
      <c r="AD146" t="n">
        <v>590075.3280748937</v>
      </c>
      <c r="AE146" t="n">
        <v>807367.0961582785</v>
      </c>
      <c r="AF146" t="n">
        <v>1.70581078884367e-05</v>
      </c>
      <c r="AG146" t="n">
        <v>32</v>
      </c>
      <c r="AH146" t="n">
        <v>730313.113647768</v>
      </c>
    </row>
    <row r="147">
      <c r="A147" t="n">
        <v>145</v>
      </c>
      <c r="B147" t="n">
        <v>135</v>
      </c>
      <c r="C147" t="inlineStr">
        <is>
          <t xml:space="preserve">CONCLUIDO	</t>
        </is>
      </c>
      <c r="D147" t="n">
        <v>3.6686</v>
      </c>
      <c r="E147" t="n">
        <v>27.26</v>
      </c>
      <c r="F147" t="n">
        <v>23.95</v>
      </c>
      <c r="G147" t="n">
        <v>159.67</v>
      </c>
      <c r="H147" t="n">
        <v>1.95</v>
      </c>
      <c r="I147" t="n">
        <v>9</v>
      </c>
      <c r="J147" t="n">
        <v>340.01</v>
      </c>
      <c r="K147" t="n">
        <v>59.89</v>
      </c>
      <c r="L147" t="n">
        <v>37.25</v>
      </c>
      <c r="M147" t="n">
        <v>7</v>
      </c>
      <c r="N147" t="n">
        <v>107.87</v>
      </c>
      <c r="O147" t="n">
        <v>42168.82</v>
      </c>
      <c r="P147" t="n">
        <v>408.49</v>
      </c>
      <c r="Q147" t="n">
        <v>452.55</v>
      </c>
      <c r="R147" t="n">
        <v>69.65000000000001</v>
      </c>
      <c r="S147" t="n">
        <v>57.64</v>
      </c>
      <c r="T147" t="n">
        <v>3917.83</v>
      </c>
      <c r="U147" t="n">
        <v>0.83</v>
      </c>
      <c r="V147" t="n">
        <v>0.89</v>
      </c>
      <c r="W147" t="n">
        <v>6.81</v>
      </c>
      <c r="X147" t="n">
        <v>0.23</v>
      </c>
      <c r="Y147" t="n">
        <v>1</v>
      </c>
      <c r="Z147" t="n">
        <v>10</v>
      </c>
      <c r="AA147" t="n">
        <v>590.3487440371695</v>
      </c>
      <c r="AB147" t="n">
        <v>807.7411959401251</v>
      </c>
      <c r="AC147" t="n">
        <v>730.6515098714875</v>
      </c>
      <c r="AD147" t="n">
        <v>590348.7440371695</v>
      </c>
      <c r="AE147" t="n">
        <v>807741.195940125</v>
      </c>
      <c r="AF147" t="n">
        <v>1.705531848891281e-05</v>
      </c>
      <c r="AG147" t="n">
        <v>32</v>
      </c>
      <c r="AH147" t="n">
        <v>730651.5098714875</v>
      </c>
    </row>
    <row r="148">
      <c r="A148" t="n">
        <v>146</v>
      </c>
      <c r="B148" t="n">
        <v>135</v>
      </c>
      <c r="C148" t="inlineStr">
        <is>
          <t xml:space="preserve">CONCLUIDO	</t>
        </is>
      </c>
      <c r="D148" t="n">
        <v>3.6689</v>
      </c>
      <c r="E148" t="n">
        <v>27.26</v>
      </c>
      <c r="F148" t="n">
        <v>23.95</v>
      </c>
      <c r="G148" t="n">
        <v>159.66</v>
      </c>
      <c r="H148" t="n">
        <v>1.96</v>
      </c>
      <c r="I148" t="n">
        <v>9</v>
      </c>
      <c r="J148" t="n">
        <v>340.62</v>
      </c>
      <c r="K148" t="n">
        <v>59.89</v>
      </c>
      <c r="L148" t="n">
        <v>37.5</v>
      </c>
      <c r="M148" t="n">
        <v>7</v>
      </c>
      <c r="N148" t="n">
        <v>108.23</v>
      </c>
      <c r="O148" t="n">
        <v>42244.08</v>
      </c>
      <c r="P148" t="n">
        <v>409.12</v>
      </c>
      <c r="Q148" t="n">
        <v>452.55</v>
      </c>
      <c r="R148" t="n">
        <v>69.64</v>
      </c>
      <c r="S148" t="n">
        <v>57.64</v>
      </c>
      <c r="T148" t="n">
        <v>3911.91</v>
      </c>
      <c r="U148" t="n">
        <v>0.83</v>
      </c>
      <c r="V148" t="n">
        <v>0.89</v>
      </c>
      <c r="W148" t="n">
        <v>6.81</v>
      </c>
      <c r="X148" t="n">
        <v>0.22</v>
      </c>
      <c r="Y148" t="n">
        <v>1</v>
      </c>
      <c r="Z148" t="n">
        <v>10</v>
      </c>
      <c r="AA148" t="n">
        <v>590.7394087260938</v>
      </c>
      <c r="AB148" t="n">
        <v>808.2757206024208</v>
      </c>
      <c r="AC148" t="n">
        <v>731.1350202502239</v>
      </c>
      <c r="AD148" t="n">
        <v>590739.4087260937</v>
      </c>
      <c r="AE148" t="n">
        <v>808275.7206024209</v>
      </c>
      <c r="AF148" t="n">
        <v>1.705671318867475e-05</v>
      </c>
      <c r="AG148" t="n">
        <v>32</v>
      </c>
      <c r="AH148" t="n">
        <v>731135.0202502239</v>
      </c>
    </row>
    <row r="149">
      <c r="A149" t="n">
        <v>147</v>
      </c>
      <c r="B149" t="n">
        <v>135</v>
      </c>
      <c r="C149" t="inlineStr">
        <is>
          <t xml:space="preserve">CONCLUIDO	</t>
        </is>
      </c>
      <c r="D149" t="n">
        <v>3.6683</v>
      </c>
      <c r="E149" t="n">
        <v>27.26</v>
      </c>
      <c r="F149" t="n">
        <v>23.95</v>
      </c>
      <c r="G149" t="n">
        <v>159.68</v>
      </c>
      <c r="H149" t="n">
        <v>1.97</v>
      </c>
      <c r="I149" t="n">
        <v>9</v>
      </c>
      <c r="J149" t="n">
        <v>341.23</v>
      </c>
      <c r="K149" t="n">
        <v>59.89</v>
      </c>
      <c r="L149" t="n">
        <v>37.75</v>
      </c>
      <c r="M149" t="n">
        <v>7</v>
      </c>
      <c r="N149" t="n">
        <v>108.59</v>
      </c>
      <c r="O149" t="n">
        <v>42319.51</v>
      </c>
      <c r="P149" t="n">
        <v>409.72</v>
      </c>
      <c r="Q149" t="n">
        <v>452.56</v>
      </c>
      <c r="R149" t="n">
        <v>69.66</v>
      </c>
      <c r="S149" t="n">
        <v>57.64</v>
      </c>
      <c r="T149" t="n">
        <v>3921.06</v>
      </c>
      <c r="U149" t="n">
        <v>0.83</v>
      </c>
      <c r="V149" t="n">
        <v>0.89</v>
      </c>
      <c r="W149" t="n">
        <v>6.81</v>
      </c>
      <c r="X149" t="n">
        <v>0.23</v>
      </c>
      <c r="Y149" t="n">
        <v>1</v>
      </c>
      <c r="Z149" t="n">
        <v>10</v>
      </c>
      <c r="AA149" t="n">
        <v>591.1843834536544</v>
      </c>
      <c r="AB149" t="n">
        <v>808.8845546555689</v>
      </c>
      <c r="AC149" t="n">
        <v>731.6857480358434</v>
      </c>
      <c r="AD149" t="n">
        <v>591184.3834536544</v>
      </c>
      <c r="AE149" t="n">
        <v>808884.5546555689</v>
      </c>
      <c r="AF149" t="n">
        <v>1.705392378915086e-05</v>
      </c>
      <c r="AG149" t="n">
        <v>32</v>
      </c>
      <c r="AH149" t="n">
        <v>731685.7480358434</v>
      </c>
    </row>
    <row r="150">
      <c r="A150" t="n">
        <v>148</v>
      </c>
      <c r="B150" t="n">
        <v>135</v>
      </c>
      <c r="C150" t="inlineStr">
        <is>
          <t xml:space="preserve">CONCLUIDO	</t>
        </is>
      </c>
      <c r="D150" t="n">
        <v>3.6694</v>
      </c>
      <c r="E150" t="n">
        <v>27.25</v>
      </c>
      <c r="F150" t="n">
        <v>23.94</v>
      </c>
      <c r="G150" t="n">
        <v>159.63</v>
      </c>
      <c r="H150" t="n">
        <v>1.98</v>
      </c>
      <c r="I150" t="n">
        <v>9</v>
      </c>
      <c r="J150" t="n">
        <v>341.84</v>
      </c>
      <c r="K150" t="n">
        <v>59.89</v>
      </c>
      <c r="L150" t="n">
        <v>38</v>
      </c>
      <c r="M150" t="n">
        <v>7</v>
      </c>
      <c r="N150" t="n">
        <v>108.96</v>
      </c>
      <c r="O150" t="n">
        <v>42395.13</v>
      </c>
      <c r="P150" t="n">
        <v>410.18</v>
      </c>
      <c r="Q150" t="n">
        <v>452.58</v>
      </c>
      <c r="R150" t="n">
        <v>69.5</v>
      </c>
      <c r="S150" t="n">
        <v>57.64</v>
      </c>
      <c r="T150" t="n">
        <v>3842.05</v>
      </c>
      <c r="U150" t="n">
        <v>0.83</v>
      </c>
      <c r="V150" t="n">
        <v>0.89</v>
      </c>
      <c r="W150" t="n">
        <v>6.81</v>
      </c>
      <c r="X150" t="n">
        <v>0.22</v>
      </c>
      <c r="Y150" t="n">
        <v>1</v>
      </c>
      <c r="Z150" t="n">
        <v>10</v>
      </c>
      <c r="AA150" t="n">
        <v>591.3835444463986</v>
      </c>
      <c r="AB150" t="n">
        <v>809.1570555122044</v>
      </c>
      <c r="AC150" t="n">
        <v>731.9322417931788</v>
      </c>
      <c r="AD150" t="n">
        <v>591383.5444463985</v>
      </c>
      <c r="AE150" t="n">
        <v>809157.0555122043</v>
      </c>
      <c r="AF150" t="n">
        <v>1.7059037688278e-05</v>
      </c>
      <c r="AG150" t="n">
        <v>32</v>
      </c>
      <c r="AH150" t="n">
        <v>731932.2417931788</v>
      </c>
    </row>
    <row r="151">
      <c r="A151" t="n">
        <v>149</v>
      </c>
      <c r="B151" t="n">
        <v>135</v>
      </c>
      <c r="C151" t="inlineStr">
        <is>
          <t xml:space="preserve">CONCLUIDO	</t>
        </is>
      </c>
      <c r="D151" t="n">
        <v>3.6692</v>
      </c>
      <c r="E151" t="n">
        <v>27.25</v>
      </c>
      <c r="F151" t="n">
        <v>23.95</v>
      </c>
      <c r="G151" t="n">
        <v>159.64</v>
      </c>
      <c r="H151" t="n">
        <v>1.99</v>
      </c>
      <c r="I151" t="n">
        <v>9</v>
      </c>
      <c r="J151" t="n">
        <v>342.46</v>
      </c>
      <c r="K151" t="n">
        <v>59.89</v>
      </c>
      <c r="L151" t="n">
        <v>38.25</v>
      </c>
      <c r="M151" t="n">
        <v>7</v>
      </c>
      <c r="N151" t="n">
        <v>109.32</v>
      </c>
      <c r="O151" t="n">
        <v>42470.94</v>
      </c>
      <c r="P151" t="n">
        <v>410.47</v>
      </c>
      <c r="Q151" t="n">
        <v>452.58</v>
      </c>
      <c r="R151" t="n">
        <v>69.56</v>
      </c>
      <c r="S151" t="n">
        <v>57.64</v>
      </c>
      <c r="T151" t="n">
        <v>3871.57</v>
      </c>
      <c r="U151" t="n">
        <v>0.83</v>
      </c>
      <c r="V151" t="n">
        <v>0.89</v>
      </c>
      <c r="W151" t="n">
        <v>6.81</v>
      </c>
      <c r="X151" t="n">
        <v>0.22</v>
      </c>
      <c r="Y151" t="n">
        <v>1</v>
      </c>
      <c r="Z151" t="n">
        <v>10</v>
      </c>
      <c r="AA151" t="n">
        <v>591.6046161879968</v>
      </c>
      <c r="AB151" t="n">
        <v>809.4595356220561</v>
      </c>
      <c r="AC151" t="n">
        <v>732.2058536258799</v>
      </c>
      <c r="AD151" t="n">
        <v>591604.6161879968</v>
      </c>
      <c r="AE151" t="n">
        <v>809459.5356220561</v>
      </c>
      <c r="AF151" t="n">
        <v>1.70581078884367e-05</v>
      </c>
      <c r="AG151" t="n">
        <v>32</v>
      </c>
      <c r="AH151" t="n">
        <v>732205.8536258799</v>
      </c>
    </row>
    <row r="152">
      <c r="A152" t="n">
        <v>150</v>
      </c>
      <c r="B152" t="n">
        <v>135</v>
      </c>
      <c r="C152" t="inlineStr">
        <is>
          <t xml:space="preserve">CONCLUIDO	</t>
        </is>
      </c>
      <c r="D152" t="n">
        <v>3.6697</v>
      </c>
      <c r="E152" t="n">
        <v>27.25</v>
      </c>
      <c r="F152" t="n">
        <v>23.94</v>
      </c>
      <c r="G152" t="n">
        <v>159.61</v>
      </c>
      <c r="H152" t="n">
        <v>2</v>
      </c>
      <c r="I152" t="n">
        <v>9</v>
      </c>
      <c r="J152" t="n">
        <v>343.08</v>
      </c>
      <c r="K152" t="n">
        <v>59.89</v>
      </c>
      <c r="L152" t="n">
        <v>38.5</v>
      </c>
      <c r="M152" t="n">
        <v>7</v>
      </c>
      <c r="N152" t="n">
        <v>109.69</v>
      </c>
      <c r="O152" t="n">
        <v>42546.93</v>
      </c>
      <c r="P152" t="n">
        <v>410.66</v>
      </c>
      <c r="Q152" t="n">
        <v>452.56</v>
      </c>
      <c r="R152" t="n">
        <v>69.45</v>
      </c>
      <c r="S152" t="n">
        <v>57.64</v>
      </c>
      <c r="T152" t="n">
        <v>3818.26</v>
      </c>
      <c r="U152" t="n">
        <v>0.83</v>
      </c>
      <c r="V152" t="n">
        <v>0.89</v>
      </c>
      <c r="W152" t="n">
        <v>6.81</v>
      </c>
      <c r="X152" t="n">
        <v>0.22</v>
      </c>
      <c r="Y152" t="n">
        <v>1</v>
      </c>
      <c r="Z152" t="n">
        <v>10</v>
      </c>
      <c r="AA152" t="n">
        <v>591.6751764597169</v>
      </c>
      <c r="AB152" t="n">
        <v>809.5560792987228</v>
      </c>
      <c r="AC152" t="n">
        <v>732.2931833095455</v>
      </c>
      <c r="AD152" t="n">
        <v>591675.1764597169</v>
      </c>
      <c r="AE152" t="n">
        <v>809556.0792987228</v>
      </c>
      <c r="AF152" t="n">
        <v>1.706043238803994e-05</v>
      </c>
      <c r="AG152" t="n">
        <v>32</v>
      </c>
      <c r="AH152" t="n">
        <v>732293.1833095455</v>
      </c>
    </row>
    <row r="153">
      <c r="A153" t="n">
        <v>151</v>
      </c>
      <c r="B153" t="n">
        <v>135</v>
      </c>
      <c r="C153" t="inlineStr">
        <is>
          <t xml:space="preserve">CONCLUIDO	</t>
        </is>
      </c>
      <c r="D153" t="n">
        <v>3.6686</v>
      </c>
      <c r="E153" t="n">
        <v>27.26</v>
      </c>
      <c r="F153" t="n">
        <v>23.95</v>
      </c>
      <c r="G153" t="n">
        <v>159.67</v>
      </c>
      <c r="H153" t="n">
        <v>2.01</v>
      </c>
      <c r="I153" t="n">
        <v>9</v>
      </c>
      <c r="J153" t="n">
        <v>343.69</v>
      </c>
      <c r="K153" t="n">
        <v>59.89</v>
      </c>
      <c r="L153" t="n">
        <v>38.75</v>
      </c>
      <c r="M153" t="n">
        <v>7</v>
      </c>
      <c r="N153" t="n">
        <v>110.06</v>
      </c>
      <c r="O153" t="n">
        <v>42623.24</v>
      </c>
      <c r="P153" t="n">
        <v>411.04</v>
      </c>
      <c r="Q153" t="n">
        <v>452.55</v>
      </c>
      <c r="R153" t="n">
        <v>69.69</v>
      </c>
      <c r="S153" t="n">
        <v>57.64</v>
      </c>
      <c r="T153" t="n">
        <v>3935.49</v>
      </c>
      <c r="U153" t="n">
        <v>0.83</v>
      </c>
      <c r="V153" t="n">
        <v>0.89</v>
      </c>
      <c r="W153" t="n">
        <v>6.81</v>
      </c>
      <c r="X153" t="n">
        <v>0.23</v>
      </c>
      <c r="Y153" t="n">
        <v>1</v>
      </c>
      <c r="Z153" t="n">
        <v>10</v>
      </c>
      <c r="AA153" t="n">
        <v>592.0299175209379</v>
      </c>
      <c r="AB153" t="n">
        <v>810.0414516687566</v>
      </c>
      <c r="AC153" t="n">
        <v>732.7322324218077</v>
      </c>
      <c r="AD153" t="n">
        <v>592029.917520938</v>
      </c>
      <c r="AE153" t="n">
        <v>810041.4516687567</v>
      </c>
      <c r="AF153" t="n">
        <v>1.705531848891281e-05</v>
      </c>
      <c r="AG153" t="n">
        <v>32</v>
      </c>
      <c r="AH153" t="n">
        <v>732732.2324218077</v>
      </c>
    </row>
    <row r="154">
      <c r="A154" t="n">
        <v>152</v>
      </c>
      <c r="B154" t="n">
        <v>135</v>
      </c>
      <c r="C154" t="inlineStr">
        <is>
          <t xml:space="preserve">CONCLUIDO	</t>
        </is>
      </c>
      <c r="D154" t="n">
        <v>3.6675</v>
      </c>
      <c r="E154" t="n">
        <v>27.27</v>
      </c>
      <c r="F154" t="n">
        <v>23.96</v>
      </c>
      <c r="G154" t="n">
        <v>159.72</v>
      </c>
      <c r="H154" t="n">
        <v>2.02</v>
      </c>
      <c r="I154" t="n">
        <v>9</v>
      </c>
      <c r="J154" t="n">
        <v>344.31</v>
      </c>
      <c r="K154" t="n">
        <v>59.89</v>
      </c>
      <c r="L154" t="n">
        <v>39</v>
      </c>
      <c r="M154" t="n">
        <v>7</v>
      </c>
      <c r="N154" t="n">
        <v>110.43</v>
      </c>
      <c r="O154" t="n">
        <v>42699.62</v>
      </c>
      <c r="P154" t="n">
        <v>411.34</v>
      </c>
      <c r="Q154" t="n">
        <v>452.58</v>
      </c>
      <c r="R154" t="n">
        <v>69.87</v>
      </c>
      <c r="S154" t="n">
        <v>57.64</v>
      </c>
      <c r="T154" t="n">
        <v>4030.28</v>
      </c>
      <c r="U154" t="n">
        <v>0.82</v>
      </c>
      <c r="V154" t="n">
        <v>0.88</v>
      </c>
      <c r="W154" t="n">
        <v>6.81</v>
      </c>
      <c r="X154" t="n">
        <v>0.23</v>
      </c>
      <c r="Y154" t="n">
        <v>1</v>
      </c>
      <c r="Z154" t="n">
        <v>10</v>
      </c>
      <c r="AA154" t="n">
        <v>592.332112861689</v>
      </c>
      <c r="AB154" t="n">
        <v>810.4549286658896</v>
      </c>
      <c r="AC154" t="n">
        <v>733.1062477546529</v>
      </c>
      <c r="AD154" t="n">
        <v>592332.1128616889</v>
      </c>
      <c r="AE154" t="n">
        <v>810454.9286658897</v>
      </c>
      <c r="AF154" t="n">
        <v>1.705020458978568e-05</v>
      </c>
      <c r="AG154" t="n">
        <v>32</v>
      </c>
      <c r="AH154" t="n">
        <v>733106.247754653</v>
      </c>
    </row>
    <row r="155">
      <c r="A155" t="n">
        <v>153</v>
      </c>
      <c r="B155" t="n">
        <v>135</v>
      </c>
      <c r="C155" t="inlineStr">
        <is>
          <t xml:space="preserve">CONCLUIDO	</t>
        </is>
      </c>
      <c r="D155" t="n">
        <v>3.6671</v>
      </c>
      <c r="E155" t="n">
        <v>27.27</v>
      </c>
      <c r="F155" t="n">
        <v>23.96</v>
      </c>
      <c r="G155" t="n">
        <v>159.74</v>
      </c>
      <c r="H155" t="n">
        <v>2.03</v>
      </c>
      <c r="I155" t="n">
        <v>9</v>
      </c>
      <c r="J155" t="n">
        <v>344.93</v>
      </c>
      <c r="K155" t="n">
        <v>59.89</v>
      </c>
      <c r="L155" t="n">
        <v>39.25</v>
      </c>
      <c r="M155" t="n">
        <v>7</v>
      </c>
      <c r="N155" t="n">
        <v>110.8</v>
      </c>
      <c r="O155" t="n">
        <v>42776.18</v>
      </c>
      <c r="P155" t="n">
        <v>411.42</v>
      </c>
      <c r="Q155" t="n">
        <v>452.58</v>
      </c>
      <c r="R155" t="n">
        <v>70.01000000000001</v>
      </c>
      <c r="S155" t="n">
        <v>57.64</v>
      </c>
      <c r="T155" t="n">
        <v>4099.96</v>
      </c>
      <c r="U155" t="n">
        <v>0.82</v>
      </c>
      <c r="V155" t="n">
        <v>0.88</v>
      </c>
      <c r="W155" t="n">
        <v>6.81</v>
      </c>
      <c r="X155" t="n">
        <v>0.24</v>
      </c>
      <c r="Y155" t="n">
        <v>1</v>
      </c>
      <c r="Z155" t="n">
        <v>10</v>
      </c>
      <c r="AA155" t="n">
        <v>592.4179763968423</v>
      </c>
      <c r="AB155" t="n">
        <v>810.5724109427182</v>
      </c>
      <c r="AC155" t="n">
        <v>733.2125176878684</v>
      </c>
      <c r="AD155" t="n">
        <v>592417.9763968423</v>
      </c>
      <c r="AE155" t="n">
        <v>810572.4109427182</v>
      </c>
      <c r="AF155" t="n">
        <v>1.704834499010308e-05</v>
      </c>
      <c r="AG155" t="n">
        <v>32</v>
      </c>
      <c r="AH155" t="n">
        <v>733212.5176878684</v>
      </c>
    </row>
    <row r="156">
      <c r="A156" t="n">
        <v>154</v>
      </c>
      <c r="B156" t="n">
        <v>135</v>
      </c>
      <c r="C156" t="inlineStr">
        <is>
          <t xml:space="preserve">CONCLUIDO	</t>
        </is>
      </c>
      <c r="D156" t="n">
        <v>3.668</v>
      </c>
      <c r="E156" t="n">
        <v>27.26</v>
      </c>
      <c r="F156" t="n">
        <v>23.95</v>
      </c>
      <c r="G156" t="n">
        <v>159.7</v>
      </c>
      <c r="H156" t="n">
        <v>2.04</v>
      </c>
      <c r="I156" t="n">
        <v>9</v>
      </c>
      <c r="J156" t="n">
        <v>345.56</v>
      </c>
      <c r="K156" t="n">
        <v>59.89</v>
      </c>
      <c r="L156" t="n">
        <v>39.5</v>
      </c>
      <c r="M156" t="n">
        <v>7</v>
      </c>
      <c r="N156" t="n">
        <v>111.17</v>
      </c>
      <c r="O156" t="n">
        <v>42852.94</v>
      </c>
      <c r="P156" t="n">
        <v>411.48</v>
      </c>
      <c r="Q156" t="n">
        <v>452.57</v>
      </c>
      <c r="R156" t="n">
        <v>69.92</v>
      </c>
      <c r="S156" t="n">
        <v>57.64</v>
      </c>
      <c r="T156" t="n">
        <v>4052.22</v>
      </c>
      <c r="U156" t="n">
        <v>0.82</v>
      </c>
      <c r="V156" t="n">
        <v>0.89</v>
      </c>
      <c r="W156" t="n">
        <v>6.81</v>
      </c>
      <c r="X156" t="n">
        <v>0.23</v>
      </c>
      <c r="Y156" t="n">
        <v>1</v>
      </c>
      <c r="Z156" t="n">
        <v>10</v>
      </c>
      <c r="AA156" t="n">
        <v>592.3696370896592</v>
      </c>
      <c r="AB156" t="n">
        <v>810.5062709700509</v>
      </c>
      <c r="AC156" t="n">
        <v>733.1526900213643</v>
      </c>
      <c r="AD156" t="n">
        <v>592369.6370896592</v>
      </c>
      <c r="AE156" t="n">
        <v>810506.2709700508</v>
      </c>
      <c r="AF156" t="n">
        <v>1.705252908938892e-05</v>
      </c>
      <c r="AG156" t="n">
        <v>32</v>
      </c>
      <c r="AH156" t="n">
        <v>733152.6900213643</v>
      </c>
    </row>
    <row r="157">
      <c r="A157" t="n">
        <v>155</v>
      </c>
      <c r="B157" t="n">
        <v>135</v>
      </c>
      <c r="C157" t="inlineStr">
        <is>
          <t xml:space="preserve">CONCLUIDO	</t>
        </is>
      </c>
      <c r="D157" t="n">
        <v>3.6683</v>
      </c>
      <c r="E157" t="n">
        <v>27.26</v>
      </c>
      <c r="F157" t="n">
        <v>23.95</v>
      </c>
      <c r="G157" t="n">
        <v>159.69</v>
      </c>
      <c r="H157" t="n">
        <v>2.05</v>
      </c>
      <c r="I157" t="n">
        <v>9</v>
      </c>
      <c r="J157" t="n">
        <v>346.18</v>
      </c>
      <c r="K157" t="n">
        <v>59.89</v>
      </c>
      <c r="L157" t="n">
        <v>39.75</v>
      </c>
      <c r="M157" t="n">
        <v>7</v>
      </c>
      <c r="N157" t="n">
        <v>111.54</v>
      </c>
      <c r="O157" t="n">
        <v>42929.9</v>
      </c>
      <c r="P157" t="n">
        <v>411.55</v>
      </c>
      <c r="Q157" t="n">
        <v>452.59</v>
      </c>
      <c r="R157" t="n">
        <v>69.76000000000001</v>
      </c>
      <c r="S157" t="n">
        <v>57.64</v>
      </c>
      <c r="T157" t="n">
        <v>3975.18</v>
      </c>
      <c r="U157" t="n">
        <v>0.83</v>
      </c>
      <c r="V157" t="n">
        <v>0.89</v>
      </c>
      <c r="W157" t="n">
        <v>6.81</v>
      </c>
      <c r="X157" t="n">
        <v>0.23</v>
      </c>
      <c r="Y157" t="n">
        <v>1</v>
      </c>
      <c r="Z157" t="n">
        <v>10</v>
      </c>
      <c r="AA157" t="n">
        <v>592.3909713284536</v>
      </c>
      <c r="AB157" t="n">
        <v>810.5354614167694</v>
      </c>
      <c r="AC157" t="n">
        <v>733.1790945728172</v>
      </c>
      <c r="AD157" t="n">
        <v>592390.9713284536</v>
      </c>
      <c r="AE157" t="n">
        <v>810535.4614167694</v>
      </c>
      <c r="AF157" t="n">
        <v>1.705392378915086e-05</v>
      </c>
      <c r="AG157" t="n">
        <v>32</v>
      </c>
      <c r="AH157" t="n">
        <v>733179.0945728172</v>
      </c>
    </row>
    <row r="158">
      <c r="A158" t="n">
        <v>156</v>
      </c>
      <c r="B158" t="n">
        <v>135</v>
      </c>
      <c r="C158" t="inlineStr">
        <is>
          <t xml:space="preserve">CONCLUIDO	</t>
        </is>
      </c>
      <c r="D158" t="n">
        <v>3.6687</v>
      </c>
      <c r="E158" t="n">
        <v>27.26</v>
      </c>
      <c r="F158" t="n">
        <v>23.95</v>
      </c>
      <c r="G158" t="n">
        <v>159.66</v>
      </c>
      <c r="H158" t="n">
        <v>2.06</v>
      </c>
      <c r="I158" t="n">
        <v>9</v>
      </c>
      <c r="J158" t="n">
        <v>346.81</v>
      </c>
      <c r="K158" t="n">
        <v>59.89</v>
      </c>
      <c r="L158" t="n">
        <v>40</v>
      </c>
      <c r="M158" t="n">
        <v>7</v>
      </c>
      <c r="N158" t="n">
        <v>111.92</v>
      </c>
      <c r="O158" t="n">
        <v>43007.05</v>
      </c>
      <c r="P158" t="n">
        <v>411.5</v>
      </c>
      <c r="Q158" t="n">
        <v>452.59</v>
      </c>
      <c r="R158" t="n">
        <v>69.72</v>
      </c>
      <c r="S158" t="n">
        <v>57.64</v>
      </c>
      <c r="T158" t="n">
        <v>3950.82</v>
      </c>
      <c r="U158" t="n">
        <v>0.83</v>
      </c>
      <c r="V158" t="n">
        <v>0.89</v>
      </c>
      <c r="W158" t="n">
        <v>6.81</v>
      </c>
      <c r="X158" t="n">
        <v>0.23</v>
      </c>
      <c r="Y158" t="n">
        <v>1</v>
      </c>
      <c r="Z158" t="n">
        <v>10</v>
      </c>
      <c r="AA158" t="n">
        <v>592.3249167953526</v>
      </c>
      <c r="AB158" t="n">
        <v>810.4450826904601</v>
      </c>
      <c r="AC158" t="n">
        <v>733.0973414652996</v>
      </c>
      <c r="AD158" t="n">
        <v>592324.9167953526</v>
      </c>
      <c r="AE158" t="n">
        <v>810445.0826904601</v>
      </c>
      <c r="AF158" t="n">
        <v>1.705578338883346e-05</v>
      </c>
      <c r="AG158" t="n">
        <v>32</v>
      </c>
      <c r="AH158" t="n">
        <v>733097.3414652996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H127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80</v>
      </c>
      <c r="C2" t="inlineStr">
        <is>
          <t xml:space="preserve">CONCLUIDO	</t>
        </is>
      </c>
      <c r="D2" t="n">
        <v>2.2706</v>
      </c>
      <c r="E2" t="n">
        <v>44.04</v>
      </c>
      <c r="F2" t="n">
        <v>32.37</v>
      </c>
      <c r="G2" t="n">
        <v>6.7</v>
      </c>
      <c r="H2" t="n">
        <v>0.11</v>
      </c>
      <c r="I2" t="n">
        <v>290</v>
      </c>
      <c r="J2" t="n">
        <v>159.12</v>
      </c>
      <c r="K2" t="n">
        <v>50.28</v>
      </c>
      <c r="L2" t="n">
        <v>1</v>
      </c>
      <c r="M2" t="n">
        <v>288</v>
      </c>
      <c r="N2" t="n">
        <v>27.84</v>
      </c>
      <c r="O2" t="n">
        <v>19859.16</v>
      </c>
      <c r="P2" t="n">
        <v>400.8</v>
      </c>
      <c r="Q2" t="n">
        <v>453.48</v>
      </c>
      <c r="R2" t="n">
        <v>342.97</v>
      </c>
      <c r="S2" t="n">
        <v>57.64</v>
      </c>
      <c r="T2" t="n">
        <v>139174.5</v>
      </c>
      <c r="U2" t="n">
        <v>0.17</v>
      </c>
      <c r="V2" t="n">
        <v>0.66</v>
      </c>
      <c r="W2" t="n">
        <v>7.3</v>
      </c>
      <c r="X2" t="n">
        <v>8.630000000000001</v>
      </c>
      <c r="Y2" t="n">
        <v>1</v>
      </c>
      <c r="Z2" t="n">
        <v>10</v>
      </c>
      <c r="AA2" t="n">
        <v>940.1282033580374</v>
      </c>
      <c r="AB2" t="n">
        <v>1286.324883363604</v>
      </c>
      <c r="AC2" t="n">
        <v>1163.559841863693</v>
      </c>
      <c r="AD2" t="n">
        <v>940128.2033580374</v>
      </c>
      <c r="AE2" t="n">
        <v>1286324.883363604</v>
      </c>
      <c r="AF2" t="n">
        <v>1.3036777307593e-05</v>
      </c>
      <c r="AG2" t="n">
        <v>51</v>
      </c>
      <c r="AH2" t="n">
        <v>1163559.841863693</v>
      </c>
    </row>
    <row r="3">
      <c r="A3" t="n">
        <v>1</v>
      </c>
      <c r="B3" t="n">
        <v>80</v>
      </c>
      <c r="C3" t="inlineStr">
        <is>
          <t xml:space="preserve">CONCLUIDO	</t>
        </is>
      </c>
      <c r="D3" t="n">
        <v>2.5389</v>
      </c>
      <c r="E3" t="n">
        <v>39.39</v>
      </c>
      <c r="F3" t="n">
        <v>30.1</v>
      </c>
      <c r="G3" t="n">
        <v>8.359999999999999</v>
      </c>
      <c r="H3" t="n">
        <v>0.14</v>
      </c>
      <c r="I3" t="n">
        <v>216</v>
      </c>
      <c r="J3" t="n">
        <v>159.48</v>
      </c>
      <c r="K3" t="n">
        <v>50.28</v>
      </c>
      <c r="L3" t="n">
        <v>1.25</v>
      </c>
      <c r="M3" t="n">
        <v>214</v>
      </c>
      <c r="N3" t="n">
        <v>27.95</v>
      </c>
      <c r="O3" t="n">
        <v>19902.91</v>
      </c>
      <c r="P3" t="n">
        <v>372.46</v>
      </c>
      <c r="Q3" t="n">
        <v>453.25</v>
      </c>
      <c r="R3" t="n">
        <v>269.5</v>
      </c>
      <c r="S3" t="n">
        <v>57.64</v>
      </c>
      <c r="T3" t="n">
        <v>102807.74</v>
      </c>
      <c r="U3" t="n">
        <v>0.21</v>
      </c>
      <c r="V3" t="n">
        <v>0.7</v>
      </c>
      <c r="W3" t="n">
        <v>7.16</v>
      </c>
      <c r="X3" t="n">
        <v>6.36</v>
      </c>
      <c r="Y3" t="n">
        <v>1</v>
      </c>
      <c r="Z3" t="n">
        <v>10</v>
      </c>
      <c r="AA3" t="n">
        <v>813.7865530603418</v>
      </c>
      <c r="AB3" t="n">
        <v>1113.458663626064</v>
      </c>
      <c r="AC3" t="n">
        <v>1007.191731518642</v>
      </c>
      <c r="AD3" t="n">
        <v>813786.5530603419</v>
      </c>
      <c r="AE3" t="n">
        <v>1113458.663626065</v>
      </c>
      <c r="AF3" t="n">
        <v>1.457723681240547e-05</v>
      </c>
      <c r="AG3" t="n">
        <v>46</v>
      </c>
      <c r="AH3" t="n">
        <v>1007191.731518642</v>
      </c>
    </row>
    <row r="4">
      <c r="A4" t="n">
        <v>2</v>
      </c>
      <c r="B4" t="n">
        <v>80</v>
      </c>
      <c r="C4" t="inlineStr">
        <is>
          <t xml:space="preserve">CONCLUIDO	</t>
        </is>
      </c>
      <c r="D4" t="n">
        <v>2.7301</v>
      </c>
      <c r="E4" t="n">
        <v>36.63</v>
      </c>
      <c r="F4" t="n">
        <v>28.76</v>
      </c>
      <c r="G4" t="n">
        <v>10.03</v>
      </c>
      <c r="H4" t="n">
        <v>0.17</v>
      </c>
      <c r="I4" t="n">
        <v>172</v>
      </c>
      <c r="J4" t="n">
        <v>159.83</v>
      </c>
      <c r="K4" t="n">
        <v>50.28</v>
      </c>
      <c r="L4" t="n">
        <v>1.5</v>
      </c>
      <c r="M4" t="n">
        <v>170</v>
      </c>
      <c r="N4" t="n">
        <v>28.05</v>
      </c>
      <c r="O4" t="n">
        <v>19946.71</v>
      </c>
      <c r="P4" t="n">
        <v>355.6</v>
      </c>
      <c r="Q4" t="n">
        <v>452.87</v>
      </c>
      <c r="R4" t="n">
        <v>226.28</v>
      </c>
      <c r="S4" t="n">
        <v>57.64</v>
      </c>
      <c r="T4" t="n">
        <v>81420.17</v>
      </c>
      <c r="U4" t="n">
        <v>0.25</v>
      </c>
      <c r="V4" t="n">
        <v>0.74</v>
      </c>
      <c r="W4" t="n">
        <v>7.08</v>
      </c>
      <c r="X4" t="n">
        <v>5.03</v>
      </c>
      <c r="Y4" t="n">
        <v>1</v>
      </c>
      <c r="Z4" t="n">
        <v>10</v>
      </c>
      <c r="AA4" t="n">
        <v>741.9396023641522</v>
      </c>
      <c r="AB4" t="n">
        <v>1015.154496019777</v>
      </c>
      <c r="AC4" t="n">
        <v>918.2695756979322</v>
      </c>
      <c r="AD4" t="n">
        <v>741939.6023641522</v>
      </c>
      <c r="AE4" t="n">
        <v>1015154.496019777</v>
      </c>
      <c r="AF4" t="n">
        <v>1.567502234099342e-05</v>
      </c>
      <c r="AG4" t="n">
        <v>43</v>
      </c>
      <c r="AH4" t="n">
        <v>918269.5756979322</v>
      </c>
    </row>
    <row r="5">
      <c r="A5" t="n">
        <v>3</v>
      </c>
      <c r="B5" t="n">
        <v>80</v>
      </c>
      <c r="C5" t="inlineStr">
        <is>
          <t xml:space="preserve">CONCLUIDO	</t>
        </is>
      </c>
      <c r="D5" t="n">
        <v>2.8744</v>
      </c>
      <c r="E5" t="n">
        <v>34.79</v>
      </c>
      <c r="F5" t="n">
        <v>27.86</v>
      </c>
      <c r="G5" t="n">
        <v>11.69</v>
      </c>
      <c r="H5" t="n">
        <v>0.19</v>
      </c>
      <c r="I5" t="n">
        <v>143</v>
      </c>
      <c r="J5" t="n">
        <v>160.19</v>
      </c>
      <c r="K5" t="n">
        <v>50.28</v>
      </c>
      <c r="L5" t="n">
        <v>1.75</v>
      </c>
      <c r="M5" t="n">
        <v>141</v>
      </c>
      <c r="N5" t="n">
        <v>28.16</v>
      </c>
      <c r="O5" t="n">
        <v>19990.53</v>
      </c>
      <c r="P5" t="n">
        <v>344.1</v>
      </c>
      <c r="Q5" t="n">
        <v>453.17</v>
      </c>
      <c r="R5" t="n">
        <v>196.74</v>
      </c>
      <c r="S5" t="n">
        <v>57.64</v>
      </c>
      <c r="T5" t="n">
        <v>66791.56</v>
      </c>
      <c r="U5" t="n">
        <v>0.29</v>
      </c>
      <c r="V5" t="n">
        <v>0.76</v>
      </c>
      <c r="W5" t="n">
        <v>7.03</v>
      </c>
      <c r="X5" t="n">
        <v>4.12</v>
      </c>
      <c r="Y5" t="n">
        <v>1</v>
      </c>
      <c r="Z5" t="n">
        <v>10</v>
      </c>
      <c r="AA5" t="n">
        <v>695.2284948930815</v>
      </c>
      <c r="AB5" t="n">
        <v>951.2422980292366</v>
      </c>
      <c r="AC5" t="n">
        <v>860.457068182276</v>
      </c>
      <c r="AD5" t="n">
        <v>695228.4948930815</v>
      </c>
      <c r="AE5" t="n">
        <v>951242.2980292366</v>
      </c>
      <c r="AF5" t="n">
        <v>1.650352888793505e-05</v>
      </c>
      <c r="AG5" t="n">
        <v>41</v>
      </c>
      <c r="AH5" t="n">
        <v>860457.068182276</v>
      </c>
    </row>
    <row r="6">
      <c r="A6" t="n">
        <v>4</v>
      </c>
      <c r="B6" t="n">
        <v>80</v>
      </c>
      <c r="C6" t="inlineStr">
        <is>
          <t xml:space="preserve">CONCLUIDO	</t>
        </is>
      </c>
      <c r="D6" t="n">
        <v>2.984</v>
      </c>
      <c r="E6" t="n">
        <v>33.51</v>
      </c>
      <c r="F6" t="n">
        <v>27.26</v>
      </c>
      <c r="G6" t="n">
        <v>13.4</v>
      </c>
      <c r="H6" t="n">
        <v>0.22</v>
      </c>
      <c r="I6" t="n">
        <v>122</v>
      </c>
      <c r="J6" t="n">
        <v>160.54</v>
      </c>
      <c r="K6" t="n">
        <v>50.28</v>
      </c>
      <c r="L6" t="n">
        <v>2</v>
      </c>
      <c r="M6" t="n">
        <v>120</v>
      </c>
      <c r="N6" t="n">
        <v>28.26</v>
      </c>
      <c r="O6" t="n">
        <v>20034.4</v>
      </c>
      <c r="P6" t="n">
        <v>336.34</v>
      </c>
      <c r="Q6" t="n">
        <v>453.05</v>
      </c>
      <c r="R6" t="n">
        <v>177.03</v>
      </c>
      <c r="S6" t="n">
        <v>57.64</v>
      </c>
      <c r="T6" t="n">
        <v>57045.42</v>
      </c>
      <c r="U6" t="n">
        <v>0.33</v>
      </c>
      <c r="V6" t="n">
        <v>0.78</v>
      </c>
      <c r="W6" t="n">
        <v>7</v>
      </c>
      <c r="X6" t="n">
        <v>3.52</v>
      </c>
      <c r="Y6" t="n">
        <v>1</v>
      </c>
      <c r="Z6" t="n">
        <v>10</v>
      </c>
      <c r="AA6" t="n">
        <v>658.220865326218</v>
      </c>
      <c r="AB6" t="n">
        <v>900.606826594465</v>
      </c>
      <c r="AC6" t="n">
        <v>814.6541750739085</v>
      </c>
      <c r="AD6" t="n">
        <v>658220.8653262181</v>
      </c>
      <c r="AE6" t="n">
        <v>900606.8265944651</v>
      </c>
      <c r="AF6" t="n">
        <v>1.713280343779508e-05</v>
      </c>
      <c r="AG6" t="n">
        <v>39</v>
      </c>
      <c r="AH6" t="n">
        <v>814654.1750739085</v>
      </c>
    </row>
    <row r="7">
      <c r="A7" t="n">
        <v>5</v>
      </c>
      <c r="B7" t="n">
        <v>80</v>
      </c>
      <c r="C7" t="inlineStr">
        <is>
          <t xml:space="preserve">CONCLUIDO	</t>
        </is>
      </c>
      <c r="D7" t="n">
        <v>3.0705</v>
      </c>
      <c r="E7" t="n">
        <v>32.57</v>
      </c>
      <c r="F7" t="n">
        <v>26.8</v>
      </c>
      <c r="G7" t="n">
        <v>15.03</v>
      </c>
      <c r="H7" t="n">
        <v>0.25</v>
      </c>
      <c r="I7" t="n">
        <v>107</v>
      </c>
      <c r="J7" t="n">
        <v>160.9</v>
      </c>
      <c r="K7" t="n">
        <v>50.28</v>
      </c>
      <c r="L7" t="n">
        <v>2.25</v>
      </c>
      <c r="M7" t="n">
        <v>105</v>
      </c>
      <c r="N7" t="n">
        <v>28.37</v>
      </c>
      <c r="O7" t="n">
        <v>20078.3</v>
      </c>
      <c r="P7" t="n">
        <v>330.31</v>
      </c>
      <c r="Q7" t="n">
        <v>452.84</v>
      </c>
      <c r="R7" t="n">
        <v>162.57</v>
      </c>
      <c r="S7" t="n">
        <v>57.64</v>
      </c>
      <c r="T7" t="n">
        <v>49885.53</v>
      </c>
      <c r="U7" t="n">
        <v>0.35</v>
      </c>
      <c r="V7" t="n">
        <v>0.79</v>
      </c>
      <c r="W7" t="n">
        <v>6.96</v>
      </c>
      <c r="X7" t="n">
        <v>3.06</v>
      </c>
      <c r="Y7" t="n">
        <v>1</v>
      </c>
      <c r="Z7" t="n">
        <v>10</v>
      </c>
      <c r="AA7" t="n">
        <v>635.236461408802</v>
      </c>
      <c r="AB7" t="n">
        <v>869.1585511543203</v>
      </c>
      <c r="AC7" t="n">
        <v>786.2072789038393</v>
      </c>
      <c r="AD7" t="n">
        <v>635236.4614088021</v>
      </c>
      <c r="AE7" t="n">
        <v>869158.5511543204</v>
      </c>
      <c r="AF7" t="n">
        <v>1.762944804147111e-05</v>
      </c>
      <c r="AG7" t="n">
        <v>38</v>
      </c>
      <c r="AH7" t="n">
        <v>786207.2789038393</v>
      </c>
    </row>
    <row r="8">
      <c r="A8" t="n">
        <v>6</v>
      </c>
      <c r="B8" t="n">
        <v>80</v>
      </c>
      <c r="C8" t="inlineStr">
        <is>
          <t xml:space="preserve">CONCLUIDO	</t>
        </is>
      </c>
      <c r="D8" t="n">
        <v>3.14</v>
      </c>
      <c r="E8" t="n">
        <v>31.85</v>
      </c>
      <c r="F8" t="n">
        <v>26.46</v>
      </c>
      <c r="G8" t="n">
        <v>16.71</v>
      </c>
      <c r="H8" t="n">
        <v>0.27</v>
      </c>
      <c r="I8" t="n">
        <v>95</v>
      </c>
      <c r="J8" t="n">
        <v>161.26</v>
      </c>
      <c r="K8" t="n">
        <v>50.28</v>
      </c>
      <c r="L8" t="n">
        <v>2.5</v>
      </c>
      <c r="M8" t="n">
        <v>93</v>
      </c>
      <c r="N8" t="n">
        <v>28.48</v>
      </c>
      <c r="O8" t="n">
        <v>20122.23</v>
      </c>
      <c r="P8" t="n">
        <v>325.78</v>
      </c>
      <c r="Q8" t="n">
        <v>452.85</v>
      </c>
      <c r="R8" t="n">
        <v>150.96</v>
      </c>
      <c r="S8" t="n">
        <v>57.64</v>
      </c>
      <c r="T8" t="n">
        <v>44143.75</v>
      </c>
      <c r="U8" t="n">
        <v>0.38</v>
      </c>
      <c r="V8" t="n">
        <v>0.8</v>
      </c>
      <c r="W8" t="n">
        <v>6.96</v>
      </c>
      <c r="X8" t="n">
        <v>2.73</v>
      </c>
      <c r="Y8" t="n">
        <v>1</v>
      </c>
      <c r="Z8" t="n">
        <v>10</v>
      </c>
      <c r="AA8" t="n">
        <v>615.8551551191188</v>
      </c>
      <c r="AB8" t="n">
        <v>842.640192845888</v>
      </c>
      <c r="AC8" t="n">
        <v>762.2197954936141</v>
      </c>
      <c r="AD8" t="n">
        <v>615855.1551191187</v>
      </c>
      <c r="AE8" t="n">
        <v>842640.192845888</v>
      </c>
      <c r="AF8" t="n">
        <v>1.80284861912455e-05</v>
      </c>
      <c r="AG8" t="n">
        <v>37</v>
      </c>
      <c r="AH8" t="n">
        <v>762219.7954936142</v>
      </c>
    </row>
    <row r="9">
      <c r="A9" t="n">
        <v>7</v>
      </c>
      <c r="B9" t="n">
        <v>80</v>
      </c>
      <c r="C9" t="inlineStr">
        <is>
          <t xml:space="preserve">CONCLUIDO	</t>
        </is>
      </c>
      <c r="D9" t="n">
        <v>3.2007</v>
      </c>
      <c r="E9" t="n">
        <v>31.24</v>
      </c>
      <c r="F9" t="n">
        <v>26.18</v>
      </c>
      <c r="G9" t="n">
        <v>18.48</v>
      </c>
      <c r="H9" t="n">
        <v>0.3</v>
      </c>
      <c r="I9" t="n">
        <v>85</v>
      </c>
      <c r="J9" t="n">
        <v>161.61</v>
      </c>
      <c r="K9" t="n">
        <v>50.28</v>
      </c>
      <c r="L9" t="n">
        <v>2.75</v>
      </c>
      <c r="M9" t="n">
        <v>83</v>
      </c>
      <c r="N9" t="n">
        <v>28.58</v>
      </c>
      <c r="O9" t="n">
        <v>20166.2</v>
      </c>
      <c r="P9" t="n">
        <v>321.98</v>
      </c>
      <c r="Q9" t="n">
        <v>452.74</v>
      </c>
      <c r="R9" t="n">
        <v>141.9</v>
      </c>
      <c r="S9" t="n">
        <v>57.64</v>
      </c>
      <c r="T9" t="n">
        <v>39661.25</v>
      </c>
      <c r="U9" t="n">
        <v>0.41</v>
      </c>
      <c r="V9" t="n">
        <v>0.8100000000000001</v>
      </c>
      <c r="W9" t="n">
        <v>6.94</v>
      </c>
      <c r="X9" t="n">
        <v>2.45</v>
      </c>
      <c r="Y9" t="n">
        <v>1</v>
      </c>
      <c r="Z9" t="n">
        <v>10</v>
      </c>
      <c r="AA9" t="n">
        <v>607.2385551601586</v>
      </c>
      <c r="AB9" t="n">
        <v>830.8505806444774</v>
      </c>
      <c r="AC9" t="n">
        <v>751.5553673338816</v>
      </c>
      <c r="AD9" t="n">
        <v>607238.5551601587</v>
      </c>
      <c r="AE9" t="n">
        <v>830850.5806444774</v>
      </c>
      <c r="AF9" t="n">
        <v>1.837699864723549e-05</v>
      </c>
      <c r="AG9" t="n">
        <v>37</v>
      </c>
      <c r="AH9" t="n">
        <v>751555.3673338816</v>
      </c>
    </row>
    <row r="10">
      <c r="A10" t="n">
        <v>8</v>
      </c>
      <c r="B10" t="n">
        <v>80</v>
      </c>
      <c r="C10" t="inlineStr">
        <is>
          <t xml:space="preserve">CONCLUIDO	</t>
        </is>
      </c>
      <c r="D10" t="n">
        <v>3.2467</v>
      </c>
      <c r="E10" t="n">
        <v>30.8</v>
      </c>
      <c r="F10" t="n">
        <v>25.96</v>
      </c>
      <c r="G10" t="n">
        <v>19.97</v>
      </c>
      <c r="H10" t="n">
        <v>0.33</v>
      </c>
      <c r="I10" t="n">
        <v>78</v>
      </c>
      <c r="J10" t="n">
        <v>161.97</v>
      </c>
      <c r="K10" t="n">
        <v>50.28</v>
      </c>
      <c r="L10" t="n">
        <v>3</v>
      </c>
      <c r="M10" t="n">
        <v>76</v>
      </c>
      <c r="N10" t="n">
        <v>28.69</v>
      </c>
      <c r="O10" t="n">
        <v>20210.21</v>
      </c>
      <c r="P10" t="n">
        <v>318.99</v>
      </c>
      <c r="Q10" t="n">
        <v>452.79</v>
      </c>
      <c r="R10" t="n">
        <v>135.21</v>
      </c>
      <c r="S10" t="n">
        <v>57.64</v>
      </c>
      <c r="T10" t="n">
        <v>36351.61</v>
      </c>
      <c r="U10" t="n">
        <v>0.43</v>
      </c>
      <c r="V10" t="n">
        <v>0.82</v>
      </c>
      <c r="W10" t="n">
        <v>6.92</v>
      </c>
      <c r="X10" t="n">
        <v>2.23</v>
      </c>
      <c r="Y10" t="n">
        <v>1</v>
      </c>
      <c r="Z10" t="n">
        <v>10</v>
      </c>
      <c r="AA10" t="n">
        <v>591.9006527464988</v>
      </c>
      <c r="AB10" t="n">
        <v>809.8645859016098</v>
      </c>
      <c r="AC10" t="n">
        <v>732.5722464752446</v>
      </c>
      <c r="AD10" t="n">
        <v>591900.6527464988</v>
      </c>
      <c r="AE10" t="n">
        <v>809864.5859016097</v>
      </c>
      <c r="AF10" t="n">
        <v>1.864111022838113e-05</v>
      </c>
      <c r="AG10" t="n">
        <v>36</v>
      </c>
      <c r="AH10" t="n">
        <v>732572.2464752446</v>
      </c>
    </row>
    <row r="11">
      <c r="A11" t="n">
        <v>9</v>
      </c>
      <c r="B11" t="n">
        <v>80</v>
      </c>
      <c r="C11" t="inlineStr">
        <is>
          <t xml:space="preserve">CONCLUIDO	</t>
        </is>
      </c>
      <c r="D11" t="n">
        <v>3.2945</v>
      </c>
      <c r="E11" t="n">
        <v>30.35</v>
      </c>
      <c r="F11" t="n">
        <v>25.74</v>
      </c>
      <c r="G11" t="n">
        <v>21.75</v>
      </c>
      <c r="H11" t="n">
        <v>0.35</v>
      </c>
      <c r="I11" t="n">
        <v>71</v>
      </c>
      <c r="J11" t="n">
        <v>162.33</v>
      </c>
      <c r="K11" t="n">
        <v>50.28</v>
      </c>
      <c r="L11" t="n">
        <v>3.25</v>
      </c>
      <c r="M11" t="n">
        <v>69</v>
      </c>
      <c r="N11" t="n">
        <v>28.8</v>
      </c>
      <c r="O11" t="n">
        <v>20254.26</v>
      </c>
      <c r="P11" t="n">
        <v>315.92</v>
      </c>
      <c r="Q11" t="n">
        <v>452.8</v>
      </c>
      <c r="R11" t="n">
        <v>127.1</v>
      </c>
      <c r="S11" t="n">
        <v>57.64</v>
      </c>
      <c r="T11" t="n">
        <v>32332.8</v>
      </c>
      <c r="U11" t="n">
        <v>0.45</v>
      </c>
      <c r="V11" t="n">
        <v>0.82</v>
      </c>
      <c r="W11" t="n">
        <v>6.93</v>
      </c>
      <c r="X11" t="n">
        <v>2.01</v>
      </c>
      <c r="Y11" t="n">
        <v>1</v>
      </c>
      <c r="Z11" t="n">
        <v>10</v>
      </c>
      <c r="AA11" t="n">
        <v>585.4700718280617</v>
      </c>
      <c r="AB11" t="n">
        <v>801.0659813917964</v>
      </c>
      <c r="AC11" t="n">
        <v>724.6133684309287</v>
      </c>
      <c r="AD11" t="n">
        <v>585470.0718280617</v>
      </c>
      <c r="AE11" t="n">
        <v>801065.9813917964</v>
      </c>
      <c r="AF11" t="n">
        <v>1.891555661052812e-05</v>
      </c>
      <c r="AG11" t="n">
        <v>36</v>
      </c>
      <c r="AH11" t="n">
        <v>724613.3684309288</v>
      </c>
    </row>
    <row r="12">
      <c r="A12" t="n">
        <v>10</v>
      </c>
      <c r="B12" t="n">
        <v>80</v>
      </c>
      <c r="C12" t="inlineStr">
        <is>
          <t xml:space="preserve">CONCLUIDO	</t>
        </is>
      </c>
      <c r="D12" t="n">
        <v>3.3284</v>
      </c>
      <c r="E12" t="n">
        <v>30.04</v>
      </c>
      <c r="F12" t="n">
        <v>25.59</v>
      </c>
      <c r="G12" t="n">
        <v>23.27</v>
      </c>
      <c r="H12" t="n">
        <v>0.38</v>
      </c>
      <c r="I12" t="n">
        <v>66</v>
      </c>
      <c r="J12" t="n">
        <v>162.68</v>
      </c>
      <c r="K12" t="n">
        <v>50.28</v>
      </c>
      <c r="L12" t="n">
        <v>3.5</v>
      </c>
      <c r="M12" t="n">
        <v>64</v>
      </c>
      <c r="N12" t="n">
        <v>28.9</v>
      </c>
      <c r="O12" t="n">
        <v>20298.34</v>
      </c>
      <c r="P12" t="n">
        <v>313.74</v>
      </c>
      <c r="Q12" t="n">
        <v>452.78</v>
      </c>
      <c r="R12" t="n">
        <v>122.87</v>
      </c>
      <c r="S12" t="n">
        <v>57.64</v>
      </c>
      <c r="T12" t="n">
        <v>30242.63</v>
      </c>
      <c r="U12" t="n">
        <v>0.47</v>
      </c>
      <c r="V12" t="n">
        <v>0.83</v>
      </c>
      <c r="W12" t="n">
        <v>6.91</v>
      </c>
      <c r="X12" t="n">
        <v>1.87</v>
      </c>
      <c r="Y12" t="n">
        <v>1</v>
      </c>
      <c r="Z12" t="n">
        <v>10</v>
      </c>
      <c r="AA12" t="n">
        <v>572.095754275936</v>
      </c>
      <c r="AB12" t="n">
        <v>782.7666500837299</v>
      </c>
      <c r="AC12" t="n">
        <v>708.0604996196313</v>
      </c>
      <c r="AD12" t="n">
        <v>572095.7542759359</v>
      </c>
      <c r="AE12" t="n">
        <v>782766.6500837299</v>
      </c>
      <c r="AF12" t="n">
        <v>1.911019536272023e-05</v>
      </c>
      <c r="AG12" t="n">
        <v>35</v>
      </c>
      <c r="AH12" t="n">
        <v>708060.4996196313</v>
      </c>
    </row>
    <row r="13">
      <c r="A13" t="n">
        <v>11</v>
      </c>
      <c r="B13" t="n">
        <v>80</v>
      </c>
      <c r="C13" t="inlineStr">
        <is>
          <t xml:space="preserve">CONCLUIDO	</t>
        </is>
      </c>
      <c r="D13" t="n">
        <v>3.3614</v>
      </c>
      <c r="E13" t="n">
        <v>29.75</v>
      </c>
      <c r="F13" t="n">
        <v>25.46</v>
      </c>
      <c r="G13" t="n">
        <v>25.04</v>
      </c>
      <c r="H13" t="n">
        <v>0.41</v>
      </c>
      <c r="I13" t="n">
        <v>61</v>
      </c>
      <c r="J13" t="n">
        <v>163.04</v>
      </c>
      <c r="K13" t="n">
        <v>50.28</v>
      </c>
      <c r="L13" t="n">
        <v>3.75</v>
      </c>
      <c r="M13" t="n">
        <v>59</v>
      </c>
      <c r="N13" t="n">
        <v>29.01</v>
      </c>
      <c r="O13" t="n">
        <v>20342.46</v>
      </c>
      <c r="P13" t="n">
        <v>311.72</v>
      </c>
      <c r="Q13" t="n">
        <v>452.72</v>
      </c>
      <c r="R13" t="n">
        <v>118.89</v>
      </c>
      <c r="S13" t="n">
        <v>57.64</v>
      </c>
      <c r="T13" t="n">
        <v>28276.23</v>
      </c>
      <c r="U13" t="n">
        <v>0.48</v>
      </c>
      <c r="V13" t="n">
        <v>0.83</v>
      </c>
      <c r="W13" t="n">
        <v>6.89</v>
      </c>
      <c r="X13" t="n">
        <v>1.73</v>
      </c>
      <c r="Y13" t="n">
        <v>1</v>
      </c>
      <c r="Z13" t="n">
        <v>10</v>
      </c>
      <c r="AA13" t="n">
        <v>567.9488655317401</v>
      </c>
      <c r="AB13" t="n">
        <v>777.0926939561016</v>
      </c>
      <c r="AC13" t="n">
        <v>702.9280579013765</v>
      </c>
      <c r="AD13" t="n">
        <v>567948.8655317401</v>
      </c>
      <c r="AE13" t="n">
        <v>777092.6939561015</v>
      </c>
      <c r="AF13" t="n">
        <v>1.929966671441166e-05</v>
      </c>
      <c r="AG13" t="n">
        <v>35</v>
      </c>
      <c r="AH13" t="n">
        <v>702928.0579013765</v>
      </c>
    </row>
    <row r="14">
      <c r="A14" t="n">
        <v>12</v>
      </c>
      <c r="B14" t="n">
        <v>80</v>
      </c>
      <c r="C14" t="inlineStr">
        <is>
          <t xml:space="preserve">CONCLUIDO	</t>
        </is>
      </c>
      <c r="D14" t="n">
        <v>3.387</v>
      </c>
      <c r="E14" t="n">
        <v>29.52</v>
      </c>
      <c r="F14" t="n">
        <v>25.36</v>
      </c>
      <c r="G14" t="n">
        <v>26.7</v>
      </c>
      <c r="H14" t="n">
        <v>0.43</v>
      </c>
      <c r="I14" t="n">
        <v>57</v>
      </c>
      <c r="J14" t="n">
        <v>163.4</v>
      </c>
      <c r="K14" t="n">
        <v>50.28</v>
      </c>
      <c r="L14" t="n">
        <v>4</v>
      </c>
      <c r="M14" t="n">
        <v>55</v>
      </c>
      <c r="N14" t="n">
        <v>29.12</v>
      </c>
      <c r="O14" t="n">
        <v>20386.62</v>
      </c>
      <c r="P14" t="n">
        <v>310.13</v>
      </c>
      <c r="Q14" t="n">
        <v>452.64</v>
      </c>
      <c r="R14" t="n">
        <v>115.3</v>
      </c>
      <c r="S14" t="n">
        <v>57.64</v>
      </c>
      <c r="T14" t="n">
        <v>26502.41</v>
      </c>
      <c r="U14" t="n">
        <v>0.5</v>
      </c>
      <c r="V14" t="n">
        <v>0.84</v>
      </c>
      <c r="W14" t="n">
        <v>6.9</v>
      </c>
      <c r="X14" t="n">
        <v>1.64</v>
      </c>
      <c r="Y14" t="n">
        <v>1</v>
      </c>
      <c r="Z14" t="n">
        <v>10</v>
      </c>
      <c r="AA14" t="n">
        <v>564.7721399621039</v>
      </c>
      <c r="AB14" t="n">
        <v>772.7461578844844</v>
      </c>
      <c r="AC14" t="n">
        <v>698.9963491320326</v>
      </c>
      <c r="AD14" t="n">
        <v>564772.1399621039</v>
      </c>
      <c r="AE14" t="n">
        <v>772746.1578844844</v>
      </c>
      <c r="AF14" t="n">
        <v>1.944665055087532e-05</v>
      </c>
      <c r="AG14" t="n">
        <v>35</v>
      </c>
      <c r="AH14" t="n">
        <v>698996.3491320326</v>
      </c>
    </row>
    <row r="15">
      <c r="A15" t="n">
        <v>13</v>
      </c>
      <c r="B15" t="n">
        <v>80</v>
      </c>
      <c r="C15" t="inlineStr">
        <is>
          <t xml:space="preserve">CONCLUIDO	</t>
        </is>
      </c>
      <c r="D15" t="n">
        <v>3.4147</v>
      </c>
      <c r="E15" t="n">
        <v>29.29</v>
      </c>
      <c r="F15" t="n">
        <v>25.25</v>
      </c>
      <c r="G15" t="n">
        <v>28.59</v>
      </c>
      <c r="H15" t="n">
        <v>0.46</v>
      </c>
      <c r="I15" t="n">
        <v>53</v>
      </c>
      <c r="J15" t="n">
        <v>163.76</v>
      </c>
      <c r="K15" t="n">
        <v>50.28</v>
      </c>
      <c r="L15" t="n">
        <v>4.25</v>
      </c>
      <c r="M15" t="n">
        <v>51</v>
      </c>
      <c r="N15" t="n">
        <v>29.23</v>
      </c>
      <c r="O15" t="n">
        <v>20430.81</v>
      </c>
      <c r="P15" t="n">
        <v>308.51</v>
      </c>
      <c r="Q15" t="n">
        <v>452.75</v>
      </c>
      <c r="R15" t="n">
        <v>111.83</v>
      </c>
      <c r="S15" t="n">
        <v>57.64</v>
      </c>
      <c r="T15" t="n">
        <v>24787.33</v>
      </c>
      <c r="U15" t="n">
        <v>0.52</v>
      </c>
      <c r="V15" t="n">
        <v>0.84</v>
      </c>
      <c r="W15" t="n">
        <v>6.89</v>
      </c>
      <c r="X15" t="n">
        <v>1.52</v>
      </c>
      <c r="Y15" t="n">
        <v>1</v>
      </c>
      <c r="Z15" t="n">
        <v>10</v>
      </c>
      <c r="AA15" t="n">
        <v>552.5266226207551</v>
      </c>
      <c r="AB15" t="n">
        <v>755.9913008239535</v>
      </c>
      <c r="AC15" t="n">
        <v>683.8405521137694</v>
      </c>
      <c r="AD15" t="n">
        <v>552526.6226207551</v>
      </c>
      <c r="AE15" t="n">
        <v>755991.3008239535</v>
      </c>
      <c r="AF15" t="n">
        <v>1.960569165517388e-05</v>
      </c>
      <c r="AG15" t="n">
        <v>34</v>
      </c>
      <c r="AH15" t="n">
        <v>683840.5521137693</v>
      </c>
    </row>
    <row r="16">
      <c r="A16" t="n">
        <v>14</v>
      </c>
      <c r="B16" t="n">
        <v>80</v>
      </c>
      <c r="C16" t="inlineStr">
        <is>
          <t xml:space="preserve">CONCLUIDO	</t>
        </is>
      </c>
      <c r="D16" t="n">
        <v>3.4397</v>
      </c>
      <c r="E16" t="n">
        <v>29.07</v>
      </c>
      <c r="F16" t="n">
        <v>25.14</v>
      </c>
      <c r="G16" t="n">
        <v>30.16</v>
      </c>
      <c r="H16" t="n">
        <v>0.49</v>
      </c>
      <c r="I16" t="n">
        <v>50</v>
      </c>
      <c r="J16" t="n">
        <v>164.12</v>
      </c>
      <c r="K16" t="n">
        <v>50.28</v>
      </c>
      <c r="L16" t="n">
        <v>4.5</v>
      </c>
      <c r="M16" t="n">
        <v>48</v>
      </c>
      <c r="N16" t="n">
        <v>29.34</v>
      </c>
      <c r="O16" t="n">
        <v>20475.04</v>
      </c>
      <c r="P16" t="n">
        <v>306.64</v>
      </c>
      <c r="Q16" t="n">
        <v>452.69</v>
      </c>
      <c r="R16" t="n">
        <v>108.36</v>
      </c>
      <c r="S16" t="n">
        <v>57.64</v>
      </c>
      <c r="T16" t="n">
        <v>23067.27</v>
      </c>
      <c r="U16" t="n">
        <v>0.53</v>
      </c>
      <c r="V16" t="n">
        <v>0.84</v>
      </c>
      <c r="W16" t="n">
        <v>6.87</v>
      </c>
      <c r="X16" t="n">
        <v>1.41</v>
      </c>
      <c r="Y16" t="n">
        <v>1</v>
      </c>
      <c r="Z16" t="n">
        <v>10</v>
      </c>
      <c r="AA16" t="n">
        <v>549.2816634827782</v>
      </c>
      <c r="AB16" t="n">
        <v>751.5514045738799</v>
      </c>
      <c r="AC16" t="n">
        <v>679.8243933303692</v>
      </c>
      <c r="AD16" t="n">
        <v>549281.6634827782</v>
      </c>
      <c r="AE16" t="n">
        <v>751551.4045738799</v>
      </c>
      <c r="AF16" t="n">
        <v>1.974923055797042e-05</v>
      </c>
      <c r="AG16" t="n">
        <v>34</v>
      </c>
      <c r="AH16" t="n">
        <v>679824.3933303691</v>
      </c>
    </row>
    <row r="17">
      <c r="A17" t="n">
        <v>15</v>
      </c>
      <c r="B17" t="n">
        <v>80</v>
      </c>
      <c r="C17" t="inlineStr">
        <is>
          <t xml:space="preserve">CONCLUIDO	</t>
        </is>
      </c>
      <c r="D17" t="n">
        <v>3.4537</v>
      </c>
      <c r="E17" t="n">
        <v>28.95</v>
      </c>
      <c r="F17" t="n">
        <v>25.08</v>
      </c>
      <c r="G17" t="n">
        <v>31.35</v>
      </c>
      <c r="H17" t="n">
        <v>0.51</v>
      </c>
      <c r="I17" t="n">
        <v>48</v>
      </c>
      <c r="J17" t="n">
        <v>164.48</v>
      </c>
      <c r="K17" t="n">
        <v>50.28</v>
      </c>
      <c r="L17" t="n">
        <v>4.75</v>
      </c>
      <c r="M17" t="n">
        <v>46</v>
      </c>
      <c r="N17" t="n">
        <v>29.45</v>
      </c>
      <c r="O17" t="n">
        <v>20519.3</v>
      </c>
      <c r="P17" t="n">
        <v>305.66</v>
      </c>
      <c r="Q17" t="n">
        <v>452.69</v>
      </c>
      <c r="R17" t="n">
        <v>106.61</v>
      </c>
      <c r="S17" t="n">
        <v>57.64</v>
      </c>
      <c r="T17" t="n">
        <v>22201.73</v>
      </c>
      <c r="U17" t="n">
        <v>0.54</v>
      </c>
      <c r="V17" t="n">
        <v>0.85</v>
      </c>
      <c r="W17" t="n">
        <v>6.87</v>
      </c>
      <c r="X17" t="n">
        <v>1.36</v>
      </c>
      <c r="Y17" t="n">
        <v>1</v>
      </c>
      <c r="Z17" t="n">
        <v>10</v>
      </c>
      <c r="AA17" t="n">
        <v>547.5339143588481</v>
      </c>
      <c r="AB17" t="n">
        <v>749.1600571172692</v>
      </c>
      <c r="AC17" t="n">
        <v>677.6612727187402</v>
      </c>
      <c r="AD17" t="n">
        <v>547533.914358848</v>
      </c>
      <c r="AE17" t="n">
        <v>749160.0571172691</v>
      </c>
      <c r="AF17" t="n">
        <v>1.982961234353649e-05</v>
      </c>
      <c r="AG17" t="n">
        <v>34</v>
      </c>
      <c r="AH17" t="n">
        <v>677661.2727187402</v>
      </c>
    </row>
    <row r="18">
      <c r="A18" t="n">
        <v>16</v>
      </c>
      <c r="B18" t="n">
        <v>80</v>
      </c>
      <c r="C18" t="inlineStr">
        <is>
          <t xml:space="preserve">CONCLUIDO	</t>
        </is>
      </c>
      <c r="D18" t="n">
        <v>3.4735</v>
      </c>
      <c r="E18" t="n">
        <v>28.79</v>
      </c>
      <c r="F18" t="n">
        <v>25.02</v>
      </c>
      <c r="G18" t="n">
        <v>33.35</v>
      </c>
      <c r="H18" t="n">
        <v>0.54</v>
      </c>
      <c r="I18" t="n">
        <v>45</v>
      </c>
      <c r="J18" t="n">
        <v>164.83</v>
      </c>
      <c r="K18" t="n">
        <v>50.28</v>
      </c>
      <c r="L18" t="n">
        <v>5</v>
      </c>
      <c r="M18" t="n">
        <v>43</v>
      </c>
      <c r="N18" t="n">
        <v>29.55</v>
      </c>
      <c r="O18" t="n">
        <v>20563.61</v>
      </c>
      <c r="P18" t="n">
        <v>304.55</v>
      </c>
      <c r="Q18" t="n">
        <v>452.61</v>
      </c>
      <c r="R18" t="n">
        <v>104.05</v>
      </c>
      <c r="S18" t="n">
        <v>57.64</v>
      </c>
      <c r="T18" t="n">
        <v>20936.7</v>
      </c>
      <c r="U18" t="n">
        <v>0.55</v>
      </c>
      <c r="V18" t="n">
        <v>0.85</v>
      </c>
      <c r="W18" t="n">
        <v>6.88</v>
      </c>
      <c r="X18" t="n">
        <v>1.29</v>
      </c>
      <c r="Y18" t="n">
        <v>1</v>
      </c>
      <c r="Z18" t="n">
        <v>10</v>
      </c>
      <c r="AA18" t="n">
        <v>545.3068705182616</v>
      </c>
      <c r="AB18" t="n">
        <v>746.1129174843386</v>
      </c>
      <c r="AC18" t="n">
        <v>674.9049478156893</v>
      </c>
      <c r="AD18" t="n">
        <v>545306.8705182616</v>
      </c>
      <c r="AE18" t="n">
        <v>746112.9174843386</v>
      </c>
      <c r="AF18" t="n">
        <v>1.994329515455135e-05</v>
      </c>
      <c r="AG18" t="n">
        <v>34</v>
      </c>
      <c r="AH18" t="n">
        <v>674904.9478156893</v>
      </c>
    </row>
    <row r="19">
      <c r="A19" t="n">
        <v>17</v>
      </c>
      <c r="B19" t="n">
        <v>80</v>
      </c>
      <c r="C19" t="inlineStr">
        <is>
          <t xml:space="preserve">CONCLUIDO	</t>
        </is>
      </c>
      <c r="D19" t="n">
        <v>3.4926</v>
      </c>
      <c r="E19" t="n">
        <v>28.63</v>
      </c>
      <c r="F19" t="n">
        <v>24.92</v>
      </c>
      <c r="G19" t="n">
        <v>34.77</v>
      </c>
      <c r="H19" t="n">
        <v>0.5600000000000001</v>
      </c>
      <c r="I19" t="n">
        <v>43</v>
      </c>
      <c r="J19" t="n">
        <v>165.19</v>
      </c>
      <c r="K19" t="n">
        <v>50.28</v>
      </c>
      <c r="L19" t="n">
        <v>5.25</v>
      </c>
      <c r="M19" t="n">
        <v>41</v>
      </c>
      <c r="N19" t="n">
        <v>29.66</v>
      </c>
      <c r="O19" t="n">
        <v>20607.95</v>
      </c>
      <c r="P19" t="n">
        <v>302.99</v>
      </c>
      <c r="Q19" t="n">
        <v>452.73</v>
      </c>
      <c r="R19" t="n">
        <v>101.12</v>
      </c>
      <c r="S19" t="n">
        <v>57.64</v>
      </c>
      <c r="T19" t="n">
        <v>19481.71</v>
      </c>
      <c r="U19" t="n">
        <v>0.57</v>
      </c>
      <c r="V19" t="n">
        <v>0.85</v>
      </c>
      <c r="W19" t="n">
        <v>6.87</v>
      </c>
      <c r="X19" t="n">
        <v>1.2</v>
      </c>
      <c r="Y19" t="n">
        <v>1</v>
      </c>
      <c r="Z19" t="n">
        <v>10</v>
      </c>
      <c r="AA19" t="n">
        <v>542.7955917913019</v>
      </c>
      <c r="AB19" t="n">
        <v>742.6768751403142</v>
      </c>
      <c r="AC19" t="n">
        <v>671.7968365304629</v>
      </c>
      <c r="AD19" t="n">
        <v>542795.591791302</v>
      </c>
      <c r="AE19" t="n">
        <v>742676.8751403142</v>
      </c>
      <c r="AF19" t="n">
        <v>2.005295887628791e-05</v>
      </c>
      <c r="AG19" t="n">
        <v>34</v>
      </c>
      <c r="AH19" t="n">
        <v>671796.8365304628</v>
      </c>
    </row>
    <row r="20">
      <c r="A20" t="n">
        <v>18</v>
      </c>
      <c r="B20" t="n">
        <v>80</v>
      </c>
      <c r="C20" t="inlineStr">
        <is>
          <t xml:space="preserve">CONCLUIDO	</t>
        </is>
      </c>
      <c r="D20" t="n">
        <v>3.5066</v>
      </c>
      <c r="E20" t="n">
        <v>28.52</v>
      </c>
      <c r="F20" t="n">
        <v>24.87</v>
      </c>
      <c r="G20" t="n">
        <v>36.4</v>
      </c>
      <c r="H20" t="n">
        <v>0.59</v>
      </c>
      <c r="I20" t="n">
        <v>41</v>
      </c>
      <c r="J20" t="n">
        <v>165.55</v>
      </c>
      <c r="K20" t="n">
        <v>50.28</v>
      </c>
      <c r="L20" t="n">
        <v>5.5</v>
      </c>
      <c r="M20" t="n">
        <v>39</v>
      </c>
      <c r="N20" t="n">
        <v>29.77</v>
      </c>
      <c r="O20" t="n">
        <v>20652.33</v>
      </c>
      <c r="P20" t="n">
        <v>302.03</v>
      </c>
      <c r="Q20" t="n">
        <v>452.64</v>
      </c>
      <c r="R20" t="n">
        <v>99.56999999999999</v>
      </c>
      <c r="S20" t="n">
        <v>57.64</v>
      </c>
      <c r="T20" t="n">
        <v>18716.92</v>
      </c>
      <c r="U20" t="n">
        <v>0.58</v>
      </c>
      <c r="V20" t="n">
        <v>0.85</v>
      </c>
      <c r="W20" t="n">
        <v>6.86</v>
      </c>
      <c r="X20" t="n">
        <v>1.14</v>
      </c>
      <c r="Y20" t="n">
        <v>1</v>
      </c>
      <c r="Z20" t="n">
        <v>10</v>
      </c>
      <c r="AA20" t="n">
        <v>541.1252713270101</v>
      </c>
      <c r="AB20" t="n">
        <v>740.3914689917319</v>
      </c>
      <c r="AC20" t="n">
        <v>669.7295463371134</v>
      </c>
      <c r="AD20" t="n">
        <v>541125.2713270101</v>
      </c>
      <c r="AE20" t="n">
        <v>740391.4689917319</v>
      </c>
      <c r="AF20" t="n">
        <v>2.013334066185397e-05</v>
      </c>
      <c r="AG20" t="n">
        <v>34</v>
      </c>
      <c r="AH20" t="n">
        <v>669729.5463371135</v>
      </c>
    </row>
    <row r="21">
      <c r="A21" t="n">
        <v>19</v>
      </c>
      <c r="B21" t="n">
        <v>80</v>
      </c>
      <c r="C21" t="inlineStr">
        <is>
          <t xml:space="preserve">CONCLUIDO	</t>
        </is>
      </c>
      <c r="D21" t="n">
        <v>3.5186</v>
      </c>
      <c r="E21" t="n">
        <v>28.42</v>
      </c>
      <c r="F21" t="n">
        <v>24.84</v>
      </c>
      <c r="G21" t="n">
        <v>38.21</v>
      </c>
      <c r="H21" t="n">
        <v>0.61</v>
      </c>
      <c r="I21" t="n">
        <v>39</v>
      </c>
      <c r="J21" t="n">
        <v>165.91</v>
      </c>
      <c r="K21" t="n">
        <v>50.28</v>
      </c>
      <c r="L21" t="n">
        <v>5.75</v>
      </c>
      <c r="M21" t="n">
        <v>37</v>
      </c>
      <c r="N21" t="n">
        <v>29.88</v>
      </c>
      <c r="O21" t="n">
        <v>20696.74</v>
      </c>
      <c r="P21" t="n">
        <v>301.27</v>
      </c>
      <c r="Q21" t="n">
        <v>452.68</v>
      </c>
      <c r="R21" t="n">
        <v>98.68000000000001</v>
      </c>
      <c r="S21" t="n">
        <v>57.64</v>
      </c>
      <c r="T21" t="n">
        <v>18283.72</v>
      </c>
      <c r="U21" t="n">
        <v>0.58</v>
      </c>
      <c r="V21" t="n">
        <v>0.85</v>
      </c>
      <c r="W21" t="n">
        <v>6.86</v>
      </c>
      <c r="X21" t="n">
        <v>1.11</v>
      </c>
      <c r="Y21" t="n">
        <v>1</v>
      </c>
      <c r="Z21" t="n">
        <v>10</v>
      </c>
      <c r="AA21" t="n">
        <v>530.8310356865995</v>
      </c>
      <c r="AB21" t="n">
        <v>726.3064416388983</v>
      </c>
      <c r="AC21" t="n">
        <v>656.9887742263742</v>
      </c>
      <c r="AD21" t="n">
        <v>530831.0356865996</v>
      </c>
      <c r="AE21" t="n">
        <v>726306.4416388982</v>
      </c>
      <c r="AF21" t="n">
        <v>2.020223933519631e-05</v>
      </c>
      <c r="AG21" t="n">
        <v>33</v>
      </c>
      <c r="AH21" t="n">
        <v>656988.7742263742</v>
      </c>
    </row>
    <row r="22">
      <c r="A22" t="n">
        <v>20</v>
      </c>
      <c r="B22" t="n">
        <v>80</v>
      </c>
      <c r="C22" t="inlineStr">
        <is>
          <t xml:space="preserve">CONCLUIDO	</t>
        </is>
      </c>
      <c r="D22" t="n">
        <v>3.5342</v>
      </c>
      <c r="E22" t="n">
        <v>28.29</v>
      </c>
      <c r="F22" t="n">
        <v>24.78</v>
      </c>
      <c r="G22" t="n">
        <v>40.18</v>
      </c>
      <c r="H22" t="n">
        <v>0.64</v>
      </c>
      <c r="I22" t="n">
        <v>37</v>
      </c>
      <c r="J22" t="n">
        <v>166.27</v>
      </c>
      <c r="K22" t="n">
        <v>50.28</v>
      </c>
      <c r="L22" t="n">
        <v>6</v>
      </c>
      <c r="M22" t="n">
        <v>35</v>
      </c>
      <c r="N22" t="n">
        <v>29.99</v>
      </c>
      <c r="O22" t="n">
        <v>20741.2</v>
      </c>
      <c r="P22" t="n">
        <v>300.06</v>
      </c>
      <c r="Q22" t="n">
        <v>452.63</v>
      </c>
      <c r="R22" t="n">
        <v>96.8</v>
      </c>
      <c r="S22" t="n">
        <v>57.64</v>
      </c>
      <c r="T22" t="n">
        <v>17350.82</v>
      </c>
      <c r="U22" t="n">
        <v>0.6</v>
      </c>
      <c r="V22" t="n">
        <v>0.86</v>
      </c>
      <c r="W22" t="n">
        <v>6.85</v>
      </c>
      <c r="X22" t="n">
        <v>1.05</v>
      </c>
      <c r="Y22" t="n">
        <v>1</v>
      </c>
      <c r="Z22" t="n">
        <v>10</v>
      </c>
      <c r="AA22" t="n">
        <v>528.8969061044183</v>
      </c>
      <c r="AB22" t="n">
        <v>723.6600802167827</v>
      </c>
      <c r="AC22" t="n">
        <v>654.5949778241938</v>
      </c>
      <c r="AD22" t="n">
        <v>528896.9061044183</v>
      </c>
      <c r="AE22" t="n">
        <v>723660.0802167827</v>
      </c>
      <c r="AF22" t="n">
        <v>2.029180761054135e-05</v>
      </c>
      <c r="AG22" t="n">
        <v>33</v>
      </c>
      <c r="AH22" t="n">
        <v>654594.9778241939</v>
      </c>
    </row>
    <row r="23">
      <c r="A23" t="n">
        <v>21</v>
      </c>
      <c r="B23" t="n">
        <v>80</v>
      </c>
      <c r="C23" t="inlineStr">
        <is>
          <t xml:space="preserve">CONCLUIDO	</t>
        </is>
      </c>
      <c r="D23" t="n">
        <v>3.5436</v>
      </c>
      <c r="E23" t="n">
        <v>28.22</v>
      </c>
      <c r="F23" t="n">
        <v>24.74</v>
      </c>
      <c r="G23" t="n">
        <v>41.23</v>
      </c>
      <c r="H23" t="n">
        <v>0.66</v>
      </c>
      <c r="I23" t="n">
        <v>36</v>
      </c>
      <c r="J23" t="n">
        <v>166.64</v>
      </c>
      <c r="K23" t="n">
        <v>50.28</v>
      </c>
      <c r="L23" t="n">
        <v>6.25</v>
      </c>
      <c r="M23" t="n">
        <v>34</v>
      </c>
      <c r="N23" t="n">
        <v>30.11</v>
      </c>
      <c r="O23" t="n">
        <v>20785.69</v>
      </c>
      <c r="P23" t="n">
        <v>299.39</v>
      </c>
      <c r="Q23" t="n">
        <v>452.64</v>
      </c>
      <c r="R23" t="n">
        <v>95.19</v>
      </c>
      <c r="S23" t="n">
        <v>57.64</v>
      </c>
      <c r="T23" t="n">
        <v>16552.92</v>
      </c>
      <c r="U23" t="n">
        <v>0.61</v>
      </c>
      <c r="V23" t="n">
        <v>0.86</v>
      </c>
      <c r="W23" t="n">
        <v>6.85</v>
      </c>
      <c r="X23" t="n">
        <v>1.01</v>
      </c>
      <c r="Y23" t="n">
        <v>1</v>
      </c>
      <c r="Z23" t="n">
        <v>10</v>
      </c>
      <c r="AA23" t="n">
        <v>527.7757028115071</v>
      </c>
      <c r="AB23" t="n">
        <v>722.1260004074234</v>
      </c>
      <c r="AC23" t="n">
        <v>653.2073084387453</v>
      </c>
      <c r="AD23" t="n">
        <v>527775.7028115072</v>
      </c>
      <c r="AE23" t="n">
        <v>722126.0004074234</v>
      </c>
      <c r="AF23" t="n">
        <v>2.034577823799285e-05</v>
      </c>
      <c r="AG23" t="n">
        <v>33</v>
      </c>
      <c r="AH23" t="n">
        <v>653207.3084387452</v>
      </c>
    </row>
    <row r="24">
      <c r="A24" t="n">
        <v>22</v>
      </c>
      <c r="B24" t="n">
        <v>80</v>
      </c>
      <c r="C24" t="inlineStr">
        <is>
          <t xml:space="preserve">CONCLUIDO	</t>
        </is>
      </c>
      <c r="D24" t="n">
        <v>3.5611</v>
      </c>
      <c r="E24" t="n">
        <v>28.08</v>
      </c>
      <c r="F24" t="n">
        <v>24.66</v>
      </c>
      <c r="G24" t="n">
        <v>43.52</v>
      </c>
      <c r="H24" t="n">
        <v>0.6899999999999999</v>
      </c>
      <c r="I24" t="n">
        <v>34</v>
      </c>
      <c r="J24" t="n">
        <v>167</v>
      </c>
      <c r="K24" t="n">
        <v>50.28</v>
      </c>
      <c r="L24" t="n">
        <v>6.5</v>
      </c>
      <c r="M24" t="n">
        <v>32</v>
      </c>
      <c r="N24" t="n">
        <v>30.22</v>
      </c>
      <c r="O24" t="n">
        <v>20830.22</v>
      </c>
      <c r="P24" t="n">
        <v>297.95</v>
      </c>
      <c r="Q24" t="n">
        <v>452.62</v>
      </c>
      <c r="R24" t="n">
        <v>92.76000000000001</v>
      </c>
      <c r="S24" t="n">
        <v>57.64</v>
      </c>
      <c r="T24" t="n">
        <v>15348.2</v>
      </c>
      <c r="U24" t="n">
        <v>0.62</v>
      </c>
      <c r="V24" t="n">
        <v>0.86</v>
      </c>
      <c r="W24" t="n">
        <v>6.85</v>
      </c>
      <c r="X24" t="n">
        <v>0.9399999999999999</v>
      </c>
      <c r="Y24" t="n">
        <v>1</v>
      </c>
      <c r="Z24" t="n">
        <v>10</v>
      </c>
      <c r="AA24" t="n">
        <v>525.567077442445</v>
      </c>
      <c r="AB24" t="n">
        <v>719.1040617397982</v>
      </c>
      <c r="AC24" t="n">
        <v>650.4737793562406</v>
      </c>
      <c r="AD24" t="n">
        <v>525567.077442445</v>
      </c>
      <c r="AE24" t="n">
        <v>719104.0617397982</v>
      </c>
      <c r="AF24" t="n">
        <v>2.044625546995042e-05</v>
      </c>
      <c r="AG24" t="n">
        <v>33</v>
      </c>
      <c r="AH24" t="n">
        <v>650473.7793562405</v>
      </c>
    </row>
    <row r="25">
      <c r="A25" t="n">
        <v>23</v>
      </c>
      <c r="B25" t="n">
        <v>80</v>
      </c>
      <c r="C25" t="inlineStr">
        <is>
          <t xml:space="preserve">CONCLUIDO	</t>
        </is>
      </c>
      <c r="D25" t="n">
        <v>3.5676</v>
      </c>
      <c r="E25" t="n">
        <v>28.03</v>
      </c>
      <c r="F25" t="n">
        <v>24.64</v>
      </c>
      <c r="G25" t="n">
        <v>44.8</v>
      </c>
      <c r="H25" t="n">
        <v>0.71</v>
      </c>
      <c r="I25" t="n">
        <v>33</v>
      </c>
      <c r="J25" t="n">
        <v>167.36</v>
      </c>
      <c r="K25" t="n">
        <v>50.28</v>
      </c>
      <c r="L25" t="n">
        <v>6.75</v>
      </c>
      <c r="M25" t="n">
        <v>31</v>
      </c>
      <c r="N25" t="n">
        <v>30.33</v>
      </c>
      <c r="O25" t="n">
        <v>20874.78</v>
      </c>
      <c r="P25" t="n">
        <v>297.61</v>
      </c>
      <c r="Q25" t="n">
        <v>452.64</v>
      </c>
      <c r="R25" t="n">
        <v>92.29000000000001</v>
      </c>
      <c r="S25" t="n">
        <v>57.64</v>
      </c>
      <c r="T25" t="n">
        <v>15115.77</v>
      </c>
      <c r="U25" t="n">
        <v>0.62</v>
      </c>
      <c r="V25" t="n">
        <v>0.86</v>
      </c>
      <c r="W25" t="n">
        <v>6.85</v>
      </c>
      <c r="X25" t="n">
        <v>0.92</v>
      </c>
      <c r="Y25" t="n">
        <v>1</v>
      </c>
      <c r="Z25" t="n">
        <v>10</v>
      </c>
      <c r="AA25" t="n">
        <v>524.8952108887345</v>
      </c>
      <c r="AB25" t="n">
        <v>718.1847842803509</v>
      </c>
      <c r="AC25" t="n">
        <v>649.642236447309</v>
      </c>
      <c r="AD25" t="n">
        <v>524895.2108887344</v>
      </c>
      <c r="AE25" t="n">
        <v>718184.7842803509</v>
      </c>
      <c r="AF25" t="n">
        <v>2.048357558467753e-05</v>
      </c>
      <c r="AG25" t="n">
        <v>33</v>
      </c>
      <c r="AH25" t="n">
        <v>649642.2364473089</v>
      </c>
    </row>
    <row r="26">
      <c r="A26" t="n">
        <v>24</v>
      </c>
      <c r="B26" t="n">
        <v>80</v>
      </c>
      <c r="C26" t="inlineStr">
        <is>
          <t xml:space="preserve">CONCLUIDO	</t>
        </is>
      </c>
      <c r="D26" t="n">
        <v>3.5731</v>
      </c>
      <c r="E26" t="n">
        <v>27.99</v>
      </c>
      <c r="F26" t="n">
        <v>24.63</v>
      </c>
      <c r="G26" t="n">
        <v>46.18</v>
      </c>
      <c r="H26" t="n">
        <v>0.74</v>
      </c>
      <c r="I26" t="n">
        <v>32</v>
      </c>
      <c r="J26" t="n">
        <v>167.72</v>
      </c>
      <c r="K26" t="n">
        <v>50.28</v>
      </c>
      <c r="L26" t="n">
        <v>7</v>
      </c>
      <c r="M26" t="n">
        <v>30</v>
      </c>
      <c r="N26" t="n">
        <v>30.44</v>
      </c>
      <c r="O26" t="n">
        <v>20919.39</v>
      </c>
      <c r="P26" t="n">
        <v>297.08</v>
      </c>
      <c r="Q26" t="n">
        <v>452.61</v>
      </c>
      <c r="R26" t="n">
        <v>91.68000000000001</v>
      </c>
      <c r="S26" t="n">
        <v>57.64</v>
      </c>
      <c r="T26" t="n">
        <v>14816.52</v>
      </c>
      <c r="U26" t="n">
        <v>0.63</v>
      </c>
      <c r="V26" t="n">
        <v>0.86</v>
      </c>
      <c r="W26" t="n">
        <v>6.85</v>
      </c>
      <c r="X26" t="n">
        <v>0.91</v>
      </c>
      <c r="Y26" t="n">
        <v>1</v>
      </c>
      <c r="Z26" t="n">
        <v>10</v>
      </c>
      <c r="AA26" t="n">
        <v>524.1723249470344</v>
      </c>
      <c r="AB26" t="n">
        <v>717.1956998434401</v>
      </c>
      <c r="AC26" t="n">
        <v>648.7475488408681</v>
      </c>
      <c r="AD26" t="n">
        <v>524172.3249470345</v>
      </c>
      <c r="AE26" t="n">
        <v>717195.6998434401</v>
      </c>
      <c r="AF26" t="n">
        <v>2.051515414329277e-05</v>
      </c>
      <c r="AG26" t="n">
        <v>33</v>
      </c>
      <c r="AH26" t="n">
        <v>648747.5488408682</v>
      </c>
    </row>
    <row r="27">
      <c r="A27" t="n">
        <v>25</v>
      </c>
      <c r="B27" t="n">
        <v>80</v>
      </c>
      <c r="C27" t="inlineStr">
        <is>
          <t xml:space="preserve">CONCLUIDO	</t>
        </is>
      </c>
      <c r="D27" t="n">
        <v>3.5832</v>
      </c>
      <c r="E27" t="n">
        <v>27.91</v>
      </c>
      <c r="F27" t="n">
        <v>24.58</v>
      </c>
      <c r="G27" t="n">
        <v>47.58</v>
      </c>
      <c r="H27" t="n">
        <v>0.76</v>
      </c>
      <c r="I27" t="n">
        <v>31</v>
      </c>
      <c r="J27" t="n">
        <v>168.08</v>
      </c>
      <c r="K27" t="n">
        <v>50.28</v>
      </c>
      <c r="L27" t="n">
        <v>7.25</v>
      </c>
      <c r="M27" t="n">
        <v>29</v>
      </c>
      <c r="N27" t="n">
        <v>30.55</v>
      </c>
      <c r="O27" t="n">
        <v>20964.03</v>
      </c>
      <c r="P27" t="n">
        <v>296.12</v>
      </c>
      <c r="Q27" t="n">
        <v>452.61</v>
      </c>
      <c r="R27" t="n">
        <v>90.2</v>
      </c>
      <c r="S27" t="n">
        <v>57.64</v>
      </c>
      <c r="T27" t="n">
        <v>14081.71</v>
      </c>
      <c r="U27" t="n">
        <v>0.64</v>
      </c>
      <c r="V27" t="n">
        <v>0.86</v>
      </c>
      <c r="W27" t="n">
        <v>6.85</v>
      </c>
      <c r="X27" t="n">
        <v>0.86</v>
      </c>
      <c r="Y27" t="n">
        <v>1</v>
      </c>
      <c r="Z27" t="n">
        <v>10</v>
      </c>
      <c r="AA27" t="n">
        <v>522.8243738120841</v>
      </c>
      <c r="AB27" t="n">
        <v>715.3513736331939</v>
      </c>
      <c r="AC27" t="n">
        <v>647.0792425355997</v>
      </c>
      <c r="AD27" t="n">
        <v>522824.3738120841</v>
      </c>
      <c r="AE27" t="n">
        <v>715351.3736331939</v>
      </c>
      <c r="AF27" t="n">
        <v>2.057314386002257e-05</v>
      </c>
      <c r="AG27" t="n">
        <v>33</v>
      </c>
      <c r="AH27" t="n">
        <v>647079.2425355997</v>
      </c>
    </row>
    <row r="28">
      <c r="A28" t="n">
        <v>26</v>
      </c>
      <c r="B28" t="n">
        <v>80</v>
      </c>
      <c r="C28" t="inlineStr">
        <is>
          <t xml:space="preserve">CONCLUIDO	</t>
        </is>
      </c>
      <c r="D28" t="n">
        <v>3.5871</v>
      </c>
      <c r="E28" t="n">
        <v>27.88</v>
      </c>
      <c r="F28" t="n">
        <v>24.59</v>
      </c>
      <c r="G28" t="n">
        <v>49.17</v>
      </c>
      <c r="H28" t="n">
        <v>0.79</v>
      </c>
      <c r="I28" t="n">
        <v>30</v>
      </c>
      <c r="J28" t="n">
        <v>168.44</v>
      </c>
      <c r="K28" t="n">
        <v>50.28</v>
      </c>
      <c r="L28" t="n">
        <v>7.5</v>
      </c>
      <c r="M28" t="n">
        <v>28</v>
      </c>
      <c r="N28" t="n">
        <v>30.66</v>
      </c>
      <c r="O28" t="n">
        <v>21008.71</v>
      </c>
      <c r="P28" t="n">
        <v>295.83</v>
      </c>
      <c r="Q28" t="n">
        <v>452.57</v>
      </c>
      <c r="R28" t="n">
        <v>90.19</v>
      </c>
      <c r="S28" t="n">
        <v>57.64</v>
      </c>
      <c r="T28" t="n">
        <v>14081.95</v>
      </c>
      <c r="U28" t="n">
        <v>0.64</v>
      </c>
      <c r="V28" t="n">
        <v>0.86</v>
      </c>
      <c r="W28" t="n">
        <v>6.85</v>
      </c>
      <c r="X28" t="n">
        <v>0.86</v>
      </c>
      <c r="Y28" t="n">
        <v>1</v>
      </c>
      <c r="Z28" t="n">
        <v>10</v>
      </c>
      <c r="AA28" t="n">
        <v>522.3928978268599</v>
      </c>
      <c r="AB28" t="n">
        <v>714.7610091548329</v>
      </c>
      <c r="AC28" t="n">
        <v>646.5452216144719</v>
      </c>
      <c r="AD28" t="n">
        <v>522392.8978268598</v>
      </c>
      <c r="AE28" t="n">
        <v>714761.0091548329</v>
      </c>
      <c r="AF28" t="n">
        <v>2.059553592885883e-05</v>
      </c>
      <c r="AG28" t="n">
        <v>33</v>
      </c>
      <c r="AH28" t="n">
        <v>646545.2216144719</v>
      </c>
    </row>
    <row r="29">
      <c r="A29" t="n">
        <v>27</v>
      </c>
      <c r="B29" t="n">
        <v>80</v>
      </c>
      <c r="C29" t="inlineStr">
        <is>
          <t xml:space="preserve">CONCLUIDO	</t>
        </is>
      </c>
      <c r="D29" t="n">
        <v>3.5967</v>
      </c>
      <c r="E29" t="n">
        <v>27.8</v>
      </c>
      <c r="F29" t="n">
        <v>24.54</v>
      </c>
      <c r="G29" t="n">
        <v>50.78</v>
      </c>
      <c r="H29" t="n">
        <v>0.8100000000000001</v>
      </c>
      <c r="I29" t="n">
        <v>29</v>
      </c>
      <c r="J29" t="n">
        <v>168.81</v>
      </c>
      <c r="K29" t="n">
        <v>50.28</v>
      </c>
      <c r="L29" t="n">
        <v>7.75</v>
      </c>
      <c r="M29" t="n">
        <v>27</v>
      </c>
      <c r="N29" t="n">
        <v>30.78</v>
      </c>
      <c r="O29" t="n">
        <v>21053.43</v>
      </c>
      <c r="P29" t="n">
        <v>295.01</v>
      </c>
      <c r="Q29" t="n">
        <v>452.66</v>
      </c>
      <c r="R29" t="n">
        <v>88.95</v>
      </c>
      <c r="S29" t="n">
        <v>57.64</v>
      </c>
      <c r="T29" t="n">
        <v>13469.11</v>
      </c>
      <c r="U29" t="n">
        <v>0.65</v>
      </c>
      <c r="V29" t="n">
        <v>0.86</v>
      </c>
      <c r="W29" t="n">
        <v>6.84</v>
      </c>
      <c r="X29" t="n">
        <v>0.82</v>
      </c>
      <c r="Y29" t="n">
        <v>1</v>
      </c>
      <c r="Z29" t="n">
        <v>10</v>
      </c>
      <c r="AA29" t="n">
        <v>521.180677258743</v>
      </c>
      <c r="AB29" t="n">
        <v>713.1023954941384</v>
      </c>
      <c r="AC29" t="n">
        <v>645.0449037136752</v>
      </c>
      <c r="AD29" t="n">
        <v>521180.677258743</v>
      </c>
      <c r="AE29" t="n">
        <v>713102.3954941384</v>
      </c>
      <c r="AF29" t="n">
        <v>2.06506548675327e-05</v>
      </c>
      <c r="AG29" t="n">
        <v>33</v>
      </c>
      <c r="AH29" t="n">
        <v>645044.9037136752</v>
      </c>
    </row>
    <row r="30">
      <c r="A30" t="n">
        <v>28</v>
      </c>
      <c r="B30" t="n">
        <v>80</v>
      </c>
      <c r="C30" t="inlineStr">
        <is>
          <t xml:space="preserve">CONCLUIDO	</t>
        </is>
      </c>
      <c r="D30" t="n">
        <v>3.6084</v>
      </c>
      <c r="E30" t="n">
        <v>27.71</v>
      </c>
      <c r="F30" t="n">
        <v>24.49</v>
      </c>
      <c r="G30" t="n">
        <v>52.47</v>
      </c>
      <c r="H30" t="n">
        <v>0.84</v>
      </c>
      <c r="I30" t="n">
        <v>28</v>
      </c>
      <c r="J30" t="n">
        <v>169.17</v>
      </c>
      <c r="K30" t="n">
        <v>50.28</v>
      </c>
      <c r="L30" t="n">
        <v>8</v>
      </c>
      <c r="M30" t="n">
        <v>26</v>
      </c>
      <c r="N30" t="n">
        <v>30.89</v>
      </c>
      <c r="O30" t="n">
        <v>21098.19</v>
      </c>
      <c r="P30" t="n">
        <v>293.82</v>
      </c>
      <c r="Q30" t="n">
        <v>452.59</v>
      </c>
      <c r="R30" t="n">
        <v>87.11</v>
      </c>
      <c r="S30" t="n">
        <v>57.64</v>
      </c>
      <c r="T30" t="n">
        <v>12554.31</v>
      </c>
      <c r="U30" t="n">
        <v>0.66</v>
      </c>
      <c r="V30" t="n">
        <v>0.87</v>
      </c>
      <c r="W30" t="n">
        <v>6.84</v>
      </c>
      <c r="X30" t="n">
        <v>0.76</v>
      </c>
      <c r="Y30" t="n">
        <v>1</v>
      </c>
      <c r="Z30" t="n">
        <v>10</v>
      </c>
      <c r="AA30" t="n">
        <v>519.5963190293772</v>
      </c>
      <c r="AB30" t="n">
        <v>710.9346066677682</v>
      </c>
      <c r="AC30" t="n">
        <v>643.0840056103829</v>
      </c>
      <c r="AD30" t="n">
        <v>519596.3190293772</v>
      </c>
      <c r="AE30" t="n">
        <v>710934.6066677682</v>
      </c>
      <c r="AF30" t="n">
        <v>2.071783107404148e-05</v>
      </c>
      <c r="AG30" t="n">
        <v>33</v>
      </c>
      <c r="AH30" t="n">
        <v>643084.0056103829</v>
      </c>
    </row>
    <row r="31">
      <c r="A31" t="n">
        <v>29</v>
      </c>
      <c r="B31" t="n">
        <v>80</v>
      </c>
      <c r="C31" t="inlineStr">
        <is>
          <t xml:space="preserve">CONCLUIDO	</t>
        </is>
      </c>
      <c r="D31" t="n">
        <v>3.6149</v>
      </c>
      <c r="E31" t="n">
        <v>27.66</v>
      </c>
      <c r="F31" t="n">
        <v>24.47</v>
      </c>
      <c r="G31" t="n">
        <v>54.37</v>
      </c>
      <c r="H31" t="n">
        <v>0.86</v>
      </c>
      <c r="I31" t="n">
        <v>27</v>
      </c>
      <c r="J31" t="n">
        <v>169.53</v>
      </c>
      <c r="K31" t="n">
        <v>50.28</v>
      </c>
      <c r="L31" t="n">
        <v>8.25</v>
      </c>
      <c r="M31" t="n">
        <v>25</v>
      </c>
      <c r="N31" t="n">
        <v>31</v>
      </c>
      <c r="O31" t="n">
        <v>21142.98</v>
      </c>
      <c r="P31" t="n">
        <v>293.12</v>
      </c>
      <c r="Q31" t="n">
        <v>452.64</v>
      </c>
      <c r="R31" t="n">
        <v>86.37</v>
      </c>
      <c r="S31" t="n">
        <v>57.64</v>
      </c>
      <c r="T31" t="n">
        <v>12188.36</v>
      </c>
      <c r="U31" t="n">
        <v>0.67</v>
      </c>
      <c r="V31" t="n">
        <v>0.87</v>
      </c>
      <c r="W31" t="n">
        <v>6.84</v>
      </c>
      <c r="X31" t="n">
        <v>0.74</v>
      </c>
      <c r="Y31" t="n">
        <v>1</v>
      </c>
      <c r="Z31" t="n">
        <v>10</v>
      </c>
      <c r="AA31" t="n">
        <v>518.7031118706602</v>
      </c>
      <c r="AB31" t="n">
        <v>709.7124812276927</v>
      </c>
      <c r="AC31" t="n">
        <v>641.9785181070445</v>
      </c>
      <c r="AD31" t="n">
        <v>518703.1118706602</v>
      </c>
      <c r="AE31" t="n">
        <v>709712.4812276927</v>
      </c>
      <c r="AF31" t="n">
        <v>2.075515118876858e-05</v>
      </c>
      <c r="AG31" t="n">
        <v>33</v>
      </c>
      <c r="AH31" t="n">
        <v>641978.5181070445</v>
      </c>
    </row>
    <row r="32">
      <c r="A32" t="n">
        <v>30</v>
      </c>
      <c r="B32" t="n">
        <v>80</v>
      </c>
      <c r="C32" t="inlineStr">
        <is>
          <t xml:space="preserve">CONCLUIDO	</t>
        </is>
      </c>
      <c r="D32" t="n">
        <v>3.6231</v>
      </c>
      <c r="E32" t="n">
        <v>27.6</v>
      </c>
      <c r="F32" t="n">
        <v>24.44</v>
      </c>
      <c r="G32" t="n">
        <v>56.4</v>
      </c>
      <c r="H32" t="n">
        <v>0.89</v>
      </c>
      <c r="I32" t="n">
        <v>26</v>
      </c>
      <c r="J32" t="n">
        <v>169.9</v>
      </c>
      <c r="K32" t="n">
        <v>50.28</v>
      </c>
      <c r="L32" t="n">
        <v>8.5</v>
      </c>
      <c r="M32" t="n">
        <v>24</v>
      </c>
      <c r="N32" t="n">
        <v>31.12</v>
      </c>
      <c r="O32" t="n">
        <v>21187.82</v>
      </c>
      <c r="P32" t="n">
        <v>292.48</v>
      </c>
      <c r="Q32" t="n">
        <v>452.59</v>
      </c>
      <c r="R32" t="n">
        <v>85.61</v>
      </c>
      <c r="S32" t="n">
        <v>57.64</v>
      </c>
      <c r="T32" t="n">
        <v>11813.19</v>
      </c>
      <c r="U32" t="n">
        <v>0.67</v>
      </c>
      <c r="V32" t="n">
        <v>0.87</v>
      </c>
      <c r="W32" t="n">
        <v>6.84</v>
      </c>
      <c r="X32" t="n">
        <v>0.71</v>
      </c>
      <c r="Y32" t="n">
        <v>1</v>
      </c>
      <c r="Z32" t="n">
        <v>10</v>
      </c>
      <c r="AA32" t="n">
        <v>508.8069980708412</v>
      </c>
      <c r="AB32" t="n">
        <v>696.1721817410521</v>
      </c>
      <c r="AC32" t="n">
        <v>629.7304857994793</v>
      </c>
      <c r="AD32" t="n">
        <v>508806.9980708412</v>
      </c>
      <c r="AE32" t="n">
        <v>696172.1817410521</v>
      </c>
      <c r="AF32" t="n">
        <v>2.080223194888585e-05</v>
      </c>
      <c r="AG32" t="n">
        <v>32</v>
      </c>
      <c r="AH32" t="n">
        <v>629730.4857994793</v>
      </c>
    </row>
    <row r="33">
      <c r="A33" t="n">
        <v>31</v>
      </c>
      <c r="B33" t="n">
        <v>80</v>
      </c>
      <c r="C33" t="inlineStr">
        <is>
          <t xml:space="preserve">CONCLUIDO	</t>
        </is>
      </c>
      <c r="D33" t="n">
        <v>3.6287</v>
      </c>
      <c r="E33" t="n">
        <v>27.56</v>
      </c>
      <c r="F33" t="n">
        <v>24.43</v>
      </c>
      <c r="G33" t="n">
        <v>58.63</v>
      </c>
      <c r="H33" t="n">
        <v>0.91</v>
      </c>
      <c r="I33" t="n">
        <v>25</v>
      </c>
      <c r="J33" t="n">
        <v>170.26</v>
      </c>
      <c r="K33" t="n">
        <v>50.28</v>
      </c>
      <c r="L33" t="n">
        <v>8.75</v>
      </c>
      <c r="M33" t="n">
        <v>23</v>
      </c>
      <c r="N33" t="n">
        <v>31.23</v>
      </c>
      <c r="O33" t="n">
        <v>21232.69</v>
      </c>
      <c r="P33" t="n">
        <v>291.97</v>
      </c>
      <c r="Q33" t="n">
        <v>452.65</v>
      </c>
      <c r="R33" t="n">
        <v>85.14</v>
      </c>
      <c r="S33" t="n">
        <v>57.64</v>
      </c>
      <c r="T33" t="n">
        <v>11580.96</v>
      </c>
      <c r="U33" t="n">
        <v>0.68</v>
      </c>
      <c r="V33" t="n">
        <v>0.87</v>
      </c>
      <c r="W33" t="n">
        <v>6.84</v>
      </c>
      <c r="X33" t="n">
        <v>0.7</v>
      </c>
      <c r="Y33" t="n">
        <v>1</v>
      </c>
      <c r="Z33" t="n">
        <v>10</v>
      </c>
      <c r="AA33" t="n">
        <v>508.1132453816694</v>
      </c>
      <c r="AB33" t="n">
        <v>695.2229587055189</v>
      </c>
      <c r="AC33" t="n">
        <v>628.8718552782142</v>
      </c>
      <c r="AD33" t="n">
        <v>508113.2453816694</v>
      </c>
      <c r="AE33" t="n">
        <v>695222.9587055189</v>
      </c>
      <c r="AF33" t="n">
        <v>2.083438466311227e-05</v>
      </c>
      <c r="AG33" t="n">
        <v>32</v>
      </c>
      <c r="AH33" t="n">
        <v>628871.8552782142</v>
      </c>
    </row>
    <row r="34">
      <c r="A34" t="n">
        <v>32</v>
      </c>
      <c r="B34" t="n">
        <v>80</v>
      </c>
      <c r="C34" t="inlineStr">
        <is>
          <t xml:space="preserve">CONCLUIDO	</t>
        </is>
      </c>
      <c r="D34" t="n">
        <v>3.6337</v>
      </c>
      <c r="E34" t="n">
        <v>27.52</v>
      </c>
      <c r="F34" t="n">
        <v>24.39</v>
      </c>
      <c r="G34" t="n">
        <v>58.54</v>
      </c>
      <c r="H34" t="n">
        <v>0.9399999999999999</v>
      </c>
      <c r="I34" t="n">
        <v>25</v>
      </c>
      <c r="J34" t="n">
        <v>170.62</v>
      </c>
      <c r="K34" t="n">
        <v>50.28</v>
      </c>
      <c r="L34" t="n">
        <v>9</v>
      </c>
      <c r="M34" t="n">
        <v>23</v>
      </c>
      <c r="N34" t="n">
        <v>31.34</v>
      </c>
      <c r="O34" t="n">
        <v>21277.6</v>
      </c>
      <c r="P34" t="n">
        <v>291.05</v>
      </c>
      <c r="Q34" t="n">
        <v>452.61</v>
      </c>
      <c r="R34" t="n">
        <v>84</v>
      </c>
      <c r="S34" t="n">
        <v>57.64</v>
      </c>
      <c r="T34" t="n">
        <v>11015.13</v>
      </c>
      <c r="U34" t="n">
        <v>0.6899999999999999</v>
      </c>
      <c r="V34" t="n">
        <v>0.87</v>
      </c>
      <c r="W34" t="n">
        <v>6.83</v>
      </c>
      <c r="X34" t="n">
        <v>0.67</v>
      </c>
      <c r="Y34" t="n">
        <v>1</v>
      </c>
      <c r="Z34" t="n">
        <v>10</v>
      </c>
      <c r="AA34" t="n">
        <v>507.1522578081394</v>
      </c>
      <c r="AB34" t="n">
        <v>693.9080931116355</v>
      </c>
      <c r="AC34" t="n">
        <v>627.6824786111857</v>
      </c>
      <c r="AD34" t="n">
        <v>507152.2578081394</v>
      </c>
      <c r="AE34" t="n">
        <v>693908.0931116355</v>
      </c>
      <c r="AF34" t="n">
        <v>2.086309244367158e-05</v>
      </c>
      <c r="AG34" t="n">
        <v>32</v>
      </c>
      <c r="AH34" t="n">
        <v>627682.4786111857</v>
      </c>
    </row>
    <row r="35">
      <c r="A35" t="n">
        <v>33</v>
      </c>
      <c r="B35" t="n">
        <v>80</v>
      </c>
      <c r="C35" t="inlineStr">
        <is>
          <t xml:space="preserve">CONCLUIDO	</t>
        </is>
      </c>
      <c r="D35" t="n">
        <v>3.6392</v>
      </c>
      <c r="E35" t="n">
        <v>27.48</v>
      </c>
      <c r="F35" t="n">
        <v>24.38</v>
      </c>
      <c r="G35" t="n">
        <v>60.95</v>
      </c>
      <c r="H35" t="n">
        <v>0.96</v>
      </c>
      <c r="I35" t="n">
        <v>24</v>
      </c>
      <c r="J35" t="n">
        <v>170.99</v>
      </c>
      <c r="K35" t="n">
        <v>50.28</v>
      </c>
      <c r="L35" t="n">
        <v>9.25</v>
      </c>
      <c r="M35" t="n">
        <v>22</v>
      </c>
      <c r="N35" t="n">
        <v>31.46</v>
      </c>
      <c r="O35" t="n">
        <v>21322.55</v>
      </c>
      <c r="P35" t="n">
        <v>290.95</v>
      </c>
      <c r="Q35" t="n">
        <v>452.59</v>
      </c>
      <c r="R35" t="n">
        <v>83.76000000000001</v>
      </c>
      <c r="S35" t="n">
        <v>57.64</v>
      </c>
      <c r="T35" t="n">
        <v>10899.9</v>
      </c>
      <c r="U35" t="n">
        <v>0.6899999999999999</v>
      </c>
      <c r="V35" t="n">
        <v>0.87</v>
      </c>
      <c r="W35" t="n">
        <v>6.83</v>
      </c>
      <c r="X35" t="n">
        <v>0.66</v>
      </c>
      <c r="Y35" t="n">
        <v>1</v>
      </c>
      <c r="Z35" t="n">
        <v>10</v>
      </c>
      <c r="AA35" t="n">
        <v>506.7416019867143</v>
      </c>
      <c r="AB35" t="n">
        <v>693.3462156999055</v>
      </c>
      <c r="AC35" t="n">
        <v>627.1742259910313</v>
      </c>
      <c r="AD35" t="n">
        <v>506741.6019867143</v>
      </c>
      <c r="AE35" t="n">
        <v>693346.2156999055</v>
      </c>
      <c r="AF35" t="n">
        <v>2.089467100228682e-05</v>
      </c>
      <c r="AG35" t="n">
        <v>32</v>
      </c>
      <c r="AH35" t="n">
        <v>627174.2259910314</v>
      </c>
    </row>
    <row r="36">
      <c r="A36" t="n">
        <v>34</v>
      </c>
      <c r="B36" t="n">
        <v>80</v>
      </c>
      <c r="C36" t="inlineStr">
        <is>
          <t xml:space="preserve">CONCLUIDO	</t>
        </is>
      </c>
      <c r="D36" t="n">
        <v>3.649</v>
      </c>
      <c r="E36" t="n">
        <v>27.4</v>
      </c>
      <c r="F36" t="n">
        <v>24.34</v>
      </c>
      <c r="G36" t="n">
        <v>63.49</v>
      </c>
      <c r="H36" t="n">
        <v>0.98</v>
      </c>
      <c r="I36" t="n">
        <v>23</v>
      </c>
      <c r="J36" t="n">
        <v>171.35</v>
      </c>
      <c r="K36" t="n">
        <v>50.28</v>
      </c>
      <c r="L36" t="n">
        <v>9.5</v>
      </c>
      <c r="M36" t="n">
        <v>21</v>
      </c>
      <c r="N36" t="n">
        <v>31.57</v>
      </c>
      <c r="O36" t="n">
        <v>21367.54</v>
      </c>
      <c r="P36" t="n">
        <v>289.86</v>
      </c>
      <c r="Q36" t="n">
        <v>452.64</v>
      </c>
      <c r="R36" t="n">
        <v>82.58</v>
      </c>
      <c r="S36" t="n">
        <v>57.64</v>
      </c>
      <c r="T36" t="n">
        <v>10312.76</v>
      </c>
      <c r="U36" t="n">
        <v>0.7</v>
      </c>
      <c r="V36" t="n">
        <v>0.87</v>
      </c>
      <c r="W36" t="n">
        <v>6.82</v>
      </c>
      <c r="X36" t="n">
        <v>0.61</v>
      </c>
      <c r="Y36" t="n">
        <v>1</v>
      </c>
      <c r="Z36" t="n">
        <v>10</v>
      </c>
      <c r="AA36" t="n">
        <v>505.3843391585731</v>
      </c>
      <c r="AB36" t="n">
        <v>691.4891488202326</v>
      </c>
      <c r="AC36" t="n">
        <v>625.4943949679447</v>
      </c>
      <c r="AD36" t="n">
        <v>505384.3391585731</v>
      </c>
      <c r="AE36" t="n">
        <v>691489.1488202326</v>
      </c>
      <c r="AF36" t="n">
        <v>2.095093825218306e-05</v>
      </c>
      <c r="AG36" t="n">
        <v>32</v>
      </c>
      <c r="AH36" t="n">
        <v>625494.3949679447</v>
      </c>
    </row>
    <row r="37">
      <c r="A37" t="n">
        <v>35</v>
      </c>
      <c r="B37" t="n">
        <v>80</v>
      </c>
      <c r="C37" t="inlineStr">
        <is>
          <t xml:space="preserve">CONCLUIDO	</t>
        </is>
      </c>
      <c r="D37" t="n">
        <v>3.6475</v>
      </c>
      <c r="E37" t="n">
        <v>27.42</v>
      </c>
      <c r="F37" t="n">
        <v>24.35</v>
      </c>
      <c r="G37" t="n">
        <v>63.52</v>
      </c>
      <c r="H37" t="n">
        <v>1.01</v>
      </c>
      <c r="I37" t="n">
        <v>23</v>
      </c>
      <c r="J37" t="n">
        <v>171.72</v>
      </c>
      <c r="K37" t="n">
        <v>50.28</v>
      </c>
      <c r="L37" t="n">
        <v>9.75</v>
      </c>
      <c r="M37" t="n">
        <v>21</v>
      </c>
      <c r="N37" t="n">
        <v>31.69</v>
      </c>
      <c r="O37" t="n">
        <v>21412.57</v>
      </c>
      <c r="P37" t="n">
        <v>289.54</v>
      </c>
      <c r="Q37" t="n">
        <v>452.59</v>
      </c>
      <c r="R37" t="n">
        <v>82.45</v>
      </c>
      <c r="S37" t="n">
        <v>57.64</v>
      </c>
      <c r="T37" t="n">
        <v>10247.2</v>
      </c>
      <c r="U37" t="n">
        <v>0.7</v>
      </c>
      <c r="V37" t="n">
        <v>0.87</v>
      </c>
      <c r="W37" t="n">
        <v>6.84</v>
      </c>
      <c r="X37" t="n">
        <v>0.62</v>
      </c>
      <c r="Y37" t="n">
        <v>1</v>
      </c>
      <c r="Z37" t="n">
        <v>10</v>
      </c>
      <c r="AA37" t="n">
        <v>505.2730297571098</v>
      </c>
      <c r="AB37" t="n">
        <v>691.3368503865264</v>
      </c>
      <c r="AC37" t="n">
        <v>625.3566316829993</v>
      </c>
      <c r="AD37" t="n">
        <v>505273.0297571098</v>
      </c>
      <c r="AE37" t="n">
        <v>691336.8503865264</v>
      </c>
      <c r="AF37" t="n">
        <v>2.094232591801527e-05</v>
      </c>
      <c r="AG37" t="n">
        <v>32</v>
      </c>
      <c r="AH37" t="n">
        <v>625356.6316829992</v>
      </c>
    </row>
    <row r="38">
      <c r="A38" t="n">
        <v>36</v>
      </c>
      <c r="B38" t="n">
        <v>80</v>
      </c>
      <c r="C38" t="inlineStr">
        <is>
          <t xml:space="preserve">CONCLUIDO	</t>
        </is>
      </c>
      <c r="D38" t="n">
        <v>3.6575</v>
      </c>
      <c r="E38" t="n">
        <v>27.34</v>
      </c>
      <c r="F38" t="n">
        <v>24.31</v>
      </c>
      <c r="G38" t="n">
        <v>66.29000000000001</v>
      </c>
      <c r="H38" t="n">
        <v>1.03</v>
      </c>
      <c r="I38" t="n">
        <v>22</v>
      </c>
      <c r="J38" t="n">
        <v>172.08</v>
      </c>
      <c r="K38" t="n">
        <v>50.28</v>
      </c>
      <c r="L38" t="n">
        <v>10</v>
      </c>
      <c r="M38" t="n">
        <v>20</v>
      </c>
      <c r="N38" t="n">
        <v>31.8</v>
      </c>
      <c r="O38" t="n">
        <v>21457.64</v>
      </c>
      <c r="P38" t="n">
        <v>288.83</v>
      </c>
      <c r="Q38" t="n">
        <v>452.57</v>
      </c>
      <c r="R38" t="n">
        <v>81.47</v>
      </c>
      <c r="S38" t="n">
        <v>57.64</v>
      </c>
      <c r="T38" t="n">
        <v>9761.5</v>
      </c>
      <c r="U38" t="n">
        <v>0.71</v>
      </c>
      <c r="V38" t="n">
        <v>0.87</v>
      </c>
      <c r="W38" t="n">
        <v>6.83</v>
      </c>
      <c r="X38" t="n">
        <v>0.58</v>
      </c>
      <c r="Y38" t="n">
        <v>1</v>
      </c>
      <c r="Z38" t="n">
        <v>10</v>
      </c>
      <c r="AA38" t="n">
        <v>504.1621899351433</v>
      </c>
      <c r="AB38" t="n">
        <v>689.8169503353176</v>
      </c>
      <c r="AC38" t="n">
        <v>623.9817887594846</v>
      </c>
      <c r="AD38" t="n">
        <v>504162.1899351433</v>
      </c>
      <c r="AE38" t="n">
        <v>689816.9503353176</v>
      </c>
      <c r="AF38" t="n">
        <v>2.099974147913389e-05</v>
      </c>
      <c r="AG38" t="n">
        <v>32</v>
      </c>
      <c r="AH38" t="n">
        <v>623981.7887594847</v>
      </c>
    </row>
    <row r="39">
      <c r="A39" t="n">
        <v>37</v>
      </c>
      <c r="B39" t="n">
        <v>80</v>
      </c>
      <c r="C39" t="inlineStr">
        <is>
          <t xml:space="preserve">CONCLUIDO	</t>
        </is>
      </c>
      <c r="D39" t="n">
        <v>3.6551</v>
      </c>
      <c r="E39" t="n">
        <v>27.36</v>
      </c>
      <c r="F39" t="n">
        <v>24.33</v>
      </c>
      <c r="G39" t="n">
        <v>66.34</v>
      </c>
      <c r="H39" t="n">
        <v>1.05</v>
      </c>
      <c r="I39" t="n">
        <v>22</v>
      </c>
      <c r="J39" t="n">
        <v>172.45</v>
      </c>
      <c r="K39" t="n">
        <v>50.28</v>
      </c>
      <c r="L39" t="n">
        <v>10.25</v>
      </c>
      <c r="M39" t="n">
        <v>20</v>
      </c>
      <c r="N39" t="n">
        <v>31.92</v>
      </c>
      <c r="O39" t="n">
        <v>21502.75</v>
      </c>
      <c r="P39" t="n">
        <v>288.6</v>
      </c>
      <c r="Q39" t="n">
        <v>452.58</v>
      </c>
      <c r="R39" t="n">
        <v>81.94</v>
      </c>
      <c r="S39" t="n">
        <v>57.64</v>
      </c>
      <c r="T39" t="n">
        <v>10000.11</v>
      </c>
      <c r="U39" t="n">
        <v>0.7</v>
      </c>
      <c r="V39" t="n">
        <v>0.87</v>
      </c>
      <c r="W39" t="n">
        <v>6.83</v>
      </c>
      <c r="X39" t="n">
        <v>0.6</v>
      </c>
      <c r="Y39" t="n">
        <v>1</v>
      </c>
      <c r="Z39" t="n">
        <v>10</v>
      </c>
      <c r="AA39" t="n">
        <v>504.1746314437717</v>
      </c>
      <c r="AB39" t="n">
        <v>689.8339733563035</v>
      </c>
      <c r="AC39" t="n">
        <v>623.9971871272397</v>
      </c>
      <c r="AD39" t="n">
        <v>504174.6314437717</v>
      </c>
      <c r="AE39" t="n">
        <v>689833.9733563035</v>
      </c>
      <c r="AF39" t="n">
        <v>2.098596174446542e-05</v>
      </c>
      <c r="AG39" t="n">
        <v>32</v>
      </c>
      <c r="AH39" t="n">
        <v>623997.1871272398</v>
      </c>
    </row>
    <row r="40">
      <c r="A40" t="n">
        <v>38</v>
      </c>
      <c r="B40" t="n">
        <v>80</v>
      </c>
      <c r="C40" t="inlineStr">
        <is>
          <t xml:space="preserve">CONCLUIDO	</t>
        </is>
      </c>
      <c r="D40" t="n">
        <v>3.6628</v>
      </c>
      <c r="E40" t="n">
        <v>27.3</v>
      </c>
      <c r="F40" t="n">
        <v>24.3</v>
      </c>
      <c r="G40" t="n">
        <v>69.43000000000001</v>
      </c>
      <c r="H40" t="n">
        <v>1.08</v>
      </c>
      <c r="I40" t="n">
        <v>21</v>
      </c>
      <c r="J40" t="n">
        <v>172.82</v>
      </c>
      <c r="K40" t="n">
        <v>50.28</v>
      </c>
      <c r="L40" t="n">
        <v>10.5</v>
      </c>
      <c r="M40" t="n">
        <v>19</v>
      </c>
      <c r="N40" t="n">
        <v>32.04</v>
      </c>
      <c r="O40" t="n">
        <v>21547.89</v>
      </c>
      <c r="P40" t="n">
        <v>288.16</v>
      </c>
      <c r="Q40" t="n">
        <v>452.67</v>
      </c>
      <c r="R40" t="n">
        <v>80.93000000000001</v>
      </c>
      <c r="S40" t="n">
        <v>57.64</v>
      </c>
      <c r="T40" t="n">
        <v>9497.32</v>
      </c>
      <c r="U40" t="n">
        <v>0.71</v>
      </c>
      <c r="V40" t="n">
        <v>0.87</v>
      </c>
      <c r="W40" t="n">
        <v>6.83</v>
      </c>
      <c r="X40" t="n">
        <v>0.58</v>
      </c>
      <c r="Y40" t="n">
        <v>1</v>
      </c>
      <c r="Z40" t="n">
        <v>10</v>
      </c>
      <c r="AA40" t="n">
        <v>503.3941594581682</v>
      </c>
      <c r="AB40" t="n">
        <v>688.766097153607</v>
      </c>
      <c r="AC40" t="n">
        <v>623.0312275305548</v>
      </c>
      <c r="AD40" t="n">
        <v>503394.1594581682</v>
      </c>
      <c r="AE40" t="n">
        <v>688766.0971536071</v>
      </c>
      <c r="AF40" t="n">
        <v>2.103017172652675e-05</v>
      </c>
      <c r="AG40" t="n">
        <v>32</v>
      </c>
      <c r="AH40" t="n">
        <v>623031.2275305549</v>
      </c>
    </row>
    <row r="41">
      <c r="A41" t="n">
        <v>39</v>
      </c>
      <c r="B41" t="n">
        <v>80</v>
      </c>
      <c r="C41" t="inlineStr">
        <is>
          <t xml:space="preserve">CONCLUIDO	</t>
        </is>
      </c>
      <c r="D41" t="n">
        <v>3.6625</v>
      </c>
      <c r="E41" t="n">
        <v>27.3</v>
      </c>
      <c r="F41" t="n">
        <v>24.3</v>
      </c>
      <c r="G41" t="n">
        <v>69.44</v>
      </c>
      <c r="H41" t="n">
        <v>1.1</v>
      </c>
      <c r="I41" t="n">
        <v>21</v>
      </c>
      <c r="J41" t="n">
        <v>173.18</v>
      </c>
      <c r="K41" t="n">
        <v>50.28</v>
      </c>
      <c r="L41" t="n">
        <v>10.75</v>
      </c>
      <c r="M41" t="n">
        <v>19</v>
      </c>
      <c r="N41" t="n">
        <v>32.15</v>
      </c>
      <c r="O41" t="n">
        <v>21593.08</v>
      </c>
      <c r="P41" t="n">
        <v>287.66</v>
      </c>
      <c r="Q41" t="n">
        <v>452.64</v>
      </c>
      <c r="R41" t="n">
        <v>81.15000000000001</v>
      </c>
      <c r="S41" t="n">
        <v>57.64</v>
      </c>
      <c r="T41" t="n">
        <v>9609.459999999999</v>
      </c>
      <c r="U41" t="n">
        <v>0.71</v>
      </c>
      <c r="V41" t="n">
        <v>0.87</v>
      </c>
      <c r="W41" t="n">
        <v>6.83</v>
      </c>
      <c r="X41" t="n">
        <v>0.58</v>
      </c>
      <c r="Y41" t="n">
        <v>1</v>
      </c>
      <c r="Z41" t="n">
        <v>10</v>
      </c>
      <c r="AA41" t="n">
        <v>503.0817216729822</v>
      </c>
      <c r="AB41" t="n">
        <v>688.3386059921331</v>
      </c>
      <c r="AC41" t="n">
        <v>622.6445355255444</v>
      </c>
      <c r="AD41" t="n">
        <v>503081.7216729822</v>
      </c>
      <c r="AE41" t="n">
        <v>688338.6059921331</v>
      </c>
      <c r="AF41" t="n">
        <v>2.10284492596932e-05</v>
      </c>
      <c r="AG41" t="n">
        <v>32</v>
      </c>
      <c r="AH41" t="n">
        <v>622644.5355255443</v>
      </c>
    </row>
    <row r="42">
      <c r="A42" t="n">
        <v>40</v>
      </c>
      <c r="B42" t="n">
        <v>80</v>
      </c>
      <c r="C42" t="inlineStr">
        <is>
          <t xml:space="preserve">CONCLUIDO	</t>
        </is>
      </c>
      <c r="D42" t="n">
        <v>3.6711</v>
      </c>
      <c r="E42" t="n">
        <v>27.24</v>
      </c>
      <c r="F42" t="n">
        <v>24.27</v>
      </c>
      <c r="G42" t="n">
        <v>72.81</v>
      </c>
      <c r="H42" t="n">
        <v>1.12</v>
      </c>
      <c r="I42" t="n">
        <v>20</v>
      </c>
      <c r="J42" t="n">
        <v>173.55</v>
      </c>
      <c r="K42" t="n">
        <v>50.28</v>
      </c>
      <c r="L42" t="n">
        <v>11</v>
      </c>
      <c r="M42" t="n">
        <v>18</v>
      </c>
      <c r="N42" t="n">
        <v>32.27</v>
      </c>
      <c r="O42" t="n">
        <v>21638.31</v>
      </c>
      <c r="P42" t="n">
        <v>287.08</v>
      </c>
      <c r="Q42" t="n">
        <v>452.61</v>
      </c>
      <c r="R42" t="n">
        <v>80.31</v>
      </c>
      <c r="S42" t="n">
        <v>57.64</v>
      </c>
      <c r="T42" t="n">
        <v>9190.889999999999</v>
      </c>
      <c r="U42" t="n">
        <v>0.72</v>
      </c>
      <c r="V42" t="n">
        <v>0.87</v>
      </c>
      <c r="W42" t="n">
        <v>6.82</v>
      </c>
      <c r="X42" t="n">
        <v>0.55</v>
      </c>
      <c r="Y42" t="n">
        <v>1</v>
      </c>
      <c r="Z42" t="n">
        <v>10</v>
      </c>
      <c r="AA42" t="n">
        <v>502.1600117881668</v>
      </c>
      <c r="AB42" t="n">
        <v>687.0774818647585</v>
      </c>
      <c r="AC42" t="n">
        <v>621.5037713148876</v>
      </c>
      <c r="AD42" t="n">
        <v>502160.0117881668</v>
      </c>
      <c r="AE42" t="n">
        <v>687077.4818647585</v>
      </c>
      <c r="AF42" t="n">
        <v>2.10778266422552e-05</v>
      </c>
      <c r="AG42" t="n">
        <v>32</v>
      </c>
      <c r="AH42" t="n">
        <v>621503.7713148876</v>
      </c>
    </row>
    <row r="43">
      <c r="A43" t="n">
        <v>41</v>
      </c>
      <c r="B43" t="n">
        <v>80</v>
      </c>
      <c r="C43" t="inlineStr">
        <is>
          <t xml:space="preserve">CONCLUIDO	</t>
        </is>
      </c>
      <c r="D43" t="n">
        <v>3.6728</v>
      </c>
      <c r="E43" t="n">
        <v>27.23</v>
      </c>
      <c r="F43" t="n">
        <v>24.26</v>
      </c>
      <c r="G43" t="n">
        <v>72.78</v>
      </c>
      <c r="H43" t="n">
        <v>1.15</v>
      </c>
      <c r="I43" t="n">
        <v>20</v>
      </c>
      <c r="J43" t="n">
        <v>173.92</v>
      </c>
      <c r="K43" t="n">
        <v>50.28</v>
      </c>
      <c r="L43" t="n">
        <v>11.25</v>
      </c>
      <c r="M43" t="n">
        <v>18</v>
      </c>
      <c r="N43" t="n">
        <v>32.39</v>
      </c>
      <c r="O43" t="n">
        <v>21683.57</v>
      </c>
      <c r="P43" t="n">
        <v>286.06</v>
      </c>
      <c r="Q43" t="n">
        <v>452.63</v>
      </c>
      <c r="R43" t="n">
        <v>79.54000000000001</v>
      </c>
      <c r="S43" t="n">
        <v>57.64</v>
      </c>
      <c r="T43" t="n">
        <v>8808.040000000001</v>
      </c>
      <c r="U43" t="n">
        <v>0.72</v>
      </c>
      <c r="V43" t="n">
        <v>0.87</v>
      </c>
      <c r="W43" t="n">
        <v>6.83</v>
      </c>
      <c r="X43" t="n">
        <v>0.53</v>
      </c>
      <c r="Y43" t="n">
        <v>1</v>
      </c>
      <c r="Z43" t="n">
        <v>10</v>
      </c>
      <c r="AA43" t="n">
        <v>501.3777063389928</v>
      </c>
      <c r="AB43" t="n">
        <v>686.0070970363179</v>
      </c>
      <c r="AC43" t="n">
        <v>620.5355425121788</v>
      </c>
      <c r="AD43" t="n">
        <v>501377.7063389928</v>
      </c>
      <c r="AE43" t="n">
        <v>686007.0970363179</v>
      </c>
      <c r="AF43" t="n">
        <v>2.108758728764537e-05</v>
      </c>
      <c r="AG43" t="n">
        <v>32</v>
      </c>
      <c r="AH43" t="n">
        <v>620535.5425121789</v>
      </c>
    </row>
    <row r="44">
      <c r="A44" t="n">
        <v>42</v>
      </c>
      <c r="B44" t="n">
        <v>80</v>
      </c>
      <c r="C44" t="inlineStr">
        <is>
          <t xml:space="preserve">CONCLUIDO	</t>
        </is>
      </c>
      <c r="D44" t="n">
        <v>3.678</v>
      </c>
      <c r="E44" t="n">
        <v>27.19</v>
      </c>
      <c r="F44" t="n">
        <v>24.25</v>
      </c>
      <c r="G44" t="n">
        <v>76.59</v>
      </c>
      <c r="H44" t="n">
        <v>1.17</v>
      </c>
      <c r="I44" t="n">
        <v>19</v>
      </c>
      <c r="J44" t="n">
        <v>174.28</v>
      </c>
      <c r="K44" t="n">
        <v>50.28</v>
      </c>
      <c r="L44" t="n">
        <v>11.5</v>
      </c>
      <c r="M44" t="n">
        <v>17</v>
      </c>
      <c r="N44" t="n">
        <v>32.5</v>
      </c>
      <c r="O44" t="n">
        <v>21728.87</v>
      </c>
      <c r="P44" t="n">
        <v>285.69</v>
      </c>
      <c r="Q44" t="n">
        <v>452.56</v>
      </c>
      <c r="R44" t="n">
        <v>79.59</v>
      </c>
      <c r="S44" t="n">
        <v>57.64</v>
      </c>
      <c r="T44" t="n">
        <v>8837.360000000001</v>
      </c>
      <c r="U44" t="n">
        <v>0.72</v>
      </c>
      <c r="V44" t="n">
        <v>0.87</v>
      </c>
      <c r="W44" t="n">
        <v>6.83</v>
      </c>
      <c r="X44" t="n">
        <v>0.53</v>
      </c>
      <c r="Y44" t="n">
        <v>1</v>
      </c>
      <c r="Z44" t="n">
        <v>10</v>
      </c>
      <c r="AA44" t="n">
        <v>500.8199798956885</v>
      </c>
      <c r="AB44" t="n">
        <v>685.2439911114349</v>
      </c>
      <c r="AC44" t="n">
        <v>619.8452663457408</v>
      </c>
      <c r="AD44" t="n">
        <v>500819.9798956885</v>
      </c>
      <c r="AE44" t="n">
        <v>685243.9911114349</v>
      </c>
      <c r="AF44" t="n">
        <v>2.111744337942705e-05</v>
      </c>
      <c r="AG44" t="n">
        <v>32</v>
      </c>
      <c r="AH44" t="n">
        <v>619845.2663457408</v>
      </c>
    </row>
    <row r="45">
      <c r="A45" t="n">
        <v>43</v>
      </c>
      <c r="B45" t="n">
        <v>80</v>
      </c>
      <c r="C45" t="inlineStr">
        <is>
          <t xml:space="preserve">CONCLUIDO	</t>
        </is>
      </c>
      <c r="D45" t="n">
        <v>3.6784</v>
      </c>
      <c r="E45" t="n">
        <v>27.19</v>
      </c>
      <c r="F45" t="n">
        <v>24.25</v>
      </c>
      <c r="G45" t="n">
        <v>76.58</v>
      </c>
      <c r="H45" t="n">
        <v>1.19</v>
      </c>
      <c r="I45" t="n">
        <v>19</v>
      </c>
      <c r="J45" t="n">
        <v>174.65</v>
      </c>
      <c r="K45" t="n">
        <v>50.28</v>
      </c>
      <c r="L45" t="n">
        <v>11.75</v>
      </c>
      <c r="M45" t="n">
        <v>17</v>
      </c>
      <c r="N45" t="n">
        <v>32.62</v>
      </c>
      <c r="O45" t="n">
        <v>21774.22</v>
      </c>
      <c r="P45" t="n">
        <v>285.62</v>
      </c>
      <c r="Q45" t="n">
        <v>452.64</v>
      </c>
      <c r="R45" t="n">
        <v>79.31</v>
      </c>
      <c r="S45" t="n">
        <v>57.64</v>
      </c>
      <c r="T45" t="n">
        <v>8699.790000000001</v>
      </c>
      <c r="U45" t="n">
        <v>0.73</v>
      </c>
      <c r="V45" t="n">
        <v>0.87</v>
      </c>
      <c r="W45" t="n">
        <v>6.83</v>
      </c>
      <c r="X45" t="n">
        <v>0.52</v>
      </c>
      <c r="Y45" t="n">
        <v>1</v>
      </c>
      <c r="Z45" t="n">
        <v>10</v>
      </c>
      <c r="AA45" t="n">
        <v>500.7506644262426</v>
      </c>
      <c r="AB45" t="n">
        <v>685.1491506281562</v>
      </c>
      <c r="AC45" t="n">
        <v>619.7594773050768</v>
      </c>
      <c r="AD45" t="n">
        <v>500750.6644262426</v>
      </c>
      <c r="AE45" t="n">
        <v>685149.1506281563</v>
      </c>
      <c r="AF45" t="n">
        <v>2.111974000187179e-05</v>
      </c>
      <c r="AG45" t="n">
        <v>32</v>
      </c>
      <c r="AH45" t="n">
        <v>619759.4773050768</v>
      </c>
    </row>
    <row r="46">
      <c r="A46" t="n">
        <v>44</v>
      </c>
      <c r="B46" t="n">
        <v>80</v>
      </c>
      <c r="C46" t="inlineStr">
        <is>
          <t xml:space="preserve">CONCLUIDO	</t>
        </is>
      </c>
      <c r="D46" t="n">
        <v>3.6893</v>
      </c>
      <c r="E46" t="n">
        <v>27.11</v>
      </c>
      <c r="F46" t="n">
        <v>24.2</v>
      </c>
      <c r="G46" t="n">
        <v>80.67</v>
      </c>
      <c r="H46" t="n">
        <v>1.22</v>
      </c>
      <c r="I46" t="n">
        <v>18</v>
      </c>
      <c r="J46" t="n">
        <v>175.02</v>
      </c>
      <c r="K46" t="n">
        <v>50.28</v>
      </c>
      <c r="L46" t="n">
        <v>12</v>
      </c>
      <c r="M46" t="n">
        <v>16</v>
      </c>
      <c r="N46" t="n">
        <v>32.74</v>
      </c>
      <c r="O46" t="n">
        <v>21819.6</v>
      </c>
      <c r="P46" t="n">
        <v>284.33</v>
      </c>
      <c r="Q46" t="n">
        <v>452.65</v>
      </c>
      <c r="R46" t="n">
        <v>77.97</v>
      </c>
      <c r="S46" t="n">
        <v>57.64</v>
      </c>
      <c r="T46" t="n">
        <v>8031.86</v>
      </c>
      <c r="U46" t="n">
        <v>0.74</v>
      </c>
      <c r="V46" t="n">
        <v>0.88</v>
      </c>
      <c r="W46" t="n">
        <v>6.82</v>
      </c>
      <c r="X46" t="n">
        <v>0.48</v>
      </c>
      <c r="Y46" t="n">
        <v>1</v>
      </c>
      <c r="Z46" t="n">
        <v>10</v>
      </c>
      <c r="AA46" t="n">
        <v>499.2183820176808</v>
      </c>
      <c r="AB46" t="n">
        <v>683.0526142372333</v>
      </c>
      <c r="AC46" t="n">
        <v>617.8630314047962</v>
      </c>
      <c r="AD46" t="n">
        <v>499218.3820176809</v>
      </c>
      <c r="AE46" t="n">
        <v>683052.6142372333</v>
      </c>
      <c r="AF46" t="n">
        <v>2.118232296349109e-05</v>
      </c>
      <c r="AG46" t="n">
        <v>32</v>
      </c>
      <c r="AH46" t="n">
        <v>617863.0314047962</v>
      </c>
    </row>
    <row r="47">
      <c r="A47" t="n">
        <v>45</v>
      </c>
      <c r="B47" t="n">
        <v>80</v>
      </c>
      <c r="C47" t="inlineStr">
        <is>
          <t xml:space="preserve">CONCLUIDO	</t>
        </is>
      </c>
      <c r="D47" t="n">
        <v>3.6868</v>
      </c>
      <c r="E47" t="n">
        <v>27.12</v>
      </c>
      <c r="F47" t="n">
        <v>24.22</v>
      </c>
      <c r="G47" t="n">
        <v>80.73</v>
      </c>
      <c r="H47" t="n">
        <v>1.24</v>
      </c>
      <c r="I47" t="n">
        <v>18</v>
      </c>
      <c r="J47" t="n">
        <v>175.39</v>
      </c>
      <c r="K47" t="n">
        <v>50.28</v>
      </c>
      <c r="L47" t="n">
        <v>12.25</v>
      </c>
      <c r="M47" t="n">
        <v>16</v>
      </c>
      <c r="N47" t="n">
        <v>32.86</v>
      </c>
      <c r="O47" t="n">
        <v>21865.03</v>
      </c>
      <c r="P47" t="n">
        <v>284.84</v>
      </c>
      <c r="Q47" t="n">
        <v>452.6</v>
      </c>
      <c r="R47" t="n">
        <v>78.5</v>
      </c>
      <c r="S47" t="n">
        <v>57.64</v>
      </c>
      <c r="T47" t="n">
        <v>8296.540000000001</v>
      </c>
      <c r="U47" t="n">
        <v>0.73</v>
      </c>
      <c r="V47" t="n">
        <v>0.88</v>
      </c>
      <c r="W47" t="n">
        <v>6.82</v>
      </c>
      <c r="X47" t="n">
        <v>0.49</v>
      </c>
      <c r="Y47" t="n">
        <v>1</v>
      </c>
      <c r="Z47" t="n">
        <v>10</v>
      </c>
      <c r="AA47" t="n">
        <v>499.7187252766471</v>
      </c>
      <c r="AB47" t="n">
        <v>683.7372059577377</v>
      </c>
      <c r="AC47" t="n">
        <v>618.4822866523261</v>
      </c>
      <c r="AD47" t="n">
        <v>499718.7252766471</v>
      </c>
      <c r="AE47" t="n">
        <v>683737.2059577378</v>
      </c>
      <c r="AF47" t="n">
        <v>2.116796907321143e-05</v>
      </c>
      <c r="AG47" t="n">
        <v>32</v>
      </c>
      <c r="AH47" t="n">
        <v>618482.2866523261</v>
      </c>
    </row>
    <row r="48">
      <c r="A48" t="n">
        <v>46</v>
      </c>
      <c r="B48" t="n">
        <v>80</v>
      </c>
      <c r="C48" t="inlineStr">
        <is>
          <t xml:space="preserve">CONCLUIDO	</t>
        </is>
      </c>
      <c r="D48" t="n">
        <v>3.6886</v>
      </c>
      <c r="E48" t="n">
        <v>27.11</v>
      </c>
      <c r="F48" t="n">
        <v>24.21</v>
      </c>
      <c r="G48" t="n">
        <v>80.69</v>
      </c>
      <c r="H48" t="n">
        <v>1.26</v>
      </c>
      <c r="I48" t="n">
        <v>18</v>
      </c>
      <c r="J48" t="n">
        <v>175.76</v>
      </c>
      <c r="K48" t="n">
        <v>50.28</v>
      </c>
      <c r="L48" t="n">
        <v>12.5</v>
      </c>
      <c r="M48" t="n">
        <v>16</v>
      </c>
      <c r="N48" t="n">
        <v>32.98</v>
      </c>
      <c r="O48" t="n">
        <v>21910.49</v>
      </c>
      <c r="P48" t="n">
        <v>284</v>
      </c>
      <c r="Q48" t="n">
        <v>452.63</v>
      </c>
      <c r="R48" t="n">
        <v>77.79000000000001</v>
      </c>
      <c r="S48" t="n">
        <v>57.64</v>
      </c>
      <c r="T48" t="n">
        <v>7944.76</v>
      </c>
      <c r="U48" t="n">
        <v>0.74</v>
      </c>
      <c r="V48" t="n">
        <v>0.88</v>
      </c>
      <c r="W48" t="n">
        <v>6.83</v>
      </c>
      <c r="X48" t="n">
        <v>0.48</v>
      </c>
      <c r="Y48" t="n">
        <v>1</v>
      </c>
      <c r="Z48" t="n">
        <v>10</v>
      </c>
      <c r="AA48" t="n">
        <v>499.053147383373</v>
      </c>
      <c r="AB48" t="n">
        <v>682.8265329209356</v>
      </c>
      <c r="AC48" t="n">
        <v>617.6585269720189</v>
      </c>
      <c r="AD48" t="n">
        <v>499053.147383373</v>
      </c>
      <c r="AE48" t="n">
        <v>682826.5329209357</v>
      </c>
      <c r="AF48" t="n">
        <v>2.117830387421278e-05</v>
      </c>
      <c r="AG48" t="n">
        <v>32</v>
      </c>
      <c r="AH48" t="n">
        <v>617658.5269720189</v>
      </c>
    </row>
    <row r="49">
      <c r="A49" t="n">
        <v>47</v>
      </c>
      <c r="B49" t="n">
        <v>80</v>
      </c>
      <c r="C49" t="inlineStr">
        <is>
          <t xml:space="preserve">CONCLUIDO	</t>
        </is>
      </c>
      <c r="D49" t="n">
        <v>3.6985</v>
      </c>
      <c r="E49" t="n">
        <v>27.04</v>
      </c>
      <c r="F49" t="n">
        <v>24.17</v>
      </c>
      <c r="G49" t="n">
        <v>85.29000000000001</v>
      </c>
      <c r="H49" t="n">
        <v>1.28</v>
      </c>
      <c r="I49" t="n">
        <v>17</v>
      </c>
      <c r="J49" t="n">
        <v>176.12</v>
      </c>
      <c r="K49" t="n">
        <v>50.28</v>
      </c>
      <c r="L49" t="n">
        <v>12.75</v>
      </c>
      <c r="M49" t="n">
        <v>15</v>
      </c>
      <c r="N49" t="n">
        <v>33.09</v>
      </c>
      <c r="O49" t="n">
        <v>21956</v>
      </c>
      <c r="P49" t="n">
        <v>282.77</v>
      </c>
      <c r="Q49" t="n">
        <v>452.56</v>
      </c>
      <c r="R49" t="n">
        <v>76.75</v>
      </c>
      <c r="S49" t="n">
        <v>57.64</v>
      </c>
      <c r="T49" t="n">
        <v>7430.11</v>
      </c>
      <c r="U49" t="n">
        <v>0.75</v>
      </c>
      <c r="V49" t="n">
        <v>0.88</v>
      </c>
      <c r="W49" t="n">
        <v>6.82</v>
      </c>
      <c r="X49" t="n">
        <v>0.44</v>
      </c>
      <c r="Y49" t="n">
        <v>1</v>
      </c>
      <c r="Z49" t="n">
        <v>10</v>
      </c>
      <c r="AA49" t="n">
        <v>497.6371259049103</v>
      </c>
      <c r="AB49" t="n">
        <v>680.8890698636444</v>
      </c>
      <c r="AC49" t="n">
        <v>615.9059726696689</v>
      </c>
      <c r="AD49" t="n">
        <v>497637.1259049103</v>
      </c>
      <c r="AE49" t="n">
        <v>680889.0698636444</v>
      </c>
      <c r="AF49" t="n">
        <v>2.123514527972022e-05</v>
      </c>
      <c r="AG49" t="n">
        <v>32</v>
      </c>
      <c r="AH49" t="n">
        <v>615905.972669669</v>
      </c>
    </row>
    <row r="50">
      <c r="A50" t="n">
        <v>48</v>
      </c>
      <c r="B50" t="n">
        <v>80</v>
      </c>
      <c r="C50" t="inlineStr">
        <is>
          <t xml:space="preserve">CONCLUIDO	</t>
        </is>
      </c>
      <c r="D50" t="n">
        <v>3.6983</v>
      </c>
      <c r="E50" t="n">
        <v>27.04</v>
      </c>
      <c r="F50" t="n">
        <v>24.17</v>
      </c>
      <c r="G50" t="n">
        <v>85.3</v>
      </c>
      <c r="H50" t="n">
        <v>1.31</v>
      </c>
      <c r="I50" t="n">
        <v>17</v>
      </c>
      <c r="J50" t="n">
        <v>176.49</v>
      </c>
      <c r="K50" t="n">
        <v>50.28</v>
      </c>
      <c r="L50" t="n">
        <v>13</v>
      </c>
      <c r="M50" t="n">
        <v>15</v>
      </c>
      <c r="N50" t="n">
        <v>33.21</v>
      </c>
      <c r="O50" t="n">
        <v>22001.54</v>
      </c>
      <c r="P50" t="n">
        <v>283.1</v>
      </c>
      <c r="Q50" t="n">
        <v>452.63</v>
      </c>
      <c r="R50" t="n">
        <v>76.8</v>
      </c>
      <c r="S50" t="n">
        <v>57.64</v>
      </c>
      <c r="T50" t="n">
        <v>7454.67</v>
      </c>
      <c r="U50" t="n">
        <v>0.75</v>
      </c>
      <c r="V50" t="n">
        <v>0.88</v>
      </c>
      <c r="W50" t="n">
        <v>6.82</v>
      </c>
      <c r="X50" t="n">
        <v>0.44</v>
      </c>
      <c r="Y50" t="n">
        <v>1</v>
      </c>
      <c r="Z50" t="n">
        <v>10</v>
      </c>
      <c r="AA50" t="n">
        <v>497.8643518397835</v>
      </c>
      <c r="AB50" t="n">
        <v>681.1999704122386</v>
      </c>
      <c r="AC50" t="n">
        <v>616.1872013062571</v>
      </c>
      <c r="AD50" t="n">
        <v>497864.3518397835</v>
      </c>
      <c r="AE50" t="n">
        <v>681199.9704122386</v>
      </c>
      <c r="AF50" t="n">
        <v>2.123399696849784e-05</v>
      </c>
      <c r="AG50" t="n">
        <v>32</v>
      </c>
      <c r="AH50" t="n">
        <v>616187.201306257</v>
      </c>
    </row>
    <row r="51">
      <c r="A51" t="n">
        <v>49</v>
      </c>
      <c r="B51" t="n">
        <v>80</v>
      </c>
      <c r="C51" t="inlineStr">
        <is>
          <t xml:space="preserve">CONCLUIDO	</t>
        </is>
      </c>
      <c r="D51" t="n">
        <v>3.6949</v>
      </c>
      <c r="E51" t="n">
        <v>27.06</v>
      </c>
      <c r="F51" t="n">
        <v>24.19</v>
      </c>
      <c r="G51" t="n">
        <v>85.38</v>
      </c>
      <c r="H51" t="n">
        <v>1.33</v>
      </c>
      <c r="I51" t="n">
        <v>17</v>
      </c>
      <c r="J51" t="n">
        <v>176.86</v>
      </c>
      <c r="K51" t="n">
        <v>50.28</v>
      </c>
      <c r="L51" t="n">
        <v>13.25</v>
      </c>
      <c r="M51" t="n">
        <v>15</v>
      </c>
      <c r="N51" t="n">
        <v>33.33</v>
      </c>
      <c r="O51" t="n">
        <v>22047.13</v>
      </c>
      <c r="P51" t="n">
        <v>282.99</v>
      </c>
      <c r="Q51" t="n">
        <v>452.58</v>
      </c>
      <c r="R51" t="n">
        <v>77.61</v>
      </c>
      <c r="S51" t="n">
        <v>57.64</v>
      </c>
      <c r="T51" t="n">
        <v>7858.91</v>
      </c>
      <c r="U51" t="n">
        <v>0.74</v>
      </c>
      <c r="V51" t="n">
        <v>0.88</v>
      </c>
      <c r="W51" t="n">
        <v>6.82</v>
      </c>
      <c r="X51" t="n">
        <v>0.47</v>
      </c>
      <c r="Y51" t="n">
        <v>1</v>
      </c>
      <c r="Z51" t="n">
        <v>10</v>
      </c>
      <c r="AA51" t="n">
        <v>498.0082810183454</v>
      </c>
      <c r="AB51" t="n">
        <v>681.3969006640542</v>
      </c>
      <c r="AC51" t="n">
        <v>616.3653368112327</v>
      </c>
      <c r="AD51" t="n">
        <v>498008.2810183454</v>
      </c>
      <c r="AE51" t="n">
        <v>681396.9006640542</v>
      </c>
      <c r="AF51" t="n">
        <v>2.121447567771751e-05</v>
      </c>
      <c r="AG51" t="n">
        <v>32</v>
      </c>
      <c r="AH51" t="n">
        <v>616365.3368112327</v>
      </c>
    </row>
    <row r="52">
      <c r="A52" t="n">
        <v>50</v>
      </c>
      <c r="B52" t="n">
        <v>80</v>
      </c>
      <c r="C52" t="inlineStr">
        <is>
          <t xml:space="preserve">CONCLUIDO	</t>
        </is>
      </c>
      <c r="D52" t="n">
        <v>3.7034</v>
      </c>
      <c r="E52" t="n">
        <v>27</v>
      </c>
      <c r="F52" t="n">
        <v>24.16</v>
      </c>
      <c r="G52" t="n">
        <v>90.61</v>
      </c>
      <c r="H52" t="n">
        <v>1.35</v>
      </c>
      <c r="I52" t="n">
        <v>16</v>
      </c>
      <c r="J52" t="n">
        <v>177.23</v>
      </c>
      <c r="K52" t="n">
        <v>50.28</v>
      </c>
      <c r="L52" t="n">
        <v>13.5</v>
      </c>
      <c r="M52" t="n">
        <v>14</v>
      </c>
      <c r="N52" t="n">
        <v>33.45</v>
      </c>
      <c r="O52" t="n">
        <v>22092.76</v>
      </c>
      <c r="P52" t="n">
        <v>282.13</v>
      </c>
      <c r="Q52" t="n">
        <v>452.57</v>
      </c>
      <c r="R52" t="n">
        <v>76.64</v>
      </c>
      <c r="S52" t="n">
        <v>57.64</v>
      </c>
      <c r="T52" t="n">
        <v>7376.6</v>
      </c>
      <c r="U52" t="n">
        <v>0.75</v>
      </c>
      <c r="V52" t="n">
        <v>0.88</v>
      </c>
      <c r="W52" t="n">
        <v>6.82</v>
      </c>
      <c r="X52" t="n">
        <v>0.44</v>
      </c>
      <c r="Y52" t="n">
        <v>1</v>
      </c>
      <c r="Z52" t="n">
        <v>10</v>
      </c>
      <c r="AA52" t="n">
        <v>496.92923363279</v>
      </c>
      <c r="AB52" t="n">
        <v>679.9205004269265</v>
      </c>
      <c r="AC52" t="n">
        <v>615.0298421405956</v>
      </c>
      <c r="AD52" t="n">
        <v>496929.23363279</v>
      </c>
      <c r="AE52" t="n">
        <v>679920.5004269265</v>
      </c>
      <c r="AF52" t="n">
        <v>2.126327890466834e-05</v>
      </c>
      <c r="AG52" t="n">
        <v>32</v>
      </c>
      <c r="AH52" t="n">
        <v>615029.8421405957</v>
      </c>
    </row>
    <row r="53">
      <c r="A53" t="n">
        <v>51</v>
      </c>
      <c r="B53" t="n">
        <v>80</v>
      </c>
      <c r="C53" t="inlineStr">
        <is>
          <t xml:space="preserve">CONCLUIDO	</t>
        </is>
      </c>
      <c r="D53" t="n">
        <v>3.7052</v>
      </c>
      <c r="E53" t="n">
        <v>26.99</v>
      </c>
      <c r="F53" t="n">
        <v>24.15</v>
      </c>
      <c r="G53" t="n">
        <v>90.56</v>
      </c>
      <c r="H53" t="n">
        <v>1.37</v>
      </c>
      <c r="I53" t="n">
        <v>16</v>
      </c>
      <c r="J53" t="n">
        <v>177.6</v>
      </c>
      <c r="K53" t="n">
        <v>50.28</v>
      </c>
      <c r="L53" t="n">
        <v>13.75</v>
      </c>
      <c r="M53" t="n">
        <v>14</v>
      </c>
      <c r="N53" t="n">
        <v>33.57</v>
      </c>
      <c r="O53" t="n">
        <v>22138.42</v>
      </c>
      <c r="P53" t="n">
        <v>281.81</v>
      </c>
      <c r="Q53" t="n">
        <v>452.56</v>
      </c>
      <c r="R53" t="n">
        <v>76.2</v>
      </c>
      <c r="S53" t="n">
        <v>57.64</v>
      </c>
      <c r="T53" t="n">
        <v>7158.07</v>
      </c>
      <c r="U53" t="n">
        <v>0.76</v>
      </c>
      <c r="V53" t="n">
        <v>0.88</v>
      </c>
      <c r="W53" t="n">
        <v>6.82</v>
      </c>
      <c r="X53" t="n">
        <v>0.42</v>
      </c>
      <c r="Y53" t="n">
        <v>1</v>
      </c>
      <c r="Z53" t="n">
        <v>10</v>
      </c>
      <c r="AA53" t="n">
        <v>496.6074338807816</v>
      </c>
      <c r="AB53" t="n">
        <v>679.4801998094252</v>
      </c>
      <c r="AC53" t="n">
        <v>614.6315631960631</v>
      </c>
      <c r="AD53" t="n">
        <v>496607.4338807816</v>
      </c>
      <c r="AE53" t="n">
        <v>679480.1998094253</v>
      </c>
      <c r="AF53" t="n">
        <v>2.127361370566969e-05</v>
      </c>
      <c r="AG53" t="n">
        <v>32</v>
      </c>
      <c r="AH53" t="n">
        <v>614631.563196063</v>
      </c>
    </row>
    <row r="54">
      <c r="A54" t="n">
        <v>52</v>
      </c>
      <c r="B54" t="n">
        <v>80</v>
      </c>
      <c r="C54" t="inlineStr">
        <is>
          <t xml:space="preserve">CONCLUIDO	</t>
        </is>
      </c>
      <c r="D54" t="n">
        <v>3.7033</v>
      </c>
      <c r="E54" t="n">
        <v>27</v>
      </c>
      <c r="F54" t="n">
        <v>24.16</v>
      </c>
      <c r="G54" t="n">
        <v>90.61</v>
      </c>
      <c r="H54" t="n">
        <v>1.4</v>
      </c>
      <c r="I54" t="n">
        <v>16</v>
      </c>
      <c r="J54" t="n">
        <v>177.97</v>
      </c>
      <c r="K54" t="n">
        <v>50.28</v>
      </c>
      <c r="L54" t="n">
        <v>14</v>
      </c>
      <c r="M54" t="n">
        <v>14</v>
      </c>
      <c r="N54" t="n">
        <v>33.69</v>
      </c>
      <c r="O54" t="n">
        <v>22184.13</v>
      </c>
      <c r="P54" t="n">
        <v>281.71</v>
      </c>
      <c r="Q54" t="n">
        <v>452.57</v>
      </c>
      <c r="R54" t="n">
        <v>76.55</v>
      </c>
      <c r="S54" t="n">
        <v>57.64</v>
      </c>
      <c r="T54" t="n">
        <v>7331.12</v>
      </c>
      <c r="U54" t="n">
        <v>0.75</v>
      </c>
      <c r="V54" t="n">
        <v>0.88</v>
      </c>
      <c r="W54" t="n">
        <v>6.82</v>
      </c>
      <c r="X54" t="n">
        <v>0.44</v>
      </c>
      <c r="Y54" t="n">
        <v>1</v>
      </c>
      <c r="Z54" t="n">
        <v>10</v>
      </c>
      <c r="AA54" t="n">
        <v>496.6606069541073</v>
      </c>
      <c r="AB54" t="n">
        <v>679.5529535541801</v>
      </c>
      <c r="AC54" t="n">
        <v>614.6973734255289</v>
      </c>
      <c r="AD54" t="n">
        <v>496660.6069541073</v>
      </c>
      <c r="AE54" t="n">
        <v>679552.9535541801</v>
      </c>
      <c r="AF54" t="n">
        <v>2.126270474905715e-05</v>
      </c>
      <c r="AG54" t="n">
        <v>32</v>
      </c>
      <c r="AH54" t="n">
        <v>614697.3734255289</v>
      </c>
    </row>
    <row r="55">
      <c r="A55" t="n">
        <v>53</v>
      </c>
      <c r="B55" t="n">
        <v>80</v>
      </c>
      <c r="C55" t="inlineStr">
        <is>
          <t xml:space="preserve">CONCLUIDO	</t>
        </is>
      </c>
      <c r="D55" t="n">
        <v>3.704</v>
      </c>
      <c r="E55" t="n">
        <v>27</v>
      </c>
      <c r="F55" t="n">
        <v>24.16</v>
      </c>
      <c r="G55" t="n">
        <v>90.59</v>
      </c>
      <c r="H55" t="n">
        <v>1.42</v>
      </c>
      <c r="I55" t="n">
        <v>16</v>
      </c>
      <c r="J55" t="n">
        <v>178.34</v>
      </c>
      <c r="K55" t="n">
        <v>50.28</v>
      </c>
      <c r="L55" t="n">
        <v>14.25</v>
      </c>
      <c r="M55" t="n">
        <v>14</v>
      </c>
      <c r="N55" t="n">
        <v>33.82</v>
      </c>
      <c r="O55" t="n">
        <v>22229.88</v>
      </c>
      <c r="P55" t="n">
        <v>280.97</v>
      </c>
      <c r="Q55" t="n">
        <v>452.65</v>
      </c>
      <c r="R55" t="n">
        <v>76.56999999999999</v>
      </c>
      <c r="S55" t="n">
        <v>57.64</v>
      </c>
      <c r="T55" t="n">
        <v>7343.99</v>
      </c>
      <c r="U55" t="n">
        <v>0.75</v>
      </c>
      <c r="V55" t="n">
        <v>0.88</v>
      </c>
      <c r="W55" t="n">
        <v>6.82</v>
      </c>
      <c r="X55" t="n">
        <v>0.43</v>
      </c>
      <c r="Y55" t="n">
        <v>1</v>
      </c>
      <c r="Z55" t="n">
        <v>10</v>
      </c>
      <c r="AA55" t="n">
        <v>496.137712441565</v>
      </c>
      <c r="AB55" t="n">
        <v>678.837506213642</v>
      </c>
      <c r="AC55" t="n">
        <v>614.0502073750351</v>
      </c>
      <c r="AD55" t="n">
        <v>496137.7124415651</v>
      </c>
      <c r="AE55" t="n">
        <v>678837.506213642</v>
      </c>
      <c r="AF55" t="n">
        <v>2.126672383833545e-05</v>
      </c>
      <c r="AG55" t="n">
        <v>32</v>
      </c>
      <c r="AH55" t="n">
        <v>614050.2073750352</v>
      </c>
    </row>
    <row r="56">
      <c r="A56" t="n">
        <v>54</v>
      </c>
      <c r="B56" t="n">
        <v>80</v>
      </c>
      <c r="C56" t="inlineStr">
        <is>
          <t xml:space="preserve">CONCLUIDO	</t>
        </is>
      </c>
      <c r="D56" t="n">
        <v>3.7133</v>
      </c>
      <c r="E56" t="n">
        <v>26.93</v>
      </c>
      <c r="F56" t="n">
        <v>24.12</v>
      </c>
      <c r="G56" t="n">
        <v>96.48999999999999</v>
      </c>
      <c r="H56" t="n">
        <v>1.44</v>
      </c>
      <c r="I56" t="n">
        <v>15</v>
      </c>
      <c r="J56" t="n">
        <v>178.72</v>
      </c>
      <c r="K56" t="n">
        <v>50.28</v>
      </c>
      <c r="L56" t="n">
        <v>14.5</v>
      </c>
      <c r="M56" t="n">
        <v>13</v>
      </c>
      <c r="N56" t="n">
        <v>33.94</v>
      </c>
      <c r="O56" t="n">
        <v>22275.67</v>
      </c>
      <c r="P56" t="n">
        <v>280.18</v>
      </c>
      <c r="Q56" t="n">
        <v>452.61</v>
      </c>
      <c r="R56" t="n">
        <v>75.18000000000001</v>
      </c>
      <c r="S56" t="n">
        <v>57.64</v>
      </c>
      <c r="T56" t="n">
        <v>6651.61</v>
      </c>
      <c r="U56" t="n">
        <v>0.77</v>
      </c>
      <c r="V56" t="n">
        <v>0.88</v>
      </c>
      <c r="W56" t="n">
        <v>6.82</v>
      </c>
      <c r="X56" t="n">
        <v>0.4</v>
      </c>
      <c r="Y56" t="n">
        <v>1</v>
      </c>
      <c r="Z56" t="n">
        <v>10</v>
      </c>
      <c r="AA56" t="n">
        <v>495.0555483842539</v>
      </c>
      <c r="AB56" t="n">
        <v>677.3568416087202</v>
      </c>
      <c r="AC56" t="n">
        <v>612.7108553218811</v>
      </c>
      <c r="AD56" t="n">
        <v>495055.5483842539</v>
      </c>
      <c r="AE56" t="n">
        <v>677356.8416087201</v>
      </c>
      <c r="AF56" t="n">
        <v>2.132012031017576e-05</v>
      </c>
      <c r="AG56" t="n">
        <v>32</v>
      </c>
      <c r="AH56" t="n">
        <v>612710.8553218811</v>
      </c>
    </row>
    <row r="57">
      <c r="A57" t="n">
        <v>55</v>
      </c>
      <c r="B57" t="n">
        <v>80</v>
      </c>
      <c r="C57" t="inlineStr">
        <is>
          <t xml:space="preserve">CONCLUIDO	</t>
        </is>
      </c>
      <c r="D57" t="n">
        <v>3.7133</v>
      </c>
      <c r="E57" t="n">
        <v>26.93</v>
      </c>
      <c r="F57" t="n">
        <v>24.12</v>
      </c>
      <c r="G57" t="n">
        <v>96.48999999999999</v>
      </c>
      <c r="H57" t="n">
        <v>1.46</v>
      </c>
      <c r="I57" t="n">
        <v>15</v>
      </c>
      <c r="J57" t="n">
        <v>179.09</v>
      </c>
      <c r="K57" t="n">
        <v>50.28</v>
      </c>
      <c r="L57" t="n">
        <v>14.75</v>
      </c>
      <c r="M57" t="n">
        <v>13</v>
      </c>
      <c r="N57" t="n">
        <v>34.06</v>
      </c>
      <c r="O57" t="n">
        <v>22321.5</v>
      </c>
      <c r="P57" t="n">
        <v>279.79</v>
      </c>
      <c r="Q57" t="n">
        <v>452.59</v>
      </c>
      <c r="R57" t="n">
        <v>75.28</v>
      </c>
      <c r="S57" t="n">
        <v>57.64</v>
      </c>
      <c r="T57" t="n">
        <v>6701.47</v>
      </c>
      <c r="U57" t="n">
        <v>0.77</v>
      </c>
      <c r="V57" t="n">
        <v>0.88</v>
      </c>
      <c r="W57" t="n">
        <v>6.82</v>
      </c>
      <c r="X57" t="n">
        <v>0.4</v>
      </c>
      <c r="Y57" t="n">
        <v>1</v>
      </c>
      <c r="Z57" t="n">
        <v>10</v>
      </c>
      <c r="AA57" t="n">
        <v>494.8015229033413</v>
      </c>
      <c r="AB57" t="n">
        <v>677.0092727389222</v>
      </c>
      <c r="AC57" t="n">
        <v>612.3964579372008</v>
      </c>
      <c r="AD57" t="n">
        <v>494801.5229033413</v>
      </c>
      <c r="AE57" t="n">
        <v>677009.2727389222</v>
      </c>
      <c r="AF57" t="n">
        <v>2.132012031017576e-05</v>
      </c>
      <c r="AG57" t="n">
        <v>32</v>
      </c>
      <c r="AH57" t="n">
        <v>612396.4579372008</v>
      </c>
    </row>
    <row r="58">
      <c r="A58" t="n">
        <v>56</v>
      </c>
      <c r="B58" t="n">
        <v>80</v>
      </c>
      <c r="C58" t="inlineStr">
        <is>
          <t xml:space="preserve">CONCLUIDO	</t>
        </is>
      </c>
      <c r="D58" t="n">
        <v>3.7131</v>
      </c>
      <c r="E58" t="n">
        <v>26.93</v>
      </c>
      <c r="F58" t="n">
        <v>24.12</v>
      </c>
      <c r="G58" t="n">
        <v>96.48999999999999</v>
      </c>
      <c r="H58" t="n">
        <v>1.48</v>
      </c>
      <c r="I58" t="n">
        <v>15</v>
      </c>
      <c r="J58" t="n">
        <v>179.46</v>
      </c>
      <c r="K58" t="n">
        <v>50.28</v>
      </c>
      <c r="L58" t="n">
        <v>15</v>
      </c>
      <c r="M58" t="n">
        <v>13</v>
      </c>
      <c r="N58" t="n">
        <v>34.18</v>
      </c>
      <c r="O58" t="n">
        <v>22367.38</v>
      </c>
      <c r="P58" t="n">
        <v>279.55</v>
      </c>
      <c r="Q58" t="n">
        <v>452.61</v>
      </c>
      <c r="R58" t="n">
        <v>75.48999999999999</v>
      </c>
      <c r="S58" t="n">
        <v>57.64</v>
      </c>
      <c r="T58" t="n">
        <v>6810.07</v>
      </c>
      <c r="U58" t="n">
        <v>0.76</v>
      </c>
      <c r="V58" t="n">
        <v>0.88</v>
      </c>
      <c r="W58" t="n">
        <v>6.81</v>
      </c>
      <c r="X58" t="n">
        <v>0.4</v>
      </c>
      <c r="Y58" t="n">
        <v>1</v>
      </c>
      <c r="Z58" t="n">
        <v>10</v>
      </c>
      <c r="AA58" t="n">
        <v>494.656402397756</v>
      </c>
      <c r="AB58" t="n">
        <v>676.8107124609154</v>
      </c>
      <c r="AC58" t="n">
        <v>612.2168479734459</v>
      </c>
      <c r="AD58" t="n">
        <v>494656.402397756</v>
      </c>
      <c r="AE58" t="n">
        <v>676810.7124609154</v>
      </c>
      <c r="AF58" t="n">
        <v>2.131897199895339e-05</v>
      </c>
      <c r="AG58" t="n">
        <v>32</v>
      </c>
      <c r="AH58" t="n">
        <v>612216.8479734459</v>
      </c>
    </row>
    <row r="59">
      <c r="A59" t="n">
        <v>57</v>
      </c>
      <c r="B59" t="n">
        <v>80</v>
      </c>
      <c r="C59" t="inlineStr">
        <is>
          <t xml:space="preserve">CONCLUIDO	</t>
        </is>
      </c>
      <c r="D59" t="n">
        <v>3.7136</v>
      </c>
      <c r="E59" t="n">
        <v>26.93</v>
      </c>
      <c r="F59" t="n">
        <v>24.12</v>
      </c>
      <c r="G59" t="n">
        <v>96.48</v>
      </c>
      <c r="H59" t="n">
        <v>1.5</v>
      </c>
      <c r="I59" t="n">
        <v>15</v>
      </c>
      <c r="J59" t="n">
        <v>179.83</v>
      </c>
      <c r="K59" t="n">
        <v>50.28</v>
      </c>
      <c r="L59" t="n">
        <v>15.25</v>
      </c>
      <c r="M59" t="n">
        <v>13</v>
      </c>
      <c r="N59" t="n">
        <v>34.3</v>
      </c>
      <c r="O59" t="n">
        <v>22413.29</v>
      </c>
      <c r="P59" t="n">
        <v>278.86</v>
      </c>
      <c r="Q59" t="n">
        <v>452.57</v>
      </c>
      <c r="R59" t="n">
        <v>75.23999999999999</v>
      </c>
      <c r="S59" t="n">
        <v>57.64</v>
      </c>
      <c r="T59" t="n">
        <v>6684.94</v>
      </c>
      <c r="U59" t="n">
        <v>0.77</v>
      </c>
      <c r="V59" t="n">
        <v>0.88</v>
      </c>
      <c r="W59" t="n">
        <v>6.82</v>
      </c>
      <c r="X59" t="n">
        <v>0.4</v>
      </c>
      <c r="Y59" t="n">
        <v>1</v>
      </c>
      <c r="Z59" t="n">
        <v>10</v>
      </c>
      <c r="AA59" t="n">
        <v>494.1790041018754</v>
      </c>
      <c r="AB59" t="n">
        <v>676.1575150511651</v>
      </c>
      <c r="AC59" t="n">
        <v>611.6259908077139</v>
      </c>
      <c r="AD59" t="n">
        <v>494179.0041018754</v>
      </c>
      <c r="AE59" t="n">
        <v>676157.5150511651</v>
      </c>
      <c r="AF59" t="n">
        <v>2.132184277700932e-05</v>
      </c>
      <c r="AG59" t="n">
        <v>32</v>
      </c>
      <c r="AH59" t="n">
        <v>611625.9908077139</v>
      </c>
    </row>
    <row r="60">
      <c r="A60" t="n">
        <v>58</v>
      </c>
      <c r="B60" t="n">
        <v>80</v>
      </c>
      <c r="C60" t="inlineStr">
        <is>
          <t xml:space="preserve">CONCLUIDO	</t>
        </is>
      </c>
      <c r="D60" t="n">
        <v>3.7193</v>
      </c>
      <c r="E60" t="n">
        <v>26.89</v>
      </c>
      <c r="F60" t="n">
        <v>24.11</v>
      </c>
      <c r="G60" t="n">
        <v>103.33</v>
      </c>
      <c r="H60" t="n">
        <v>1.53</v>
      </c>
      <c r="I60" t="n">
        <v>14</v>
      </c>
      <c r="J60" t="n">
        <v>180.2</v>
      </c>
      <c r="K60" t="n">
        <v>50.28</v>
      </c>
      <c r="L60" t="n">
        <v>15.5</v>
      </c>
      <c r="M60" t="n">
        <v>12</v>
      </c>
      <c r="N60" t="n">
        <v>34.43</v>
      </c>
      <c r="O60" t="n">
        <v>22459.24</v>
      </c>
      <c r="P60" t="n">
        <v>279.13</v>
      </c>
      <c r="Q60" t="n">
        <v>452.65</v>
      </c>
      <c r="R60" t="n">
        <v>74.92</v>
      </c>
      <c r="S60" t="n">
        <v>57.64</v>
      </c>
      <c r="T60" t="n">
        <v>6529.58</v>
      </c>
      <c r="U60" t="n">
        <v>0.77</v>
      </c>
      <c r="V60" t="n">
        <v>0.88</v>
      </c>
      <c r="W60" t="n">
        <v>6.82</v>
      </c>
      <c r="X60" t="n">
        <v>0.39</v>
      </c>
      <c r="Y60" t="n">
        <v>1</v>
      </c>
      <c r="Z60" t="n">
        <v>10</v>
      </c>
      <c r="AA60" t="n">
        <v>494.0258274169778</v>
      </c>
      <c r="AB60" t="n">
        <v>675.9479319532102</v>
      </c>
      <c r="AC60" t="n">
        <v>611.4364100264759</v>
      </c>
      <c r="AD60" t="n">
        <v>494025.8274169778</v>
      </c>
      <c r="AE60" t="n">
        <v>675947.9319532102</v>
      </c>
      <c r="AF60" t="n">
        <v>2.135456964684694e-05</v>
      </c>
      <c r="AG60" t="n">
        <v>32</v>
      </c>
      <c r="AH60" t="n">
        <v>611436.4100264759</v>
      </c>
    </row>
    <row r="61">
      <c r="A61" t="n">
        <v>59</v>
      </c>
      <c r="B61" t="n">
        <v>80</v>
      </c>
      <c r="C61" t="inlineStr">
        <is>
          <t xml:space="preserve">CONCLUIDO	</t>
        </is>
      </c>
      <c r="D61" t="n">
        <v>3.7224</v>
      </c>
      <c r="E61" t="n">
        <v>26.86</v>
      </c>
      <c r="F61" t="n">
        <v>24.09</v>
      </c>
      <c r="G61" t="n">
        <v>103.24</v>
      </c>
      <c r="H61" t="n">
        <v>1.55</v>
      </c>
      <c r="I61" t="n">
        <v>14</v>
      </c>
      <c r="J61" t="n">
        <v>180.58</v>
      </c>
      <c r="K61" t="n">
        <v>50.28</v>
      </c>
      <c r="L61" t="n">
        <v>15.75</v>
      </c>
      <c r="M61" t="n">
        <v>12</v>
      </c>
      <c r="N61" t="n">
        <v>34.55</v>
      </c>
      <c r="O61" t="n">
        <v>22505.24</v>
      </c>
      <c r="P61" t="n">
        <v>278.66</v>
      </c>
      <c r="Q61" t="n">
        <v>452.56</v>
      </c>
      <c r="R61" t="n">
        <v>74.26000000000001</v>
      </c>
      <c r="S61" t="n">
        <v>57.64</v>
      </c>
      <c r="T61" t="n">
        <v>6200.4</v>
      </c>
      <c r="U61" t="n">
        <v>0.78</v>
      </c>
      <c r="V61" t="n">
        <v>0.88</v>
      </c>
      <c r="W61" t="n">
        <v>6.82</v>
      </c>
      <c r="X61" t="n">
        <v>0.36</v>
      </c>
      <c r="Y61" t="n">
        <v>1</v>
      </c>
      <c r="Z61" t="n">
        <v>10</v>
      </c>
      <c r="AA61" t="n">
        <v>493.5263220744985</v>
      </c>
      <c r="AB61" t="n">
        <v>675.2644867070094</v>
      </c>
      <c r="AC61" t="n">
        <v>610.8181918353512</v>
      </c>
      <c r="AD61" t="n">
        <v>493526.3220744985</v>
      </c>
      <c r="AE61" t="n">
        <v>675264.4867070094</v>
      </c>
      <c r="AF61" t="n">
        <v>2.137236847079371e-05</v>
      </c>
      <c r="AG61" t="n">
        <v>32</v>
      </c>
      <c r="AH61" t="n">
        <v>610818.1918353512</v>
      </c>
    </row>
    <row r="62">
      <c r="A62" t="n">
        <v>60</v>
      </c>
      <c r="B62" t="n">
        <v>80</v>
      </c>
      <c r="C62" t="inlineStr">
        <is>
          <t xml:space="preserve">CONCLUIDO	</t>
        </is>
      </c>
      <c r="D62" t="n">
        <v>3.7219</v>
      </c>
      <c r="E62" t="n">
        <v>26.87</v>
      </c>
      <c r="F62" t="n">
        <v>24.09</v>
      </c>
      <c r="G62" t="n">
        <v>103.25</v>
      </c>
      <c r="H62" t="n">
        <v>1.57</v>
      </c>
      <c r="I62" t="n">
        <v>14</v>
      </c>
      <c r="J62" t="n">
        <v>180.95</v>
      </c>
      <c r="K62" t="n">
        <v>50.28</v>
      </c>
      <c r="L62" t="n">
        <v>16</v>
      </c>
      <c r="M62" t="n">
        <v>12</v>
      </c>
      <c r="N62" t="n">
        <v>34.67</v>
      </c>
      <c r="O62" t="n">
        <v>22551.28</v>
      </c>
      <c r="P62" t="n">
        <v>277.61</v>
      </c>
      <c r="Q62" t="n">
        <v>452.58</v>
      </c>
      <c r="R62" t="n">
        <v>74.28</v>
      </c>
      <c r="S62" t="n">
        <v>57.64</v>
      </c>
      <c r="T62" t="n">
        <v>6209.46</v>
      </c>
      <c r="U62" t="n">
        <v>0.78</v>
      </c>
      <c r="V62" t="n">
        <v>0.88</v>
      </c>
      <c r="W62" t="n">
        <v>6.82</v>
      </c>
      <c r="X62" t="n">
        <v>0.37</v>
      </c>
      <c r="Y62" t="n">
        <v>1</v>
      </c>
      <c r="Z62" t="n">
        <v>10</v>
      </c>
      <c r="AA62" t="n">
        <v>492.8717782428459</v>
      </c>
      <c r="AB62" t="n">
        <v>674.3689109601065</v>
      </c>
      <c r="AC62" t="n">
        <v>610.0080885807843</v>
      </c>
      <c r="AD62" t="n">
        <v>492871.778242846</v>
      </c>
      <c r="AE62" t="n">
        <v>674368.9109601065</v>
      </c>
      <c r="AF62" t="n">
        <v>2.136949769273778e-05</v>
      </c>
      <c r="AG62" t="n">
        <v>32</v>
      </c>
      <c r="AH62" t="n">
        <v>610008.0885807843</v>
      </c>
    </row>
    <row r="63">
      <c r="A63" t="n">
        <v>61</v>
      </c>
      <c r="B63" t="n">
        <v>80</v>
      </c>
      <c r="C63" t="inlineStr">
        <is>
          <t xml:space="preserve">CONCLUIDO	</t>
        </is>
      </c>
      <c r="D63" t="n">
        <v>3.7196</v>
      </c>
      <c r="E63" t="n">
        <v>26.88</v>
      </c>
      <c r="F63" t="n">
        <v>24.11</v>
      </c>
      <c r="G63" t="n">
        <v>103.32</v>
      </c>
      <c r="H63" t="n">
        <v>1.59</v>
      </c>
      <c r="I63" t="n">
        <v>14</v>
      </c>
      <c r="J63" t="n">
        <v>181.32</v>
      </c>
      <c r="K63" t="n">
        <v>50.28</v>
      </c>
      <c r="L63" t="n">
        <v>16.25</v>
      </c>
      <c r="M63" t="n">
        <v>12</v>
      </c>
      <c r="N63" t="n">
        <v>34.79</v>
      </c>
      <c r="O63" t="n">
        <v>22597.36</v>
      </c>
      <c r="P63" t="n">
        <v>276.81</v>
      </c>
      <c r="Q63" t="n">
        <v>452.58</v>
      </c>
      <c r="R63" t="n">
        <v>74.59</v>
      </c>
      <c r="S63" t="n">
        <v>57.64</v>
      </c>
      <c r="T63" t="n">
        <v>6362.86</v>
      </c>
      <c r="U63" t="n">
        <v>0.77</v>
      </c>
      <c r="V63" t="n">
        <v>0.88</v>
      </c>
      <c r="W63" t="n">
        <v>6.83</v>
      </c>
      <c r="X63" t="n">
        <v>0.38</v>
      </c>
      <c r="Y63" t="n">
        <v>1</v>
      </c>
      <c r="Z63" t="n">
        <v>10</v>
      </c>
      <c r="AA63" t="n">
        <v>492.5005359386652</v>
      </c>
      <c r="AB63" t="n">
        <v>673.8609608614719</v>
      </c>
      <c r="AC63" t="n">
        <v>609.5486165266507</v>
      </c>
      <c r="AD63" t="n">
        <v>492500.5359386652</v>
      </c>
      <c r="AE63" t="n">
        <v>673860.9608614718</v>
      </c>
      <c r="AF63" t="n">
        <v>2.135629211368049e-05</v>
      </c>
      <c r="AG63" t="n">
        <v>32</v>
      </c>
      <c r="AH63" t="n">
        <v>609548.6165266507</v>
      </c>
    </row>
    <row r="64">
      <c r="A64" t="n">
        <v>62</v>
      </c>
      <c r="B64" t="n">
        <v>80</v>
      </c>
      <c r="C64" t="inlineStr">
        <is>
          <t xml:space="preserve">CONCLUIDO	</t>
        </is>
      </c>
      <c r="D64" t="n">
        <v>3.7275</v>
      </c>
      <c r="E64" t="n">
        <v>26.83</v>
      </c>
      <c r="F64" t="n">
        <v>24.08</v>
      </c>
      <c r="G64" t="n">
        <v>111.16</v>
      </c>
      <c r="H64" t="n">
        <v>1.61</v>
      </c>
      <c r="I64" t="n">
        <v>13</v>
      </c>
      <c r="J64" t="n">
        <v>181.7</v>
      </c>
      <c r="K64" t="n">
        <v>50.28</v>
      </c>
      <c r="L64" t="n">
        <v>16.5</v>
      </c>
      <c r="M64" t="n">
        <v>11</v>
      </c>
      <c r="N64" t="n">
        <v>34.92</v>
      </c>
      <c r="O64" t="n">
        <v>22643.61</v>
      </c>
      <c r="P64" t="n">
        <v>275.98</v>
      </c>
      <c r="Q64" t="n">
        <v>452.59</v>
      </c>
      <c r="R64" t="n">
        <v>74.06</v>
      </c>
      <c r="S64" t="n">
        <v>57.64</v>
      </c>
      <c r="T64" t="n">
        <v>6104.43</v>
      </c>
      <c r="U64" t="n">
        <v>0.78</v>
      </c>
      <c r="V64" t="n">
        <v>0.88</v>
      </c>
      <c r="W64" t="n">
        <v>6.82</v>
      </c>
      <c r="X64" t="n">
        <v>0.36</v>
      </c>
      <c r="Y64" t="n">
        <v>1</v>
      </c>
      <c r="Z64" t="n">
        <v>10</v>
      </c>
      <c r="AA64" t="n">
        <v>491.4936242000881</v>
      </c>
      <c r="AB64" t="n">
        <v>672.4832597989398</v>
      </c>
      <c r="AC64" t="n">
        <v>608.3024013199113</v>
      </c>
      <c r="AD64" t="n">
        <v>491493.6242000881</v>
      </c>
      <c r="AE64" t="n">
        <v>672483.2597989398</v>
      </c>
      <c r="AF64" t="n">
        <v>2.14016504069642e-05</v>
      </c>
      <c r="AG64" t="n">
        <v>32</v>
      </c>
      <c r="AH64" t="n">
        <v>608302.4013199112</v>
      </c>
    </row>
    <row r="65">
      <c r="A65" t="n">
        <v>63</v>
      </c>
      <c r="B65" t="n">
        <v>80</v>
      </c>
      <c r="C65" t="inlineStr">
        <is>
          <t xml:space="preserve">CONCLUIDO	</t>
        </is>
      </c>
      <c r="D65" t="n">
        <v>3.7284</v>
      </c>
      <c r="E65" t="n">
        <v>26.82</v>
      </c>
      <c r="F65" t="n">
        <v>24.08</v>
      </c>
      <c r="G65" t="n">
        <v>111.13</v>
      </c>
      <c r="H65" t="n">
        <v>1.63</v>
      </c>
      <c r="I65" t="n">
        <v>13</v>
      </c>
      <c r="J65" t="n">
        <v>182.07</v>
      </c>
      <c r="K65" t="n">
        <v>50.28</v>
      </c>
      <c r="L65" t="n">
        <v>16.75</v>
      </c>
      <c r="M65" t="n">
        <v>11</v>
      </c>
      <c r="N65" t="n">
        <v>35.04</v>
      </c>
      <c r="O65" t="n">
        <v>22689.77</v>
      </c>
      <c r="P65" t="n">
        <v>276.49</v>
      </c>
      <c r="Q65" t="n">
        <v>452.57</v>
      </c>
      <c r="R65" t="n">
        <v>73.76000000000001</v>
      </c>
      <c r="S65" t="n">
        <v>57.64</v>
      </c>
      <c r="T65" t="n">
        <v>5954.22</v>
      </c>
      <c r="U65" t="n">
        <v>0.78</v>
      </c>
      <c r="V65" t="n">
        <v>0.88</v>
      </c>
      <c r="W65" t="n">
        <v>6.82</v>
      </c>
      <c r="X65" t="n">
        <v>0.35</v>
      </c>
      <c r="Y65" t="n">
        <v>1</v>
      </c>
      <c r="Z65" t="n">
        <v>10</v>
      </c>
      <c r="AA65" t="n">
        <v>491.7750207447189</v>
      </c>
      <c r="AB65" t="n">
        <v>672.8682789656432</v>
      </c>
      <c r="AC65" t="n">
        <v>608.6506747977221</v>
      </c>
      <c r="AD65" t="n">
        <v>491775.0207447188</v>
      </c>
      <c r="AE65" t="n">
        <v>672868.2789656431</v>
      </c>
      <c r="AF65" t="n">
        <v>2.140681780746488e-05</v>
      </c>
      <c r="AG65" t="n">
        <v>32</v>
      </c>
      <c r="AH65" t="n">
        <v>608650.6747977221</v>
      </c>
    </row>
    <row r="66">
      <c r="A66" t="n">
        <v>64</v>
      </c>
      <c r="B66" t="n">
        <v>80</v>
      </c>
      <c r="C66" t="inlineStr">
        <is>
          <t xml:space="preserve">CONCLUIDO	</t>
        </is>
      </c>
      <c r="D66" t="n">
        <v>3.731</v>
      </c>
      <c r="E66" t="n">
        <v>26.8</v>
      </c>
      <c r="F66" t="n">
        <v>24.06</v>
      </c>
      <c r="G66" t="n">
        <v>111.04</v>
      </c>
      <c r="H66" t="n">
        <v>1.65</v>
      </c>
      <c r="I66" t="n">
        <v>13</v>
      </c>
      <c r="J66" t="n">
        <v>182.45</v>
      </c>
      <c r="K66" t="n">
        <v>50.28</v>
      </c>
      <c r="L66" t="n">
        <v>17</v>
      </c>
      <c r="M66" t="n">
        <v>11</v>
      </c>
      <c r="N66" t="n">
        <v>35.17</v>
      </c>
      <c r="O66" t="n">
        <v>22735.98</v>
      </c>
      <c r="P66" t="n">
        <v>276.81</v>
      </c>
      <c r="Q66" t="n">
        <v>452.61</v>
      </c>
      <c r="R66" t="n">
        <v>73.23999999999999</v>
      </c>
      <c r="S66" t="n">
        <v>57.64</v>
      </c>
      <c r="T66" t="n">
        <v>5693.24</v>
      </c>
      <c r="U66" t="n">
        <v>0.79</v>
      </c>
      <c r="V66" t="n">
        <v>0.88</v>
      </c>
      <c r="W66" t="n">
        <v>6.82</v>
      </c>
      <c r="X66" t="n">
        <v>0.34</v>
      </c>
      <c r="Y66" t="n">
        <v>1</v>
      </c>
      <c r="Z66" t="n">
        <v>10</v>
      </c>
      <c r="AA66" t="n">
        <v>491.8181483940871</v>
      </c>
      <c r="AB66" t="n">
        <v>672.9272881181662</v>
      </c>
      <c r="AC66" t="n">
        <v>608.7040521995483</v>
      </c>
      <c r="AD66" t="n">
        <v>491818.1483940871</v>
      </c>
      <c r="AE66" t="n">
        <v>672927.2881181662</v>
      </c>
      <c r="AF66" t="n">
        <v>2.142174585335571e-05</v>
      </c>
      <c r="AG66" t="n">
        <v>32</v>
      </c>
      <c r="AH66" t="n">
        <v>608704.0521995483</v>
      </c>
    </row>
    <row r="67">
      <c r="A67" t="n">
        <v>65</v>
      </c>
      <c r="B67" t="n">
        <v>80</v>
      </c>
      <c r="C67" t="inlineStr">
        <is>
          <t xml:space="preserve">CONCLUIDO	</t>
        </is>
      </c>
      <c r="D67" t="n">
        <v>3.7295</v>
      </c>
      <c r="E67" t="n">
        <v>26.81</v>
      </c>
      <c r="F67" t="n">
        <v>24.07</v>
      </c>
      <c r="G67" t="n">
        <v>111.09</v>
      </c>
      <c r="H67" t="n">
        <v>1.67</v>
      </c>
      <c r="I67" t="n">
        <v>13</v>
      </c>
      <c r="J67" t="n">
        <v>182.82</v>
      </c>
      <c r="K67" t="n">
        <v>50.28</v>
      </c>
      <c r="L67" t="n">
        <v>17.25</v>
      </c>
      <c r="M67" t="n">
        <v>11</v>
      </c>
      <c r="N67" t="n">
        <v>35.29</v>
      </c>
      <c r="O67" t="n">
        <v>22782.23</v>
      </c>
      <c r="P67" t="n">
        <v>276.71</v>
      </c>
      <c r="Q67" t="n">
        <v>452.59</v>
      </c>
      <c r="R67" t="n">
        <v>73.67</v>
      </c>
      <c r="S67" t="n">
        <v>57.64</v>
      </c>
      <c r="T67" t="n">
        <v>5908.8</v>
      </c>
      <c r="U67" t="n">
        <v>0.78</v>
      </c>
      <c r="V67" t="n">
        <v>0.88</v>
      </c>
      <c r="W67" t="n">
        <v>6.81</v>
      </c>
      <c r="X67" t="n">
        <v>0.35</v>
      </c>
      <c r="Y67" t="n">
        <v>1</v>
      </c>
      <c r="Z67" t="n">
        <v>10</v>
      </c>
      <c r="AA67" t="n">
        <v>491.8465040148008</v>
      </c>
      <c r="AB67" t="n">
        <v>672.9660855293884</v>
      </c>
      <c r="AC67" t="n">
        <v>608.7391468402963</v>
      </c>
      <c r="AD67" t="n">
        <v>491846.5040148008</v>
      </c>
      <c r="AE67" t="n">
        <v>672966.0855293884</v>
      </c>
      <c r="AF67" t="n">
        <v>2.141313351918792e-05</v>
      </c>
      <c r="AG67" t="n">
        <v>32</v>
      </c>
      <c r="AH67" t="n">
        <v>608739.1468402962</v>
      </c>
    </row>
    <row r="68">
      <c r="A68" t="n">
        <v>66</v>
      </c>
      <c r="B68" t="n">
        <v>80</v>
      </c>
      <c r="C68" t="inlineStr">
        <is>
          <t xml:space="preserve">CONCLUIDO	</t>
        </is>
      </c>
      <c r="D68" t="n">
        <v>3.731</v>
      </c>
      <c r="E68" t="n">
        <v>26.8</v>
      </c>
      <c r="F68" t="n">
        <v>24.06</v>
      </c>
      <c r="G68" t="n">
        <v>111.04</v>
      </c>
      <c r="H68" t="n">
        <v>1.69</v>
      </c>
      <c r="I68" t="n">
        <v>13</v>
      </c>
      <c r="J68" t="n">
        <v>183.2</v>
      </c>
      <c r="K68" t="n">
        <v>50.28</v>
      </c>
      <c r="L68" t="n">
        <v>17.5</v>
      </c>
      <c r="M68" t="n">
        <v>11</v>
      </c>
      <c r="N68" t="n">
        <v>35.42</v>
      </c>
      <c r="O68" t="n">
        <v>22828.53</v>
      </c>
      <c r="P68" t="n">
        <v>275.45</v>
      </c>
      <c r="Q68" t="n">
        <v>452.56</v>
      </c>
      <c r="R68" t="n">
        <v>73.26000000000001</v>
      </c>
      <c r="S68" t="n">
        <v>57.64</v>
      </c>
      <c r="T68" t="n">
        <v>5704.59</v>
      </c>
      <c r="U68" t="n">
        <v>0.79</v>
      </c>
      <c r="V68" t="n">
        <v>0.88</v>
      </c>
      <c r="W68" t="n">
        <v>6.81</v>
      </c>
      <c r="X68" t="n">
        <v>0.34</v>
      </c>
      <c r="Y68" t="n">
        <v>1</v>
      </c>
      <c r="Z68" t="n">
        <v>10</v>
      </c>
      <c r="AA68" t="n">
        <v>490.9365183692425</v>
      </c>
      <c r="AB68" t="n">
        <v>671.7210030234023</v>
      </c>
      <c r="AC68" t="n">
        <v>607.612893261197</v>
      </c>
      <c r="AD68" t="n">
        <v>490936.5183692425</v>
      </c>
      <c r="AE68" t="n">
        <v>671721.0030234023</v>
      </c>
      <c r="AF68" t="n">
        <v>2.142174585335571e-05</v>
      </c>
      <c r="AG68" t="n">
        <v>32</v>
      </c>
      <c r="AH68" t="n">
        <v>607612.893261197</v>
      </c>
    </row>
    <row r="69">
      <c r="A69" t="n">
        <v>67</v>
      </c>
      <c r="B69" t="n">
        <v>80</v>
      </c>
      <c r="C69" t="inlineStr">
        <is>
          <t xml:space="preserve">CONCLUIDO	</t>
        </is>
      </c>
      <c r="D69" t="n">
        <v>3.729</v>
      </c>
      <c r="E69" t="n">
        <v>26.82</v>
      </c>
      <c r="F69" t="n">
        <v>24.07</v>
      </c>
      <c r="G69" t="n">
        <v>111.11</v>
      </c>
      <c r="H69" t="n">
        <v>1.72</v>
      </c>
      <c r="I69" t="n">
        <v>13</v>
      </c>
      <c r="J69" t="n">
        <v>183.57</v>
      </c>
      <c r="K69" t="n">
        <v>50.28</v>
      </c>
      <c r="L69" t="n">
        <v>17.75</v>
      </c>
      <c r="M69" t="n">
        <v>11</v>
      </c>
      <c r="N69" t="n">
        <v>35.54</v>
      </c>
      <c r="O69" t="n">
        <v>22874.86</v>
      </c>
      <c r="P69" t="n">
        <v>274.39</v>
      </c>
      <c r="Q69" t="n">
        <v>452.55</v>
      </c>
      <c r="R69" t="n">
        <v>73.66</v>
      </c>
      <c r="S69" t="n">
        <v>57.64</v>
      </c>
      <c r="T69" t="n">
        <v>5904.72</v>
      </c>
      <c r="U69" t="n">
        <v>0.78</v>
      </c>
      <c r="V69" t="n">
        <v>0.88</v>
      </c>
      <c r="W69" t="n">
        <v>6.82</v>
      </c>
      <c r="X69" t="n">
        <v>0.35</v>
      </c>
      <c r="Y69" t="n">
        <v>1</v>
      </c>
      <c r="Z69" t="n">
        <v>10</v>
      </c>
      <c r="AA69" t="n">
        <v>490.3692527742339</v>
      </c>
      <c r="AB69" t="n">
        <v>670.9448452103197</v>
      </c>
      <c r="AC69" t="n">
        <v>606.9108108604507</v>
      </c>
      <c r="AD69" t="n">
        <v>490369.2527742339</v>
      </c>
      <c r="AE69" t="n">
        <v>670944.8452103197</v>
      </c>
      <c r="AF69" t="n">
        <v>2.1410262741132e-05</v>
      </c>
      <c r="AG69" t="n">
        <v>32</v>
      </c>
      <c r="AH69" t="n">
        <v>606910.8108604507</v>
      </c>
    </row>
    <row r="70">
      <c r="A70" t="n">
        <v>68</v>
      </c>
      <c r="B70" t="n">
        <v>80</v>
      </c>
      <c r="C70" t="inlineStr">
        <is>
          <t xml:space="preserve">CONCLUIDO	</t>
        </is>
      </c>
      <c r="D70" t="n">
        <v>3.7401</v>
      </c>
      <c r="E70" t="n">
        <v>26.74</v>
      </c>
      <c r="F70" t="n">
        <v>24.03</v>
      </c>
      <c r="G70" t="n">
        <v>120.13</v>
      </c>
      <c r="H70" t="n">
        <v>1.74</v>
      </c>
      <c r="I70" t="n">
        <v>12</v>
      </c>
      <c r="J70" t="n">
        <v>183.95</v>
      </c>
      <c r="K70" t="n">
        <v>50.28</v>
      </c>
      <c r="L70" t="n">
        <v>18</v>
      </c>
      <c r="M70" t="n">
        <v>10</v>
      </c>
      <c r="N70" t="n">
        <v>35.67</v>
      </c>
      <c r="O70" t="n">
        <v>22921.24</v>
      </c>
      <c r="P70" t="n">
        <v>273.53</v>
      </c>
      <c r="Q70" t="n">
        <v>452.58</v>
      </c>
      <c r="R70" t="n">
        <v>72.05</v>
      </c>
      <c r="S70" t="n">
        <v>57.64</v>
      </c>
      <c r="T70" t="n">
        <v>5102.97</v>
      </c>
      <c r="U70" t="n">
        <v>0.8</v>
      </c>
      <c r="V70" t="n">
        <v>0.88</v>
      </c>
      <c r="W70" t="n">
        <v>6.82</v>
      </c>
      <c r="X70" t="n">
        <v>0.3</v>
      </c>
      <c r="Y70" t="n">
        <v>1</v>
      </c>
      <c r="Z70" t="n">
        <v>10</v>
      </c>
      <c r="AA70" t="n">
        <v>480.2349886183233</v>
      </c>
      <c r="AB70" t="n">
        <v>657.0786979000223</v>
      </c>
      <c r="AC70" t="n">
        <v>594.3680291881882</v>
      </c>
      <c r="AD70" t="n">
        <v>480234.9886183232</v>
      </c>
      <c r="AE70" t="n">
        <v>657078.6979000224</v>
      </c>
      <c r="AF70" t="n">
        <v>2.147399401397366e-05</v>
      </c>
      <c r="AG70" t="n">
        <v>31</v>
      </c>
      <c r="AH70" t="n">
        <v>594368.0291881881</v>
      </c>
    </row>
    <row r="71">
      <c r="A71" t="n">
        <v>69</v>
      </c>
      <c r="B71" t="n">
        <v>80</v>
      </c>
      <c r="C71" t="inlineStr">
        <is>
          <t xml:space="preserve">CONCLUIDO	</t>
        </is>
      </c>
      <c r="D71" t="n">
        <v>3.7401</v>
      </c>
      <c r="E71" t="n">
        <v>26.74</v>
      </c>
      <c r="F71" t="n">
        <v>24.03</v>
      </c>
      <c r="G71" t="n">
        <v>120.13</v>
      </c>
      <c r="H71" t="n">
        <v>1.76</v>
      </c>
      <c r="I71" t="n">
        <v>12</v>
      </c>
      <c r="J71" t="n">
        <v>184.33</v>
      </c>
      <c r="K71" t="n">
        <v>50.28</v>
      </c>
      <c r="L71" t="n">
        <v>18.25</v>
      </c>
      <c r="M71" t="n">
        <v>10</v>
      </c>
      <c r="N71" t="n">
        <v>35.8</v>
      </c>
      <c r="O71" t="n">
        <v>22967.66</v>
      </c>
      <c r="P71" t="n">
        <v>273.9</v>
      </c>
      <c r="Q71" t="n">
        <v>452.59</v>
      </c>
      <c r="R71" t="n">
        <v>72.09</v>
      </c>
      <c r="S71" t="n">
        <v>57.64</v>
      </c>
      <c r="T71" t="n">
        <v>5121.61</v>
      </c>
      <c r="U71" t="n">
        <v>0.8</v>
      </c>
      <c r="V71" t="n">
        <v>0.88</v>
      </c>
      <c r="W71" t="n">
        <v>6.81</v>
      </c>
      <c r="X71" t="n">
        <v>0.3</v>
      </c>
      <c r="Y71" t="n">
        <v>1</v>
      </c>
      <c r="Z71" t="n">
        <v>10</v>
      </c>
      <c r="AA71" t="n">
        <v>480.4742602563097</v>
      </c>
      <c r="AB71" t="n">
        <v>657.4060799110351</v>
      </c>
      <c r="AC71" t="n">
        <v>594.6641663195535</v>
      </c>
      <c r="AD71" t="n">
        <v>480474.2602563097</v>
      </c>
      <c r="AE71" t="n">
        <v>657406.0799110351</v>
      </c>
      <c r="AF71" t="n">
        <v>2.147399401397366e-05</v>
      </c>
      <c r="AG71" t="n">
        <v>31</v>
      </c>
      <c r="AH71" t="n">
        <v>594664.1663195535</v>
      </c>
    </row>
    <row r="72">
      <c r="A72" t="n">
        <v>70</v>
      </c>
      <c r="B72" t="n">
        <v>80</v>
      </c>
      <c r="C72" t="inlineStr">
        <is>
          <t xml:space="preserve">CONCLUIDO	</t>
        </is>
      </c>
      <c r="D72" t="n">
        <v>3.7395</v>
      </c>
      <c r="E72" t="n">
        <v>26.74</v>
      </c>
      <c r="F72" t="n">
        <v>24.03</v>
      </c>
      <c r="G72" t="n">
        <v>120.15</v>
      </c>
      <c r="H72" t="n">
        <v>1.78</v>
      </c>
      <c r="I72" t="n">
        <v>12</v>
      </c>
      <c r="J72" t="n">
        <v>184.7</v>
      </c>
      <c r="K72" t="n">
        <v>50.28</v>
      </c>
      <c r="L72" t="n">
        <v>18.5</v>
      </c>
      <c r="M72" t="n">
        <v>10</v>
      </c>
      <c r="N72" t="n">
        <v>35.92</v>
      </c>
      <c r="O72" t="n">
        <v>23014.13</v>
      </c>
      <c r="P72" t="n">
        <v>274.05</v>
      </c>
      <c r="Q72" t="n">
        <v>452.58</v>
      </c>
      <c r="R72" t="n">
        <v>72.39</v>
      </c>
      <c r="S72" t="n">
        <v>57.64</v>
      </c>
      <c r="T72" t="n">
        <v>5274.91</v>
      </c>
      <c r="U72" t="n">
        <v>0.8</v>
      </c>
      <c r="V72" t="n">
        <v>0.88</v>
      </c>
      <c r="W72" t="n">
        <v>6.81</v>
      </c>
      <c r="X72" t="n">
        <v>0.31</v>
      </c>
      <c r="Y72" t="n">
        <v>1</v>
      </c>
      <c r="Z72" t="n">
        <v>10</v>
      </c>
      <c r="AA72" t="n">
        <v>480.6038084066039</v>
      </c>
      <c r="AB72" t="n">
        <v>657.5833334055288</v>
      </c>
      <c r="AC72" t="n">
        <v>594.8245029893094</v>
      </c>
      <c r="AD72" t="n">
        <v>480603.8084066039</v>
      </c>
      <c r="AE72" t="n">
        <v>657583.3334055288</v>
      </c>
      <c r="AF72" t="n">
        <v>2.147054908030654e-05</v>
      </c>
      <c r="AG72" t="n">
        <v>31</v>
      </c>
      <c r="AH72" t="n">
        <v>594824.5029893094</v>
      </c>
    </row>
    <row r="73">
      <c r="A73" t="n">
        <v>71</v>
      </c>
      <c r="B73" t="n">
        <v>80</v>
      </c>
      <c r="C73" t="inlineStr">
        <is>
          <t xml:space="preserve">CONCLUIDO	</t>
        </is>
      </c>
      <c r="D73" t="n">
        <v>3.7394</v>
      </c>
      <c r="E73" t="n">
        <v>26.74</v>
      </c>
      <c r="F73" t="n">
        <v>24.03</v>
      </c>
      <c r="G73" t="n">
        <v>120.16</v>
      </c>
      <c r="H73" t="n">
        <v>1.8</v>
      </c>
      <c r="I73" t="n">
        <v>12</v>
      </c>
      <c r="J73" t="n">
        <v>185.08</v>
      </c>
      <c r="K73" t="n">
        <v>50.28</v>
      </c>
      <c r="L73" t="n">
        <v>18.75</v>
      </c>
      <c r="M73" t="n">
        <v>10</v>
      </c>
      <c r="N73" t="n">
        <v>36.05</v>
      </c>
      <c r="O73" t="n">
        <v>23060.64</v>
      </c>
      <c r="P73" t="n">
        <v>273.84</v>
      </c>
      <c r="Q73" t="n">
        <v>452.55</v>
      </c>
      <c r="R73" t="n">
        <v>72.34999999999999</v>
      </c>
      <c r="S73" t="n">
        <v>57.64</v>
      </c>
      <c r="T73" t="n">
        <v>5253.07</v>
      </c>
      <c r="U73" t="n">
        <v>0.8</v>
      </c>
      <c r="V73" t="n">
        <v>0.88</v>
      </c>
      <c r="W73" t="n">
        <v>6.81</v>
      </c>
      <c r="X73" t="n">
        <v>0.31</v>
      </c>
      <c r="Y73" t="n">
        <v>1</v>
      </c>
      <c r="Z73" t="n">
        <v>10</v>
      </c>
      <c r="AA73" t="n">
        <v>480.4734055345577</v>
      </c>
      <c r="AB73" t="n">
        <v>657.4049104430266</v>
      </c>
      <c r="AC73" t="n">
        <v>594.66310846393</v>
      </c>
      <c r="AD73" t="n">
        <v>480473.4055345578</v>
      </c>
      <c r="AE73" t="n">
        <v>657404.9104430266</v>
      </c>
      <c r="AF73" t="n">
        <v>2.146997492469535e-05</v>
      </c>
      <c r="AG73" t="n">
        <v>31</v>
      </c>
      <c r="AH73" t="n">
        <v>594663.1084639301</v>
      </c>
    </row>
    <row r="74">
      <c r="A74" t="n">
        <v>72</v>
      </c>
      <c r="B74" t="n">
        <v>80</v>
      </c>
      <c r="C74" t="inlineStr">
        <is>
          <t xml:space="preserve">CONCLUIDO	</t>
        </is>
      </c>
      <c r="D74" t="n">
        <v>3.7388</v>
      </c>
      <c r="E74" t="n">
        <v>26.75</v>
      </c>
      <c r="F74" t="n">
        <v>24.04</v>
      </c>
      <c r="G74" t="n">
        <v>120.18</v>
      </c>
      <c r="H74" t="n">
        <v>1.82</v>
      </c>
      <c r="I74" t="n">
        <v>12</v>
      </c>
      <c r="J74" t="n">
        <v>185.46</v>
      </c>
      <c r="K74" t="n">
        <v>50.28</v>
      </c>
      <c r="L74" t="n">
        <v>19</v>
      </c>
      <c r="M74" t="n">
        <v>10</v>
      </c>
      <c r="N74" t="n">
        <v>36.18</v>
      </c>
      <c r="O74" t="n">
        <v>23107.19</v>
      </c>
      <c r="P74" t="n">
        <v>273.05</v>
      </c>
      <c r="Q74" t="n">
        <v>452.55</v>
      </c>
      <c r="R74" t="n">
        <v>72.64</v>
      </c>
      <c r="S74" t="n">
        <v>57.64</v>
      </c>
      <c r="T74" t="n">
        <v>5396.23</v>
      </c>
      <c r="U74" t="n">
        <v>0.79</v>
      </c>
      <c r="V74" t="n">
        <v>0.88</v>
      </c>
      <c r="W74" t="n">
        <v>6.81</v>
      </c>
      <c r="X74" t="n">
        <v>0.31</v>
      </c>
      <c r="Y74" t="n">
        <v>1</v>
      </c>
      <c r="Z74" t="n">
        <v>10</v>
      </c>
      <c r="AA74" t="n">
        <v>480.0055529826268</v>
      </c>
      <c r="AB74" t="n">
        <v>656.7647739412766</v>
      </c>
      <c r="AC74" t="n">
        <v>594.08406569147</v>
      </c>
      <c r="AD74" t="n">
        <v>480005.5529826268</v>
      </c>
      <c r="AE74" t="n">
        <v>656764.7739412766</v>
      </c>
      <c r="AF74" t="n">
        <v>2.146652999102823e-05</v>
      </c>
      <c r="AG74" t="n">
        <v>31</v>
      </c>
      <c r="AH74" t="n">
        <v>594084.0656914699</v>
      </c>
    </row>
    <row r="75">
      <c r="A75" t="n">
        <v>73</v>
      </c>
      <c r="B75" t="n">
        <v>80</v>
      </c>
      <c r="C75" t="inlineStr">
        <is>
          <t xml:space="preserve">CONCLUIDO	</t>
        </is>
      </c>
      <c r="D75" t="n">
        <v>3.7387</v>
      </c>
      <c r="E75" t="n">
        <v>26.75</v>
      </c>
      <c r="F75" t="n">
        <v>24.04</v>
      </c>
      <c r="G75" t="n">
        <v>120.18</v>
      </c>
      <c r="H75" t="n">
        <v>1.84</v>
      </c>
      <c r="I75" t="n">
        <v>12</v>
      </c>
      <c r="J75" t="n">
        <v>185.84</v>
      </c>
      <c r="K75" t="n">
        <v>50.28</v>
      </c>
      <c r="L75" t="n">
        <v>19.25</v>
      </c>
      <c r="M75" t="n">
        <v>10</v>
      </c>
      <c r="N75" t="n">
        <v>36.31</v>
      </c>
      <c r="O75" t="n">
        <v>23153.78</v>
      </c>
      <c r="P75" t="n">
        <v>271.79</v>
      </c>
      <c r="Q75" t="n">
        <v>452.58</v>
      </c>
      <c r="R75" t="n">
        <v>72.54000000000001</v>
      </c>
      <c r="S75" t="n">
        <v>57.64</v>
      </c>
      <c r="T75" t="n">
        <v>5348.06</v>
      </c>
      <c r="U75" t="n">
        <v>0.79</v>
      </c>
      <c r="V75" t="n">
        <v>0.88</v>
      </c>
      <c r="W75" t="n">
        <v>6.81</v>
      </c>
      <c r="X75" t="n">
        <v>0.31</v>
      </c>
      <c r="Y75" t="n">
        <v>1</v>
      </c>
      <c r="Z75" t="n">
        <v>10</v>
      </c>
      <c r="AA75" t="n">
        <v>479.1958413208586</v>
      </c>
      <c r="AB75" t="n">
        <v>655.6568907236881</v>
      </c>
      <c r="AC75" t="n">
        <v>593.081917293244</v>
      </c>
      <c r="AD75" t="n">
        <v>479195.8413208586</v>
      </c>
      <c r="AE75" t="n">
        <v>655656.8907236881</v>
      </c>
      <c r="AF75" t="n">
        <v>2.146595583541705e-05</v>
      </c>
      <c r="AG75" t="n">
        <v>31</v>
      </c>
      <c r="AH75" t="n">
        <v>593081.917293244</v>
      </c>
    </row>
    <row r="76">
      <c r="A76" t="n">
        <v>74</v>
      </c>
      <c r="B76" t="n">
        <v>80</v>
      </c>
      <c r="C76" t="inlineStr">
        <is>
          <t xml:space="preserve">CONCLUIDO	</t>
        </is>
      </c>
      <c r="D76" t="n">
        <v>3.748</v>
      </c>
      <c r="E76" t="n">
        <v>26.68</v>
      </c>
      <c r="F76" t="n">
        <v>24</v>
      </c>
      <c r="G76" t="n">
        <v>130.92</v>
      </c>
      <c r="H76" t="n">
        <v>1.86</v>
      </c>
      <c r="I76" t="n">
        <v>11</v>
      </c>
      <c r="J76" t="n">
        <v>186.21</v>
      </c>
      <c r="K76" t="n">
        <v>50.28</v>
      </c>
      <c r="L76" t="n">
        <v>19.5</v>
      </c>
      <c r="M76" t="n">
        <v>9</v>
      </c>
      <c r="N76" t="n">
        <v>36.43</v>
      </c>
      <c r="O76" t="n">
        <v>23200.42</v>
      </c>
      <c r="P76" t="n">
        <v>270.94</v>
      </c>
      <c r="Q76" t="n">
        <v>452.55</v>
      </c>
      <c r="R76" t="n">
        <v>71.42</v>
      </c>
      <c r="S76" t="n">
        <v>57.64</v>
      </c>
      <c r="T76" t="n">
        <v>4794.91</v>
      </c>
      <c r="U76" t="n">
        <v>0.8100000000000001</v>
      </c>
      <c r="V76" t="n">
        <v>0.88</v>
      </c>
      <c r="W76" t="n">
        <v>6.81</v>
      </c>
      <c r="X76" t="n">
        <v>0.28</v>
      </c>
      <c r="Y76" t="n">
        <v>1</v>
      </c>
      <c r="Z76" t="n">
        <v>10</v>
      </c>
      <c r="AA76" t="n">
        <v>478.1048550432005</v>
      </c>
      <c r="AB76" t="n">
        <v>654.1641551676786</v>
      </c>
      <c r="AC76" t="n">
        <v>591.7316463236327</v>
      </c>
      <c r="AD76" t="n">
        <v>478104.8550432005</v>
      </c>
      <c r="AE76" t="n">
        <v>654164.1551676786</v>
      </c>
      <c r="AF76" t="n">
        <v>2.151935230725736e-05</v>
      </c>
      <c r="AG76" t="n">
        <v>31</v>
      </c>
      <c r="AH76" t="n">
        <v>591731.6463236327</v>
      </c>
    </row>
    <row r="77">
      <c r="A77" t="n">
        <v>75</v>
      </c>
      <c r="B77" t="n">
        <v>80</v>
      </c>
      <c r="C77" t="inlineStr">
        <is>
          <t xml:space="preserve">CONCLUIDO	</t>
        </is>
      </c>
      <c r="D77" t="n">
        <v>3.7476</v>
      </c>
      <c r="E77" t="n">
        <v>26.68</v>
      </c>
      <c r="F77" t="n">
        <v>24</v>
      </c>
      <c r="G77" t="n">
        <v>130.94</v>
      </c>
      <c r="H77" t="n">
        <v>1.88</v>
      </c>
      <c r="I77" t="n">
        <v>11</v>
      </c>
      <c r="J77" t="n">
        <v>186.59</v>
      </c>
      <c r="K77" t="n">
        <v>50.28</v>
      </c>
      <c r="L77" t="n">
        <v>19.75</v>
      </c>
      <c r="M77" t="n">
        <v>9</v>
      </c>
      <c r="N77" t="n">
        <v>36.56</v>
      </c>
      <c r="O77" t="n">
        <v>23247.1</v>
      </c>
      <c r="P77" t="n">
        <v>271.23</v>
      </c>
      <c r="Q77" t="n">
        <v>452.61</v>
      </c>
      <c r="R77" t="n">
        <v>71.43000000000001</v>
      </c>
      <c r="S77" t="n">
        <v>57.64</v>
      </c>
      <c r="T77" t="n">
        <v>4799.34</v>
      </c>
      <c r="U77" t="n">
        <v>0.8100000000000001</v>
      </c>
      <c r="V77" t="n">
        <v>0.88</v>
      </c>
      <c r="W77" t="n">
        <v>6.81</v>
      </c>
      <c r="X77" t="n">
        <v>0.28</v>
      </c>
      <c r="Y77" t="n">
        <v>1</v>
      </c>
      <c r="Z77" t="n">
        <v>10</v>
      </c>
      <c r="AA77" t="n">
        <v>478.3134042332087</v>
      </c>
      <c r="AB77" t="n">
        <v>654.4495013699888</v>
      </c>
      <c r="AC77" t="n">
        <v>591.9897594848802</v>
      </c>
      <c r="AD77" t="n">
        <v>478313.4042332087</v>
      </c>
      <c r="AE77" t="n">
        <v>654449.5013699888</v>
      </c>
      <c r="AF77" t="n">
        <v>2.151705568481262e-05</v>
      </c>
      <c r="AG77" t="n">
        <v>31</v>
      </c>
      <c r="AH77" t="n">
        <v>591989.7594848803</v>
      </c>
    </row>
    <row r="78">
      <c r="A78" t="n">
        <v>76</v>
      </c>
      <c r="B78" t="n">
        <v>80</v>
      </c>
      <c r="C78" t="inlineStr">
        <is>
          <t xml:space="preserve">CONCLUIDO	</t>
        </is>
      </c>
      <c r="D78" t="n">
        <v>3.7472</v>
      </c>
      <c r="E78" t="n">
        <v>26.69</v>
      </c>
      <c r="F78" t="n">
        <v>24.01</v>
      </c>
      <c r="G78" t="n">
        <v>130.95</v>
      </c>
      <c r="H78" t="n">
        <v>1.9</v>
      </c>
      <c r="I78" t="n">
        <v>11</v>
      </c>
      <c r="J78" t="n">
        <v>186.97</v>
      </c>
      <c r="K78" t="n">
        <v>50.28</v>
      </c>
      <c r="L78" t="n">
        <v>20</v>
      </c>
      <c r="M78" t="n">
        <v>9</v>
      </c>
      <c r="N78" t="n">
        <v>36.69</v>
      </c>
      <c r="O78" t="n">
        <v>23293.82</v>
      </c>
      <c r="P78" t="n">
        <v>271.35</v>
      </c>
      <c r="Q78" t="n">
        <v>452.57</v>
      </c>
      <c r="R78" t="n">
        <v>71.51000000000001</v>
      </c>
      <c r="S78" t="n">
        <v>57.64</v>
      </c>
      <c r="T78" t="n">
        <v>4840.11</v>
      </c>
      <c r="U78" t="n">
        <v>0.8100000000000001</v>
      </c>
      <c r="V78" t="n">
        <v>0.88</v>
      </c>
      <c r="W78" t="n">
        <v>6.81</v>
      </c>
      <c r="X78" t="n">
        <v>0.28</v>
      </c>
      <c r="Y78" t="n">
        <v>1</v>
      </c>
      <c r="Z78" t="n">
        <v>10</v>
      </c>
      <c r="AA78" t="n">
        <v>478.4229125599127</v>
      </c>
      <c r="AB78" t="n">
        <v>654.5993354937515</v>
      </c>
      <c r="AC78" t="n">
        <v>592.1252936501647</v>
      </c>
      <c r="AD78" t="n">
        <v>478422.9125599127</v>
      </c>
      <c r="AE78" t="n">
        <v>654599.3354937515</v>
      </c>
      <c r="AF78" t="n">
        <v>2.151475906236787e-05</v>
      </c>
      <c r="AG78" t="n">
        <v>31</v>
      </c>
      <c r="AH78" t="n">
        <v>592125.2936501647</v>
      </c>
    </row>
    <row r="79">
      <c r="A79" t="n">
        <v>77</v>
      </c>
      <c r="B79" t="n">
        <v>80</v>
      </c>
      <c r="C79" t="inlineStr">
        <is>
          <t xml:space="preserve">CONCLUIDO	</t>
        </is>
      </c>
      <c r="D79" t="n">
        <v>3.7476</v>
      </c>
      <c r="E79" t="n">
        <v>26.68</v>
      </c>
      <c r="F79" t="n">
        <v>24</v>
      </c>
      <c r="G79" t="n">
        <v>130.94</v>
      </c>
      <c r="H79" t="n">
        <v>1.92</v>
      </c>
      <c r="I79" t="n">
        <v>11</v>
      </c>
      <c r="J79" t="n">
        <v>187.35</v>
      </c>
      <c r="K79" t="n">
        <v>50.28</v>
      </c>
      <c r="L79" t="n">
        <v>20.25</v>
      </c>
      <c r="M79" t="n">
        <v>9</v>
      </c>
      <c r="N79" t="n">
        <v>36.82</v>
      </c>
      <c r="O79" t="n">
        <v>23340.59</v>
      </c>
      <c r="P79" t="n">
        <v>271.06</v>
      </c>
      <c r="Q79" t="n">
        <v>452.58</v>
      </c>
      <c r="R79" t="n">
        <v>71.51000000000001</v>
      </c>
      <c r="S79" t="n">
        <v>57.64</v>
      </c>
      <c r="T79" t="n">
        <v>4838.8</v>
      </c>
      <c r="U79" t="n">
        <v>0.8100000000000001</v>
      </c>
      <c r="V79" t="n">
        <v>0.88</v>
      </c>
      <c r="W79" t="n">
        <v>6.81</v>
      </c>
      <c r="X79" t="n">
        <v>0.28</v>
      </c>
      <c r="Y79" t="n">
        <v>1</v>
      </c>
      <c r="Z79" t="n">
        <v>10</v>
      </c>
      <c r="AA79" t="n">
        <v>478.2036886277981</v>
      </c>
      <c r="AB79" t="n">
        <v>654.2993836383549</v>
      </c>
      <c r="AC79" t="n">
        <v>591.8539687788622</v>
      </c>
      <c r="AD79" t="n">
        <v>478203.6886277981</v>
      </c>
      <c r="AE79" t="n">
        <v>654299.3836383549</v>
      </c>
      <c r="AF79" t="n">
        <v>2.151705568481262e-05</v>
      </c>
      <c r="AG79" t="n">
        <v>31</v>
      </c>
      <c r="AH79" t="n">
        <v>591853.9687788622</v>
      </c>
    </row>
    <row r="80">
      <c r="A80" t="n">
        <v>78</v>
      </c>
      <c r="B80" t="n">
        <v>80</v>
      </c>
      <c r="C80" t="inlineStr">
        <is>
          <t xml:space="preserve">CONCLUIDO	</t>
        </is>
      </c>
      <c r="D80" t="n">
        <v>3.7461</v>
      </c>
      <c r="E80" t="n">
        <v>26.69</v>
      </c>
      <c r="F80" t="n">
        <v>24.02</v>
      </c>
      <c r="G80" t="n">
        <v>130.99</v>
      </c>
      <c r="H80" t="n">
        <v>1.94</v>
      </c>
      <c r="I80" t="n">
        <v>11</v>
      </c>
      <c r="J80" t="n">
        <v>187.73</v>
      </c>
      <c r="K80" t="n">
        <v>50.28</v>
      </c>
      <c r="L80" t="n">
        <v>20.5</v>
      </c>
      <c r="M80" t="n">
        <v>9</v>
      </c>
      <c r="N80" t="n">
        <v>36.95</v>
      </c>
      <c r="O80" t="n">
        <v>23387.4</v>
      </c>
      <c r="P80" t="n">
        <v>270.73</v>
      </c>
      <c r="Q80" t="n">
        <v>452.57</v>
      </c>
      <c r="R80" t="n">
        <v>71.77</v>
      </c>
      <c r="S80" t="n">
        <v>57.64</v>
      </c>
      <c r="T80" t="n">
        <v>4969.11</v>
      </c>
      <c r="U80" t="n">
        <v>0.8</v>
      </c>
      <c r="V80" t="n">
        <v>0.88</v>
      </c>
      <c r="W80" t="n">
        <v>6.81</v>
      </c>
      <c r="X80" t="n">
        <v>0.29</v>
      </c>
      <c r="Y80" t="n">
        <v>1</v>
      </c>
      <c r="Z80" t="n">
        <v>10</v>
      </c>
      <c r="AA80" t="n">
        <v>478.0921900762365</v>
      </c>
      <c r="AB80" t="n">
        <v>654.1468264011396</v>
      </c>
      <c r="AC80" t="n">
        <v>591.7159713902513</v>
      </c>
      <c r="AD80" t="n">
        <v>478092.1900762366</v>
      </c>
      <c r="AE80" t="n">
        <v>654146.8264011396</v>
      </c>
      <c r="AF80" t="n">
        <v>2.150844335064483e-05</v>
      </c>
      <c r="AG80" t="n">
        <v>31</v>
      </c>
      <c r="AH80" t="n">
        <v>591715.9713902513</v>
      </c>
    </row>
    <row r="81">
      <c r="A81" t="n">
        <v>79</v>
      </c>
      <c r="B81" t="n">
        <v>80</v>
      </c>
      <c r="C81" t="inlineStr">
        <is>
          <t xml:space="preserve">CONCLUIDO	</t>
        </is>
      </c>
      <c r="D81" t="n">
        <v>3.7485</v>
      </c>
      <c r="E81" t="n">
        <v>26.68</v>
      </c>
      <c r="F81" t="n">
        <v>24</v>
      </c>
      <c r="G81" t="n">
        <v>130.9</v>
      </c>
      <c r="H81" t="n">
        <v>1.96</v>
      </c>
      <c r="I81" t="n">
        <v>11</v>
      </c>
      <c r="J81" t="n">
        <v>188.11</v>
      </c>
      <c r="K81" t="n">
        <v>50.28</v>
      </c>
      <c r="L81" t="n">
        <v>20.75</v>
      </c>
      <c r="M81" t="n">
        <v>9</v>
      </c>
      <c r="N81" t="n">
        <v>37.08</v>
      </c>
      <c r="O81" t="n">
        <v>23434.26</v>
      </c>
      <c r="P81" t="n">
        <v>270.23</v>
      </c>
      <c r="Q81" t="n">
        <v>452.55</v>
      </c>
      <c r="R81" t="n">
        <v>71.08</v>
      </c>
      <c r="S81" t="n">
        <v>57.64</v>
      </c>
      <c r="T81" t="n">
        <v>4623.8</v>
      </c>
      <c r="U81" t="n">
        <v>0.8100000000000001</v>
      </c>
      <c r="V81" t="n">
        <v>0.88</v>
      </c>
      <c r="W81" t="n">
        <v>6.82</v>
      </c>
      <c r="X81" t="n">
        <v>0.27</v>
      </c>
      <c r="Y81" t="n">
        <v>1</v>
      </c>
      <c r="Z81" t="n">
        <v>10</v>
      </c>
      <c r="AA81" t="n">
        <v>477.6200133870295</v>
      </c>
      <c r="AB81" t="n">
        <v>653.5007734240012</v>
      </c>
      <c r="AC81" t="n">
        <v>591.1315768025097</v>
      </c>
      <c r="AD81" t="n">
        <v>477620.0133870295</v>
      </c>
      <c r="AE81" t="n">
        <v>653500.7734240012</v>
      </c>
      <c r="AF81" t="n">
        <v>2.152222308531329e-05</v>
      </c>
      <c r="AG81" t="n">
        <v>31</v>
      </c>
      <c r="AH81" t="n">
        <v>591131.5768025097</v>
      </c>
    </row>
    <row r="82">
      <c r="A82" t="n">
        <v>80</v>
      </c>
      <c r="B82" t="n">
        <v>80</v>
      </c>
      <c r="C82" t="inlineStr">
        <is>
          <t xml:space="preserve">CONCLUIDO	</t>
        </is>
      </c>
      <c r="D82" t="n">
        <v>3.7464</v>
      </c>
      <c r="E82" t="n">
        <v>26.69</v>
      </c>
      <c r="F82" t="n">
        <v>24.01</v>
      </c>
      <c r="G82" t="n">
        <v>130.98</v>
      </c>
      <c r="H82" t="n">
        <v>1.98</v>
      </c>
      <c r="I82" t="n">
        <v>11</v>
      </c>
      <c r="J82" t="n">
        <v>188.49</v>
      </c>
      <c r="K82" t="n">
        <v>50.28</v>
      </c>
      <c r="L82" t="n">
        <v>21</v>
      </c>
      <c r="M82" t="n">
        <v>9</v>
      </c>
      <c r="N82" t="n">
        <v>37.21</v>
      </c>
      <c r="O82" t="n">
        <v>23481.16</v>
      </c>
      <c r="P82" t="n">
        <v>269.81</v>
      </c>
      <c r="Q82" t="n">
        <v>452.58</v>
      </c>
      <c r="R82" t="n">
        <v>71.70999999999999</v>
      </c>
      <c r="S82" t="n">
        <v>57.64</v>
      </c>
      <c r="T82" t="n">
        <v>4937.15</v>
      </c>
      <c r="U82" t="n">
        <v>0.8</v>
      </c>
      <c r="V82" t="n">
        <v>0.88</v>
      </c>
      <c r="W82" t="n">
        <v>6.81</v>
      </c>
      <c r="X82" t="n">
        <v>0.29</v>
      </c>
      <c r="Y82" t="n">
        <v>1</v>
      </c>
      <c r="Z82" t="n">
        <v>10</v>
      </c>
      <c r="AA82" t="n">
        <v>477.4715560685507</v>
      </c>
      <c r="AB82" t="n">
        <v>653.2976475713839</v>
      </c>
      <c r="AC82" t="n">
        <v>590.9478369961774</v>
      </c>
      <c r="AD82" t="n">
        <v>477471.5560685507</v>
      </c>
      <c r="AE82" t="n">
        <v>653297.6475713839</v>
      </c>
      <c r="AF82" t="n">
        <v>2.151016581747839e-05</v>
      </c>
      <c r="AG82" t="n">
        <v>31</v>
      </c>
      <c r="AH82" t="n">
        <v>590947.8369961774</v>
      </c>
    </row>
    <row r="83">
      <c r="A83" t="n">
        <v>81</v>
      </c>
      <c r="B83" t="n">
        <v>80</v>
      </c>
      <c r="C83" t="inlineStr">
        <is>
          <t xml:space="preserve">CONCLUIDO	</t>
        </is>
      </c>
      <c r="D83" t="n">
        <v>3.7455</v>
      </c>
      <c r="E83" t="n">
        <v>26.7</v>
      </c>
      <c r="F83" t="n">
        <v>24.02</v>
      </c>
      <c r="G83" t="n">
        <v>131.02</v>
      </c>
      <c r="H83" t="n">
        <v>2</v>
      </c>
      <c r="I83" t="n">
        <v>11</v>
      </c>
      <c r="J83" t="n">
        <v>188.87</v>
      </c>
      <c r="K83" t="n">
        <v>50.28</v>
      </c>
      <c r="L83" t="n">
        <v>21.25</v>
      </c>
      <c r="M83" t="n">
        <v>9</v>
      </c>
      <c r="N83" t="n">
        <v>37.34</v>
      </c>
      <c r="O83" t="n">
        <v>23528.1</v>
      </c>
      <c r="P83" t="n">
        <v>268.55</v>
      </c>
      <c r="Q83" t="n">
        <v>452.57</v>
      </c>
      <c r="R83" t="n">
        <v>71.84</v>
      </c>
      <c r="S83" t="n">
        <v>57.64</v>
      </c>
      <c r="T83" t="n">
        <v>5000.62</v>
      </c>
      <c r="U83" t="n">
        <v>0.8</v>
      </c>
      <c r="V83" t="n">
        <v>0.88</v>
      </c>
      <c r="W83" t="n">
        <v>6.82</v>
      </c>
      <c r="X83" t="n">
        <v>0.3</v>
      </c>
      <c r="Y83" t="n">
        <v>1</v>
      </c>
      <c r="Z83" t="n">
        <v>10</v>
      </c>
      <c r="AA83" t="n">
        <v>476.716556820009</v>
      </c>
      <c r="AB83" t="n">
        <v>652.2646242913131</v>
      </c>
      <c r="AC83" t="n">
        <v>590.0134040080992</v>
      </c>
      <c r="AD83" t="n">
        <v>476716.556820009</v>
      </c>
      <c r="AE83" t="n">
        <v>652264.6242913131</v>
      </c>
      <c r="AF83" t="n">
        <v>2.150499841697771e-05</v>
      </c>
      <c r="AG83" t="n">
        <v>31</v>
      </c>
      <c r="AH83" t="n">
        <v>590013.4040080992</v>
      </c>
    </row>
    <row r="84">
      <c r="A84" t="n">
        <v>82</v>
      </c>
      <c r="B84" t="n">
        <v>80</v>
      </c>
      <c r="C84" t="inlineStr">
        <is>
          <t xml:space="preserve">CONCLUIDO	</t>
        </is>
      </c>
      <c r="D84" t="n">
        <v>3.7544</v>
      </c>
      <c r="E84" t="n">
        <v>26.64</v>
      </c>
      <c r="F84" t="n">
        <v>23.99</v>
      </c>
      <c r="G84" t="n">
        <v>143.93</v>
      </c>
      <c r="H84" t="n">
        <v>2.02</v>
      </c>
      <c r="I84" t="n">
        <v>10</v>
      </c>
      <c r="J84" t="n">
        <v>189.25</v>
      </c>
      <c r="K84" t="n">
        <v>50.28</v>
      </c>
      <c r="L84" t="n">
        <v>21.5</v>
      </c>
      <c r="M84" t="n">
        <v>8</v>
      </c>
      <c r="N84" t="n">
        <v>37.47</v>
      </c>
      <c r="O84" t="n">
        <v>23575.09</v>
      </c>
      <c r="P84" t="n">
        <v>268.11</v>
      </c>
      <c r="Q84" t="n">
        <v>452.62</v>
      </c>
      <c r="R84" t="n">
        <v>70.98999999999999</v>
      </c>
      <c r="S84" t="n">
        <v>57.64</v>
      </c>
      <c r="T84" t="n">
        <v>4581.88</v>
      </c>
      <c r="U84" t="n">
        <v>0.8100000000000001</v>
      </c>
      <c r="V84" t="n">
        <v>0.88</v>
      </c>
      <c r="W84" t="n">
        <v>6.81</v>
      </c>
      <c r="X84" t="n">
        <v>0.26</v>
      </c>
      <c r="Y84" t="n">
        <v>1</v>
      </c>
      <c r="Z84" t="n">
        <v>10</v>
      </c>
      <c r="AA84" t="n">
        <v>475.9295228420445</v>
      </c>
      <c r="AB84" t="n">
        <v>651.1877696811733</v>
      </c>
      <c r="AC84" t="n">
        <v>589.0393228905764</v>
      </c>
      <c r="AD84" t="n">
        <v>475929.5228420445</v>
      </c>
      <c r="AE84" t="n">
        <v>651187.7696811734</v>
      </c>
      <c r="AF84" t="n">
        <v>2.155609826637328e-05</v>
      </c>
      <c r="AG84" t="n">
        <v>31</v>
      </c>
      <c r="AH84" t="n">
        <v>589039.3228905764</v>
      </c>
    </row>
    <row r="85">
      <c r="A85" t="n">
        <v>83</v>
      </c>
      <c r="B85" t="n">
        <v>80</v>
      </c>
      <c r="C85" t="inlineStr">
        <is>
          <t xml:space="preserve">CONCLUIDO	</t>
        </is>
      </c>
      <c r="D85" t="n">
        <v>3.7569</v>
      </c>
      <c r="E85" t="n">
        <v>26.62</v>
      </c>
      <c r="F85" t="n">
        <v>23.97</v>
      </c>
      <c r="G85" t="n">
        <v>143.83</v>
      </c>
      <c r="H85" t="n">
        <v>2.04</v>
      </c>
      <c r="I85" t="n">
        <v>10</v>
      </c>
      <c r="J85" t="n">
        <v>189.63</v>
      </c>
      <c r="K85" t="n">
        <v>50.28</v>
      </c>
      <c r="L85" t="n">
        <v>21.75</v>
      </c>
      <c r="M85" t="n">
        <v>8</v>
      </c>
      <c r="N85" t="n">
        <v>37.6</v>
      </c>
      <c r="O85" t="n">
        <v>23622.13</v>
      </c>
      <c r="P85" t="n">
        <v>268.04</v>
      </c>
      <c r="Q85" t="n">
        <v>452.59</v>
      </c>
      <c r="R85" t="n">
        <v>70.31</v>
      </c>
      <c r="S85" t="n">
        <v>57.64</v>
      </c>
      <c r="T85" t="n">
        <v>4241.91</v>
      </c>
      <c r="U85" t="n">
        <v>0.82</v>
      </c>
      <c r="V85" t="n">
        <v>0.88</v>
      </c>
      <c r="W85" t="n">
        <v>6.81</v>
      </c>
      <c r="X85" t="n">
        <v>0.25</v>
      </c>
      <c r="Y85" t="n">
        <v>1</v>
      </c>
      <c r="Z85" t="n">
        <v>10</v>
      </c>
      <c r="AA85" t="n">
        <v>475.7313367379672</v>
      </c>
      <c r="AB85" t="n">
        <v>650.916602710221</v>
      </c>
      <c r="AC85" t="n">
        <v>588.7940357147463</v>
      </c>
      <c r="AD85" t="n">
        <v>475731.3367379672</v>
      </c>
      <c r="AE85" t="n">
        <v>650916.602710221</v>
      </c>
      <c r="AF85" t="n">
        <v>2.157045215665293e-05</v>
      </c>
      <c r="AG85" t="n">
        <v>31</v>
      </c>
      <c r="AH85" t="n">
        <v>588794.0357147463</v>
      </c>
    </row>
    <row r="86">
      <c r="A86" t="n">
        <v>84</v>
      </c>
      <c r="B86" t="n">
        <v>80</v>
      </c>
      <c r="C86" t="inlineStr">
        <is>
          <t xml:space="preserve">CONCLUIDO	</t>
        </is>
      </c>
      <c r="D86" t="n">
        <v>3.7545</v>
      </c>
      <c r="E86" t="n">
        <v>26.64</v>
      </c>
      <c r="F86" t="n">
        <v>23.99</v>
      </c>
      <c r="G86" t="n">
        <v>143.93</v>
      </c>
      <c r="H86" t="n">
        <v>2.05</v>
      </c>
      <c r="I86" t="n">
        <v>10</v>
      </c>
      <c r="J86" t="n">
        <v>190.01</v>
      </c>
      <c r="K86" t="n">
        <v>50.28</v>
      </c>
      <c r="L86" t="n">
        <v>22</v>
      </c>
      <c r="M86" t="n">
        <v>8</v>
      </c>
      <c r="N86" t="n">
        <v>37.74</v>
      </c>
      <c r="O86" t="n">
        <v>23669.2</v>
      </c>
      <c r="P86" t="n">
        <v>268.12</v>
      </c>
      <c r="Q86" t="n">
        <v>452.6</v>
      </c>
      <c r="R86" t="n">
        <v>70.92</v>
      </c>
      <c r="S86" t="n">
        <v>57.64</v>
      </c>
      <c r="T86" t="n">
        <v>4548.89</v>
      </c>
      <c r="U86" t="n">
        <v>0.8100000000000001</v>
      </c>
      <c r="V86" t="n">
        <v>0.88</v>
      </c>
      <c r="W86" t="n">
        <v>6.81</v>
      </c>
      <c r="X86" t="n">
        <v>0.26</v>
      </c>
      <c r="Y86" t="n">
        <v>1</v>
      </c>
      <c r="Z86" t="n">
        <v>10</v>
      </c>
      <c r="AA86" t="n">
        <v>475.9306857872809</v>
      </c>
      <c r="AB86" t="n">
        <v>651.1893608741514</v>
      </c>
      <c r="AC86" t="n">
        <v>589.0407622223298</v>
      </c>
      <c r="AD86" t="n">
        <v>475930.685787281</v>
      </c>
      <c r="AE86" t="n">
        <v>651189.3608741513</v>
      </c>
      <c r="AF86" t="n">
        <v>2.155667242198447e-05</v>
      </c>
      <c r="AG86" t="n">
        <v>31</v>
      </c>
      <c r="AH86" t="n">
        <v>589040.7622223299</v>
      </c>
    </row>
    <row r="87">
      <c r="A87" t="n">
        <v>85</v>
      </c>
      <c r="B87" t="n">
        <v>80</v>
      </c>
      <c r="C87" t="inlineStr">
        <is>
          <t xml:space="preserve">CONCLUIDO	</t>
        </is>
      </c>
      <c r="D87" t="n">
        <v>3.7549</v>
      </c>
      <c r="E87" t="n">
        <v>26.63</v>
      </c>
      <c r="F87" t="n">
        <v>23.98</v>
      </c>
      <c r="G87" t="n">
        <v>143.91</v>
      </c>
      <c r="H87" t="n">
        <v>2.07</v>
      </c>
      <c r="I87" t="n">
        <v>10</v>
      </c>
      <c r="J87" t="n">
        <v>190.4</v>
      </c>
      <c r="K87" t="n">
        <v>50.28</v>
      </c>
      <c r="L87" t="n">
        <v>22.25</v>
      </c>
      <c r="M87" t="n">
        <v>8</v>
      </c>
      <c r="N87" t="n">
        <v>37.87</v>
      </c>
      <c r="O87" t="n">
        <v>23716.33</v>
      </c>
      <c r="P87" t="n">
        <v>268.07</v>
      </c>
      <c r="Q87" t="n">
        <v>452.56</v>
      </c>
      <c r="R87" t="n">
        <v>70.81</v>
      </c>
      <c r="S87" t="n">
        <v>57.64</v>
      </c>
      <c r="T87" t="n">
        <v>4492.92</v>
      </c>
      <c r="U87" t="n">
        <v>0.8100000000000001</v>
      </c>
      <c r="V87" t="n">
        <v>0.88</v>
      </c>
      <c r="W87" t="n">
        <v>6.81</v>
      </c>
      <c r="X87" t="n">
        <v>0.26</v>
      </c>
      <c r="Y87" t="n">
        <v>1</v>
      </c>
      <c r="Z87" t="n">
        <v>10</v>
      </c>
      <c r="AA87" t="n">
        <v>475.8667450333839</v>
      </c>
      <c r="AB87" t="n">
        <v>651.1018743138026</v>
      </c>
      <c r="AC87" t="n">
        <v>588.9616252565124</v>
      </c>
      <c r="AD87" t="n">
        <v>475866.745033384</v>
      </c>
      <c r="AE87" t="n">
        <v>651101.8743138026</v>
      </c>
      <c r="AF87" t="n">
        <v>2.155896904442921e-05</v>
      </c>
      <c r="AG87" t="n">
        <v>31</v>
      </c>
      <c r="AH87" t="n">
        <v>588961.6252565124</v>
      </c>
    </row>
    <row r="88">
      <c r="A88" t="n">
        <v>86</v>
      </c>
      <c r="B88" t="n">
        <v>80</v>
      </c>
      <c r="C88" t="inlineStr">
        <is>
          <t xml:space="preserve">CONCLUIDO	</t>
        </is>
      </c>
      <c r="D88" t="n">
        <v>3.7562</v>
      </c>
      <c r="E88" t="n">
        <v>26.62</v>
      </c>
      <c r="F88" t="n">
        <v>23.98</v>
      </c>
      <c r="G88" t="n">
        <v>143.85</v>
      </c>
      <c r="H88" t="n">
        <v>2.09</v>
      </c>
      <c r="I88" t="n">
        <v>10</v>
      </c>
      <c r="J88" t="n">
        <v>190.78</v>
      </c>
      <c r="K88" t="n">
        <v>50.28</v>
      </c>
      <c r="L88" t="n">
        <v>22.5</v>
      </c>
      <c r="M88" t="n">
        <v>8</v>
      </c>
      <c r="N88" t="n">
        <v>38</v>
      </c>
      <c r="O88" t="n">
        <v>23763.49</v>
      </c>
      <c r="P88" t="n">
        <v>267.67</v>
      </c>
      <c r="Q88" t="n">
        <v>452.57</v>
      </c>
      <c r="R88" t="n">
        <v>70.56999999999999</v>
      </c>
      <c r="S88" t="n">
        <v>57.64</v>
      </c>
      <c r="T88" t="n">
        <v>4374.34</v>
      </c>
      <c r="U88" t="n">
        <v>0.82</v>
      </c>
      <c r="V88" t="n">
        <v>0.88</v>
      </c>
      <c r="W88" t="n">
        <v>6.81</v>
      </c>
      <c r="X88" t="n">
        <v>0.25</v>
      </c>
      <c r="Y88" t="n">
        <v>1</v>
      </c>
      <c r="Z88" t="n">
        <v>10</v>
      </c>
      <c r="AA88" t="n">
        <v>475.5406068219388</v>
      </c>
      <c r="AB88" t="n">
        <v>650.6556376247011</v>
      </c>
      <c r="AC88" t="n">
        <v>588.5579767707216</v>
      </c>
      <c r="AD88" t="n">
        <v>475540.6068219388</v>
      </c>
      <c r="AE88" t="n">
        <v>650655.637624701</v>
      </c>
      <c r="AF88" t="n">
        <v>2.156643306737463e-05</v>
      </c>
      <c r="AG88" t="n">
        <v>31</v>
      </c>
      <c r="AH88" t="n">
        <v>588557.9767707216</v>
      </c>
    </row>
    <row r="89">
      <c r="A89" t="n">
        <v>87</v>
      </c>
      <c r="B89" t="n">
        <v>80</v>
      </c>
      <c r="C89" t="inlineStr">
        <is>
          <t xml:space="preserve">CONCLUIDO	</t>
        </is>
      </c>
      <c r="D89" t="n">
        <v>3.755</v>
      </c>
      <c r="E89" t="n">
        <v>26.63</v>
      </c>
      <c r="F89" t="n">
        <v>23.98</v>
      </c>
      <c r="G89" t="n">
        <v>143.91</v>
      </c>
      <c r="H89" t="n">
        <v>2.11</v>
      </c>
      <c r="I89" t="n">
        <v>10</v>
      </c>
      <c r="J89" t="n">
        <v>191.16</v>
      </c>
      <c r="K89" t="n">
        <v>50.28</v>
      </c>
      <c r="L89" t="n">
        <v>22.75</v>
      </c>
      <c r="M89" t="n">
        <v>8</v>
      </c>
      <c r="N89" t="n">
        <v>38.13</v>
      </c>
      <c r="O89" t="n">
        <v>23810.71</v>
      </c>
      <c r="P89" t="n">
        <v>267.43</v>
      </c>
      <c r="Q89" t="n">
        <v>452.55</v>
      </c>
      <c r="R89" t="n">
        <v>70.84999999999999</v>
      </c>
      <c r="S89" t="n">
        <v>57.64</v>
      </c>
      <c r="T89" t="n">
        <v>4514.07</v>
      </c>
      <c r="U89" t="n">
        <v>0.8100000000000001</v>
      </c>
      <c r="V89" t="n">
        <v>0.88</v>
      </c>
      <c r="W89" t="n">
        <v>6.81</v>
      </c>
      <c r="X89" t="n">
        <v>0.26</v>
      </c>
      <c r="Y89" t="n">
        <v>1</v>
      </c>
      <c r="Z89" t="n">
        <v>10</v>
      </c>
      <c r="AA89" t="n">
        <v>475.4492353641117</v>
      </c>
      <c r="AB89" t="n">
        <v>650.5306191650776</v>
      </c>
      <c r="AC89" t="n">
        <v>588.4448898974204</v>
      </c>
      <c r="AD89" t="n">
        <v>475449.2353641117</v>
      </c>
      <c r="AE89" t="n">
        <v>650530.6191650776</v>
      </c>
      <c r="AF89" t="n">
        <v>2.155954320004039e-05</v>
      </c>
      <c r="AG89" t="n">
        <v>31</v>
      </c>
      <c r="AH89" t="n">
        <v>588444.8898974203</v>
      </c>
    </row>
    <row r="90">
      <c r="A90" t="n">
        <v>88</v>
      </c>
      <c r="B90" t="n">
        <v>80</v>
      </c>
      <c r="C90" t="inlineStr">
        <is>
          <t xml:space="preserve">CONCLUIDO	</t>
        </is>
      </c>
      <c r="D90" t="n">
        <v>3.7555</v>
      </c>
      <c r="E90" t="n">
        <v>26.63</v>
      </c>
      <c r="F90" t="n">
        <v>23.98</v>
      </c>
      <c r="G90" t="n">
        <v>143.89</v>
      </c>
      <c r="H90" t="n">
        <v>2.13</v>
      </c>
      <c r="I90" t="n">
        <v>10</v>
      </c>
      <c r="J90" t="n">
        <v>191.55</v>
      </c>
      <c r="K90" t="n">
        <v>50.28</v>
      </c>
      <c r="L90" t="n">
        <v>23</v>
      </c>
      <c r="M90" t="n">
        <v>8</v>
      </c>
      <c r="N90" t="n">
        <v>38.27</v>
      </c>
      <c r="O90" t="n">
        <v>23857.96</v>
      </c>
      <c r="P90" t="n">
        <v>266.29</v>
      </c>
      <c r="Q90" t="n">
        <v>452.55</v>
      </c>
      <c r="R90" t="n">
        <v>70.61</v>
      </c>
      <c r="S90" t="n">
        <v>57.64</v>
      </c>
      <c r="T90" t="n">
        <v>4391.53</v>
      </c>
      <c r="U90" t="n">
        <v>0.82</v>
      </c>
      <c r="V90" t="n">
        <v>0.88</v>
      </c>
      <c r="W90" t="n">
        <v>6.81</v>
      </c>
      <c r="X90" t="n">
        <v>0.26</v>
      </c>
      <c r="Y90" t="n">
        <v>1</v>
      </c>
      <c r="Z90" t="n">
        <v>10</v>
      </c>
      <c r="AA90" t="n">
        <v>474.6887188186</v>
      </c>
      <c r="AB90" t="n">
        <v>649.4900468758864</v>
      </c>
      <c r="AC90" t="n">
        <v>587.503628367057</v>
      </c>
      <c r="AD90" t="n">
        <v>474688.7188185999</v>
      </c>
      <c r="AE90" t="n">
        <v>649490.0468758864</v>
      </c>
      <c r="AF90" t="n">
        <v>2.156241397809632e-05</v>
      </c>
      <c r="AG90" t="n">
        <v>31</v>
      </c>
      <c r="AH90" t="n">
        <v>587503.628367057</v>
      </c>
    </row>
    <row r="91">
      <c r="A91" t="n">
        <v>89</v>
      </c>
      <c r="B91" t="n">
        <v>80</v>
      </c>
      <c r="C91" t="inlineStr">
        <is>
          <t xml:space="preserve">CONCLUIDO	</t>
        </is>
      </c>
      <c r="D91" t="n">
        <v>3.7556</v>
      </c>
      <c r="E91" t="n">
        <v>26.63</v>
      </c>
      <c r="F91" t="n">
        <v>23.98</v>
      </c>
      <c r="G91" t="n">
        <v>143.88</v>
      </c>
      <c r="H91" t="n">
        <v>2.15</v>
      </c>
      <c r="I91" t="n">
        <v>10</v>
      </c>
      <c r="J91" t="n">
        <v>191.93</v>
      </c>
      <c r="K91" t="n">
        <v>50.28</v>
      </c>
      <c r="L91" t="n">
        <v>23.25</v>
      </c>
      <c r="M91" t="n">
        <v>8</v>
      </c>
      <c r="N91" t="n">
        <v>38.4</v>
      </c>
      <c r="O91" t="n">
        <v>23905.27</v>
      </c>
      <c r="P91" t="n">
        <v>264.9</v>
      </c>
      <c r="Q91" t="n">
        <v>452.55</v>
      </c>
      <c r="R91" t="n">
        <v>70.59999999999999</v>
      </c>
      <c r="S91" t="n">
        <v>57.64</v>
      </c>
      <c r="T91" t="n">
        <v>4390.07</v>
      </c>
      <c r="U91" t="n">
        <v>0.82</v>
      </c>
      <c r="V91" t="n">
        <v>0.88</v>
      </c>
      <c r="W91" t="n">
        <v>6.81</v>
      </c>
      <c r="X91" t="n">
        <v>0.26</v>
      </c>
      <c r="Y91" t="n">
        <v>1</v>
      </c>
      <c r="Z91" t="n">
        <v>10</v>
      </c>
      <c r="AA91" t="n">
        <v>473.788298860542</v>
      </c>
      <c r="AB91" t="n">
        <v>648.2580525655466</v>
      </c>
      <c r="AC91" t="n">
        <v>586.3892138645812</v>
      </c>
      <c r="AD91" t="n">
        <v>473788.298860542</v>
      </c>
      <c r="AE91" t="n">
        <v>648258.0525655466</v>
      </c>
      <c r="AF91" t="n">
        <v>2.156298813370751e-05</v>
      </c>
      <c r="AG91" t="n">
        <v>31</v>
      </c>
      <c r="AH91" t="n">
        <v>586389.2138645812</v>
      </c>
    </row>
    <row r="92">
      <c r="A92" t="n">
        <v>90</v>
      </c>
      <c r="B92" t="n">
        <v>80</v>
      </c>
      <c r="C92" t="inlineStr">
        <is>
          <t xml:space="preserve">CONCLUIDO	</t>
        </is>
      </c>
      <c r="D92" t="n">
        <v>3.7558</v>
      </c>
      <c r="E92" t="n">
        <v>26.63</v>
      </c>
      <c r="F92" t="n">
        <v>23.98</v>
      </c>
      <c r="G92" t="n">
        <v>143.87</v>
      </c>
      <c r="H92" t="n">
        <v>2.17</v>
      </c>
      <c r="I92" t="n">
        <v>10</v>
      </c>
      <c r="J92" t="n">
        <v>192.31</v>
      </c>
      <c r="K92" t="n">
        <v>50.28</v>
      </c>
      <c r="L92" t="n">
        <v>23.5</v>
      </c>
      <c r="M92" t="n">
        <v>8</v>
      </c>
      <c r="N92" t="n">
        <v>38.53</v>
      </c>
      <c r="O92" t="n">
        <v>23952.62</v>
      </c>
      <c r="P92" t="n">
        <v>263.53</v>
      </c>
      <c r="Q92" t="n">
        <v>452.58</v>
      </c>
      <c r="R92" t="n">
        <v>70.67</v>
      </c>
      <c r="S92" t="n">
        <v>57.64</v>
      </c>
      <c r="T92" t="n">
        <v>4423.84</v>
      </c>
      <c r="U92" t="n">
        <v>0.82</v>
      </c>
      <c r="V92" t="n">
        <v>0.88</v>
      </c>
      <c r="W92" t="n">
        <v>6.81</v>
      </c>
      <c r="X92" t="n">
        <v>0.25</v>
      </c>
      <c r="Y92" t="n">
        <v>1</v>
      </c>
      <c r="Z92" t="n">
        <v>10</v>
      </c>
      <c r="AA92" t="n">
        <v>472.8956101471712</v>
      </c>
      <c r="AB92" t="n">
        <v>647.0366364852661</v>
      </c>
      <c r="AC92" t="n">
        <v>585.2843680207344</v>
      </c>
      <c r="AD92" t="n">
        <v>472895.6101471712</v>
      </c>
      <c r="AE92" t="n">
        <v>647036.636485266</v>
      </c>
      <c r="AF92" t="n">
        <v>2.156413644492988e-05</v>
      </c>
      <c r="AG92" t="n">
        <v>31</v>
      </c>
      <c r="AH92" t="n">
        <v>585284.3680207344</v>
      </c>
    </row>
    <row r="93">
      <c r="A93" t="n">
        <v>91</v>
      </c>
      <c r="B93" t="n">
        <v>80</v>
      </c>
      <c r="C93" t="inlineStr">
        <is>
          <t xml:space="preserve">CONCLUIDO	</t>
        </is>
      </c>
      <c r="D93" t="n">
        <v>3.7639</v>
      </c>
      <c r="E93" t="n">
        <v>26.57</v>
      </c>
      <c r="F93" t="n">
        <v>23.95</v>
      </c>
      <c r="G93" t="n">
        <v>159.69</v>
      </c>
      <c r="H93" t="n">
        <v>2.19</v>
      </c>
      <c r="I93" t="n">
        <v>9</v>
      </c>
      <c r="J93" t="n">
        <v>192.7</v>
      </c>
      <c r="K93" t="n">
        <v>50.28</v>
      </c>
      <c r="L93" t="n">
        <v>23.75</v>
      </c>
      <c r="M93" t="n">
        <v>7</v>
      </c>
      <c r="N93" t="n">
        <v>38.67</v>
      </c>
      <c r="O93" t="n">
        <v>24000.01</v>
      </c>
      <c r="P93" t="n">
        <v>263.56</v>
      </c>
      <c r="Q93" t="n">
        <v>452.55</v>
      </c>
      <c r="R93" t="n">
        <v>69.81</v>
      </c>
      <c r="S93" t="n">
        <v>57.64</v>
      </c>
      <c r="T93" t="n">
        <v>3999.57</v>
      </c>
      <c r="U93" t="n">
        <v>0.83</v>
      </c>
      <c r="V93" t="n">
        <v>0.89</v>
      </c>
      <c r="W93" t="n">
        <v>6.81</v>
      </c>
      <c r="X93" t="n">
        <v>0.23</v>
      </c>
      <c r="Y93" t="n">
        <v>1</v>
      </c>
      <c r="Z93" t="n">
        <v>10</v>
      </c>
      <c r="AA93" t="n">
        <v>472.4630973928028</v>
      </c>
      <c r="AB93" t="n">
        <v>646.4448534536233</v>
      </c>
      <c r="AC93" t="n">
        <v>584.7490639310589</v>
      </c>
      <c r="AD93" t="n">
        <v>472463.0973928028</v>
      </c>
      <c r="AE93" t="n">
        <v>646444.8534536232</v>
      </c>
      <c r="AF93" t="n">
        <v>2.161064304943596e-05</v>
      </c>
      <c r="AG93" t="n">
        <v>31</v>
      </c>
      <c r="AH93" t="n">
        <v>584749.0639310589</v>
      </c>
    </row>
    <row r="94">
      <c r="A94" t="n">
        <v>92</v>
      </c>
      <c r="B94" t="n">
        <v>80</v>
      </c>
      <c r="C94" t="inlineStr">
        <is>
          <t xml:space="preserve">CONCLUIDO	</t>
        </is>
      </c>
      <c r="D94" t="n">
        <v>3.7643</v>
      </c>
      <c r="E94" t="n">
        <v>26.57</v>
      </c>
      <c r="F94" t="n">
        <v>23.95</v>
      </c>
      <c r="G94" t="n">
        <v>159.67</v>
      </c>
      <c r="H94" t="n">
        <v>2.21</v>
      </c>
      <c r="I94" t="n">
        <v>9</v>
      </c>
      <c r="J94" t="n">
        <v>193.08</v>
      </c>
      <c r="K94" t="n">
        <v>50.28</v>
      </c>
      <c r="L94" t="n">
        <v>24</v>
      </c>
      <c r="M94" t="n">
        <v>7</v>
      </c>
      <c r="N94" t="n">
        <v>38.8</v>
      </c>
      <c r="O94" t="n">
        <v>24047.45</v>
      </c>
      <c r="P94" t="n">
        <v>263.54</v>
      </c>
      <c r="Q94" t="n">
        <v>452.56</v>
      </c>
      <c r="R94" t="n">
        <v>69.69</v>
      </c>
      <c r="S94" t="n">
        <v>57.64</v>
      </c>
      <c r="T94" t="n">
        <v>3937.46</v>
      </c>
      <c r="U94" t="n">
        <v>0.83</v>
      </c>
      <c r="V94" t="n">
        <v>0.89</v>
      </c>
      <c r="W94" t="n">
        <v>6.81</v>
      </c>
      <c r="X94" t="n">
        <v>0.23</v>
      </c>
      <c r="Y94" t="n">
        <v>1</v>
      </c>
      <c r="Z94" t="n">
        <v>10</v>
      </c>
      <c r="AA94" t="n">
        <v>472.429554047857</v>
      </c>
      <c r="AB94" t="n">
        <v>646.3989579692404</v>
      </c>
      <c r="AC94" t="n">
        <v>584.7075486472908</v>
      </c>
      <c r="AD94" t="n">
        <v>472429.554047857</v>
      </c>
      <c r="AE94" t="n">
        <v>646398.9579692404</v>
      </c>
      <c r="AF94" t="n">
        <v>2.161293967188071e-05</v>
      </c>
      <c r="AG94" t="n">
        <v>31</v>
      </c>
      <c r="AH94" t="n">
        <v>584707.5486472908</v>
      </c>
    </row>
    <row r="95">
      <c r="A95" t="n">
        <v>93</v>
      </c>
      <c r="B95" t="n">
        <v>80</v>
      </c>
      <c r="C95" t="inlineStr">
        <is>
          <t xml:space="preserve">CONCLUIDO	</t>
        </is>
      </c>
      <c r="D95" t="n">
        <v>3.7639</v>
      </c>
      <c r="E95" t="n">
        <v>26.57</v>
      </c>
      <c r="F95" t="n">
        <v>23.95</v>
      </c>
      <c r="G95" t="n">
        <v>159.69</v>
      </c>
      <c r="H95" t="n">
        <v>2.22</v>
      </c>
      <c r="I95" t="n">
        <v>9</v>
      </c>
      <c r="J95" t="n">
        <v>193.47</v>
      </c>
      <c r="K95" t="n">
        <v>50.28</v>
      </c>
      <c r="L95" t="n">
        <v>24.25</v>
      </c>
      <c r="M95" t="n">
        <v>7</v>
      </c>
      <c r="N95" t="n">
        <v>38.94</v>
      </c>
      <c r="O95" t="n">
        <v>24094.93</v>
      </c>
      <c r="P95" t="n">
        <v>264.22</v>
      </c>
      <c r="Q95" t="n">
        <v>452.56</v>
      </c>
      <c r="R95" t="n">
        <v>69.78</v>
      </c>
      <c r="S95" t="n">
        <v>57.64</v>
      </c>
      <c r="T95" t="n">
        <v>3982.55</v>
      </c>
      <c r="U95" t="n">
        <v>0.83</v>
      </c>
      <c r="V95" t="n">
        <v>0.89</v>
      </c>
      <c r="W95" t="n">
        <v>6.81</v>
      </c>
      <c r="X95" t="n">
        <v>0.23</v>
      </c>
      <c r="Y95" t="n">
        <v>1</v>
      </c>
      <c r="Z95" t="n">
        <v>10</v>
      </c>
      <c r="AA95" t="n">
        <v>472.8872074505376</v>
      </c>
      <c r="AB95" t="n">
        <v>647.0251395450312</v>
      </c>
      <c r="AC95" t="n">
        <v>585.2739683323396</v>
      </c>
      <c r="AD95" t="n">
        <v>472887.2074505376</v>
      </c>
      <c r="AE95" t="n">
        <v>647025.1395450311</v>
      </c>
      <c r="AF95" t="n">
        <v>2.161064304943596e-05</v>
      </c>
      <c r="AG95" t="n">
        <v>31</v>
      </c>
      <c r="AH95" t="n">
        <v>585273.9683323395</v>
      </c>
    </row>
    <row r="96">
      <c r="A96" t="n">
        <v>94</v>
      </c>
      <c r="B96" t="n">
        <v>80</v>
      </c>
      <c r="C96" t="inlineStr">
        <is>
          <t xml:space="preserve">CONCLUIDO	</t>
        </is>
      </c>
      <c r="D96" t="n">
        <v>3.7651</v>
      </c>
      <c r="E96" t="n">
        <v>26.56</v>
      </c>
      <c r="F96" t="n">
        <v>23.95</v>
      </c>
      <c r="G96" t="n">
        <v>159.64</v>
      </c>
      <c r="H96" t="n">
        <v>2.24</v>
      </c>
      <c r="I96" t="n">
        <v>9</v>
      </c>
      <c r="J96" t="n">
        <v>193.85</v>
      </c>
      <c r="K96" t="n">
        <v>50.28</v>
      </c>
      <c r="L96" t="n">
        <v>24.5</v>
      </c>
      <c r="M96" t="n">
        <v>7</v>
      </c>
      <c r="N96" t="n">
        <v>39.07</v>
      </c>
      <c r="O96" t="n">
        <v>24142.46</v>
      </c>
      <c r="P96" t="n">
        <v>264.62</v>
      </c>
      <c r="Q96" t="n">
        <v>452.58</v>
      </c>
      <c r="R96" t="n">
        <v>69.63</v>
      </c>
      <c r="S96" t="n">
        <v>57.64</v>
      </c>
      <c r="T96" t="n">
        <v>3908</v>
      </c>
      <c r="U96" t="n">
        <v>0.83</v>
      </c>
      <c r="V96" t="n">
        <v>0.89</v>
      </c>
      <c r="W96" t="n">
        <v>6.81</v>
      </c>
      <c r="X96" t="n">
        <v>0.22</v>
      </c>
      <c r="Y96" t="n">
        <v>1</v>
      </c>
      <c r="Z96" t="n">
        <v>10</v>
      </c>
      <c r="AA96" t="n">
        <v>473.0819612747929</v>
      </c>
      <c r="AB96" t="n">
        <v>647.2916103193095</v>
      </c>
      <c r="AC96" t="n">
        <v>585.5150075099149</v>
      </c>
      <c r="AD96" t="n">
        <v>473081.9612747929</v>
      </c>
      <c r="AE96" t="n">
        <v>647291.6103193095</v>
      </c>
      <c r="AF96" t="n">
        <v>2.161753291677019e-05</v>
      </c>
      <c r="AG96" t="n">
        <v>31</v>
      </c>
      <c r="AH96" t="n">
        <v>585515.0075099149</v>
      </c>
    </row>
    <row r="97">
      <c r="A97" t="n">
        <v>95</v>
      </c>
      <c r="B97" t="n">
        <v>80</v>
      </c>
      <c r="C97" t="inlineStr">
        <is>
          <t xml:space="preserve">CONCLUIDO	</t>
        </is>
      </c>
      <c r="D97" t="n">
        <v>3.7652</v>
      </c>
      <c r="E97" t="n">
        <v>26.56</v>
      </c>
      <c r="F97" t="n">
        <v>23.94</v>
      </c>
      <c r="G97" t="n">
        <v>159.63</v>
      </c>
      <c r="H97" t="n">
        <v>2.26</v>
      </c>
      <c r="I97" t="n">
        <v>9</v>
      </c>
      <c r="J97" t="n">
        <v>194.24</v>
      </c>
      <c r="K97" t="n">
        <v>50.28</v>
      </c>
      <c r="L97" t="n">
        <v>24.75</v>
      </c>
      <c r="M97" t="n">
        <v>7</v>
      </c>
      <c r="N97" t="n">
        <v>39.21</v>
      </c>
      <c r="O97" t="n">
        <v>24190.04</v>
      </c>
      <c r="P97" t="n">
        <v>264.34</v>
      </c>
      <c r="Q97" t="n">
        <v>452.57</v>
      </c>
      <c r="R97" t="n">
        <v>69.5</v>
      </c>
      <c r="S97" t="n">
        <v>57.64</v>
      </c>
      <c r="T97" t="n">
        <v>3842.7</v>
      </c>
      <c r="U97" t="n">
        <v>0.83</v>
      </c>
      <c r="V97" t="n">
        <v>0.89</v>
      </c>
      <c r="W97" t="n">
        <v>6.81</v>
      </c>
      <c r="X97" t="n">
        <v>0.22</v>
      </c>
      <c r="Y97" t="n">
        <v>1</v>
      </c>
      <c r="Z97" t="n">
        <v>10</v>
      </c>
      <c r="AA97" t="n">
        <v>472.8863184405373</v>
      </c>
      <c r="AB97" t="n">
        <v>647.0239231623283</v>
      </c>
      <c r="AC97" t="n">
        <v>585.2728680394946</v>
      </c>
      <c r="AD97" t="n">
        <v>472886.3184405373</v>
      </c>
      <c r="AE97" t="n">
        <v>647023.9231623283</v>
      </c>
      <c r="AF97" t="n">
        <v>2.161810707238139e-05</v>
      </c>
      <c r="AG97" t="n">
        <v>31</v>
      </c>
      <c r="AH97" t="n">
        <v>585272.8680394946</v>
      </c>
    </row>
    <row r="98">
      <c r="A98" t="n">
        <v>96</v>
      </c>
      <c r="B98" t="n">
        <v>80</v>
      </c>
      <c r="C98" t="inlineStr">
        <is>
          <t xml:space="preserve">CONCLUIDO	</t>
        </is>
      </c>
      <c r="D98" t="n">
        <v>3.7636</v>
      </c>
      <c r="E98" t="n">
        <v>26.57</v>
      </c>
      <c r="F98" t="n">
        <v>23.96</v>
      </c>
      <c r="G98" t="n">
        <v>159.7</v>
      </c>
      <c r="H98" t="n">
        <v>2.28</v>
      </c>
      <c r="I98" t="n">
        <v>9</v>
      </c>
      <c r="J98" t="n">
        <v>194.62</v>
      </c>
      <c r="K98" t="n">
        <v>50.28</v>
      </c>
      <c r="L98" t="n">
        <v>25</v>
      </c>
      <c r="M98" t="n">
        <v>7</v>
      </c>
      <c r="N98" t="n">
        <v>39.34</v>
      </c>
      <c r="O98" t="n">
        <v>24237.67</v>
      </c>
      <c r="P98" t="n">
        <v>264.17</v>
      </c>
      <c r="Q98" t="n">
        <v>452.6</v>
      </c>
      <c r="R98" t="n">
        <v>69.98999999999999</v>
      </c>
      <c r="S98" t="n">
        <v>57.64</v>
      </c>
      <c r="T98" t="n">
        <v>4086.98</v>
      </c>
      <c r="U98" t="n">
        <v>0.82</v>
      </c>
      <c r="V98" t="n">
        <v>0.89</v>
      </c>
      <c r="W98" t="n">
        <v>6.81</v>
      </c>
      <c r="X98" t="n">
        <v>0.23</v>
      </c>
      <c r="Y98" t="n">
        <v>1</v>
      </c>
      <c r="Z98" t="n">
        <v>10</v>
      </c>
      <c r="AA98" t="n">
        <v>472.8812272579519</v>
      </c>
      <c r="AB98" t="n">
        <v>647.0169571817079</v>
      </c>
      <c r="AC98" t="n">
        <v>585.2665668822876</v>
      </c>
      <c r="AD98" t="n">
        <v>472881.2272579519</v>
      </c>
      <c r="AE98" t="n">
        <v>647016.9571817078</v>
      </c>
      <c r="AF98" t="n">
        <v>2.16089205826024e-05</v>
      </c>
      <c r="AG98" t="n">
        <v>31</v>
      </c>
      <c r="AH98" t="n">
        <v>585266.5668822876</v>
      </c>
    </row>
    <row r="99">
      <c r="A99" t="n">
        <v>97</v>
      </c>
      <c r="B99" t="n">
        <v>80</v>
      </c>
      <c r="C99" t="inlineStr">
        <is>
          <t xml:space="preserve">CONCLUIDO	</t>
        </is>
      </c>
      <c r="D99" t="n">
        <v>3.7638</v>
      </c>
      <c r="E99" t="n">
        <v>26.57</v>
      </c>
      <c r="F99" t="n">
        <v>23.95</v>
      </c>
      <c r="G99" t="n">
        <v>159.7</v>
      </c>
      <c r="H99" t="n">
        <v>2.3</v>
      </c>
      <c r="I99" t="n">
        <v>9</v>
      </c>
      <c r="J99" t="n">
        <v>195.01</v>
      </c>
      <c r="K99" t="n">
        <v>50.28</v>
      </c>
      <c r="L99" t="n">
        <v>25.25</v>
      </c>
      <c r="M99" t="n">
        <v>7</v>
      </c>
      <c r="N99" t="n">
        <v>39.48</v>
      </c>
      <c r="O99" t="n">
        <v>24285.33</v>
      </c>
      <c r="P99" t="n">
        <v>263.94</v>
      </c>
      <c r="Q99" t="n">
        <v>452.57</v>
      </c>
      <c r="R99" t="n">
        <v>69.92</v>
      </c>
      <c r="S99" t="n">
        <v>57.64</v>
      </c>
      <c r="T99" t="n">
        <v>4053.41</v>
      </c>
      <c r="U99" t="n">
        <v>0.82</v>
      </c>
      <c r="V99" t="n">
        <v>0.89</v>
      </c>
      <c r="W99" t="n">
        <v>6.81</v>
      </c>
      <c r="X99" t="n">
        <v>0.23</v>
      </c>
      <c r="Y99" t="n">
        <v>1</v>
      </c>
      <c r="Z99" t="n">
        <v>10</v>
      </c>
      <c r="AA99" t="n">
        <v>472.7124623691134</v>
      </c>
      <c r="AB99" t="n">
        <v>646.7860456154176</v>
      </c>
      <c r="AC99" t="n">
        <v>585.057693191798</v>
      </c>
      <c r="AD99" t="n">
        <v>472712.4623691135</v>
      </c>
      <c r="AE99" t="n">
        <v>646786.0456154176</v>
      </c>
      <c r="AF99" t="n">
        <v>2.161006889382478e-05</v>
      </c>
      <c r="AG99" t="n">
        <v>31</v>
      </c>
      <c r="AH99" t="n">
        <v>585057.6931917979</v>
      </c>
    </row>
    <row r="100">
      <c r="A100" t="n">
        <v>98</v>
      </c>
      <c r="B100" t="n">
        <v>80</v>
      </c>
      <c r="C100" t="inlineStr">
        <is>
          <t xml:space="preserve">CONCLUIDO	</t>
        </is>
      </c>
      <c r="D100" t="n">
        <v>3.7641</v>
      </c>
      <c r="E100" t="n">
        <v>26.57</v>
      </c>
      <c r="F100" t="n">
        <v>23.95</v>
      </c>
      <c r="G100" t="n">
        <v>159.68</v>
      </c>
      <c r="H100" t="n">
        <v>2.32</v>
      </c>
      <c r="I100" t="n">
        <v>9</v>
      </c>
      <c r="J100" t="n">
        <v>195.4</v>
      </c>
      <c r="K100" t="n">
        <v>50.28</v>
      </c>
      <c r="L100" t="n">
        <v>25.5</v>
      </c>
      <c r="M100" t="n">
        <v>7</v>
      </c>
      <c r="N100" t="n">
        <v>39.62</v>
      </c>
      <c r="O100" t="n">
        <v>24333.05</v>
      </c>
      <c r="P100" t="n">
        <v>263.24</v>
      </c>
      <c r="Q100" t="n">
        <v>452.59</v>
      </c>
      <c r="R100" t="n">
        <v>69.73999999999999</v>
      </c>
      <c r="S100" t="n">
        <v>57.64</v>
      </c>
      <c r="T100" t="n">
        <v>3963.04</v>
      </c>
      <c r="U100" t="n">
        <v>0.83</v>
      </c>
      <c r="V100" t="n">
        <v>0.89</v>
      </c>
      <c r="W100" t="n">
        <v>6.81</v>
      </c>
      <c r="X100" t="n">
        <v>0.23</v>
      </c>
      <c r="Y100" t="n">
        <v>1</v>
      </c>
      <c r="Z100" t="n">
        <v>10</v>
      </c>
      <c r="AA100" t="n">
        <v>472.2471322046293</v>
      </c>
      <c r="AB100" t="n">
        <v>646.1493603554525</v>
      </c>
      <c r="AC100" t="n">
        <v>584.4817722794504</v>
      </c>
      <c r="AD100" t="n">
        <v>472247.1322046293</v>
      </c>
      <c r="AE100" t="n">
        <v>646149.3603554525</v>
      </c>
      <c r="AF100" t="n">
        <v>2.161179136065834e-05</v>
      </c>
      <c r="AG100" t="n">
        <v>31</v>
      </c>
      <c r="AH100" t="n">
        <v>584481.7722794504</v>
      </c>
    </row>
    <row r="101">
      <c r="A101" t="n">
        <v>99</v>
      </c>
      <c r="B101" t="n">
        <v>80</v>
      </c>
      <c r="C101" t="inlineStr">
        <is>
          <t xml:space="preserve">CONCLUIDO	</t>
        </is>
      </c>
      <c r="D101" t="n">
        <v>3.7632</v>
      </c>
      <c r="E101" t="n">
        <v>26.57</v>
      </c>
      <c r="F101" t="n">
        <v>23.96</v>
      </c>
      <c r="G101" t="n">
        <v>159.72</v>
      </c>
      <c r="H101" t="n">
        <v>2.33</v>
      </c>
      <c r="I101" t="n">
        <v>9</v>
      </c>
      <c r="J101" t="n">
        <v>195.78</v>
      </c>
      <c r="K101" t="n">
        <v>50.28</v>
      </c>
      <c r="L101" t="n">
        <v>25.75</v>
      </c>
      <c r="M101" t="n">
        <v>7</v>
      </c>
      <c r="N101" t="n">
        <v>39.75</v>
      </c>
      <c r="O101" t="n">
        <v>24380.81</v>
      </c>
      <c r="P101" t="n">
        <v>262.11</v>
      </c>
      <c r="Q101" t="n">
        <v>452.6</v>
      </c>
      <c r="R101" t="n">
        <v>69.91</v>
      </c>
      <c r="S101" t="n">
        <v>57.64</v>
      </c>
      <c r="T101" t="n">
        <v>4046.49</v>
      </c>
      <c r="U101" t="n">
        <v>0.82</v>
      </c>
      <c r="V101" t="n">
        <v>0.88</v>
      </c>
      <c r="W101" t="n">
        <v>6.81</v>
      </c>
      <c r="X101" t="n">
        <v>0.23</v>
      </c>
      <c r="Y101" t="n">
        <v>1</v>
      </c>
      <c r="Z101" t="n">
        <v>10</v>
      </c>
      <c r="AA101" t="n">
        <v>471.5779869574639</v>
      </c>
      <c r="AB101" t="n">
        <v>645.233806307676</v>
      </c>
      <c r="AC101" t="n">
        <v>583.6535974250054</v>
      </c>
      <c r="AD101" t="n">
        <v>471577.9869574639</v>
      </c>
      <c r="AE101" t="n">
        <v>645233.806307676</v>
      </c>
      <c r="AF101" t="n">
        <v>2.160662396015766e-05</v>
      </c>
      <c r="AG101" t="n">
        <v>31</v>
      </c>
      <c r="AH101" t="n">
        <v>583653.5974250054</v>
      </c>
    </row>
    <row r="102">
      <c r="A102" t="n">
        <v>100</v>
      </c>
      <c r="B102" t="n">
        <v>80</v>
      </c>
      <c r="C102" t="inlineStr">
        <is>
          <t xml:space="preserve">CONCLUIDO	</t>
        </is>
      </c>
      <c r="D102" t="n">
        <v>3.7635</v>
      </c>
      <c r="E102" t="n">
        <v>26.57</v>
      </c>
      <c r="F102" t="n">
        <v>23.96</v>
      </c>
      <c r="G102" t="n">
        <v>159.71</v>
      </c>
      <c r="H102" t="n">
        <v>2.35</v>
      </c>
      <c r="I102" t="n">
        <v>9</v>
      </c>
      <c r="J102" t="n">
        <v>196.17</v>
      </c>
      <c r="K102" t="n">
        <v>50.28</v>
      </c>
      <c r="L102" t="n">
        <v>26</v>
      </c>
      <c r="M102" t="n">
        <v>7</v>
      </c>
      <c r="N102" t="n">
        <v>39.89</v>
      </c>
      <c r="O102" t="n">
        <v>24428.62</v>
      </c>
      <c r="P102" t="n">
        <v>261.76</v>
      </c>
      <c r="Q102" t="n">
        <v>452.61</v>
      </c>
      <c r="R102" t="n">
        <v>69.98999999999999</v>
      </c>
      <c r="S102" t="n">
        <v>57.64</v>
      </c>
      <c r="T102" t="n">
        <v>4086.43</v>
      </c>
      <c r="U102" t="n">
        <v>0.82</v>
      </c>
      <c r="V102" t="n">
        <v>0.89</v>
      </c>
      <c r="W102" t="n">
        <v>6.81</v>
      </c>
      <c r="X102" t="n">
        <v>0.23</v>
      </c>
      <c r="Y102" t="n">
        <v>1</v>
      </c>
      <c r="Z102" t="n">
        <v>10</v>
      </c>
      <c r="AA102" t="n">
        <v>471.3376037925064</v>
      </c>
      <c r="AB102" t="n">
        <v>644.9049034564242</v>
      </c>
      <c r="AC102" t="n">
        <v>583.3560846002592</v>
      </c>
      <c r="AD102" t="n">
        <v>471337.6037925064</v>
      </c>
      <c r="AE102" t="n">
        <v>644904.9034564242</v>
      </c>
      <c r="AF102" t="n">
        <v>2.160834642699122e-05</v>
      </c>
      <c r="AG102" t="n">
        <v>31</v>
      </c>
      <c r="AH102" t="n">
        <v>583356.0846002592</v>
      </c>
    </row>
    <row r="103">
      <c r="A103" t="n">
        <v>101</v>
      </c>
      <c r="B103" t="n">
        <v>80</v>
      </c>
      <c r="C103" t="inlineStr">
        <is>
          <t xml:space="preserve">CONCLUIDO	</t>
        </is>
      </c>
      <c r="D103" t="n">
        <v>3.7624</v>
      </c>
      <c r="E103" t="n">
        <v>26.58</v>
      </c>
      <c r="F103" t="n">
        <v>23.96</v>
      </c>
      <c r="G103" t="n">
        <v>159.76</v>
      </c>
      <c r="H103" t="n">
        <v>2.37</v>
      </c>
      <c r="I103" t="n">
        <v>9</v>
      </c>
      <c r="J103" t="n">
        <v>196.56</v>
      </c>
      <c r="K103" t="n">
        <v>50.28</v>
      </c>
      <c r="L103" t="n">
        <v>26.25</v>
      </c>
      <c r="M103" t="n">
        <v>7</v>
      </c>
      <c r="N103" t="n">
        <v>40.03</v>
      </c>
      <c r="O103" t="n">
        <v>24476.48</v>
      </c>
      <c r="P103" t="n">
        <v>261.27</v>
      </c>
      <c r="Q103" t="n">
        <v>452.6</v>
      </c>
      <c r="R103" t="n">
        <v>70.14</v>
      </c>
      <c r="S103" t="n">
        <v>57.64</v>
      </c>
      <c r="T103" t="n">
        <v>4165.13</v>
      </c>
      <c r="U103" t="n">
        <v>0.82</v>
      </c>
      <c r="V103" t="n">
        <v>0.88</v>
      </c>
      <c r="W103" t="n">
        <v>6.81</v>
      </c>
      <c r="X103" t="n">
        <v>0.24</v>
      </c>
      <c r="Y103" t="n">
        <v>1</v>
      </c>
      <c r="Z103" t="n">
        <v>10</v>
      </c>
      <c r="AA103" t="n">
        <v>471.0792138011454</v>
      </c>
      <c r="AB103" t="n">
        <v>644.5513628708823</v>
      </c>
      <c r="AC103" t="n">
        <v>583.0362854320039</v>
      </c>
      <c r="AD103" t="n">
        <v>471079.2138011454</v>
      </c>
      <c r="AE103" t="n">
        <v>644551.3628708823</v>
      </c>
      <c r="AF103" t="n">
        <v>2.160203071526817e-05</v>
      </c>
      <c r="AG103" t="n">
        <v>31</v>
      </c>
      <c r="AH103" t="n">
        <v>583036.2854320039</v>
      </c>
    </row>
    <row r="104">
      <c r="A104" t="n">
        <v>102</v>
      </c>
      <c r="B104" t="n">
        <v>80</v>
      </c>
      <c r="C104" t="inlineStr">
        <is>
          <t xml:space="preserve">CONCLUIDO	</t>
        </is>
      </c>
      <c r="D104" t="n">
        <v>3.7631</v>
      </c>
      <c r="E104" t="n">
        <v>26.57</v>
      </c>
      <c r="F104" t="n">
        <v>23.96</v>
      </c>
      <c r="G104" t="n">
        <v>159.73</v>
      </c>
      <c r="H104" t="n">
        <v>2.39</v>
      </c>
      <c r="I104" t="n">
        <v>9</v>
      </c>
      <c r="J104" t="n">
        <v>196.95</v>
      </c>
      <c r="K104" t="n">
        <v>50.28</v>
      </c>
      <c r="L104" t="n">
        <v>26.5</v>
      </c>
      <c r="M104" t="n">
        <v>7</v>
      </c>
      <c r="N104" t="n">
        <v>40.17</v>
      </c>
      <c r="O104" t="n">
        <v>24524.38</v>
      </c>
      <c r="P104" t="n">
        <v>260.28</v>
      </c>
      <c r="Q104" t="n">
        <v>452.57</v>
      </c>
      <c r="R104" t="n">
        <v>70</v>
      </c>
      <c r="S104" t="n">
        <v>57.64</v>
      </c>
      <c r="T104" t="n">
        <v>4093.33</v>
      </c>
      <c r="U104" t="n">
        <v>0.82</v>
      </c>
      <c r="V104" t="n">
        <v>0.88</v>
      </c>
      <c r="W104" t="n">
        <v>6.81</v>
      </c>
      <c r="X104" t="n">
        <v>0.24</v>
      </c>
      <c r="Y104" t="n">
        <v>1</v>
      </c>
      <c r="Z104" t="n">
        <v>10</v>
      </c>
      <c r="AA104" t="n">
        <v>470.4069467910891</v>
      </c>
      <c r="AB104" t="n">
        <v>643.631537489396</v>
      </c>
      <c r="AC104" t="n">
        <v>582.2042468939437</v>
      </c>
      <c r="AD104" t="n">
        <v>470406.9467910891</v>
      </c>
      <c r="AE104" t="n">
        <v>643631.5374893961</v>
      </c>
      <c r="AF104" t="n">
        <v>2.160604980454648e-05</v>
      </c>
      <c r="AG104" t="n">
        <v>31</v>
      </c>
      <c r="AH104" t="n">
        <v>582204.2468939438</v>
      </c>
    </row>
    <row r="105">
      <c r="A105" t="n">
        <v>103</v>
      </c>
      <c r="B105" t="n">
        <v>80</v>
      </c>
      <c r="C105" t="inlineStr">
        <is>
          <t xml:space="preserve">CONCLUIDO	</t>
        </is>
      </c>
      <c r="D105" t="n">
        <v>3.7728</v>
      </c>
      <c r="E105" t="n">
        <v>26.51</v>
      </c>
      <c r="F105" t="n">
        <v>23.92</v>
      </c>
      <c r="G105" t="n">
        <v>179.43</v>
      </c>
      <c r="H105" t="n">
        <v>2.41</v>
      </c>
      <c r="I105" t="n">
        <v>8</v>
      </c>
      <c r="J105" t="n">
        <v>197.34</v>
      </c>
      <c r="K105" t="n">
        <v>50.28</v>
      </c>
      <c r="L105" t="n">
        <v>26.75</v>
      </c>
      <c r="M105" t="n">
        <v>6</v>
      </c>
      <c r="N105" t="n">
        <v>40.31</v>
      </c>
      <c r="O105" t="n">
        <v>24572.33</v>
      </c>
      <c r="P105" t="n">
        <v>259.46</v>
      </c>
      <c r="Q105" t="n">
        <v>452.59</v>
      </c>
      <c r="R105" t="n">
        <v>68.75</v>
      </c>
      <c r="S105" t="n">
        <v>57.64</v>
      </c>
      <c r="T105" t="n">
        <v>3471.44</v>
      </c>
      <c r="U105" t="n">
        <v>0.84</v>
      </c>
      <c r="V105" t="n">
        <v>0.89</v>
      </c>
      <c r="W105" t="n">
        <v>6.81</v>
      </c>
      <c r="X105" t="n">
        <v>0.2</v>
      </c>
      <c r="Y105" t="n">
        <v>1</v>
      </c>
      <c r="Z105" t="n">
        <v>10</v>
      </c>
      <c r="AA105" t="n">
        <v>469.3436006847292</v>
      </c>
      <c r="AB105" t="n">
        <v>642.176620435155</v>
      </c>
      <c r="AC105" t="n">
        <v>580.8881850813706</v>
      </c>
      <c r="AD105" t="n">
        <v>469343.6006847292</v>
      </c>
      <c r="AE105" t="n">
        <v>642176.620435155</v>
      </c>
      <c r="AF105" t="n">
        <v>2.166174289883153e-05</v>
      </c>
      <c r="AG105" t="n">
        <v>31</v>
      </c>
      <c r="AH105" t="n">
        <v>580888.1850813705</v>
      </c>
    </row>
    <row r="106">
      <c r="A106" t="n">
        <v>104</v>
      </c>
      <c r="B106" t="n">
        <v>80</v>
      </c>
      <c r="C106" t="inlineStr">
        <is>
          <t xml:space="preserve">CONCLUIDO	</t>
        </is>
      </c>
      <c r="D106" t="n">
        <v>3.7734</v>
      </c>
      <c r="E106" t="n">
        <v>26.5</v>
      </c>
      <c r="F106" t="n">
        <v>23.92</v>
      </c>
      <c r="G106" t="n">
        <v>179.39</v>
      </c>
      <c r="H106" t="n">
        <v>2.42</v>
      </c>
      <c r="I106" t="n">
        <v>8</v>
      </c>
      <c r="J106" t="n">
        <v>197.73</v>
      </c>
      <c r="K106" t="n">
        <v>50.28</v>
      </c>
      <c r="L106" t="n">
        <v>27</v>
      </c>
      <c r="M106" t="n">
        <v>6</v>
      </c>
      <c r="N106" t="n">
        <v>40.45</v>
      </c>
      <c r="O106" t="n">
        <v>24620.33</v>
      </c>
      <c r="P106" t="n">
        <v>259.55</v>
      </c>
      <c r="Q106" t="n">
        <v>452.56</v>
      </c>
      <c r="R106" t="n">
        <v>68.75</v>
      </c>
      <c r="S106" t="n">
        <v>57.64</v>
      </c>
      <c r="T106" t="n">
        <v>3474.95</v>
      </c>
      <c r="U106" t="n">
        <v>0.84</v>
      </c>
      <c r="V106" t="n">
        <v>0.89</v>
      </c>
      <c r="W106" t="n">
        <v>6.81</v>
      </c>
      <c r="X106" t="n">
        <v>0.2</v>
      </c>
      <c r="Y106" t="n">
        <v>1</v>
      </c>
      <c r="Z106" t="n">
        <v>10</v>
      </c>
      <c r="AA106" t="n">
        <v>469.3708198155378</v>
      </c>
      <c r="AB106" t="n">
        <v>642.2138628507506</v>
      </c>
      <c r="AC106" t="n">
        <v>580.9218731330917</v>
      </c>
      <c r="AD106" t="n">
        <v>469370.8198155378</v>
      </c>
      <c r="AE106" t="n">
        <v>642213.8628507506</v>
      </c>
      <c r="AF106" t="n">
        <v>2.166518783249865e-05</v>
      </c>
      <c r="AG106" t="n">
        <v>31</v>
      </c>
      <c r="AH106" t="n">
        <v>580921.8731330917</v>
      </c>
    </row>
    <row r="107">
      <c r="A107" t="n">
        <v>105</v>
      </c>
      <c r="B107" t="n">
        <v>80</v>
      </c>
      <c r="C107" t="inlineStr">
        <is>
          <t xml:space="preserve">CONCLUIDO	</t>
        </is>
      </c>
      <c r="D107" t="n">
        <v>3.7746</v>
      </c>
      <c r="E107" t="n">
        <v>26.49</v>
      </c>
      <c r="F107" t="n">
        <v>23.91</v>
      </c>
      <c r="G107" t="n">
        <v>179.33</v>
      </c>
      <c r="H107" t="n">
        <v>2.44</v>
      </c>
      <c r="I107" t="n">
        <v>8</v>
      </c>
      <c r="J107" t="n">
        <v>198.12</v>
      </c>
      <c r="K107" t="n">
        <v>50.28</v>
      </c>
      <c r="L107" t="n">
        <v>27.25</v>
      </c>
      <c r="M107" t="n">
        <v>6</v>
      </c>
      <c r="N107" t="n">
        <v>40.59</v>
      </c>
      <c r="O107" t="n">
        <v>24668.37</v>
      </c>
      <c r="P107" t="n">
        <v>259.47</v>
      </c>
      <c r="Q107" t="n">
        <v>452.57</v>
      </c>
      <c r="R107" t="n">
        <v>68.41</v>
      </c>
      <c r="S107" t="n">
        <v>57.64</v>
      </c>
      <c r="T107" t="n">
        <v>3302.34</v>
      </c>
      <c r="U107" t="n">
        <v>0.84</v>
      </c>
      <c r="V107" t="n">
        <v>0.89</v>
      </c>
      <c r="W107" t="n">
        <v>6.81</v>
      </c>
      <c r="X107" t="n">
        <v>0.19</v>
      </c>
      <c r="Y107" t="n">
        <v>1</v>
      </c>
      <c r="Z107" t="n">
        <v>10</v>
      </c>
      <c r="AA107" t="n">
        <v>469.2480673881026</v>
      </c>
      <c r="AB107" t="n">
        <v>642.045907564079</v>
      </c>
      <c r="AC107" t="n">
        <v>580.7699472632534</v>
      </c>
      <c r="AD107" t="n">
        <v>469248.0673881026</v>
      </c>
      <c r="AE107" t="n">
        <v>642045.907564079</v>
      </c>
      <c r="AF107" t="n">
        <v>2.167207769983288e-05</v>
      </c>
      <c r="AG107" t="n">
        <v>31</v>
      </c>
      <c r="AH107" t="n">
        <v>580769.9472632534</v>
      </c>
    </row>
    <row r="108">
      <c r="A108" t="n">
        <v>106</v>
      </c>
      <c r="B108" t="n">
        <v>80</v>
      </c>
      <c r="C108" t="inlineStr">
        <is>
          <t xml:space="preserve">CONCLUIDO	</t>
        </is>
      </c>
      <c r="D108" t="n">
        <v>3.7727</v>
      </c>
      <c r="E108" t="n">
        <v>26.51</v>
      </c>
      <c r="F108" t="n">
        <v>23.92</v>
      </c>
      <c r="G108" t="n">
        <v>179.43</v>
      </c>
      <c r="H108" t="n">
        <v>2.46</v>
      </c>
      <c r="I108" t="n">
        <v>8</v>
      </c>
      <c r="J108" t="n">
        <v>198.51</v>
      </c>
      <c r="K108" t="n">
        <v>50.28</v>
      </c>
      <c r="L108" t="n">
        <v>27.5</v>
      </c>
      <c r="M108" t="n">
        <v>6</v>
      </c>
      <c r="N108" t="n">
        <v>40.73</v>
      </c>
      <c r="O108" t="n">
        <v>24716.47</v>
      </c>
      <c r="P108" t="n">
        <v>259.66</v>
      </c>
      <c r="Q108" t="n">
        <v>452.55</v>
      </c>
      <c r="R108" t="n">
        <v>68.89</v>
      </c>
      <c r="S108" t="n">
        <v>57.64</v>
      </c>
      <c r="T108" t="n">
        <v>3541.72</v>
      </c>
      <c r="U108" t="n">
        <v>0.84</v>
      </c>
      <c r="V108" t="n">
        <v>0.89</v>
      </c>
      <c r="W108" t="n">
        <v>6.81</v>
      </c>
      <c r="X108" t="n">
        <v>0.2</v>
      </c>
      <c r="Y108" t="n">
        <v>1</v>
      </c>
      <c r="Z108" t="n">
        <v>10</v>
      </c>
      <c r="AA108" t="n">
        <v>469.4768981276243</v>
      </c>
      <c r="AB108" t="n">
        <v>642.3590038771923</v>
      </c>
      <c r="AC108" t="n">
        <v>581.0531621036764</v>
      </c>
      <c r="AD108" t="n">
        <v>469476.8981276243</v>
      </c>
      <c r="AE108" t="n">
        <v>642359.0038771923</v>
      </c>
      <c r="AF108" t="n">
        <v>2.166116874322035e-05</v>
      </c>
      <c r="AG108" t="n">
        <v>31</v>
      </c>
      <c r="AH108" t="n">
        <v>581053.1621036765</v>
      </c>
    </row>
    <row r="109">
      <c r="A109" t="n">
        <v>107</v>
      </c>
      <c r="B109" t="n">
        <v>80</v>
      </c>
      <c r="C109" t="inlineStr">
        <is>
          <t xml:space="preserve">CONCLUIDO	</t>
        </is>
      </c>
      <c r="D109" t="n">
        <v>3.7745</v>
      </c>
      <c r="E109" t="n">
        <v>26.49</v>
      </c>
      <c r="F109" t="n">
        <v>23.91</v>
      </c>
      <c r="G109" t="n">
        <v>179.33</v>
      </c>
      <c r="H109" t="n">
        <v>2.48</v>
      </c>
      <c r="I109" t="n">
        <v>8</v>
      </c>
      <c r="J109" t="n">
        <v>198.9</v>
      </c>
      <c r="K109" t="n">
        <v>50.28</v>
      </c>
      <c r="L109" t="n">
        <v>27.75</v>
      </c>
      <c r="M109" t="n">
        <v>6</v>
      </c>
      <c r="N109" t="n">
        <v>40.87</v>
      </c>
      <c r="O109" t="n">
        <v>24764.61</v>
      </c>
      <c r="P109" t="n">
        <v>259.2</v>
      </c>
      <c r="Q109" t="n">
        <v>452.56</v>
      </c>
      <c r="R109" t="n">
        <v>68.41</v>
      </c>
      <c r="S109" t="n">
        <v>57.64</v>
      </c>
      <c r="T109" t="n">
        <v>3304.73</v>
      </c>
      <c r="U109" t="n">
        <v>0.84</v>
      </c>
      <c r="V109" t="n">
        <v>0.89</v>
      </c>
      <c r="W109" t="n">
        <v>6.81</v>
      </c>
      <c r="X109" t="n">
        <v>0.19</v>
      </c>
      <c r="Y109" t="n">
        <v>1</v>
      </c>
      <c r="Z109" t="n">
        <v>10</v>
      </c>
      <c r="AA109" t="n">
        <v>469.0801291263592</v>
      </c>
      <c r="AB109" t="n">
        <v>641.8161270254484</v>
      </c>
      <c r="AC109" t="n">
        <v>580.5620966567307</v>
      </c>
      <c r="AD109" t="n">
        <v>469080.1291263592</v>
      </c>
      <c r="AE109" t="n">
        <v>641816.1270254484</v>
      </c>
      <c r="AF109" t="n">
        <v>2.16715035442217e-05</v>
      </c>
      <c r="AG109" t="n">
        <v>31</v>
      </c>
      <c r="AH109" t="n">
        <v>580562.0966567306</v>
      </c>
    </row>
    <row r="110">
      <c r="A110" t="n">
        <v>108</v>
      </c>
      <c r="B110" t="n">
        <v>80</v>
      </c>
      <c r="C110" t="inlineStr">
        <is>
          <t xml:space="preserve">CONCLUIDO	</t>
        </is>
      </c>
      <c r="D110" t="n">
        <v>3.7738</v>
      </c>
      <c r="E110" t="n">
        <v>26.5</v>
      </c>
      <c r="F110" t="n">
        <v>23.92</v>
      </c>
      <c r="G110" t="n">
        <v>179.37</v>
      </c>
      <c r="H110" t="n">
        <v>2.49</v>
      </c>
      <c r="I110" t="n">
        <v>8</v>
      </c>
      <c r="J110" t="n">
        <v>199.29</v>
      </c>
      <c r="K110" t="n">
        <v>50.28</v>
      </c>
      <c r="L110" t="n">
        <v>28</v>
      </c>
      <c r="M110" t="n">
        <v>6</v>
      </c>
      <c r="N110" t="n">
        <v>41.01</v>
      </c>
      <c r="O110" t="n">
        <v>24812.8</v>
      </c>
      <c r="P110" t="n">
        <v>259.12</v>
      </c>
      <c r="Q110" t="n">
        <v>452.56</v>
      </c>
      <c r="R110" t="n">
        <v>68.58</v>
      </c>
      <c r="S110" t="n">
        <v>57.64</v>
      </c>
      <c r="T110" t="n">
        <v>3385.83</v>
      </c>
      <c r="U110" t="n">
        <v>0.84</v>
      </c>
      <c r="V110" t="n">
        <v>0.89</v>
      </c>
      <c r="W110" t="n">
        <v>6.81</v>
      </c>
      <c r="X110" t="n">
        <v>0.19</v>
      </c>
      <c r="Y110" t="n">
        <v>1</v>
      </c>
      <c r="Z110" t="n">
        <v>10</v>
      </c>
      <c r="AA110" t="n">
        <v>469.0749175192685</v>
      </c>
      <c r="AB110" t="n">
        <v>641.8089962747069</v>
      </c>
      <c r="AC110" t="n">
        <v>580.5556464548318</v>
      </c>
      <c r="AD110" t="n">
        <v>469074.9175192685</v>
      </c>
      <c r="AE110" t="n">
        <v>641808.9962747069</v>
      </c>
      <c r="AF110" t="n">
        <v>2.166748445494339e-05</v>
      </c>
      <c r="AG110" t="n">
        <v>31</v>
      </c>
      <c r="AH110" t="n">
        <v>580555.6464548318</v>
      </c>
    </row>
    <row r="111">
      <c r="A111" t="n">
        <v>109</v>
      </c>
      <c r="B111" t="n">
        <v>80</v>
      </c>
      <c r="C111" t="inlineStr">
        <is>
          <t xml:space="preserve">CONCLUIDO	</t>
        </is>
      </c>
      <c r="D111" t="n">
        <v>3.773</v>
      </c>
      <c r="E111" t="n">
        <v>26.5</v>
      </c>
      <c r="F111" t="n">
        <v>23.92</v>
      </c>
      <c r="G111" t="n">
        <v>179.42</v>
      </c>
      <c r="H111" t="n">
        <v>2.51</v>
      </c>
      <c r="I111" t="n">
        <v>8</v>
      </c>
      <c r="J111" t="n">
        <v>199.68</v>
      </c>
      <c r="K111" t="n">
        <v>50.28</v>
      </c>
      <c r="L111" t="n">
        <v>28.25</v>
      </c>
      <c r="M111" t="n">
        <v>6</v>
      </c>
      <c r="N111" t="n">
        <v>41.15</v>
      </c>
      <c r="O111" t="n">
        <v>24861.03</v>
      </c>
      <c r="P111" t="n">
        <v>259.04</v>
      </c>
      <c r="Q111" t="n">
        <v>452.55</v>
      </c>
      <c r="R111" t="n">
        <v>68.83</v>
      </c>
      <c r="S111" t="n">
        <v>57.64</v>
      </c>
      <c r="T111" t="n">
        <v>3513.15</v>
      </c>
      <c r="U111" t="n">
        <v>0.84</v>
      </c>
      <c r="V111" t="n">
        <v>0.89</v>
      </c>
      <c r="W111" t="n">
        <v>6.81</v>
      </c>
      <c r="X111" t="n">
        <v>0.2</v>
      </c>
      <c r="Y111" t="n">
        <v>1</v>
      </c>
      <c r="Z111" t="n">
        <v>10</v>
      </c>
      <c r="AA111" t="n">
        <v>469.0642061735549</v>
      </c>
      <c r="AB111" t="n">
        <v>641.7943405389505</v>
      </c>
      <c r="AC111" t="n">
        <v>580.5423894419265</v>
      </c>
      <c r="AD111" t="n">
        <v>469064.2061735549</v>
      </c>
      <c r="AE111" t="n">
        <v>641794.3405389504</v>
      </c>
      <c r="AF111" t="n">
        <v>2.166289121005391e-05</v>
      </c>
      <c r="AG111" t="n">
        <v>31</v>
      </c>
      <c r="AH111" t="n">
        <v>580542.3894419265</v>
      </c>
    </row>
    <row r="112">
      <c r="A112" t="n">
        <v>110</v>
      </c>
      <c r="B112" t="n">
        <v>80</v>
      </c>
      <c r="C112" t="inlineStr">
        <is>
          <t xml:space="preserve">CONCLUIDO	</t>
        </is>
      </c>
      <c r="D112" t="n">
        <v>3.7727</v>
      </c>
      <c r="E112" t="n">
        <v>26.51</v>
      </c>
      <c r="F112" t="n">
        <v>23.92</v>
      </c>
      <c r="G112" t="n">
        <v>179.43</v>
      </c>
      <c r="H112" t="n">
        <v>2.53</v>
      </c>
      <c r="I112" t="n">
        <v>8</v>
      </c>
      <c r="J112" t="n">
        <v>200.07</v>
      </c>
      <c r="K112" t="n">
        <v>50.28</v>
      </c>
      <c r="L112" t="n">
        <v>28.5</v>
      </c>
      <c r="M112" t="n">
        <v>6</v>
      </c>
      <c r="N112" t="n">
        <v>41.29</v>
      </c>
      <c r="O112" t="n">
        <v>24909.32</v>
      </c>
      <c r="P112" t="n">
        <v>258.69</v>
      </c>
      <c r="Q112" t="n">
        <v>452.56</v>
      </c>
      <c r="R112" t="n">
        <v>68.75</v>
      </c>
      <c r="S112" t="n">
        <v>57.64</v>
      </c>
      <c r="T112" t="n">
        <v>3470.65</v>
      </c>
      <c r="U112" t="n">
        <v>0.84</v>
      </c>
      <c r="V112" t="n">
        <v>0.89</v>
      </c>
      <c r="W112" t="n">
        <v>6.81</v>
      </c>
      <c r="X112" t="n">
        <v>0.2</v>
      </c>
      <c r="Y112" t="n">
        <v>1</v>
      </c>
      <c r="Z112" t="n">
        <v>10</v>
      </c>
      <c r="AA112" t="n">
        <v>468.8550387684327</v>
      </c>
      <c r="AB112" t="n">
        <v>641.5081484674477</v>
      </c>
      <c r="AC112" t="n">
        <v>580.2835111400548</v>
      </c>
      <c r="AD112" t="n">
        <v>468855.0387684327</v>
      </c>
      <c r="AE112" t="n">
        <v>641508.1484674476</v>
      </c>
      <c r="AF112" t="n">
        <v>2.166116874322035e-05</v>
      </c>
      <c r="AG112" t="n">
        <v>31</v>
      </c>
      <c r="AH112" t="n">
        <v>580283.5111400548</v>
      </c>
    </row>
    <row r="113">
      <c r="A113" t="n">
        <v>111</v>
      </c>
      <c r="B113" t="n">
        <v>80</v>
      </c>
      <c r="C113" t="inlineStr">
        <is>
          <t xml:space="preserve">CONCLUIDO	</t>
        </is>
      </c>
      <c r="D113" t="n">
        <v>3.7729</v>
      </c>
      <c r="E113" t="n">
        <v>26.5</v>
      </c>
      <c r="F113" t="n">
        <v>23.92</v>
      </c>
      <c r="G113" t="n">
        <v>179.42</v>
      </c>
      <c r="H113" t="n">
        <v>2.55</v>
      </c>
      <c r="I113" t="n">
        <v>8</v>
      </c>
      <c r="J113" t="n">
        <v>200.46</v>
      </c>
      <c r="K113" t="n">
        <v>50.28</v>
      </c>
      <c r="L113" t="n">
        <v>28.75</v>
      </c>
      <c r="M113" t="n">
        <v>6</v>
      </c>
      <c r="N113" t="n">
        <v>41.43</v>
      </c>
      <c r="O113" t="n">
        <v>24957.65</v>
      </c>
      <c r="P113" t="n">
        <v>257.55</v>
      </c>
      <c r="Q113" t="n">
        <v>452.56</v>
      </c>
      <c r="R113" t="n">
        <v>68.76000000000001</v>
      </c>
      <c r="S113" t="n">
        <v>57.64</v>
      </c>
      <c r="T113" t="n">
        <v>3477.06</v>
      </c>
      <c r="U113" t="n">
        <v>0.84</v>
      </c>
      <c r="V113" t="n">
        <v>0.89</v>
      </c>
      <c r="W113" t="n">
        <v>6.81</v>
      </c>
      <c r="X113" t="n">
        <v>0.2</v>
      </c>
      <c r="Y113" t="n">
        <v>1</v>
      </c>
      <c r="Z113" t="n">
        <v>10</v>
      </c>
      <c r="AA113" t="n">
        <v>468.1141008904863</v>
      </c>
      <c r="AB113" t="n">
        <v>640.494364574969</v>
      </c>
      <c r="AC113" t="n">
        <v>579.3664813594198</v>
      </c>
      <c r="AD113" t="n">
        <v>468114.1008904863</v>
      </c>
      <c r="AE113" t="n">
        <v>640494.364574969</v>
      </c>
      <c r="AF113" t="n">
        <v>2.166231705444272e-05</v>
      </c>
      <c r="AG113" t="n">
        <v>31</v>
      </c>
      <c r="AH113" t="n">
        <v>579366.4813594199</v>
      </c>
    </row>
    <row r="114">
      <c r="A114" t="n">
        <v>112</v>
      </c>
      <c r="B114" t="n">
        <v>80</v>
      </c>
      <c r="C114" t="inlineStr">
        <is>
          <t xml:space="preserve">CONCLUIDO	</t>
        </is>
      </c>
      <c r="D114" t="n">
        <v>3.7731</v>
      </c>
      <c r="E114" t="n">
        <v>26.5</v>
      </c>
      <c r="F114" t="n">
        <v>23.92</v>
      </c>
      <c r="G114" t="n">
        <v>179.41</v>
      </c>
      <c r="H114" t="n">
        <v>2.56</v>
      </c>
      <c r="I114" t="n">
        <v>8</v>
      </c>
      <c r="J114" t="n">
        <v>200.85</v>
      </c>
      <c r="K114" t="n">
        <v>50.28</v>
      </c>
      <c r="L114" t="n">
        <v>29</v>
      </c>
      <c r="M114" t="n">
        <v>6</v>
      </c>
      <c r="N114" t="n">
        <v>41.57</v>
      </c>
      <c r="O114" t="n">
        <v>25006.03</v>
      </c>
      <c r="P114" t="n">
        <v>256.64</v>
      </c>
      <c r="Q114" t="n">
        <v>452.55</v>
      </c>
      <c r="R114" t="n">
        <v>68.83</v>
      </c>
      <c r="S114" t="n">
        <v>57.64</v>
      </c>
      <c r="T114" t="n">
        <v>3512.94</v>
      </c>
      <c r="U114" t="n">
        <v>0.84</v>
      </c>
      <c r="V114" t="n">
        <v>0.89</v>
      </c>
      <c r="W114" t="n">
        <v>6.8</v>
      </c>
      <c r="X114" t="n">
        <v>0.2</v>
      </c>
      <c r="Y114" t="n">
        <v>1</v>
      </c>
      <c r="Z114" t="n">
        <v>10</v>
      </c>
      <c r="AA114" t="n">
        <v>467.5206771184758</v>
      </c>
      <c r="AB114" t="n">
        <v>639.6824159900951</v>
      </c>
      <c r="AC114" t="n">
        <v>578.6320240079093</v>
      </c>
      <c r="AD114" t="n">
        <v>467520.6771184758</v>
      </c>
      <c r="AE114" t="n">
        <v>639682.4159900951</v>
      </c>
      <c r="AF114" t="n">
        <v>2.166346536566509e-05</v>
      </c>
      <c r="AG114" t="n">
        <v>31</v>
      </c>
      <c r="AH114" t="n">
        <v>578632.0240079093</v>
      </c>
    </row>
    <row r="115">
      <c r="A115" t="n">
        <v>113</v>
      </c>
      <c r="B115" t="n">
        <v>80</v>
      </c>
      <c r="C115" t="inlineStr">
        <is>
          <t xml:space="preserve">CONCLUIDO	</t>
        </is>
      </c>
      <c r="D115" t="n">
        <v>3.7722</v>
      </c>
      <c r="E115" t="n">
        <v>26.51</v>
      </c>
      <c r="F115" t="n">
        <v>23.93</v>
      </c>
      <c r="G115" t="n">
        <v>179.46</v>
      </c>
      <c r="H115" t="n">
        <v>2.58</v>
      </c>
      <c r="I115" t="n">
        <v>8</v>
      </c>
      <c r="J115" t="n">
        <v>201.25</v>
      </c>
      <c r="K115" t="n">
        <v>50.28</v>
      </c>
      <c r="L115" t="n">
        <v>29.25</v>
      </c>
      <c r="M115" t="n">
        <v>6</v>
      </c>
      <c r="N115" t="n">
        <v>41.72</v>
      </c>
      <c r="O115" t="n">
        <v>25054.46</v>
      </c>
      <c r="P115" t="n">
        <v>255.67</v>
      </c>
      <c r="Q115" t="n">
        <v>452.55</v>
      </c>
      <c r="R115" t="n">
        <v>68.98</v>
      </c>
      <c r="S115" t="n">
        <v>57.64</v>
      </c>
      <c r="T115" t="n">
        <v>3585.76</v>
      </c>
      <c r="U115" t="n">
        <v>0.84</v>
      </c>
      <c r="V115" t="n">
        <v>0.89</v>
      </c>
      <c r="W115" t="n">
        <v>6.81</v>
      </c>
      <c r="X115" t="n">
        <v>0.2</v>
      </c>
      <c r="Y115" t="n">
        <v>1</v>
      </c>
      <c r="Z115" t="n">
        <v>10</v>
      </c>
      <c r="AA115" t="n">
        <v>466.9545890310484</v>
      </c>
      <c r="AB115" t="n">
        <v>638.9078692948333</v>
      </c>
      <c r="AC115" t="n">
        <v>577.9313989621601</v>
      </c>
      <c r="AD115" t="n">
        <v>466954.5890310485</v>
      </c>
      <c r="AE115" t="n">
        <v>638907.8692948333</v>
      </c>
      <c r="AF115" t="n">
        <v>2.165829796516442e-05</v>
      </c>
      <c r="AG115" t="n">
        <v>31</v>
      </c>
      <c r="AH115" t="n">
        <v>577931.3989621601</v>
      </c>
    </row>
    <row r="116">
      <c r="A116" t="n">
        <v>114</v>
      </c>
      <c r="B116" t="n">
        <v>80</v>
      </c>
      <c r="C116" t="inlineStr">
        <is>
          <t xml:space="preserve">CONCLUIDO	</t>
        </is>
      </c>
      <c r="D116" t="n">
        <v>3.7718</v>
      </c>
      <c r="E116" t="n">
        <v>26.51</v>
      </c>
      <c r="F116" t="n">
        <v>23.93</v>
      </c>
      <c r="G116" t="n">
        <v>179.47</v>
      </c>
      <c r="H116" t="n">
        <v>2.6</v>
      </c>
      <c r="I116" t="n">
        <v>8</v>
      </c>
      <c r="J116" t="n">
        <v>201.64</v>
      </c>
      <c r="K116" t="n">
        <v>50.28</v>
      </c>
      <c r="L116" t="n">
        <v>29.5</v>
      </c>
      <c r="M116" t="n">
        <v>6</v>
      </c>
      <c r="N116" t="n">
        <v>41.86</v>
      </c>
      <c r="O116" t="n">
        <v>25102.94</v>
      </c>
      <c r="P116" t="n">
        <v>254.41</v>
      </c>
      <c r="Q116" t="n">
        <v>452.57</v>
      </c>
      <c r="R116" t="n">
        <v>69.08</v>
      </c>
      <c r="S116" t="n">
        <v>57.64</v>
      </c>
      <c r="T116" t="n">
        <v>3636.45</v>
      </c>
      <c r="U116" t="n">
        <v>0.83</v>
      </c>
      <c r="V116" t="n">
        <v>0.89</v>
      </c>
      <c r="W116" t="n">
        <v>6.81</v>
      </c>
      <c r="X116" t="n">
        <v>0.21</v>
      </c>
      <c r="Y116" t="n">
        <v>1</v>
      </c>
      <c r="Z116" t="n">
        <v>10</v>
      </c>
      <c r="AA116" t="n">
        <v>466.1666877763421</v>
      </c>
      <c r="AB116" t="n">
        <v>637.8298280383938</v>
      </c>
      <c r="AC116" t="n">
        <v>576.9562444501947</v>
      </c>
      <c r="AD116" t="n">
        <v>466166.6877763421</v>
      </c>
      <c r="AE116" t="n">
        <v>637829.8280383938</v>
      </c>
      <c r="AF116" t="n">
        <v>2.165600134271967e-05</v>
      </c>
      <c r="AG116" t="n">
        <v>31</v>
      </c>
      <c r="AH116" t="n">
        <v>576956.2444501948</v>
      </c>
    </row>
    <row r="117">
      <c r="A117" t="n">
        <v>115</v>
      </c>
      <c r="B117" t="n">
        <v>80</v>
      </c>
      <c r="C117" t="inlineStr">
        <is>
          <t xml:space="preserve">CONCLUIDO	</t>
        </is>
      </c>
      <c r="D117" t="n">
        <v>3.7718</v>
      </c>
      <c r="E117" t="n">
        <v>26.51</v>
      </c>
      <c r="F117" t="n">
        <v>23.93</v>
      </c>
      <c r="G117" t="n">
        <v>179.48</v>
      </c>
      <c r="H117" t="n">
        <v>2.61</v>
      </c>
      <c r="I117" t="n">
        <v>8</v>
      </c>
      <c r="J117" t="n">
        <v>202.03</v>
      </c>
      <c r="K117" t="n">
        <v>50.28</v>
      </c>
      <c r="L117" t="n">
        <v>29.75</v>
      </c>
      <c r="M117" t="n">
        <v>5</v>
      </c>
      <c r="N117" t="n">
        <v>42</v>
      </c>
      <c r="O117" t="n">
        <v>25151.46</v>
      </c>
      <c r="P117" t="n">
        <v>252.28</v>
      </c>
      <c r="Q117" t="n">
        <v>452.61</v>
      </c>
      <c r="R117" t="n">
        <v>69.12</v>
      </c>
      <c r="S117" t="n">
        <v>57.64</v>
      </c>
      <c r="T117" t="n">
        <v>3657.13</v>
      </c>
      <c r="U117" t="n">
        <v>0.83</v>
      </c>
      <c r="V117" t="n">
        <v>0.89</v>
      </c>
      <c r="W117" t="n">
        <v>6.81</v>
      </c>
      <c r="X117" t="n">
        <v>0.21</v>
      </c>
      <c r="Y117" t="n">
        <v>1</v>
      </c>
      <c r="Z117" t="n">
        <v>10</v>
      </c>
      <c r="AA117" t="n">
        <v>464.8008357224896</v>
      </c>
      <c r="AB117" t="n">
        <v>635.9610090011731</v>
      </c>
      <c r="AC117" t="n">
        <v>575.2657828789823</v>
      </c>
      <c r="AD117" t="n">
        <v>464800.8357224896</v>
      </c>
      <c r="AE117" t="n">
        <v>635961.0090011731</v>
      </c>
      <c r="AF117" t="n">
        <v>2.165600134271967e-05</v>
      </c>
      <c r="AG117" t="n">
        <v>31</v>
      </c>
      <c r="AH117" t="n">
        <v>575265.7828789824</v>
      </c>
    </row>
    <row r="118">
      <c r="A118" t="n">
        <v>116</v>
      </c>
      <c r="B118" t="n">
        <v>80</v>
      </c>
      <c r="C118" t="inlineStr">
        <is>
          <t xml:space="preserve">CONCLUIDO	</t>
        </is>
      </c>
      <c r="D118" t="n">
        <v>3.779</v>
      </c>
      <c r="E118" t="n">
        <v>26.46</v>
      </c>
      <c r="F118" t="n">
        <v>23.91</v>
      </c>
      <c r="G118" t="n">
        <v>204.96</v>
      </c>
      <c r="H118" t="n">
        <v>2.63</v>
      </c>
      <c r="I118" t="n">
        <v>7</v>
      </c>
      <c r="J118" t="n">
        <v>202.43</v>
      </c>
      <c r="K118" t="n">
        <v>50.28</v>
      </c>
      <c r="L118" t="n">
        <v>30</v>
      </c>
      <c r="M118" t="n">
        <v>4</v>
      </c>
      <c r="N118" t="n">
        <v>42.15</v>
      </c>
      <c r="O118" t="n">
        <v>25200.04</v>
      </c>
      <c r="P118" t="n">
        <v>251.14</v>
      </c>
      <c r="Q118" t="n">
        <v>452.6</v>
      </c>
      <c r="R118" t="n">
        <v>68.37</v>
      </c>
      <c r="S118" t="n">
        <v>57.64</v>
      </c>
      <c r="T118" t="n">
        <v>3289.84</v>
      </c>
      <c r="U118" t="n">
        <v>0.84</v>
      </c>
      <c r="V118" t="n">
        <v>0.89</v>
      </c>
      <c r="W118" t="n">
        <v>6.81</v>
      </c>
      <c r="X118" t="n">
        <v>0.19</v>
      </c>
      <c r="Y118" t="n">
        <v>1</v>
      </c>
      <c r="Z118" t="n">
        <v>10</v>
      </c>
      <c r="AA118" t="n">
        <v>463.69367984147</v>
      </c>
      <c r="AB118" t="n">
        <v>634.4461494804917</v>
      </c>
      <c r="AC118" t="n">
        <v>573.8954994248363</v>
      </c>
      <c r="AD118" t="n">
        <v>463693.67984147</v>
      </c>
      <c r="AE118" t="n">
        <v>634446.1494804918</v>
      </c>
      <c r="AF118" t="n">
        <v>2.169734054672507e-05</v>
      </c>
      <c r="AG118" t="n">
        <v>31</v>
      </c>
      <c r="AH118" t="n">
        <v>573895.4994248364</v>
      </c>
    </row>
    <row r="119">
      <c r="A119" t="n">
        <v>117</v>
      </c>
      <c r="B119" t="n">
        <v>80</v>
      </c>
      <c r="C119" t="inlineStr">
        <is>
          <t xml:space="preserve">CONCLUIDO	</t>
        </is>
      </c>
      <c r="D119" t="n">
        <v>3.779</v>
      </c>
      <c r="E119" t="n">
        <v>26.46</v>
      </c>
      <c r="F119" t="n">
        <v>23.91</v>
      </c>
      <c r="G119" t="n">
        <v>204.96</v>
      </c>
      <c r="H119" t="n">
        <v>2.65</v>
      </c>
      <c r="I119" t="n">
        <v>7</v>
      </c>
      <c r="J119" t="n">
        <v>202.82</v>
      </c>
      <c r="K119" t="n">
        <v>50.28</v>
      </c>
      <c r="L119" t="n">
        <v>30.25</v>
      </c>
      <c r="M119" t="n">
        <v>4</v>
      </c>
      <c r="N119" t="n">
        <v>42.29</v>
      </c>
      <c r="O119" t="n">
        <v>25248.79</v>
      </c>
      <c r="P119" t="n">
        <v>251.86</v>
      </c>
      <c r="Q119" t="n">
        <v>452.59</v>
      </c>
      <c r="R119" t="n">
        <v>68.43000000000001</v>
      </c>
      <c r="S119" t="n">
        <v>57.64</v>
      </c>
      <c r="T119" t="n">
        <v>3318.58</v>
      </c>
      <c r="U119" t="n">
        <v>0.84</v>
      </c>
      <c r="V119" t="n">
        <v>0.89</v>
      </c>
      <c r="W119" t="n">
        <v>6.81</v>
      </c>
      <c r="X119" t="n">
        <v>0.19</v>
      </c>
      <c r="Y119" t="n">
        <v>1</v>
      </c>
      <c r="Z119" t="n">
        <v>10</v>
      </c>
      <c r="AA119" t="n">
        <v>464.1544966558195</v>
      </c>
      <c r="AB119" t="n">
        <v>635.0766593756879</v>
      </c>
      <c r="AC119" t="n">
        <v>574.4658343405611</v>
      </c>
      <c r="AD119" t="n">
        <v>464154.4966558195</v>
      </c>
      <c r="AE119" t="n">
        <v>635076.6593756878</v>
      </c>
      <c r="AF119" t="n">
        <v>2.169734054672507e-05</v>
      </c>
      <c r="AG119" t="n">
        <v>31</v>
      </c>
      <c r="AH119" t="n">
        <v>574465.8343405611</v>
      </c>
    </row>
    <row r="120">
      <c r="A120" t="n">
        <v>118</v>
      </c>
      <c r="B120" t="n">
        <v>80</v>
      </c>
      <c r="C120" t="inlineStr">
        <is>
          <t xml:space="preserve">CONCLUIDO	</t>
        </is>
      </c>
      <c r="D120" t="n">
        <v>3.7785</v>
      </c>
      <c r="E120" t="n">
        <v>26.47</v>
      </c>
      <c r="F120" t="n">
        <v>23.92</v>
      </c>
      <c r="G120" t="n">
        <v>204.99</v>
      </c>
      <c r="H120" t="n">
        <v>2.67</v>
      </c>
      <c r="I120" t="n">
        <v>7</v>
      </c>
      <c r="J120" t="n">
        <v>203.22</v>
      </c>
      <c r="K120" t="n">
        <v>50.28</v>
      </c>
      <c r="L120" t="n">
        <v>30.5</v>
      </c>
      <c r="M120" t="n">
        <v>4</v>
      </c>
      <c r="N120" t="n">
        <v>42.44</v>
      </c>
      <c r="O120" t="n">
        <v>25297.46</v>
      </c>
      <c r="P120" t="n">
        <v>252.62</v>
      </c>
      <c r="Q120" t="n">
        <v>452.61</v>
      </c>
      <c r="R120" t="n">
        <v>68.5</v>
      </c>
      <c r="S120" t="n">
        <v>57.64</v>
      </c>
      <c r="T120" t="n">
        <v>3354.25</v>
      </c>
      <c r="U120" t="n">
        <v>0.84</v>
      </c>
      <c r="V120" t="n">
        <v>0.89</v>
      </c>
      <c r="W120" t="n">
        <v>6.81</v>
      </c>
      <c r="X120" t="n">
        <v>0.19</v>
      </c>
      <c r="Y120" t="n">
        <v>1</v>
      </c>
      <c r="Z120" t="n">
        <v>10</v>
      </c>
      <c r="AA120" t="n">
        <v>464.6762019944654</v>
      </c>
      <c r="AB120" t="n">
        <v>635.7904796360384</v>
      </c>
      <c r="AC120" t="n">
        <v>575.1115285971167</v>
      </c>
      <c r="AD120" t="n">
        <v>464676.2019944654</v>
      </c>
      <c r="AE120" t="n">
        <v>635790.4796360384</v>
      </c>
      <c r="AF120" t="n">
        <v>2.169446976866914e-05</v>
      </c>
      <c r="AG120" t="n">
        <v>31</v>
      </c>
      <c r="AH120" t="n">
        <v>575111.5285971167</v>
      </c>
    </row>
    <row r="121">
      <c r="A121" t="n">
        <v>119</v>
      </c>
      <c r="B121" t="n">
        <v>80</v>
      </c>
      <c r="C121" t="inlineStr">
        <is>
          <t xml:space="preserve">CONCLUIDO	</t>
        </is>
      </c>
      <c r="D121" t="n">
        <v>3.7788</v>
      </c>
      <c r="E121" t="n">
        <v>26.46</v>
      </c>
      <c r="F121" t="n">
        <v>23.91</v>
      </c>
      <c r="G121" t="n">
        <v>204.97</v>
      </c>
      <c r="H121" t="n">
        <v>2.68</v>
      </c>
      <c r="I121" t="n">
        <v>7</v>
      </c>
      <c r="J121" t="n">
        <v>203.61</v>
      </c>
      <c r="K121" t="n">
        <v>50.28</v>
      </c>
      <c r="L121" t="n">
        <v>30.75</v>
      </c>
      <c r="M121" t="n">
        <v>4</v>
      </c>
      <c r="N121" t="n">
        <v>42.58</v>
      </c>
      <c r="O121" t="n">
        <v>25346.19</v>
      </c>
      <c r="P121" t="n">
        <v>252.79</v>
      </c>
      <c r="Q121" t="n">
        <v>452.62</v>
      </c>
      <c r="R121" t="n">
        <v>68.41</v>
      </c>
      <c r="S121" t="n">
        <v>57.64</v>
      </c>
      <c r="T121" t="n">
        <v>3309.22</v>
      </c>
      <c r="U121" t="n">
        <v>0.84</v>
      </c>
      <c r="V121" t="n">
        <v>0.89</v>
      </c>
      <c r="W121" t="n">
        <v>6.81</v>
      </c>
      <c r="X121" t="n">
        <v>0.19</v>
      </c>
      <c r="Y121" t="n">
        <v>1</v>
      </c>
      <c r="Z121" t="n">
        <v>10</v>
      </c>
      <c r="AA121" t="n">
        <v>464.7596168734456</v>
      </c>
      <c r="AB121" t="n">
        <v>635.9046115534637</v>
      </c>
      <c r="AC121" t="n">
        <v>575.2147679245281</v>
      </c>
      <c r="AD121" t="n">
        <v>464759.6168734456</v>
      </c>
      <c r="AE121" t="n">
        <v>635904.6115534637</v>
      </c>
      <c r="AF121" t="n">
        <v>2.16961922355027e-05</v>
      </c>
      <c r="AG121" t="n">
        <v>31</v>
      </c>
      <c r="AH121" t="n">
        <v>575214.7679245281</v>
      </c>
    </row>
    <row r="122">
      <c r="A122" t="n">
        <v>120</v>
      </c>
      <c r="B122" t="n">
        <v>80</v>
      </c>
      <c r="C122" t="inlineStr">
        <is>
          <t xml:space="preserve">CONCLUIDO	</t>
        </is>
      </c>
      <c r="D122" t="n">
        <v>3.779</v>
      </c>
      <c r="E122" t="n">
        <v>26.46</v>
      </c>
      <c r="F122" t="n">
        <v>23.91</v>
      </c>
      <c r="G122" t="n">
        <v>204.96</v>
      </c>
      <c r="H122" t="n">
        <v>2.7</v>
      </c>
      <c r="I122" t="n">
        <v>7</v>
      </c>
      <c r="J122" t="n">
        <v>204.01</v>
      </c>
      <c r="K122" t="n">
        <v>50.28</v>
      </c>
      <c r="L122" t="n">
        <v>31</v>
      </c>
      <c r="M122" t="n">
        <v>4</v>
      </c>
      <c r="N122" t="n">
        <v>42.73</v>
      </c>
      <c r="O122" t="n">
        <v>25394.96</v>
      </c>
      <c r="P122" t="n">
        <v>253.23</v>
      </c>
      <c r="Q122" t="n">
        <v>452.59</v>
      </c>
      <c r="R122" t="n">
        <v>68.45</v>
      </c>
      <c r="S122" t="n">
        <v>57.64</v>
      </c>
      <c r="T122" t="n">
        <v>3326.14</v>
      </c>
      <c r="U122" t="n">
        <v>0.84</v>
      </c>
      <c r="V122" t="n">
        <v>0.89</v>
      </c>
      <c r="W122" t="n">
        <v>6.81</v>
      </c>
      <c r="X122" t="n">
        <v>0.19</v>
      </c>
      <c r="Y122" t="n">
        <v>1</v>
      </c>
      <c r="Z122" t="n">
        <v>10</v>
      </c>
      <c r="AA122" t="n">
        <v>465.0313286497902</v>
      </c>
      <c r="AB122" t="n">
        <v>636.2763795929359</v>
      </c>
      <c r="AC122" t="n">
        <v>575.5510549440929</v>
      </c>
      <c r="AD122" t="n">
        <v>465031.3286497901</v>
      </c>
      <c r="AE122" t="n">
        <v>636276.3795929359</v>
      </c>
      <c r="AF122" t="n">
        <v>2.169734054672507e-05</v>
      </c>
      <c r="AG122" t="n">
        <v>31</v>
      </c>
      <c r="AH122" t="n">
        <v>575551.0549440929</v>
      </c>
    </row>
    <row r="123">
      <c r="A123" t="n">
        <v>121</v>
      </c>
      <c r="B123" t="n">
        <v>80</v>
      </c>
      <c r="C123" t="inlineStr">
        <is>
          <t xml:space="preserve">CONCLUIDO	</t>
        </is>
      </c>
      <c r="D123" t="n">
        <v>3.7807</v>
      </c>
      <c r="E123" t="n">
        <v>26.45</v>
      </c>
      <c r="F123" t="n">
        <v>23.9</v>
      </c>
      <c r="G123" t="n">
        <v>204.86</v>
      </c>
      <c r="H123" t="n">
        <v>2.72</v>
      </c>
      <c r="I123" t="n">
        <v>7</v>
      </c>
      <c r="J123" t="n">
        <v>204.4</v>
      </c>
      <c r="K123" t="n">
        <v>50.28</v>
      </c>
      <c r="L123" t="n">
        <v>31.25</v>
      </c>
      <c r="M123" t="n">
        <v>4</v>
      </c>
      <c r="N123" t="n">
        <v>42.87</v>
      </c>
      <c r="O123" t="n">
        <v>25443.79</v>
      </c>
      <c r="P123" t="n">
        <v>253.31</v>
      </c>
      <c r="Q123" t="n">
        <v>452.6</v>
      </c>
      <c r="R123" t="n">
        <v>68.06999999999999</v>
      </c>
      <c r="S123" t="n">
        <v>57.64</v>
      </c>
      <c r="T123" t="n">
        <v>3137.05</v>
      </c>
      <c r="U123" t="n">
        <v>0.85</v>
      </c>
      <c r="V123" t="n">
        <v>0.89</v>
      </c>
      <c r="W123" t="n">
        <v>6.81</v>
      </c>
      <c r="X123" t="n">
        <v>0.18</v>
      </c>
      <c r="Y123" t="n">
        <v>1</v>
      </c>
      <c r="Z123" t="n">
        <v>10</v>
      </c>
      <c r="AA123" t="n">
        <v>464.9877382752737</v>
      </c>
      <c r="AB123" t="n">
        <v>636.2167373194509</v>
      </c>
      <c r="AC123" t="n">
        <v>575.4971048454809</v>
      </c>
      <c r="AD123" t="n">
        <v>464987.7382752737</v>
      </c>
      <c r="AE123" t="n">
        <v>636216.7373194509</v>
      </c>
      <c r="AF123" t="n">
        <v>2.170710119211524e-05</v>
      </c>
      <c r="AG123" t="n">
        <v>31</v>
      </c>
      <c r="AH123" t="n">
        <v>575497.1048454809</v>
      </c>
    </row>
    <row r="124">
      <c r="A124" t="n">
        <v>122</v>
      </c>
      <c r="B124" t="n">
        <v>80</v>
      </c>
      <c r="C124" t="inlineStr">
        <is>
          <t xml:space="preserve">CONCLUIDO	</t>
        </is>
      </c>
      <c r="D124" t="n">
        <v>3.7802</v>
      </c>
      <c r="E124" t="n">
        <v>26.45</v>
      </c>
      <c r="F124" t="n">
        <v>23.9</v>
      </c>
      <c r="G124" t="n">
        <v>204.89</v>
      </c>
      <c r="H124" t="n">
        <v>2.73</v>
      </c>
      <c r="I124" t="n">
        <v>7</v>
      </c>
      <c r="J124" t="n">
        <v>204.8</v>
      </c>
      <c r="K124" t="n">
        <v>50.28</v>
      </c>
      <c r="L124" t="n">
        <v>31.5</v>
      </c>
      <c r="M124" t="n">
        <v>3</v>
      </c>
      <c r="N124" t="n">
        <v>43.02</v>
      </c>
      <c r="O124" t="n">
        <v>25492.67</v>
      </c>
      <c r="P124" t="n">
        <v>253.88</v>
      </c>
      <c r="Q124" t="n">
        <v>452.6</v>
      </c>
      <c r="R124" t="n">
        <v>68.06</v>
      </c>
      <c r="S124" t="n">
        <v>57.64</v>
      </c>
      <c r="T124" t="n">
        <v>3133.59</v>
      </c>
      <c r="U124" t="n">
        <v>0.85</v>
      </c>
      <c r="V124" t="n">
        <v>0.89</v>
      </c>
      <c r="W124" t="n">
        <v>6.81</v>
      </c>
      <c r="X124" t="n">
        <v>0.18</v>
      </c>
      <c r="Y124" t="n">
        <v>1</v>
      </c>
      <c r="Z124" t="n">
        <v>10</v>
      </c>
      <c r="AA124" t="n">
        <v>465.3772043443959</v>
      </c>
      <c r="AB124" t="n">
        <v>636.7496219772543</v>
      </c>
      <c r="AC124" t="n">
        <v>575.9791317394516</v>
      </c>
      <c r="AD124" t="n">
        <v>465377.2043443959</v>
      </c>
      <c r="AE124" t="n">
        <v>636749.6219772543</v>
      </c>
      <c r="AF124" t="n">
        <v>2.170423041405931e-05</v>
      </c>
      <c r="AG124" t="n">
        <v>31</v>
      </c>
      <c r="AH124" t="n">
        <v>575979.1317394517</v>
      </c>
    </row>
    <row r="125">
      <c r="A125" t="n">
        <v>123</v>
      </c>
      <c r="B125" t="n">
        <v>80</v>
      </c>
      <c r="C125" t="inlineStr">
        <is>
          <t xml:space="preserve">CONCLUIDO	</t>
        </is>
      </c>
      <c r="D125" t="n">
        <v>3.7804</v>
      </c>
      <c r="E125" t="n">
        <v>26.45</v>
      </c>
      <c r="F125" t="n">
        <v>23.9</v>
      </c>
      <c r="G125" t="n">
        <v>204.87</v>
      </c>
      <c r="H125" t="n">
        <v>2.75</v>
      </c>
      <c r="I125" t="n">
        <v>7</v>
      </c>
      <c r="J125" t="n">
        <v>205.2</v>
      </c>
      <c r="K125" t="n">
        <v>50.28</v>
      </c>
      <c r="L125" t="n">
        <v>31.75</v>
      </c>
      <c r="M125" t="n">
        <v>2</v>
      </c>
      <c r="N125" t="n">
        <v>43.17</v>
      </c>
      <c r="O125" t="n">
        <v>25541.59</v>
      </c>
      <c r="P125" t="n">
        <v>254.31</v>
      </c>
      <c r="Q125" t="n">
        <v>452.63</v>
      </c>
      <c r="R125" t="n">
        <v>68.02</v>
      </c>
      <c r="S125" t="n">
        <v>57.64</v>
      </c>
      <c r="T125" t="n">
        <v>3114.45</v>
      </c>
      <c r="U125" t="n">
        <v>0.85</v>
      </c>
      <c r="V125" t="n">
        <v>0.89</v>
      </c>
      <c r="W125" t="n">
        <v>6.81</v>
      </c>
      <c r="X125" t="n">
        <v>0.18</v>
      </c>
      <c r="Y125" t="n">
        <v>1</v>
      </c>
      <c r="Z125" t="n">
        <v>10</v>
      </c>
      <c r="AA125" t="n">
        <v>465.6423849609422</v>
      </c>
      <c r="AB125" t="n">
        <v>637.112453795756</v>
      </c>
      <c r="AC125" t="n">
        <v>576.3073353984332</v>
      </c>
      <c r="AD125" t="n">
        <v>465642.3849609422</v>
      </c>
      <c r="AE125" t="n">
        <v>637112.453795756</v>
      </c>
      <c r="AF125" t="n">
        <v>2.170537872528168e-05</v>
      </c>
      <c r="AG125" t="n">
        <v>31</v>
      </c>
      <c r="AH125" t="n">
        <v>576307.3353984333</v>
      </c>
    </row>
    <row r="126">
      <c r="A126" t="n">
        <v>124</v>
      </c>
      <c r="B126" t="n">
        <v>80</v>
      </c>
      <c r="C126" t="inlineStr">
        <is>
          <t xml:space="preserve">CONCLUIDO	</t>
        </is>
      </c>
      <c r="D126" t="n">
        <v>3.7799</v>
      </c>
      <c r="E126" t="n">
        <v>26.46</v>
      </c>
      <c r="F126" t="n">
        <v>23.91</v>
      </c>
      <c r="G126" t="n">
        <v>204.91</v>
      </c>
      <c r="H126" t="n">
        <v>2.76</v>
      </c>
      <c r="I126" t="n">
        <v>7</v>
      </c>
      <c r="J126" t="n">
        <v>205.59</v>
      </c>
      <c r="K126" t="n">
        <v>50.28</v>
      </c>
      <c r="L126" t="n">
        <v>32</v>
      </c>
      <c r="M126" t="n">
        <v>2</v>
      </c>
      <c r="N126" t="n">
        <v>43.31</v>
      </c>
      <c r="O126" t="n">
        <v>25590.57</v>
      </c>
      <c r="P126" t="n">
        <v>254.33</v>
      </c>
      <c r="Q126" t="n">
        <v>452.62</v>
      </c>
      <c r="R126" t="n">
        <v>68.09</v>
      </c>
      <c r="S126" t="n">
        <v>57.64</v>
      </c>
      <c r="T126" t="n">
        <v>3145.84</v>
      </c>
      <c r="U126" t="n">
        <v>0.85</v>
      </c>
      <c r="V126" t="n">
        <v>0.89</v>
      </c>
      <c r="W126" t="n">
        <v>6.81</v>
      </c>
      <c r="X126" t="n">
        <v>0.18</v>
      </c>
      <c r="Y126" t="n">
        <v>1</v>
      </c>
      <c r="Z126" t="n">
        <v>10</v>
      </c>
      <c r="AA126" t="n">
        <v>465.6905893736938</v>
      </c>
      <c r="AB126" t="n">
        <v>637.1784091999114</v>
      </c>
      <c r="AC126" t="n">
        <v>576.3669961113851</v>
      </c>
      <c r="AD126" t="n">
        <v>465690.5893736938</v>
      </c>
      <c r="AE126" t="n">
        <v>637178.4091999114</v>
      </c>
      <c r="AF126" t="n">
        <v>2.170250794722575e-05</v>
      </c>
      <c r="AG126" t="n">
        <v>31</v>
      </c>
      <c r="AH126" t="n">
        <v>576366.9961113851</v>
      </c>
    </row>
    <row r="127">
      <c r="A127" t="n">
        <v>125</v>
      </c>
      <c r="B127" t="n">
        <v>80</v>
      </c>
      <c r="C127" t="inlineStr">
        <is>
          <t xml:space="preserve">CONCLUIDO	</t>
        </is>
      </c>
      <c r="D127" t="n">
        <v>3.7795</v>
      </c>
      <c r="E127" t="n">
        <v>26.46</v>
      </c>
      <c r="F127" t="n">
        <v>23.91</v>
      </c>
      <c r="G127" t="n">
        <v>204.93</v>
      </c>
      <c r="H127" t="n">
        <v>2.78</v>
      </c>
      <c r="I127" t="n">
        <v>7</v>
      </c>
      <c r="J127" t="n">
        <v>205.99</v>
      </c>
      <c r="K127" t="n">
        <v>50.28</v>
      </c>
      <c r="L127" t="n">
        <v>32.25</v>
      </c>
      <c r="M127" t="n">
        <v>0</v>
      </c>
      <c r="N127" t="n">
        <v>43.46</v>
      </c>
      <c r="O127" t="n">
        <v>25639.59</v>
      </c>
      <c r="P127" t="n">
        <v>254.72</v>
      </c>
      <c r="Q127" t="n">
        <v>452.63</v>
      </c>
      <c r="R127" t="n">
        <v>68.06999999999999</v>
      </c>
      <c r="S127" t="n">
        <v>57.64</v>
      </c>
      <c r="T127" t="n">
        <v>3139.89</v>
      </c>
      <c r="U127" t="n">
        <v>0.85</v>
      </c>
      <c r="V127" t="n">
        <v>0.89</v>
      </c>
      <c r="W127" t="n">
        <v>6.81</v>
      </c>
      <c r="X127" t="n">
        <v>0.18</v>
      </c>
      <c r="Y127" t="n">
        <v>1</v>
      </c>
      <c r="Z127" t="n">
        <v>10</v>
      </c>
      <c r="AA127" t="n">
        <v>465.9600583678478</v>
      </c>
      <c r="AB127" t="n">
        <v>637.547108565846</v>
      </c>
      <c r="AC127" t="n">
        <v>576.7005073273076</v>
      </c>
      <c r="AD127" t="n">
        <v>465960.0583678478</v>
      </c>
      <c r="AE127" t="n">
        <v>637547.108565846</v>
      </c>
      <c r="AF127" t="n">
        <v>2.1700211324781e-05</v>
      </c>
      <c r="AG127" t="n">
        <v>31</v>
      </c>
      <c r="AH127" t="n">
        <v>576700.5073273076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115</v>
      </c>
      <c r="C2" t="inlineStr">
        <is>
          <t xml:space="preserve">CONCLUIDO	</t>
        </is>
      </c>
      <c r="D2" t="n">
        <v>1.7926</v>
      </c>
      <c r="E2" t="n">
        <v>55.79</v>
      </c>
      <c r="F2" t="n">
        <v>35.7</v>
      </c>
      <c r="G2" t="n">
        <v>5.4</v>
      </c>
      <c r="H2" t="n">
        <v>0.08</v>
      </c>
      <c r="I2" t="n">
        <v>397</v>
      </c>
      <c r="J2" t="n">
        <v>222.93</v>
      </c>
      <c r="K2" t="n">
        <v>56.94</v>
      </c>
      <c r="L2" t="n">
        <v>1</v>
      </c>
      <c r="M2" t="n">
        <v>395</v>
      </c>
      <c r="N2" t="n">
        <v>49.99</v>
      </c>
      <c r="O2" t="n">
        <v>27728.69</v>
      </c>
      <c r="P2" t="n">
        <v>547.62</v>
      </c>
      <c r="Q2" t="n">
        <v>453.43</v>
      </c>
      <c r="R2" t="n">
        <v>452.91</v>
      </c>
      <c r="S2" t="n">
        <v>57.64</v>
      </c>
      <c r="T2" t="n">
        <v>193608.07</v>
      </c>
      <c r="U2" t="n">
        <v>0.13</v>
      </c>
      <c r="V2" t="n">
        <v>0.59</v>
      </c>
      <c r="W2" t="n">
        <v>7.46</v>
      </c>
      <c r="X2" t="n">
        <v>11.95</v>
      </c>
      <c r="Y2" t="n">
        <v>1</v>
      </c>
      <c r="Z2" t="n">
        <v>10</v>
      </c>
      <c r="AA2" t="n">
        <v>1415.221870675707</v>
      </c>
      <c r="AB2" t="n">
        <v>1936.368998640982</v>
      </c>
      <c r="AC2" t="n">
        <v>1751.564659121645</v>
      </c>
      <c r="AD2" t="n">
        <v>1415221.870675707</v>
      </c>
      <c r="AE2" t="n">
        <v>1936368.998640982</v>
      </c>
      <c r="AF2" t="n">
        <v>8.890659906780431e-06</v>
      </c>
      <c r="AG2" t="n">
        <v>65</v>
      </c>
      <c r="AH2" t="n">
        <v>1751564.659121645</v>
      </c>
    </row>
    <row r="3">
      <c r="A3" t="n">
        <v>1</v>
      </c>
      <c r="B3" t="n">
        <v>115</v>
      </c>
      <c r="C3" t="inlineStr">
        <is>
          <t xml:space="preserve">CONCLUIDO	</t>
        </is>
      </c>
      <c r="D3" t="n">
        <v>2.1053</v>
      </c>
      <c r="E3" t="n">
        <v>47.5</v>
      </c>
      <c r="F3" t="n">
        <v>32.24</v>
      </c>
      <c r="G3" t="n">
        <v>6.74</v>
      </c>
      <c r="H3" t="n">
        <v>0.1</v>
      </c>
      <c r="I3" t="n">
        <v>287</v>
      </c>
      <c r="J3" t="n">
        <v>223.35</v>
      </c>
      <c r="K3" t="n">
        <v>56.94</v>
      </c>
      <c r="L3" t="n">
        <v>1.25</v>
      </c>
      <c r="M3" t="n">
        <v>285</v>
      </c>
      <c r="N3" t="n">
        <v>50.15</v>
      </c>
      <c r="O3" t="n">
        <v>27780.03</v>
      </c>
      <c r="P3" t="n">
        <v>494.64</v>
      </c>
      <c r="Q3" t="n">
        <v>453.38</v>
      </c>
      <c r="R3" t="n">
        <v>339.98</v>
      </c>
      <c r="S3" t="n">
        <v>57.64</v>
      </c>
      <c r="T3" t="n">
        <v>137695.37</v>
      </c>
      <c r="U3" t="n">
        <v>0.17</v>
      </c>
      <c r="V3" t="n">
        <v>0.66</v>
      </c>
      <c r="W3" t="n">
        <v>7.27</v>
      </c>
      <c r="X3" t="n">
        <v>8.5</v>
      </c>
      <c r="Y3" t="n">
        <v>1</v>
      </c>
      <c r="Z3" t="n">
        <v>10</v>
      </c>
      <c r="AA3" t="n">
        <v>1133.593644324114</v>
      </c>
      <c r="AB3" t="n">
        <v>1551.032834786268</v>
      </c>
      <c r="AC3" t="n">
        <v>1403.004437922521</v>
      </c>
      <c r="AD3" t="n">
        <v>1133593.644324114</v>
      </c>
      <c r="AE3" t="n">
        <v>1551032.834786268</v>
      </c>
      <c r="AF3" t="n">
        <v>1.044154094708515e-05</v>
      </c>
      <c r="AG3" t="n">
        <v>55</v>
      </c>
      <c r="AH3" t="n">
        <v>1403004.437922521</v>
      </c>
    </row>
    <row r="4">
      <c r="A4" t="n">
        <v>2</v>
      </c>
      <c r="B4" t="n">
        <v>115</v>
      </c>
      <c r="C4" t="inlineStr">
        <is>
          <t xml:space="preserve">CONCLUIDO	</t>
        </is>
      </c>
      <c r="D4" t="n">
        <v>2.3316</v>
      </c>
      <c r="E4" t="n">
        <v>42.89</v>
      </c>
      <c r="F4" t="n">
        <v>30.35</v>
      </c>
      <c r="G4" t="n">
        <v>8.09</v>
      </c>
      <c r="H4" t="n">
        <v>0.12</v>
      </c>
      <c r="I4" t="n">
        <v>225</v>
      </c>
      <c r="J4" t="n">
        <v>223.76</v>
      </c>
      <c r="K4" t="n">
        <v>56.94</v>
      </c>
      <c r="L4" t="n">
        <v>1.5</v>
      </c>
      <c r="M4" t="n">
        <v>223</v>
      </c>
      <c r="N4" t="n">
        <v>50.32</v>
      </c>
      <c r="O4" t="n">
        <v>27831.42</v>
      </c>
      <c r="P4" t="n">
        <v>465.61</v>
      </c>
      <c r="Q4" t="n">
        <v>453.1</v>
      </c>
      <c r="R4" t="n">
        <v>278.04</v>
      </c>
      <c r="S4" t="n">
        <v>57.64</v>
      </c>
      <c r="T4" t="n">
        <v>107033.68</v>
      </c>
      <c r="U4" t="n">
        <v>0.21</v>
      </c>
      <c r="V4" t="n">
        <v>0.7</v>
      </c>
      <c r="W4" t="n">
        <v>7.17</v>
      </c>
      <c r="X4" t="n">
        <v>6.61</v>
      </c>
      <c r="Y4" t="n">
        <v>1</v>
      </c>
      <c r="Z4" t="n">
        <v>10</v>
      </c>
      <c r="AA4" t="n">
        <v>992.8340947220561</v>
      </c>
      <c r="AB4" t="n">
        <v>1358.439409147675</v>
      </c>
      <c r="AC4" t="n">
        <v>1228.791858520306</v>
      </c>
      <c r="AD4" t="n">
        <v>992834.0947220561</v>
      </c>
      <c r="AE4" t="n">
        <v>1358439.409147675</v>
      </c>
      <c r="AF4" t="n">
        <v>1.156390864590497e-05</v>
      </c>
      <c r="AG4" t="n">
        <v>50</v>
      </c>
      <c r="AH4" t="n">
        <v>1228791.858520305</v>
      </c>
    </row>
    <row r="5">
      <c r="A5" t="n">
        <v>3</v>
      </c>
      <c r="B5" t="n">
        <v>115</v>
      </c>
      <c r="C5" t="inlineStr">
        <is>
          <t xml:space="preserve">CONCLUIDO	</t>
        </is>
      </c>
      <c r="D5" t="n">
        <v>2.5059</v>
      </c>
      <c r="E5" t="n">
        <v>39.91</v>
      </c>
      <c r="F5" t="n">
        <v>29.13</v>
      </c>
      <c r="G5" t="n">
        <v>9.449999999999999</v>
      </c>
      <c r="H5" t="n">
        <v>0.14</v>
      </c>
      <c r="I5" t="n">
        <v>185</v>
      </c>
      <c r="J5" t="n">
        <v>224.18</v>
      </c>
      <c r="K5" t="n">
        <v>56.94</v>
      </c>
      <c r="L5" t="n">
        <v>1.75</v>
      </c>
      <c r="M5" t="n">
        <v>183</v>
      </c>
      <c r="N5" t="n">
        <v>50.49</v>
      </c>
      <c r="O5" t="n">
        <v>27882.87</v>
      </c>
      <c r="P5" t="n">
        <v>446.71</v>
      </c>
      <c r="Q5" t="n">
        <v>452.94</v>
      </c>
      <c r="R5" t="n">
        <v>238.43</v>
      </c>
      <c r="S5" t="n">
        <v>57.64</v>
      </c>
      <c r="T5" t="n">
        <v>87428.38</v>
      </c>
      <c r="U5" t="n">
        <v>0.24</v>
      </c>
      <c r="V5" t="n">
        <v>0.73</v>
      </c>
      <c r="W5" t="n">
        <v>7.09</v>
      </c>
      <c r="X5" t="n">
        <v>5.39</v>
      </c>
      <c r="Y5" t="n">
        <v>1</v>
      </c>
      <c r="Z5" t="n">
        <v>10</v>
      </c>
      <c r="AA5" t="n">
        <v>907.6371661354344</v>
      </c>
      <c r="AB5" t="n">
        <v>1241.86921283224</v>
      </c>
      <c r="AC5" t="n">
        <v>1123.346958133918</v>
      </c>
      <c r="AD5" t="n">
        <v>907637.1661354344</v>
      </c>
      <c r="AE5" t="n">
        <v>1241869.21283224</v>
      </c>
      <c r="AF5" t="n">
        <v>1.242837479660888e-05</v>
      </c>
      <c r="AG5" t="n">
        <v>47</v>
      </c>
      <c r="AH5" t="n">
        <v>1123346.958133918</v>
      </c>
    </row>
    <row r="6">
      <c r="A6" t="n">
        <v>4</v>
      </c>
      <c r="B6" t="n">
        <v>115</v>
      </c>
      <c r="C6" t="inlineStr">
        <is>
          <t xml:space="preserve">CONCLUIDO	</t>
        </is>
      </c>
      <c r="D6" t="n">
        <v>2.6414</v>
      </c>
      <c r="E6" t="n">
        <v>37.86</v>
      </c>
      <c r="F6" t="n">
        <v>28.31</v>
      </c>
      <c r="G6" t="n">
        <v>10.82</v>
      </c>
      <c r="H6" t="n">
        <v>0.16</v>
      </c>
      <c r="I6" t="n">
        <v>157</v>
      </c>
      <c r="J6" t="n">
        <v>224.6</v>
      </c>
      <c r="K6" t="n">
        <v>56.94</v>
      </c>
      <c r="L6" t="n">
        <v>2</v>
      </c>
      <c r="M6" t="n">
        <v>155</v>
      </c>
      <c r="N6" t="n">
        <v>50.65</v>
      </c>
      <c r="O6" t="n">
        <v>27934.37</v>
      </c>
      <c r="P6" t="n">
        <v>434.02</v>
      </c>
      <c r="Q6" t="n">
        <v>453.11</v>
      </c>
      <c r="R6" t="n">
        <v>211.5</v>
      </c>
      <c r="S6" t="n">
        <v>57.64</v>
      </c>
      <c r="T6" t="n">
        <v>74104.73</v>
      </c>
      <c r="U6" t="n">
        <v>0.27</v>
      </c>
      <c r="V6" t="n">
        <v>0.75</v>
      </c>
      <c r="W6" t="n">
        <v>7.05</v>
      </c>
      <c r="X6" t="n">
        <v>4.57</v>
      </c>
      <c r="Y6" t="n">
        <v>1</v>
      </c>
      <c r="Z6" t="n">
        <v>10</v>
      </c>
      <c r="AA6" t="n">
        <v>842.7808264550574</v>
      </c>
      <c r="AB6" t="n">
        <v>1153.129907621779</v>
      </c>
      <c r="AC6" t="n">
        <v>1043.076807666346</v>
      </c>
      <c r="AD6" t="n">
        <v>842780.8264550574</v>
      </c>
      <c r="AE6" t="n">
        <v>1153129.907621779</v>
      </c>
      <c r="AF6" t="n">
        <v>1.310040671525707e-05</v>
      </c>
      <c r="AG6" t="n">
        <v>44</v>
      </c>
      <c r="AH6" t="n">
        <v>1043076.807666346</v>
      </c>
    </row>
    <row r="7">
      <c r="A7" t="n">
        <v>5</v>
      </c>
      <c r="B7" t="n">
        <v>115</v>
      </c>
      <c r="C7" t="inlineStr">
        <is>
          <t xml:space="preserve">CONCLUIDO	</t>
        </is>
      </c>
      <c r="D7" t="n">
        <v>2.7493</v>
      </c>
      <c r="E7" t="n">
        <v>36.37</v>
      </c>
      <c r="F7" t="n">
        <v>27.7</v>
      </c>
      <c r="G7" t="n">
        <v>12.13</v>
      </c>
      <c r="H7" t="n">
        <v>0.18</v>
      </c>
      <c r="I7" t="n">
        <v>137</v>
      </c>
      <c r="J7" t="n">
        <v>225.01</v>
      </c>
      <c r="K7" t="n">
        <v>56.94</v>
      </c>
      <c r="L7" t="n">
        <v>2.25</v>
      </c>
      <c r="M7" t="n">
        <v>135</v>
      </c>
      <c r="N7" t="n">
        <v>50.82</v>
      </c>
      <c r="O7" t="n">
        <v>27985.94</v>
      </c>
      <c r="P7" t="n">
        <v>424.59</v>
      </c>
      <c r="Q7" t="n">
        <v>453.09</v>
      </c>
      <c r="R7" t="n">
        <v>191.56</v>
      </c>
      <c r="S7" t="n">
        <v>57.64</v>
      </c>
      <c r="T7" t="n">
        <v>64231.19</v>
      </c>
      <c r="U7" t="n">
        <v>0.3</v>
      </c>
      <c r="V7" t="n">
        <v>0.77</v>
      </c>
      <c r="W7" t="n">
        <v>7.02</v>
      </c>
      <c r="X7" t="n">
        <v>3.96</v>
      </c>
      <c r="Y7" t="n">
        <v>1</v>
      </c>
      <c r="Z7" t="n">
        <v>10</v>
      </c>
      <c r="AA7" t="n">
        <v>806.9440191074442</v>
      </c>
      <c r="AB7" t="n">
        <v>1104.096406800417</v>
      </c>
      <c r="AC7" t="n">
        <v>998.7229953444239</v>
      </c>
      <c r="AD7" t="n">
        <v>806944.0191074442</v>
      </c>
      <c r="AE7" t="n">
        <v>1104096.406800417</v>
      </c>
      <c r="AF7" t="n">
        <v>1.363555242759759e-05</v>
      </c>
      <c r="AG7" t="n">
        <v>43</v>
      </c>
      <c r="AH7" t="n">
        <v>998722.9953444239</v>
      </c>
    </row>
    <row r="8">
      <c r="A8" t="n">
        <v>6</v>
      </c>
      <c r="B8" t="n">
        <v>115</v>
      </c>
      <c r="C8" t="inlineStr">
        <is>
          <t xml:space="preserve">CONCLUIDO	</t>
        </is>
      </c>
      <c r="D8" t="n">
        <v>2.8416</v>
      </c>
      <c r="E8" t="n">
        <v>35.19</v>
      </c>
      <c r="F8" t="n">
        <v>27.22</v>
      </c>
      <c r="G8" t="n">
        <v>13.5</v>
      </c>
      <c r="H8" t="n">
        <v>0.2</v>
      </c>
      <c r="I8" t="n">
        <v>121</v>
      </c>
      <c r="J8" t="n">
        <v>225.43</v>
      </c>
      <c r="K8" t="n">
        <v>56.94</v>
      </c>
      <c r="L8" t="n">
        <v>2.5</v>
      </c>
      <c r="M8" t="n">
        <v>119</v>
      </c>
      <c r="N8" t="n">
        <v>50.99</v>
      </c>
      <c r="O8" t="n">
        <v>28037.57</v>
      </c>
      <c r="P8" t="n">
        <v>417.07</v>
      </c>
      <c r="Q8" t="n">
        <v>452.88</v>
      </c>
      <c r="R8" t="n">
        <v>176.09</v>
      </c>
      <c r="S8" t="n">
        <v>57.64</v>
      </c>
      <c r="T8" t="n">
        <v>56579.55</v>
      </c>
      <c r="U8" t="n">
        <v>0.33</v>
      </c>
      <c r="V8" t="n">
        <v>0.78</v>
      </c>
      <c r="W8" t="n">
        <v>6.99</v>
      </c>
      <c r="X8" t="n">
        <v>3.49</v>
      </c>
      <c r="Y8" t="n">
        <v>1</v>
      </c>
      <c r="Z8" t="n">
        <v>10</v>
      </c>
      <c r="AA8" t="n">
        <v>768.1647889926189</v>
      </c>
      <c r="AB8" t="n">
        <v>1051.036953338424</v>
      </c>
      <c r="AC8" t="n">
        <v>950.7274616514328</v>
      </c>
      <c r="AD8" t="n">
        <v>768164.7889926189</v>
      </c>
      <c r="AE8" t="n">
        <v>1051036.953338424</v>
      </c>
      <c r="AF8" t="n">
        <v>1.409332767550333e-05</v>
      </c>
      <c r="AG8" t="n">
        <v>41</v>
      </c>
      <c r="AH8" t="n">
        <v>950727.4616514328</v>
      </c>
    </row>
    <row r="9">
      <c r="A9" t="n">
        <v>7</v>
      </c>
      <c r="B9" t="n">
        <v>115</v>
      </c>
      <c r="C9" t="inlineStr">
        <is>
          <t xml:space="preserve">CONCLUIDO	</t>
        </is>
      </c>
      <c r="D9" t="n">
        <v>2.9166</v>
      </c>
      <c r="E9" t="n">
        <v>34.29</v>
      </c>
      <c r="F9" t="n">
        <v>26.84</v>
      </c>
      <c r="G9" t="n">
        <v>14.78</v>
      </c>
      <c r="H9" t="n">
        <v>0.22</v>
      </c>
      <c r="I9" t="n">
        <v>109</v>
      </c>
      <c r="J9" t="n">
        <v>225.85</v>
      </c>
      <c r="K9" t="n">
        <v>56.94</v>
      </c>
      <c r="L9" t="n">
        <v>2.75</v>
      </c>
      <c r="M9" t="n">
        <v>107</v>
      </c>
      <c r="N9" t="n">
        <v>51.16</v>
      </c>
      <c r="O9" t="n">
        <v>28089.25</v>
      </c>
      <c r="P9" t="n">
        <v>411.13</v>
      </c>
      <c r="Q9" t="n">
        <v>452.77</v>
      </c>
      <c r="R9" t="n">
        <v>164.29</v>
      </c>
      <c r="S9" t="n">
        <v>57.64</v>
      </c>
      <c r="T9" t="n">
        <v>50735.92</v>
      </c>
      <c r="U9" t="n">
        <v>0.35</v>
      </c>
      <c r="V9" t="n">
        <v>0.79</v>
      </c>
      <c r="W9" t="n">
        <v>6.96</v>
      </c>
      <c r="X9" t="n">
        <v>3.11</v>
      </c>
      <c r="Y9" t="n">
        <v>1</v>
      </c>
      <c r="Z9" t="n">
        <v>10</v>
      </c>
      <c r="AA9" t="n">
        <v>743.3941377627796</v>
      </c>
      <c r="AB9" t="n">
        <v>1017.144655521752</v>
      </c>
      <c r="AC9" t="n">
        <v>920.0697971702451</v>
      </c>
      <c r="AD9" t="n">
        <v>743394.1377627796</v>
      </c>
      <c r="AE9" t="n">
        <v>1017144.655521752</v>
      </c>
      <c r="AF9" t="n">
        <v>1.446530106220897e-05</v>
      </c>
      <c r="AG9" t="n">
        <v>40</v>
      </c>
      <c r="AH9" t="n">
        <v>920069.7971702451</v>
      </c>
    </row>
    <row r="10">
      <c r="A10" t="n">
        <v>8</v>
      </c>
      <c r="B10" t="n">
        <v>115</v>
      </c>
      <c r="C10" t="inlineStr">
        <is>
          <t xml:space="preserve">CONCLUIDO	</t>
        </is>
      </c>
      <c r="D10" t="n">
        <v>2.9771</v>
      </c>
      <c r="E10" t="n">
        <v>33.59</v>
      </c>
      <c r="F10" t="n">
        <v>26.58</v>
      </c>
      <c r="G10" t="n">
        <v>16.11</v>
      </c>
      <c r="H10" t="n">
        <v>0.24</v>
      </c>
      <c r="I10" t="n">
        <v>99</v>
      </c>
      <c r="J10" t="n">
        <v>226.27</v>
      </c>
      <c r="K10" t="n">
        <v>56.94</v>
      </c>
      <c r="L10" t="n">
        <v>3</v>
      </c>
      <c r="M10" t="n">
        <v>97</v>
      </c>
      <c r="N10" t="n">
        <v>51.33</v>
      </c>
      <c r="O10" t="n">
        <v>28140.99</v>
      </c>
      <c r="P10" t="n">
        <v>407.09</v>
      </c>
      <c r="Q10" t="n">
        <v>452.81</v>
      </c>
      <c r="R10" t="n">
        <v>155.54</v>
      </c>
      <c r="S10" t="n">
        <v>57.64</v>
      </c>
      <c r="T10" t="n">
        <v>46411.65</v>
      </c>
      <c r="U10" t="n">
        <v>0.37</v>
      </c>
      <c r="V10" t="n">
        <v>0.8</v>
      </c>
      <c r="W10" t="n">
        <v>6.95</v>
      </c>
      <c r="X10" t="n">
        <v>2.85</v>
      </c>
      <c r="Y10" t="n">
        <v>1</v>
      </c>
      <c r="Z10" t="n">
        <v>10</v>
      </c>
      <c r="AA10" t="n">
        <v>722.9394172860547</v>
      </c>
      <c r="AB10" t="n">
        <v>989.1576045669175</v>
      </c>
      <c r="AC10" t="n">
        <v>894.7537910784675</v>
      </c>
      <c r="AD10" t="n">
        <v>722939.4172860547</v>
      </c>
      <c r="AE10" t="n">
        <v>989157.6045669175</v>
      </c>
      <c r="AF10" t="n">
        <v>1.476535959415152e-05</v>
      </c>
      <c r="AG10" t="n">
        <v>39</v>
      </c>
      <c r="AH10" t="n">
        <v>894753.7910784675</v>
      </c>
    </row>
    <row r="11">
      <c r="A11" t="n">
        <v>9</v>
      </c>
      <c r="B11" t="n">
        <v>115</v>
      </c>
      <c r="C11" t="inlineStr">
        <is>
          <t xml:space="preserve">CONCLUIDO	</t>
        </is>
      </c>
      <c r="D11" t="n">
        <v>3.0375</v>
      </c>
      <c r="E11" t="n">
        <v>32.92</v>
      </c>
      <c r="F11" t="n">
        <v>26.31</v>
      </c>
      <c r="G11" t="n">
        <v>17.54</v>
      </c>
      <c r="H11" t="n">
        <v>0.25</v>
      </c>
      <c r="I11" t="n">
        <v>90</v>
      </c>
      <c r="J11" t="n">
        <v>226.69</v>
      </c>
      <c r="K11" t="n">
        <v>56.94</v>
      </c>
      <c r="L11" t="n">
        <v>3.25</v>
      </c>
      <c r="M11" t="n">
        <v>88</v>
      </c>
      <c r="N11" t="n">
        <v>51.5</v>
      </c>
      <c r="O11" t="n">
        <v>28192.8</v>
      </c>
      <c r="P11" t="n">
        <v>402.77</v>
      </c>
      <c r="Q11" t="n">
        <v>452.8</v>
      </c>
      <c r="R11" t="n">
        <v>146.44</v>
      </c>
      <c r="S11" t="n">
        <v>57.64</v>
      </c>
      <c r="T11" t="n">
        <v>41906.14</v>
      </c>
      <c r="U11" t="n">
        <v>0.39</v>
      </c>
      <c r="V11" t="n">
        <v>0.8100000000000001</v>
      </c>
      <c r="W11" t="n">
        <v>6.94</v>
      </c>
      <c r="X11" t="n">
        <v>2.58</v>
      </c>
      <c r="Y11" t="n">
        <v>1</v>
      </c>
      <c r="Z11" t="n">
        <v>10</v>
      </c>
      <c r="AA11" t="n">
        <v>711.6932053921179</v>
      </c>
      <c r="AB11" t="n">
        <v>973.7700413057806</v>
      </c>
      <c r="AC11" t="n">
        <v>880.8347952583929</v>
      </c>
      <c r="AD11" t="n">
        <v>711693.2053921178</v>
      </c>
      <c r="AE11" t="n">
        <v>973770.0413057806</v>
      </c>
      <c r="AF11" t="n">
        <v>1.506492216157846e-05</v>
      </c>
      <c r="AG11" t="n">
        <v>39</v>
      </c>
      <c r="AH11" t="n">
        <v>880834.7952583929</v>
      </c>
    </row>
    <row r="12">
      <c r="A12" t="n">
        <v>10</v>
      </c>
      <c r="B12" t="n">
        <v>115</v>
      </c>
      <c r="C12" t="inlineStr">
        <is>
          <t xml:space="preserve">CONCLUIDO	</t>
        </is>
      </c>
      <c r="D12" t="n">
        <v>3.0854</v>
      </c>
      <c r="E12" t="n">
        <v>32.41</v>
      </c>
      <c r="F12" t="n">
        <v>26.11</v>
      </c>
      <c r="G12" t="n">
        <v>18.87</v>
      </c>
      <c r="H12" t="n">
        <v>0.27</v>
      </c>
      <c r="I12" t="n">
        <v>83</v>
      </c>
      <c r="J12" t="n">
        <v>227.11</v>
      </c>
      <c r="K12" t="n">
        <v>56.94</v>
      </c>
      <c r="L12" t="n">
        <v>3.5</v>
      </c>
      <c r="M12" t="n">
        <v>81</v>
      </c>
      <c r="N12" t="n">
        <v>51.67</v>
      </c>
      <c r="O12" t="n">
        <v>28244.66</v>
      </c>
      <c r="P12" t="n">
        <v>399.53</v>
      </c>
      <c r="Q12" t="n">
        <v>452.68</v>
      </c>
      <c r="R12" t="n">
        <v>139.68</v>
      </c>
      <c r="S12" t="n">
        <v>57.64</v>
      </c>
      <c r="T12" t="n">
        <v>38563.48</v>
      </c>
      <c r="U12" t="n">
        <v>0.41</v>
      </c>
      <c r="V12" t="n">
        <v>0.8100000000000001</v>
      </c>
      <c r="W12" t="n">
        <v>6.94</v>
      </c>
      <c r="X12" t="n">
        <v>2.38</v>
      </c>
      <c r="Y12" t="n">
        <v>1</v>
      </c>
      <c r="Z12" t="n">
        <v>10</v>
      </c>
      <c r="AA12" t="n">
        <v>694.2768012536943</v>
      </c>
      <c r="AB12" t="n">
        <v>949.9401488060669</v>
      </c>
      <c r="AC12" t="n">
        <v>859.2791942533878</v>
      </c>
      <c r="AD12" t="n">
        <v>694276.8012536943</v>
      </c>
      <c r="AE12" t="n">
        <v>949940.1488060668</v>
      </c>
      <c r="AF12" t="n">
        <v>1.530248916455447e-05</v>
      </c>
      <c r="AG12" t="n">
        <v>38</v>
      </c>
      <c r="AH12" t="n">
        <v>859279.1942533877</v>
      </c>
    </row>
    <row r="13">
      <c r="A13" t="n">
        <v>11</v>
      </c>
      <c r="B13" t="n">
        <v>115</v>
      </c>
      <c r="C13" t="inlineStr">
        <is>
          <t xml:space="preserve">CONCLUIDO	</t>
        </is>
      </c>
      <c r="D13" t="n">
        <v>3.1262</v>
      </c>
      <c r="E13" t="n">
        <v>31.99</v>
      </c>
      <c r="F13" t="n">
        <v>25.95</v>
      </c>
      <c r="G13" t="n">
        <v>20.22</v>
      </c>
      <c r="H13" t="n">
        <v>0.29</v>
      </c>
      <c r="I13" t="n">
        <v>77</v>
      </c>
      <c r="J13" t="n">
        <v>227.53</v>
      </c>
      <c r="K13" t="n">
        <v>56.94</v>
      </c>
      <c r="L13" t="n">
        <v>3.75</v>
      </c>
      <c r="M13" t="n">
        <v>75</v>
      </c>
      <c r="N13" t="n">
        <v>51.84</v>
      </c>
      <c r="O13" t="n">
        <v>28296.58</v>
      </c>
      <c r="P13" t="n">
        <v>396.92</v>
      </c>
      <c r="Q13" t="n">
        <v>452.76</v>
      </c>
      <c r="R13" t="n">
        <v>134.55</v>
      </c>
      <c r="S13" t="n">
        <v>57.64</v>
      </c>
      <c r="T13" t="n">
        <v>36028.26</v>
      </c>
      <c r="U13" t="n">
        <v>0.43</v>
      </c>
      <c r="V13" t="n">
        <v>0.82</v>
      </c>
      <c r="W13" t="n">
        <v>6.92</v>
      </c>
      <c r="X13" t="n">
        <v>2.22</v>
      </c>
      <c r="Y13" t="n">
        <v>1</v>
      </c>
      <c r="Z13" t="n">
        <v>10</v>
      </c>
      <c r="AA13" t="n">
        <v>687.4239331000922</v>
      </c>
      <c r="AB13" t="n">
        <v>940.5637522711027</v>
      </c>
      <c r="AC13" t="n">
        <v>850.7976678438653</v>
      </c>
      <c r="AD13" t="n">
        <v>687423.9331000922</v>
      </c>
      <c r="AE13" t="n">
        <v>940563.7522711026</v>
      </c>
      <c r="AF13" t="n">
        <v>1.550484268692234e-05</v>
      </c>
      <c r="AG13" t="n">
        <v>38</v>
      </c>
      <c r="AH13" t="n">
        <v>850797.6678438652</v>
      </c>
    </row>
    <row r="14">
      <c r="A14" t="n">
        <v>12</v>
      </c>
      <c r="B14" t="n">
        <v>115</v>
      </c>
      <c r="C14" t="inlineStr">
        <is>
          <t xml:space="preserve">CONCLUIDO	</t>
        </is>
      </c>
      <c r="D14" t="n">
        <v>3.1624</v>
      </c>
      <c r="E14" t="n">
        <v>31.62</v>
      </c>
      <c r="F14" t="n">
        <v>25.8</v>
      </c>
      <c r="G14" t="n">
        <v>21.5</v>
      </c>
      <c r="H14" t="n">
        <v>0.31</v>
      </c>
      <c r="I14" t="n">
        <v>72</v>
      </c>
      <c r="J14" t="n">
        <v>227.95</v>
      </c>
      <c r="K14" t="n">
        <v>56.94</v>
      </c>
      <c r="L14" t="n">
        <v>4</v>
      </c>
      <c r="M14" t="n">
        <v>70</v>
      </c>
      <c r="N14" t="n">
        <v>52.01</v>
      </c>
      <c r="O14" t="n">
        <v>28348.56</v>
      </c>
      <c r="P14" t="n">
        <v>394.5</v>
      </c>
      <c r="Q14" t="n">
        <v>452.73</v>
      </c>
      <c r="R14" t="n">
        <v>129.7</v>
      </c>
      <c r="S14" t="n">
        <v>57.64</v>
      </c>
      <c r="T14" t="n">
        <v>33626.15</v>
      </c>
      <c r="U14" t="n">
        <v>0.44</v>
      </c>
      <c r="V14" t="n">
        <v>0.82</v>
      </c>
      <c r="W14" t="n">
        <v>6.92</v>
      </c>
      <c r="X14" t="n">
        <v>2.07</v>
      </c>
      <c r="Y14" t="n">
        <v>1</v>
      </c>
      <c r="Z14" t="n">
        <v>10</v>
      </c>
      <c r="AA14" t="n">
        <v>672.4226614932585</v>
      </c>
      <c r="AB14" t="n">
        <v>920.0383506492376</v>
      </c>
      <c r="AC14" t="n">
        <v>832.2311817452088</v>
      </c>
      <c r="AD14" t="n">
        <v>672422.6614932584</v>
      </c>
      <c r="AE14" t="n">
        <v>920038.3506492376</v>
      </c>
      <c r="AF14" t="n">
        <v>1.568438184157226e-05</v>
      </c>
      <c r="AG14" t="n">
        <v>37</v>
      </c>
      <c r="AH14" t="n">
        <v>832231.1817452088</v>
      </c>
    </row>
    <row r="15">
      <c r="A15" t="n">
        <v>13</v>
      </c>
      <c r="B15" t="n">
        <v>115</v>
      </c>
      <c r="C15" t="inlineStr">
        <is>
          <t xml:space="preserve">CONCLUIDO	</t>
        </is>
      </c>
      <c r="D15" t="n">
        <v>3.1955</v>
      </c>
      <c r="E15" t="n">
        <v>31.29</v>
      </c>
      <c r="F15" t="n">
        <v>25.65</v>
      </c>
      <c r="G15" t="n">
        <v>22.63</v>
      </c>
      <c r="H15" t="n">
        <v>0.33</v>
      </c>
      <c r="I15" t="n">
        <v>68</v>
      </c>
      <c r="J15" t="n">
        <v>228.38</v>
      </c>
      <c r="K15" t="n">
        <v>56.94</v>
      </c>
      <c r="L15" t="n">
        <v>4.25</v>
      </c>
      <c r="M15" t="n">
        <v>66</v>
      </c>
      <c r="N15" t="n">
        <v>52.18</v>
      </c>
      <c r="O15" t="n">
        <v>28400.61</v>
      </c>
      <c r="P15" t="n">
        <v>391.96</v>
      </c>
      <c r="Q15" t="n">
        <v>452.76</v>
      </c>
      <c r="R15" t="n">
        <v>125.02</v>
      </c>
      <c r="S15" t="n">
        <v>57.64</v>
      </c>
      <c r="T15" t="n">
        <v>31309.9</v>
      </c>
      <c r="U15" t="n">
        <v>0.46</v>
      </c>
      <c r="V15" t="n">
        <v>0.83</v>
      </c>
      <c r="W15" t="n">
        <v>6.9</v>
      </c>
      <c r="X15" t="n">
        <v>1.92</v>
      </c>
      <c r="Y15" t="n">
        <v>1</v>
      </c>
      <c r="Z15" t="n">
        <v>10</v>
      </c>
      <c r="AA15" t="n">
        <v>666.7680331576447</v>
      </c>
      <c r="AB15" t="n">
        <v>912.3014386958549</v>
      </c>
      <c r="AC15" t="n">
        <v>825.2326698098329</v>
      </c>
      <c r="AD15" t="n">
        <v>666768.0331576447</v>
      </c>
      <c r="AE15" t="n">
        <v>912301.438695855</v>
      </c>
      <c r="AF15" t="n">
        <v>1.584854609623835e-05</v>
      </c>
      <c r="AG15" t="n">
        <v>37</v>
      </c>
      <c r="AH15" t="n">
        <v>825232.6698098329</v>
      </c>
    </row>
    <row r="16">
      <c r="A16" t="n">
        <v>14</v>
      </c>
      <c r="B16" t="n">
        <v>115</v>
      </c>
      <c r="C16" t="inlineStr">
        <is>
          <t xml:space="preserve">CONCLUIDO	</t>
        </is>
      </c>
      <c r="D16" t="n">
        <v>3.2217</v>
      </c>
      <c r="E16" t="n">
        <v>31.04</v>
      </c>
      <c r="F16" t="n">
        <v>25.57</v>
      </c>
      <c r="G16" t="n">
        <v>23.97</v>
      </c>
      <c r="H16" t="n">
        <v>0.35</v>
      </c>
      <c r="I16" t="n">
        <v>64</v>
      </c>
      <c r="J16" t="n">
        <v>228.8</v>
      </c>
      <c r="K16" t="n">
        <v>56.94</v>
      </c>
      <c r="L16" t="n">
        <v>4.5</v>
      </c>
      <c r="M16" t="n">
        <v>62</v>
      </c>
      <c r="N16" t="n">
        <v>52.36</v>
      </c>
      <c r="O16" t="n">
        <v>28452.71</v>
      </c>
      <c r="P16" t="n">
        <v>390.61</v>
      </c>
      <c r="Q16" t="n">
        <v>452.79</v>
      </c>
      <c r="R16" t="n">
        <v>122.02</v>
      </c>
      <c r="S16" t="n">
        <v>57.64</v>
      </c>
      <c r="T16" t="n">
        <v>29826.2</v>
      </c>
      <c r="U16" t="n">
        <v>0.47</v>
      </c>
      <c r="V16" t="n">
        <v>0.83</v>
      </c>
      <c r="W16" t="n">
        <v>6.91</v>
      </c>
      <c r="X16" t="n">
        <v>1.84</v>
      </c>
      <c r="Y16" t="n">
        <v>1</v>
      </c>
      <c r="Z16" t="n">
        <v>10</v>
      </c>
      <c r="AA16" t="n">
        <v>653.9483218262739</v>
      </c>
      <c r="AB16" t="n">
        <v>894.7609440865251</v>
      </c>
      <c r="AC16" t="n">
        <v>809.3662153877788</v>
      </c>
      <c r="AD16" t="n">
        <v>653948.3218262738</v>
      </c>
      <c r="AE16" t="n">
        <v>894760.9440865251</v>
      </c>
      <c r="AF16" t="n">
        <v>1.597848879932752e-05</v>
      </c>
      <c r="AG16" t="n">
        <v>36</v>
      </c>
      <c r="AH16" t="n">
        <v>809366.2153877788</v>
      </c>
    </row>
    <row r="17">
      <c r="A17" t="n">
        <v>15</v>
      </c>
      <c r="B17" t="n">
        <v>115</v>
      </c>
      <c r="C17" t="inlineStr">
        <is>
          <t xml:space="preserve">CONCLUIDO	</t>
        </is>
      </c>
      <c r="D17" t="n">
        <v>3.2556</v>
      </c>
      <c r="E17" t="n">
        <v>30.72</v>
      </c>
      <c r="F17" t="n">
        <v>25.42</v>
      </c>
      <c r="G17" t="n">
        <v>25.42</v>
      </c>
      <c r="H17" t="n">
        <v>0.37</v>
      </c>
      <c r="I17" t="n">
        <v>60</v>
      </c>
      <c r="J17" t="n">
        <v>229.22</v>
      </c>
      <c r="K17" t="n">
        <v>56.94</v>
      </c>
      <c r="L17" t="n">
        <v>4.75</v>
      </c>
      <c r="M17" t="n">
        <v>58</v>
      </c>
      <c r="N17" t="n">
        <v>52.53</v>
      </c>
      <c r="O17" t="n">
        <v>28504.87</v>
      </c>
      <c r="P17" t="n">
        <v>388.19</v>
      </c>
      <c r="Q17" t="n">
        <v>452.73</v>
      </c>
      <c r="R17" t="n">
        <v>117.43</v>
      </c>
      <c r="S17" t="n">
        <v>57.64</v>
      </c>
      <c r="T17" t="n">
        <v>27553.56</v>
      </c>
      <c r="U17" t="n">
        <v>0.49</v>
      </c>
      <c r="V17" t="n">
        <v>0.83</v>
      </c>
      <c r="W17" t="n">
        <v>6.89</v>
      </c>
      <c r="X17" t="n">
        <v>1.7</v>
      </c>
      <c r="Y17" t="n">
        <v>1</v>
      </c>
      <c r="Z17" t="n">
        <v>10</v>
      </c>
      <c r="AA17" t="n">
        <v>648.5027226000595</v>
      </c>
      <c r="AB17" t="n">
        <v>887.3100349823363</v>
      </c>
      <c r="AC17" t="n">
        <v>802.626410591077</v>
      </c>
      <c r="AD17" t="n">
        <v>648502.7226000596</v>
      </c>
      <c r="AE17" t="n">
        <v>887310.0349823363</v>
      </c>
      <c r="AF17" t="n">
        <v>1.614662077011847e-05</v>
      </c>
      <c r="AG17" t="n">
        <v>36</v>
      </c>
      <c r="AH17" t="n">
        <v>802626.4105910771</v>
      </c>
    </row>
    <row r="18">
      <c r="A18" t="n">
        <v>16</v>
      </c>
      <c r="B18" t="n">
        <v>115</v>
      </c>
      <c r="C18" t="inlineStr">
        <is>
          <t xml:space="preserve">CONCLUIDO	</t>
        </is>
      </c>
      <c r="D18" t="n">
        <v>3.2771</v>
      </c>
      <c r="E18" t="n">
        <v>30.51</v>
      </c>
      <c r="F18" t="n">
        <v>25.35</v>
      </c>
      <c r="G18" t="n">
        <v>26.69</v>
      </c>
      <c r="H18" t="n">
        <v>0.39</v>
      </c>
      <c r="I18" t="n">
        <v>57</v>
      </c>
      <c r="J18" t="n">
        <v>229.65</v>
      </c>
      <c r="K18" t="n">
        <v>56.94</v>
      </c>
      <c r="L18" t="n">
        <v>5</v>
      </c>
      <c r="M18" t="n">
        <v>55</v>
      </c>
      <c r="N18" t="n">
        <v>52.7</v>
      </c>
      <c r="O18" t="n">
        <v>28557.1</v>
      </c>
      <c r="P18" t="n">
        <v>386.95</v>
      </c>
      <c r="Q18" t="n">
        <v>452.72</v>
      </c>
      <c r="R18" t="n">
        <v>115.28</v>
      </c>
      <c r="S18" t="n">
        <v>57.64</v>
      </c>
      <c r="T18" t="n">
        <v>26491.74</v>
      </c>
      <c r="U18" t="n">
        <v>0.5</v>
      </c>
      <c r="V18" t="n">
        <v>0.84</v>
      </c>
      <c r="W18" t="n">
        <v>6.89</v>
      </c>
      <c r="X18" t="n">
        <v>1.62</v>
      </c>
      <c r="Y18" t="n">
        <v>1</v>
      </c>
      <c r="Z18" t="n">
        <v>10</v>
      </c>
      <c r="AA18" t="n">
        <v>645.3603955981617</v>
      </c>
      <c r="AB18" t="n">
        <v>883.0105645486566</v>
      </c>
      <c r="AC18" t="n">
        <v>798.737275581243</v>
      </c>
      <c r="AD18" t="n">
        <v>645360.3955981617</v>
      </c>
      <c r="AE18" t="n">
        <v>883010.5645486566</v>
      </c>
      <c r="AF18" t="n">
        <v>1.625325314097409e-05</v>
      </c>
      <c r="AG18" t="n">
        <v>36</v>
      </c>
      <c r="AH18" t="n">
        <v>798737.275581243</v>
      </c>
    </row>
    <row r="19">
      <c r="A19" t="n">
        <v>17</v>
      </c>
      <c r="B19" t="n">
        <v>115</v>
      </c>
      <c r="C19" t="inlineStr">
        <is>
          <t xml:space="preserve">CONCLUIDO	</t>
        </is>
      </c>
      <c r="D19" t="n">
        <v>3.3015</v>
      </c>
      <c r="E19" t="n">
        <v>30.29</v>
      </c>
      <c r="F19" t="n">
        <v>25.26</v>
      </c>
      <c r="G19" t="n">
        <v>28.07</v>
      </c>
      <c r="H19" t="n">
        <v>0.41</v>
      </c>
      <c r="I19" t="n">
        <v>54</v>
      </c>
      <c r="J19" t="n">
        <v>230.07</v>
      </c>
      <c r="K19" t="n">
        <v>56.94</v>
      </c>
      <c r="L19" t="n">
        <v>5.25</v>
      </c>
      <c r="M19" t="n">
        <v>52</v>
      </c>
      <c r="N19" t="n">
        <v>52.88</v>
      </c>
      <c r="O19" t="n">
        <v>28609.38</v>
      </c>
      <c r="P19" t="n">
        <v>385.36</v>
      </c>
      <c r="Q19" t="n">
        <v>452.67</v>
      </c>
      <c r="R19" t="n">
        <v>112.17</v>
      </c>
      <c r="S19" t="n">
        <v>57.64</v>
      </c>
      <c r="T19" t="n">
        <v>24951.08</v>
      </c>
      <c r="U19" t="n">
        <v>0.51</v>
      </c>
      <c r="V19" t="n">
        <v>0.84</v>
      </c>
      <c r="W19" t="n">
        <v>6.88</v>
      </c>
      <c r="X19" t="n">
        <v>1.53</v>
      </c>
      <c r="Y19" t="n">
        <v>1</v>
      </c>
      <c r="Z19" t="n">
        <v>10</v>
      </c>
      <c r="AA19" t="n">
        <v>641.6951596064227</v>
      </c>
      <c r="AB19" t="n">
        <v>877.9956269659594</v>
      </c>
      <c r="AC19" t="n">
        <v>794.2009566029294</v>
      </c>
      <c r="AD19" t="n">
        <v>641695.1596064228</v>
      </c>
      <c r="AE19" t="n">
        <v>877995.6269659594</v>
      </c>
      <c r="AF19" t="n">
        <v>1.637426848278232e-05</v>
      </c>
      <c r="AG19" t="n">
        <v>36</v>
      </c>
      <c r="AH19" t="n">
        <v>794200.9566029294</v>
      </c>
    </row>
    <row r="20">
      <c r="A20" t="n">
        <v>18</v>
      </c>
      <c r="B20" t="n">
        <v>115</v>
      </c>
      <c r="C20" t="inlineStr">
        <is>
          <t xml:space="preserve">CONCLUIDO	</t>
        </is>
      </c>
      <c r="D20" t="n">
        <v>3.3267</v>
      </c>
      <c r="E20" t="n">
        <v>30.06</v>
      </c>
      <c r="F20" t="n">
        <v>25.16</v>
      </c>
      <c r="G20" t="n">
        <v>29.6</v>
      </c>
      <c r="H20" t="n">
        <v>0.42</v>
      </c>
      <c r="I20" t="n">
        <v>51</v>
      </c>
      <c r="J20" t="n">
        <v>230.49</v>
      </c>
      <c r="K20" t="n">
        <v>56.94</v>
      </c>
      <c r="L20" t="n">
        <v>5.5</v>
      </c>
      <c r="M20" t="n">
        <v>49</v>
      </c>
      <c r="N20" t="n">
        <v>53.05</v>
      </c>
      <c r="O20" t="n">
        <v>28661.73</v>
      </c>
      <c r="P20" t="n">
        <v>383.68</v>
      </c>
      <c r="Q20" t="n">
        <v>452.67</v>
      </c>
      <c r="R20" t="n">
        <v>109.13</v>
      </c>
      <c r="S20" t="n">
        <v>57.64</v>
      </c>
      <c r="T20" t="n">
        <v>23446.7</v>
      </c>
      <c r="U20" t="n">
        <v>0.53</v>
      </c>
      <c r="V20" t="n">
        <v>0.84</v>
      </c>
      <c r="W20" t="n">
        <v>6.87</v>
      </c>
      <c r="X20" t="n">
        <v>1.43</v>
      </c>
      <c r="Y20" t="n">
        <v>1</v>
      </c>
      <c r="Z20" t="n">
        <v>10</v>
      </c>
      <c r="AA20" t="n">
        <v>628.9512794130808</v>
      </c>
      <c r="AB20" t="n">
        <v>860.5588878651142</v>
      </c>
      <c r="AC20" t="n">
        <v>778.4283554092519</v>
      </c>
      <c r="AD20" t="n">
        <v>628951.2794130808</v>
      </c>
      <c r="AE20" t="n">
        <v>860558.8878651143</v>
      </c>
      <c r="AF20" t="n">
        <v>1.649925154071542e-05</v>
      </c>
      <c r="AG20" t="n">
        <v>35</v>
      </c>
      <c r="AH20" t="n">
        <v>778428.355409252</v>
      </c>
    </row>
    <row r="21">
      <c r="A21" t="n">
        <v>19</v>
      </c>
      <c r="B21" t="n">
        <v>115</v>
      </c>
      <c r="C21" t="inlineStr">
        <is>
          <t xml:space="preserve">CONCLUIDO	</t>
        </is>
      </c>
      <c r="D21" t="n">
        <v>3.3426</v>
      </c>
      <c r="E21" t="n">
        <v>29.92</v>
      </c>
      <c r="F21" t="n">
        <v>25.11</v>
      </c>
      <c r="G21" t="n">
        <v>30.74</v>
      </c>
      <c r="H21" t="n">
        <v>0.44</v>
      </c>
      <c r="I21" t="n">
        <v>49</v>
      </c>
      <c r="J21" t="n">
        <v>230.92</v>
      </c>
      <c r="K21" t="n">
        <v>56.94</v>
      </c>
      <c r="L21" t="n">
        <v>5.75</v>
      </c>
      <c r="M21" t="n">
        <v>47</v>
      </c>
      <c r="N21" t="n">
        <v>53.23</v>
      </c>
      <c r="O21" t="n">
        <v>28714.14</v>
      </c>
      <c r="P21" t="n">
        <v>382.75</v>
      </c>
      <c r="Q21" t="n">
        <v>452.7</v>
      </c>
      <c r="R21" t="n">
        <v>106.97</v>
      </c>
      <c r="S21" t="n">
        <v>57.64</v>
      </c>
      <c r="T21" t="n">
        <v>22377.73</v>
      </c>
      <c r="U21" t="n">
        <v>0.54</v>
      </c>
      <c r="V21" t="n">
        <v>0.84</v>
      </c>
      <c r="W21" t="n">
        <v>6.88</v>
      </c>
      <c r="X21" t="n">
        <v>1.38</v>
      </c>
      <c r="Y21" t="n">
        <v>1</v>
      </c>
      <c r="Z21" t="n">
        <v>10</v>
      </c>
      <c r="AA21" t="n">
        <v>626.7163049058905</v>
      </c>
      <c r="AB21" t="n">
        <v>857.5008971442603</v>
      </c>
      <c r="AC21" t="n">
        <v>775.6622150308792</v>
      </c>
      <c r="AD21" t="n">
        <v>626716.3049058905</v>
      </c>
      <c r="AE21" t="n">
        <v>857500.8971442604</v>
      </c>
      <c r="AF21" t="n">
        <v>1.657810989869701e-05</v>
      </c>
      <c r="AG21" t="n">
        <v>35</v>
      </c>
      <c r="AH21" t="n">
        <v>775662.2150308792</v>
      </c>
    </row>
    <row r="22">
      <c r="A22" t="n">
        <v>20</v>
      </c>
      <c r="B22" t="n">
        <v>115</v>
      </c>
      <c r="C22" t="inlineStr">
        <is>
          <t xml:space="preserve">CONCLUIDO	</t>
        </is>
      </c>
      <c r="D22" t="n">
        <v>3.3596</v>
      </c>
      <c r="E22" t="n">
        <v>29.77</v>
      </c>
      <c r="F22" t="n">
        <v>25.04</v>
      </c>
      <c r="G22" t="n">
        <v>31.97</v>
      </c>
      <c r="H22" t="n">
        <v>0.46</v>
      </c>
      <c r="I22" t="n">
        <v>47</v>
      </c>
      <c r="J22" t="n">
        <v>231.34</v>
      </c>
      <c r="K22" t="n">
        <v>56.94</v>
      </c>
      <c r="L22" t="n">
        <v>6</v>
      </c>
      <c r="M22" t="n">
        <v>45</v>
      </c>
      <c r="N22" t="n">
        <v>53.4</v>
      </c>
      <c r="O22" t="n">
        <v>28766.61</v>
      </c>
      <c r="P22" t="n">
        <v>381.67</v>
      </c>
      <c r="Q22" t="n">
        <v>452.6</v>
      </c>
      <c r="R22" t="n">
        <v>105.54</v>
      </c>
      <c r="S22" t="n">
        <v>57.64</v>
      </c>
      <c r="T22" t="n">
        <v>21670.63</v>
      </c>
      <c r="U22" t="n">
        <v>0.55</v>
      </c>
      <c r="V22" t="n">
        <v>0.85</v>
      </c>
      <c r="W22" t="n">
        <v>6.86</v>
      </c>
      <c r="X22" t="n">
        <v>1.32</v>
      </c>
      <c r="Y22" t="n">
        <v>1</v>
      </c>
      <c r="Z22" t="n">
        <v>10</v>
      </c>
      <c r="AA22" t="n">
        <v>624.265712837931</v>
      </c>
      <c r="AB22" t="n">
        <v>854.1478889643862</v>
      </c>
      <c r="AC22" t="n">
        <v>772.6292132457158</v>
      </c>
      <c r="AD22" t="n">
        <v>624265.712837931</v>
      </c>
      <c r="AE22" t="n">
        <v>854147.8889643862</v>
      </c>
      <c r="AF22" t="n">
        <v>1.666242386635029e-05</v>
      </c>
      <c r="AG22" t="n">
        <v>35</v>
      </c>
      <c r="AH22" t="n">
        <v>772629.2132457158</v>
      </c>
    </row>
    <row r="23">
      <c r="A23" t="n">
        <v>21</v>
      </c>
      <c r="B23" t="n">
        <v>115</v>
      </c>
      <c r="C23" t="inlineStr">
        <is>
          <t xml:space="preserve">CONCLUIDO	</t>
        </is>
      </c>
      <c r="D23" t="n">
        <v>3.3727</v>
      </c>
      <c r="E23" t="n">
        <v>29.65</v>
      </c>
      <c r="F23" t="n">
        <v>25.01</v>
      </c>
      <c r="G23" t="n">
        <v>33.35</v>
      </c>
      <c r="H23" t="n">
        <v>0.48</v>
      </c>
      <c r="I23" t="n">
        <v>45</v>
      </c>
      <c r="J23" t="n">
        <v>231.77</v>
      </c>
      <c r="K23" t="n">
        <v>56.94</v>
      </c>
      <c r="L23" t="n">
        <v>6.25</v>
      </c>
      <c r="M23" t="n">
        <v>43</v>
      </c>
      <c r="N23" t="n">
        <v>53.58</v>
      </c>
      <c r="O23" t="n">
        <v>28819.14</v>
      </c>
      <c r="P23" t="n">
        <v>381.12</v>
      </c>
      <c r="Q23" t="n">
        <v>452.72</v>
      </c>
      <c r="R23" t="n">
        <v>104.13</v>
      </c>
      <c r="S23" t="n">
        <v>57.64</v>
      </c>
      <c r="T23" t="n">
        <v>20975.94</v>
      </c>
      <c r="U23" t="n">
        <v>0.55</v>
      </c>
      <c r="V23" t="n">
        <v>0.85</v>
      </c>
      <c r="W23" t="n">
        <v>6.87</v>
      </c>
      <c r="X23" t="n">
        <v>1.29</v>
      </c>
      <c r="Y23" t="n">
        <v>1</v>
      </c>
      <c r="Z23" t="n">
        <v>10</v>
      </c>
      <c r="AA23" t="n">
        <v>622.6293364828402</v>
      </c>
      <c r="AB23" t="n">
        <v>851.9089266435213</v>
      </c>
      <c r="AC23" t="n">
        <v>770.6039343463509</v>
      </c>
      <c r="AD23" t="n">
        <v>622629.3364828402</v>
      </c>
      <c r="AE23" t="n">
        <v>851908.9266435213</v>
      </c>
      <c r="AF23" t="n">
        <v>1.672739521789488e-05</v>
      </c>
      <c r="AG23" t="n">
        <v>35</v>
      </c>
      <c r="AH23" t="n">
        <v>770603.934346351</v>
      </c>
    </row>
    <row r="24">
      <c r="A24" t="n">
        <v>22</v>
      </c>
      <c r="B24" t="n">
        <v>115</v>
      </c>
      <c r="C24" t="inlineStr">
        <is>
          <t xml:space="preserve">CONCLUIDO	</t>
        </is>
      </c>
      <c r="D24" t="n">
        <v>3.3917</v>
      </c>
      <c r="E24" t="n">
        <v>29.48</v>
      </c>
      <c r="F24" t="n">
        <v>24.94</v>
      </c>
      <c r="G24" t="n">
        <v>34.79</v>
      </c>
      <c r="H24" t="n">
        <v>0.5</v>
      </c>
      <c r="I24" t="n">
        <v>43</v>
      </c>
      <c r="J24" t="n">
        <v>232.2</v>
      </c>
      <c r="K24" t="n">
        <v>56.94</v>
      </c>
      <c r="L24" t="n">
        <v>6.5</v>
      </c>
      <c r="M24" t="n">
        <v>41</v>
      </c>
      <c r="N24" t="n">
        <v>53.75</v>
      </c>
      <c r="O24" t="n">
        <v>28871.74</v>
      </c>
      <c r="P24" t="n">
        <v>379.73</v>
      </c>
      <c r="Q24" t="n">
        <v>452.64</v>
      </c>
      <c r="R24" t="n">
        <v>101.65</v>
      </c>
      <c r="S24" t="n">
        <v>57.64</v>
      </c>
      <c r="T24" t="n">
        <v>19749.77</v>
      </c>
      <c r="U24" t="n">
        <v>0.57</v>
      </c>
      <c r="V24" t="n">
        <v>0.85</v>
      </c>
      <c r="W24" t="n">
        <v>6.87</v>
      </c>
      <c r="X24" t="n">
        <v>1.21</v>
      </c>
      <c r="Y24" t="n">
        <v>1</v>
      </c>
      <c r="Z24" t="n">
        <v>10</v>
      </c>
      <c r="AA24" t="n">
        <v>619.8200082067489</v>
      </c>
      <c r="AB24" t="n">
        <v>848.0650797573567</v>
      </c>
      <c r="AC24" t="n">
        <v>767.1269388121289</v>
      </c>
      <c r="AD24" t="n">
        <v>619820.0082067489</v>
      </c>
      <c r="AE24" t="n">
        <v>848065.0797573567</v>
      </c>
      <c r="AF24" t="n">
        <v>1.682162847586031e-05</v>
      </c>
      <c r="AG24" t="n">
        <v>35</v>
      </c>
      <c r="AH24" t="n">
        <v>767126.9388121289</v>
      </c>
    </row>
    <row r="25">
      <c r="A25" t="n">
        <v>23</v>
      </c>
      <c r="B25" t="n">
        <v>115</v>
      </c>
      <c r="C25" t="inlineStr">
        <is>
          <t xml:space="preserve">CONCLUIDO	</t>
        </is>
      </c>
      <c r="D25" t="n">
        <v>3.402</v>
      </c>
      <c r="E25" t="n">
        <v>29.39</v>
      </c>
      <c r="F25" t="n">
        <v>24.89</v>
      </c>
      <c r="G25" t="n">
        <v>35.56</v>
      </c>
      <c r="H25" t="n">
        <v>0.52</v>
      </c>
      <c r="I25" t="n">
        <v>42</v>
      </c>
      <c r="J25" t="n">
        <v>232.62</v>
      </c>
      <c r="K25" t="n">
        <v>56.94</v>
      </c>
      <c r="L25" t="n">
        <v>6.75</v>
      </c>
      <c r="M25" t="n">
        <v>40</v>
      </c>
      <c r="N25" t="n">
        <v>53.93</v>
      </c>
      <c r="O25" t="n">
        <v>28924.39</v>
      </c>
      <c r="P25" t="n">
        <v>378.92</v>
      </c>
      <c r="Q25" t="n">
        <v>452.64</v>
      </c>
      <c r="R25" t="n">
        <v>100.01</v>
      </c>
      <c r="S25" t="n">
        <v>57.64</v>
      </c>
      <c r="T25" t="n">
        <v>18932.96</v>
      </c>
      <c r="U25" t="n">
        <v>0.58</v>
      </c>
      <c r="V25" t="n">
        <v>0.85</v>
      </c>
      <c r="W25" t="n">
        <v>6.87</v>
      </c>
      <c r="X25" t="n">
        <v>1.16</v>
      </c>
      <c r="Y25" t="n">
        <v>1</v>
      </c>
      <c r="Z25" t="n">
        <v>10</v>
      </c>
      <c r="AA25" t="n">
        <v>618.2536680766967</v>
      </c>
      <c r="AB25" t="n">
        <v>845.9219440893698</v>
      </c>
      <c r="AC25" t="n">
        <v>765.1883410043847</v>
      </c>
      <c r="AD25" t="n">
        <v>618253.6680766967</v>
      </c>
      <c r="AE25" t="n">
        <v>845921.9440893698</v>
      </c>
      <c r="AF25" t="n">
        <v>1.687271282096788e-05</v>
      </c>
      <c r="AG25" t="n">
        <v>35</v>
      </c>
      <c r="AH25" t="n">
        <v>765188.3410043847</v>
      </c>
    </row>
    <row r="26">
      <c r="A26" t="n">
        <v>24</v>
      </c>
      <c r="B26" t="n">
        <v>115</v>
      </c>
      <c r="C26" t="inlineStr">
        <is>
          <t xml:space="preserve">CONCLUIDO	</t>
        </is>
      </c>
      <c r="D26" t="n">
        <v>3.4128</v>
      </c>
      <c r="E26" t="n">
        <v>29.3</v>
      </c>
      <c r="F26" t="n">
        <v>24.88</v>
      </c>
      <c r="G26" t="n">
        <v>37.33</v>
      </c>
      <c r="H26" t="n">
        <v>0.53</v>
      </c>
      <c r="I26" t="n">
        <v>40</v>
      </c>
      <c r="J26" t="n">
        <v>233.05</v>
      </c>
      <c r="K26" t="n">
        <v>56.94</v>
      </c>
      <c r="L26" t="n">
        <v>7</v>
      </c>
      <c r="M26" t="n">
        <v>38</v>
      </c>
      <c r="N26" t="n">
        <v>54.11</v>
      </c>
      <c r="O26" t="n">
        <v>28977.11</v>
      </c>
      <c r="P26" t="n">
        <v>378.76</v>
      </c>
      <c r="Q26" t="n">
        <v>452.67</v>
      </c>
      <c r="R26" t="n">
        <v>99.65000000000001</v>
      </c>
      <c r="S26" t="n">
        <v>57.64</v>
      </c>
      <c r="T26" t="n">
        <v>18764.87</v>
      </c>
      <c r="U26" t="n">
        <v>0.58</v>
      </c>
      <c r="V26" t="n">
        <v>0.85</v>
      </c>
      <c r="W26" t="n">
        <v>6.87</v>
      </c>
      <c r="X26" t="n">
        <v>1.16</v>
      </c>
      <c r="Y26" t="n">
        <v>1</v>
      </c>
      <c r="Z26" t="n">
        <v>10</v>
      </c>
      <c r="AA26" t="n">
        <v>608.1897599590869</v>
      </c>
      <c r="AB26" t="n">
        <v>832.1520610145649</v>
      </c>
      <c r="AC26" t="n">
        <v>752.732636244087</v>
      </c>
      <c r="AD26" t="n">
        <v>608189.7599590869</v>
      </c>
      <c r="AE26" t="n">
        <v>832152.0610145648</v>
      </c>
      <c r="AF26" t="n">
        <v>1.692627698865349e-05</v>
      </c>
      <c r="AG26" t="n">
        <v>34</v>
      </c>
      <c r="AH26" t="n">
        <v>752732.636244087</v>
      </c>
    </row>
    <row r="27">
      <c r="A27" t="n">
        <v>25</v>
      </c>
      <c r="B27" t="n">
        <v>115</v>
      </c>
      <c r="C27" t="inlineStr">
        <is>
          <t xml:space="preserve">CONCLUIDO	</t>
        </is>
      </c>
      <c r="D27" t="n">
        <v>3.4247</v>
      </c>
      <c r="E27" t="n">
        <v>29.2</v>
      </c>
      <c r="F27" t="n">
        <v>24.83</v>
      </c>
      <c r="G27" t="n">
        <v>38.2</v>
      </c>
      <c r="H27" t="n">
        <v>0.55</v>
      </c>
      <c r="I27" t="n">
        <v>39</v>
      </c>
      <c r="J27" t="n">
        <v>233.48</v>
      </c>
      <c r="K27" t="n">
        <v>56.94</v>
      </c>
      <c r="L27" t="n">
        <v>7.25</v>
      </c>
      <c r="M27" t="n">
        <v>37</v>
      </c>
      <c r="N27" t="n">
        <v>54.29</v>
      </c>
      <c r="O27" t="n">
        <v>29029.89</v>
      </c>
      <c r="P27" t="n">
        <v>377.69</v>
      </c>
      <c r="Q27" t="n">
        <v>452.6</v>
      </c>
      <c r="R27" t="n">
        <v>98.42</v>
      </c>
      <c r="S27" t="n">
        <v>57.64</v>
      </c>
      <c r="T27" t="n">
        <v>18151.97</v>
      </c>
      <c r="U27" t="n">
        <v>0.59</v>
      </c>
      <c r="V27" t="n">
        <v>0.85</v>
      </c>
      <c r="W27" t="n">
        <v>6.85</v>
      </c>
      <c r="X27" t="n">
        <v>1.1</v>
      </c>
      <c r="Y27" t="n">
        <v>1</v>
      </c>
      <c r="Z27" t="n">
        <v>10</v>
      </c>
      <c r="AA27" t="n">
        <v>606.317027782897</v>
      </c>
      <c r="AB27" t="n">
        <v>829.5897062319892</v>
      </c>
      <c r="AC27" t="n">
        <v>750.4148290056729</v>
      </c>
      <c r="AD27" t="n">
        <v>606317.027782897</v>
      </c>
      <c r="AE27" t="n">
        <v>829589.7062319892</v>
      </c>
      <c r="AF27" t="n">
        <v>1.698529676601079e-05</v>
      </c>
      <c r="AG27" t="n">
        <v>34</v>
      </c>
      <c r="AH27" t="n">
        <v>750414.8290056729</v>
      </c>
    </row>
    <row r="28">
      <c r="A28" t="n">
        <v>26</v>
      </c>
      <c r="B28" t="n">
        <v>115</v>
      </c>
      <c r="C28" t="inlineStr">
        <is>
          <t xml:space="preserve">CONCLUIDO	</t>
        </is>
      </c>
      <c r="D28" t="n">
        <v>3.4413</v>
      </c>
      <c r="E28" t="n">
        <v>29.06</v>
      </c>
      <c r="F28" t="n">
        <v>24.77</v>
      </c>
      <c r="G28" t="n">
        <v>40.17</v>
      </c>
      <c r="H28" t="n">
        <v>0.57</v>
      </c>
      <c r="I28" t="n">
        <v>37</v>
      </c>
      <c r="J28" t="n">
        <v>233.91</v>
      </c>
      <c r="K28" t="n">
        <v>56.94</v>
      </c>
      <c r="L28" t="n">
        <v>7.5</v>
      </c>
      <c r="M28" t="n">
        <v>35</v>
      </c>
      <c r="N28" t="n">
        <v>54.46</v>
      </c>
      <c r="O28" t="n">
        <v>29082.74</v>
      </c>
      <c r="P28" t="n">
        <v>376.35</v>
      </c>
      <c r="Q28" t="n">
        <v>452.68</v>
      </c>
      <c r="R28" t="n">
        <v>96.5</v>
      </c>
      <c r="S28" t="n">
        <v>57.64</v>
      </c>
      <c r="T28" t="n">
        <v>17202.33</v>
      </c>
      <c r="U28" t="n">
        <v>0.6</v>
      </c>
      <c r="V28" t="n">
        <v>0.86</v>
      </c>
      <c r="W28" t="n">
        <v>6.86</v>
      </c>
      <c r="X28" t="n">
        <v>1.05</v>
      </c>
      <c r="Y28" t="n">
        <v>1</v>
      </c>
      <c r="Z28" t="n">
        <v>10</v>
      </c>
      <c r="AA28" t="n">
        <v>603.8466121661851</v>
      </c>
      <c r="AB28" t="n">
        <v>826.209574598159</v>
      </c>
      <c r="AC28" t="n">
        <v>747.357292390931</v>
      </c>
      <c r="AD28" t="n">
        <v>603846.612166185</v>
      </c>
      <c r="AE28" t="n">
        <v>826209.5745981589</v>
      </c>
      <c r="AF28" t="n">
        <v>1.706762687560163e-05</v>
      </c>
      <c r="AG28" t="n">
        <v>34</v>
      </c>
      <c r="AH28" t="n">
        <v>747357.2923909309</v>
      </c>
    </row>
    <row r="29">
      <c r="A29" t="n">
        <v>27</v>
      </c>
      <c r="B29" t="n">
        <v>115</v>
      </c>
      <c r="C29" t="inlineStr">
        <is>
          <t xml:space="preserve">CONCLUIDO	</t>
        </is>
      </c>
      <c r="D29" t="n">
        <v>3.4519</v>
      </c>
      <c r="E29" t="n">
        <v>28.97</v>
      </c>
      <c r="F29" t="n">
        <v>24.73</v>
      </c>
      <c r="G29" t="n">
        <v>41.21</v>
      </c>
      <c r="H29" t="n">
        <v>0.59</v>
      </c>
      <c r="I29" t="n">
        <v>36</v>
      </c>
      <c r="J29" t="n">
        <v>234.34</v>
      </c>
      <c r="K29" t="n">
        <v>56.94</v>
      </c>
      <c r="L29" t="n">
        <v>7.75</v>
      </c>
      <c r="M29" t="n">
        <v>34</v>
      </c>
      <c r="N29" t="n">
        <v>54.64</v>
      </c>
      <c r="O29" t="n">
        <v>29135.65</v>
      </c>
      <c r="P29" t="n">
        <v>375.78</v>
      </c>
      <c r="Q29" t="n">
        <v>452.61</v>
      </c>
      <c r="R29" t="n">
        <v>94.98</v>
      </c>
      <c r="S29" t="n">
        <v>57.64</v>
      </c>
      <c r="T29" t="n">
        <v>16448.31</v>
      </c>
      <c r="U29" t="n">
        <v>0.61</v>
      </c>
      <c r="V29" t="n">
        <v>0.86</v>
      </c>
      <c r="W29" t="n">
        <v>6.86</v>
      </c>
      <c r="X29" t="n">
        <v>1</v>
      </c>
      <c r="Y29" t="n">
        <v>1</v>
      </c>
      <c r="Z29" t="n">
        <v>10</v>
      </c>
      <c r="AA29" t="n">
        <v>602.4794479838459</v>
      </c>
      <c r="AB29" t="n">
        <v>824.3389602488555</v>
      </c>
      <c r="AC29" t="n">
        <v>745.6652068497013</v>
      </c>
      <c r="AD29" t="n">
        <v>602479.447983846</v>
      </c>
      <c r="AE29" t="n">
        <v>824338.9602488555</v>
      </c>
      <c r="AF29" t="n">
        <v>1.712019911425604e-05</v>
      </c>
      <c r="AG29" t="n">
        <v>34</v>
      </c>
      <c r="AH29" t="n">
        <v>745665.2068497014</v>
      </c>
    </row>
    <row r="30">
      <c r="A30" t="n">
        <v>28</v>
      </c>
      <c r="B30" t="n">
        <v>115</v>
      </c>
      <c r="C30" t="inlineStr">
        <is>
          <t xml:space="preserve">CONCLUIDO	</t>
        </is>
      </c>
      <c r="D30" t="n">
        <v>3.4591</v>
      </c>
      <c r="E30" t="n">
        <v>28.91</v>
      </c>
      <c r="F30" t="n">
        <v>24.71</v>
      </c>
      <c r="G30" t="n">
        <v>42.36</v>
      </c>
      <c r="H30" t="n">
        <v>0.61</v>
      </c>
      <c r="I30" t="n">
        <v>35</v>
      </c>
      <c r="J30" t="n">
        <v>234.77</v>
      </c>
      <c r="K30" t="n">
        <v>56.94</v>
      </c>
      <c r="L30" t="n">
        <v>8</v>
      </c>
      <c r="M30" t="n">
        <v>33</v>
      </c>
      <c r="N30" t="n">
        <v>54.82</v>
      </c>
      <c r="O30" t="n">
        <v>29188.62</v>
      </c>
      <c r="P30" t="n">
        <v>375.47</v>
      </c>
      <c r="Q30" t="n">
        <v>452.61</v>
      </c>
      <c r="R30" t="n">
        <v>94.55</v>
      </c>
      <c r="S30" t="n">
        <v>57.64</v>
      </c>
      <c r="T30" t="n">
        <v>16239.53</v>
      </c>
      <c r="U30" t="n">
        <v>0.61</v>
      </c>
      <c r="V30" t="n">
        <v>0.86</v>
      </c>
      <c r="W30" t="n">
        <v>6.85</v>
      </c>
      <c r="X30" t="n">
        <v>0.99</v>
      </c>
      <c r="Y30" t="n">
        <v>1</v>
      </c>
      <c r="Z30" t="n">
        <v>10</v>
      </c>
      <c r="AA30" t="n">
        <v>601.6191136032927</v>
      </c>
      <c r="AB30" t="n">
        <v>823.1618127941086</v>
      </c>
      <c r="AC30" t="n">
        <v>744.6004046958985</v>
      </c>
      <c r="AD30" t="n">
        <v>601619.1136032927</v>
      </c>
      <c r="AE30" t="n">
        <v>823161.8127941086</v>
      </c>
      <c r="AF30" t="n">
        <v>1.715590855937977e-05</v>
      </c>
      <c r="AG30" t="n">
        <v>34</v>
      </c>
      <c r="AH30" t="n">
        <v>744600.4046958985</v>
      </c>
    </row>
    <row r="31">
      <c r="A31" t="n">
        <v>29</v>
      </c>
      <c r="B31" t="n">
        <v>115</v>
      </c>
      <c r="C31" t="inlineStr">
        <is>
          <t xml:space="preserve">CONCLUIDO	</t>
        </is>
      </c>
      <c r="D31" t="n">
        <v>3.4727</v>
      </c>
      <c r="E31" t="n">
        <v>28.8</v>
      </c>
      <c r="F31" t="n">
        <v>24.64</v>
      </c>
      <c r="G31" t="n">
        <v>43.49</v>
      </c>
      <c r="H31" t="n">
        <v>0.62</v>
      </c>
      <c r="I31" t="n">
        <v>34</v>
      </c>
      <c r="J31" t="n">
        <v>235.2</v>
      </c>
      <c r="K31" t="n">
        <v>56.94</v>
      </c>
      <c r="L31" t="n">
        <v>8.25</v>
      </c>
      <c r="M31" t="n">
        <v>32</v>
      </c>
      <c r="N31" t="n">
        <v>55</v>
      </c>
      <c r="O31" t="n">
        <v>29241.66</v>
      </c>
      <c r="P31" t="n">
        <v>374.04</v>
      </c>
      <c r="Q31" t="n">
        <v>452.63</v>
      </c>
      <c r="R31" t="n">
        <v>92.34999999999999</v>
      </c>
      <c r="S31" t="n">
        <v>57.64</v>
      </c>
      <c r="T31" t="n">
        <v>15144.78</v>
      </c>
      <c r="U31" t="n">
        <v>0.62</v>
      </c>
      <c r="V31" t="n">
        <v>0.86</v>
      </c>
      <c r="W31" t="n">
        <v>6.84</v>
      </c>
      <c r="X31" t="n">
        <v>0.92</v>
      </c>
      <c r="Y31" t="n">
        <v>1</v>
      </c>
      <c r="Z31" t="n">
        <v>10</v>
      </c>
      <c r="AA31" t="n">
        <v>599.3728021605433</v>
      </c>
      <c r="AB31" t="n">
        <v>820.0883103778721</v>
      </c>
      <c r="AC31" t="n">
        <v>741.82023303658</v>
      </c>
      <c r="AD31" t="n">
        <v>599372.8021605433</v>
      </c>
      <c r="AE31" t="n">
        <v>820088.3103778721</v>
      </c>
      <c r="AF31" t="n">
        <v>1.72233597335024e-05</v>
      </c>
      <c r="AG31" t="n">
        <v>34</v>
      </c>
      <c r="AH31" t="n">
        <v>741820.23303658</v>
      </c>
    </row>
    <row r="32">
      <c r="A32" t="n">
        <v>30</v>
      </c>
      <c r="B32" t="n">
        <v>115</v>
      </c>
      <c r="C32" t="inlineStr">
        <is>
          <t xml:space="preserve">CONCLUIDO	</t>
        </is>
      </c>
      <c r="D32" t="n">
        <v>3.4779</v>
      </c>
      <c r="E32" t="n">
        <v>28.75</v>
      </c>
      <c r="F32" t="n">
        <v>24.64</v>
      </c>
      <c r="G32" t="n">
        <v>44.81</v>
      </c>
      <c r="H32" t="n">
        <v>0.64</v>
      </c>
      <c r="I32" t="n">
        <v>33</v>
      </c>
      <c r="J32" t="n">
        <v>235.63</v>
      </c>
      <c r="K32" t="n">
        <v>56.94</v>
      </c>
      <c r="L32" t="n">
        <v>8.5</v>
      </c>
      <c r="M32" t="n">
        <v>31</v>
      </c>
      <c r="N32" t="n">
        <v>55.18</v>
      </c>
      <c r="O32" t="n">
        <v>29294.76</v>
      </c>
      <c r="P32" t="n">
        <v>374.25</v>
      </c>
      <c r="Q32" t="n">
        <v>452.58</v>
      </c>
      <c r="R32" t="n">
        <v>92.27</v>
      </c>
      <c r="S32" t="n">
        <v>57.64</v>
      </c>
      <c r="T32" t="n">
        <v>15106.46</v>
      </c>
      <c r="U32" t="n">
        <v>0.62</v>
      </c>
      <c r="V32" t="n">
        <v>0.86</v>
      </c>
      <c r="W32" t="n">
        <v>6.85</v>
      </c>
      <c r="X32" t="n">
        <v>0.92</v>
      </c>
      <c r="Y32" t="n">
        <v>1</v>
      </c>
      <c r="Z32" t="n">
        <v>10</v>
      </c>
      <c r="AA32" t="n">
        <v>599.0803671063887</v>
      </c>
      <c r="AB32" t="n">
        <v>819.6881878354537</v>
      </c>
      <c r="AC32" t="n">
        <v>741.4582976280346</v>
      </c>
      <c r="AD32" t="n">
        <v>599080.3671063888</v>
      </c>
      <c r="AE32" t="n">
        <v>819688.1878354538</v>
      </c>
      <c r="AF32" t="n">
        <v>1.724914988831399e-05</v>
      </c>
      <c r="AG32" t="n">
        <v>34</v>
      </c>
      <c r="AH32" t="n">
        <v>741458.2976280346</v>
      </c>
    </row>
    <row r="33">
      <c r="A33" t="n">
        <v>31</v>
      </c>
      <c r="B33" t="n">
        <v>115</v>
      </c>
      <c r="C33" t="inlineStr">
        <is>
          <t xml:space="preserve">CONCLUIDO	</t>
        </is>
      </c>
      <c r="D33" t="n">
        <v>3.4854</v>
      </c>
      <c r="E33" t="n">
        <v>28.69</v>
      </c>
      <c r="F33" t="n">
        <v>24.63</v>
      </c>
      <c r="G33" t="n">
        <v>46.17</v>
      </c>
      <c r="H33" t="n">
        <v>0.66</v>
      </c>
      <c r="I33" t="n">
        <v>32</v>
      </c>
      <c r="J33" t="n">
        <v>236.06</v>
      </c>
      <c r="K33" t="n">
        <v>56.94</v>
      </c>
      <c r="L33" t="n">
        <v>8.75</v>
      </c>
      <c r="M33" t="n">
        <v>30</v>
      </c>
      <c r="N33" t="n">
        <v>55.36</v>
      </c>
      <c r="O33" t="n">
        <v>29347.92</v>
      </c>
      <c r="P33" t="n">
        <v>373.71</v>
      </c>
      <c r="Q33" t="n">
        <v>452.62</v>
      </c>
      <c r="R33" t="n">
        <v>91.83</v>
      </c>
      <c r="S33" t="n">
        <v>57.64</v>
      </c>
      <c r="T33" t="n">
        <v>14892.04</v>
      </c>
      <c r="U33" t="n">
        <v>0.63</v>
      </c>
      <c r="V33" t="n">
        <v>0.86</v>
      </c>
      <c r="W33" t="n">
        <v>6.84</v>
      </c>
      <c r="X33" t="n">
        <v>0.9</v>
      </c>
      <c r="Y33" t="n">
        <v>1</v>
      </c>
      <c r="Z33" t="n">
        <v>10</v>
      </c>
      <c r="AA33" t="n">
        <v>598.0619687237499</v>
      </c>
      <c r="AB33" t="n">
        <v>818.2947702397618</v>
      </c>
      <c r="AC33" t="n">
        <v>740.1978658520013</v>
      </c>
      <c r="AD33" t="n">
        <v>598061.96872375</v>
      </c>
      <c r="AE33" t="n">
        <v>818294.7702397618</v>
      </c>
      <c r="AF33" t="n">
        <v>1.728634722698455e-05</v>
      </c>
      <c r="AG33" t="n">
        <v>34</v>
      </c>
      <c r="AH33" t="n">
        <v>740197.8658520014</v>
      </c>
    </row>
    <row r="34">
      <c r="A34" t="n">
        <v>32</v>
      </c>
      <c r="B34" t="n">
        <v>115</v>
      </c>
      <c r="C34" t="inlineStr">
        <is>
          <t xml:space="preserve">CONCLUIDO	</t>
        </is>
      </c>
      <c r="D34" t="n">
        <v>3.496</v>
      </c>
      <c r="E34" t="n">
        <v>28.6</v>
      </c>
      <c r="F34" t="n">
        <v>24.58</v>
      </c>
      <c r="G34" t="n">
        <v>47.58</v>
      </c>
      <c r="H34" t="n">
        <v>0.68</v>
      </c>
      <c r="I34" t="n">
        <v>31</v>
      </c>
      <c r="J34" t="n">
        <v>236.49</v>
      </c>
      <c r="K34" t="n">
        <v>56.94</v>
      </c>
      <c r="L34" t="n">
        <v>9</v>
      </c>
      <c r="M34" t="n">
        <v>29</v>
      </c>
      <c r="N34" t="n">
        <v>55.55</v>
      </c>
      <c r="O34" t="n">
        <v>29401.15</v>
      </c>
      <c r="P34" t="n">
        <v>372.89</v>
      </c>
      <c r="Q34" t="n">
        <v>452.59</v>
      </c>
      <c r="R34" t="n">
        <v>90.38</v>
      </c>
      <c r="S34" t="n">
        <v>57.64</v>
      </c>
      <c r="T34" t="n">
        <v>14172.1</v>
      </c>
      <c r="U34" t="n">
        <v>0.64</v>
      </c>
      <c r="V34" t="n">
        <v>0.86</v>
      </c>
      <c r="W34" t="n">
        <v>6.84</v>
      </c>
      <c r="X34" t="n">
        <v>0.86</v>
      </c>
      <c r="Y34" t="n">
        <v>1</v>
      </c>
      <c r="Z34" t="n">
        <v>10</v>
      </c>
      <c r="AA34" t="n">
        <v>596.5434266223114</v>
      </c>
      <c r="AB34" t="n">
        <v>816.217033943224</v>
      </c>
      <c r="AC34" t="n">
        <v>738.3184257914841</v>
      </c>
      <c r="AD34" t="n">
        <v>596543.4266223114</v>
      </c>
      <c r="AE34" t="n">
        <v>816217.033943224</v>
      </c>
      <c r="AF34" t="n">
        <v>1.733891946563895e-05</v>
      </c>
      <c r="AG34" t="n">
        <v>34</v>
      </c>
      <c r="AH34" t="n">
        <v>738318.4257914841</v>
      </c>
    </row>
    <row r="35">
      <c r="A35" t="n">
        <v>33</v>
      </c>
      <c r="B35" t="n">
        <v>115</v>
      </c>
      <c r="C35" t="inlineStr">
        <is>
          <t xml:space="preserve">CONCLUIDO	</t>
        </is>
      </c>
      <c r="D35" t="n">
        <v>3.5056</v>
      </c>
      <c r="E35" t="n">
        <v>28.53</v>
      </c>
      <c r="F35" t="n">
        <v>24.55</v>
      </c>
      <c r="G35" t="n">
        <v>49.1</v>
      </c>
      <c r="H35" t="n">
        <v>0.6899999999999999</v>
      </c>
      <c r="I35" t="n">
        <v>30</v>
      </c>
      <c r="J35" t="n">
        <v>236.92</v>
      </c>
      <c r="K35" t="n">
        <v>56.94</v>
      </c>
      <c r="L35" t="n">
        <v>9.25</v>
      </c>
      <c r="M35" t="n">
        <v>28</v>
      </c>
      <c r="N35" t="n">
        <v>55.73</v>
      </c>
      <c r="O35" t="n">
        <v>29454.44</v>
      </c>
      <c r="P35" t="n">
        <v>372.35</v>
      </c>
      <c r="Q35" t="n">
        <v>452.63</v>
      </c>
      <c r="R35" t="n">
        <v>89</v>
      </c>
      <c r="S35" t="n">
        <v>57.64</v>
      </c>
      <c r="T35" t="n">
        <v>13485.65</v>
      </c>
      <c r="U35" t="n">
        <v>0.65</v>
      </c>
      <c r="V35" t="n">
        <v>0.86</v>
      </c>
      <c r="W35" t="n">
        <v>6.84</v>
      </c>
      <c r="X35" t="n">
        <v>0.82</v>
      </c>
      <c r="Y35" t="n">
        <v>1</v>
      </c>
      <c r="Z35" t="n">
        <v>10</v>
      </c>
      <c r="AA35" t="n">
        <v>595.3360038466824</v>
      </c>
      <c r="AB35" t="n">
        <v>814.5649848338751</v>
      </c>
      <c r="AC35" t="n">
        <v>736.8240459304658</v>
      </c>
      <c r="AD35" t="n">
        <v>595336.0038466824</v>
      </c>
      <c r="AE35" t="n">
        <v>814564.9848338751</v>
      </c>
      <c r="AF35" t="n">
        <v>1.738653205913727e-05</v>
      </c>
      <c r="AG35" t="n">
        <v>34</v>
      </c>
      <c r="AH35" t="n">
        <v>736824.0459304658</v>
      </c>
    </row>
    <row r="36">
      <c r="A36" t="n">
        <v>34</v>
      </c>
      <c r="B36" t="n">
        <v>115</v>
      </c>
      <c r="C36" t="inlineStr">
        <is>
          <t xml:space="preserve">CONCLUIDO	</t>
        </is>
      </c>
      <c r="D36" t="n">
        <v>3.5126</v>
      </c>
      <c r="E36" t="n">
        <v>28.47</v>
      </c>
      <c r="F36" t="n">
        <v>24.54</v>
      </c>
      <c r="G36" t="n">
        <v>50.76</v>
      </c>
      <c r="H36" t="n">
        <v>0.71</v>
      </c>
      <c r="I36" t="n">
        <v>29</v>
      </c>
      <c r="J36" t="n">
        <v>237.35</v>
      </c>
      <c r="K36" t="n">
        <v>56.94</v>
      </c>
      <c r="L36" t="n">
        <v>9.5</v>
      </c>
      <c r="M36" t="n">
        <v>27</v>
      </c>
      <c r="N36" t="n">
        <v>55.91</v>
      </c>
      <c r="O36" t="n">
        <v>29507.8</v>
      </c>
      <c r="P36" t="n">
        <v>371.63</v>
      </c>
      <c r="Q36" t="n">
        <v>452.61</v>
      </c>
      <c r="R36" t="n">
        <v>88.73</v>
      </c>
      <c r="S36" t="n">
        <v>57.64</v>
      </c>
      <c r="T36" t="n">
        <v>13356.14</v>
      </c>
      <c r="U36" t="n">
        <v>0.65</v>
      </c>
      <c r="V36" t="n">
        <v>0.86</v>
      </c>
      <c r="W36" t="n">
        <v>6.84</v>
      </c>
      <c r="X36" t="n">
        <v>0.8100000000000001</v>
      </c>
      <c r="Y36" t="n">
        <v>1</v>
      </c>
      <c r="Z36" t="n">
        <v>10</v>
      </c>
      <c r="AA36" t="n">
        <v>585.2731175419153</v>
      </c>
      <c r="AB36" t="n">
        <v>800.7964998484808</v>
      </c>
      <c r="AC36" t="n">
        <v>724.3696058278877</v>
      </c>
      <c r="AD36" t="n">
        <v>585273.1175419153</v>
      </c>
      <c r="AE36" t="n">
        <v>800796.4998484808</v>
      </c>
      <c r="AF36" t="n">
        <v>1.74212495752298e-05</v>
      </c>
      <c r="AG36" t="n">
        <v>33</v>
      </c>
      <c r="AH36" t="n">
        <v>724369.6058278877</v>
      </c>
    </row>
    <row r="37">
      <c r="A37" t="n">
        <v>35</v>
      </c>
      <c r="B37" t="n">
        <v>115</v>
      </c>
      <c r="C37" t="inlineStr">
        <is>
          <t xml:space="preserve">CONCLUIDO	</t>
        </is>
      </c>
      <c r="D37" t="n">
        <v>3.5116</v>
      </c>
      <c r="E37" t="n">
        <v>28.48</v>
      </c>
      <c r="F37" t="n">
        <v>24.54</v>
      </c>
      <c r="G37" t="n">
        <v>50.78</v>
      </c>
      <c r="H37" t="n">
        <v>0.73</v>
      </c>
      <c r="I37" t="n">
        <v>29</v>
      </c>
      <c r="J37" t="n">
        <v>237.79</v>
      </c>
      <c r="K37" t="n">
        <v>56.94</v>
      </c>
      <c r="L37" t="n">
        <v>9.75</v>
      </c>
      <c r="M37" t="n">
        <v>27</v>
      </c>
      <c r="N37" t="n">
        <v>56.09</v>
      </c>
      <c r="O37" t="n">
        <v>29561.22</v>
      </c>
      <c r="P37" t="n">
        <v>371.92</v>
      </c>
      <c r="Q37" t="n">
        <v>452.66</v>
      </c>
      <c r="R37" t="n">
        <v>88.89</v>
      </c>
      <c r="S37" t="n">
        <v>57.64</v>
      </c>
      <c r="T37" t="n">
        <v>13439.76</v>
      </c>
      <c r="U37" t="n">
        <v>0.65</v>
      </c>
      <c r="V37" t="n">
        <v>0.86</v>
      </c>
      <c r="W37" t="n">
        <v>6.85</v>
      </c>
      <c r="X37" t="n">
        <v>0.82</v>
      </c>
      <c r="Y37" t="n">
        <v>1</v>
      </c>
      <c r="Z37" t="n">
        <v>10</v>
      </c>
      <c r="AA37" t="n">
        <v>585.5549123143102</v>
      </c>
      <c r="AB37" t="n">
        <v>801.1820638879796</v>
      </c>
      <c r="AC37" t="n">
        <v>724.7183721765991</v>
      </c>
      <c r="AD37" t="n">
        <v>585554.9123143102</v>
      </c>
      <c r="AE37" t="n">
        <v>801182.0638879796</v>
      </c>
      <c r="AF37" t="n">
        <v>1.741628993007372e-05</v>
      </c>
      <c r="AG37" t="n">
        <v>33</v>
      </c>
      <c r="AH37" t="n">
        <v>724718.3721765991</v>
      </c>
    </row>
    <row r="38">
      <c r="A38" t="n">
        <v>36</v>
      </c>
      <c r="B38" t="n">
        <v>115</v>
      </c>
      <c r="C38" t="inlineStr">
        <is>
          <t xml:space="preserve">CONCLUIDO	</t>
        </is>
      </c>
      <c r="D38" t="n">
        <v>3.5242</v>
      </c>
      <c r="E38" t="n">
        <v>28.38</v>
      </c>
      <c r="F38" t="n">
        <v>24.49</v>
      </c>
      <c r="G38" t="n">
        <v>52.47</v>
      </c>
      <c r="H38" t="n">
        <v>0.75</v>
      </c>
      <c r="I38" t="n">
        <v>28</v>
      </c>
      <c r="J38" t="n">
        <v>238.22</v>
      </c>
      <c r="K38" t="n">
        <v>56.94</v>
      </c>
      <c r="L38" t="n">
        <v>10</v>
      </c>
      <c r="M38" t="n">
        <v>26</v>
      </c>
      <c r="N38" t="n">
        <v>56.28</v>
      </c>
      <c r="O38" t="n">
        <v>29614.71</v>
      </c>
      <c r="P38" t="n">
        <v>370.87</v>
      </c>
      <c r="Q38" t="n">
        <v>452.62</v>
      </c>
      <c r="R38" t="n">
        <v>87.08</v>
      </c>
      <c r="S38" t="n">
        <v>57.64</v>
      </c>
      <c r="T38" t="n">
        <v>12537.4</v>
      </c>
      <c r="U38" t="n">
        <v>0.66</v>
      </c>
      <c r="V38" t="n">
        <v>0.87</v>
      </c>
      <c r="W38" t="n">
        <v>6.84</v>
      </c>
      <c r="X38" t="n">
        <v>0.76</v>
      </c>
      <c r="Y38" t="n">
        <v>1</v>
      </c>
      <c r="Z38" t="n">
        <v>10</v>
      </c>
      <c r="AA38" t="n">
        <v>583.7376066369754</v>
      </c>
      <c r="AB38" t="n">
        <v>798.6955460863821</v>
      </c>
      <c r="AC38" t="n">
        <v>722.4691641441365</v>
      </c>
      <c r="AD38" t="n">
        <v>583737.6066369754</v>
      </c>
      <c r="AE38" t="n">
        <v>798695.5460863821</v>
      </c>
      <c r="AF38" t="n">
        <v>1.747878145904027e-05</v>
      </c>
      <c r="AG38" t="n">
        <v>33</v>
      </c>
      <c r="AH38" t="n">
        <v>722469.1641441365</v>
      </c>
    </row>
    <row r="39">
      <c r="A39" t="n">
        <v>37</v>
      </c>
      <c r="B39" t="n">
        <v>115</v>
      </c>
      <c r="C39" t="inlineStr">
        <is>
          <t xml:space="preserve">CONCLUIDO	</t>
        </is>
      </c>
      <c r="D39" t="n">
        <v>3.5313</v>
      </c>
      <c r="E39" t="n">
        <v>28.32</v>
      </c>
      <c r="F39" t="n">
        <v>24.47</v>
      </c>
      <c r="G39" t="n">
        <v>54.38</v>
      </c>
      <c r="H39" t="n">
        <v>0.76</v>
      </c>
      <c r="I39" t="n">
        <v>27</v>
      </c>
      <c r="J39" t="n">
        <v>238.66</v>
      </c>
      <c r="K39" t="n">
        <v>56.94</v>
      </c>
      <c r="L39" t="n">
        <v>10.25</v>
      </c>
      <c r="M39" t="n">
        <v>25</v>
      </c>
      <c r="N39" t="n">
        <v>56.46</v>
      </c>
      <c r="O39" t="n">
        <v>29668.27</v>
      </c>
      <c r="P39" t="n">
        <v>370.46</v>
      </c>
      <c r="Q39" t="n">
        <v>452.62</v>
      </c>
      <c r="R39" t="n">
        <v>86.73</v>
      </c>
      <c r="S39" t="n">
        <v>57.64</v>
      </c>
      <c r="T39" t="n">
        <v>12368.06</v>
      </c>
      <c r="U39" t="n">
        <v>0.66</v>
      </c>
      <c r="V39" t="n">
        <v>0.87</v>
      </c>
      <c r="W39" t="n">
        <v>6.84</v>
      </c>
      <c r="X39" t="n">
        <v>0.75</v>
      </c>
      <c r="Y39" t="n">
        <v>1</v>
      </c>
      <c r="Z39" t="n">
        <v>10</v>
      </c>
      <c r="AA39" t="n">
        <v>582.8543952919347</v>
      </c>
      <c r="AB39" t="n">
        <v>797.4870973595629</v>
      </c>
      <c r="AC39" t="n">
        <v>721.3760480677364</v>
      </c>
      <c r="AD39" t="n">
        <v>582854.3952919347</v>
      </c>
      <c r="AE39" t="n">
        <v>797487.0973595629</v>
      </c>
      <c r="AF39" t="n">
        <v>1.75139949396484e-05</v>
      </c>
      <c r="AG39" t="n">
        <v>33</v>
      </c>
      <c r="AH39" t="n">
        <v>721376.0480677364</v>
      </c>
    </row>
    <row r="40">
      <c r="A40" t="n">
        <v>38</v>
      </c>
      <c r="B40" t="n">
        <v>115</v>
      </c>
      <c r="C40" t="inlineStr">
        <is>
          <t xml:space="preserve">CONCLUIDO	</t>
        </is>
      </c>
      <c r="D40" t="n">
        <v>3.5333</v>
      </c>
      <c r="E40" t="n">
        <v>28.3</v>
      </c>
      <c r="F40" t="n">
        <v>24.46</v>
      </c>
      <c r="G40" t="n">
        <v>54.35</v>
      </c>
      <c r="H40" t="n">
        <v>0.78</v>
      </c>
      <c r="I40" t="n">
        <v>27</v>
      </c>
      <c r="J40" t="n">
        <v>239.09</v>
      </c>
      <c r="K40" t="n">
        <v>56.94</v>
      </c>
      <c r="L40" t="n">
        <v>10.5</v>
      </c>
      <c r="M40" t="n">
        <v>25</v>
      </c>
      <c r="N40" t="n">
        <v>56.65</v>
      </c>
      <c r="O40" t="n">
        <v>29721.89</v>
      </c>
      <c r="P40" t="n">
        <v>370.08</v>
      </c>
      <c r="Q40" t="n">
        <v>452.68</v>
      </c>
      <c r="R40" t="n">
        <v>86.11</v>
      </c>
      <c r="S40" t="n">
        <v>57.64</v>
      </c>
      <c r="T40" t="n">
        <v>12060.45</v>
      </c>
      <c r="U40" t="n">
        <v>0.67</v>
      </c>
      <c r="V40" t="n">
        <v>0.87</v>
      </c>
      <c r="W40" t="n">
        <v>6.84</v>
      </c>
      <c r="X40" t="n">
        <v>0.73</v>
      </c>
      <c r="Y40" t="n">
        <v>1</v>
      </c>
      <c r="Z40" t="n">
        <v>10</v>
      </c>
      <c r="AA40" t="n">
        <v>582.4194765888255</v>
      </c>
      <c r="AB40" t="n">
        <v>796.8920224027098</v>
      </c>
      <c r="AC40" t="n">
        <v>720.8377662295725</v>
      </c>
      <c r="AD40" t="n">
        <v>582419.4765888256</v>
      </c>
      <c r="AE40" t="n">
        <v>796892.0224027098</v>
      </c>
      <c r="AF40" t="n">
        <v>1.752391422996056e-05</v>
      </c>
      <c r="AG40" t="n">
        <v>33</v>
      </c>
      <c r="AH40" t="n">
        <v>720837.7662295725</v>
      </c>
    </row>
    <row r="41">
      <c r="A41" t="n">
        <v>39</v>
      </c>
      <c r="B41" t="n">
        <v>115</v>
      </c>
      <c r="C41" t="inlineStr">
        <is>
          <t xml:space="preserve">CONCLUIDO	</t>
        </is>
      </c>
      <c r="D41" t="n">
        <v>3.5408</v>
      </c>
      <c r="E41" t="n">
        <v>28.24</v>
      </c>
      <c r="F41" t="n">
        <v>24.44</v>
      </c>
      <c r="G41" t="n">
        <v>56.4</v>
      </c>
      <c r="H41" t="n">
        <v>0.8</v>
      </c>
      <c r="I41" t="n">
        <v>26</v>
      </c>
      <c r="J41" t="n">
        <v>239.53</v>
      </c>
      <c r="K41" t="n">
        <v>56.94</v>
      </c>
      <c r="L41" t="n">
        <v>10.75</v>
      </c>
      <c r="M41" t="n">
        <v>24</v>
      </c>
      <c r="N41" t="n">
        <v>56.83</v>
      </c>
      <c r="O41" t="n">
        <v>29775.57</v>
      </c>
      <c r="P41" t="n">
        <v>369.67</v>
      </c>
      <c r="Q41" t="n">
        <v>452.65</v>
      </c>
      <c r="R41" t="n">
        <v>85.65000000000001</v>
      </c>
      <c r="S41" t="n">
        <v>57.64</v>
      </c>
      <c r="T41" t="n">
        <v>11833.38</v>
      </c>
      <c r="U41" t="n">
        <v>0.67</v>
      </c>
      <c r="V41" t="n">
        <v>0.87</v>
      </c>
      <c r="W41" t="n">
        <v>6.84</v>
      </c>
      <c r="X41" t="n">
        <v>0.71</v>
      </c>
      <c r="Y41" t="n">
        <v>1</v>
      </c>
      <c r="Z41" t="n">
        <v>10</v>
      </c>
      <c r="AA41" t="n">
        <v>581.5090492687604</v>
      </c>
      <c r="AB41" t="n">
        <v>795.6463355781781</v>
      </c>
      <c r="AC41" t="n">
        <v>719.7109660072415</v>
      </c>
      <c r="AD41" t="n">
        <v>581509.0492687604</v>
      </c>
      <c r="AE41" t="n">
        <v>795646.3355781781</v>
      </c>
      <c r="AF41" t="n">
        <v>1.756111156863112e-05</v>
      </c>
      <c r="AG41" t="n">
        <v>33</v>
      </c>
      <c r="AH41" t="n">
        <v>719710.9660072415</v>
      </c>
    </row>
    <row r="42">
      <c r="A42" t="n">
        <v>40</v>
      </c>
      <c r="B42" t="n">
        <v>115</v>
      </c>
      <c r="C42" t="inlineStr">
        <is>
          <t xml:space="preserve">CONCLUIDO	</t>
        </is>
      </c>
      <c r="D42" t="n">
        <v>3.539</v>
      </c>
      <c r="E42" t="n">
        <v>28.26</v>
      </c>
      <c r="F42" t="n">
        <v>24.45</v>
      </c>
      <c r="G42" t="n">
        <v>56.43</v>
      </c>
      <c r="H42" t="n">
        <v>0.82</v>
      </c>
      <c r="I42" t="n">
        <v>26</v>
      </c>
      <c r="J42" t="n">
        <v>239.96</v>
      </c>
      <c r="K42" t="n">
        <v>56.94</v>
      </c>
      <c r="L42" t="n">
        <v>11</v>
      </c>
      <c r="M42" t="n">
        <v>24</v>
      </c>
      <c r="N42" t="n">
        <v>57.02</v>
      </c>
      <c r="O42" t="n">
        <v>29829.32</v>
      </c>
      <c r="P42" t="n">
        <v>369.49</v>
      </c>
      <c r="Q42" t="n">
        <v>452.61</v>
      </c>
      <c r="R42" t="n">
        <v>86.19</v>
      </c>
      <c r="S42" t="n">
        <v>57.64</v>
      </c>
      <c r="T42" t="n">
        <v>12102.89</v>
      </c>
      <c r="U42" t="n">
        <v>0.67</v>
      </c>
      <c r="V42" t="n">
        <v>0.87</v>
      </c>
      <c r="W42" t="n">
        <v>6.84</v>
      </c>
      <c r="X42" t="n">
        <v>0.73</v>
      </c>
      <c r="Y42" t="n">
        <v>1</v>
      </c>
      <c r="Z42" t="n">
        <v>10</v>
      </c>
      <c r="AA42" t="n">
        <v>581.543716928625</v>
      </c>
      <c r="AB42" t="n">
        <v>795.6937693998339</v>
      </c>
      <c r="AC42" t="n">
        <v>719.7538728115326</v>
      </c>
      <c r="AD42" t="n">
        <v>581543.716928625</v>
      </c>
      <c r="AE42" t="n">
        <v>795693.7693998339</v>
      </c>
      <c r="AF42" t="n">
        <v>1.755218420735019e-05</v>
      </c>
      <c r="AG42" t="n">
        <v>33</v>
      </c>
      <c r="AH42" t="n">
        <v>719753.8728115326</v>
      </c>
    </row>
    <row r="43">
      <c r="A43" t="n">
        <v>41</v>
      </c>
      <c r="B43" t="n">
        <v>115</v>
      </c>
      <c r="C43" t="inlineStr">
        <is>
          <t xml:space="preserve">CONCLUIDO	</t>
        </is>
      </c>
      <c r="D43" t="n">
        <v>3.5472</v>
      </c>
      <c r="E43" t="n">
        <v>28.19</v>
      </c>
      <c r="F43" t="n">
        <v>24.43</v>
      </c>
      <c r="G43" t="n">
        <v>58.64</v>
      </c>
      <c r="H43" t="n">
        <v>0.83</v>
      </c>
      <c r="I43" t="n">
        <v>25</v>
      </c>
      <c r="J43" t="n">
        <v>240.4</v>
      </c>
      <c r="K43" t="n">
        <v>56.94</v>
      </c>
      <c r="L43" t="n">
        <v>11.25</v>
      </c>
      <c r="M43" t="n">
        <v>23</v>
      </c>
      <c r="N43" t="n">
        <v>57.21</v>
      </c>
      <c r="O43" t="n">
        <v>29883.27</v>
      </c>
      <c r="P43" t="n">
        <v>369.17</v>
      </c>
      <c r="Q43" t="n">
        <v>452.61</v>
      </c>
      <c r="R43" t="n">
        <v>85.31999999999999</v>
      </c>
      <c r="S43" t="n">
        <v>57.64</v>
      </c>
      <c r="T43" t="n">
        <v>11673.26</v>
      </c>
      <c r="U43" t="n">
        <v>0.68</v>
      </c>
      <c r="V43" t="n">
        <v>0.87</v>
      </c>
      <c r="W43" t="n">
        <v>6.84</v>
      </c>
      <c r="X43" t="n">
        <v>0.71</v>
      </c>
      <c r="Y43" t="n">
        <v>1</v>
      </c>
      <c r="Z43" t="n">
        <v>10</v>
      </c>
      <c r="AA43" t="n">
        <v>580.6420244091464</v>
      </c>
      <c r="AB43" t="n">
        <v>794.460033914817</v>
      </c>
      <c r="AC43" t="n">
        <v>718.6378833096468</v>
      </c>
      <c r="AD43" t="n">
        <v>580642.0244091464</v>
      </c>
      <c r="AE43" t="n">
        <v>794460.033914817</v>
      </c>
      <c r="AF43" t="n">
        <v>1.759285329763e-05</v>
      </c>
      <c r="AG43" t="n">
        <v>33</v>
      </c>
      <c r="AH43" t="n">
        <v>718637.8833096467</v>
      </c>
    </row>
    <row r="44">
      <c r="A44" t="n">
        <v>42</v>
      </c>
      <c r="B44" t="n">
        <v>115</v>
      </c>
      <c r="C44" t="inlineStr">
        <is>
          <t xml:space="preserve">CONCLUIDO	</t>
        </is>
      </c>
      <c r="D44" t="n">
        <v>3.5607</v>
      </c>
      <c r="E44" t="n">
        <v>28.08</v>
      </c>
      <c r="F44" t="n">
        <v>24.37</v>
      </c>
      <c r="G44" t="n">
        <v>60.92</v>
      </c>
      <c r="H44" t="n">
        <v>0.85</v>
      </c>
      <c r="I44" t="n">
        <v>24</v>
      </c>
      <c r="J44" t="n">
        <v>240.84</v>
      </c>
      <c r="K44" t="n">
        <v>56.94</v>
      </c>
      <c r="L44" t="n">
        <v>11.5</v>
      </c>
      <c r="M44" t="n">
        <v>22</v>
      </c>
      <c r="N44" t="n">
        <v>57.39</v>
      </c>
      <c r="O44" t="n">
        <v>29937.16</v>
      </c>
      <c r="P44" t="n">
        <v>368.27</v>
      </c>
      <c r="Q44" t="n">
        <v>452.62</v>
      </c>
      <c r="R44" t="n">
        <v>83.45</v>
      </c>
      <c r="S44" t="n">
        <v>57.64</v>
      </c>
      <c r="T44" t="n">
        <v>10740.98</v>
      </c>
      <c r="U44" t="n">
        <v>0.6899999999999999</v>
      </c>
      <c r="V44" t="n">
        <v>0.87</v>
      </c>
      <c r="W44" t="n">
        <v>6.83</v>
      </c>
      <c r="X44" t="n">
        <v>0.65</v>
      </c>
      <c r="Y44" t="n">
        <v>1</v>
      </c>
      <c r="Z44" t="n">
        <v>10</v>
      </c>
      <c r="AA44" t="n">
        <v>578.8779966509386</v>
      </c>
      <c r="AB44" t="n">
        <v>792.046413312625</v>
      </c>
      <c r="AC44" t="n">
        <v>716.4546152701903</v>
      </c>
      <c r="AD44" t="n">
        <v>578877.9966509386</v>
      </c>
      <c r="AE44" t="n">
        <v>792046.4133126249</v>
      </c>
      <c r="AF44" t="n">
        <v>1.765980850723702e-05</v>
      </c>
      <c r="AG44" t="n">
        <v>33</v>
      </c>
      <c r="AH44" t="n">
        <v>716454.6152701903</v>
      </c>
    </row>
    <row r="45">
      <c r="A45" t="n">
        <v>43</v>
      </c>
      <c r="B45" t="n">
        <v>115</v>
      </c>
      <c r="C45" t="inlineStr">
        <is>
          <t xml:space="preserve">CONCLUIDO	</t>
        </is>
      </c>
      <c r="D45" t="n">
        <v>3.5589</v>
      </c>
      <c r="E45" t="n">
        <v>28.1</v>
      </c>
      <c r="F45" t="n">
        <v>24.38</v>
      </c>
      <c r="G45" t="n">
        <v>60.96</v>
      </c>
      <c r="H45" t="n">
        <v>0.87</v>
      </c>
      <c r="I45" t="n">
        <v>24</v>
      </c>
      <c r="J45" t="n">
        <v>241.27</v>
      </c>
      <c r="K45" t="n">
        <v>56.94</v>
      </c>
      <c r="L45" t="n">
        <v>11.75</v>
      </c>
      <c r="M45" t="n">
        <v>22</v>
      </c>
      <c r="N45" t="n">
        <v>57.58</v>
      </c>
      <c r="O45" t="n">
        <v>29991.11</v>
      </c>
      <c r="P45" t="n">
        <v>368.31</v>
      </c>
      <c r="Q45" t="n">
        <v>452.66</v>
      </c>
      <c r="R45" t="n">
        <v>83.95</v>
      </c>
      <c r="S45" t="n">
        <v>57.64</v>
      </c>
      <c r="T45" t="n">
        <v>10991.95</v>
      </c>
      <c r="U45" t="n">
        <v>0.6899999999999999</v>
      </c>
      <c r="V45" t="n">
        <v>0.87</v>
      </c>
      <c r="W45" t="n">
        <v>6.83</v>
      </c>
      <c r="X45" t="n">
        <v>0.66</v>
      </c>
      <c r="Y45" t="n">
        <v>1</v>
      </c>
      <c r="Z45" t="n">
        <v>10</v>
      </c>
      <c r="AA45" t="n">
        <v>579.060652968617</v>
      </c>
      <c r="AB45" t="n">
        <v>792.2963317447003</v>
      </c>
      <c r="AC45" t="n">
        <v>716.6806818378711</v>
      </c>
      <c r="AD45" t="n">
        <v>579060.6529686169</v>
      </c>
      <c r="AE45" t="n">
        <v>792296.3317447003</v>
      </c>
      <c r="AF45" t="n">
        <v>1.765088114595608e-05</v>
      </c>
      <c r="AG45" t="n">
        <v>33</v>
      </c>
      <c r="AH45" t="n">
        <v>716680.6818378711</v>
      </c>
    </row>
    <row r="46">
      <c r="A46" t="n">
        <v>44</v>
      </c>
      <c r="B46" t="n">
        <v>115</v>
      </c>
      <c r="C46" t="inlineStr">
        <is>
          <t xml:space="preserve">CONCLUIDO	</t>
        </is>
      </c>
      <c r="D46" t="n">
        <v>3.5697</v>
      </c>
      <c r="E46" t="n">
        <v>28.01</v>
      </c>
      <c r="F46" t="n">
        <v>24.34</v>
      </c>
      <c r="G46" t="n">
        <v>63.51</v>
      </c>
      <c r="H46" t="n">
        <v>0.88</v>
      </c>
      <c r="I46" t="n">
        <v>23</v>
      </c>
      <c r="J46" t="n">
        <v>241.71</v>
      </c>
      <c r="K46" t="n">
        <v>56.94</v>
      </c>
      <c r="L46" t="n">
        <v>12</v>
      </c>
      <c r="M46" t="n">
        <v>21</v>
      </c>
      <c r="N46" t="n">
        <v>57.77</v>
      </c>
      <c r="O46" t="n">
        <v>30045.13</v>
      </c>
      <c r="P46" t="n">
        <v>367.45</v>
      </c>
      <c r="Q46" t="n">
        <v>452.61</v>
      </c>
      <c r="R46" t="n">
        <v>82.55</v>
      </c>
      <c r="S46" t="n">
        <v>57.64</v>
      </c>
      <c r="T46" t="n">
        <v>10298.52</v>
      </c>
      <c r="U46" t="n">
        <v>0.7</v>
      </c>
      <c r="V46" t="n">
        <v>0.87</v>
      </c>
      <c r="W46" t="n">
        <v>6.83</v>
      </c>
      <c r="X46" t="n">
        <v>0.62</v>
      </c>
      <c r="Y46" t="n">
        <v>1</v>
      </c>
      <c r="Z46" t="n">
        <v>10</v>
      </c>
      <c r="AA46" t="n">
        <v>577.5732620360027</v>
      </c>
      <c r="AB46" t="n">
        <v>790.2612178516407</v>
      </c>
      <c r="AC46" t="n">
        <v>714.8397963584647</v>
      </c>
      <c r="AD46" t="n">
        <v>577573.2620360027</v>
      </c>
      <c r="AE46" t="n">
        <v>790261.2178516407</v>
      </c>
      <c r="AF46" t="n">
        <v>1.770444531364169e-05</v>
      </c>
      <c r="AG46" t="n">
        <v>33</v>
      </c>
      <c r="AH46" t="n">
        <v>714839.7963584648</v>
      </c>
    </row>
    <row r="47">
      <c r="A47" t="n">
        <v>45</v>
      </c>
      <c r="B47" t="n">
        <v>115</v>
      </c>
      <c r="C47" t="inlineStr">
        <is>
          <t xml:space="preserve">CONCLUIDO	</t>
        </is>
      </c>
      <c r="D47" t="n">
        <v>3.5706</v>
      </c>
      <c r="E47" t="n">
        <v>28.01</v>
      </c>
      <c r="F47" t="n">
        <v>24.34</v>
      </c>
      <c r="G47" t="n">
        <v>63.49</v>
      </c>
      <c r="H47" t="n">
        <v>0.9</v>
      </c>
      <c r="I47" t="n">
        <v>23</v>
      </c>
      <c r="J47" t="n">
        <v>242.15</v>
      </c>
      <c r="K47" t="n">
        <v>56.94</v>
      </c>
      <c r="L47" t="n">
        <v>12.25</v>
      </c>
      <c r="M47" t="n">
        <v>21</v>
      </c>
      <c r="N47" t="n">
        <v>57.96</v>
      </c>
      <c r="O47" t="n">
        <v>30099.23</v>
      </c>
      <c r="P47" t="n">
        <v>367.23</v>
      </c>
      <c r="Q47" t="n">
        <v>452.56</v>
      </c>
      <c r="R47" t="n">
        <v>82.25</v>
      </c>
      <c r="S47" t="n">
        <v>57.64</v>
      </c>
      <c r="T47" t="n">
        <v>10147.37</v>
      </c>
      <c r="U47" t="n">
        <v>0.7</v>
      </c>
      <c r="V47" t="n">
        <v>0.87</v>
      </c>
      <c r="W47" t="n">
        <v>6.83</v>
      </c>
      <c r="X47" t="n">
        <v>0.61</v>
      </c>
      <c r="Y47" t="n">
        <v>1</v>
      </c>
      <c r="Z47" t="n">
        <v>10</v>
      </c>
      <c r="AA47" t="n">
        <v>577.3535507767797</v>
      </c>
      <c r="AB47" t="n">
        <v>789.9605992137951</v>
      </c>
      <c r="AC47" t="n">
        <v>714.5678683414943</v>
      </c>
      <c r="AD47" t="n">
        <v>577353.5507767797</v>
      </c>
      <c r="AE47" t="n">
        <v>789960.5992137952</v>
      </c>
      <c r="AF47" t="n">
        <v>1.770890899428216e-05</v>
      </c>
      <c r="AG47" t="n">
        <v>33</v>
      </c>
      <c r="AH47" t="n">
        <v>714567.8683414944</v>
      </c>
    </row>
    <row r="48">
      <c r="A48" t="n">
        <v>46</v>
      </c>
      <c r="B48" t="n">
        <v>115</v>
      </c>
      <c r="C48" t="inlineStr">
        <is>
          <t xml:space="preserve">CONCLUIDO	</t>
        </is>
      </c>
      <c r="D48" t="n">
        <v>3.577</v>
      </c>
      <c r="E48" t="n">
        <v>27.96</v>
      </c>
      <c r="F48" t="n">
        <v>24.33</v>
      </c>
      <c r="G48" t="n">
        <v>66.36</v>
      </c>
      <c r="H48" t="n">
        <v>0.92</v>
      </c>
      <c r="I48" t="n">
        <v>22</v>
      </c>
      <c r="J48" t="n">
        <v>242.59</v>
      </c>
      <c r="K48" t="n">
        <v>56.94</v>
      </c>
      <c r="L48" t="n">
        <v>12.5</v>
      </c>
      <c r="M48" t="n">
        <v>20</v>
      </c>
      <c r="N48" t="n">
        <v>58.15</v>
      </c>
      <c r="O48" t="n">
        <v>30153.38</v>
      </c>
      <c r="P48" t="n">
        <v>366.81</v>
      </c>
      <c r="Q48" t="n">
        <v>452.66</v>
      </c>
      <c r="R48" t="n">
        <v>81.95999999999999</v>
      </c>
      <c r="S48" t="n">
        <v>57.64</v>
      </c>
      <c r="T48" t="n">
        <v>10006.95</v>
      </c>
      <c r="U48" t="n">
        <v>0.7</v>
      </c>
      <c r="V48" t="n">
        <v>0.87</v>
      </c>
      <c r="W48" t="n">
        <v>6.83</v>
      </c>
      <c r="X48" t="n">
        <v>0.6</v>
      </c>
      <c r="Y48" t="n">
        <v>1</v>
      </c>
      <c r="Z48" t="n">
        <v>10</v>
      </c>
      <c r="AA48" t="n">
        <v>576.555277494276</v>
      </c>
      <c r="AB48" t="n">
        <v>788.8683664913419</v>
      </c>
      <c r="AC48" t="n">
        <v>713.5798767771138</v>
      </c>
      <c r="AD48" t="n">
        <v>576555.2774942759</v>
      </c>
      <c r="AE48" t="n">
        <v>788868.366491342</v>
      </c>
      <c r="AF48" t="n">
        <v>1.774065072328104e-05</v>
      </c>
      <c r="AG48" t="n">
        <v>33</v>
      </c>
      <c r="AH48" t="n">
        <v>713579.8767771138</v>
      </c>
    </row>
    <row r="49">
      <c r="A49" t="n">
        <v>47</v>
      </c>
      <c r="B49" t="n">
        <v>115</v>
      </c>
      <c r="C49" t="inlineStr">
        <is>
          <t xml:space="preserve">CONCLUIDO	</t>
        </is>
      </c>
      <c r="D49" t="n">
        <v>3.578</v>
      </c>
      <c r="E49" t="n">
        <v>27.95</v>
      </c>
      <c r="F49" t="n">
        <v>24.32</v>
      </c>
      <c r="G49" t="n">
        <v>66.33</v>
      </c>
      <c r="H49" t="n">
        <v>0.93</v>
      </c>
      <c r="I49" t="n">
        <v>22</v>
      </c>
      <c r="J49" t="n">
        <v>243.03</v>
      </c>
      <c r="K49" t="n">
        <v>56.94</v>
      </c>
      <c r="L49" t="n">
        <v>12.75</v>
      </c>
      <c r="M49" t="n">
        <v>20</v>
      </c>
      <c r="N49" t="n">
        <v>58.34</v>
      </c>
      <c r="O49" t="n">
        <v>30207.61</v>
      </c>
      <c r="P49" t="n">
        <v>366.84</v>
      </c>
      <c r="Q49" t="n">
        <v>452.6</v>
      </c>
      <c r="R49" t="n">
        <v>81.55</v>
      </c>
      <c r="S49" t="n">
        <v>57.64</v>
      </c>
      <c r="T49" t="n">
        <v>9803.73</v>
      </c>
      <c r="U49" t="n">
        <v>0.71</v>
      </c>
      <c r="V49" t="n">
        <v>0.87</v>
      </c>
      <c r="W49" t="n">
        <v>6.84</v>
      </c>
      <c r="X49" t="n">
        <v>0.6</v>
      </c>
      <c r="Y49" t="n">
        <v>1</v>
      </c>
      <c r="Z49" t="n">
        <v>10</v>
      </c>
      <c r="AA49" t="n">
        <v>576.4845593430273</v>
      </c>
      <c r="AB49" t="n">
        <v>788.7716067969387</v>
      </c>
      <c r="AC49" t="n">
        <v>713.4923516921414</v>
      </c>
      <c r="AD49" t="n">
        <v>576484.5593430273</v>
      </c>
      <c r="AE49" t="n">
        <v>788771.6067969387</v>
      </c>
      <c r="AF49" t="n">
        <v>1.774561036843712e-05</v>
      </c>
      <c r="AG49" t="n">
        <v>33</v>
      </c>
      <c r="AH49" t="n">
        <v>713492.3516921414</v>
      </c>
    </row>
    <row r="50">
      <c r="A50" t="n">
        <v>48</v>
      </c>
      <c r="B50" t="n">
        <v>115</v>
      </c>
      <c r="C50" t="inlineStr">
        <is>
          <t xml:space="preserve">CONCLUIDO	</t>
        </is>
      </c>
      <c r="D50" t="n">
        <v>3.5779</v>
      </c>
      <c r="E50" t="n">
        <v>27.95</v>
      </c>
      <c r="F50" t="n">
        <v>24.32</v>
      </c>
      <c r="G50" t="n">
        <v>66.34</v>
      </c>
      <c r="H50" t="n">
        <v>0.95</v>
      </c>
      <c r="I50" t="n">
        <v>22</v>
      </c>
      <c r="J50" t="n">
        <v>243.47</v>
      </c>
      <c r="K50" t="n">
        <v>56.94</v>
      </c>
      <c r="L50" t="n">
        <v>13</v>
      </c>
      <c r="M50" t="n">
        <v>20</v>
      </c>
      <c r="N50" t="n">
        <v>58.53</v>
      </c>
      <c r="O50" t="n">
        <v>30261.91</v>
      </c>
      <c r="P50" t="n">
        <v>366.69</v>
      </c>
      <c r="Q50" t="n">
        <v>452.64</v>
      </c>
      <c r="R50" t="n">
        <v>81.73999999999999</v>
      </c>
      <c r="S50" t="n">
        <v>57.64</v>
      </c>
      <c r="T50" t="n">
        <v>9900.33</v>
      </c>
      <c r="U50" t="n">
        <v>0.71</v>
      </c>
      <c r="V50" t="n">
        <v>0.87</v>
      </c>
      <c r="W50" t="n">
        <v>6.83</v>
      </c>
      <c r="X50" t="n">
        <v>0.6</v>
      </c>
      <c r="Y50" t="n">
        <v>1</v>
      </c>
      <c r="Z50" t="n">
        <v>10</v>
      </c>
      <c r="AA50" t="n">
        <v>576.3909676158548</v>
      </c>
      <c r="AB50" t="n">
        <v>788.643550466846</v>
      </c>
      <c r="AC50" t="n">
        <v>713.3765168784643</v>
      </c>
      <c r="AD50" t="n">
        <v>576390.9676158548</v>
      </c>
      <c r="AE50" t="n">
        <v>788643.550466846</v>
      </c>
      <c r="AF50" t="n">
        <v>1.774511440392151e-05</v>
      </c>
      <c r="AG50" t="n">
        <v>33</v>
      </c>
      <c r="AH50" t="n">
        <v>713376.5168784643</v>
      </c>
    </row>
    <row r="51">
      <c r="A51" t="n">
        <v>49</v>
      </c>
      <c r="B51" t="n">
        <v>115</v>
      </c>
      <c r="C51" t="inlineStr">
        <is>
          <t xml:space="preserve">CONCLUIDO	</t>
        </is>
      </c>
      <c r="D51" t="n">
        <v>3.5891</v>
      </c>
      <c r="E51" t="n">
        <v>27.86</v>
      </c>
      <c r="F51" t="n">
        <v>24.28</v>
      </c>
      <c r="G51" t="n">
        <v>69.37</v>
      </c>
      <c r="H51" t="n">
        <v>0.97</v>
      </c>
      <c r="I51" t="n">
        <v>21</v>
      </c>
      <c r="J51" t="n">
        <v>243.91</v>
      </c>
      <c r="K51" t="n">
        <v>56.94</v>
      </c>
      <c r="L51" t="n">
        <v>13.25</v>
      </c>
      <c r="M51" t="n">
        <v>19</v>
      </c>
      <c r="N51" t="n">
        <v>58.72</v>
      </c>
      <c r="O51" t="n">
        <v>30316.27</v>
      </c>
      <c r="P51" t="n">
        <v>365.97</v>
      </c>
      <c r="Q51" t="n">
        <v>452.63</v>
      </c>
      <c r="R51" t="n">
        <v>80.29000000000001</v>
      </c>
      <c r="S51" t="n">
        <v>57.64</v>
      </c>
      <c r="T51" t="n">
        <v>9178.190000000001</v>
      </c>
      <c r="U51" t="n">
        <v>0.72</v>
      </c>
      <c r="V51" t="n">
        <v>0.87</v>
      </c>
      <c r="W51" t="n">
        <v>6.83</v>
      </c>
      <c r="X51" t="n">
        <v>0.55</v>
      </c>
      <c r="Y51" t="n">
        <v>1</v>
      </c>
      <c r="Z51" t="n">
        <v>10</v>
      </c>
      <c r="AA51" t="n">
        <v>574.9828708208469</v>
      </c>
      <c r="AB51" t="n">
        <v>786.7169303110696</v>
      </c>
      <c r="AC51" t="n">
        <v>711.6337706463271</v>
      </c>
      <c r="AD51" t="n">
        <v>574982.8708208469</v>
      </c>
      <c r="AE51" t="n">
        <v>786716.9303110696</v>
      </c>
      <c r="AF51" t="n">
        <v>1.780066242966955e-05</v>
      </c>
      <c r="AG51" t="n">
        <v>33</v>
      </c>
      <c r="AH51" t="n">
        <v>711633.7706463271</v>
      </c>
    </row>
    <row r="52">
      <c r="A52" t="n">
        <v>50</v>
      </c>
      <c r="B52" t="n">
        <v>115</v>
      </c>
      <c r="C52" t="inlineStr">
        <is>
          <t xml:space="preserve">CONCLUIDO	</t>
        </is>
      </c>
      <c r="D52" t="n">
        <v>3.587</v>
      </c>
      <c r="E52" t="n">
        <v>27.88</v>
      </c>
      <c r="F52" t="n">
        <v>24.3</v>
      </c>
      <c r="G52" t="n">
        <v>69.42</v>
      </c>
      <c r="H52" t="n">
        <v>0.98</v>
      </c>
      <c r="I52" t="n">
        <v>21</v>
      </c>
      <c r="J52" t="n">
        <v>244.35</v>
      </c>
      <c r="K52" t="n">
        <v>56.94</v>
      </c>
      <c r="L52" t="n">
        <v>13.5</v>
      </c>
      <c r="M52" t="n">
        <v>19</v>
      </c>
      <c r="N52" t="n">
        <v>58.91</v>
      </c>
      <c r="O52" t="n">
        <v>30370.7</v>
      </c>
      <c r="P52" t="n">
        <v>366.07</v>
      </c>
      <c r="Q52" t="n">
        <v>452.62</v>
      </c>
      <c r="R52" t="n">
        <v>80.86</v>
      </c>
      <c r="S52" t="n">
        <v>57.64</v>
      </c>
      <c r="T52" t="n">
        <v>9462.73</v>
      </c>
      <c r="U52" t="n">
        <v>0.71</v>
      </c>
      <c r="V52" t="n">
        <v>0.87</v>
      </c>
      <c r="W52" t="n">
        <v>6.83</v>
      </c>
      <c r="X52" t="n">
        <v>0.57</v>
      </c>
      <c r="Y52" t="n">
        <v>1</v>
      </c>
      <c r="Z52" t="n">
        <v>10</v>
      </c>
      <c r="AA52" t="n">
        <v>575.2387066796708</v>
      </c>
      <c r="AB52" t="n">
        <v>787.066976219794</v>
      </c>
      <c r="AC52" t="n">
        <v>711.9504086648153</v>
      </c>
      <c r="AD52" t="n">
        <v>575238.7066796708</v>
      </c>
      <c r="AE52" t="n">
        <v>787066.976219794</v>
      </c>
      <c r="AF52" t="n">
        <v>1.77902471748418e-05</v>
      </c>
      <c r="AG52" t="n">
        <v>33</v>
      </c>
      <c r="AH52" t="n">
        <v>711950.4086648154</v>
      </c>
    </row>
    <row r="53">
      <c r="A53" t="n">
        <v>51</v>
      </c>
      <c r="B53" t="n">
        <v>115</v>
      </c>
      <c r="C53" t="inlineStr">
        <is>
          <t xml:space="preserve">CONCLUIDO	</t>
        </is>
      </c>
      <c r="D53" t="n">
        <v>3.5968</v>
      </c>
      <c r="E53" t="n">
        <v>27.8</v>
      </c>
      <c r="F53" t="n">
        <v>24.26</v>
      </c>
      <c r="G53" t="n">
        <v>72.79000000000001</v>
      </c>
      <c r="H53" t="n">
        <v>1</v>
      </c>
      <c r="I53" t="n">
        <v>20</v>
      </c>
      <c r="J53" t="n">
        <v>244.79</v>
      </c>
      <c r="K53" t="n">
        <v>56.94</v>
      </c>
      <c r="L53" t="n">
        <v>13.75</v>
      </c>
      <c r="M53" t="n">
        <v>18</v>
      </c>
      <c r="N53" t="n">
        <v>59.1</v>
      </c>
      <c r="O53" t="n">
        <v>30425.2</v>
      </c>
      <c r="P53" t="n">
        <v>364.83</v>
      </c>
      <c r="Q53" t="n">
        <v>452.62</v>
      </c>
      <c r="R53" t="n">
        <v>79.8</v>
      </c>
      <c r="S53" t="n">
        <v>57.64</v>
      </c>
      <c r="T53" t="n">
        <v>8935.700000000001</v>
      </c>
      <c r="U53" t="n">
        <v>0.72</v>
      </c>
      <c r="V53" t="n">
        <v>0.87</v>
      </c>
      <c r="W53" t="n">
        <v>6.83</v>
      </c>
      <c r="X53" t="n">
        <v>0.54</v>
      </c>
      <c r="Y53" t="n">
        <v>1</v>
      </c>
      <c r="Z53" t="n">
        <v>10</v>
      </c>
      <c r="AA53" t="n">
        <v>573.5957905850366</v>
      </c>
      <c r="AB53" t="n">
        <v>784.8190659387728</v>
      </c>
      <c r="AC53" t="n">
        <v>709.9170357860528</v>
      </c>
      <c r="AD53" t="n">
        <v>573595.7905850366</v>
      </c>
      <c r="AE53" t="n">
        <v>784819.0659387729</v>
      </c>
      <c r="AF53" t="n">
        <v>1.783885169737133e-05</v>
      </c>
      <c r="AG53" t="n">
        <v>33</v>
      </c>
      <c r="AH53" t="n">
        <v>709917.0357860528</v>
      </c>
    </row>
    <row r="54">
      <c r="A54" t="n">
        <v>52</v>
      </c>
      <c r="B54" t="n">
        <v>115</v>
      </c>
      <c r="C54" t="inlineStr">
        <is>
          <t xml:space="preserve">CONCLUIDO	</t>
        </is>
      </c>
      <c r="D54" t="n">
        <v>3.5949</v>
      </c>
      <c r="E54" t="n">
        <v>27.82</v>
      </c>
      <c r="F54" t="n">
        <v>24.28</v>
      </c>
      <c r="G54" t="n">
        <v>72.84</v>
      </c>
      <c r="H54" t="n">
        <v>1.02</v>
      </c>
      <c r="I54" t="n">
        <v>20</v>
      </c>
      <c r="J54" t="n">
        <v>245.23</v>
      </c>
      <c r="K54" t="n">
        <v>56.94</v>
      </c>
      <c r="L54" t="n">
        <v>14</v>
      </c>
      <c r="M54" t="n">
        <v>18</v>
      </c>
      <c r="N54" t="n">
        <v>59.29</v>
      </c>
      <c r="O54" t="n">
        <v>30479.78</v>
      </c>
      <c r="P54" t="n">
        <v>365.57</v>
      </c>
      <c r="Q54" t="n">
        <v>452.58</v>
      </c>
      <c r="R54" t="n">
        <v>80.45999999999999</v>
      </c>
      <c r="S54" t="n">
        <v>57.64</v>
      </c>
      <c r="T54" t="n">
        <v>9269.370000000001</v>
      </c>
      <c r="U54" t="n">
        <v>0.72</v>
      </c>
      <c r="V54" t="n">
        <v>0.87</v>
      </c>
      <c r="W54" t="n">
        <v>6.83</v>
      </c>
      <c r="X54" t="n">
        <v>0.55</v>
      </c>
      <c r="Y54" t="n">
        <v>1</v>
      </c>
      <c r="Z54" t="n">
        <v>10</v>
      </c>
      <c r="AA54" t="n">
        <v>574.2654649008263</v>
      </c>
      <c r="AB54" t="n">
        <v>785.7353438815819</v>
      </c>
      <c r="AC54" t="n">
        <v>710.7458654480043</v>
      </c>
      <c r="AD54" t="n">
        <v>574265.4649008262</v>
      </c>
      <c r="AE54" t="n">
        <v>785735.3438815819</v>
      </c>
      <c r="AF54" t="n">
        <v>1.782942837157479e-05</v>
      </c>
      <c r="AG54" t="n">
        <v>33</v>
      </c>
      <c r="AH54" t="n">
        <v>710745.8654480043</v>
      </c>
    </row>
    <row r="55">
      <c r="A55" t="n">
        <v>53</v>
      </c>
      <c r="B55" t="n">
        <v>115</v>
      </c>
      <c r="C55" t="inlineStr">
        <is>
          <t xml:space="preserve">CONCLUIDO	</t>
        </is>
      </c>
      <c r="D55" t="n">
        <v>3.5961</v>
      </c>
      <c r="E55" t="n">
        <v>27.81</v>
      </c>
      <c r="F55" t="n">
        <v>24.27</v>
      </c>
      <c r="G55" t="n">
        <v>72.81</v>
      </c>
      <c r="H55" t="n">
        <v>1.03</v>
      </c>
      <c r="I55" t="n">
        <v>20</v>
      </c>
      <c r="J55" t="n">
        <v>245.68</v>
      </c>
      <c r="K55" t="n">
        <v>56.94</v>
      </c>
      <c r="L55" t="n">
        <v>14.25</v>
      </c>
      <c r="M55" t="n">
        <v>18</v>
      </c>
      <c r="N55" t="n">
        <v>59.48</v>
      </c>
      <c r="O55" t="n">
        <v>30534.42</v>
      </c>
      <c r="P55" t="n">
        <v>365.37</v>
      </c>
      <c r="Q55" t="n">
        <v>452.63</v>
      </c>
      <c r="R55" t="n">
        <v>80.26000000000001</v>
      </c>
      <c r="S55" t="n">
        <v>57.64</v>
      </c>
      <c r="T55" t="n">
        <v>9166.030000000001</v>
      </c>
      <c r="U55" t="n">
        <v>0.72</v>
      </c>
      <c r="V55" t="n">
        <v>0.87</v>
      </c>
      <c r="W55" t="n">
        <v>6.82</v>
      </c>
      <c r="X55" t="n">
        <v>0.54</v>
      </c>
      <c r="Y55" t="n">
        <v>1</v>
      </c>
      <c r="Z55" t="n">
        <v>10</v>
      </c>
      <c r="AA55" t="n">
        <v>574.0256340268418</v>
      </c>
      <c r="AB55" t="n">
        <v>785.407196699205</v>
      </c>
      <c r="AC55" t="n">
        <v>710.449036172156</v>
      </c>
      <c r="AD55" t="n">
        <v>574025.6340268417</v>
      </c>
      <c r="AE55" t="n">
        <v>785407.196699205</v>
      </c>
      <c r="AF55" t="n">
        <v>1.783537994576208e-05</v>
      </c>
      <c r="AG55" t="n">
        <v>33</v>
      </c>
      <c r="AH55" t="n">
        <v>710449.036172156</v>
      </c>
    </row>
    <row r="56">
      <c r="A56" t="n">
        <v>54</v>
      </c>
      <c r="B56" t="n">
        <v>115</v>
      </c>
      <c r="C56" t="inlineStr">
        <is>
          <t xml:space="preserve">CONCLUIDO	</t>
        </is>
      </c>
      <c r="D56" t="n">
        <v>3.6047</v>
      </c>
      <c r="E56" t="n">
        <v>27.74</v>
      </c>
      <c r="F56" t="n">
        <v>24.25</v>
      </c>
      <c r="G56" t="n">
        <v>76.56999999999999</v>
      </c>
      <c r="H56" t="n">
        <v>1.05</v>
      </c>
      <c r="I56" t="n">
        <v>19</v>
      </c>
      <c r="J56" t="n">
        <v>246.12</v>
      </c>
      <c r="K56" t="n">
        <v>56.94</v>
      </c>
      <c r="L56" t="n">
        <v>14.5</v>
      </c>
      <c r="M56" t="n">
        <v>17</v>
      </c>
      <c r="N56" t="n">
        <v>59.68</v>
      </c>
      <c r="O56" t="n">
        <v>30589.13</v>
      </c>
      <c r="P56" t="n">
        <v>363.99</v>
      </c>
      <c r="Q56" t="n">
        <v>452.59</v>
      </c>
      <c r="R56" t="n">
        <v>79.22</v>
      </c>
      <c r="S56" t="n">
        <v>57.64</v>
      </c>
      <c r="T56" t="n">
        <v>8654.690000000001</v>
      </c>
      <c r="U56" t="n">
        <v>0.73</v>
      </c>
      <c r="V56" t="n">
        <v>0.87</v>
      </c>
      <c r="W56" t="n">
        <v>6.83</v>
      </c>
      <c r="X56" t="n">
        <v>0.52</v>
      </c>
      <c r="Y56" t="n">
        <v>1</v>
      </c>
      <c r="Z56" t="n">
        <v>10</v>
      </c>
      <c r="AA56" t="n">
        <v>572.4134719631854</v>
      </c>
      <c r="AB56" t="n">
        <v>783.2013654401399</v>
      </c>
      <c r="AC56" t="n">
        <v>708.4537263525524</v>
      </c>
      <c r="AD56" t="n">
        <v>572413.4719631855</v>
      </c>
      <c r="AE56" t="n">
        <v>783201.3654401399</v>
      </c>
      <c r="AF56" t="n">
        <v>1.787803289410432e-05</v>
      </c>
      <c r="AG56" t="n">
        <v>33</v>
      </c>
      <c r="AH56" t="n">
        <v>708453.7263525524</v>
      </c>
    </row>
    <row r="57">
      <c r="A57" t="n">
        <v>55</v>
      </c>
      <c r="B57" t="n">
        <v>115</v>
      </c>
      <c r="C57" t="inlineStr">
        <is>
          <t xml:space="preserve">CONCLUIDO	</t>
        </is>
      </c>
      <c r="D57" t="n">
        <v>3.6057</v>
      </c>
      <c r="E57" t="n">
        <v>27.73</v>
      </c>
      <c r="F57" t="n">
        <v>24.24</v>
      </c>
      <c r="G57" t="n">
        <v>76.54000000000001</v>
      </c>
      <c r="H57" t="n">
        <v>1.06</v>
      </c>
      <c r="I57" t="n">
        <v>19</v>
      </c>
      <c r="J57" t="n">
        <v>246.57</v>
      </c>
      <c r="K57" t="n">
        <v>56.94</v>
      </c>
      <c r="L57" t="n">
        <v>14.75</v>
      </c>
      <c r="M57" t="n">
        <v>17</v>
      </c>
      <c r="N57" t="n">
        <v>59.87</v>
      </c>
      <c r="O57" t="n">
        <v>30643.91</v>
      </c>
      <c r="P57" t="n">
        <v>364.19</v>
      </c>
      <c r="Q57" t="n">
        <v>452.61</v>
      </c>
      <c r="R57" t="n">
        <v>79.09</v>
      </c>
      <c r="S57" t="n">
        <v>57.64</v>
      </c>
      <c r="T57" t="n">
        <v>8590.440000000001</v>
      </c>
      <c r="U57" t="n">
        <v>0.73</v>
      </c>
      <c r="V57" t="n">
        <v>0.87</v>
      </c>
      <c r="W57" t="n">
        <v>6.83</v>
      </c>
      <c r="X57" t="n">
        <v>0.51</v>
      </c>
      <c r="Y57" t="n">
        <v>1</v>
      </c>
      <c r="Z57" t="n">
        <v>10</v>
      </c>
      <c r="AA57" t="n">
        <v>572.4584791637844</v>
      </c>
      <c r="AB57" t="n">
        <v>783.2629462775769</v>
      </c>
      <c r="AC57" t="n">
        <v>708.5094300012938</v>
      </c>
      <c r="AD57" t="n">
        <v>572458.4791637844</v>
      </c>
      <c r="AE57" t="n">
        <v>783262.946277577</v>
      </c>
      <c r="AF57" t="n">
        <v>1.78829925392604e-05</v>
      </c>
      <c r="AG57" t="n">
        <v>33</v>
      </c>
      <c r="AH57" t="n">
        <v>708509.4300012938</v>
      </c>
    </row>
    <row r="58">
      <c r="A58" t="n">
        <v>56</v>
      </c>
      <c r="B58" t="n">
        <v>115</v>
      </c>
      <c r="C58" t="inlineStr">
        <is>
          <t xml:space="preserve">CONCLUIDO	</t>
        </is>
      </c>
      <c r="D58" t="n">
        <v>3.6053</v>
      </c>
      <c r="E58" t="n">
        <v>27.74</v>
      </c>
      <c r="F58" t="n">
        <v>24.24</v>
      </c>
      <c r="G58" t="n">
        <v>76.56</v>
      </c>
      <c r="H58" t="n">
        <v>1.08</v>
      </c>
      <c r="I58" t="n">
        <v>19</v>
      </c>
      <c r="J58" t="n">
        <v>247.01</v>
      </c>
      <c r="K58" t="n">
        <v>56.94</v>
      </c>
      <c r="L58" t="n">
        <v>15</v>
      </c>
      <c r="M58" t="n">
        <v>17</v>
      </c>
      <c r="N58" t="n">
        <v>60.07</v>
      </c>
      <c r="O58" t="n">
        <v>30698.76</v>
      </c>
      <c r="P58" t="n">
        <v>364.36</v>
      </c>
      <c r="Q58" t="n">
        <v>452.58</v>
      </c>
      <c r="R58" t="n">
        <v>79.3</v>
      </c>
      <c r="S58" t="n">
        <v>57.64</v>
      </c>
      <c r="T58" t="n">
        <v>8691.969999999999</v>
      </c>
      <c r="U58" t="n">
        <v>0.73</v>
      </c>
      <c r="V58" t="n">
        <v>0.87</v>
      </c>
      <c r="W58" t="n">
        <v>6.82</v>
      </c>
      <c r="X58" t="n">
        <v>0.52</v>
      </c>
      <c r="Y58" t="n">
        <v>1</v>
      </c>
      <c r="Z58" t="n">
        <v>10</v>
      </c>
      <c r="AA58" t="n">
        <v>572.6030722238219</v>
      </c>
      <c r="AB58" t="n">
        <v>783.4607848813157</v>
      </c>
      <c r="AC58" t="n">
        <v>708.6883871663599</v>
      </c>
      <c r="AD58" t="n">
        <v>572603.0722238219</v>
      </c>
      <c r="AE58" t="n">
        <v>783460.7848813157</v>
      </c>
      <c r="AF58" t="n">
        <v>1.788100868119797e-05</v>
      </c>
      <c r="AG58" t="n">
        <v>33</v>
      </c>
      <c r="AH58" t="n">
        <v>708688.3871663599</v>
      </c>
    </row>
    <row r="59">
      <c r="A59" t="n">
        <v>57</v>
      </c>
      <c r="B59" t="n">
        <v>115</v>
      </c>
      <c r="C59" t="inlineStr">
        <is>
          <t xml:space="preserve">CONCLUIDO	</t>
        </is>
      </c>
      <c r="D59" t="n">
        <v>3.6053</v>
      </c>
      <c r="E59" t="n">
        <v>27.74</v>
      </c>
      <c r="F59" t="n">
        <v>24.24</v>
      </c>
      <c r="G59" t="n">
        <v>76.55</v>
      </c>
      <c r="H59" t="n">
        <v>1.1</v>
      </c>
      <c r="I59" t="n">
        <v>19</v>
      </c>
      <c r="J59" t="n">
        <v>247.46</v>
      </c>
      <c r="K59" t="n">
        <v>56.94</v>
      </c>
      <c r="L59" t="n">
        <v>15.25</v>
      </c>
      <c r="M59" t="n">
        <v>17</v>
      </c>
      <c r="N59" t="n">
        <v>60.26</v>
      </c>
      <c r="O59" t="n">
        <v>30753.68</v>
      </c>
      <c r="P59" t="n">
        <v>364.07</v>
      </c>
      <c r="Q59" t="n">
        <v>452.66</v>
      </c>
      <c r="R59" t="n">
        <v>79.14</v>
      </c>
      <c r="S59" t="n">
        <v>57.64</v>
      </c>
      <c r="T59" t="n">
        <v>8613.959999999999</v>
      </c>
      <c r="U59" t="n">
        <v>0.73</v>
      </c>
      <c r="V59" t="n">
        <v>0.87</v>
      </c>
      <c r="W59" t="n">
        <v>6.83</v>
      </c>
      <c r="X59" t="n">
        <v>0.52</v>
      </c>
      <c r="Y59" t="n">
        <v>1</v>
      </c>
      <c r="Z59" t="n">
        <v>10</v>
      </c>
      <c r="AA59" t="n">
        <v>572.4085230897485</v>
      </c>
      <c r="AB59" t="n">
        <v>783.1945941731743</v>
      </c>
      <c r="AC59" t="n">
        <v>708.4476013258028</v>
      </c>
      <c r="AD59" t="n">
        <v>572408.5230897486</v>
      </c>
      <c r="AE59" t="n">
        <v>783194.5941731744</v>
      </c>
      <c r="AF59" t="n">
        <v>1.788100868119797e-05</v>
      </c>
      <c r="AG59" t="n">
        <v>33</v>
      </c>
      <c r="AH59" t="n">
        <v>708447.6013258027</v>
      </c>
    </row>
    <row r="60">
      <c r="A60" t="n">
        <v>58</v>
      </c>
      <c r="B60" t="n">
        <v>115</v>
      </c>
      <c r="C60" t="inlineStr">
        <is>
          <t xml:space="preserve">CONCLUIDO	</t>
        </is>
      </c>
      <c r="D60" t="n">
        <v>3.6162</v>
      </c>
      <c r="E60" t="n">
        <v>27.65</v>
      </c>
      <c r="F60" t="n">
        <v>24.2</v>
      </c>
      <c r="G60" t="n">
        <v>80.67</v>
      </c>
      <c r="H60" t="n">
        <v>1.11</v>
      </c>
      <c r="I60" t="n">
        <v>18</v>
      </c>
      <c r="J60" t="n">
        <v>247.9</v>
      </c>
      <c r="K60" t="n">
        <v>56.94</v>
      </c>
      <c r="L60" t="n">
        <v>15.5</v>
      </c>
      <c r="M60" t="n">
        <v>16</v>
      </c>
      <c r="N60" t="n">
        <v>60.46</v>
      </c>
      <c r="O60" t="n">
        <v>30808.68</v>
      </c>
      <c r="P60" t="n">
        <v>363.68</v>
      </c>
      <c r="Q60" t="n">
        <v>452.58</v>
      </c>
      <c r="R60" t="n">
        <v>78.09999999999999</v>
      </c>
      <c r="S60" t="n">
        <v>57.64</v>
      </c>
      <c r="T60" t="n">
        <v>8098.57</v>
      </c>
      <c r="U60" t="n">
        <v>0.74</v>
      </c>
      <c r="V60" t="n">
        <v>0.88</v>
      </c>
      <c r="W60" t="n">
        <v>6.82</v>
      </c>
      <c r="X60" t="n">
        <v>0.48</v>
      </c>
      <c r="Y60" t="n">
        <v>1</v>
      </c>
      <c r="Z60" t="n">
        <v>10</v>
      </c>
      <c r="AA60" t="n">
        <v>571.2668662332273</v>
      </c>
      <c r="AB60" t="n">
        <v>781.6325288957364</v>
      </c>
      <c r="AC60" t="n">
        <v>707.034617366071</v>
      </c>
      <c r="AD60" t="n">
        <v>571266.8662332273</v>
      </c>
      <c r="AE60" t="n">
        <v>781632.5288957364</v>
      </c>
      <c r="AF60" t="n">
        <v>1.793506881339919e-05</v>
      </c>
      <c r="AG60" t="n">
        <v>33</v>
      </c>
      <c r="AH60" t="n">
        <v>707034.617366071</v>
      </c>
    </row>
    <row r="61">
      <c r="A61" t="n">
        <v>59</v>
      </c>
      <c r="B61" t="n">
        <v>115</v>
      </c>
      <c r="C61" t="inlineStr">
        <is>
          <t xml:space="preserve">CONCLUIDO	</t>
        </is>
      </c>
      <c r="D61" t="n">
        <v>3.6145</v>
      </c>
      <c r="E61" t="n">
        <v>27.67</v>
      </c>
      <c r="F61" t="n">
        <v>24.22</v>
      </c>
      <c r="G61" t="n">
        <v>80.72</v>
      </c>
      <c r="H61" t="n">
        <v>1.13</v>
      </c>
      <c r="I61" t="n">
        <v>18</v>
      </c>
      <c r="J61" t="n">
        <v>248.35</v>
      </c>
      <c r="K61" t="n">
        <v>56.94</v>
      </c>
      <c r="L61" t="n">
        <v>15.75</v>
      </c>
      <c r="M61" t="n">
        <v>16</v>
      </c>
      <c r="N61" t="n">
        <v>60.66</v>
      </c>
      <c r="O61" t="n">
        <v>30863.74</v>
      </c>
      <c r="P61" t="n">
        <v>363.86</v>
      </c>
      <c r="Q61" t="n">
        <v>452.6</v>
      </c>
      <c r="R61" t="n">
        <v>78.41</v>
      </c>
      <c r="S61" t="n">
        <v>57.64</v>
      </c>
      <c r="T61" t="n">
        <v>8255.049999999999</v>
      </c>
      <c r="U61" t="n">
        <v>0.74</v>
      </c>
      <c r="V61" t="n">
        <v>0.88</v>
      </c>
      <c r="W61" t="n">
        <v>6.82</v>
      </c>
      <c r="X61" t="n">
        <v>0.49</v>
      </c>
      <c r="Y61" t="n">
        <v>1</v>
      </c>
      <c r="Z61" t="n">
        <v>10</v>
      </c>
      <c r="AA61" t="n">
        <v>571.5417913860236</v>
      </c>
      <c r="AB61" t="n">
        <v>782.008693618634</v>
      </c>
      <c r="AC61" t="n">
        <v>707.3748814557658</v>
      </c>
      <c r="AD61" t="n">
        <v>571541.7913860236</v>
      </c>
      <c r="AE61" t="n">
        <v>782008.693618634</v>
      </c>
      <c r="AF61" t="n">
        <v>1.792663741663386e-05</v>
      </c>
      <c r="AG61" t="n">
        <v>33</v>
      </c>
      <c r="AH61" t="n">
        <v>707374.8814557658</v>
      </c>
    </row>
    <row r="62">
      <c r="A62" t="n">
        <v>60</v>
      </c>
      <c r="B62" t="n">
        <v>115</v>
      </c>
      <c r="C62" t="inlineStr">
        <is>
          <t xml:space="preserve">CONCLUIDO	</t>
        </is>
      </c>
      <c r="D62" t="n">
        <v>3.6167</v>
      </c>
      <c r="E62" t="n">
        <v>27.65</v>
      </c>
      <c r="F62" t="n">
        <v>24.2</v>
      </c>
      <c r="G62" t="n">
        <v>80.66</v>
      </c>
      <c r="H62" t="n">
        <v>1.14</v>
      </c>
      <c r="I62" t="n">
        <v>18</v>
      </c>
      <c r="J62" t="n">
        <v>248.79</v>
      </c>
      <c r="K62" t="n">
        <v>56.94</v>
      </c>
      <c r="L62" t="n">
        <v>16</v>
      </c>
      <c r="M62" t="n">
        <v>16</v>
      </c>
      <c r="N62" t="n">
        <v>60.85</v>
      </c>
      <c r="O62" t="n">
        <v>30918.88</v>
      </c>
      <c r="P62" t="n">
        <v>363.17</v>
      </c>
      <c r="Q62" t="n">
        <v>452.65</v>
      </c>
      <c r="R62" t="n">
        <v>77.8</v>
      </c>
      <c r="S62" t="n">
        <v>57.64</v>
      </c>
      <c r="T62" t="n">
        <v>7948.43</v>
      </c>
      <c r="U62" t="n">
        <v>0.74</v>
      </c>
      <c r="V62" t="n">
        <v>0.88</v>
      </c>
      <c r="W62" t="n">
        <v>6.82</v>
      </c>
      <c r="X62" t="n">
        <v>0.47</v>
      </c>
      <c r="Y62" t="n">
        <v>1</v>
      </c>
      <c r="Z62" t="n">
        <v>10</v>
      </c>
      <c r="AA62" t="n">
        <v>570.8879078602104</v>
      </c>
      <c r="AB62" t="n">
        <v>781.1140213313112</v>
      </c>
      <c r="AC62" t="n">
        <v>706.5655954358647</v>
      </c>
      <c r="AD62" t="n">
        <v>570887.9078602104</v>
      </c>
      <c r="AE62" t="n">
        <v>781114.0213313112</v>
      </c>
      <c r="AF62" t="n">
        <v>1.793754863597723e-05</v>
      </c>
      <c r="AG62" t="n">
        <v>33</v>
      </c>
      <c r="AH62" t="n">
        <v>706565.5954358646</v>
      </c>
    </row>
    <row r="63">
      <c r="A63" t="n">
        <v>61</v>
      </c>
      <c r="B63" t="n">
        <v>115</v>
      </c>
      <c r="C63" t="inlineStr">
        <is>
          <t xml:space="preserve">CONCLUIDO	</t>
        </is>
      </c>
      <c r="D63" t="n">
        <v>3.6257</v>
      </c>
      <c r="E63" t="n">
        <v>27.58</v>
      </c>
      <c r="F63" t="n">
        <v>24.17</v>
      </c>
      <c r="G63" t="n">
        <v>85.31999999999999</v>
      </c>
      <c r="H63" t="n">
        <v>1.16</v>
      </c>
      <c r="I63" t="n">
        <v>17</v>
      </c>
      <c r="J63" t="n">
        <v>249.24</v>
      </c>
      <c r="K63" t="n">
        <v>56.94</v>
      </c>
      <c r="L63" t="n">
        <v>16.25</v>
      </c>
      <c r="M63" t="n">
        <v>15</v>
      </c>
      <c r="N63" t="n">
        <v>61.05</v>
      </c>
      <c r="O63" t="n">
        <v>30974.09</v>
      </c>
      <c r="P63" t="n">
        <v>362.29</v>
      </c>
      <c r="Q63" t="n">
        <v>452.59</v>
      </c>
      <c r="R63" t="n">
        <v>76.93000000000001</v>
      </c>
      <c r="S63" t="n">
        <v>57.64</v>
      </c>
      <c r="T63" t="n">
        <v>7520.37</v>
      </c>
      <c r="U63" t="n">
        <v>0.75</v>
      </c>
      <c r="V63" t="n">
        <v>0.88</v>
      </c>
      <c r="W63" t="n">
        <v>6.82</v>
      </c>
      <c r="X63" t="n">
        <v>0.45</v>
      </c>
      <c r="Y63" t="n">
        <v>1</v>
      </c>
      <c r="Z63" t="n">
        <v>10</v>
      </c>
      <c r="AA63" t="n">
        <v>560.6055364070919</v>
      </c>
      <c r="AB63" t="n">
        <v>767.0452270829412</v>
      </c>
      <c r="AC63" t="n">
        <v>693.8395071648822</v>
      </c>
      <c r="AD63" t="n">
        <v>560605.5364070919</v>
      </c>
      <c r="AE63" t="n">
        <v>767045.2270829412</v>
      </c>
      <c r="AF63" t="n">
        <v>1.798218544238191e-05</v>
      </c>
      <c r="AG63" t="n">
        <v>32</v>
      </c>
      <c r="AH63" t="n">
        <v>693839.5071648823</v>
      </c>
    </row>
    <row r="64">
      <c r="A64" t="n">
        <v>62</v>
      </c>
      <c r="B64" t="n">
        <v>115</v>
      </c>
      <c r="C64" t="inlineStr">
        <is>
          <t xml:space="preserve">CONCLUIDO	</t>
        </is>
      </c>
      <c r="D64" t="n">
        <v>3.6261</v>
      </c>
      <c r="E64" t="n">
        <v>27.58</v>
      </c>
      <c r="F64" t="n">
        <v>24.17</v>
      </c>
      <c r="G64" t="n">
        <v>85.31</v>
      </c>
      <c r="H64" t="n">
        <v>1.18</v>
      </c>
      <c r="I64" t="n">
        <v>17</v>
      </c>
      <c r="J64" t="n">
        <v>249.69</v>
      </c>
      <c r="K64" t="n">
        <v>56.94</v>
      </c>
      <c r="L64" t="n">
        <v>16.5</v>
      </c>
      <c r="M64" t="n">
        <v>15</v>
      </c>
      <c r="N64" t="n">
        <v>61.25</v>
      </c>
      <c r="O64" t="n">
        <v>31029.37</v>
      </c>
      <c r="P64" t="n">
        <v>362.57</v>
      </c>
      <c r="Q64" t="n">
        <v>452.6</v>
      </c>
      <c r="R64" t="n">
        <v>76.83</v>
      </c>
      <c r="S64" t="n">
        <v>57.64</v>
      </c>
      <c r="T64" t="n">
        <v>7469.44</v>
      </c>
      <c r="U64" t="n">
        <v>0.75</v>
      </c>
      <c r="V64" t="n">
        <v>0.88</v>
      </c>
      <c r="W64" t="n">
        <v>6.82</v>
      </c>
      <c r="X64" t="n">
        <v>0.45</v>
      </c>
      <c r="Y64" t="n">
        <v>1</v>
      </c>
      <c r="Z64" t="n">
        <v>10</v>
      </c>
      <c r="AA64" t="n">
        <v>560.7622448520267</v>
      </c>
      <c r="AB64" t="n">
        <v>767.2596424907898</v>
      </c>
      <c r="AC64" t="n">
        <v>694.0334590671396</v>
      </c>
      <c r="AD64" t="n">
        <v>560762.2448520267</v>
      </c>
      <c r="AE64" t="n">
        <v>767259.6424907898</v>
      </c>
      <c r="AF64" t="n">
        <v>1.798416930044434e-05</v>
      </c>
      <c r="AG64" t="n">
        <v>32</v>
      </c>
      <c r="AH64" t="n">
        <v>694033.4590671395</v>
      </c>
    </row>
    <row r="65">
      <c r="A65" t="n">
        <v>63</v>
      </c>
      <c r="B65" t="n">
        <v>115</v>
      </c>
      <c r="C65" t="inlineStr">
        <is>
          <t xml:space="preserve">CONCLUIDO	</t>
        </is>
      </c>
      <c r="D65" t="n">
        <v>3.6257</v>
      </c>
      <c r="E65" t="n">
        <v>27.58</v>
      </c>
      <c r="F65" t="n">
        <v>24.17</v>
      </c>
      <c r="G65" t="n">
        <v>85.31999999999999</v>
      </c>
      <c r="H65" t="n">
        <v>1.19</v>
      </c>
      <c r="I65" t="n">
        <v>17</v>
      </c>
      <c r="J65" t="n">
        <v>250.14</v>
      </c>
      <c r="K65" t="n">
        <v>56.94</v>
      </c>
      <c r="L65" t="n">
        <v>16.75</v>
      </c>
      <c r="M65" t="n">
        <v>15</v>
      </c>
      <c r="N65" t="n">
        <v>61.45</v>
      </c>
      <c r="O65" t="n">
        <v>31084.72</v>
      </c>
      <c r="P65" t="n">
        <v>362.81</v>
      </c>
      <c r="Q65" t="n">
        <v>452.57</v>
      </c>
      <c r="R65" t="n">
        <v>76.83</v>
      </c>
      <c r="S65" t="n">
        <v>57.64</v>
      </c>
      <c r="T65" t="n">
        <v>7466.54</v>
      </c>
      <c r="U65" t="n">
        <v>0.75</v>
      </c>
      <c r="V65" t="n">
        <v>0.88</v>
      </c>
      <c r="W65" t="n">
        <v>6.82</v>
      </c>
      <c r="X65" t="n">
        <v>0.45</v>
      </c>
      <c r="Y65" t="n">
        <v>1</v>
      </c>
      <c r="Z65" t="n">
        <v>10</v>
      </c>
      <c r="AA65" t="n">
        <v>560.9524203442711</v>
      </c>
      <c r="AB65" t="n">
        <v>767.519848989229</v>
      </c>
      <c r="AC65" t="n">
        <v>694.26883182257</v>
      </c>
      <c r="AD65" t="n">
        <v>560952.4203442711</v>
      </c>
      <c r="AE65" t="n">
        <v>767519.848989229</v>
      </c>
      <c r="AF65" t="n">
        <v>1.798218544238191e-05</v>
      </c>
      <c r="AG65" t="n">
        <v>32</v>
      </c>
      <c r="AH65" t="n">
        <v>694268.8318225699</v>
      </c>
    </row>
    <row r="66">
      <c r="A66" t="n">
        <v>64</v>
      </c>
      <c r="B66" t="n">
        <v>115</v>
      </c>
      <c r="C66" t="inlineStr">
        <is>
          <t xml:space="preserve">CONCLUIDO	</t>
        </is>
      </c>
      <c r="D66" t="n">
        <v>3.6223</v>
      </c>
      <c r="E66" t="n">
        <v>27.61</v>
      </c>
      <c r="F66" t="n">
        <v>24.2</v>
      </c>
      <c r="G66" t="n">
        <v>85.41</v>
      </c>
      <c r="H66" t="n">
        <v>1.21</v>
      </c>
      <c r="I66" t="n">
        <v>17</v>
      </c>
      <c r="J66" t="n">
        <v>250.59</v>
      </c>
      <c r="K66" t="n">
        <v>56.94</v>
      </c>
      <c r="L66" t="n">
        <v>17</v>
      </c>
      <c r="M66" t="n">
        <v>15</v>
      </c>
      <c r="N66" t="n">
        <v>61.65</v>
      </c>
      <c r="O66" t="n">
        <v>31140.15</v>
      </c>
      <c r="P66" t="n">
        <v>362.93</v>
      </c>
      <c r="Q66" t="n">
        <v>452.63</v>
      </c>
      <c r="R66" t="n">
        <v>77.63</v>
      </c>
      <c r="S66" t="n">
        <v>57.64</v>
      </c>
      <c r="T66" t="n">
        <v>7866</v>
      </c>
      <c r="U66" t="n">
        <v>0.74</v>
      </c>
      <c r="V66" t="n">
        <v>0.88</v>
      </c>
      <c r="W66" t="n">
        <v>6.83</v>
      </c>
      <c r="X66" t="n">
        <v>0.47</v>
      </c>
      <c r="Y66" t="n">
        <v>1</v>
      </c>
      <c r="Z66" t="n">
        <v>10</v>
      </c>
      <c r="AA66" t="n">
        <v>561.3268368092658</v>
      </c>
      <c r="AB66" t="n">
        <v>768.0321421147233</v>
      </c>
      <c r="AC66" t="n">
        <v>694.732232411175</v>
      </c>
      <c r="AD66" t="n">
        <v>561326.8368092659</v>
      </c>
      <c r="AE66" t="n">
        <v>768032.1421147233</v>
      </c>
      <c r="AF66" t="n">
        <v>1.796532264885125e-05</v>
      </c>
      <c r="AG66" t="n">
        <v>32</v>
      </c>
      <c r="AH66" t="n">
        <v>694732.232411175</v>
      </c>
    </row>
    <row r="67">
      <c r="A67" t="n">
        <v>65</v>
      </c>
      <c r="B67" t="n">
        <v>115</v>
      </c>
      <c r="C67" t="inlineStr">
        <is>
          <t xml:space="preserve">CONCLUIDO	</t>
        </is>
      </c>
      <c r="D67" t="n">
        <v>3.6237</v>
      </c>
      <c r="E67" t="n">
        <v>27.6</v>
      </c>
      <c r="F67" t="n">
        <v>24.19</v>
      </c>
      <c r="G67" t="n">
        <v>85.37</v>
      </c>
      <c r="H67" t="n">
        <v>1.22</v>
      </c>
      <c r="I67" t="n">
        <v>17</v>
      </c>
      <c r="J67" t="n">
        <v>251.04</v>
      </c>
      <c r="K67" t="n">
        <v>56.94</v>
      </c>
      <c r="L67" t="n">
        <v>17.25</v>
      </c>
      <c r="M67" t="n">
        <v>15</v>
      </c>
      <c r="N67" t="n">
        <v>61.85</v>
      </c>
      <c r="O67" t="n">
        <v>31195.65</v>
      </c>
      <c r="P67" t="n">
        <v>362.54</v>
      </c>
      <c r="Q67" t="n">
        <v>452.67</v>
      </c>
      <c r="R67" t="n">
        <v>77.62</v>
      </c>
      <c r="S67" t="n">
        <v>57.64</v>
      </c>
      <c r="T67" t="n">
        <v>7860.51</v>
      </c>
      <c r="U67" t="n">
        <v>0.74</v>
      </c>
      <c r="V67" t="n">
        <v>0.88</v>
      </c>
      <c r="W67" t="n">
        <v>6.82</v>
      </c>
      <c r="X67" t="n">
        <v>0.46</v>
      </c>
      <c r="Y67" t="n">
        <v>1</v>
      </c>
      <c r="Z67" t="n">
        <v>10</v>
      </c>
      <c r="AA67" t="n">
        <v>560.9482512458189</v>
      </c>
      <c r="AB67" t="n">
        <v>767.5141446447991</v>
      </c>
      <c r="AC67" t="n">
        <v>694.2636718927664</v>
      </c>
      <c r="AD67" t="n">
        <v>560948.2512458189</v>
      </c>
      <c r="AE67" t="n">
        <v>767514.1446447991</v>
      </c>
      <c r="AF67" t="n">
        <v>1.797226615206976e-05</v>
      </c>
      <c r="AG67" t="n">
        <v>32</v>
      </c>
      <c r="AH67" t="n">
        <v>694263.6718927664</v>
      </c>
    </row>
    <row r="68">
      <c r="A68" t="n">
        <v>66</v>
      </c>
      <c r="B68" t="n">
        <v>115</v>
      </c>
      <c r="C68" t="inlineStr">
        <is>
          <t xml:space="preserve">CONCLUIDO	</t>
        </is>
      </c>
      <c r="D68" t="n">
        <v>3.6343</v>
      </c>
      <c r="E68" t="n">
        <v>27.52</v>
      </c>
      <c r="F68" t="n">
        <v>24.15</v>
      </c>
      <c r="G68" t="n">
        <v>90.56999999999999</v>
      </c>
      <c r="H68" t="n">
        <v>1.24</v>
      </c>
      <c r="I68" t="n">
        <v>16</v>
      </c>
      <c r="J68" t="n">
        <v>251.49</v>
      </c>
      <c r="K68" t="n">
        <v>56.94</v>
      </c>
      <c r="L68" t="n">
        <v>17.5</v>
      </c>
      <c r="M68" t="n">
        <v>14</v>
      </c>
      <c r="N68" t="n">
        <v>62.05</v>
      </c>
      <c r="O68" t="n">
        <v>31251.22</v>
      </c>
      <c r="P68" t="n">
        <v>361.91</v>
      </c>
      <c r="Q68" t="n">
        <v>452.6</v>
      </c>
      <c r="R68" t="n">
        <v>76.28</v>
      </c>
      <c r="S68" t="n">
        <v>57.64</v>
      </c>
      <c r="T68" t="n">
        <v>7196.14</v>
      </c>
      <c r="U68" t="n">
        <v>0.76</v>
      </c>
      <c r="V68" t="n">
        <v>0.88</v>
      </c>
      <c r="W68" t="n">
        <v>6.82</v>
      </c>
      <c r="X68" t="n">
        <v>0.43</v>
      </c>
      <c r="Y68" t="n">
        <v>1</v>
      </c>
      <c r="Z68" t="n">
        <v>10</v>
      </c>
      <c r="AA68" t="n">
        <v>559.6825232169124</v>
      </c>
      <c r="AB68" t="n">
        <v>765.7823197156696</v>
      </c>
      <c r="AC68" t="n">
        <v>692.6971299042414</v>
      </c>
      <c r="AD68" t="n">
        <v>559682.5232169124</v>
      </c>
      <c r="AE68" t="n">
        <v>765782.3197156696</v>
      </c>
      <c r="AF68" t="n">
        <v>1.802483839072415e-05</v>
      </c>
      <c r="AG68" t="n">
        <v>32</v>
      </c>
      <c r="AH68" t="n">
        <v>692697.1299042414</v>
      </c>
    </row>
    <row r="69">
      <c r="A69" t="n">
        <v>67</v>
      </c>
      <c r="B69" t="n">
        <v>115</v>
      </c>
      <c r="C69" t="inlineStr">
        <is>
          <t xml:space="preserve">CONCLUIDO	</t>
        </is>
      </c>
      <c r="D69" t="n">
        <v>3.6347</v>
      </c>
      <c r="E69" t="n">
        <v>27.51</v>
      </c>
      <c r="F69" t="n">
        <v>24.15</v>
      </c>
      <c r="G69" t="n">
        <v>90.56</v>
      </c>
      <c r="H69" t="n">
        <v>1.25</v>
      </c>
      <c r="I69" t="n">
        <v>16</v>
      </c>
      <c r="J69" t="n">
        <v>251.94</v>
      </c>
      <c r="K69" t="n">
        <v>56.94</v>
      </c>
      <c r="L69" t="n">
        <v>17.75</v>
      </c>
      <c r="M69" t="n">
        <v>14</v>
      </c>
      <c r="N69" t="n">
        <v>62.25</v>
      </c>
      <c r="O69" t="n">
        <v>31306.86</v>
      </c>
      <c r="P69" t="n">
        <v>361.76</v>
      </c>
      <c r="Q69" t="n">
        <v>452.61</v>
      </c>
      <c r="R69" t="n">
        <v>76.25</v>
      </c>
      <c r="S69" t="n">
        <v>57.64</v>
      </c>
      <c r="T69" t="n">
        <v>7184.14</v>
      </c>
      <c r="U69" t="n">
        <v>0.76</v>
      </c>
      <c r="V69" t="n">
        <v>0.88</v>
      </c>
      <c r="W69" t="n">
        <v>6.82</v>
      </c>
      <c r="X69" t="n">
        <v>0.42</v>
      </c>
      <c r="Y69" t="n">
        <v>1</v>
      </c>
      <c r="Z69" t="n">
        <v>10</v>
      </c>
      <c r="AA69" t="n">
        <v>559.5528263916178</v>
      </c>
      <c r="AB69" t="n">
        <v>765.6048627974815</v>
      </c>
      <c r="AC69" t="n">
        <v>692.5366092252629</v>
      </c>
      <c r="AD69" t="n">
        <v>559552.8263916179</v>
      </c>
      <c r="AE69" t="n">
        <v>765604.8627974815</v>
      </c>
      <c r="AF69" t="n">
        <v>1.802682224878658e-05</v>
      </c>
      <c r="AG69" t="n">
        <v>32</v>
      </c>
      <c r="AH69" t="n">
        <v>692536.6092252629</v>
      </c>
    </row>
    <row r="70">
      <c r="A70" t="n">
        <v>68</v>
      </c>
      <c r="B70" t="n">
        <v>115</v>
      </c>
      <c r="C70" t="inlineStr">
        <is>
          <t xml:space="preserve">CONCLUIDO	</t>
        </is>
      </c>
      <c r="D70" t="n">
        <v>3.6332</v>
      </c>
      <c r="E70" t="n">
        <v>27.52</v>
      </c>
      <c r="F70" t="n">
        <v>24.16</v>
      </c>
      <c r="G70" t="n">
        <v>90.59999999999999</v>
      </c>
      <c r="H70" t="n">
        <v>1.27</v>
      </c>
      <c r="I70" t="n">
        <v>16</v>
      </c>
      <c r="J70" t="n">
        <v>252.39</v>
      </c>
      <c r="K70" t="n">
        <v>56.94</v>
      </c>
      <c r="L70" t="n">
        <v>18</v>
      </c>
      <c r="M70" t="n">
        <v>14</v>
      </c>
      <c r="N70" t="n">
        <v>62.45</v>
      </c>
      <c r="O70" t="n">
        <v>31362.58</v>
      </c>
      <c r="P70" t="n">
        <v>362.03</v>
      </c>
      <c r="Q70" t="n">
        <v>452.57</v>
      </c>
      <c r="R70" t="n">
        <v>76.44</v>
      </c>
      <c r="S70" t="n">
        <v>57.64</v>
      </c>
      <c r="T70" t="n">
        <v>7276.68</v>
      </c>
      <c r="U70" t="n">
        <v>0.75</v>
      </c>
      <c r="V70" t="n">
        <v>0.88</v>
      </c>
      <c r="W70" t="n">
        <v>6.82</v>
      </c>
      <c r="X70" t="n">
        <v>0.44</v>
      </c>
      <c r="Y70" t="n">
        <v>1</v>
      </c>
      <c r="Z70" t="n">
        <v>10</v>
      </c>
      <c r="AA70" t="n">
        <v>559.8573235525319</v>
      </c>
      <c r="AB70" t="n">
        <v>766.0214892465107</v>
      </c>
      <c r="AC70" t="n">
        <v>692.9134734307356</v>
      </c>
      <c r="AD70" t="n">
        <v>559857.3235525319</v>
      </c>
      <c r="AE70" t="n">
        <v>766021.4892465107</v>
      </c>
      <c r="AF70" t="n">
        <v>1.801938278105247e-05</v>
      </c>
      <c r="AG70" t="n">
        <v>32</v>
      </c>
      <c r="AH70" t="n">
        <v>692913.4734307356</v>
      </c>
    </row>
    <row r="71">
      <c r="A71" t="n">
        <v>69</v>
      </c>
      <c r="B71" t="n">
        <v>115</v>
      </c>
      <c r="C71" t="inlineStr">
        <is>
          <t xml:space="preserve">CONCLUIDO	</t>
        </is>
      </c>
      <c r="D71" t="n">
        <v>3.6345</v>
      </c>
      <c r="E71" t="n">
        <v>27.51</v>
      </c>
      <c r="F71" t="n">
        <v>24.15</v>
      </c>
      <c r="G71" t="n">
        <v>90.56999999999999</v>
      </c>
      <c r="H71" t="n">
        <v>1.28</v>
      </c>
      <c r="I71" t="n">
        <v>16</v>
      </c>
      <c r="J71" t="n">
        <v>252.84</v>
      </c>
      <c r="K71" t="n">
        <v>56.94</v>
      </c>
      <c r="L71" t="n">
        <v>18.25</v>
      </c>
      <c r="M71" t="n">
        <v>14</v>
      </c>
      <c r="N71" t="n">
        <v>62.65</v>
      </c>
      <c r="O71" t="n">
        <v>31418.38</v>
      </c>
      <c r="P71" t="n">
        <v>361.53</v>
      </c>
      <c r="Q71" t="n">
        <v>452.57</v>
      </c>
      <c r="R71" t="n">
        <v>76.45999999999999</v>
      </c>
      <c r="S71" t="n">
        <v>57.64</v>
      </c>
      <c r="T71" t="n">
        <v>7289.02</v>
      </c>
      <c r="U71" t="n">
        <v>0.75</v>
      </c>
      <c r="V71" t="n">
        <v>0.88</v>
      </c>
      <c r="W71" t="n">
        <v>6.81</v>
      </c>
      <c r="X71" t="n">
        <v>0.43</v>
      </c>
      <c r="Y71" t="n">
        <v>1</v>
      </c>
      <c r="Z71" t="n">
        <v>10</v>
      </c>
      <c r="AA71" t="n">
        <v>559.4147030924652</v>
      </c>
      <c r="AB71" t="n">
        <v>765.415876406011</v>
      </c>
      <c r="AC71" t="n">
        <v>692.3656594297502</v>
      </c>
      <c r="AD71" t="n">
        <v>559414.7030924652</v>
      </c>
      <c r="AE71" t="n">
        <v>765415.8764060109</v>
      </c>
      <c r="AF71" t="n">
        <v>1.802583031975537e-05</v>
      </c>
      <c r="AG71" t="n">
        <v>32</v>
      </c>
      <c r="AH71" t="n">
        <v>692365.6594297502</v>
      </c>
    </row>
    <row r="72">
      <c r="A72" t="n">
        <v>70</v>
      </c>
      <c r="B72" t="n">
        <v>115</v>
      </c>
      <c r="C72" t="inlineStr">
        <is>
          <t xml:space="preserve">CONCLUIDO	</t>
        </is>
      </c>
      <c r="D72" t="n">
        <v>3.6417</v>
      </c>
      <c r="E72" t="n">
        <v>27.46</v>
      </c>
      <c r="F72" t="n">
        <v>24.14</v>
      </c>
      <c r="G72" t="n">
        <v>96.56</v>
      </c>
      <c r="H72" t="n">
        <v>1.3</v>
      </c>
      <c r="I72" t="n">
        <v>15</v>
      </c>
      <c r="J72" t="n">
        <v>253.3</v>
      </c>
      <c r="K72" t="n">
        <v>56.94</v>
      </c>
      <c r="L72" t="n">
        <v>18.5</v>
      </c>
      <c r="M72" t="n">
        <v>13</v>
      </c>
      <c r="N72" t="n">
        <v>62.86</v>
      </c>
      <c r="O72" t="n">
        <v>31474.25</v>
      </c>
      <c r="P72" t="n">
        <v>361.05</v>
      </c>
      <c r="Q72" t="n">
        <v>452.63</v>
      </c>
      <c r="R72" t="n">
        <v>75.84999999999999</v>
      </c>
      <c r="S72" t="n">
        <v>57.64</v>
      </c>
      <c r="T72" t="n">
        <v>6985.6</v>
      </c>
      <c r="U72" t="n">
        <v>0.76</v>
      </c>
      <c r="V72" t="n">
        <v>0.88</v>
      </c>
      <c r="W72" t="n">
        <v>6.82</v>
      </c>
      <c r="X72" t="n">
        <v>0.42</v>
      </c>
      <c r="Y72" t="n">
        <v>1</v>
      </c>
      <c r="Z72" t="n">
        <v>10</v>
      </c>
      <c r="AA72" t="n">
        <v>558.5469216181604</v>
      </c>
      <c r="AB72" t="n">
        <v>764.2285395090503</v>
      </c>
      <c r="AC72" t="n">
        <v>691.2916402997978</v>
      </c>
      <c r="AD72" t="n">
        <v>558546.9216181603</v>
      </c>
      <c r="AE72" t="n">
        <v>764228.5395090503</v>
      </c>
      <c r="AF72" t="n">
        <v>1.806153976487911e-05</v>
      </c>
      <c r="AG72" t="n">
        <v>32</v>
      </c>
      <c r="AH72" t="n">
        <v>691291.6402997978</v>
      </c>
    </row>
    <row r="73">
      <c r="A73" t="n">
        <v>71</v>
      </c>
      <c r="B73" t="n">
        <v>115</v>
      </c>
      <c r="C73" t="inlineStr">
        <is>
          <t xml:space="preserve">CONCLUIDO	</t>
        </is>
      </c>
      <c r="D73" t="n">
        <v>3.6454</v>
      </c>
      <c r="E73" t="n">
        <v>27.43</v>
      </c>
      <c r="F73" t="n">
        <v>24.11</v>
      </c>
      <c r="G73" t="n">
        <v>96.45</v>
      </c>
      <c r="H73" t="n">
        <v>1.31</v>
      </c>
      <c r="I73" t="n">
        <v>15</v>
      </c>
      <c r="J73" t="n">
        <v>253.75</v>
      </c>
      <c r="K73" t="n">
        <v>56.94</v>
      </c>
      <c r="L73" t="n">
        <v>18.75</v>
      </c>
      <c r="M73" t="n">
        <v>13</v>
      </c>
      <c r="N73" t="n">
        <v>63.06</v>
      </c>
      <c r="O73" t="n">
        <v>31530.19</v>
      </c>
      <c r="P73" t="n">
        <v>360.52</v>
      </c>
      <c r="Q73" t="n">
        <v>452.57</v>
      </c>
      <c r="R73" t="n">
        <v>74.93000000000001</v>
      </c>
      <c r="S73" t="n">
        <v>57.64</v>
      </c>
      <c r="T73" t="n">
        <v>6528</v>
      </c>
      <c r="U73" t="n">
        <v>0.77</v>
      </c>
      <c r="V73" t="n">
        <v>0.88</v>
      </c>
      <c r="W73" t="n">
        <v>6.82</v>
      </c>
      <c r="X73" t="n">
        <v>0.39</v>
      </c>
      <c r="Y73" t="n">
        <v>1</v>
      </c>
      <c r="Z73" t="n">
        <v>10</v>
      </c>
      <c r="AA73" t="n">
        <v>557.8828424970379</v>
      </c>
      <c r="AB73" t="n">
        <v>763.3199171584275</v>
      </c>
      <c r="AC73" t="n">
        <v>690.4697355910589</v>
      </c>
      <c r="AD73" t="n">
        <v>557882.842497038</v>
      </c>
      <c r="AE73" t="n">
        <v>763319.9171584275</v>
      </c>
      <c r="AF73" t="n">
        <v>1.807989045195659e-05</v>
      </c>
      <c r="AG73" t="n">
        <v>32</v>
      </c>
      <c r="AH73" t="n">
        <v>690469.7355910589</v>
      </c>
    </row>
    <row r="74">
      <c r="A74" t="n">
        <v>72</v>
      </c>
      <c r="B74" t="n">
        <v>115</v>
      </c>
      <c r="C74" t="inlineStr">
        <is>
          <t xml:space="preserve">CONCLUIDO	</t>
        </is>
      </c>
      <c r="D74" t="n">
        <v>3.6422</v>
      </c>
      <c r="E74" t="n">
        <v>27.46</v>
      </c>
      <c r="F74" t="n">
        <v>24.14</v>
      </c>
      <c r="G74" t="n">
        <v>96.55</v>
      </c>
      <c r="H74" t="n">
        <v>1.33</v>
      </c>
      <c r="I74" t="n">
        <v>15</v>
      </c>
      <c r="J74" t="n">
        <v>254.21</v>
      </c>
      <c r="K74" t="n">
        <v>56.94</v>
      </c>
      <c r="L74" t="n">
        <v>19</v>
      </c>
      <c r="M74" t="n">
        <v>13</v>
      </c>
      <c r="N74" t="n">
        <v>63.26</v>
      </c>
      <c r="O74" t="n">
        <v>31586.21</v>
      </c>
      <c r="P74" t="n">
        <v>360.91</v>
      </c>
      <c r="Q74" t="n">
        <v>452.62</v>
      </c>
      <c r="R74" t="n">
        <v>75.84999999999999</v>
      </c>
      <c r="S74" t="n">
        <v>57.64</v>
      </c>
      <c r="T74" t="n">
        <v>6986.85</v>
      </c>
      <c r="U74" t="n">
        <v>0.76</v>
      </c>
      <c r="V74" t="n">
        <v>0.88</v>
      </c>
      <c r="W74" t="n">
        <v>6.82</v>
      </c>
      <c r="X74" t="n">
        <v>0.41</v>
      </c>
      <c r="Y74" t="n">
        <v>1</v>
      </c>
      <c r="Z74" t="n">
        <v>10</v>
      </c>
      <c r="AA74" t="n">
        <v>558.4168332866975</v>
      </c>
      <c r="AB74" t="n">
        <v>764.0505469148509</v>
      </c>
      <c r="AC74" t="n">
        <v>691.1306350689745</v>
      </c>
      <c r="AD74" t="n">
        <v>558416.8332866975</v>
      </c>
      <c r="AE74" t="n">
        <v>764050.5469148508</v>
      </c>
      <c r="AF74" t="n">
        <v>1.806401958745715e-05</v>
      </c>
      <c r="AG74" t="n">
        <v>32</v>
      </c>
      <c r="AH74" t="n">
        <v>691130.6350689745</v>
      </c>
    </row>
    <row r="75">
      <c r="A75" t="n">
        <v>73</v>
      </c>
      <c r="B75" t="n">
        <v>115</v>
      </c>
      <c r="C75" t="inlineStr">
        <is>
          <t xml:space="preserve">CONCLUIDO	</t>
        </is>
      </c>
      <c r="D75" t="n">
        <v>3.6439</v>
      </c>
      <c r="E75" t="n">
        <v>27.44</v>
      </c>
      <c r="F75" t="n">
        <v>24.12</v>
      </c>
      <c r="G75" t="n">
        <v>96.48999999999999</v>
      </c>
      <c r="H75" t="n">
        <v>1.34</v>
      </c>
      <c r="I75" t="n">
        <v>15</v>
      </c>
      <c r="J75" t="n">
        <v>254.66</v>
      </c>
      <c r="K75" t="n">
        <v>56.94</v>
      </c>
      <c r="L75" t="n">
        <v>19.25</v>
      </c>
      <c r="M75" t="n">
        <v>13</v>
      </c>
      <c r="N75" t="n">
        <v>63.47</v>
      </c>
      <c r="O75" t="n">
        <v>31642.3</v>
      </c>
      <c r="P75" t="n">
        <v>360.35</v>
      </c>
      <c r="Q75" t="n">
        <v>452.64</v>
      </c>
      <c r="R75" t="n">
        <v>75.26000000000001</v>
      </c>
      <c r="S75" t="n">
        <v>57.64</v>
      </c>
      <c r="T75" t="n">
        <v>6691.75</v>
      </c>
      <c r="U75" t="n">
        <v>0.77</v>
      </c>
      <c r="V75" t="n">
        <v>0.88</v>
      </c>
      <c r="W75" t="n">
        <v>6.82</v>
      </c>
      <c r="X75" t="n">
        <v>0.4</v>
      </c>
      <c r="Y75" t="n">
        <v>1</v>
      </c>
      <c r="Z75" t="n">
        <v>10</v>
      </c>
      <c r="AA75" t="n">
        <v>557.8937069220548</v>
      </c>
      <c r="AB75" t="n">
        <v>763.33478234404</v>
      </c>
      <c r="AC75" t="n">
        <v>690.4831820642198</v>
      </c>
      <c r="AD75" t="n">
        <v>557893.7069220548</v>
      </c>
      <c r="AE75" t="n">
        <v>763334.78234404</v>
      </c>
      <c r="AF75" t="n">
        <v>1.807245098422248e-05</v>
      </c>
      <c r="AG75" t="n">
        <v>32</v>
      </c>
      <c r="AH75" t="n">
        <v>690483.1820642198</v>
      </c>
    </row>
    <row r="76">
      <c r="A76" t="n">
        <v>74</v>
      </c>
      <c r="B76" t="n">
        <v>115</v>
      </c>
      <c r="C76" t="inlineStr">
        <is>
          <t xml:space="preserve">CONCLUIDO	</t>
        </is>
      </c>
      <c r="D76" t="n">
        <v>3.6456</v>
      </c>
      <c r="E76" t="n">
        <v>27.43</v>
      </c>
      <c r="F76" t="n">
        <v>24.11</v>
      </c>
      <c r="G76" t="n">
        <v>96.44</v>
      </c>
      <c r="H76" t="n">
        <v>1.36</v>
      </c>
      <c r="I76" t="n">
        <v>15</v>
      </c>
      <c r="J76" t="n">
        <v>255.12</v>
      </c>
      <c r="K76" t="n">
        <v>56.94</v>
      </c>
      <c r="L76" t="n">
        <v>19.5</v>
      </c>
      <c r="M76" t="n">
        <v>13</v>
      </c>
      <c r="N76" t="n">
        <v>63.67</v>
      </c>
      <c r="O76" t="n">
        <v>31698.47</v>
      </c>
      <c r="P76" t="n">
        <v>359.99</v>
      </c>
      <c r="Q76" t="n">
        <v>452.63</v>
      </c>
      <c r="R76" t="n">
        <v>75.04000000000001</v>
      </c>
      <c r="S76" t="n">
        <v>57.64</v>
      </c>
      <c r="T76" t="n">
        <v>6584.66</v>
      </c>
      <c r="U76" t="n">
        <v>0.77</v>
      </c>
      <c r="V76" t="n">
        <v>0.88</v>
      </c>
      <c r="W76" t="n">
        <v>6.81</v>
      </c>
      <c r="X76" t="n">
        <v>0.39</v>
      </c>
      <c r="Y76" t="n">
        <v>1</v>
      </c>
      <c r="Z76" t="n">
        <v>10</v>
      </c>
      <c r="AA76" t="n">
        <v>557.5164200853754</v>
      </c>
      <c r="AB76" t="n">
        <v>762.818561849375</v>
      </c>
      <c r="AC76" t="n">
        <v>690.0162289290458</v>
      </c>
      <c r="AD76" t="n">
        <v>557516.4200853754</v>
      </c>
      <c r="AE76" t="n">
        <v>762818.561849375</v>
      </c>
      <c r="AF76" t="n">
        <v>1.80808823809878e-05</v>
      </c>
      <c r="AG76" t="n">
        <v>32</v>
      </c>
      <c r="AH76" t="n">
        <v>690016.2289290458</v>
      </c>
    </row>
    <row r="77">
      <c r="A77" t="n">
        <v>75</v>
      </c>
      <c r="B77" t="n">
        <v>115</v>
      </c>
      <c r="C77" t="inlineStr">
        <is>
          <t xml:space="preserve">CONCLUIDO	</t>
        </is>
      </c>
      <c r="D77" t="n">
        <v>3.6437</v>
      </c>
      <c r="E77" t="n">
        <v>27.44</v>
      </c>
      <c r="F77" t="n">
        <v>24.13</v>
      </c>
      <c r="G77" t="n">
        <v>96.5</v>
      </c>
      <c r="H77" t="n">
        <v>1.37</v>
      </c>
      <c r="I77" t="n">
        <v>15</v>
      </c>
      <c r="J77" t="n">
        <v>255.57</v>
      </c>
      <c r="K77" t="n">
        <v>56.94</v>
      </c>
      <c r="L77" t="n">
        <v>19.75</v>
      </c>
      <c r="M77" t="n">
        <v>13</v>
      </c>
      <c r="N77" t="n">
        <v>63.88</v>
      </c>
      <c r="O77" t="n">
        <v>31754.72</v>
      </c>
      <c r="P77" t="n">
        <v>360.03</v>
      </c>
      <c r="Q77" t="n">
        <v>452.57</v>
      </c>
      <c r="R77" t="n">
        <v>75.34999999999999</v>
      </c>
      <c r="S77" t="n">
        <v>57.64</v>
      </c>
      <c r="T77" t="n">
        <v>6738.26</v>
      </c>
      <c r="U77" t="n">
        <v>0.76</v>
      </c>
      <c r="V77" t="n">
        <v>0.88</v>
      </c>
      <c r="W77" t="n">
        <v>6.82</v>
      </c>
      <c r="X77" t="n">
        <v>0.4</v>
      </c>
      <c r="Y77" t="n">
        <v>1</v>
      </c>
      <c r="Z77" t="n">
        <v>10</v>
      </c>
      <c r="AA77" t="n">
        <v>557.7087699090638</v>
      </c>
      <c r="AB77" t="n">
        <v>763.0817433640207</v>
      </c>
      <c r="AC77" t="n">
        <v>690.2542927693112</v>
      </c>
      <c r="AD77" t="n">
        <v>557708.7699090638</v>
      </c>
      <c r="AE77" t="n">
        <v>763081.7433640207</v>
      </c>
      <c r="AF77" t="n">
        <v>1.807145905519126e-05</v>
      </c>
      <c r="AG77" t="n">
        <v>32</v>
      </c>
      <c r="AH77" t="n">
        <v>690254.2927693112</v>
      </c>
    </row>
    <row r="78">
      <c r="A78" t="n">
        <v>76</v>
      </c>
      <c r="B78" t="n">
        <v>115</v>
      </c>
      <c r="C78" t="inlineStr">
        <is>
          <t xml:space="preserve">CONCLUIDO	</t>
        </is>
      </c>
      <c r="D78" t="n">
        <v>3.6524</v>
      </c>
      <c r="E78" t="n">
        <v>27.38</v>
      </c>
      <c r="F78" t="n">
        <v>24.1</v>
      </c>
      <c r="G78" t="n">
        <v>103.3</v>
      </c>
      <c r="H78" t="n">
        <v>1.39</v>
      </c>
      <c r="I78" t="n">
        <v>14</v>
      </c>
      <c r="J78" t="n">
        <v>256.03</v>
      </c>
      <c r="K78" t="n">
        <v>56.94</v>
      </c>
      <c r="L78" t="n">
        <v>20</v>
      </c>
      <c r="M78" t="n">
        <v>12</v>
      </c>
      <c r="N78" t="n">
        <v>64.09</v>
      </c>
      <c r="O78" t="n">
        <v>31811.04</v>
      </c>
      <c r="P78" t="n">
        <v>360.24</v>
      </c>
      <c r="Q78" t="n">
        <v>452.56</v>
      </c>
      <c r="R78" t="n">
        <v>74.78</v>
      </c>
      <c r="S78" t="n">
        <v>57.64</v>
      </c>
      <c r="T78" t="n">
        <v>6456.01</v>
      </c>
      <c r="U78" t="n">
        <v>0.77</v>
      </c>
      <c r="V78" t="n">
        <v>0.88</v>
      </c>
      <c r="W78" t="n">
        <v>6.82</v>
      </c>
      <c r="X78" t="n">
        <v>0.38</v>
      </c>
      <c r="Y78" t="n">
        <v>1</v>
      </c>
      <c r="Z78" t="n">
        <v>10</v>
      </c>
      <c r="AA78" t="n">
        <v>557.1678346178666</v>
      </c>
      <c r="AB78" t="n">
        <v>762.3416118342237</v>
      </c>
      <c r="AC78" t="n">
        <v>689.5847983539369</v>
      </c>
      <c r="AD78" t="n">
        <v>557167.8346178666</v>
      </c>
      <c r="AE78" t="n">
        <v>762341.6118342237</v>
      </c>
      <c r="AF78" t="n">
        <v>1.811460796804911e-05</v>
      </c>
      <c r="AG78" t="n">
        <v>32</v>
      </c>
      <c r="AH78" t="n">
        <v>689584.7983539369</v>
      </c>
    </row>
    <row r="79">
      <c r="A79" t="n">
        <v>77</v>
      </c>
      <c r="B79" t="n">
        <v>115</v>
      </c>
      <c r="C79" t="inlineStr">
        <is>
          <t xml:space="preserve">CONCLUIDO	</t>
        </is>
      </c>
      <c r="D79" t="n">
        <v>3.6545</v>
      </c>
      <c r="E79" t="n">
        <v>27.36</v>
      </c>
      <c r="F79" t="n">
        <v>24.09</v>
      </c>
      <c r="G79" t="n">
        <v>103.24</v>
      </c>
      <c r="H79" t="n">
        <v>1.4</v>
      </c>
      <c r="I79" t="n">
        <v>14</v>
      </c>
      <c r="J79" t="n">
        <v>256.49</v>
      </c>
      <c r="K79" t="n">
        <v>56.94</v>
      </c>
      <c r="L79" t="n">
        <v>20.25</v>
      </c>
      <c r="M79" t="n">
        <v>12</v>
      </c>
      <c r="N79" t="n">
        <v>64.29000000000001</v>
      </c>
      <c r="O79" t="n">
        <v>31867.44</v>
      </c>
      <c r="P79" t="n">
        <v>359.91</v>
      </c>
      <c r="Q79" t="n">
        <v>452.56</v>
      </c>
      <c r="R79" t="n">
        <v>74.13</v>
      </c>
      <c r="S79" t="n">
        <v>57.64</v>
      </c>
      <c r="T79" t="n">
        <v>6132.12</v>
      </c>
      <c r="U79" t="n">
        <v>0.78</v>
      </c>
      <c r="V79" t="n">
        <v>0.88</v>
      </c>
      <c r="W79" t="n">
        <v>6.82</v>
      </c>
      <c r="X79" t="n">
        <v>0.36</v>
      </c>
      <c r="Y79" t="n">
        <v>1</v>
      </c>
      <c r="Z79" t="n">
        <v>10</v>
      </c>
      <c r="AA79" t="n">
        <v>556.7822143144098</v>
      </c>
      <c r="AB79" t="n">
        <v>761.8139891226671</v>
      </c>
      <c r="AC79" t="n">
        <v>689.1075312134482</v>
      </c>
      <c r="AD79" t="n">
        <v>556782.2143144098</v>
      </c>
      <c r="AE79" t="n">
        <v>761813.9891226671</v>
      </c>
      <c r="AF79" t="n">
        <v>1.812502322287687e-05</v>
      </c>
      <c r="AG79" t="n">
        <v>32</v>
      </c>
      <c r="AH79" t="n">
        <v>689107.5312134482</v>
      </c>
    </row>
    <row r="80">
      <c r="A80" t="n">
        <v>78</v>
      </c>
      <c r="B80" t="n">
        <v>115</v>
      </c>
      <c r="C80" t="inlineStr">
        <is>
          <t xml:space="preserve">CONCLUIDO	</t>
        </is>
      </c>
      <c r="D80" t="n">
        <v>3.6537</v>
      </c>
      <c r="E80" t="n">
        <v>27.37</v>
      </c>
      <c r="F80" t="n">
        <v>24.09</v>
      </c>
      <c r="G80" t="n">
        <v>103.26</v>
      </c>
      <c r="H80" t="n">
        <v>1.42</v>
      </c>
      <c r="I80" t="n">
        <v>14</v>
      </c>
      <c r="J80" t="n">
        <v>256.94</v>
      </c>
      <c r="K80" t="n">
        <v>56.94</v>
      </c>
      <c r="L80" t="n">
        <v>20.5</v>
      </c>
      <c r="M80" t="n">
        <v>12</v>
      </c>
      <c r="N80" t="n">
        <v>64.5</v>
      </c>
      <c r="O80" t="n">
        <v>31924.04</v>
      </c>
      <c r="P80" t="n">
        <v>359.89</v>
      </c>
      <c r="Q80" t="n">
        <v>452.59</v>
      </c>
      <c r="R80" t="n">
        <v>74.39</v>
      </c>
      <c r="S80" t="n">
        <v>57.64</v>
      </c>
      <c r="T80" t="n">
        <v>6265.44</v>
      </c>
      <c r="U80" t="n">
        <v>0.77</v>
      </c>
      <c r="V80" t="n">
        <v>0.88</v>
      </c>
      <c r="W80" t="n">
        <v>6.82</v>
      </c>
      <c r="X80" t="n">
        <v>0.37</v>
      </c>
      <c r="Y80" t="n">
        <v>1</v>
      </c>
      <c r="Z80" t="n">
        <v>10</v>
      </c>
      <c r="AA80" t="n">
        <v>556.8277928824476</v>
      </c>
      <c r="AB80" t="n">
        <v>761.876351730241</v>
      </c>
      <c r="AC80" t="n">
        <v>689.1639420212817</v>
      </c>
      <c r="AD80" t="n">
        <v>556827.7928824476</v>
      </c>
      <c r="AE80" t="n">
        <v>761876.351730241</v>
      </c>
      <c r="AF80" t="n">
        <v>1.812105550675201e-05</v>
      </c>
      <c r="AG80" t="n">
        <v>32</v>
      </c>
      <c r="AH80" t="n">
        <v>689163.9420212817</v>
      </c>
    </row>
    <row r="81">
      <c r="A81" t="n">
        <v>79</v>
      </c>
      <c r="B81" t="n">
        <v>115</v>
      </c>
      <c r="C81" t="inlineStr">
        <is>
          <t xml:space="preserve">CONCLUIDO	</t>
        </is>
      </c>
      <c r="D81" t="n">
        <v>3.6541</v>
      </c>
      <c r="E81" t="n">
        <v>27.37</v>
      </c>
      <c r="F81" t="n">
        <v>24.09</v>
      </c>
      <c r="G81" t="n">
        <v>103.25</v>
      </c>
      <c r="H81" t="n">
        <v>1.43</v>
      </c>
      <c r="I81" t="n">
        <v>14</v>
      </c>
      <c r="J81" t="n">
        <v>257.4</v>
      </c>
      <c r="K81" t="n">
        <v>56.94</v>
      </c>
      <c r="L81" t="n">
        <v>20.75</v>
      </c>
      <c r="M81" t="n">
        <v>12</v>
      </c>
      <c r="N81" t="n">
        <v>64.70999999999999</v>
      </c>
      <c r="O81" t="n">
        <v>31980.59</v>
      </c>
      <c r="P81" t="n">
        <v>359.33</v>
      </c>
      <c r="Q81" t="n">
        <v>452.59</v>
      </c>
      <c r="R81" t="n">
        <v>74.27</v>
      </c>
      <c r="S81" t="n">
        <v>57.64</v>
      </c>
      <c r="T81" t="n">
        <v>6203.08</v>
      </c>
      <c r="U81" t="n">
        <v>0.78</v>
      </c>
      <c r="V81" t="n">
        <v>0.88</v>
      </c>
      <c r="W81" t="n">
        <v>6.82</v>
      </c>
      <c r="X81" t="n">
        <v>0.37</v>
      </c>
      <c r="Y81" t="n">
        <v>1</v>
      </c>
      <c r="Z81" t="n">
        <v>10</v>
      </c>
      <c r="AA81" t="n">
        <v>556.4277181877002</v>
      </c>
      <c r="AB81" t="n">
        <v>761.3289518828378</v>
      </c>
      <c r="AC81" t="n">
        <v>688.668785247034</v>
      </c>
      <c r="AD81" t="n">
        <v>556427.7181877001</v>
      </c>
      <c r="AE81" t="n">
        <v>761328.9518828378</v>
      </c>
      <c r="AF81" t="n">
        <v>1.812303936481444e-05</v>
      </c>
      <c r="AG81" t="n">
        <v>32</v>
      </c>
      <c r="AH81" t="n">
        <v>688668.7852470339</v>
      </c>
    </row>
    <row r="82">
      <c r="A82" t="n">
        <v>80</v>
      </c>
      <c r="B82" t="n">
        <v>115</v>
      </c>
      <c r="C82" t="inlineStr">
        <is>
          <t xml:space="preserve">CONCLUIDO	</t>
        </is>
      </c>
      <c r="D82" t="n">
        <v>3.654</v>
      </c>
      <c r="E82" t="n">
        <v>27.37</v>
      </c>
      <c r="F82" t="n">
        <v>24.09</v>
      </c>
      <c r="G82" t="n">
        <v>103.25</v>
      </c>
      <c r="H82" t="n">
        <v>1.45</v>
      </c>
      <c r="I82" t="n">
        <v>14</v>
      </c>
      <c r="J82" t="n">
        <v>257.86</v>
      </c>
      <c r="K82" t="n">
        <v>56.94</v>
      </c>
      <c r="L82" t="n">
        <v>21</v>
      </c>
      <c r="M82" t="n">
        <v>12</v>
      </c>
      <c r="N82" t="n">
        <v>64.92</v>
      </c>
      <c r="O82" t="n">
        <v>32037.22</v>
      </c>
      <c r="P82" t="n">
        <v>358.88</v>
      </c>
      <c r="Q82" t="n">
        <v>452.57</v>
      </c>
      <c r="R82" t="n">
        <v>74.44</v>
      </c>
      <c r="S82" t="n">
        <v>57.64</v>
      </c>
      <c r="T82" t="n">
        <v>6285.83</v>
      </c>
      <c r="U82" t="n">
        <v>0.77</v>
      </c>
      <c r="V82" t="n">
        <v>0.88</v>
      </c>
      <c r="W82" t="n">
        <v>6.81</v>
      </c>
      <c r="X82" t="n">
        <v>0.37</v>
      </c>
      <c r="Y82" t="n">
        <v>1</v>
      </c>
      <c r="Z82" t="n">
        <v>10</v>
      </c>
      <c r="AA82" t="n">
        <v>556.1371970490522</v>
      </c>
      <c r="AB82" t="n">
        <v>760.9314480440515</v>
      </c>
      <c r="AC82" t="n">
        <v>688.3092186167214</v>
      </c>
      <c r="AD82" t="n">
        <v>556137.1970490522</v>
      </c>
      <c r="AE82" t="n">
        <v>760931.4480440515</v>
      </c>
      <c r="AF82" t="n">
        <v>1.812254340029884e-05</v>
      </c>
      <c r="AG82" t="n">
        <v>32</v>
      </c>
      <c r="AH82" t="n">
        <v>688309.2186167215</v>
      </c>
    </row>
    <row r="83">
      <c r="A83" t="n">
        <v>81</v>
      </c>
      <c r="B83" t="n">
        <v>115</v>
      </c>
      <c r="C83" t="inlineStr">
        <is>
          <t xml:space="preserve">CONCLUIDO	</t>
        </is>
      </c>
      <c r="D83" t="n">
        <v>3.6525</v>
      </c>
      <c r="E83" t="n">
        <v>27.38</v>
      </c>
      <c r="F83" t="n">
        <v>24.1</v>
      </c>
      <c r="G83" t="n">
        <v>103.3</v>
      </c>
      <c r="H83" t="n">
        <v>1.46</v>
      </c>
      <c r="I83" t="n">
        <v>14</v>
      </c>
      <c r="J83" t="n">
        <v>258.32</v>
      </c>
      <c r="K83" t="n">
        <v>56.94</v>
      </c>
      <c r="L83" t="n">
        <v>21.25</v>
      </c>
      <c r="M83" t="n">
        <v>12</v>
      </c>
      <c r="N83" t="n">
        <v>65.13</v>
      </c>
      <c r="O83" t="n">
        <v>32093.94</v>
      </c>
      <c r="P83" t="n">
        <v>358.12</v>
      </c>
      <c r="Q83" t="n">
        <v>452.55</v>
      </c>
      <c r="R83" t="n">
        <v>74.64</v>
      </c>
      <c r="S83" t="n">
        <v>57.64</v>
      </c>
      <c r="T83" t="n">
        <v>6386.13</v>
      </c>
      <c r="U83" t="n">
        <v>0.77</v>
      </c>
      <c r="V83" t="n">
        <v>0.88</v>
      </c>
      <c r="W83" t="n">
        <v>6.82</v>
      </c>
      <c r="X83" t="n">
        <v>0.38</v>
      </c>
      <c r="Y83" t="n">
        <v>1</v>
      </c>
      <c r="Z83" t="n">
        <v>10</v>
      </c>
      <c r="AA83" t="n">
        <v>555.7566270124958</v>
      </c>
      <c r="AB83" t="n">
        <v>760.4107353304699</v>
      </c>
      <c r="AC83" t="n">
        <v>687.8382019936992</v>
      </c>
      <c r="AD83" t="n">
        <v>555756.6270124958</v>
      </c>
      <c r="AE83" t="n">
        <v>760410.7353304699</v>
      </c>
      <c r="AF83" t="n">
        <v>1.811510393256472e-05</v>
      </c>
      <c r="AG83" t="n">
        <v>32</v>
      </c>
      <c r="AH83" t="n">
        <v>687838.2019936992</v>
      </c>
    </row>
    <row r="84">
      <c r="A84" t="n">
        <v>82</v>
      </c>
      <c r="B84" t="n">
        <v>115</v>
      </c>
      <c r="C84" t="inlineStr">
        <is>
          <t xml:space="preserve">CONCLUIDO	</t>
        </is>
      </c>
      <c r="D84" t="n">
        <v>3.6613</v>
      </c>
      <c r="E84" t="n">
        <v>27.31</v>
      </c>
      <c r="F84" t="n">
        <v>24.08</v>
      </c>
      <c r="G84" t="n">
        <v>111.14</v>
      </c>
      <c r="H84" t="n">
        <v>1.48</v>
      </c>
      <c r="I84" t="n">
        <v>13</v>
      </c>
      <c r="J84" t="n">
        <v>258.78</v>
      </c>
      <c r="K84" t="n">
        <v>56.94</v>
      </c>
      <c r="L84" t="n">
        <v>21.5</v>
      </c>
      <c r="M84" t="n">
        <v>11</v>
      </c>
      <c r="N84" t="n">
        <v>65.34</v>
      </c>
      <c r="O84" t="n">
        <v>32150.72</v>
      </c>
      <c r="P84" t="n">
        <v>358.34</v>
      </c>
      <c r="Q84" t="n">
        <v>452.58</v>
      </c>
      <c r="R84" t="n">
        <v>74</v>
      </c>
      <c r="S84" t="n">
        <v>57.64</v>
      </c>
      <c r="T84" t="n">
        <v>6073.46</v>
      </c>
      <c r="U84" t="n">
        <v>0.78</v>
      </c>
      <c r="V84" t="n">
        <v>0.88</v>
      </c>
      <c r="W84" t="n">
        <v>6.82</v>
      </c>
      <c r="X84" t="n">
        <v>0.36</v>
      </c>
      <c r="Y84" t="n">
        <v>1</v>
      </c>
      <c r="Z84" t="n">
        <v>10</v>
      </c>
      <c r="AA84" t="n">
        <v>555.2335510579452</v>
      </c>
      <c r="AB84" t="n">
        <v>759.6950397329713</v>
      </c>
      <c r="AC84" t="n">
        <v>687.1908113795408</v>
      </c>
      <c r="AD84" t="n">
        <v>555233.5510579452</v>
      </c>
      <c r="AE84" t="n">
        <v>759695.0397329712</v>
      </c>
      <c r="AF84" t="n">
        <v>1.815874880993818e-05</v>
      </c>
      <c r="AG84" t="n">
        <v>32</v>
      </c>
      <c r="AH84" t="n">
        <v>687190.8113795408</v>
      </c>
    </row>
    <row r="85">
      <c r="A85" t="n">
        <v>83</v>
      </c>
      <c r="B85" t="n">
        <v>115</v>
      </c>
      <c r="C85" t="inlineStr">
        <is>
          <t xml:space="preserve">CONCLUIDO	</t>
        </is>
      </c>
      <c r="D85" t="n">
        <v>3.6623</v>
      </c>
      <c r="E85" t="n">
        <v>27.3</v>
      </c>
      <c r="F85" t="n">
        <v>24.07</v>
      </c>
      <c r="G85" t="n">
        <v>111.11</v>
      </c>
      <c r="H85" t="n">
        <v>1.49</v>
      </c>
      <c r="I85" t="n">
        <v>13</v>
      </c>
      <c r="J85" t="n">
        <v>259.24</v>
      </c>
      <c r="K85" t="n">
        <v>56.94</v>
      </c>
      <c r="L85" t="n">
        <v>21.75</v>
      </c>
      <c r="M85" t="n">
        <v>11</v>
      </c>
      <c r="N85" t="n">
        <v>65.55</v>
      </c>
      <c r="O85" t="n">
        <v>32207.59</v>
      </c>
      <c r="P85" t="n">
        <v>358.8</v>
      </c>
      <c r="Q85" t="n">
        <v>452.56</v>
      </c>
      <c r="R85" t="n">
        <v>73.79000000000001</v>
      </c>
      <c r="S85" t="n">
        <v>57.64</v>
      </c>
      <c r="T85" t="n">
        <v>5967.8</v>
      </c>
      <c r="U85" t="n">
        <v>0.78</v>
      </c>
      <c r="V85" t="n">
        <v>0.88</v>
      </c>
      <c r="W85" t="n">
        <v>6.81</v>
      </c>
      <c r="X85" t="n">
        <v>0.35</v>
      </c>
      <c r="Y85" t="n">
        <v>1</v>
      </c>
      <c r="Z85" t="n">
        <v>10</v>
      </c>
      <c r="AA85" t="n">
        <v>555.4518109853708</v>
      </c>
      <c r="AB85" t="n">
        <v>759.9936725946235</v>
      </c>
      <c r="AC85" t="n">
        <v>687.4609431400108</v>
      </c>
      <c r="AD85" t="n">
        <v>555451.8109853708</v>
      </c>
      <c r="AE85" t="n">
        <v>759993.6725946235</v>
      </c>
      <c r="AF85" t="n">
        <v>1.816370845509426e-05</v>
      </c>
      <c r="AG85" t="n">
        <v>32</v>
      </c>
      <c r="AH85" t="n">
        <v>687460.9431400108</v>
      </c>
    </row>
    <row r="86">
      <c r="A86" t="n">
        <v>84</v>
      </c>
      <c r="B86" t="n">
        <v>115</v>
      </c>
      <c r="C86" t="inlineStr">
        <is>
          <t xml:space="preserve">CONCLUIDO	</t>
        </is>
      </c>
      <c r="D86" t="n">
        <v>3.6624</v>
      </c>
      <c r="E86" t="n">
        <v>27.3</v>
      </c>
      <c r="F86" t="n">
        <v>24.07</v>
      </c>
      <c r="G86" t="n">
        <v>111.11</v>
      </c>
      <c r="H86" t="n">
        <v>1.51</v>
      </c>
      <c r="I86" t="n">
        <v>13</v>
      </c>
      <c r="J86" t="n">
        <v>259.71</v>
      </c>
      <c r="K86" t="n">
        <v>56.94</v>
      </c>
      <c r="L86" t="n">
        <v>22</v>
      </c>
      <c r="M86" t="n">
        <v>11</v>
      </c>
      <c r="N86" t="n">
        <v>65.76000000000001</v>
      </c>
      <c r="O86" t="n">
        <v>32264.54</v>
      </c>
      <c r="P86" t="n">
        <v>359.28</v>
      </c>
      <c r="Q86" t="n">
        <v>452.6</v>
      </c>
      <c r="R86" t="n">
        <v>73.73999999999999</v>
      </c>
      <c r="S86" t="n">
        <v>57.64</v>
      </c>
      <c r="T86" t="n">
        <v>5942.25</v>
      </c>
      <c r="U86" t="n">
        <v>0.78</v>
      </c>
      <c r="V86" t="n">
        <v>0.88</v>
      </c>
      <c r="W86" t="n">
        <v>6.81</v>
      </c>
      <c r="X86" t="n">
        <v>0.35</v>
      </c>
      <c r="Y86" t="n">
        <v>1</v>
      </c>
      <c r="Z86" t="n">
        <v>10</v>
      </c>
      <c r="AA86" t="n">
        <v>555.7615044319903</v>
      </c>
      <c r="AB86" t="n">
        <v>760.4174088309989</v>
      </c>
      <c r="AC86" t="n">
        <v>687.844238584704</v>
      </c>
      <c r="AD86" t="n">
        <v>555761.5044319902</v>
      </c>
      <c r="AE86" t="n">
        <v>760417.4088309988</v>
      </c>
      <c r="AF86" t="n">
        <v>1.816420441960987e-05</v>
      </c>
      <c r="AG86" t="n">
        <v>32</v>
      </c>
      <c r="AH86" t="n">
        <v>687844.238584704</v>
      </c>
    </row>
    <row r="87">
      <c r="A87" t="n">
        <v>85</v>
      </c>
      <c r="B87" t="n">
        <v>115</v>
      </c>
      <c r="C87" t="inlineStr">
        <is>
          <t xml:space="preserve">CONCLUIDO	</t>
        </is>
      </c>
      <c r="D87" t="n">
        <v>3.6642</v>
      </c>
      <c r="E87" t="n">
        <v>27.29</v>
      </c>
      <c r="F87" t="n">
        <v>24.06</v>
      </c>
      <c r="G87" t="n">
        <v>111.04</v>
      </c>
      <c r="H87" t="n">
        <v>1.52</v>
      </c>
      <c r="I87" t="n">
        <v>13</v>
      </c>
      <c r="J87" t="n">
        <v>260.17</v>
      </c>
      <c r="K87" t="n">
        <v>56.94</v>
      </c>
      <c r="L87" t="n">
        <v>22.25</v>
      </c>
      <c r="M87" t="n">
        <v>11</v>
      </c>
      <c r="N87" t="n">
        <v>65.98</v>
      </c>
      <c r="O87" t="n">
        <v>32321.56</v>
      </c>
      <c r="P87" t="n">
        <v>359.35</v>
      </c>
      <c r="Q87" t="n">
        <v>452.61</v>
      </c>
      <c r="R87" t="n">
        <v>73.18000000000001</v>
      </c>
      <c r="S87" t="n">
        <v>57.64</v>
      </c>
      <c r="T87" t="n">
        <v>5660.53</v>
      </c>
      <c r="U87" t="n">
        <v>0.79</v>
      </c>
      <c r="V87" t="n">
        <v>0.88</v>
      </c>
      <c r="W87" t="n">
        <v>6.82</v>
      </c>
      <c r="X87" t="n">
        <v>0.34</v>
      </c>
      <c r="Y87" t="n">
        <v>1</v>
      </c>
      <c r="Z87" t="n">
        <v>10</v>
      </c>
      <c r="AA87" t="n">
        <v>555.6636510804784</v>
      </c>
      <c r="AB87" t="n">
        <v>760.2835215584752</v>
      </c>
      <c r="AC87" t="n">
        <v>687.7231293255579</v>
      </c>
      <c r="AD87" t="n">
        <v>555663.6510804784</v>
      </c>
      <c r="AE87" t="n">
        <v>760283.5215584752</v>
      </c>
      <c r="AF87" t="n">
        <v>1.81731317808908e-05</v>
      </c>
      <c r="AG87" t="n">
        <v>32</v>
      </c>
      <c r="AH87" t="n">
        <v>687723.129325558</v>
      </c>
    </row>
    <row r="88">
      <c r="A88" t="n">
        <v>86</v>
      </c>
      <c r="B88" t="n">
        <v>115</v>
      </c>
      <c r="C88" t="inlineStr">
        <is>
          <t xml:space="preserve">CONCLUIDO	</t>
        </is>
      </c>
      <c r="D88" t="n">
        <v>3.6625</v>
      </c>
      <c r="E88" t="n">
        <v>27.3</v>
      </c>
      <c r="F88" t="n">
        <v>24.07</v>
      </c>
      <c r="G88" t="n">
        <v>111.1</v>
      </c>
      <c r="H88" t="n">
        <v>1.54</v>
      </c>
      <c r="I88" t="n">
        <v>13</v>
      </c>
      <c r="J88" t="n">
        <v>260.63</v>
      </c>
      <c r="K88" t="n">
        <v>56.94</v>
      </c>
      <c r="L88" t="n">
        <v>22.5</v>
      </c>
      <c r="M88" t="n">
        <v>11</v>
      </c>
      <c r="N88" t="n">
        <v>66.19</v>
      </c>
      <c r="O88" t="n">
        <v>32378.67</v>
      </c>
      <c r="P88" t="n">
        <v>359.26</v>
      </c>
      <c r="Q88" t="n">
        <v>452.59</v>
      </c>
      <c r="R88" t="n">
        <v>73.59999999999999</v>
      </c>
      <c r="S88" t="n">
        <v>57.64</v>
      </c>
      <c r="T88" t="n">
        <v>5873.36</v>
      </c>
      <c r="U88" t="n">
        <v>0.78</v>
      </c>
      <c r="V88" t="n">
        <v>0.88</v>
      </c>
      <c r="W88" t="n">
        <v>6.82</v>
      </c>
      <c r="X88" t="n">
        <v>0.35</v>
      </c>
      <c r="Y88" t="n">
        <v>1</v>
      </c>
      <c r="Z88" t="n">
        <v>10</v>
      </c>
      <c r="AA88" t="n">
        <v>555.7409900793797</v>
      </c>
      <c r="AB88" t="n">
        <v>760.3893401887276</v>
      </c>
      <c r="AC88" t="n">
        <v>687.8188487742565</v>
      </c>
      <c r="AD88" t="n">
        <v>555740.9900793796</v>
      </c>
      <c r="AE88" t="n">
        <v>760389.3401887276</v>
      </c>
      <c r="AF88" t="n">
        <v>1.816470038412547e-05</v>
      </c>
      <c r="AG88" t="n">
        <v>32</v>
      </c>
      <c r="AH88" t="n">
        <v>687818.8487742565</v>
      </c>
    </row>
    <row r="89">
      <c r="A89" t="n">
        <v>87</v>
      </c>
      <c r="B89" t="n">
        <v>115</v>
      </c>
      <c r="C89" t="inlineStr">
        <is>
          <t xml:space="preserve">CONCLUIDO	</t>
        </is>
      </c>
      <c r="D89" t="n">
        <v>3.6644</v>
      </c>
      <c r="E89" t="n">
        <v>27.29</v>
      </c>
      <c r="F89" t="n">
        <v>24.06</v>
      </c>
      <c r="G89" t="n">
        <v>111.04</v>
      </c>
      <c r="H89" t="n">
        <v>1.55</v>
      </c>
      <c r="I89" t="n">
        <v>13</v>
      </c>
      <c r="J89" t="n">
        <v>261.09</v>
      </c>
      <c r="K89" t="n">
        <v>56.94</v>
      </c>
      <c r="L89" t="n">
        <v>22.75</v>
      </c>
      <c r="M89" t="n">
        <v>11</v>
      </c>
      <c r="N89" t="n">
        <v>66.40000000000001</v>
      </c>
      <c r="O89" t="n">
        <v>32435.86</v>
      </c>
      <c r="P89" t="n">
        <v>358.58</v>
      </c>
      <c r="Q89" t="n">
        <v>452.59</v>
      </c>
      <c r="R89" t="n">
        <v>73.13</v>
      </c>
      <c r="S89" t="n">
        <v>57.64</v>
      </c>
      <c r="T89" t="n">
        <v>5638.8</v>
      </c>
      <c r="U89" t="n">
        <v>0.79</v>
      </c>
      <c r="V89" t="n">
        <v>0.88</v>
      </c>
      <c r="W89" t="n">
        <v>6.82</v>
      </c>
      <c r="X89" t="n">
        <v>0.33</v>
      </c>
      <c r="Y89" t="n">
        <v>1</v>
      </c>
      <c r="Z89" t="n">
        <v>10</v>
      </c>
      <c r="AA89" t="n">
        <v>555.1408202524714</v>
      </c>
      <c r="AB89" t="n">
        <v>759.5681613539278</v>
      </c>
      <c r="AC89" t="n">
        <v>687.0760420949182</v>
      </c>
      <c r="AD89" t="n">
        <v>555140.8202524714</v>
      </c>
      <c r="AE89" t="n">
        <v>759568.1613539278</v>
      </c>
      <c r="AF89" t="n">
        <v>1.817412370992202e-05</v>
      </c>
      <c r="AG89" t="n">
        <v>32</v>
      </c>
      <c r="AH89" t="n">
        <v>687076.0420949182</v>
      </c>
    </row>
    <row r="90">
      <c r="A90" t="n">
        <v>88</v>
      </c>
      <c r="B90" t="n">
        <v>115</v>
      </c>
      <c r="C90" t="inlineStr">
        <is>
          <t xml:space="preserve">CONCLUIDO	</t>
        </is>
      </c>
      <c r="D90" t="n">
        <v>3.6621</v>
      </c>
      <c r="E90" t="n">
        <v>27.31</v>
      </c>
      <c r="F90" t="n">
        <v>24.07</v>
      </c>
      <c r="G90" t="n">
        <v>111.12</v>
      </c>
      <c r="H90" t="n">
        <v>1.56</v>
      </c>
      <c r="I90" t="n">
        <v>13</v>
      </c>
      <c r="J90" t="n">
        <v>261.56</v>
      </c>
      <c r="K90" t="n">
        <v>56.94</v>
      </c>
      <c r="L90" t="n">
        <v>23</v>
      </c>
      <c r="M90" t="n">
        <v>11</v>
      </c>
      <c r="N90" t="n">
        <v>66.62</v>
      </c>
      <c r="O90" t="n">
        <v>32493.12</v>
      </c>
      <c r="P90" t="n">
        <v>358.14</v>
      </c>
      <c r="Q90" t="n">
        <v>452.59</v>
      </c>
      <c r="R90" t="n">
        <v>73.84999999999999</v>
      </c>
      <c r="S90" t="n">
        <v>57.64</v>
      </c>
      <c r="T90" t="n">
        <v>5997.31</v>
      </c>
      <c r="U90" t="n">
        <v>0.78</v>
      </c>
      <c r="V90" t="n">
        <v>0.88</v>
      </c>
      <c r="W90" t="n">
        <v>6.81</v>
      </c>
      <c r="X90" t="n">
        <v>0.35</v>
      </c>
      <c r="Y90" t="n">
        <v>1</v>
      </c>
      <c r="Z90" t="n">
        <v>10</v>
      </c>
      <c r="AA90" t="n">
        <v>555.0305095238585</v>
      </c>
      <c r="AB90" t="n">
        <v>759.4172293484737</v>
      </c>
      <c r="AC90" t="n">
        <v>686.9395148282302</v>
      </c>
      <c r="AD90" t="n">
        <v>555030.5095238585</v>
      </c>
      <c r="AE90" t="n">
        <v>759417.2293484737</v>
      </c>
      <c r="AF90" t="n">
        <v>1.816271652606304e-05</v>
      </c>
      <c r="AG90" t="n">
        <v>32</v>
      </c>
      <c r="AH90" t="n">
        <v>686939.5148282303</v>
      </c>
    </row>
    <row r="91">
      <c r="A91" t="n">
        <v>89</v>
      </c>
      <c r="B91" t="n">
        <v>115</v>
      </c>
      <c r="C91" t="inlineStr">
        <is>
          <t xml:space="preserve">CONCLUIDO	</t>
        </is>
      </c>
      <c r="D91" t="n">
        <v>3.6743</v>
      </c>
      <c r="E91" t="n">
        <v>27.22</v>
      </c>
      <c r="F91" t="n">
        <v>24.03</v>
      </c>
      <c r="G91" t="n">
        <v>120.14</v>
      </c>
      <c r="H91" t="n">
        <v>1.58</v>
      </c>
      <c r="I91" t="n">
        <v>12</v>
      </c>
      <c r="J91" t="n">
        <v>262.02</v>
      </c>
      <c r="K91" t="n">
        <v>56.94</v>
      </c>
      <c r="L91" t="n">
        <v>23.25</v>
      </c>
      <c r="M91" t="n">
        <v>10</v>
      </c>
      <c r="N91" t="n">
        <v>66.83</v>
      </c>
      <c r="O91" t="n">
        <v>32550.47</v>
      </c>
      <c r="P91" t="n">
        <v>356.72</v>
      </c>
      <c r="Q91" t="n">
        <v>452.56</v>
      </c>
      <c r="R91" t="n">
        <v>72.33</v>
      </c>
      <c r="S91" t="n">
        <v>57.64</v>
      </c>
      <c r="T91" t="n">
        <v>5240.58</v>
      </c>
      <c r="U91" t="n">
        <v>0.8</v>
      </c>
      <c r="V91" t="n">
        <v>0.88</v>
      </c>
      <c r="W91" t="n">
        <v>6.81</v>
      </c>
      <c r="X91" t="n">
        <v>0.3</v>
      </c>
      <c r="Y91" t="n">
        <v>1</v>
      </c>
      <c r="Z91" t="n">
        <v>10</v>
      </c>
      <c r="AA91" t="n">
        <v>553.1593929947887</v>
      </c>
      <c r="AB91" t="n">
        <v>756.8570851655651</v>
      </c>
      <c r="AC91" t="n">
        <v>684.6237072129536</v>
      </c>
      <c r="AD91" t="n">
        <v>553159.3929947887</v>
      </c>
      <c r="AE91" t="n">
        <v>756857.0851655651</v>
      </c>
      <c r="AF91" t="n">
        <v>1.822322419696716e-05</v>
      </c>
      <c r="AG91" t="n">
        <v>32</v>
      </c>
      <c r="AH91" t="n">
        <v>684623.7072129536</v>
      </c>
    </row>
    <row r="92">
      <c r="A92" t="n">
        <v>90</v>
      </c>
      <c r="B92" t="n">
        <v>115</v>
      </c>
      <c r="C92" t="inlineStr">
        <is>
          <t xml:space="preserve">CONCLUIDO	</t>
        </is>
      </c>
      <c r="D92" t="n">
        <v>3.6749</v>
      </c>
      <c r="E92" t="n">
        <v>27.21</v>
      </c>
      <c r="F92" t="n">
        <v>24.02</v>
      </c>
      <c r="G92" t="n">
        <v>120.12</v>
      </c>
      <c r="H92" t="n">
        <v>1.59</v>
      </c>
      <c r="I92" t="n">
        <v>12</v>
      </c>
      <c r="J92" t="n">
        <v>262.49</v>
      </c>
      <c r="K92" t="n">
        <v>56.94</v>
      </c>
      <c r="L92" t="n">
        <v>23.5</v>
      </c>
      <c r="M92" t="n">
        <v>10</v>
      </c>
      <c r="N92" t="n">
        <v>67.05</v>
      </c>
      <c r="O92" t="n">
        <v>32607.89</v>
      </c>
      <c r="P92" t="n">
        <v>356.83</v>
      </c>
      <c r="Q92" t="n">
        <v>452.58</v>
      </c>
      <c r="R92" t="n">
        <v>72.06999999999999</v>
      </c>
      <c r="S92" t="n">
        <v>57.64</v>
      </c>
      <c r="T92" t="n">
        <v>5111.87</v>
      </c>
      <c r="U92" t="n">
        <v>0.8</v>
      </c>
      <c r="V92" t="n">
        <v>0.88</v>
      </c>
      <c r="W92" t="n">
        <v>6.81</v>
      </c>
      <c r="X92" t="n">
        <v>0.3</v>
      </c>
      <c r="Y92" t="n">
        <v>1</v>
      </c>
      <c r="Z92" t="n">
        <v>10</v>
      </c>
      <c r="AA92" t="n">
        <v>553.1759602926995</v>
      </c>
      <c r="AB92" t="n">
        <v>756.8797532734643</v>
      </c>
      <c r="AC92" t="n">
        <v>684.6442119084496</v>
      </c>
      <c r="AD92" t="n">
        <v>553175.9602926995</v>
      </c>
      <c r="AE92" t="n">
        <v>756879.7532734643</v>
      </c>
      <c r="AF92" t="n">
        <v>1.822619998406081e-05</v>
      </c>
      <c r="AG92" t="n">
        <v>32</v>
      </c>
      <c r="AH92" t="n">
        <v>684644.2119084497</v>
      </c>
    </row>
    <row r="93">
      <c r="A93" t="n">
        <v>91</v>
      </c>
      <c r="B93" t="n">
        <v>115</v>
      </c>
      <c r="C93" t="inlineStr">
        <is>
          <t xml:space="preserve">CONCLUIDO	</t>
        </is>
      </c>
      <c r="D93" t="n">
        <v>3.6749</v>
      </c>
      <c r="E93" t="n">
        <v>27.21</v>
      </c>
      <c r="F93" t="n">
        <v>24.02</v>
      </c>
      <c r="G93" t="n">
        <v>120.12</v>
      </c>
      <c r="H93" t="n">
        <v>1.61</v>
      </c>
      <c r="I93" t="n">
        <v>12</v>
      </c>
      <c r="J93" t="n">
        <v>262.96</v>
      </c>
      <c r="K93" t="n">
        <v>56.94</v>
      </c>
      <c r="L93" t="n">
        <v>23.75</v>
      </c>
      <c r="M93" t="n">
        <v>10</v>
      </c>
      <c r="N93" t="n">
        <v>67.26000000000001</v>
      </c>
      <c r="O93" t="n">
        <v>32665.4</v>
      </c>
      <c r="P93" t="n">
        <v>357.16</v>
      </c>
      <c r="Q93" t="n">
        <v>452.59</v>
      </c>
      <c r="R93" t="n">
        <v>72.06999999999999</v>
      </c>
      <c r="S93" t="n">
        <v>57.64</v>
      </c>
      <c r="T93" t="n">
        <v>5112.79</v>
      </c>
      <c r="U93" t="n">
        <v>0.8</v>
      </c>
      <c r="V93" t="n">
        <v>0.88</v>
      </c>
      <c r="W93" t="n">
        <v>6.81</v>
      </c>
      <c r="X93" t="n">
        <v>0.3</v>
      </c>
      <c r="Y93" t="n">
        <v>1</v>
      </c>
      <c r="Z93" t="n">
        <v>10</v>
      </c>
      <c r="AA93" t="n">
        <v>553.3931509436434</v>
      </c>
      <c r="AB93" t="n">
        <v>757.1769231038609</v>
      </c>
      <c r="AC93" t="n">
        <v>684.9130202673139</v>
      </c>
      <c r="AD93" t="n">
        <v>553393.1509436434</v>
      </c>
      <c r="AE93" t="n">
        <v>757176.9231038609</v>
      </c>
      <c r="AF93" t="n">
        <v>1.822619998406081e-05</v>
      </c>
      <c r="AG93" t="n">
        <v>32</v>
      </c>
      <c r="AH93" t="n">
        <v>684913.0202673138</v>
      </c>
    </row>
    <row r="94">
      <c r="A94" t="n">
        <v>92</v>
      </c>
      <c r="B94" t="n">
        <v>115</v>
      </c>
      <c r="C94" t="inlineStr">
        <is>
          <t xml:space="preserve">CONCLUIDO	</t>
        </is>
      </c>
      <c r="D94" t="n">
        <v>3.6754</v>
      </c>
      <c r="E94" t="n">
        <v>27.21</v>
      </c>
      <c r="F94" t="n">
        <v>24.02</v>
      </c>
      <c r="G94" t="n">
        <v>120.1</v>
      </c>
      <c r="H94" t="n">
        <v>1.62</v>
      </c>
      <c r="I94" t="n">
        <v>12</v>
      </c>
      <c r="J94" t="n">
        <v>263.42</v>
      </c>
      <c r="K94" t="n">
        <v>56.94</v>
      </c>
      <c r="L94" t="n">
        <v>24</v>
      </c>
      <c r="M94" t="n">
        <v>10</v>
      </c>
      <c r="N94" t="n">
        <v>67.48</v>
      </c>
      <c r="O94" t="n">
        <v>32722.99</v>
      </c>
      <c r="P94" t="n">
        <v>357.5</v>
      </c>
      <c r="Q94" t="n">
        <v>452.61</v>
      </c>
      <c r="R94" t="n">
        <v>71.90000000000001</v>
      </c>
      <c r="S94" t="n">
        <v>57.64</v>
      </c>
      <c r="T94" t="n">
        <v>5027.69</v>
      </c>
      <c r="U94" t="n">
        <v>0.8</v>
      </c>
      <c r="V94" t="n">
        <v>0.88</v>
      </c>
      <c r="W94" t="n">
        <v>6.81</v>
      </c>
      <c r="X94" t="n">
        <v>0.3</v>
      </c>
      <c r="Y94" t="n">
        <v>1</v>
      </c>
      <c r="Z94" t="n">
        <v>10</v>
      </c>
      <c r="AA94" t="n">
        <v>553.5808095183387</v>
      </c>
      <c r="AB94" t="n">
        <v>757.433685844671</v>
      </c>
      <c r="AC94" t="n">
        <v>685.1452779325098</v>
      </c>
      <c r="AD94" t="n">
        <v>553580.8095183386</v>
      </c>
      <c r="AE94" t="n">
        <v>757433.685844671</v>
      </c>
      <c r="AF94" t="n">
        <v>1.822867980663884e-05</v>
      </c>
      <c r="AG94" t="n">
        <v>32</v>
      </c>
      <c r="AH94" t="n">
        <v>685145.2779325098</v>
      </c>
    </row>
    <row r="95">
      <c r="A95" t="n">
        <v>93</v>
      </c>
      <c r="B95" t="n">
        <v>115</v>
      </c>
      <c r="C95" t="inlineStr">
        <is>
          <t xml:space="preserve">CONCLUIDO	</t>
        </is>
      </c>
      <c r="D95" t="n">
        <v>3.6734</v>
      </c>
      <c r="E95" t="n">
        <v>27.22</v>
      </c>
      <c r="F95" t="n">
        <v>24.04</v>
      </c>
      <c r="G95" t="n">
        <v>120.18</v>
      </c>
      <c r="H95" t="n">
        <v>1.64</v>
      </c>
      <c r="I95" t="n">
        <v>12</v>
      </c>
      <c r="J95" t="n">
        <v>263.89</v>
      </c>
      <c r="K95" t="n">
        <v>56.94</v>
      </c>
      <c r="L95" t="n">
        <v>24.25</v>
      </c>
      <c r="M95" t="n">
        <v>10</v>
      </c>
      <c r="N95" t="n">
        <v>67.7</v>
      </c>
      <c r="O95" t="n">
        <v>32780.66</v>
      </c>
      <c r="P95" t="n">
        <v>357.9</v>
      </c>
      <c r="Q95" t="n">
        <v>452.58</v>
      </c>
      <c r="R95" t="n">
        <v>72.47</v>
      </c>
      <c r="S95" t="n">
        <v>57.64</v>
      </c>
      <c r="T95" t="n">
        <v>5313.86</v>
      </c>
      <c r="U95" t="n">
        <v>0.8</v>
      </c>
      <c r="V95" t="n">
        <v>0.88</v>
      </c>
      <c r="W95" t="n">
        <v>6.81</v>
      </c>
      <c r="X95" t="n">
        <v>0.31</v>
      </c>
      <c r="Y95" t="n">
        <v>1</v>
      </c>
      <c r="Z95" t="n">
        <v>10</v>
      </c>
      <c r="AA95" t="n">
        <v>554.0138262181573</v>
      </c>
      <c r="AB95" t="n">
        <v>758.0261583967116</v>
      </c>
      <c r="AC95" t="n">
        <v>685.681205735724</v>
      </c>
      <c r="AD95" t="n">
        <v>554013.8262181573</v>
      </c>
      <c r="AE95" t="n">
        <v>758026.1583967116</v>
      </c>
      <c r="AF95" t="n">
        <v>1.821876051632669e-05</v>
      </c>
      <c r="AG95" t="n">
        <v>32</v>
      </c>
      <c r="AH95" t="n">
        <v>685681.205735724</v>
      </c>
    </row>
    <row r="96">
      <c r="A96" t="n">
        <v>94</v>
      </c>
      <c r="B96" t="n">
        <v>115</v>
      </c>
      <c r="C96" t="inlineStr">
        <is>
          <t xml:space="preserve">CONCLUIDO	</t>
        </is>
      </c>
      <c r="D96" t="n">
        <v>3.6734</v>
      </c>
      <c r="E96" t="n">
        <v>27.22</v>
      </c>
      <c r="F96" t="n">
        <v>24.04</v>
      </c>
      <c r="G96" t="n">
        <v>120.18</v>
      </c>
      <c r="H96" t="n">
        <v>1.65</v>
      </c>
      <c r="I96" t="n">
        <v>12</v>
      </c>
      <c r="J96" t="n">
        <v>264.36</v>
      </c>
      <c r="K96" t="n">
        <v>56.94</v>
      </c>
      <c r="L96" t="n">
        <v>24.5</v>
      </c>
      <c r="M96" t="n">
        <v>10</v>
      </c>
      <c r="N96" t="n">
        <v>67.92</v>
      </c>
      <c r="O96" t="n">
        <v>32838.42</v>
      </c>
      <c r="P96" t="n">
        <v>357.72</v>
      </c>
      <c r="Q96" t="n">
        <v>452.56</v>
      </c>
      <c r="R96" t="n">
        <v>72.47</v>
      </c>
      <c r="S96" t="n">
        <v>57.64</v>
      </c>
      <c r="T96" t="n">
        <v>5312.76</v>
      </c>
      <c r="U96" t="n">
        <v>0.8</v>
      </c>
      <c r="V96" t="n">
        <v>0.88</v>
      </c>
      <c r="W96" t="n">
        <v>6.81</v>
      </c>
      <c r="X96" t="n">
        <v>0.31</v>
      </c>
      <c r="Y96" t="n">
        <v>1</v>
      </c>
      <c r="Z96" t="n">
        <v>10</v>
      </c>
      <c r="AA96" t="n">
        <v>553.8953102151747</v>
      </c>
      <c r="AB96" t="n">
        <v>757.8639995728736</v>
      </c>
      <c r="AC96" t="n">
        <v>685.5345231224417</v>
      </c>
      <c r="AD96" t="n">
        <v>553895.3102151747</v>
      </c>
      <c r="AE96" t="n">
        <v>757863.9995728736</v>
      </c>
      <c r="AF96" t="n">
        <v>1.821876051632669e-05</v>
      </c>
      <c r="AG96" t="n">
        <v>32</v>
      </c>
      <c r="AH96" t="n">
        <v>685534.5231224417</v>
      </c>
    </row>
    <row r="97">
      <c r="A97" t="n">
        <v>95</v>
      </c>
      <c r="B97" t="n">
        <v>115</v>
      </c>
      <c r="C97" t="inlineStr">
        <is>
          <t xml:space="preserve">CONCLUIDO	</t>
        </is>
      </c>
      <c r="D97" t="n">
        <v>3.6737</v>
      </c>
      <c r="E97" t="n">
        <v>27.22</v>
      </c>
      <c r="F97" t="n">
        <v>24.03</v>
      </c>
      <c r="G97" t="n">
        <v>120.17</v>
      </c>
      <c r="H97" t="n">
        <v>1.66</v>
      </c>
      <c r="I97" t="n">
        <v>12</v>
      </c>
      <c r="J97" t="n">
        <v>264.83</v>
      </c>
      <c r="K97" t="n">
        <v>56.94</v>
      </c>
      <c r="L97" t="n">
        <v>24.75</v>
      </c>
      <c r="M97" t="n">
        <v>10</v>
      </c>
      <c r="N97" t="n">
        <v>68.13</v>
      </c>
      <c r="O97" t="n">
        <v>32896.26</v>
      </c>
      <c r="P97" t="n">
        <v>357.46</v>
      </c>
      <c r="Q97" t="n">
        <v>452.58</v>
      </c>
      <c r="R97" t="n">
        <v>72.34</v>
      </c>
      <c r="S97" t="n">
        <v>57.64</v>
      </c>
      <c r="T97" t="n">
        <v>5248.78</v>
      </c>
      <c r="U97" t="n">
        <v>0.8</v>
      </c>
      <c r="V97" t="n">
        <v>0.88</v>
      </c>
      <c r="W97" t="n">
        <v>6.82</v>
      </c>
      <c r="X97" t="n">
        <v>0.31</v>
      </c>
      <c r="Y97" t="n">
        <v>1</v>
      </c>
      <c r="Z97" t="n">
        <v>10</v>
      </c>
      <c r="AA97" t="n">
        <v>553.6898673252958</v>
      </c>
      <c r="AB97" t="n">
        <v>757.5829035474407</v>
      </c>
      <c r="AC97" t="n">
        <v>685.2802545071554</v>
      </c>
      <c r="AD97" t="n">
        <v>553689.8673252958</v>
      </c>
      <c r="AE97" t="n">
        <v>757582.9035474407</v>
      </c>
      <c r="AF97" t="n">
        <v>1.822024840987352e-05</v>
      </c>
      <c r="AG97" t="n">
        <v>32</v>
      </c>
      <c r="AH97" t="n">
        <v>685280.2545071554</v>
      </c>
    </row>
    <row r="98">
      <c r="A98" t="n">
        <v>96</v>
      </c>
      <c r="B98" t="n">
        <v>115</v>
      </c>
      <c r="C98" t="inlineStr">
        <is>
          <t xml:space="preserve">CONCLUIDO	</t>
        </is>
      </c>
      <c r="D98" t="n">
        <v>3.6712</v>
      </c>
      <c r="E98" t="n">
        <v>27.24</v>
      </c>
      <c r="F98" t="n">
        <v>24.05</v>
      </c>
      <c r="G98" t="n">
        <v>120.26</v>
      </c>
      <c r="H98" t="n">
        <v>1.68</v>
      </c>
      <c r="I98" t="n">
        <v>12</v>
      </c>
      <c r="J98" t="n">
        <v>265.3</v>
      </c>
      <c r="K98" t="n">
        <v>56.94</v>
      </c>
      <c r="L98" t="n">
        <v>25</v>
      </c>
      <c r="M98" t="n">
        <v>10</v>
      </c>
      <c r="N98" t="n">
        <v>68.34999999999999</v>
      </c>
      <c r="O98" t="n">
        <v>32954.18</v>
      </c>
      <c r="P98" t="n">
        <v>357.26</v>
      </c>
      <c r="Q98" t="n">
        <v>452.57</v>
      </c>
      <c r="R98" t="n">
        <v>72.95999999999999</v>
      </c>
      <c r="S98" t="n">
        <v>57.64</v>
      </c>
      <c r="T98" t="n">
        <v>5560.28</v>
      </c>
      <c r="U98" t="n">
        <v>0.79</v>
      </c>
      <c r="V98" t="n">
        <v>0.88</v>
      </c>
      <c r="W98" t="n">
        <v>6.82</v>
      </c>
      <c r="X98" t="n">
        <v>0.33</v>
      </c>
      <c r="Y98" t="n">
        <v>1</v>
      </c>
      <c r="Z98" t="n">
        <v>10</v>
      </c>
      <c r="AA98" t="n">
        <v>553.7640777055449</v>
      </c>
      <c r="AB98" t="n">
        <v>757.6844414636283</v>
      </c>
      <c r="AC98" t="n">
        <v>685.3721017871314</v>
      </c>
      <c r="AD98" t="n">
        <v>553764.0777055449</v>
      </c>
      <c r="AE98" t="n">
        <v>757684.4414636283</v>
      </c>
      <c r="AF98" t="n">
        <v>1.820784929698333e-05</v>
      </c>
      <c r="AG98" t="n">
        <v>32</v>
      </c>
      <c r="AH98" t="n">
        <v>685372.1017871314</v>
      </c>
    </row>
    <row r="99">
      <c r="A99" t="n">
        <v>97</v>
      </c>
      <c r="B99" t="n">
        <v>115</v>
      </c>
      <c r="C99" t="inlineStr">
        <is>
          <t xml:space="preserve">CONCLUIDO	</t>
        </is>
      </c>
      <c r="D99" t="n">
        <v>3.6731</v>
      </c>
      <c r="E99" t="n">
        <v>27.23</v>
      </c>
      <c r="F99" t="n">
        <v>24.04</v>
      </c>
      <c r="G99" t="n">
        <v>120.19</v>
      </c>
      <c r="H99" t="n">
        <v>1.69</v>
      </c>
      <c r="I99" t="n">
        <v>12</v>
      </c>
      <c r="J99" t="n">
        <v>265.77</v>
      </c>
      <c r="K99" t="n">
        <v>56.94</v>
      </c>
      <c r="L99" t="n">
        <v>25.25</v>
      </c>
      <c r="M99" t="n">
        <v>10</v>
      </c>
      <c r="N99" t="n">
        <v>68.56999999999999</v>
      </c>
      <c r="O99" t="n">
        <v>33012.18</v>
      </c>
      <c r="P99" t="n">
        <v>356.28</v>
      </c>
      <c r="Q99" t="n">
        <v>452.55</v>
      </c>
      <c r="R99" t="n">
        <v>72.58</v>
      </c>
      <c r="S99" t="n">
        <v>57.64</v>
      </c>
      <c r="T99" t="n">
        <v>5368.44</v>
      </c>
      <c r="U99" t="n">
        <v>0.79</v>
      </c>
      <c r="V99" t="n">
        <v>0.88</v>
      </c>
      <c r="W99" t="n">
        <v>6.81</v>
      </c>
      <c r="X99" t="n">
        <v>0.31</v>
      </c>
      <c r="Y99" t="n">
        <v>1</v>
      </c>
      <c r="Z99" t="n">
        <v>10</v>
      </c>
      <c r="AA99" t="n">
        <v>552.9688092250226</v>
      </c>
      <c r="AB99" t="n">
        <v>756.5963200438083</v>
      </c>
      <c r="AC99" t="n">
        <v>684.387829148431</v>
      </c>
      <c r="AD99" t="n">
        <v>552968.8092250226</v>
      </c>
      <c r="AE99" t="n">
        <v>756596.3200438083</v>
      </c>
      <c r="AF99" t="n">
        <v>1.821727262277987e-05</v>
      </c>
      <c r="AG99" t="n">
        <v>32</v>
      </c>
      <c r="AH99" t="n">
        <v>684387.8291484311</v>
      </c>
    </row>
    <row r="100">
      <c r="A100" t="n">
        <v>98</v>
      </c>
      <c r="B100" t="n">
        <v>115</v>
      </c>
      <c r="C100" t="inlineStr">
        <is>
          <t xml:space="preserve">CONCLUIDO	</t>
        </is>
      </c>
      <c r="D100" t="n">
        <v>3.6819</v>
      </c>
      <c r="E100" t="n">
        <v>27.16</v>
      </c>
      <c r="F100" t="n">
        <v>24.02</v>
      </c>
      <c r="G100" t="n">
        <v>131</v>
      </c>
      <c r="H100" t="n">
        <v>1.7</v>
      </c>
      <c r="I100" t="n">
        <v>11</v>
      </c>
      <c r="J100" t="n">
        <v>266.24</v>
      </c>
      <c r="K100" t="n">
        <v>56.94</v>
      </c>
      <c r="L100" t="n">
        <v>25.5</v>
      </c>
      <c r="M100" t="n">
        <v>9</v>
      </c>
      <c r="N100" t="n">
        <v>68.8</v>
      </c>
      <c r="O100" t="n">
        <v>33070.26</v>
      </c>
      <c r="P100" t="n">
        <v>355.8</v>
      </c>
      <c r="Q100" t="n">
        <v>452.59</v>
      </c>
      <c r="R100" t="n">
        <v>71.84</v>
      </c>
      <c r="S100" t="n">
        <v>57.64</v>
      </c>
      <c r="T100" t="n">
        <v>5003.82</v>
      </c>
      <c r="U100" t="n">
        <v>0.8</v>
      </c>
      <c r="V100" t="n">
        <v>0.88</v>
      </c>
      <c r="W100" t="n">
        <v>6.81</v>
      </c>
      <c r="X100" t="n">
        <v>0.29</v>
      </c>
      <c r="Y100" t="n">
        <v>1</v>
      </c>
      <c r="Z100" t="n">
        <v>10</v>
      </c>
      <c r="AA100" t="n">
        <v>551.9954913803624</v>
      </c>
      <c r="AB100" t="n">
        <v>755.2645836289918</v>
      </c>
      <c r="AC100" t="n">
        <v>683.1831917879407</v>
      </c>
      <c r="AD100" t="n">
        <v>551995.4913803624</v>
      </c>
      <c r="AE100" t="n">
        <v>755264.5836289917</v>
      </c>
      <c r="AF100" t="n">
        <v>1.826091750015333e-05</v>
      </c>
      <c r="AG100" t="n">
        <v>32</v>
      </c>
      <c r="AH100" t="n">
        <v>683183.1917879407</v>
      </c>
    </row>
    <row r="101">
      <c r="A101" t="n">
        <v>99</v>
      </c>
      <c r="B101" t="n">
        <v>115</v>
      </c>
      <c r="C101" t="inlineStr">
        <is>
          <t xml:space="preserve">CONCLUIDO	</t>
        </is>
      </c>
      <c r="D101" t="n">
        <v>3.6841</v>
      </c>
      <c r="E101" t="n">
        <v>27.14</v>
      </c>
      <c r="F101" t="n">
        <v>24</v>
      </c>
      <c r="G101" t="n">
        <v>130.91</v>
      </c>
      <c r="H101" t="n">
        <v>1.72</v>
      </c>
      <c r="I101" t="n">
        <v>11</v>
      </c>
      <c r="J101" t="n">
        <v>266.71</v>
      </c>
      <c r="K101" t="n">
        <v>56.94</v>
      </c>
      <c r="L101" t="n">
        <v>25.75</v>
      </c>
      <c r="M101" t="n">
        <v>9</v>
      </c>
      <c r="N101" t="n">
        <v>69.02</v>
      </c>
      <c r="O101" t="n">
        <v>33128.44</v>
      </c>
      <c r="P101" t="n">
        <v>355.63</v>
      </c>
      <c r="Q101" t="n">
        <v>452.56</v>
      </c>
      <c r="R101" t="n">
        <v>71.31999999999999</v>
      </c>
      <c r="S101" t="n">
        <v>57.64</v>
      </c>
      <c r="T101" t="n">
        <v>4744.2</v>
      </c>
      <c r="U101" t="n">
        <v>0.8100000000000001</v>
      </c>
      <c r="V101" t="n">
        <v>0.88</v>
      </c>
      <c r="W101" t="n">
        <v>6.81</v>
      </c>
      <c r="X101" t="n">
        <v>0.28</v>
      </c>
      <c r="Y101" t="n">
        <v>1</v>
      </c>
      <c r="Z101" t="n">
        <v>10</v>
      </c>
      <c r="AA101" t="n">
        <v>551.7012669263394</v>
      </c>
      <c r="AB101" t="n">
        <v>754.8620127507306</v>
      </c>
      <c r="AC101" t="n">
        <v>682.8190417092892</v>
      </c>
      <c r="AD101" t="n">
        <v>551701.2669263394</v>
      </c>
      <c r="AE101" t="n">
        <v>754862.0127507306</v>
      </c>
      <c r="AF101" t="n">
        <v>1.82718287194967e-05</v>
      </c>
      <c r="AG101" t="n">
        <v>32</v>
      </c>
      <c r="AH101" t="n">
        <v>682819.0417092892</v>
      </c>
    </row>
    <row r="102">
      <c r="A102" t="n">
        <v>100</v>
      </c>
      <c r="B102" t="n">
        <v>115</v>
      </c>
      <c r="C102" t="inlineStr">
        <is>
          <t xml:space="preserve">CONCLUIDO	</t>
        </is>
      </c>
      <c r="D102" t="n">
        <v>3.6831</v>
      </c>
      <c r="E102" t="n">
        <v>27.15</v>
      </c>
      <c r="F102" t="n">
        <v>24.01</v>
      </c>
      <c r="G102" t="n">
        <v>130.95</v>
      </c>
      <c r="H102" t="n">
        <v>1.73</v>
      </c>
      <c r="I102" t="n">
        <v>11</v>
      </c>
      <c r="J102" t="n">
        <v>267.18</v>
      </c>
      <c r="K102" t="n">
        <v>56.94</v>
      </c>
      <c r="L102" t="n">
        <v>26</v>
      </c>
      <c r="M102" t="n">
        <v>9</v>
      </c>
      <c r="N102" t="n">
        <v>69.23999999999999</v>
      </c>
      <c r="O102" t="n">
        <v>33186.69</v>
      </c>
      <c r="P102" t="n">
        <v>356.05</v>
      </c>
      <c r="Q102" t="n">
        <v>452.59</v>
      </c>
      <c r="R102" t="n">
        <v>71.38</v>
      </c>
      <c r="S102" t="n">
        <v>57.64</v>
      </c>
      <c r="T102" t="n">
        <v>4774.7</v>
      </c>
      <c r="U102" t="n">
        <v>0.8100000000000001</v>
      </c>
      <c r="V102" t="n">
        <v>0.88</v>
      </c>
      <c r="W102" t="n">
        <v>6.82</v>
      </c>
      <c r="X102" t="n">
        <v>0.28</v>
      </c>
      <c r="Y102" t="n">
        <v>1</v>
      </c>
      <c r="Z102" t="n">
        <v>10</v>
      </c>
      <c r="AA102" t="n">
        <v>552.0611661540014</v>
      </c>
      <c r="AB102" t="n">
        <v>755.3544427516509</v>
      </c>
      <c r="AC102" t="n">
        <v>683.2644748820514</v>
      </c>
      <c r="AD102" t="n">
        <v>552061.1661540014</v>
      </c>
      <c r="AE102" t="n">
        <v>755354.4427516509</v>
      </c>
      <c r="AF102" t="n">
        <v>1.826686907434062e-05</v>
      </c>
      <c r="AG102" t="n">
        <v>32</v>
      </c>
      <c r="AH102" t="n">
        <v>683264.4748820515</v>
      </c>
    </row>
    <row r="103">
      <c r="A103" t="n">
        <v>101</v>
      </c>
      <c r="B103" t="n">
        <v>115</v>
      </c>
      <c r="C103" t="inlineStr">
        <is>
          <t xml:space="preserve">CONCLUIDO	</t>
        </is>
      </c>
      <c r="D103" t="n">
        <v>3.6833</v>
      </c>
      <c r="E103" t="n">
        <v>27.15</v>
      </c>
      <c r="F103" t="n">
        <v>24.01</v>
      </c>
      <c r="G103" t="n">
        <v>130.94</v>
      </c>
      <c r="H103" t="n">
        <v>1.75</v>
      </c>
      <c r="I103" t="n">
        <v>11</v>
      </c>
      <c r="J103" t="n">
        <v>267.66</v>
      </c>
      <c r="K103" t="n">
        <v>56.94</v>
      </c>
      <c r="L103" t="n">
        <v>26.25</v>
      </c>
      <c r="M103" t="n">
        <v>9</v>
      </c>
      <c r="N103" t="n">
        <v>69.45999999999999</v>
      </c>
      <c r="O103" t="n">
        <v>33245.03</v>
      </c>
      <c r="P103" t="n">
        <v>356.26</v>
      </c>
      <c r="Q103" t="n">
        <v>452.55</v>
      </c>
      <c r="R103" t="n">
        <v>71.64</v>
      </c>
      <c r="S103" t="n">
        <v>57.64</v>
      </c>
      <c r="T103" t="n">
        <v>4902.43</v>
      </c>
      <c r="U103" t="n">
        <v>0.8</v>
      </c>
      <c r="V103" t="n">
        <v>0.88</v>
      </c>
      <c r="W103" t="n">
        <v>6.81</v>
      </c>
      <c r="X103" t="n">
        <v>0.28</v>
      </c>
      <c r="Y103" t="n">
        <v>1</v>
      </c>
      <c r="Z103" t="n">
        <v>10</v>
      </c>
      <c r="AA103" t="n">
        <v>552.1847331992536</v>
      </c>
      <c r="AB103" t="n">
        <v>755.5235126343586</v>
      </c>
      <c r="AC103" t="n">
        <v>683.4174089724446</v>
      </c>
      <c r="AD103" t="n">
        <v>552184.7331992537</v>
      </c>
      <c r="AE103" t="n">
        <v>755523.5126343586</v>
      </c>
      <c r="AF103" t="n">
        <v>1.826786100337184e-05</v>
      </c>
      <c r="AG103" t="n">
        <v>32</v>
      </c>
      <c r="AH103" t="n">
        <v>683417.4089724446</v>
      </c>
    </row>
    <row r="104">
      <c r="A104" t="n">
        <v>102</v>
      </c>
      <c r="B104" t="n">
        <v>115</v>
      </c>
      <c r="C104" t="inlineStr">
        <is>
          <t xml:space="preserve">CONCLUIDO	</t>
        </is>
      </c>
      <c r="D104" t="n">
        <v>3.683</v>
      </c>
      <c r="E104" t="n">
        <v>27.15</v>
      </c>
      <c r="F104" t="n">
        <v>24.01</v>
      </c>
      <c r="G104" t="n">
        <v>130.95</v>
      </c>
      <c r="H104" t="n">
        <v>1.76</v>
      </c>
      <c r="I104" t="n">
        <v>11</v>
      </c>
      <c r="J104" t="n">
        <v>268.13</v>
      </c>
      <c r="K104" t="n">
        <v>56.94</v>
      </c>
      <c r="L104" t="n">
        <v>26.5</v>
      </c>
      <c r="M104" t="n">
        <v>9</v>
      </c>
      <c r="N104" t="n">
        <v>69.69</v>
      </c>
      <c r="O104" t="n">
        <v>33303.46</v>
      </c>
      <c r="P104" t="n">
        <v>356.57</v>
      </c>
      <c r="Q104" t="n">
        <v>452.58</v>
      </c>
      <c r="R104" t="n">
        <v>71.54000000000001</v>
      </c>
      <c r="S104" t="n">
        <v>57.64</v>
      </c>
      <c r="T104" t="n">
        <v>4855.31</v>
      </c>
      <c r="U104" t="n">
        <v>0.8100000000000001</v>
      </c>
      <c r="V104" t="n">
        <v>0.88</v>
      </c>
      <c r="W104" t="n">
        <v>6.81</v>
      </c>
      <c r="X104" t="n">
        <v>0.28</v>
      </c>
      <c r="Y104" t="n">
        <v>1</v>
      </c>
      <c r="Z104" t="n">
        <v>10</v>
      </c>
      <c r="AA104" t="n">
        <v>552.409818857938</v>
      </c>
      <c r="AB104" t="n">
        <v>755.8314847626491</v>
      </c>
      <c r="AC104" t="n">
        <v>683.6959886730525</v>
      </c>
      <c r="AD104" t="n">
        <v>552409.8188579381</v>
      </c>
      <c r="AE104" t="n">
        <v>755831.4847626491</v>
      </c>
      <c r="AF104" t="n">
        <v>1.826637310982502e-05</v>
      </c>
      <c r="AG104" t="n">
        <v>32</v>
      </c>
      <c r="AH104" t="n">
        <v>683695.9886730525</v>
      </c>
    </row>
    <row r="105">
      <c r="A105" t="n">
        <v>103</v>
      </c>
      <c r="B105" t="n">
        <v>115</v>
      </c>
      <c r="C105" t="inlineStr">
        <is>
          <t xml:space="preserve">CONCLUIDO	</t>
        </is>
      </c>
      <c r="D105" t="n">
        <v>3.6843</v>
      </c>
      <c r="E105" t="n">
        <v>27.14</v>
      </c>
      <c r="F105" t="n">
        <v>24</v>
      </c>
      <c r="G105" t="n">
        <v>130.9</v>
      </c>
      <c r="H105" t="n">
        <v>1.77</v>
      </c>
      <c r="I105" t="n">
        <v>11</v>
      </c>
      <c r="J105" t="n">
        <v>268.6</v>
      </c>
      <c r="K105" t="n">
        <v>56.94</v>
      </c>
      <c r="L105" t="n">
        <v>26.75</v>
      </c>
      <c r="M105" t="n">
        <v>9</v>
      </c>
      <c r="N105" t="n">
        <v>69.91</v>
      </c>
      <c r="O105" t="n">
        <v>33361.97</v>
      </c>
      <c r="P105" t="n">
        <v>356.34</v>
      </c>
      <c r="Q105" t="n">
        <v>452.58</v>
      </c>
      <c r="R105" t="n">
        <v>71.34</v>
      </c>
      <c r="S105" t="n">
        <v>57.64</v>
      </c>
      <c r="T105" t="n">
        <v>4753.79</v>
      </c>
      <c r="U105" t="n">
        <v>0.8100000000000001</v>
      </c>
      <c r="V105" t="n">
        <v>0.88</v>
      </c>
      <c r="W105" t="n">
        <v>6.81</v>
      </c>
      <c r="X105" t="n">
        <v>0.27</v>
      </c>
      <c r="Y105" t="n">
        <v>1</v>
      </c>
      <c r="Z105" t="n">
        <v>10</v>
      </c>
      <c r="AA105" t="n">
        <v>552.1530571181302</v>
      </c>
      <c r="AB105" t="n">
        <v>755.4801720227152</v>
      </c>
      <c r="AC105" t="n">
        <v>683.3782047279475</v>
      </c>
      <c r="AD105" t="n">
        <v>552153.0571181301</v>
      </c>
      <c r="AE105" t="n">
        <v>755480.1720227152</v>
      </c>
      <c r="AF105" t="n">
        <v>1.827282064852791e-05</v>
      </c>
      <c r="AG105" t="n">
        <v>32</v>
      </c>
      <c r="AH105" t="n">
        <v>683378.2047279475</v>
      </c>
    </row>
    <row r="106">
      <c r="A106" t="n">
        <v>104</v>
      </c>
      <c r="B106" t="n">
        <v>115</v>
      </c>
      <c r="C106" t="inlineStr">
        <is>
          <t xml:space="preserve">CONCLUIDO	</t>
        </is>
      </c>
      <c r="D106" t="n">
        <v>3.6826</v>
      </c>
      <c r="E106" t="n">
        <v>27.15</v>
      </c>
      <c r="F106" t="n">
        <v>24.01</v>
      </c>
      <c r="G106" t="n">
        <v>130.97</v>
      </c>
      <c r="H106" t="n">
        <v>1.79</v>
      </c>
      <c r="I106" t="n">
        <v>11</v>
      </c>
      <c r="J106" t="n">
        <v>269.08</v>
      </c>
      <c r="K106" t="n">
        <v>56.94</v>
      </c>
      <c r="L106" t="n">
        <v>27</v>
      </c>
      <c r="M106" t="n">
        <v>9</v>
      </c>
      <c r="N106" t="n">
        <v>70.14</v>
      </c>
      <c r="O106" t="n">
        <v>33420.56</v>
      </c>
      <c r="P106" t="n">
        <v>356.25</v>
      </c>
      <c r="Q106" t="n">
        <v>452.57</v>
      </c>
      <c r="R106" t="n">
        <v>71.70999999999999</v>
      </c>
      <c r="S106" t="n">
        <v>57.64</v>
      </c>
      <c r="T106" t="n">
        <v>4937.37</v>
      </c>
      <c r="U106" t="n">
        <v>0.8</v>
      </c>
      <c r="V106" t="n">
        <v>0.88</v>
      </c>
      <c r="W106" t="n">
        <v>6.81</v>
      </c>
      <c r="X106" t="n">
        <v>0.29</v>
      </c>
      <c r="Y106" t="n">
        <v>1</v>
      </c>
      <c r="Z106" t="n">
        <v>10</v>
      </c>
      <c r="AA106" t="n">
        <v>552.2283533962325</v>
      </c>
      <c r="AB106" t="n">
        <v>755.5831957122523</v>
      </c>
      <c r="AC106" t="n">
        <v>683.47139598115</v>
      </c>
      <c r="AD106" t="n">
        <v>552228.3533962325</v>
      </c>
      <c r="AE106" t="n">
        <v>755583.1957122523</v>
      </c>
      <c r="AF106" t="n">
        <v>1.826438925176258e-05</v>
      </c>
      <c r="AG106" t="n">
        <v>32</v>
      </c>
      <c r="AH106" t="n">
        <v>683471.39598115</v>
      </c>
    </row>
    <row r="107">
      <c r="A107" t="n">
        <v>105</v>
      </c>
      <c r="B107" t="n">
        <v>115</v>
      </c>
      <c r="C107" t="inlineStr">
        <is>
          <t xml:space="preserve">CONCLUIDO	</t>
        </is>
      </c>
      <c r="D107" t="n">
        <v>3.6836</v>
      </c>
      <c r="E107" t="n">
        <v>27.15</v>
      </c>
      <c r="F107" t="n">
        <v>24</v>
      </c>
      <c r="G107" t="n">
        <v>130.93</v>
      </c>
      <c r="H107" t="n">
        <v>1.8</v>
      </c>
      <c r="I107" t="n">
        <v>11</v>
      </c>
      <c r="J107" t="n">
        <v>269.55</v>
      </c>
      <c r="K107" t="n">
        <v>56.94</v>
      </c>
      <c r="L107" t="n">
        <v>27.25</v>
      </c>
      <c r="M107" t="n">
        <v>9</v>
      </c>
      <c r="N107" t="n">
        <v>70.36</v>
      </c>
      <c r="O107" t="n">
        <v>33479.25</v>
      </c>
      <c r="P107" t="n">
        <v>356.32</v>
      </c>
      <c r="Q107" t="n">
        <v>452.56</v>
      </c>
      <c r="R107" t="n">
        <v>71.45</v>
      </c>
      <c r="S107" t="n">
        <v>57.64</v>
      </c>
      <c r="T107" t="n">
        <v>4807.98</v>
      </c>
      <c r="U107" t="n">
        <v>0.8100000000000001</v>
      </c>
      <c r="V107" t="n">
        <v>0.88</v>
      </c>
      <c r="W107" t="n">
        <v>6.81</v>
      </c>
      <c r="X107" t="n">
        <v>0.28</v>
      </c>
      <c r="Y107" t="n">
        <v>1</v>
      </c>
      <c r="Z107" t="n">
        <v>10</v>
      </c>
      <c r="AA107" t="n">
        <v>552.1900934634493</v>
      </c>
      <c r="AB107" t="n">
        <v>755.5308467843092</v>
      </c>
      <c r="AC107" t="n">
        <v>683.4240431614173</v>
      </c>
      <c r="AD107" t="n">
        <v>552190.0934634493</v>
      </c>
      <c r="AE107" t="n">
        <v>755530.8467843093</v>
      </c>
      <c r="AF107" t="n">
        <v>1.826934889691866e-05</v>
      </c>
      <c r="AG107" t="n">
        <v>32</v>
      </c>
      <c r="AH107" t="n">
        <v>683424.0431614174</v>
      </c>
    </row>
    <row r="108">
      <c r="A108" t="n">
        <v>106</v>
      </c>
      <c r="B108" t="n">
        <v>115</v>
      </c>
      <c r="C108" t="inlineStr">
        <is>
          <t xml:space="preserve">CONCLUIDO	</t>
        </is>
      </c>
      <c r="D108" t="n">
        <v>3.6838</v>
      </c>
      <c r="E108" t="n">
        <v>27.15</v>
      </c>
      <c r="F108" t="n">
        <v>24</v>
      </c>
      <c r="G108" t="n">
        <v>130.92</v>
      </c>
      <c r="H108" t="n">
        <v>1.81</v>
      </c>
      <c r="I108" t="n">
        <v>11</v>
      </c>
      <c r="J108" t="n">
        <v>270.03</v>
      </c>
      <c r="K108" t="n">
        <v>56.94</v>
      </c>
      <c r="L108" t="n">
        <v>27.5</v>
      </c>
      <c r="M108" t="n">
        <v>9</v>
      </c>
      <c r="N108" t="n">
        <v>70.59</v>
      </c>
      <c r="O108" t="n">
        <v>33538.02</v>
      </c>
      <c r="P108" t="n">
        <v>356.05</v>
      </c>
      <c r="Q108" t="n">
        <v>452.58</v>
      </c>
      <c r="R108" t="n">
        <v>71.34</v>
      </c>
      <c r="S108" t="n">
        <v>57.64</v>
      </c>
      <c r="T108" t="n">
        <v>4750.78</v>
      </c>
      <c r="U108" t="n">
        <v>0.8100000000000001</v>
      </c>
      <c r="V108" t="n">
        <v>0.88</v>
      </c>
      <c r="W108" t="n">
        <v>6.81</v>
      </c>
      <c r="X108" t="n">
        <v>0.28</v>
      </c>
      <c r="Y108" t="n">
        <v>1</v>
      </c>
      <c r="Z108" t="n">
        <v>10</v>
      </c>
      <c r="AA108" t="n">
        <v>551.9984863054508</v>
      </c>
      <c r="AB108" t="n">
        <v>755.2686814176245</v>
      </c>
      <c r="AC108" t="n">
        <v>683.1868984893777</v>
      </c>
      <c r="AD108" t="n">
        <v>551998.4863054508</v>
      </c>
      <c r="AE108" t="n">
        <v>755268.6814176245</v>
      </c>
      <c r="AF108" t="n">
        <v>1.827034082594988e-05</v>
      </c>
      <c r="AG108" t="n">
        <v>32</v>
      </c>
      <c r="AH108" t="n">
        <v>683186.8984893777</v>
      </c>
    </row>
    <row r="109">
      <c r="A109" t="n">
        <v>107</v>
      </c>
      <c r="B109" t="n">
        <v>115</v>
      </c>
      <c r="C109" t="inlineStr">
        <is>
          <t xml:space="preserve">CONCLUIDO	</t>
        </is>
      </c>
      <c r="D109" t="n">
        <v>3.6822</v>
      </c>
      <c r="E109" t="n">
        <v>27.16</v>
      </c>
      <c r="F109" t="n">
        <v>24.01</v>
      </c>
      <c r="G109" t="n">
        <v>130.99</v>
      </c>
      <c r="H109" t="n">
        <v>1.83</v>
      </c>
      <c r="I109" t="n">
        <v>11</v>
      </c>
      <c r="J109" t="n">
        <v>270.51</v>
      </c>
      <c r="K109" t="n">
        <v>56.94</v>
      </c>
      <c r="L109" t="n">
        <v>27.75</v>
      </c>
      <c r="M109" t="n">
        <v>9</v>
      </c>
      <c r="N109" t="n">
        <v>70.81999999999999</v>
      </c>
      <c r="O109" t="n">
        <v>33596.87</v>
      </c>
      <c r="P109" t="n">
        <v>355.82</v>
      </c>
      <c r="Q109" t="n">
        <v>452.59</v>
      </c>
      <c r="R109" t="n">
        <v>71.67</v>
      </c>
      <c r="S109" t="n">
        <v>57.64</v>
      </c>
      <c r="T109" t="n">
        <v>4916.31</v>
      </c>
      <c r="U109" t="n">
        <v>0.8</v>
      </c>
      <c r="V109" t="n">
        <v>0.88</v>
      </c>
      <c r="W109" t="n">
        <v>6.82</v>
      </c>
      <c r="X109" t="n">
        <v>0.29</v>
      </c>
      <c r="Y109" t="n">
        <v>1</v>
      </c>
      <c r="Z109" t="n">
        <v>10</v>
      </c>
      <c r="AA109" t="n">
        <v>551.974595153014</v>
      </c>
      <c r="AB109" t="n">
        <v>755.2359924888571</v>
      </c>
      <c r="AC109" t="n">
        <v>683.1573293460926</v>
      </c>
      <c r="AD109" t="n">
        <v>551974.5951530139</v>
      </c>
      <c r="AE109" t="n">
        <v>755235.992488857</v>
      </c>
      <c r="AF109" t="n">
        <v>1.826240539370016e-05</v>
      </c>
      <c r="AG109" t="n">
        <v>32</v>
      </c>
      <c r="AH109" t="n">
        <v>683157.3293460927</v>
      </c>
    </row>
    <row r="110">
      <c r="A110" t="n">
        <v>108</v>
      </c>
      <c r="B110" t="n">
        <v>115</v>
      </c>
      <c r="C110" t="inlineStr">
        <is>
          <t xml:space="preserve">CONCLUIDO	</t>
        </is>
      </c>
      <c r="D110" t="n">
        <v>3.6827</v>
      </c>
      <c r="E110" t="n">
        <v>27.15</v>
      </c>
      <c r="F110" t="n">
        <v>24.01</v>
      </c>
      <c r="G110" t="n">
        <v>130.97</v>
      </c>
      <c r="H110" t="n">
        <v>1.84</v>
      </c>
      <c r="I110" t="n">
        <v>11</v>
      </c>
      <c r="J110" t="n">
        <v>270.99</v>
      </c>
      <c r="K110" t="n">
        <v>56.94</v>
      </c>
      <c r="L110" t="n">
        <v>28</v>
      </c>
      <c r="M110" t="n">
        <v>9</v>
      </c>
      <c r="N110" t="n">
        <v>71.04000000000001</v>
      </c>
      <c r="O110" t="n">
        <v>33655.82</v>
      </c>
      <c r="P110" t="n">
        <v>354.82</v>
      </c>
      <c r="Q110" t="n">
        <v>452.57</v>
      </c>
      <c r="R110" t="n">
        <v>71.65000000000001</v>
      </c>
      <c r="S110" t="n">
        <v>57.64</v>
      </c>
      <c r="T110" t="n">
        <v>4908.08</v>
      </c>
      <c r="U110" t="n">
        <v>0.8</v>
      </c>
      <c r="V110" t="n">
        <v>0.88</v>
      </c>
      <c r="W110" t="n">
        <v>6.81</v>
      </c>
      <c r="X110" t="n">
        <v>0.29</v>
      </c>
      <c r="Y110" t="n">
        <v>1</v>
      </c>
      <c r="Z110" t="n">
        <v>10</v>
      </c>
      <c r="AA110" t="n">
        <v>551.2820165953455</v>
      </c>
      <c r="AB110" t="n">
        <v>754.2883759518454</v>
      </c>
      <c r="AC110" t="n">
        <v>682.3001520013853</v>
      </c>
      <c r="AD110" t="n">
        <v>551282.0165953455</v>
      </c>
      <c r="AE110" t="n">
        <v>754288.3759518454</v>
      </c>
      <c r="AF110" t="n">
        <v>1.826488521627819e-05</v>
      </c>
      <c r="AG110" t="n">
        <v>32</v>
      </c>
      <c r="AH110" t="n">
        <v>682300.1520013853</v>
      </c>
    </row>
    <row r="111">
      <c r="A111" t="n">
        <v>109</v>
      </c>
      <c r="B111" t="n">
        <v>115</v>
      </c>
      <c r="C111" t="inlineStr">
        <is>
          <t xml:space="preserve">CONCLUIDO	</t>
        </is>
      </c>
      <c r="D111" t="n">
        <v>3.693</v>
      </c>
      <c r="E111" t="n">
        <v>27.08</v>
      </c>
      <c r="F111" t="n">
        <v>23.98</v>
      </c>
      <c r="G111" t="n">
        <v>143.87</v>
      </c>
      <c r="H111" t="n">
        <v>1.85</v>
      </c>
      <c r="I111" t="n">
        <v>10</v>
      </c>
      <c r="J111" t="n">
        <v>271.46</v>
      </c>
      <c r="K111" t="n">
        <v>56.94</v>
      </c>
      <c r="L111" t="n">
        <v>28.25</v>
      </c>
      <c r="M111" t="n">
        <v>8</v>
      </c>
      <c r="N111" t="n">
        <v>71.27</v>
      </c>
      <c r="O111" t="n">
        <v>33714.85</v>
      </c>
      <c r="P111" t="n">
        <v>354.19</v>
      </c>
      <c r="Q111" t="n">
        <v>452.56</v>
      </c>
      <c r="R111" t="n">
        <v>70.65000000000001</v>
      </c>
      <c r="S111" t="n">
        <v>57.64</v>
      </c>
      <c r="T111" t="n">
        <v>4414.63</v>
      </c>
      <c r="U111" t="n">
        <v>0.82</v>
      </c>
      <c r="V111" t="n">
        <v>0.88</v>
      </c>
      <c r="W111" t="n">
        <v>6.81</v>
      </c>
      <c r="X111" t="n">
        <v>0.25</v>
      </c>
      <c r="Y111" t="n">
        <v>1</v>
      </c>
      <c r="Z111" t="n">
        <v>10</v>
      </c>
      <c r="AA111" t="n">
        <v>550.0980278931486</v>
      </c>
      <c r="AB111" t="n">
        <v>752.6683903756046</v>
      </c>
      <c r="AC111" t="n">
        <v>680.834775574877</v>
      </c>
      <c r="AD111" t="n">
        <v>550098.0278931486</v>
      </c>
      <c r="AE111" t="n">
        <v>752668.3903756046</v>
      </c>
      <c r="AF111" t="n">
        <v>1.831596956138577e-05</v>
      </c>
      <c r="AG111" t="n">
        <v>32</v>
      </c>
      <c r="AH111" t="n">
        <v>680834.7755748769</v>
      </c>
    </row>
    <row r="112">
      <c r="A112" t="n">
        <v>110</v>
      </c>
      <c r="B112" t="n">
        <v>115</v>
      </c>
      <c r="C112" t="inlineStr">
        <is>
          <t xml:space="preserve">CONCLUIDO	</t>
        </is>
      </c>
      <c r="D112" t="n">
        <v>3.691</v>
      </c>
      <c r="E112" t="n">
        <v>27.09</v>
      </c>
      <c r="F112" t="n">
        <v>23.99</v>
      </c>
      <c r="G112" t="n">
        <v>143.96</v>
      </c>
      <c r="H112" t="n">
        <v>1.87</v>
      </c>
      <c r="I112" t="n">
        <v>10</v>
      </c>
      <c r="J112" t="n">
        <v>271.94</v>
      </c>
      <c r="K112" t="n">
        <v>56.94</v>
      </c>
      <c r="L112" t="n">
        <v>28.5</v>
      </c>
      <c r="M112" t="n">
        <v>8</v>
      </c>
      <c r="N112" t="n">
        <v>71.5</v>
      </c>
      <c r="O112" t="n">
        <v>33773.97</v>
      </c>
      <c r="P112" t="n">
        <v>354.7</v>
      </c>
      <c r="Q112" t="n">
        <v>452.55</v>
      </c>
      <c r="R112" t="n">
        <v>71.02</v>
      </c>
      <c r="S112" t="n">
        <v>57.64</v>
      </c>
      <c r="T112" t="n">
        <v>4597.8</v>
      </c>
      <c r="U112" t="n">
        <v>0.8100000000000001</v>
      </c>
      <c r="V112" t="n">
        <v>0.88</v>
      </c>
      <c r="W112" t="n">
        <v>6.81</v>
      </c>
      <c r="X112" t="n">
        <v>0.27</v>
      </c>
      <c r="Y112" t="n">
        <v>1</v>
      </c>
      <c r="Z112" t="n">
        <v>10</v>
      </c>
      <c r="AA112" t="n">
        <v>550.5866664698148</v>
      </c>
      <c r="AB112" t="n">
        <v>753.3369672334118</v>
      </c>
      <c r="AC112" t="n">
        <v>681.4395443957285</v>
      </c>
      <c r="AD112" t="n">
        <v>550586.6664698147</v>
      </c>
      <c r="AE112" t="n">
        <v>753336.9672334117</v>
      </c>
      <c r="AF112" t="n">
        <v>1.830605027107362e-05</v>
      </c>
      <c r="AG112" t="n">
        <v>32</v>
      </c>
      <c r="AH112" t="n">
        <v>681439.5443957285</v>
      </c>
    </row>
    <row r="113">
      <c r="A113" t="n">
        <v>111</v>
      </c>
      <c r="B113" t="n">
        <v>115</v>
      </c>
      <c r="C113" t="inlineStr">
        <is>
          <t xml:space="preserve">CONCLUIDO	</t>
        </is>
      </c>
      <c r="D113" t="n">
        <v>3.6941</v>
      </c>
      <c r="E113" t="n">
        <v>27.07</v>
      </c>
      <c r="F113" t="n">
        <v>23.97</v>
      </c>
      <c r="G113" t="n">
        <v>143.82</v>
      </c>
      <c r="H113" t="n">
        <v>1.88</v>
      </c>
      <c r="I113" t="n">
        <v>10</v>
      </c>
      <c r="J113" t="n">
        <v>272.43</v>
      </c>
      <c r="K113" t="n">
        <v>56.94</v>
      </c>
      <c r="L113" t="n">
        <v>28.75</v>
      </c>
      <c r="M113" t="n">
        <v>8</v>
      </c>
      <c r="N113" t="n">
        <v>71.73</v>
      </c>
      <c r="O113" t="n">
        <v>33833.3</v>
      </c>
      <c r="P113" t="n">
        <v>354.65</v>
      </c>
      <c r="Q113" t="n">
        <v>452.55</v>
      </c>
      <c r="R113" t="n">
        <v>70.25</v>
      </c>
      <c r="S113" t="n">
        <v>57.64</v>
      </c>
      <c r="T113" t="n">
        <v>4211.53</v>
      </c>
      <c r="U113" t="n">
        <v>0.82</v>
      </c>
      <c r="V113" t="n">
        <v>0.88</v>
      </c>
      <c r="W113" t="n">
        <v>6.81</v>
      </c>
      <c r="X113" t="n">
        <v>0.25</v>
      </c>
      <c r="Y113" t="n">
        <v>1</v>
      </c>
      <c r="Z113" t="n">
        <v>10</v>
      </c>
      <c r="AA113" t="n">
        <v>550.3087082622866</v>
      </c>
      <c r="AB113" t="n">
        <v>752.9566525512212</v>
      </c>
      <c r="AC113" t="n">
        <v>681.0955264130312</v>
      </c>
      <c r="AD113" t="n">
        <v>550308.7082622866</v>
      </c>
      <c r="AE113" t="n">
        <v>752956.6525512212</v>
      </c>
      <c r="AF113" t="n">
        <v>1.832142517105745e-05</v>
      </c>
      <c r="AG113" t="n">
        <v>32</v>
      </c>
      <c r="AH113" t="n">
        <v>681095.5264130312</v>
      </c>
    </row>
    <row r="114">
      <c r="A114" t="n">
        <v>112</v>
      </c>
      <c r="B114" t="n">
        <v>115</v>
      </c>
      <c r="C114" t="inlineStr">
        <is>
          <t xml:space="preserve">CONCLUIDO	</t>
        </is>
      </c>
      <c r="D114" t="n">
        <v>3.6926</v>
      </c>
      <c r="E114" t="n">
        <v>27.08</v>
      </c>
      <c r="F114" t="n">
        <v>23.98</v>
      </c>
      <c r="G114" t="n">
        <v>143.89</v>
      </c>
      <c r="H114" t="n">
        <v>1.89</v>
      </c>
      <c r="I114" t="n">
        <v>10</v>
      </c>
      <c r="J114" t="n">
        <v>272.91</v>
      </c>
      <c r="K114" t="n">
        <v>56.94</v>
      </c>
      <c r="L114" t="n">
        <v>29</v>
      </c>
      <c r="M114" t="n">
        <v>8</v>
      </c>
      <c r="N114" t="n">
        <v>71.95999999999999</v>
      </c>
      <c r="O114" t="n">
        <v>33892.61</v>
      </c>
      <c r="P114" t="n">
        <v>354.96</v>
      </c>
      <c r="Q114" t="n">
        <v>452.55</v>
      </c>
      <c r="R114" t="n">
        <v>70.73999999999999</v>
      </c>
      <c r="S114" t="n">
        <v>57.64</v>
      </c>
      <c r="T114" t="n">
        <v>4459.12</v>
      </c>
      <c r="U114" t="n">
        <v>0.8100000000000001</v>
      </c>
      <c r="V114" t="n">
        <v>0.88</v>
      </c>
      <c r="W114" t="n">
        <v>6.81</v>
      </c>
      <c r="X114" t="n">
        <v>0.26</v>
      </c>
      <c r="Y114" t="n">
        <v>1</v>
      </c>
      <c r="Z114" t="n">
        <v>10</v>
      </c>
      <c r="AA114" t="n">
        <v>550.6307520357573</v>
      </c>
      <c r="AB114" t="n">
        <v>753.3972870496523</v>
      </c>
      <c r="AC114" t="n">
        <v>681.4941073733663</v>
      </c>
      <c r="AD114" t="n">
        <v>550630.7520357573</v>
      </c>
      <c r="AE114" t="n">
        <v>753397.2870496523</v>
      </c>
      <c r="AF114" t="n">
        <v>1.831398570332334e-05</v>
      </c>
      <c r="AG114" t="n">
        <v>32</v>
      </c>
      <c r="AH114" t="n">
        <v>681494.1073733664</v>
      </c>
    </row>
    <row r="115">
      <c r="A115" t="n">
        <v>113</v>
      </c>
      <c r="B115" t="n">
        <v>115</v>
      </c>
      <c r="C115" t="inlineStr">
        <is>
          <t xml:space="preserve">CONCLUIDO	</t>
        </is>
      </c>
      <c r="D115" t="n">
        <v>3.6915</v>
      </c>
      <c r="E115" t="n">
        <v>27.09</v>
      </c>
      <c r="F115" t="n">
        <v>23.99</v>
      </c>
      <c r="G115" t="n">
        <v>143.94</v>
      </c>
      <c r="H115" t="n">
        <v>1.9</v>
      </c>
      <c r="I115" t="n">
        <v>10</v>
      </c>
      <c r="J115" t="n">
        <v>273.39</v>
      </c>
      <c r="K115" t="n">
        <v>56.94</v>
      </c>
      <c r="L115" t="n">
        <v>29.25</v>
      </c>
      <c r="M115" t="n">
        <v>8</v>
      </c>
      <c r="N115" t="n">
        <v>72.19</v>
      </c>
      <c r="O115" t="n">
        <v>33952</v>
      </c>
      <c r="P115" t="n">
        <v>355.19</v>
      </c>
      <c r="Q115" t="n">
        <v>452.55</v>
      </c>
      <c r="R115" t="n">
        <v>70.84</v>
      </c>
      <c r="S115" t="n">
        <v>57.64</v>
      </c>
      <c r="T115" t="n">
        <v>4507.32</v>
      </c>
      <c r="U115" t="n">
        <v>0.8100000000000001</v>
      </c>
      <c r="V115" t="n">
        <v>0.88</v>
      </c>
      <c r="W115" t="n">
        <v>6.82</v>
      </c>
      <c r="X115" t="n">
        <v>0.27</v>
      </c>
      <c r="Y115" t="n">
        <v>1</v>
      </c>
      <c r="Z115" t="n">
        <v>10</v>
      </c>
      <c r="AA115" t="n">
        <v>550.8721658076093</v>
      </c>
      <c r="AB115" t="n">
        <v>753.7276000227241</v>
      </c>
      <c r="AC115" t="n">
        <v>681.7928957398854</v>
      </c>
      <c r="AD115" t="n">
        <v>550872.1658076093</v>
      </c>
      <c r="AE115" t="n">
        <v>753727.6000227241</v>
      </c>
      <c r="AF115" t="n">
        <v>1.830853009365166e-05</v>
      </c>
      <c r="AG115" t="n">
        <v>32</v>
      </c>
      <c r="AH115" t="n">
        <v>681792.8957398854</v>
      </c>
    </row>
    <row r="116">
      <c r="A116" t="n">
        <v>114</v>
      </c>
      <c r="B116" t="n">
        <v>115</v>
      </c>
      <c r="C116" t="inlineStr">
        <is>
          <t xml:space="preserve">CONCLUIDO	</t>
        </is>
      </c>
      <c r="D116" t="n">
        <v>3.6916</v>
      </c>
      <c r="E116" t="n">
        <v>27.09</v>
      </c>
      <c r="F116" t="n">
        <v>23.99</v>
      </c>
      <c r="G116" t="n">
        <v>143.94</v>
      </c>
      <c r="H116" t="n">
        <v>1.92</v>
      </c>
      <c r="I116" t="n">
        <v>10</v>
      </c>
      <c r="J116" t="n">
        <v>273.87</v>
      </c>
      <c r="K116" t="n">
        <v>56.94</v>
      </c>
      <c r="L116" t="n">
        <v>29.5</v>
      </c>
      <c r="M116" t="n">
        <v>8</v>
      </c>
      <c r="N116" t="n">
        <v>72.43000000000001</v>
      </c>
      <c r="O116" t="n">
        <v>34011.48</v>
      </c>
      <c r="P116" t="n">
        <v>355.37</v>
      </c>
      <c r="Q116" t="n">
        <v>452.62</v>
      </c>
      <c r="R116" t="n">
        <v>70.88</v>
      </c>
      <c r="S116" t="n">
        <v>57.64</v>
      </c>
      <c r="T116" t="n">
        <v>4529.58</v>
      </c>
      <c r="U116" t="n">
        <v>0.8100000000000001</v>
      </c>
      <c r="V116" t="n">
        <v>0.88</v>
      </c>
      <c r="W116" t="n">
        <v>6.81</v>
      </c>
      <c r="X116" t="n">
        <v>0.26</v>
      </c>
      <c r="Y116" t="n">
        <v>1</v>
      </c>
      <c r="Z116" t="n">
        <v>10</v>
      </c>
      <c r="AA116" t="n">
        <v>550.9829808384421</v>
      </c>
      <c r="AB116" t="n">
        <v>753.8792220367237</v>
      </c>
      <c r="AC116" t="n">
        <v>681.9300471616717</v>
      </c>
      <c r="AD116" t="n">
        <v>550982.9808384421</v>
      </c>
      <c r="AE116" t="n">
        <v>753879.2220367237</v>
      </c>
      <c r="AF116" t="n">
        <v>1.830902605816726e-05</v>
      </c>
      <c r="AG116" t="n">
        <v>32</v>
      </c>
      <c r="AH116" t="n">
        <v>681930.0471616717</v>
      </c>
    </row>
    <row r="117">
      <c r="A117" t="n">
        <v>115</v>
      </c>
      <c r="B117" t="n">
        <v>115</v>
      </c>
      <c r="C117" t="inlineStr">
        <is>
          <t xml:space="preserve">CONCLUIDO	</t>
        </is>
      </c>
      <c r="D117" t="n">
        <v>3.6929</v>
      </c>
      <c r="E117" t="n">
        <v>27.08</v>
      </c>
      <c r="F117" t="n">
        <v>23.98</v>
      </c>
      <c r="G117" t="n">
        <v>143.88</v>
      </c>
      <c r="H117" t="n">
        <v>1.93</v>
      </c>
      <c r="I117" t="n">
        <v>10</v>
      </c>
      <c r="J117" t="n">
        <v>274.35</v>
      </c>
      <c r="K117" t="n">
        <v>56.94</v>
      </c>
      <c r="L117" t="n">
        <v>29.75</v>
      </c>
      <c r="M117" t="n">
        <v>8</v>
      </c>
      <c r="N117" t="n">
        <v>72.66</v>
      </c>
      <c r="O117" t="n">
        <v>34071.05</v>
      </c>
      <c r="P117" t="n">
        <v>355.03</v>
      </c>
      <c r="Q117" t="n">
        <v>452.57</v>
      </c>
      <c r="R117" t="n">
        <v>70.59999999999999</v>
      </c>
      <c r="S117" t="n">
        <v>57.64</v>
      </c>
      <c r="T117" t="n">
        <v>4388.91</v>
      </c>
      <c r="U117" t="n">
        <v>0.82</v>
      </c>
      <c r="V117" t="n">
        <v>0.88</v>
      </c>
      <c r="W117" t="n">
        <v>6.81</v>
      </c>
      <c r="X117" t="n">
        <v>0.26</v>
      </c>
      <c r="Y117" t="n">
        <v>1</v>
      </c>
      <c r="Z117" t="n">
        <v>10</v>
      </c>
      <c r="AA117" t="n">
        <v>550.6552753234629</v>
      </c>
      <c r="AB117" t="n">
        <v>753.4308408937823</v>
      </c>
      <c r="AC117" t="n">
        <v>681.5244588857056</v>
      </c>
      <c r="AD117" t="n">
        <v>550655.2753234629</v>
      </c>
      <c r="AE117" t="n">
        <v>753430.8408937822</v>
      </c>
      <c r="AF117" t="n">
        <v>1.831547359687016e-05</v>
      </c>
      <c r="AG117" t="n">
        <v>32</v>
      </c>
      <c r="AH117" t="n">
        <v>681524.4588857056</v>
      </c>
    </row>
    <row r="118">
      <c r="A118" t="n">
        <v>116</v>
      </c>
      <c r="B118" t="n">
        <v>115</v>
      </c>
      <c r="C118" t="inlineStr">
        <is>
          <t xml:space="preserve">CONCLUIDO	</t>
        </is>
      </c>
      <c r="D118" t="n">
        <v>3.6931</v>
      </c>
      <c r="E118" t="n">
        <v>27.08</v>
      </c>
      <c r="F118" t="n">
        <v>23.98</v>
      </c>
      <c r="G118" t="n">
        <v>143.87</v>
      </c>
      <c r="H118" t="n">
        <v>1.94</v>
      </c>
      <c r="I118" t="n">
        <v>10</v>
      </c>
      <c r="J118" t="n">
        <v>274.84</v>
      </c>
      <c r="K118" t="n">
        <v>56.94</v>
      </c>
      <c r="L118" t="n">
        <v>30</v>
      </c>
      <c r="M118" t="n">
        <v>8</v>
      </c>
      <c r="N118" t="n">
        <v>72.89</v>
      </c>
      <c r="O118" t="n">
        <v>34130.71</v>
      </c>
      <c r="P118" t="n">
        <v>355.02</v>
      </c>
      <c r="Q118" t="n">
        <v>452.56</v>
      </c>
      <c r="R118" t="n">
        <v>70.63</v>
      </c>
      <c r="S118" t="n">
        <v>57.64</v>
      </c>
      <c r="T118" t="n">
        <v>4404.87</v>
      </c>
      <c r="U118" t="n">
        <v>0.82</v>
      </c>
      <c r="V118" t="n">
        <v>0.88</v>
      </c>
      <c r="W118" t="n">
        <v>6.81</v>
      </c>
      <c r="X118" t="n">
        <v>0.25</v>
      </c>
      <c r="Y118" t="n">
        <v>1</v>
      </c>
      <c r="Z118" t="n">
        <v>10</v>
      </c>
      <c r="AA118" t="n">
        <v>550.6345103998236</v>
      </c>
      <c r="AB118" t="n">
        <v>753.4024294091753</v>
      </c>
      <c r="AC118" t="n">
        <v>681.4987589533138</v>
      </c>
      <c r="AD118" t="n">
        <v>550634.5103998237</v>
      </c>
      <c r="AE118" t="n">
        <v>753402.4294091753</v>
      </c>
      <c r="AF118" t="n">
        <v>1.831646552590138e-05</v>
      </c>
      <c r="AG118" t="n">
        <v>32</v>
      </c>
      <c r="AH118" t="n">
        <v>681498.7589533138</v>
      </c>
    </row>
    <row r="119">
      <c r="A119" t="n">
        <v>117</v>
      </c>
      <c r="B119" t="n">
        <v>115</v>
      </c>
      <c r="C119" t="inlineStr">
        <is>
          <t xml:space="preserve">CONCLUIDO	</t>
        </is>
      </c>
      <c r="D119" t="n">
        <v>3.692</v>
      </c>
      <c r="E119" t="n">
        <v>27.09</v>
      </c>
      <c r="F119" t="n">
        <v>23.99</v>
      </c>
      <c r="G119" t="n">
        <v>143.91</v>
      </c>
      <c r="H119" t="n">
        <v>1.96</v>
      </c>
      <c r="I119" t="n">
        <v>10</v>
      </c>
      <c r="J119" t="n">
        <v>275.32</v>
      </c>
      <c r="K119" t="n">
        <v>56.94</v>
      </c>
      <c r="L119" t="n">
        <v>30.25</v>
      </c>
      <c r="M119" t="n">
        <v>8</v>
      </c>
      <c r="N119" t="n">
        <v>73.13</v>
      </c>
      <c r="O119" t="n">
        <v>34190.46</v>
      </c>
      <c r="P119" t="n">
        <v>355.05</v>
      </c>
      <c r="Q119" t="n">
        <v>452.55</v>
      </c>
      <c r="R119" t="n">
        <v>70.92</v>
      </c>
      <c r="S119" t="n">
        <v>57.64</v>
      </c>
      <c r="T119" t="n">
        <v>4547.14</v>
      </c>
      <c r="U119" t="n">
        <v>0.8100000000000001</v>
      </c>
      <c r="V119" t="n">
        <v>0.88</v>
      </c>
      <c r="W119" t="n">
        <v>6.81</v>
      </c>
      <c r="X119" t="n">
        <v>0.26</v>
      </c>
      <c r="Y119" t="n">
        <v>1</v>
      </c>
      <c r="Z119" t="n">
        <v>10</v>
      </c>
      <c r="AA119" t="n">
        <v>550.7448715652072</v>
      </c>
      <c r="AB119" t="n">
        <v>753.5534304244439</v>
      </c>
      <c r="AC119" t="n">
        <v>681.6353486436165</v>
      </c>
      <c r="AD119" t="n">
        <v>550744.8715652071</v>
      </c>
      <c r="AE119" t="n">
        <v>753553.4304244439</v>
      </c>
      <c r="AF119" t="n">
        <v>1.831100991622969e-05</v>
      </c>
      <c r="AG119" t="n">
        <v>32</v>
      </c>
      <c r="AH119" t="n">
        <v>681635.3486436164</v>
      </c>
    </row>
    <row r="120">
      <c r="A120" t="n">
        <v>118</v>
      </c>
      <c r="B120" t="n">
        <v>115</v>
      </c>
      <c r="C120" t="inlineStr">
        <is>
          <t xml:space="preserve">CONCLUIDO	</t>
        </is>
      </c>
      <c r="D120" t="n">
        <v>3.692</v>
      </c>
      <c r="E120" t="n">
        <v>27.09</v>
      </c>
      <c r="F120" t="n">
        <v>23.99</v>
      </c>
      <c r="G120" t="n">
        <v>143.91</v>
      </c>
      <c r="H120" t="n">
        <v>1.97</v>
      </c>
      <c r="I120" t="n">
        <v>10</v>
      </c>
      <c r="J120" t="n">
        <v>275.81</v>
      </c>
      <c r="K120" t="n">
        <v>56.94</v>
      </c>
      <c r="L120" t="n">
        <v>30.5</v>
      </c>
      <c r="M120" t="n">
        <v>8</v>
      </c>
      <c r="N120" t="n">
        <v>73.36</v>
      </c>
      <c r="O120" t="n">
        <v>34250.31</v>
      </c>
      <c r="P120" t="n">
        <v>354.71</v>
      </c>
      <c r="Q120" t="n">
        <v>452.55</v>
      </c>
      <c r="R120" t="n">
        <v>70.87</v>
      </c>
      <c r="S120" t="n">
        <v>57.64</v>
      </c>
      <c r="T120" t="n">
        <v>4522.83</v>
      </c>
      <c r="U120" t="n">
        <v>0.8100000000000001</v>
      </c>
      <c r="V120" t="n">
        <v>0.88</v>
      </c>
      <c r="W120" t="n">
        <v>6.81</v>
      </c>
      <c r="X120" t="n">
        <v>0.26</v>
      </c>
      <c r="Y120" t="n">
        <v>1</v>
      </c>
      <c r="Z120" t="n">
        <v>10</v>
      </c>
      <c r="AA120" t="n">
        <v>550.5221358106909</v>
      </c>
      <c r="AB120" t="n">
        <v>753.2486735387067</v>
      </c>
      <c r="AC120" t="n">
        <v>681.3596773273251</v>
      </c>
      <c r="AD120" t="n">
        <v>550522.1358106909</v>
      </c>
      <c r="AE120" t="n">
        <v>753248.6735387067</v>
      </c>
      <c r="AF120" t="n">
        <v>1.831100991622969e-05</v>
      </c>
      <c r="AG120" t="n">
        <v>32</v>
      </c>
      <c r="AH120" t="n">
        <v>681359.6773273251</v>
      </c>
    </row>
    <row r="121">
      <c r="A121" t="n">
        <v>119</v>
      </c>
      <c r="B121" t="n">
        <v>115</v>
      </c>
      <c r="C121" t="inlineStr">
        <is>
          <t xml:space="preserve">CONCLUIDO	</t>
        </is>
      </c>
      <c r="D121" t="n">
        <v>3.6934</v>
      </c>
      <c r="E121" t="n">
        <v>27.08</v>
      </c>
      <c r="F121" t="n">
        <v>23.98</v>
      </c>
      <c r="G121" t="n">
        <v>143.85</v>
      </c>
      <c r="H121" t="n">
        <v>1.98</v>
      </c>
      <c r="I121" t="n">
        <v>10</v>
      </c>
      <c r="J121" t="n">
        <v>276.29</v>
      </c>
      <c r="K121" t="n">
        <v>56.94</v>
      </c>
      <c r="L121" t="n">
        <v>30.75</v>
      </c>
      <c r="M121" t="n">
        <v>8</v>
      </c>
      <c r="N121" t="n">
        <v>73.59999999999999</v>
      </c>
      <c r="O121" t="n">
        <v>34310.24</v>
      </c>
      <c r="P121" t="n">
        <v>354.2</v>
      </c>
      <c r="Q121" t="n">
        <v>452.56</v>
      </c>
      <c r="R121" t="n">
        <v>70.54000000000001</v>
      </c>
      <c r="S121" t="n">
        <v>57.64</v>
      </c>
      <c r="T121" t="n">
        <v>4358.85</v>
      </c>
      <c r="U121" t="n">
        <v>0.82</v>
      </c>
      <c r="V121" t="n">
        <v>0.88</v>
      </c>
      <c r="W121" t="n">
        <v>6.81</v>
      </c>
      <c r="X121" t="n">
        <v>0.25</v>
      </c>
      <c r="Y121" t="n">
        <v>1</v>
      </c>
      <c r="Z121" t="n">
        <v>10</v>
      </c>
      <c r="AA121" t="n">
        <v>550.0762074749833</v>
      </c>
      <c r="AB121" t="n">
        <v>752.6385347168221</v>
      </c>
      <c r="AC121" t="n">
        <v>680.8077692982657</v>
      </c>
      <c r="AD121" t="n">
        <v>550076.2074749833</v>
      </c>
      <c r="AE121" t="n">
        <v>752638.5347168221</v>
      </c>
      <c r="AF121" t="n">
        <v>1.83179534194482e-05</v>
      </c>
      <c r="AG121" t="n">
        <v>32</v>
      </c>
      <c r="AH121" t="n">
        <v>680807.7692982657</v>
      </c>
    </row>
    <row r="122">
      <c r="A122" t="n">
        <v>120</v>
      </c>
      <c r="B122" t="n">
        <v>115</v>
      </c>
      <c r="C122" t="inlineStr">
        <is>
          <t xml:space="preserve">CONCLUIDO	</t>
        </is>
      </c>
      <c r="D122" t="n">
        <v>3.6933</v>
      </c>
      <c r="E122" t="n">
        <v>27.08</v>
      </c>
      <c r="F122" t="n">
        <v>23.98</v>
      </c>
      <c r="G122" t="n">
        <v>143.86</v>
      </c>
      <c r="H122" t="n">
        <v>1.99</v>
      </c>
      <c r="I122" t="n">
        <v>10</v>
      </c>
      <c r="J122" t="n">
        <v>276.78</v>
      </c>
      <c r="K122" t="n">
        <v>56.94</v>
      </c>
      <c r="L122" t="n">
        <v>31</v>
      </c>
      <c r="M122" t="n">
        <v>8</v>
      </c>
      <c r="N122" t="n">
        <v>73.84</v>
      </c>
      <c r="O122" t="n">
        <v>34370.27</v>
      </c>
      <c r="P122" t="n">
        <v>353.18</v>
      </c>
      <c r="Q122" t="n">
        <v>452.55</v>
      </c>
      <c r="R122" t="n">
        <v>70.54000000000001</v>
      </c>
      <c r="S122" t="n">
        <v>57.64</v>
      </c>
      <c r="T122" t="n">
        <v>4360.24</v>
      </c>
      <c r="U122" t="n">
        <v>0.82</v>
      </c>
      <c r="V122" t="n">
        <v>0.88</v>
      </c>
      <c r="W122" t="n">
        <v>6.81</v>
      </c>
      <c r="X122" t="n">
        <v>0.25</v>
      </c>
      <c r="Y122" t="n">
        <v>1</v>
      </c>
      <c r="Z122" t="n">
        <v>10</v>
      </c>
      <c r="AA122" t="n">
        <v>549.4153272607251</v>
      </c>
      <c r="AB122" t="n">
        <v>751.7342892516965</v>
      </c>
      <c r="AC122" t="n">
        <v>679.9898237512155</v>
      </c>
      <c r="AD122" t="n">
        <v>549415.3272607251</v>
      </c>
      <c r="AE122" t="n">
        <v>751734.2892516966</v>
      </c>
      <c r="AF122" t="n">
        <v>1.831745745493259e-05</v>
      </c>
      <c r="AG122" t="n">
        <v>32</v>
      </c>
      <c r="AH122" t="n">
        <v>679989.8237512155</v>
      </c>
    </row>
    <row r="123">
      <c r="A123" t="n">
        <v>121</v>
      </c>
      <c r="B123" t="n">
        <v>115</v>
      </c>
      <c r="C123" t="inlineStr">
        <is>
          <t xml:space="preserve">CONCLUIDO	</t>
        </is>
      </c>
      <c r="D123" t="n">
        <v>3.6933</v>
      </c>
      <c r="E123" t="n">
        <v>27.08</v>
      </c>
      <c r="F123" t="n">
        <v>23.98</v>
      </c>
      <c r="G123" t="n">
        <v>143.86</v>
      </c>
      <c r="H123" t="n">
        <v>2.01</v>
      </c>
      <c r="I123" t="n">
        <v>10</v>
      </c>
      <c r="J123" t="n">
        <v>277.27</v>
      </c>
      <c r="K123" t="n">
        <v>56.94</v>
      </c>
      <c r="L123" t="n">
        <v>31.25</v>
      </c>
      <c r="M123" t="n">
        <v>8</v>
      </c>
      <c r="N123" t="n">
        <v>74.06999999999999</v>
      </c>
      <c r="O123" t="n">
        <v>34430.39</v>
      </c>
      <c r="P123" t="n">
        <v>352.65</v>
      </c>
      <c r="Q123" t="n">
        <v>452.55</v>
      </c>
      <c r="R123" t="n">
        <v>70.59999999999999</v>
      </c>
      <c r="S123" t="n">
        <v>57.64</v>
      </c>
      <c r="T123" t="n">
        <v>4389.63</v>
      </c>
      <c r="U123" t="n">
        <v>0.82</v>
      </c>
      <c r="V123" t="n">
        <v>0.88</v>
      </c>
      <c r="W123" t="n">
        <v>6.81</v>
      </c>
      <c r="X123" t="n">
        <v>0.25</v>
      </c>
      <c r="Y123" t="n">
        <v>1</v>
      </c>
      <c r="Z123" t="n">
        <v>10</v>
      </c>
      <c r="AA123" t="n">
        <v>549.0682437382519</v>
      </c>
      <c r="AB123" t="n">
        <v>751.2593942640044</v>
      </c>
      <c r="AC123" t="n">
        <v>679.5602520746293</v>
      </c>
      <c r="AD123" t="n">
        <v>549068.2437382519</v>
      </c>
      <c r="AE123" t="n">
        <v>751259.3942640044</v>
      </c>
      <c r="AF123" t="n">
        <v>1.831745745493259e-05</v>
      </c>
      <c r="AG123" t="n">
        <v>32</v>
      </c>
      <c r="AH123" t="n">
        <v>679560.2520746293</v>
      </c>
    </row>
    <row r="124">
      <c r="A124" t="n">
        <v>122</v>
      </c>
      <c r="B124" t="n">
        <v>115</v>
      </c>
      <c r="C124" t="inlineStr">
        <is>
          <t xml:space="preserve">CONCLUIDO	</t>
        </is>
      </c>
      <c r="D124" t="n">
        <v>3.7031</v>
      </c>
      <c r="E124" t="n">
        <v>27</v>
      </c>
      <c r="F124" t="n">
        <v>23.95</v>
      </c>
      <c r="G124" t="n">
        <v>159.66</v>
      </c>
      <c r="H124" t="n">
        <v>2.02</v>
      </c>
      <c r="I124" t="n">
        <v>9</v>
      </c>
      <c r="J124" t="n">
        <v>277.75</v>
      </c>
      <c r="K124" t="n">
        <v>56.94</v>
      </c>
      <c r="L124" t="n">
        <v>31.5</v>
      </c>
      <c r="M124" t="n">
        <v>7</v>
      </c>
      <c r="N124" t="n">
        <v>74.31</v>
      </c>
      <c r="O124" t="n">
        <v>34490.61</v>
      </c>
      <c r="P124" t="n">
        <v>351.78</v>
      </c>
      <c r="Q124" t="n">
        <v>452.55</v>
      </c>
      <c r="R124" t="n">
        <v>69.72</v>
      </c>
      <c r="S124" t="n">
        <v>57.64</v>
      </c>
      <c r="T124" t="n">
        <v>3950.66</v>
      </c>
      <c r="U124" t="n">
        <v>0.83</v>
      </c>
      <c r="V124" t="n">
        <v>0.89</v>
      </c>
      <c r="W124" t="n">
        <v>6.81</v>
      </c>
      <c r="X124" t="n">
        <v>0.23</v>
      </c>
      <c r="Y124" t="n">
        <v>1</v>
      </c>
      <c r="Z124" t="n">
        <v>10</v>
      </c>
      <c r="AA124" t="n">
        <v>547.7721171495494</v>
      </c>
      <c r="AB124" t="n">
        <v>749.4859766842723</v>
      </c>
      <c r="AC124" t="n">
        <v>677.9560869796995</v>
      </c>
      <c r="AD124" t="n">
        <v>547772.1171495494</v>
      </c>
      <c r="AE124" t="n">
        <v>749485.9766842723</v>
      </c>
      <c r="AF124" t="n">
        <v>1.836606197746213e-05</v>
      </c>
      <c r="AG124" t="n">
        <v>32</v>
      </c>
      <c r="AH124" t="n">
        <v>677956.0869796996</v>
      </c>
    </row>
    <row r="125">
      <c r="A125" t="n">
        <v>123</v>
      </c>
      <c r="B125" t="n">
        <v>115</v>
      </c>
      <c r="C125" t="inlineStr">
        <is>
          <t xml:space="preserve">CONCLUIDO	</t>
        </is>
      </c>
      <c r="D125" t="n">
        <v>3.7025</v>
      </c>
      <c r="E125" t="n">
        <v>27.01</v>
      </c>
      <c r="F125" t="n">
        <v>23.95</v>
      </c>
      <c r="G125" t="n">
        <v>159.69</v>
      </c>
      <c r="H125" t="n">
        <v>2.03</v>
      </c>
      <c r="I125" t="n">
        <v>9</v>
      </c>
      <c r="J125" t="n">
        <v>278.24</v>
      </c>
      <c r="K125" t="n">
        <v>56.94</v>
      </c>
      <c r="L125" t="n">
        <v>31.75</v>
      </c>
      <c r="M125" t="n">
        <v>7</v>
      </c>
      <c r="N125" t="n">
        <v>74.55</v>
      </c>
      <c r="O125" t="n">
        <v>34550.91</v>
      </c>
      <c r="P125" t="n">
        <v>352.35</v>
      </c>
      <c r="Q125" t="n">
        <v>452.55</v>
      </c>
      <c r="R125" t="n">
        <v>69.7</v>
      </c>
      <c r="S125" t="n">
        <v>57.64</v>
      </c>
      <c r="T125" t="n">
        <v>3943.27</v>
      </c>
      <c r="U125" t="n">
        <v>0.83</v>
      </c>
      <c r="V125" t="n">
        <v>0.89</v>
      </c>
      <c r="W125" t="n">
        <v>6.81</v>
      </c>
      <c r="X125" t="n">
        <v>0.23</v>
      </c>
      <c r="Y125" t="n">
        <v>1</v>
      </c>
      <c r="Z125" t="n">
        <v>10</v>
      </c>
      <c r="AA125" t="n">
        <v>548.1865401015116</v>
      </c>
      <c r="AB125" t="n">
        <v>750.0530084501972</v>
      </c>
      <c r="AC125" t="n">
        <v>678.4690020297188</v>
      </c>
      <c r="AD125" t="n">
        <v>548186.5401015116</v>
      </c>
      <c r="AE125" t="n">
        <v>750053.0084501973</v>
      </c>
      <c r="AF125" t="n">
        <v>1.836308619036848e-05</v>
      </c>
      <c r="AG125" t="n">
        <v>32</v>
      </c>
      <c r="AH125" t="n">
        <v>678469.0020297188</v>
      </c>
    </row>
    <row r="126">
      <c r="A126" t="n">
        <v>124</v>
      </c>
      <c r="B126" t="n">
        <v>115</v>
      </c>
      <c r="C126" t="inlineStr">
        <is>
          <t xml:space="preserve">CONCLUIDO	</t>
        </is>
      </c>
      <c r="D126" t="n">
        <v>3.7036</v>
      </c>
      <c r="E126" t="n">
        <v>27</v>
      </c>
      <c r="F126" t="n">
        <v>23.94</v>
      </c>
      <c r="G126" t="n">
        <v>159.63</v>
      </c>
      <c r="H126" t="n">
        <v>2.04</v>
      </c>
      <c r="I126" t="n">
        <v>9</v>
      </c>
      <c r="J126" t="n">
        <v>278.73</v>
      </c>
      <c r="K126" t="n">
        <v>56.94</v>
      </c>
      <c r="L126" t="n">
        <v>32</v>
      </c>
      <c r="M126" t="n">
        <v>7</v>
      </c>
      <c r="N126" t="n">
        <v>74.79000000000001</v>
      </c>
      <c r="O126" t="n">
        <v>34611.32</v>
      </c>
      <c r="P126" t="n">
        <v>352.49</v>
      </c>
      <c r="Q126" t="n">
        <v>452.55</v>
      </c>
      <c r="R126" t="n">
        <v>69.48</v>
      </c>
      <c r="S126" t="n">
        <v>57.64</v>
      </c>
      <c r="T126" t="n">
        <v>3835.25</v>
      </c>
      <c r="U126" t="n">
        <v>0.83</v>
      </c>
      <c r="V126" t="n">
        <v>0.89</v>
      </c>
      <c r="W126" t="n">
        <v>6.81</v>
      </c>
      <c r="X126" t="n">
        <v>0.22</v>
      </c>
      <c r="Y126" t="n">
        <v>1</v>
      </c>
      <c r="Z126" t="n">
        <v>10</v>
      </c>
      <c r="AA126" t="n">
        <v>548.188270727813</v>
      </c>
      <c r="AB126" t="n">
        <v>750.0553763694528</v>
      </c>
      <c r="AC126" t="n">
        <v>678.471143958084</v>
      </c>
      <c r="AD126" t="n">
        <v>548188.270727813</v>
      </c>
      <c r="AE126" t="n">
        <v>750055.3763694528</v>
      </c>
      <c r="AF126" t="n">
        <v>1.836854180004016e-05</v>
      </c>
      <c r="AG126" t="n">
        <v>32</v>
      </c>
      <c r="AH126" t="n">
        <v>678471.1439580839</v>
      </c>
    </row>
    <row r="127">
      <c r="A127" t="n">
        <v>125</v>
      </c>
      <c r="B127" t="n">
        <v>115</v>
      </c>
      <c r="C127" t="inlineStr">
        <is>
          <t xml:space="preserve">CONCLUIDO	</t>
        </is>
      </c>
      <c r="D127" t="n">
        <v>3.7026</v>
      </c>
      <c r="E127" t="n">
        <v>27.01</v>
      </c>
      <c r="F127" t="n">
        <v>23.95</v>
      </c>
      <c r="G127" t="n">
        <v>159.68</v>
      </c>
      <c r="H127" t="n">
        <v>2.06</v>
      </c>
      <c r="I127" t="n">
        <v>9</v>
      </c>
      <c r="J127" t="n">
        <v>279.22</v>
      </c>
      <c r="K127" t="n">
        <v>56.94</v>
      </c>
      <c r="L127" t="n">
        <v>32.25</v>
      </c>
      <c r="M127" t="n">
        <v>7</v>
      </c>
      <c r="N127" t="n">
        <v>75.03</v>
      </c>
      <c r="O127" t="n">
        <v>34671.81</v>
      </c>
      <c r="P127" t="n">
        <v>352.85</v>
      </c>
      <c r="Q127" t="n">
        <v>452.55</v>
      </c>
      <c r="R127" t="n">
        <v>69.7</v>
      </c>
      <c r="S127" t="n">
        <v>57.64</v>
      </c>
      <c r="T127" t="n">
        <v>3943.71</v>
      </c>
      <c r="U127" t="n">
        <v>0.83</v>
      </c>
      <c r="V127" t="n">
        <v>0.89</v>
      </c>
      <c r="W127" t="n">
        <v>6.81</v>
      </c>
      <c r="X127" t="n">
        <v>0.23</v>
      </c>
      <c r="Y127" t="n">
        <v>1</v>
      </c>
      <c r="Z127" t="n">
        <v>10</v>
      </c>
      <c r="AA127" t="n">
        <v>548.5061319480593</v>
      </c>
      <c r="AB127" t="n">
        <v>750.4902881140409</v>
      </c>
      <c r="AC127" t="n">
        <v>678.8645483361711</v>
      </c>
      <c r="AD127" t="n">
        <v>548506.1319480593</v>
      </c>
      <c r="AE127" t="n">
        <v>750490.288114041</v>
      </c>
      <c r="AF127" t="n">
        <v>1.836358215488409e-05</v>
      </c>
      <c r="AG127" t="n">
        <v>32</v>
      </c>
      <c r="AH127" t="n">
        <v>678864.5483361711</v>
      </c>
    </row>
    <row r="128">
      <c r="A128" t="n">
        <v>126</v>
      </c>
      <c r="B128" t="n">
        <v>115</v>
      </c>
      <c r="C128" t="inlineStr">
        <is>
          <t xml:space="preserve">CONCLUIDO	</t>
        </is>
      </c>
      <c r="D128" t="n">
        <v>3.7028</v>
      </c>
      <c r="E128" t="n">
        <v>27.01</v>
      </c>
      <c r="F128" t="n">
        <v>23.95</v>
      </c>
      <c r="G128" t="n">
        <v>159.67</v>
      </c>
      <c r="H128" t="n">
        <v>2.07</v>
      </c>
      <c r="I128" t="n">
        <v>9</v>
      </c>
      <c r="J128" t="n">
        <v>279.72</v>
      </c>
      <c r="K128" t="n">
        <v>56.94</v>
      </c>
      <c r="L128" t="n">
        <v>32.5</v>
      </c>
      <c r="M128" t="n">
        <v>7</v>
      </c>
      <c r="N128" t="n">
        <v>75.27</v>
      </c>
      <c r="O128" t="n">
        <v>34732.41</v>
      </c>
      <c r="P128" t="n">
        <v>353.49</v>
      </c>
      <c r="Q128" t="n">
        <v>452.59</v>
      </c>
      <c r="R128" t="n">
        <v>69.7</v>
      </c>
      <c r="S128" t="n">
        <v>57.64</v>
      </c>
      <c r="T128" t="n">
        <v>3945.22</v>
      </c>
      <c r="U128" t="n">
        <v>0.83</v>
      </c>
      <c r="V128" t="n">
        <v>0.89</v>
      </c>
      <c r="W128" t="n">
        <v>6.81</v>
      </c>
      <c r="X128" t="n">
        <v>0.23</v>
      </c>
      <c r="Y128" t="n">
        <v>1</v>
      </c>
      <c r="Z128" t="n">
        <v>10</v>
      </c>
      <c r="AA128" t="n">
        <v>548.9101138679501</v>
      </c>
      <c r="AB128" t="n">
        <v>751.0430339992599</v>
      </c>
      <c r="AC128" t="n">
        <v>679.3645409298886</v>
      </c>
      <c r="AD128" t="n">
        <v>548910.1138679502</v>
      </c>
      <c r="AE128" t="n">
        <v>751043.0339992599</v>
      </c>
      <c r="AF128" t="n">
        <v>1.836457408391531e-05</v>
      </c>
      <c r="AG128" t="n">
        <v>32</v>
      </c>
      <c r="AH128" t="n">
        <v>679364.5409298886</v>
      </c>
    </row>
    <row r="129">
      <c r="A129" t="n">
        <v>127</v>
      </c>
      <c r="B129" t="n">
        <v>115</v>
      </c>
      <c r="C129" t="inlineStr">
        <is>
          <t xml:space="preserve">CONCLUIDO	</t>
        </is>
      </c>
      <c r="D129" t="n">
        <v>3.7036</v>
      </c>
      <c r="E129" t="n">
        <v>27</v>
      </c>
      <c r="F129" t="n">
        <v>23.95</v>
      </c>
      <c r="G129" t="n">
        <v>159.63</v>
      </c>
      <c r="H129" t="n">
        <v>2.08</v>
      </c>
      <c r="I129" t="n">
        <v>9</v>
      </c>
      <c r="J129" t="n">
        <v>280.21</v>
      </c>
      <c r="K129" t="n">
        <v>56.94</v>
      </c>
      <c r="L129" t="n">
        <v>32.75</v>
      </c>
      <c r="M129" t="n">
        <v>7</v>
      </c>
      <c r="N129" t="n">
        <v>75.51000000000001</v>
      </c>
      <c r="O129" t="n">
        <v>34793.09</v>
      </c>
      <c r="P129" t="n">
        <v>353.88</v>
      </c>
      <c r="Q129" t="n">
        <v>452.61</v>
      </c>
      <c r="R129" t="n">
        <v>69.51000000000001</v>
      </c>
      <c r="S129" t="n">
        <v>57.64</v>
      </c>
      <c r="T129" t="n">
        <v>3849.53</v>
      </c>
      <c r="U129" t="n">
        <v>0.83</v>
      </c>
      <c r="V129" t="n">
        <v>0.89</v>
      </c>
      <c r="W129" t="n">
        <v>6.81</v>
      </c>
      <c r="X129" t="n">
        <v>0.22</v>
      </c>
      <c r="Y129" t="n">
        <v>1</v>
      </c>
      <c r="Z129" t="n">
        <v>10</v>
      </c>
      <c r="AA129" t="n">
        <v>549.1084795444677</v>
      </c>
      <c r="AB129" t="n">
        <v>751.3144466691474</v>
      </c>
      <c r="AC129" t="n">
        <v>679.6100503554919</v>
      </c>
      <c r="AD129" t="n">
        <v>549108.4795444678</v>
      </c>
      <c r="AE129" t="n">
        <v>751314.4466691473</v>
      </c>
      <c r="AF129" t="n">
        <v>1.836854180004016e-05</v>
      </c>
      <c r="AG129" t="n">
        <v>32</v>
      </c>
      <c r="AH129" t="n">
        <v>679610.0503554919</v>
      </c>
    </row>
    <row r="130">
      <c r="A130" t="n">
        <v>128</v>
      </c>
      <c r="B130" t="n">
        <v>115</v>
      </c>
      <c r="C130" t="inlineStr">
        <is>
          <t xml:space="preserve">CONCLUIDO	</t>
        </is>
      </c>
      <c r="D130" t="n">
        <v>3.7033</v>
      </c>
      <c r="E130" t="n">
        <v>27</v>
      </c>
      <c r="F130" t="n">
        <v>23.95</v>
      </c>
      <c r="G130" t="n">
        <v>159.65</v>
      </c>
      <c r="H130" t="n">
        <v>2.09</v>
      </c>
      <c r="I130" t="n">
        <v>9</v>
      </c>
      <c r="J130" t="n">
        <v>280.7</v>
      </c>
      <c r="K130" t="n">
        <v>56.94</v>
      </c>
      <c r="L130" t="n">
        <v>33</v>
      </c>
      <c r="M130" t="n">
        <v>7</v>
      </c>
      <c r="N130" t="n">
        <v>75.76000000000001</v>
      </c>
      <c r="O130" t="n">
        <v>34853.88</v>
      </c>
      <c r="P130" t="n">
        <v>353.98</v>
      </c>
      <c r="Q130" t="n">
        <v>452.57</v>
      </c>
      <c r="R130" t="n">
        <v>69.58</v>
      </c>
      <c r="S130" t="n">
        <v>57.64</v>
      </c>
      <c r="T130" t="n">
        <v>3881.37</v>
      </c>
      <c r="U130" t="n">
        <v>0.83</v>
      </c>
      <c r="V130" t="n">
        <v>0.89</v>
      </c>
      <c r="W130" t="n">
        <v>6.81</v>
      </c>
      <c r="X130" t="n">
        <v>0.22</v>
      </c>
      <c r="Y130" t="n">
        <v>1</v>
      </c>
      <c r="Z130" t="n">
        <v>10</v>
      </c>
      <c r="AA130" t="n">
        <v>549.1949298649715</v>
      </c>
      <c r="AB130" t="n">
        <v>751.4327318115797</v>
      </c>
      <c r="AC130" t="n">
        <v>679.7170465299448</v>
      </c>
      <c r="AD130" t="n">
        <v>549194.9298649715</v>
      </c>
      <c r="AE130" t="n">
        <v>751432.7318115798</v>
      </c>
      <c r="AF130" t="n">
        <v>1.836705390649334e-05</v>
      </c>
      <c r="AG130" t="n">
        <v>32</v>
      </c>
      <c r="AH130" t="n">
        <v>679717.0465299448</v>
      </c>
    </row>
    <row r="131">
      <c r="A131" t="n">
        <v>129</v>
      </c>
      <c r="B131" t="n">
        <v>115</v>
      </c>
      <c r="C131" t="inlineStr">
        <is>
          <t xml:space="preserve">CONCLUIDO	</t>
        </is>
      </c>
      <c r="D131" t="n">
        <v>3.7038</v>
      </c>
      <c r="E131" t="n">
        <v>27</v>
      </c>
      <c r="F131" t="n">
        <v>23.94</v>
      </c>
      <c r="G131" t="n">
        <v>159.62</v>
      </c>
      <c r="H131" t="n">
        <v>2.11</v>
      </c>
      <c r="I131" t="n">
        <v>9</v>
      </c>
      <c r="J131" t="n">
        <v>281.19</v>
      </c>
      <c r="K131" t="n">
        <v>56.94</v>
      </c>
      <c r="L131" t="n">
        <v>33.25</v>
      </c>
      <c r="M131" t="n">
        <v>7</v>
      </c>
      <c r="N131" t="n">
        <v>76</v>
      </c>
      <c r="O131" t="n">
        <v>34914.76</v>
      </c>
      <c r="P131" t="n">
        <v>354.06</v>
      </c>
      <c r="Q131" t="n">
        <v>452.56</v>
      </c>
      <c r="R131" t="n">
        <v>69.52</v>
      </c>
      <c r="S131" t="n">
        <v>57.64</v>
      </c>
      <c r="T131" t="n">
        <v>3853.67</v>
      </c>
      <c r="U131" t="n">
        <v>0.83</v>
      </c>
      <c r="V131" t="n">
        <v>0.89</v>
      </c>
      <c r="W131" t="n">
        <v>6.81</v>
      </c>
      <c r="X131" t="n">
        <v>0.22</v>
      </c>
      <c r="Y131" t="n">
        <v>1</v>
      </c>
      <c r="Z131" t="n">
        <v>10</v>
      </c>
      <c r="AA131" t="n">
        <v>549.199467525577</v>
      </c>
      <c r="AB131" t="n">
        <v>751.4389404390078</v>
      </c>
      <c r="AC131" t="n">
        <v>679.7226626146849</v>
      </c>
      <c r="AD131" t="n">
        <v>549199.4675255771</v>
      </c>
      <c r="AE131" t="n">
        <v>751438.9404390077</v>
      </c>
      <c r="AF131" t="n">
        <v>1.836953372907138e-05</v>
      </c>
      <c r="AG131" t="n">
        <v>32</v>
      </c>
      <c r="AH131" t="n">
        <v>679722.6626146849</v>
      </c>
    </row>
    <row r="132">
      <c r="A132" t="n">
        <v>130</v>
      </c>
      <c r="B132" t="n">
        <v>115</v>
      </c>
      <c r="C132" t="inlineStr">
        <is>
          <t xml:space="preserve">CONCLUIDO	</t>
        </is>
      </c>
      <c r="D132" t="n">
        <v>3.7021</v>
      </c>
      <c r="E132" t="n">
        <v>27.01</v>
      </c>
      <c r="F132" t="n">
        <v>23.96</v>
      </c>
      <c r="G132" t="n">
        <v>159.71</v>
      </c>
      <c r="H132" t="n">
        <v>2.12</v>
      </c>
      <c r="I132" t="n">
        <v>9</v>
      </c>
      <c r="J132" t="n">
        <v>281.69</v>
      </c>
      <c r="K132" t="n">
        <v>56.94</v>
      </c>
      <c r="L132" t="n">
        <v>33.5</v>
      </c>
      <c r="M132" t="n">
        <v>7</v>
      </c>
      <c r="N132" t="n">
        <v>76.25</v>
      </c>
      <c r="O132" t="n">
        <v>34975.73</v>
      </c>
      <c r="P132" t="n">
        <v>354.34</v>
      </c>
      <c r="Q132" t="n">
        <v>452.59</v>
      </c>
      <c r="R132" t="n">
        <v>69.84999999999999</v>
      </c>
      <c r="S132" t="n">
        <v>57.64</v>
      </c>
      <c r="T132" t="n">
        <v>4019.79</v>
      </c>
      <c r="U132" t="n">
        <v>0.83</v>
      </c>
      <c r="V132" t="n">
        <v>0.89</v>
      </c>
      <c r="W132" t="n">
        <v>6.81</v>
      </c>
      <c r="X132" t="n">
        <v>0.23</v>
      </c>
      <c r="Y132" t="n">
        <v>1</v>
      </c>
      <c r="Z132" t="n">
        <v>10</v>
      </c>
      <c r="AA132" t="n">
        <v>549.5272083018319</v>
      </c>
      <c r="AB132" t="n">
        <v>751.8873698279821</v>
      </c>
      <c r="AC132" t="n">
        <v>680.1282945321502</v>
      </c>
      <c r="AD132" t="n">
        <v>549527.208301832</v>
      </c>
      <c r="AE132" t="n">
        <v>751887.369827982</v>
      </c>
      <c r="AF132" t="n">
        <v>1.836110233230605e-05</v>
      </c>
      <c r="AG132" t="n">
        <v>32</v>
      </c>
      <c r="AH132" t="n">
        <v>680128.2945321503</v>
      </c>
    </row>
    <row r="133">
      <c r="A133" t="n">
        <v>131</v>
      </c>
      <c r="B133" t="n">
        <v>115</v>
      </c>
      <c r="C133" t="inlineStr">
        <is>
          <t xml:space="preserve">CONCLUIDO	</t>
        </is>
      </c>
      <c r="D133" t="n">
        <v>3.702</v>
      </c>
      <c r="E133" t="n">
        <v>27.01</v>
      </c>
      <c r="F133" t="n">
        <v>23.96</v>
      </c>
      <c r="G133" t="n">
        <v>159.71</v>
      </c>
      <c r="H133" t="n">
        <v>2.13</v>
      </c>
      <c r="I133" t="n">
        <v>9</v>
      </c>
      <c r="J133" t="n">
        <v>282.18</v>
      </c>
      <c r="K133" t="n">
        <v>56.94</v>
      </c>
      <c r="L133" t="n">
        <v>33.75</v>
      </c>
      <c r="M133" t="n">
        <v>7</v>
      </c>
      <c r="N133" t="n">
        <v>76.48999999999999</v>
      </c>
      <c r="O133" t="n">
        <v>35036.81</v>
      </c>
      <c r="P133" t="n">
        <v>354.19</v>
      </c>
      <c r="Q133" t="n">
        <v>452.55</v>
      </c>
      <c r="R133" t="n">
        <v>70.02</v>
      </c>
      <c r="S133" t="n">
        <v>57.64</v>
      </c>
      <c r="T133" t="n">
        <v>4101.5</v>
      </c>
      <c r="U133" t="n">
        <v>0.82</v>
      </c>
      <c r="V133" t="n">
        <v>0.89</v>
      </c>
      <c r="W133" t="n">
        <v>6.81</v>
      </c>
      <c r="X133" t="n">
        <v>0.23</v>
      </c>
      <c r="Y133" t="n">
        <v>1</v>
      </c>
      <c r="Z133" t="n">
        <v>10</v>
      </c>
      <c r="AA133" t="n">
        <v>549.4362683191162</v>
      </c>
      <c r="AB133" t="n">
        <v>751.7629417316416</v>
      </c>
      <c r="AC133" t="n">
        <v>680.0157416786885</v>
      </c>
      <c r="AD133" t="n">
        <v>549436.2683191162</v>
      </c>
      <c r="AE133" t="n">
        <v>751762.9417316417</v>
      </c>
      <c r="AF133" t="n">
        <v>1.836060636779045e-05</v>
      </c>
      <c r="AG133" t="n">
        <v>32</v>
      </c>
      <c r="AH133" t="n">
        <v>680015.7416786886</v>
      </c>
    </row>
    <row r="134">
      <c r="A134" t="n">
        <v>132</v>
      </c>
      <c r="B134" t="n">
        <v>115</v>
      </c>
      <c r="C134" t="inlineStr">
        <is>
          <t xml:space="preserve">CONCLUIDO	</t>
        </is>
      </c>
      <c r="D134" t="n">
        <v>3.7016</v>
      </c>
      <c r="E134" t="n">
        <v>27.02</v>
      </c>
      <c r="F134" t="n">
        <v>23.96</v>
      </c>
      <c r="G134" t="n">
        <v>159.73</v>
      </c>
      <c r="H134" t="n">
        <v>2.14</v>
      </c>
      <c r="I134" t="n">
        <v>9</v>
      </c>
      <c r="J134" t="n">
        <v>282.68</v>
      </c>
      <c r="K134" t="n">
        <v>56.94</v>
      </c>
      <c r="L134" t="n">
        <v>34</v>
      </c>
      <c r="M134" t="n">
        <v>7</v>
      </c>
      <c r="N134" t="n">
        <v>76.73999999999999</v>
      </c>
      <c r="O134" t="n">
        <v>35097.98</v>
      </c>
      <c r="P134" t="n">
        <v>354.23</v>
      </c>
      <c r="Q134" t="n">
        <v>452.56</v>
      </c>
      <c r="R134" t="n">
        <v>69.95999999999999</v>
      </c>
      <c r="S134" t="n">
        <v>57.64</v>
      </c>
      <c r="T134" t="n">
        <v>4074.06</v>
      </c>
      <c r="U134" t="n">
        <v>0.82</v>
      </c>
      <c r="V134" t="n">
        <v>0.88</v>
      </c>
      <c r="W134" t="n">
        <v>6.81</v>
      </c>
      <c r="X134" t="n">
        <v>0.24</v>
      </c>
      <c r="Y134" t="n">
        <v>1</v>
      </c>
      <c r="Z134" t="n">
        <v>10</v>
      </c>
      <c r="AA134" t="n">
        <v>549.4906391969045</v>
      </c>
      <c r="AB134" t="n">
        <v>751.8373343653054</v>
      </c>
      <c r="AC134" t="n">
        <v>680.0830343838061</v>
      </c>
      <c r="AD134" t="n">
        <v>549490.6391969045</v>
      </c>
      <c r="AE134" t="n">
        <v>751837.3343653054</v>
      </c>
      <c r="AF134" t="n">
        <v>1.835862250972801e-05</v>
      </c>
      <c r="AG134" t="n">
        <v>32</v>
      </c>
      <c r="AH134" t="n">
        <v>680083.0343838061</v>
      </c>
    </row>
    <row r="135">
      <c r="A135" t="n">
        <v>133</v>
      </c>
      <c r="B135" t="n">
        <v>115</v>
      </c>
      <c r="C135" t="inlineStr">
        <is>
          <t xml:space="preserve">CONCLUIDO	</t>
        </is>
      </c>
      <c r="D135" t="n">
        <v>3.7027</v>
      </c>
      <c r="E135" t="n">
        <v>27.01</v>
      </c>
      <c r="F135" t="n">
        <v>23.95</v>
      </c>
      <c r="G135" t="n">
        <v>159.68</v>
      </c>
      <c r="H135" t="n">
        <v>2.15</v>
      </c>
      <c r="I135" t="n">
        <v>9</v>
      </c>
      <c r="J135" t="n">
        <v>283.18</v>
      </c>
      <c r="K135" t="n">
        <v>56.94</v>
      </c>
      <c r="L135" t="n">
        <v>34.25</v>
      </c>
      <c r="M135" t="n">
        <v>7</v>
      </c>
      <c r="N135" t="n">
        <v>76.98</v>
      </c>
      <c r="O135" t="n">
        <v>35159.25</v>
      </c>
      <c r="P135" t="n">
        <v>354.01</v>
      </c>
      <c r="Q135" t="n">
        <v>452.57</v>
      </c>
      <c r="R135" t="n">
        <v>69.70999999999999</v>
      </c>
      <c r="S135" t="n">
        <v>57.64</v>
      </c>
      <c r="T135" t="n">
        <v>3946.98</v>
      </c>
      <c r="U135" t="n">
        <v>0.83</v>
      </c>
      <c r="V135" t="n">
        <v>0.89</v>
      </c>
      <c r="W135" t="n">
        <v>6.81</v>
      </c>
      <c r="X135" t="n">
        <v>0.23</v>
      </c>
      <c r="Y135" t="n">
        <v>1</v>
      </c>
      <c r="Z135" t="n">
        <v>10</v>
      </c>
      <c r="AA135" t="n">
        <v>549.256826483979</v>
      </c>
      <c r="AB135" t="n">
        <v>751.5174214963919</v>
      </c>
      <c r="AC135" t="n">
        <v>679.7936535501012</v>
      </c>
      <c r="AD135" t="n">
        <v>549256.826483979</v>
      </c>
      <c r="AE135" t="n">
        <v>751517.4214963919</v>
      </c>
      <c r="AF135" t="n">
        <v>1.83640781193997e-05</v>
      </c>
      <c r="AG135" t="n">
        <v>32</v>
      </c>
      <c r="AH135" t="n">
        <v>679793.6535501012</v>
      </c>
    </row>
    <row r="136">
      <c r="A136" t="n">
        <v>134</v>
      </c>
      <c r="B136" t="n">
        <v>115</v>
      </c>
      <c r="C136" t="inlineStr">
        <is>
          <t xml:space="preserve">CONCLUIDO	</t>
        </is>
      </c>
      <c r="D136" t="n">
        <v>3.7038</v>
      </c>
      <c r="E136" t="n">
        <v>27</v>
      </c>
      <c r="F136" t="n">
        <v>23.94</v>
      </c>
      <c r="G136" t="n">
        <v>159.62</v>
      </c>
      <c r="H136" t="n">
        <v>2.17</v>
      </c>
      <c r="I136" t="n">
        <v>9</v>
      </c>
      <c r="J136" t="n">
        <v>283.67</v>
      </c>
      <c r="K136" t="n">
        <v>56.94</v>
      </c>
      <c r="L136" t="n">
        <v>34.5</v>
      </c>
      <c r="M136" t="n">
        <v>7</v>
      </c>
      <c r="N136" t="n">
        <v>77.23</v>
      </c>
      <c r="O136" t="n">
        <v>35220.61</v>
      </c>
      <c r="P136" t="n">
        <v>353.14</v>
      </c>
      <c r="Q136" t="n">
        <v>452.61</v>
      </c>
      <c r="R136" t="n">
        <v>69.5</v>
      </c>
      <c r="S136" t="n">
        <v>57.64</v>
      </c>
      <c r="T136" t="n">
        <v>3844.81</v>
      </c>
      <c r="U136" t="n">
        <v>0.83</v>
      </c>
      <c r="V136" t="n">
        <v>0.89</v>
      </c>
      <c r="W136" t="n">
        <v>6.81</v>
      </c>
      <c r="X136" t="n">
        <v>0.22</v>
      </c>
      <c r="Y136" t="n">
        <v>1</v>
      </c>
      <c r="Z136" t="n">
        <v>10</v>
      </c>
      <c r="AA136" t="n">
        <v>548.5986909199767</v>
      </c>
      <c r="AB136" t="n">
        <v>750.6169313828318</v>
      </c>
      <c r="AC136" t="n">
        <v>678.9791049491334</v>
      </c>
      <c r="AD136" t="n">
        <v>548598.6909199767</v>
      </c>
      <c r="AE136" t="n">
        <v>750616.9313828318</v>
      </c>
      <c r="AF136" t="n">
        <v>1.836953372907138e-05</v>
      </c>
      <c r="AG136" t="n">
        <v>32</v>
      </c>
      <c r="AH136" t="n">
        <v>678979.1049491335</v>
      </c>
    </row>
    <row r="137">
      <c r="A137" t="n">
        <v>135</v>
      </c>
      <c r="B137" t="n">
        <v>115</v>
      </c>
      <c r="C137" t="inlineStr">
        <is>
          <t xml:space="preserve">CONCLUIDO	</t>
        </is>
      </c>
      <c r="D137" t="n">
        <v>3.703</v>
      </c>
      <c r="E137" t="n">
        <v>27.01</v>
      </c>
      <c r="F137" t="n">
        <v>23.95</v>
      </c>
      <c r="G137" t="n">
        <v>159.66</v>
      </c>
      <c r="H137" t="n">
        <v>2.18</v>
      </c>
      <c r="I137" t="n">
        <v>9</v>
      </c>
      <c r="J137" t="n">
        <v>284.17</v>
      </c>
      <c r="K137" t="n">
        <v>56.94</v>
      </c>
      <c r="L137" t="n">
        <v>34.75</v>
      </c>
      <c r="M137" t="n">
        <v>7</v>
      </c>
      <c r="N137" t="n">
        <v>77.48</v>
      </c>
      <c r="O137" t="n">
        <v>35282.08</v>
      </c>
      <c r="P137" t="n">
        <v>353.05</v>
      </c>
      <c r="Q137" t="n">
        <v>452.55</v>
      </c>
      <c r="R137" t="n">
        <v>69.75</v>
      </c>
      <c r="S137" t="n">
        <v>57.64</v>
      </c>
      <c r="T137" t="n">
        <v>3966.93</v>
      </c>
      <c r="U137" t="n">
        <v>0.83</v>
      </c>
      <c r="V137" t="n">
        <v>0.89</v>
      </c>
      <c r="W137" t="n">
        <v>6.81</v>
      </c>
      <c r="X137" t="n">
        <v>0.23</v>
      </c>
      <c r="Y137" t="n">
        <v>1</v>
      </c>
      <c r="Z137" t="n">
        <v>10</v>
      </c>
      <c r="AA137" t="n">
        <v>548.6086402909714</v>
      </c>
      <c r="AB137" t="n">
        <v>750.6305445511621</v>
      </c>
      <c r="AC137" t="n">
        <v>678.9914188957845</v>
      </c>
      <c r="AD137" t="n">
        <v>548608.6402909714</v>
      </c>
      <c r="AE137" t="n">
        <v>750630.544551162</v>
      </c>
      <c r="AF137" t="n">
        <v>1.836556601294652e-05</v>
      </c>
      <c r="AG137" t="n">
        <v>32</v>
      </c>
      <c r="AH137" t="n">
        <v>678991.4188957845</v>
      </c>
    </row>
    <row r="138">
      <c r="A138" t="n">
        <v>136</v>
      </c>
      <c r="B138" t="n">
        <v>115</v>
      </c>
      <c r="C138" t="inlineStr">
        <is>
          <t xml:space="preserve">CONCLUIDO	</t>
        </is>
      </c>
      <c r="D138" t="n">
        <v>3.7016</v>
      </c>
      <c r="E138" t="n">
        <v>27.02</v>
      </c>
      <c r="F138" t="n">
        <v>23.96</v>
      </c>
      <c r="G138" t="n">
        <v>159.73</v>
      </c>
      <c r="H138" t="n">
        <v>2.19</v>
      </c>
      <c r="I138" t="n">
        <v>9</v>
      </c>
      <c r="J138" t="n">
        <v>284.67</v>
      </c>
      <c r="K138" t="n">
        <v>56.94</v>
      </c>
      <c r="L138" t="n">
        <v>35</v>
      </c>
      <c r="M138" t="n">
        <v>7</v>
      </c>
      <c r="N138" t="n">
        <v>77.73</v>
      </c>
      <c r="O138" t="n">
        <v>35343.65</v>
      </c>
      <c r="P138" t="n">
        <v>352.97</v>
      </c>
      <c r="Q138" t="n">
        <v>452.56</v>
      </c>
      <c r="R138" t="n">
        <v>69.92</v>
      </c>
      <c r="S138" t="n">
        <v>57.64</v>
      </c>
      <c r="T138" t="n">
        <v>4052.75</v>
      </c>
      <c r="U138" t="n">
        <v>0.82</v>
      </c>
      <c r="V138" t="n">
        <v>0.88</v>
      </c>
      <c r="W138" t="n">
        <v>6.81</v>
      </c>
      <c r="X138" t="n">
        <v>0.24</v>
      </c>
      <c r="Y138" t="n">
        <v>1</v>
      </c>
      <c r="Z138" t="n">
        <v>10</v>
      </c>
      <c r="AA138" t="n">
        <v>548.6673474318578</v>
      </c>
      <c r="AB138" t="n">
        <v>750.7108702512991</v>
      </c>
      <c r="AC138" t="n">
        <v>679.0640784238384</v>
      </c>
      <c r="AD138" t="n">
        <v>548667.3474318578</v>
      </c>
      <c r="AE138" t="n">
        <v>750710.8702512991</v>
      </c>
      <c r="AF138" t="n">
        <v>1.835862250972801e-05</v>
      </c>
      <c r="AG138" t="n">
        <v>32</v>
      </c>
      <c r="AH138" t="n">
        <v>679064.0784238384</v>
      </c>
    </row>
    <row r="139">
      <c r="A139" t="n">
        <v>137</v>
      </c>
      <c r="B139" t="n">
        <v>115</v>
      </c>
      <c r="C139" t="inlineStr">
        <is>
          <t xml:space="preserve">CONCLUIDO	</t>
        </is>
      </c>
      <c r="D139" t="n">
        <v>3.7015</v>
      </c>
      <c r="E139" t="n">
        <v>27.02</v>
      </c>
      <c r="F139" t="n">
        <v>23.96</v>
      </c>
      <c r="G139" t="n">
        <v>159.74</v>
      </c>
      <c r="H139" t="n">
        <v>2.2</v>
      </c>
      <c r="I139" t="n">
        <v>9</v>
      </c>
      <c r="J139" t="n">
        <v>285.17</v>
      </c>
      <c r="K139" t="n">
        <v>56.94</v>
      </c>
      <c r="L139" t="n">
        <v>35.25</v>
      </c>
      <c r="M139" t="n">
        <v>7</v>
      </c>
      <c r="N139" t="n">
        <v>77.98</v>
      </c>
      <c r="O139" t="n">
        <v>35405.32</v>
      </c>
      <c r="P139" t="n">
        <v>352.81</v>
      </c>
      <c r="Q139" t="n">
        <v>452.55</v>
      </c>
      <c r="R139" t="n">
        <v>70.02</v>
      </c>
      <c r="S139" t="n">
        <v>57.64</v>
      </c>
      <c r="T139" t="n">
        <v>4101.12</v>
      </c>
      <c r="U139" t="n">
        <v>0.82</v>
      </c>
      <c r="V139" t="n">
        <v>0.88</v>
      </c>
      <c r="W139" t="n">
        <v>6.81</v>
      </c>
      <c r="X139" t="n">
        <v>0.24</v>
      </c>
      <c r="Y139" t="n">
        <v>1</v>
      </c>
      <c r="Z139" t="n">
        <v>10</v>
      </c>
      <c r="AA139" t="n">
        <v>548.5698376967181</v>
      </c>
      <c r="AB139" t="n">
        <v>750.577453129855</v>
      </c>
      <c r="AC139" t="n">
        <v>678.9433944452127</v>
      </c>
      <c r="AD139" t="n">
        <v>548569.8376967181</v>
      </c>
      <c r="AE139" t="n">
        <v>750577.453129855</v>
      </c>
      <c r="AF139" t="n">
        <v>1.835812654521241e-05</v>
      </c>
      <c r="AG139" t="n">
        <v>32</v>
      </c>
      <c r="AH139" t="n">
        <v>678943.3944452127</v>
      </c>
    </row>
    <row r="140">
      <c r="A140" t="n">
        <v>138</v>
      </c>
      <c r="B140" t="n">
        <v>115</v>
      </c>
      <c r="C140" t="inlineStr">
        <is>
          <t xml:space="preserve">CONCLUIDO	</t>
        </is>
      </c>
      <c r="D140" t="n">
        <v>3.7017</v>
      </c>
      <c r="E140" t="n">
        <v>27.01</v>
      </c>
      <c r="F140" t="n">
        <v>23.96</v>
      </c>
      <c r="G140" t="n">
        <v>159.72</v>
      </c>
      <c r="H140" t="n">
        <v>2.21</v>
      </c>
      <c r="I140" t="n">
        <v>9</v>
      </c>
      <c r="J140" t="n">
        <v>285.67</v>
      </c>
      <c r="K140" t="n">
        <v>56.94</v>
      </c>
      <c r="L140" t="n">
        <v>35.5</v>
      </c>
      <c r="M140" t="n">
        <v>7</v>
      </c>
      <c r="N140" t="n">
        <v>78.23</v>
      </c>
      <c r="O140" t="n">
        <v>35467.08</v>
      </c>
      <c r="P140" t="n">
        <v>352.45</v>
      </c>
      <c r="Q140" t="n">
        <v>452.55</v>
      </c>
      <c r="R140" t="n">
        <v>70</v>
      </c>
      <c r="S140" t="n">
        <v>57.64</v>
      </c>
      <c r="T140" t="n">
        <v>4092.16</v>
      </c>
      <c r="U140" t="n">
        <v>0.82</v>
      </c>
      <c r="V140" t="n">
        <v>0.88</v>
      </c>
      <c r="W140" t="n">
        <v>6.81</v>
      </c>
      <c r="X140" t="n">
        <v>0.23</v>
      </c>
      <c r="Y140" t="n">
        <v>1</v>
      </c>
      <c r="Z140" t="n">
        <v>10</v>
      </c>
      <c r="AA140" t="n">
        <v>548.3205477109924</v>
      </c>
      <c r="AB140" t="n">
        <v>750.2363635734874</v>
      </c>
      <c r="AC140" t="n">
        <v>678.6348579973825</v>
      </c>
      <c r="AD140" t="n">
        <v>548320.5477109924</v>
      </c>
      <c r="AE140" t="n">
        <v>750236.3635734874</v>
      </c>
      <c r="AF140" t="n">
        <v>1.835911847424362e-05</v>
      </c>
      <c r="AG140" t="n">
        <v>32</v>
      </c>
      <c r="AH140" t="n">
        <v>678634.8579973825</v>
      </c>
    </row>
    <row r="141">
      <c r="A141" t="n">
        <v>139</v>
      </c>
      <c r="B141" t="n">
        <v>115</v>
      </c>
      <c r="C141" t="inlineStr">
        <is>
          <t xml:space="preserve">CONCLUIDO	</t>
        </is>
      </c>
      <c r="D141" t="n">
        <v>3.7015</v>
      </c>
      <c r="E141" t="n">
        <v>27.02</v>
      </c>
      <c r="F141" t="n">
        <v>23.96</v>
      </c>
      <c r="G141" t="n">
        <v>159.74</v>
      </c>
      <c r="H141" t="n">
        <v>2.22</v>
      </c>
      <c r="I141" t="n">
        <v>9</v>
      </c>
      <c r="J141" t="n">
        <v>286.17</v>
      </c>
      <c r="K141" t="n">
        <v>56.94</v>
      </c>
      <c r="L141" t="n">
        <v>35.75</v>
      </c>
      <c r="M141" t="n">
        <v>7</v>
      </c>
      <c r="N141" t="n">
        <v>78.48</v>
      </c>
      <c r="O141" t="n">
        <v>35528.95</v>
      </c>
      <c r="P141" t="n">
        <v>352.12</v>
      </c>
      <c r="Q141" t="n">
        <v>452.57</v>
      </c>
      <c r="R141" t="n">
        <v>69.91</v>
      </c>
      <c r="S141" t="n">
        <v>57.64</v>
      </c>
      <c r="T141" t="n">
        <v>4048.09</v>
      </c>
      <c r="U141" t="n">
        <v>0.82</v>
      </c>
      <c r="V141" t="n">
        <v>0.88</v>
      </c>
      <c r="W141" t="n">
        <v>6.81</v>
      </c>
      <c r="X141" t="n">
        <v>0.24</v>
      </c>
      <c r="Y141" t="n">
        <v>1</v>
      </c>
      <c r="Z141" t="n">
        <v>10</v>
      </c>
      <c r="AA141" t="n">
        <v>548.1189752642263</v>
      </c>
      <c r="AB141" t="n">
        <v>749.9605632590733</v>
      </c>
      <c r="AC141" t="n">
        <v>678.385379677888</v>
      </c>
      <c r="AD141" t="n">
        <v>548118.9752642263</v>
      </c>
      <c r="AE141" t="n">
        <v>749960.5632590733</v>
      </c>
      <c r="AF141" t="n">
        <v>1.835812654521241e-05</v>
      </c>
      <c r="AG141" t="n">
        <v>32</v>
      </c>
      <c r="AH141" t="n">
        <v>678385.379677888</v>
      </c>
    </row>
    <row r="142">
      <c r="A142" t="n">
        <v>140</v>
      </c>
      <c r="B142" t="n">
        <v>115</v>
      </c>
      <c r="C142" t="inlineStr">
        <is>
          <t xml:space="preserve">CONCLUIDO	</t>
        </is>
      </c>
      <c r="D142" t="n">
        <v>3.7128</v>
      </c>
      <c r="E142" t="n">
        <v>26.93</v>
      </c>
      <c r="F142" t="n">
        <v>23.92</v>
      </c>
      <c r="G142" t="n">
        <v>179.42</v>
      </c>
      <c r="H142" t="n">
        <v>2.24</v>
      </c>
      <c r="I142" t="n">
        <v>8</v>
      </c>
      <c r="J142" t="n">
        <v>286.68</v>
      </c>
      <c r="K142" t="n">
        <v>56.94</v>
      </c>
      <c r="L142" t="n">
        <v>36</v>
      </c>
      <c r="M142" t="n">
        <v>6</v>
      </c>
      <c r="N142" t="n">
        <v>78.73</v>
      </c>
      <c r="O142" t="n">
        <v>35591.05</v>
      </c>
      <c r="P142" t="n">
        <v>351.51</v>
      </c>
      <c r="Q142" t="n">
        <v>452.56</v>
      </c>
      <c r="R142" t="n">
        <v>68.91</v>
      </c>
      <c r="S142" t="n">
        <v>57.64</v>
      </c>
      <c r="T142" t="n">
        <v>3555.14</v>
      </c>
      <c r="U142" t="n">
        <v>0.84</v>
      </c>
      <c r="V142" t="n">
        <v>0.89</v>
      </c>
      <c r="W142" t="n">
        <v>6.8</v>
      </c>
      <c r="X142" t="n">
        <v>0.2</v>
      </c>
      <c r="Y142" t="n">
        <v>1</v>
      </c>
      <c r="Z142" t="n">
        <v>10</v>
      </c>
      <c r="AA142" t="n">
        <v>546.8806515531808</v>
      </c>
      <c r="AB142" t="n">
        <v>748.2662341266345</v>
      </c>
      <c r="AC142" t="n">
        <v>676.8527549398432</v>
      </c>
      <c r="AD142" t="n">
        <v>546880.6515531808</v>
      </c>
      <c r="AE142" t="n">
        <v>748266.2341266344</v>
      </c>
      <c r="AF142" t="n">
        <v>1.841417053547606e-05</v>
      </c>
      <c r="AG142" t="n">
        <v>32</v>
      </c>
      <c r="AH142" t="n">
        <v>676852.7549398432</v>
      </c>
    </row>
    <row r="143">
      <c r="A143" t="n">
        <v>141</v>
      </c>
      <c r="B143" t="n">
        <v>115</v>
      </c>
      <c r="C143" t="inlineStr">
        <is>
          <t xml:space="preserve">CONCLUIDO	</t>
        </is>
      </c>
      <c r="D143" t="n">
        <v>3.7132</v>
      </c>
      <c r="E143" t="n">
        <v>26.93</v>
      </c>
      <c r="F143" t="n">
        <v>23.92</v>
      </c>
      <c r="G143" t="n">
        <v>179.39</v>
      </c>
      <c r="H143" t="n">
        <v>2.25</v>
      </c>
      <c r="I143" t="n">
        <v>8</v>
      </c>
      <c r="J143" t="n">
        <v>287.18</v>
      </c>
      <c r="K143" t="n">
        <v>56.94</v>
      </c>
      <c r="L143" t="n">
        <v>36.25</v>
      </c>
      <c r="M143" t="n">
        <v>6</v>
      </c>
      <c r="N143" t="n">
        <v>78.98999999999999</v>
      </c>
      <c r="O143" t="n">
        <v>35653.12</v>
      </c>
      <c r="P143" t="n">
        <v>351.41</v>
      </c>
      <c r="Q143" t="n">
        <v>452.56</v>
      </c>
      <c r="R143" t="n">
        <v>68.66</v>
      </c>
      <c r="S143" t="n">
        <v>57.64</v>
      </c>
      <c r="T143" t="n">
        <v>3429.54</v>
      </c>
      <c r="U143" t="n">
        <v>0.84</v>
      </c>
      <c r="V143" t="n">
        <v>0.89</v>
      </c>
      <c r="W143" t="n">
        <v>6.81</v>
      </c>
      <c r="X143" t="n">
        <v>0.2</v>
      </c>
      <c r="Y143" t="n">
        <v>1</v>
      </c>
      <c r="Z143" t="n">
        <v>10</v>
      </c>
      <c r="AA143" t="n">
        <v>546.7876439345141</v>
      </c>
      <c r="AB143" t="n">
        <v>748.1389769995679</v>
      </c>
      <c r="AC143" t="n">
        <v>676.7376430543775</v>
      </c>
      <c r="AD143" t="n">
        <v>546787.6439345141</v>
      </c>
      <c r="AE143" t="n">
        <v>748138.9769995679</v>
      </c>
      <c r="AF143" t="n">
        <v>1.841615439353849e-05</v>
      </c>
      <c r="AG143" t="n">
        <v>32</v>
      </c>
      <c r="AH143" t="n">
        <v>676737.6430543775</v>
      </c>
    </row>
    <row r="144">
      <c r="A144" t="n">
        <v>142</v>
      </c>
      <c r="B144" t="n">
        <v>115</v>
      </c>
      <c r="C144" t="inlineStr">
        <is>
          <t xml:space="preserve">CONCLUIDO	</t>
        </is>
      </c>
      <c r="D144" t="n">
        <v>3.7131</v>
      </c>
      <c r="E144" t="n">
        <v>26.93</v>
      </c>
      <c r="F144" t="n">
        <v>23.92</v>
      </c>
      <c r="G144" t="n">
        <v>179.4</v>
      </c>
      <c r="H144" t="n">
        <v>2.26</v>
      </c>
      <c r="I144" t="n">
        <v>8</v>
      </c>
      <c r="J144" t="n">
        <v>287.68</v>
      </c>
      <c r="K144" t="n">
        <v>56.94</v>
      </c>
      <c r="L144" t="n">
        <v>36.5</v>
      </c>
      <c r="M144" t="n">
        <v>6</v>
      </c>
      <c r="N144" t="n">
        <v>79.23999999999999</v>
      </c>
      <c r="O144" t="n">
        <v>35715.3</v>
      </c>
      <c r="P144" t="n">
        <v>351.57</v>
      </c>
      <c r="Q144" t="n">
        <v>452.56</v>
      </c>
      <c r="R144" t="n">
        <v>68.72</v>
      </c>
      <c r="S144" t="n">
        <v>57.64</v>
      </c>
      <c r="T144" t="n">
        <v>3460.37</v>
      </c>
      <c r="U144" t="n">
        <v>0.84</v>
      </c>
      <c r="V144" t="n">
        <v>0.89</v>
      </c>
      <c r="W144" t="n">
        <v>6.81</v>
      </c>
      <c r="X144" t="n">
        <v>0.2</v>
      </c>
      <c r="Y144" t="n">
        <v>1</v>
      </c>
      <c r="Z144" t="n">
        <v>10</v>
      </c>
      <c r="AA144" t="n">
        <v>546.8988305940882</v>
      </c>
      <c r="AB144" t="n">
        <v>748.2911074924064</v>
      </c>
      <c r="AC144" t="n">
        <v>676.8752544264959</v>
      </c>
      <c r="AD144" t="n">
        <v>546898.8305940882</v>
      </c>
      <c r="AE144" t="n">
        <v>748291.1074924064</v>
      </c>
      <c r="AF144" t="n">
        <v>1.841565842902288e-05</v>
      </c>
      <c r="AG144" t="n">
        <v>32</v>
      </c>
      <c r="AH144" t="n">
        <v>676875.2544264959</v>
      </c>
    </row>
    <row r="145">
      <c r="A145" t="n">
        <v>143</v>
      </c>
      <c r="B145" t="n">
        <v>115</v>
      </c>
      <c r="C145" t="inlineStr">
        <is>
          <t xml:space="preserve">CONCLUIDO	</t>
        </is>
      </c>
      <c r="D145" t="n">
        <v>3.712</v>
      </c>
      <c r="E145" t="n">
        <v>26.94</v>
      </c>
      <c r="F145" t="n">
        <v>23.93</v>
      </c>
      <c r="G145" t="n">
        <v>179.46</v>
      </c>
      <c r="H145" t="n">
        <v>2.27</v>
      </c>
      <c r="I145" t="n">
        <v>8</v>
      </c>
      <c r="J145" t="n">
        <v>288.19</v>
      </c>
      <c r="K145" t="n">
        <v>56.94</v>
      </c>
      <c r="L145" t="n">
        <v>36.75</v>
      </c>
      <c r="M145" t="n">
        <v>6</v>
      </c>
      <c r="N145" t="n">
        <v>79.5</v>
      </c>
      <c r="O145" t="n">
        <v>35777.58</v>
      </c>
      <c r="P145" t="n">
        <v>352.08</v>
      </c>
      <c r="Q145" t="n">
        <v>452.57</v>
      </c>
      <c r="R145" t="n">
        <v>68.93000000000001</v>
      </c>
      <c r="S145" t="n">
        <v>57.64</v>
      </c>
      <c r="T145" t="n">
        <v>3560.77</v>
      </c>
      <c r="U145" t="n">
        <v>0.84</v>
      </c>
      <c r="V145" t="n">
        <v>0.89</v>
      </c>
      <c r="W145" t="n">
        <v>6.81</v>
      </c>
      <c r="X145" t="n">
        <v>0.2</v>
      </c>
      <c r="Y145" t="n">
        <v>1</v>
      </c>
      <c r="Z145" t="n">
        <v>10</v>
      </c>
      <c r="AA145" t="n">
        <v>547.32024636342</v>
      </c>
      <c r="AB145" t="n">
        <v>748.8677071395579</v>
      </c>
      <c r="AC145" t="n">
        <v>677.3968242125858</v>
      </c>
      <c r="AD145" t="n">
        <v>547320.24636342</v>
      </c>
      <c r="AE145" t="n">
        <v>748867.7071395578</v>
      </c>
      <c r="AF145" t="n">
        <v>1.84102028193512e-05</v>
      </c>
      <c r="AG145" t="n">
        <v>32</v>
      </c>
      <c r="AH145" t="n">
        <v>677396.8242125858</v>
      </c>
    </row>
    <row r="146">
      <c r="A146" t="n">
        <v>144</v>
      </c>
      <c r="B146" t="n">
        <v>115</v>
      </c>
      <c r="C146" t="inlineStr">
        <is>
          <t xml:space="preserve">CONCLUIDO	</t>
        </is>
      </c>
      <c r="D146" t="n">
        <v>3.7125</v>
      </c>
      <c r="E146" t="n">
        <v>26.94</v>
      </c>
      <c r="F146" t="n">
        <v>23.92</v>
      </c>
      <c r="G146" t="n">
        <v>179.43</v>
      </c>
      <c r="H146" t="n">
        <v>2.28</v>
      </c>
      <c r="I146" t="n">
        <v>8</v>
      </c>
      <c r="J146" t="n">
        <v>288.7</v>
      </c>
      <c r="K146" t="n">
        <v>56.94</v>
      </c>
      <c r="L146" t="n">
        <v>37</v>
      </c>
      <c r="M146" t="n">
        <v>6</v>
      </c>
      <c r="N146" t="n">
        <v>79.75</v>
      </c>
      <c r="O146" t="n">
        <v>35839.97</v>
      </c>
      <c r="P146" t="n">
        <v>352.32</v>
      </c>
      <c r="Q146" t="n">
        <v>452.57</v>
      </c>
      <c r="R146" t="n">
        <v>68.84</v>
      </c>
      <c r="S146" t="n">
        <v>57.64</v>
      </c>
      <c r="T146" t="n">
        <v>3517.38</v>
      </c>
      <c r="U146" t="n">
        <v>0.84</v>
      </c>
      <c r="V146" t="n">
        <v>0.89</v>
      </c>
      <c r="W146" t="n">
        <v>6.81</v>
      </c>
      <c r="X146" t="n">
        <v>0.2</v>
      </c>
      <c r="Y146" t="n">
        <v>1</v>
      </c>
      <c r="Z146" t="n">
        <v>10</v>
      </c>
      <c r="AA146" t="n">
        <v>547.4292639120849</v>
      </c>
      <c r="AB146" t="n">
        <v>749.0168697591562</v>
      </c>
      <c r="AC146" t="n">
        <v>677.5317509611207</v>
      </c>
      <c r="AD146" t="n">
        <v>547429.263912085</v>
      </c>
      <c r="AE146" t="n">
        <v>749016.8697591561</v>
      </c>
      <c r="AF146" t="n">
        <v>1.841268264192924e-05</v>
      </c>
      <c r="AG146" t="n">
        <v>32</v>
      </c>
      <c r="AH146" t="n">
        <v>677531.7509611207</v>
      </c>
    </row>
    <row r="147">
      <c r="A147" t="n">
        <v>145</v>
      </c>
      <c r="B147" t="n">
        <v>115</v>
      </c>
      <c r="C147" t="inlineStr">
        <is>
          <t xml:space="preserve">CONCLUIDO	</t>
        </is>
      </c>
      <c r="D147" t="n">
        <v>3.7135</v>
      </c>
      <c r="E147" t="n">
        <v>26.93</v>
      </c>
      <c r="F147" t="n">
        <v>23.92</v>
      </c>
      <c r="G147" t="n">
        <v>179.38</v>
      </c>
      <c r="H147" t="n">
        <v>2.29</v>
      </c>
      <c r="I147" t="n">
        <v>8</v>
      </c>
      <c r="J147" t="n">
        <v>289.2</v>
      </c>
      <c r="K147" t="n">
        <v>56.94</v>
      </c>
      <c r="L147" t="n">
        <v>37.25</v>
      </c>
      <c r="M147" t="n">
        <v>6</v>
      </c>
      <c r="N147" t="n">
        <v>80.01000000000001</v>
      </c>
      <c r="O147" t="n">
        <v>35902.46</v>
      </c>
      <c r="P147" t="n">
        <v>352.51</v>
      </c>
      <c r="Q147" t="n">
        <v>452.56</v>
      </c>
      <c r="R147" t="n">
        <v>68.64</v>
      </c>
      <c r="S147" t="n">
        <v>57.64</v>
      </c>
      <c r="T147" t="n">
        <v>3417.7</v>
      </c>
      <c r="U147" t="n">
        <v>0.84</v>
      </c>
      <c r="V147" t="n">
        <v>0.89</v>
      </c>
      <c r="W147" t="n">
        <v>6.81</v>
      </c>
      <c r="X147" t="n">
        <v>0.19</v>
      </c>
      <c r="Y147" t="n">
        <v>1</v>
      </c>
      <c r="Z147" t="n">
        <v>10</v>
      </c>
      <c r="AA147" t="n">
        <v>547.4831933302697</v>
      </c>
      <c r="AB147" t="n">
        <v>749.0906583683146</v>
      </c>
      <c r="AC147" t="n">
        <v>677.5984972889843</v>
      </c>
      <c r="AD147" t="n">
        <v>547483.1933302698</v>
      </c>
      <c r="AE147" t="n">
        <v>749090.6583683146</v>
      </c>
      <c r="AF147" t="n">
        <v>1.841764228708531e-05</v>
      </c>
      <c r="AG147" t="n">
        <v>32</v>
      </c>
      <c r="AH147" t="n">
        <v>677598.4972889842</v>
      </c>
    </row>
    <row r="148">
      <c r="A148" t="n">
        <v>146</v>
      </c>
      <c r="B148" t="n">
        <v>115</v>
      </c>
      <c r="C148" t="inlineStr">
        <is>
          <t xml:space="preserve">CONCLUIDO	</t>
        </is>
      </c>
      <c r="D148" t="n">
        <v>3.7122</v>
      </c>
      <c r="E148" t="n">
        <v>26.94</v>
      </c>
      <c r="F148" t="n">
        <v>23.93</v>
      </c>
      <c r="G148" t="n">
        <v>179.45</v>
      </c>
      <c r="H148" t="n">
        <v>2.31</v>
      </c>
      <c r="I148" t="n">
        <v>8</v>
      </c>
      <c r="J148" t="n">
        <v>289.71</v>
      </c>
      <c r="K148" t="n">
        <v>56.94</v>
      </c>
      <c r="L148" t="n">
        <v>37.5</v>
      </c>
      <c r="M148" t="n">
        <v>6</v>
      </c>
      <c r="N148" t="n">
        <v>80.27</v>
      </c>
      <c r="O148" t="n">
        <v>35965.05</v>
      </c>
      <c r="P148" t="n">
        <v>352.71</v>
      </c>
      <c r="Q148" t="n">
        <v>452.55</v>
      </c>
      <c r="R148" t="n">
        <v>68.94</v>
      </c>
      <c r="S148" t="n">
        <v>57.64</v>
      </c>
      <c r="T148" t="n">
        <v>3570.47</v>
      </c>
      <c r="U148" t="n">
        <v>0.84</v>
      </c>
      <c r="V148" t="n">
        <v>0.89</v>
      </c>
      <c r="W148" t="n">
        <v>6.81</v>
      </c>
      <c r="X148" t="n">
        <v>0.2</v>
      </c>
      <c r="Y148" t="n">
        <v>1</v>
      </c>
      <c r="Z148" t="n">
        <v>10</v>
      </c>
      <c r="AA148" t="n">
        <v>547.7167538111785</v>
      </c>
      <c r="AB148" t="n">
        <v>749.4102261222549</v>
      </c>
      <c r="AC148" t="n">
        <v>677.8875659450046</v>
      </c>
      <c r="AD148" t="n">
        <v>547716.7538111785</v>
      </c>
      <c r="AE148" t="n">
        <v>749410.226122255</v>
      </c>
      <c r="AF148" t="n">
        <v>1.841119474838241e-05</v>
      </c>
      <c r="AG148" t="n">
        <v>32</v>
      </c>
      <c r="AH148" t="n">
        <v>677887.5659450046</v>
      </c>
    </row>
    <row r="149">
      <c r="A149" t="n">
        <v>147</v>
      </c>
      <c r="B149" t="n">
        <v>115</v>
      </c>
      <c r="C149" t="inlineStr">
        <is>
          <t xml:space="preserve">CONCLUIDO	</t>
        </is>
      </c>
      <c r="D149" t="n">
        <v>3.7134</v>
      </c>
      <c r="E149" t="n">
        <v>26.93</v>
      </c>
      <c r="F149" t="n">
        <v>23.92</v>
      </c>
      <c r="G149" t="n">
        <v>179.38</v>
      </c>
      <c r="H149" t="n">
        <v>2.32</v>
      </c>
      <c r="I149" t="n">
        <v>8</v>
      </c>
      <c r="J149" t="n">
        <v>290.22</v>
      </c>
      <c r="K149" t="n">
        <v>56.94</v>
      </c>
      <c r="L149" t="n">
        <v>37.75</v>
      </c>
      <c r="M149" t="n">
        <v>6</v>
      </c>
      <c r="N149" t="n">
        <v>80.52</v>
      </c>
      <c r="O149" t="n">
        <v>36027.75</v>
      </c>
      <c r="P149" t="n">
        <v>352.86</v>
      </c>
      <c r="Q149" t="n">
        <v>452.55</v>
      </c>
      <c r="R149" t="n">
        <v>68.61</v>
      </c>
      <c r="S149" t="n">
        <v>57.64</v>
      </c>
      <c r="T149" t="n">
        <v>3404.42</v>
      </c>
      <c r="U149" t="n">
        <v>0.84</v>
      </c>
      <c r="V149" t="n">
        <v>0.89</v>
      </c>
      <c r="W149" t="n">
        <v>6.81</v>
      </c>
      <c r="X149" t="n">
        <v>0.19</v>
      </c>
      <c r="Y149" t="n">
        <v>1</v>
      </c>
      <c r="Z149" t="n">
        <v>10</v>
      </c>
      <c r="AA149" t="n">
        <v>547.7181424088717</v>
      </c>
      <c r="AB149" t="n">
        <v>749.4121260628795</v>
      </c>
      <c r="AC149" t="n">
        <v>677.8892845579626</v>
      </c>
      <c r="AD149" t="n">
        <v>547718.1424088717</v>
      </c>
      <c r="AE149" t="n">
        <v>749412.1260628795</v>
      </c>
      <c r="AF149" t="n">
        <v>1.84171463225697e-05</v>
      </c>
      <c r="AG149" t="n">
        <v>32</v>
      </c>
      <c r="AH149" t="n">
        <v>677889.2845579626</v>
      </c>
    </row>
    <row r="150">
      <c r="A150" t="n">
        <v>148</v>
      </c>
      <c r="B150" t="n">
        <v>115</v>
      </c>
      <c r="C150" t="inlineStr">
        <is>
          <t xml:space="preserve">CONCLUIDO	</t>
        </is>
      </c>
      <c r="D150" t="n">
        <v>3.7142</v>
      </c>
      <c r="E150" t="n">
        <v>26.92</v>
      </c>
      <c r="F150" t="n">
        <v>23.91</v>
      </c>
      <c r="G150" t="n">
        <v>179.34</v>
      </c>
      <c r="H150" t="n">
        <v>2.33</v>
      </c>
      <c r="I150" t="n">
        <v>8</v>
      </c>
      <c r="J150" t="n">
        <v>290.73</v>
      </c>
      <c r="K150" t="n">
        <v>56.94</v>
      </c>
      <c r="L150" t="n">
        <v>38</v>
      </c>
      <c r="M150" t="n">
        <v>6</v>
      </c>
      <c r="N150" t="n">
        <v>80.78</v>
      </c>
      <c r="O150" t="n">
        <v>36090.56</v>
      </c>
      <c r="P150" t="n">
        <v>352.68</v>
      </c>
      <c r="Q150" t="n">
        <v>452.55</v>
      </c>
      <c r="R150" t="n">
        <v>68.45</v>
      </c>
      <c r="S150" t="n">
        <v>57.64</v>
      </c>
      <c r="T150" t="n">
        <v>3322.25</v>
      </c>
      <c r="U150" t="n">
        <v>0.84</v>
      </c>
      <c r="V150" t="n">
        <v>0.89</v>
      </c>
      <c r="W150" t="n">
        <v>6.81</v>
      </c>
      <c r="X150" t="n">
        <v>0.19</v>
      </c>
      <c r="Y150" t="n">
        <v>1</v>
      </c>
      <c r="Z150" t="n">
        <v>10</v>
      </c>
      <c r="AA150" t="n">
        <v>547.5325915203845</v>
      </c>
      <c r="AB150" t="n">
        <v>749.1582471513238</v>
      </c>
      <c r="AC150" t="n">
        <v>677.6596354934044</v>
      </c>
      <c r="AD150" t="n">
        <v>547532.5915203844</v>
      </c>
      <c r="AE150" t="n">
        <v>749158.2471513238</v>
      </c>
      <c r="AF150" t="n">
        <v>1.842111403869456e-05</v>
      </c>
      <c r="AG150" t="n">
        <v>32</v>
      </c>
      <c r="AH150" t="n">
        <v>677659.6354934043</v>
      </c>
    </row>
    <row r="151">
      <c r="A151" t="n">
        <v>149</v>
      </c>
      <c r="B151" t="n">
        <v>115</v>
      </c>
      <c r="C151" t="inlineStr">
        <is>
          <t xml:space="preserve">CONCLUIDO	</t>
        </is>
      </c>
      <c r="D151" t="n">
        <v>3.7144</v>
      </c>
      <c r="E151" t="n">
        <v>26.92</v>
      </c>
      <c r="F151" t="n">
        <v>23.91</v>
      </c>
      <c r="G151" t="n">
        <v>179.33</v>
      </c>
      <c r="H151" t="n">
        <v>2.34</v>
      </c>
      <c r="I151" t="n">
        <v>8</v>
      </c>
      <c r="J151" t="n">
        <v>291.24</v>
      </c>
      <c r="K151" t="n">
        <v>56.94</v>
      </c>
      <c r="L151" t="n">
        <v>38.25</v>
      </c>
      <c r="M151" t="n">
        <v>6</v>
      </c>
      <c r="N151" t="n">
        <v>81.04000000000001</v>
      </c>
      <c r="O151" t="n">
        <v>36153.47</v>
      </c>
      <c r="P151" t="n">
        <v>352.81</v>
      </c>
      <c r="Q151" t="n">
        <v>452.58</v>
      </c>
      <c r="R151" t="n">
        <v>68.47</v>
      </c>
      <c r="S151" t="n">
        <v>57.64</v>
      </c>
      <c r="T151" t="n">
        <v>3335.29</v>
      </c>
      <c r="U151" t="n">
        <v>0.84</v>
      </c>
      <c r="V151" t="n">
        <v>0.89</v>
      </c>
      <c r="W151" t="n">
        <v>6.8</v>
      </c>
      <c r="X151" t="n">
        <v>0.19</v>
      </c>
      <c r="Y151" t="n">
        <v>1</v>
      </c>
      <c r="Z151" t="n">
        <v>10</v>
      </c>
      <c r="AA151" t="n">
        <v>547.603275440411</v>
      </c>
      <c r="AB151" t="n">
        <v>749.2549600090587</v>
      </c>
      <c r="AC151" t="n">
        <v>677.7471182117343</v>
      </c>
      <c r="AD151" t="n">
        <v>547603.2754404111</v>
      </c>
      <c r="AE151" t="n">
        <v>749254.9600090587</v>
      </c>
      <c r="AF151" t="n">
        <v>1.842210596772578e-05</v>
      </c>
      <c r="AG151" t="n">
        <v>32</v>
      </c>
      <c r="AH151" t="n">
        <v>677747.1182117343</v>
      </c>
    </row>
    <row r="152">
      <c r="A152" t="n">
        <v>150</v>
      </c>
      <c r="B152" t="n">
        <v>115</v>
      </c>
      <c r="C152" t="inlineStr">
        <is>
          <t xml:space="preserve">CONCLUIDO	</t>
        </is>
      </c>
      <c r="D152" t="n">
        <v>3.7135</v>
      </c>
      <c r="E152" t="n">
        <v>26.93</v>
      </c>
      <c r="F152" t="n">
        <v>23.92</v>
      </c>
      <c r="G152" t="n">
        <v>179.38</v>
      </c>
      <c r="H152" t="n">
        <v>2.35</v>
      </c>
      <c r="I152" t="n">
        <v>8</v>
      </c>
      <c r="J152" t="n">
        <v>291.75</v>
      </c>
      <c r="K152" t="n">
        <v>56.94</v>
      </c>
      <c r="L152" t="n">
        <v>38.5</v>
      </c>
      <c r="M152" t="n">
        <v>6</v>
      </c>
      <c r="N152" t="n">
        <v>81.31</v>
      </c>
      <c r="O152" t="n">
        <v>36216.49</v>
      </c>
      <c r="P152" t="n">
        <v>352.99</v>
      </c>
      <c r="Q152" t="n">
        <v>452.55</v>
      </c>
      <c r="R152" t="n">
        <v>68.58</v>
      </c>
      <c r="S152" t="n">
        <v>57.64</v>
      </c>
      <c r="T152" t="n">
        <v>3388.92</v>
      </c>
      <c r="U152" t="n">
        <v>0.84</v>
      </c>
      <c r="V152" t="n">
        <v>0.89</v>
      </c>
      <c r="W152" t="n">
        <v>6.81</v>
      </c>
      <c r="X152" t="n">
        <v>0.19</v>
      </c>
      <c r="Y152" t="n">
        <v>1</v>
      </c>
      <c r="Z152" t="n">
        <v>10</v>
      </c>
      <c r="AA152" t="n">
        <v>547.7958232376217</v>
      </c>
      <c r="AB152" t="n">
        <v>749.5184123998117</v>
      </c>
      <c r="AC152" t="n">
        <v>677.9854270760716</v>
      </c>
      <c r="AD152" t="n">
        <v>547795.8232376217</v>
      </c>
      <c r="AE152" t="n">
        <v>749518.4123998117</v>
      </c>
      <c r="AF152" t="n">
        <v>1.841764228708531e-05</v>
      </c>
      <c r="AG152" t="n">
        <v>32</v>
      </c>
      <c r="AH152" t="n">
        <v>677985.4270760716</v>
      </c>
    </row>
    <row r="153">
      <c r="A153" t="n">
        <v>151</v>
      </c>
      <c r="B153" t="n">
        <v>115</v>
      </c>
      <c r="C153" t="inlineStr">
        <is>
          <t xml:space="preserve">CONCLUIDO	</t>
        </is>
      </c>
      <c r="D153" t="n">
        <v>3.7131</v>
      </c>
      <c r="E153" t="n">
        <v>26.93</v>
      </c>
      <c r="F153" t="n">
        <v>23.92</v>
      </c>
      <c r="G153" t="n">
        <v>179.4</v>
      </c>
      <c r="H153" t="n">
        <v>2.36</v>
      </c>
      <c r="I153" t="n">
        <v>8</v>
      </c>
      <c r="J153" t="n">
        <v>292.26</v>
      </c>
      <c r="K153" t="n">
        <v>56.94</v>
      </c>
      <c r="L153" t="n">
        <v>38.75</v>
      </c>
      <c r="M153" t="n">
        <v>6</v>
      </c>
      <c r="N153" t="n">
        <v>81.56999999999999</v>
      </c>
      <c r="O153" t="n">
        <v>36279.61</v>
      </c>
      <c r="P153" t="n">
        <v>352.81</v>
      </c>
      <c r="Q153" t="n">
        <v>452.55</v>
      </c>
      <c r="R153" t="n">
        <v>68.72</v>
      </c>
      <c r="S153" t="n">
        <v>57.64</v>
      </c>
      <c r="T153" t="n">
        <v>3459.89</v>
      </c>
      <c r="U153" t="n">
        <v>0.84</v>
      </c>
      <c r="V153" t="n">
        <v>0.89</v>
      </c>
      <c r="W153" t="n">
        <v>6.81</v>
      </c>
      <c r="X153" t="n">
        <v>0.2</v>
      </c>
      <c r="Y153" t="n">
        <v>1</v>
      </c>
      <c r="Z153" t="n">
        <v>10</v>
      </c>
      <c r="AA153" t="n">
        <v>547.7065448577646</v>
      </c>
      <c r="AB153" t="n">
        <v>749.396257781807</v>
      </c>
      <c r="AC153" t="n">
        <v>677.8749307233643</v>
      </c>
      <c r="AD153" t="n">
        <v>547706.5448577646</v>
      </c>
      <c r="AE153" t="n">
        <v>749396.257781807</v>
      </c>
      <c r="AF153" t="n">
        <v>1.841565842902288e-05</v>
      </c>
      <c r="AG153" t="n">
        <v>32</v>
      </c>
      <c r="AH153" t="n">
        <v>677874.9307233642</v>
      </c>
    </row>
    <row r="154">
      <c r="A154" t="n">
        <v>152</v>
      </c>
      <c r="B154" t="n">
        <v>115</v>
      </c>
      <c r="C154" t="inlineStr">
        <is>
          <t xml:space="preserve">CONCLUIDO	</t>
        </is>
      </c>
      <c r="D154" t="n">
        <v>3.7128</v>
      </c>
      <c r="E154" t="n">
        <v>26.93</v>
      </c>
      <c r="F154" t="n">
        <v>23.92</v>
      </c>
      <c r="G154" t="n">
        <v>179.41</v>
      </c>
      <c r="H154" t="n">
        <v>2.37</v>
      </c>
      <c r="I154" t="n">
        <v>8</v>
      </c>
      <c r="J154" t="n">
        <v>292.77</v>
      </c>
      <c r="K154" t="n">
        <v>56.94</v>
      </c>
      <c r="L154" t="n">
        <v>39</v>
      </c>
      <c r="M154" t="n">
        <v>6</v>
      </c>
      <c r="N154" t="n">
        <v>81.83</v>
      </c>
      <c r="O154" t="n">
        <v>36342.85</v>
      </c>
      <c r="P154" t="n">
        <v>352.88</v>
      </c>
      <c r="Q154" t="n">
        <v>452.56</v>
      </c>
      <c r="R154" t="n">
        <v>68.63</v>
      </c>
      <c r="S154" t="n">
        <v>57.64</v>
      </c>
      <c r="T154" t="n">
        <v>3413.54</v>
      </c>
      <c r="U154" t="n">
        <v>0.84</v>
      </c>
      <c r="V154" t="n">
        <v>0.89</v>
      </c>
      <c r="W154" t="n">
        <v>6.81</v>
      </c>
      <c r="X154" t="n">
        <v>0.2</v>
      </c>
      <c r="Y154" t="n">
        <v>1</v>
      </c>
      <c r="Z154" t="n">
        <v>10</v>
      </c>
      <c r="AA154" t="n">
        <v>547.7731176448676</v>
      </c>
      <c r="AB154" t="n">
        <v>749.4873456061054</v>
      </c>
      <c r="AC154" t="n">
        <v>677.9573252535541</v>
      </c>
      <c r="AD154" t="n">
        <v>547773.1176448676</v>
      </c>
      <c r="AE154" t="n">
        <v>749487.3456061054</v>
      </c>
      <c r="AF154" t="n">
        <v>1.841417053547606e-05</v>
      </c>
      <c r="AG154" t="n">
        <v>32</v>
      </c>
      <c r="AH154" t="n">
        <v>677957.3252535542</v>
      </c>
    </row>
    <row r="155">
      <c r="A155" t="n">
        <v>153</v>
      </c>
      <c r="B155" t="n">
        <v>115</v>
      </c>
      <c r="C155" t="inlineStr">
        <is>
          <t xml:space="preserve">CONCLUIDO	</t>
        </is>
      </c>
      <c r="D155" t="n">
        <v>3.7129</v>
      </c>
      <c r="E155" t="n">
        <v>26.93</v>
      </c>
      <c r="F155" t="n">
        <v>23.92</v>
      </c>
      <c r="G155" t="n">
        <v>179.41</v>
      </c>
      <c r="H155" t="n">
        <v>2.38</v>
      </c>
      <c r="I155" t="n">
        <v>8</v>
      </c>
      <c r="J155" t="n">
        <v>293.29</v>
      </c>
      <c r="K155" t="n">
        <v>56.94</v>
      </c>
      <c r="L155" t="n">
        <v>39.25</v>
      </c>
      <c r="M155" t="n">
        <v>6</v>
      </c>
      <c r="N155" t="n">
        <v>82.09</v>
      </c>
      <c r="O155" t="n">
        <v>36406.19</v>
      </c>
      <c r="P155" t="n">
        <v>352.64</v>
      </c>
      <c r="Q155" t="n">
        <v>452.57</v>
      </c>
      <c r="R155" t="n">
        <v>68.79000000000001</v>
      </c>
      <c r="S155" t="n">
        <v>57.64</v>
      </c>
      <c r="T155" t="n">
        <v>3494.14</v>
      </c>
      <c r="U155" t="n">
        <v>0.84</v>
      </c>
      <c r="V155" t="n">
        <v>0.89</v>
      </c>
      <c r="W155" t="n">
        <v>6.81</v>
      </c>
      <c r="X155" t="n">
        <v>0.2</v>
      </c>
      <c r="Y155" t="n">
        <v>1</v>
      </c>
      <c r="Z155" t="n">
        <v>10</v>
      </c>
      <c r="AA155" t="n">
        <v>547.6097850495396</v>
      </c>
      <c r="AB155" t="n">
        <v>749.2638667434521</v>
      </c>
      <c r="AC155" t="n">
        <v>677.755174899898</v>
      </c>
      <c r="AD155" t="n">
        <v>547609.7850495396</v>
      </c>
      <c r="AE155" t="n">
        <v>749263.8667434521</v>
      </c>
      <c r="AF155" t="n">
        <v>1.841466649999167e-05</v>
      </c>
      <c r="AG155" t="n">
        <v>32</v>
      </c>
      <c r="AH155" t="n">
        <v>677755.174899898</v>
      </c>
    </row>
    <row r="156">
      <c r="A156" t="n">
        <v>154</v>
      </c>
      <c r="B156" t="n">
        <v>115</v>
      </c>
      <c r="C156" t="inlineStr">
        <is>
          <t xml:space="preserve">CONCLUIDO	</t>
        </is>
      </c>
      <c r="D156" t="n">
        <v>3.7131</v>
      </c>
      <c r="E156" t="n">
        <v>26.93</v>
      </c>
      <c r="F156" t="n">
        <v>23.92</v>
      </c>
      <c r="G156" t="n">
        <v>179.4</v>
      </c>
      <c r="H156" t="n">
        <v>2.39</v>
      </c>
      <c r="I156" t="n">
        <v>8</v>
      </c>
      <c r="J156" t="n">
        <v>293.8</v>
      </c>
      <c r="K156" t="n">
        <v>56.94</v>
      </c>
      <c r="L156" t="n">
        <v>39.5</v>
      </c>
      <c r="M156" t="n">
        <v>6</v>
      </c>
      <c r="N156" t="n">
        <v>82.36</v>
      </c>
      <c r="O156" t="n">
        <v>36469.64</v>
      </c>
      <c r="P156" t="n">
        <v>352.17</v>
      </c>
      <c r="Q156" t="n">
        <v>452.56</v>
      </c>
      <c r="R156" t="n">
        <v>68.69</v>
      </c>
      <c r="S156" t="n">
        <v>57.64</v>
      </c>
      <c r="T156" t="n">
        <v>3441.07</v>
      </c>
      <c r="U156" t="n">
        <v>0.84</v>
      </c>
      <c r="V156" t="n">
        <v>0.89</v>
      </c>
      <c r="W156" t="n">
        <v>6.81</v>
      </c>
      <c r="X156" t="n">
        <v>0.2</v>
      </c>
      <c r="Y156" t="n">
        <v>1</v>
      </c>
      <c r="Z156" t="n">
        <v>10</v>
      </c>
      <c r="AA156" t="n">
        <v>547.2896600765123</v>
      </c>
      <c r="AB156" t="n">
        <v>748.8258576324389</v>
      </c>
      <c r="AC156" t="n">
        <v>677.3589687636903</v>
      </c>
      <c r="AD156" t="n">
        <v>547289.6600765123</v>
      </c>
      <c r="AE156" t="n">
        <v>748825.8576324389</v>
      </c>
      <c r="AF156" t="n">
        <v>1.841565842902288e-05</v>
      </c>
      <c r="AG156" t="n">
        <v>32</v>
      </c>
      <c r="AH156" t="n">
        <v>677358.9687636903</v>
      </c>
    </row>
    <row r="157">
      <c r="A157" t="n">
        <v>155</v>
      </c>
      <c r="B157" t="n">
        <v>115</v>
      </c>
      <c r="C157" t="inlineStr">
        <is>
          <t xml:space="preserve">CONCLUIDO	</t>
        </is>
      </c>
      <c r="D157" t="n">
        <v>3.7135</v>
      </c>
      <c r="E157" t="n">
        <v>26.93</v>
      </c>
      <c r="F157" t="n">
        <v>23.92</v>
      </c>
      <c r="G157" t="n">
        <v>179.38</v>
      </c>
      <c r="H157" t="n">
        <v>2.41</v>
      </c>
      <c r="I157" t="n">
        <v>8</v>
      </c>
      <c r="J157" t="n">
        <v>294.32</v>
      </c>
      <c r="K157" t="n">
        <v>56.94</v>
      </c>
      <c r="L157" t="n">
        <v>39.75</v>
      </c>
      <c r="M157" t="n">
        <v>6</v>
      </c>
      <c r="N157" t="n">
        <v>82.62</v>
      </c>
      <c r="O157" t="n">
        <v>36533.2</v>
      </c>
      <c r="P157" t="n">
        <v>351.7</v>
      </c>
      <c r="Q157" t="n">
        <v>452.55</v>
      </c>
      <c r="R157" t="n">
        <v>68.65000000000001</v>
      </c>
      <c r="S157" t="n">
        <v>57.64</v>
      </c>
      <c r="T157" t="n">
        <v>3425.16</v>
      </c>
      <c r="U157" t="n">
        <v>0.84</v>
      </c>
      <c r="V157" t="n">
        <v>0.89</v>
      </c>
      <c r="W157" t="n">
        <v>6.81</v>
      </c>
      <c r="X157" t="n">
        <v>0.19</v>
      </c>
      <c r="Y157" t="n">
        <v>1</v>
      </c>
      <c r="Z157" t="n">
        <v>10</v>
      </c>
      <c r="AA157" t="n">
        <v>546.9556303616135</v>
      </c>
      <c r="AB157" t="n">
        <v>748.3688234401635</v>
      </c>
      <c r="AC157" t="n">
        <v>676.9455532732741</v>
      </c>
      <c r="AD157" t="n">
        <v>546955.6303616136</v>
      </c>
      <c r="AE157" t="n">
        <v>748368.8234401635</v>
      </c>
      <c r="AF157" t="n">
        <v>1.841764228708531e-05</v>
      </c>
      <c r="AG157" t="n">
        <v>32</v>
      </c>
      <c r="AH157" t="n">
        <v>676945.5532732741</v>
      </c>
    </row>
    <row r="158">
      <c r="A158" t="n">
        <v>156</v>
      </c>
      <c r="B158" t="n">
        <v>115</v>
      </c>
      <c r="C158" t="inlineStr">
        <is>
          <t xml:space="preserve">CONCLUIDO	</t>
        </is>
      </c>
      <c r="D158" t="n">
        <v>3.7121</v>
      </c>
      <c r="E158" t="n">
        <v>26.94</v>
      </c>
      <c r="F158" t="n">
        <v>23.93</v>
      </c>
      <c r="G158" t="n">
        <v>179.45</v>
      </c>
      <c r="H158" t="n">
        <v>2.42</v>
      </c>
      <c r="I158" t="n">
        <v>8</v>
      </c>
      <c r="J158" t="n">
        <v>294.83</v>
      </c>
      <c r="K158" t="n">
        <v>56.94</v>
      </c>
      <c r="L158" t="n">
        <v>40</v>
      </c>
      <c r="M158" t="n">
        <v>6</v>
      </c>
      <c r="N158" t="n">
        <v>82.89</v>
      </c>
      <c r="O158" t="n">
        <v>36596.87</v>
      </c>
      <c r="P158" t="n">
        <v>351.39</v>
      </c>
      <c r="Q158" t="n">
        <v>452.56</v>
      </c>
      <c r="R158" t="n">
        <v>68.95999999999999</v>
      </c>
      <c r="S158" t="n">
        <v>57.64</v>
      </c>
      <c r="T158" t="n">
        <v>3575.77</v>
      </c>
      <c r="U158" t="n">
        <v>0.84</v>
      </c>
      <c r="V158" t="n">
        <v>0.89</v>
      </c>
      <c r="W158" t="n">
        <v>6.81</v>
      </c>
      <c r="X158" t="n">
        <v>0.2</v>
      </c>
      <c r="Y158" t="n">
        <v>1</v>
      </c>
      <c r="Z158" t="n">
        <v>10</v>
      </c>
      <c r="AA158" t="n">
        <v>546.8636896921405</v>
      </c>
      <c r="AB158" t="n">
        <v>748.2430261600543</v>
      </c>
      <c r="AC158" t="n">
        <v>676.8317619090211</v>
      </c>
      <c r="AD158" t="n">
        <v>546863.6896921404</v>
      </c>
      <c r="AE158" t="n">
        <v>748243.0261600544</v>
      </c>
      <c r="AF158" t="n">
        <v>1.84106987838668e-05</v>
      </c>
      <c r="AG158" t="n">
        <v>32</v>
      </c>
      <c r="AH158" t="n">
        <v>676831.7619090211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H3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35</v>
      </c>
      <c r="C2" t="inlineStr">
        <is>
          <t xml:space="preserve">CONCLUIDO	</t>
        </is>
      </c>
      <c r="D2" t="n">
        <v>3.018</v>
      </c>
      <c r="E2" t="n">
        <v>33.13</v>
      </c>
      <c r="F2" t="n">
        <v>28.45</v>
      </c>
      <c r="G2" t="n">
        <v>10.54</v>
      </c>
      <c r="H2" t="n">
        <v>0.22</v>
      </c>
      <c r="I2" t="n">
        <v>162</v>
      </c>
      <c r="J2" t="n">
        <v>80.84</v>
      </c>
      <c r="K2" t="n">
        <v>35.1</v>
      </c>
      <c r="L2" t="n">
        <v>1</v>
      </c>
      <c r="M2" t="n">
        <v>160</v>
      </c>
      <c r="N2" t="n">
        <v>9.74</v>
      </c>
      <c r="O2" t="n">
        <v>10204.21</v>
      </c>
      <c r="P2" t="n">
        <v>223.48</v>
      </c>
      <c r="Q2" t="n">
        <v>452.96</v>
      </c>
      <c r="R2" t="n">
        <v>216.01</v>
      </c>
      <c r="S2" t="n">
        <v>57.64</v>
      </c>
      <c r="T2" t="n">
        <v>76331.32000000001</v>
      </c>
      <c r="U2" t="n">
        <v>0.27</v>
      </c>
      <c r="V2" t="n">
        <v>0.75</v>
      </c>
      <c r="W2" t="n">
        <v>7.07</v>
      </c>
      <c r="X2" t="n">
        <v>4.72</v>
      </c>
      <c r="Y2" t="n">
        <v>1</v>
      </c>
      <c r="Z2" t="n">
        <v>10</v>
      </c>
      <c r="AA2" t="n">
        <v>551.9282138276063</v>
      </c>
      <c r="AB2" t="n">
        <v>755.1725315132346</v>
      </c>
      <c r="AC2" t="n">
        <v>683.0999249969155</v>
      </c>
      <c r="AD2" t="n">
        <v>551928.2138276063</v>
      </c>
      <c r="AE2" t="n">
        <v>755172.5315132346</v>
      </c>
      <c r="AF2" t="n">
        <v>2.418679371587362e-05</v>
      </c>
      <c r="AG2" t="n">
        <v>39</v>
      </c>
      <c r="AH2" t="n">
        <v>683099.9249969155</v>
      </c>
    </row>
    <row r="3">
      <c r="A3" t="n">
        <v>1</v>
      </c>
      <c r="B3" t="n">
        <v>35</v>
      </c>
      <c r="C3" t="inlineStr">
        <is>
          <t xml:space="preserve">CONCLUIDO	</t>
        </is>
      </c>
      <c r="D3" t="n">
        <v>3.1936</v>
      </c>
      <c r="E3" t="n">
        <v>31.31</v>
      </c>
      <c r="F3" t="n">
        <v>27.28</v>
      </c>
      <c r="G3" t="n">
        <v>13.2</v>
      </c>
      <c r="H3" t="n">
        <v>0.27</v>
      </c>
      <c r="I3" t="n">
        <v>124</v>
      </c>
      <c r="J3" t="n">
        <v>81.14</v>
      </c>
      <c r="K3" t="n">
        <v>35.1</v>
      </c>
      <c r="L3" t="n">
        <v>1.25</v>
      </c>
      <c r="M3" t="n">
        <v>122</v>
      </c>
      <c r="N3" t="n">
        <v>9.789999999999999</v>
      </c>
      <c r="O3" t="n">
        <v>10241.25</v>
      </c>
      <c r="P3" t="n">
        <v>213.4</v>
      </c>
      <c r="Q3" t="n">
        <v>452.85</v>
      </c>
      <c r="R3" t="n">
        <v>178.1</v>
      </c>
      <c r="S3" t="n">
        <v>57.64</v>
      </c>
      <c r="T3" t="n">
        <v>57566.34</v>
      </c>
      <c r="U3" t="n">
        <v>0.32</v>
      </c>
      <c r="V3" t="n">
        <v>0.78</v>
      </c>
      <c r="W3" t="n">
        <v>7</v>
      </c>
      <c r="X3" t="n">
        <v>3.55</v>
      </c>
      <c r="Y3" t="n">
        <v>1</v>
      </c>
      <c r="Z3" t="n">
        <v>10</v>
      </c>
      <c r="AA3" t="n">
        <v>514.2252349735251</v>
      </c>
      <c r="AB3" t="n">
        <v>703.5856525070462</v>
      </c>
      <c r="AC3" t="n">
        <v>636.4364253204384</v>
      </c>
      <c r="AD3" t="n">
        <v>514225.2349735251</v>
      </c>
      <c r="AE3" t="n">
        <v>703585.6525070462</v>
      </c>
      <c r="AF3" t="n">
        <v>2.559408363519351e-05</v>
      </c>
      <c r="AG3" t="n">
        <v>37</v>
      </c>
      <c r="AH3" t="n">
        <v>636436.4253204383</v>
      </c>
    </row>
    <row r="4">
      <c r="A4" t="n">
        <v>2</v>
      </c>
      <c r="B4" t="n">
        <v>35</v>
      </c>
      <c r="C4" t="inlineStr">
        <is>
          <t xml:space="preserve">CONCLUIDO	</t>
        </is>
      </c>
      <c r="D4" t="n">
        <v>3.3044</v>
      </c>
      <c r="E4" t="n">
        <v>30.26</v>
      </c>
      <c r="F4" t="n">
        <v>26.63</v>
      </c>
      <c r="G4" t="n">
        <v>15.82</v>
      </c>
      <c r="H4" t="n">
        <v>0.32</v>
      </c>
      <c r="I4" t="n">
        <v>101</v>
      </c>
      <c r="J4" t="n">
        <v>81.44</v>
      </c>
      <c r="K4" t="n">
        <v>35.1</v>
      </c>
      <c r="L4" t="n">
        <v>1.5</v>
      </c>
      <c r="M4" t="n">
        <v>99</v>
      </c>
      <c r="N4" t="n">
        <v>9.84</v>
      </c>
      <c r="O4" t="n">
        <v>10278.32</v>
      </c>
      <c r="P4" t="n">
        <v>207.39</v>
      </c>
      <c r="Q4" t="n">
        <v>452.99</v>
      </c>
      <c r="R4" t="n">
        <v>156.84</v>
      </c>
      <c r="S4" t="n">
        <v>57.64</v>
      </c>
      <c r="T4" t="n">
        <v>47055.21</v>
      </c>
      <c r="U4" t="n">
        <v>0.37</v>
      </c>
      <c r="V4" t="n">
        <v>0.8</v>
      </c>
      <c r="W4" t="n">
        <v>6.96</v>
      </c>
      <c r="X4" t="n">
        <v>2.9</v>
      </c>
      <c r="Y4" t="n">
        <v>1</v>
      </c>
      <c r="Z4" t="n">
        <v>10</v>
      </c>
      <c r="AA4" t="n">
        <v>494.1798985777061</v>
      </c>
      <c r="AB4" t="n">
        <v>676.1587389124584</v>
      </c>
      <c r="AC4" t="n">
        <v>611.6270978654029</v>
      </c>
      <c r="AD4" t="n">
        <v>494179.8985777061</v>
      </c>
      <c r="AE4" t="n">
        <v>676158.7389124584</v>
      </c>
      <c r="AF4" t="n">
        <v>2.648205472323817e-05</v>
      </c>
      <c r="AG4" t="n">
        <v>36</v>
      </c>
      <c r="AH4" t="n">
        <v>611627.0978654029</v>
      </c>
    </row>
    <row r="5">
      <c r="A5" t="n">
        <v>3</v>
      </c>
      <c r="B5" t="n">
        <v>35</v>
      </c>
      <c r="C5" t="inlineStr">
        <is>
          <t xml:space="preserve">CONCLUIDO	</t>
        </is>
      </c>
      <c r="D5" t="n">
        <v>3.3946</v>
      </c>
      <c r="E5" t="n">
        <v>29.46</v>
      </c>
      <c r="F5" t="n">
        <v>26.12</v>
      </c>
      <c r="G5" t="n">
        <v>18.66</v>
      </c>
      <c r="H5" t="n">
        <v>0.38</v>
      </c>
      <c r="I5" t="n">
        <v>84</v>
      </c>
      <c r="J5" t="n">
        <v>81.73999999999999</v>
      </c>
      <c r="K5" t="n">
        <v>35.1</v>
      </c>
      <c r="L5" t="n">
        <v>1.75</v>
      </c>
      <c r="M5" t="n">
        <v>82</v>
      </c>
      <c r="N5" t="n">
        <v>9.890000000000001</v>
      </c>
      <c r="O5" t="n">
        <v>10315.41</v>
      </c>
      <c r="P5" t="n">
        <v>202.54</v>
      </c>
      <c r="Q5" t="n">
        <v>452.83</v>
      </c>
      <c r="R5" t="n">
        <v>140.13</v>
      </c>
      <c r="S5" t="n">
        <v>57.64</v>
      </c>
      <c r="T5" t="n">
        <v>38782.12</v>
      </c>
      <c r="U5" t="n">
        <v>0.41</v>
      </c>
      <c r="V5" t="n">
        <v>0.8100000000000001</v>
      </c>
      <c r="W5" t="n">
        <v>6.93</v>
      </c>
      <c r="X5" t="n">
        <v>2.39</v>
      </c>
      <c r="Y5" t="n">
        <v>1</v>
      </c>
      <c r="Z5" t="n">
        <v>10</v>
      </c>
      <c r="AA5" t="n">
        <v>476.8028684544677</v>
      </c>
      <c r="AB5" t="n">
        <v>652.3827196773799</v>
      </c>
      <c r="AC5" t="n">
        <v>590.1202285362677</v>
      </c>
      <c r="AD5" t="n">
        <v>476802.8684544677</v>
      </c>
      <c r="AE5" t="n">
        <v>652382.7196773799</v>
      </c>
      <c r="AF5" t="n">
        <v>2.720493371368608e-05</v>
      </c>
      <c r="AG5" t="n">
        <v>35</v>
      </c>
      <c r="AH5" t="n">
        <v>590120.2285362678</v>
      </c>
    </row>
    <row r="6">
      <c r="A6" t="n">
        <v>4</v>
      </c>
      <c r="B6" t="n">
        <v>35</v>
      </c>
      <c r="C6" t="inlineStr">
        <is>
          <t xml:space="preserve">CONCLUIDO	</t>
        </is>
      </c>
      <c r="D6" t="n">
        <v>3.4522</v>
      </c>
      <c r="E6" t="n">
        <v>28.97</v>
      </c>
      <c r="F6" t="n">
        <v>25.82</v>
      </c>
      <c r="G6" t="n">
        <v>21.22</v>
      </c>
      <c r="H6" t="n">
        <v>0.43</v>
      </c>
      <c r="I6" t="n">
        <v>73</v>
      </c>
      <c r="J6" t="n">
        <v>82.04000000000001</v>
      </c>
      <c r="K6" t="n">
        <v>35.1</v>
      </c>
      <c r="L6" t="n">
        <v>2</v>
      </c>
      <c r="M6" t="n">
        <v>71</v>
      </c>
      <c r="N6" t="n">
        <v>9.94</v>
      </c>
      <c r="O6" t="n">
        <v>10352.53</v>
      </c>
      <c r="P6" t="n">
        <v>199.2</v>
      </c>
      <c r="Q6" t="n">
        <v>452.7</v>
      </c>
      <c r="R6" t="n">
        <v>130.91</v>
      </c>
      <c r="S6" t="n">
        <v>57.64</v>
      </c>
      <c r="T6" t="n">
        <v>34230.38</v>
      </c>
      <c r="U6" t="n">
        <v>0.44</v>
      </c>
      <c r="V6" t="n">
        <v>0.82</v>
      </c>
      <c r="W6" t="n">
        <v>6.9</v>
      </c>
      <c r="X6" t="n">
        <v>2.09</v>
      </c>
      <c r="Y6" t="n">
        <v>1</v>
      </c>
      <c r="Z6" t="n">
        <v>10</v>
      </c>
      <c r="AA6" t="n">
        <v>462.593092846736</v>
      </c>
      <c r="AB6" t="n">
        <v>632.9402777998254</v>
      </c>
      <c r="AC6" t="n">
        <v>572.5333460238685</v>
      </c>
      <c r="AD6" t="n">
        <v>462593.092846736</v>
      </c>
      <c r="AE6" t="n">
        <v>632940.2777998254</v>
      </c>
      <c r="AF6" t="n">
        <v>2.766655045259739e-05</v>
      </c>
      <c r="AG6" t="n">
        <v>34</v>
      </c>
      <c r="AH6" t="n">
        <v>572533.3460238685</v>
      </c>
    </row>
    <row r="7">
      <c r="A7" t="n">
        <v>5</v>
      </c>
      <c r="B7" t="n">
        <v>35</v>
      </c>
      <c r="C7" t="inlineStr">
        <is>
          <t xml:space="preserve">CONCLUIDO	</t>
        </is>
      </c>
      <c r="D7" t="n">
        <v>3.5039</v>
      </c>
      <c r="E7" t="n">
        <v>28.54</v>
      </c>
      <c r="F7" t="n">
        <v>25.55</v>
      </c>
      <c r="G7" t="n">
        <v>23.95</v>
      </c>
      <c r="H7" t="n">
        <v>0.48</v>
      </c>
      <c r="I7" t="n">
        <v>64</v>
      </c>
      <c r="J7" t="n">
        <v>82.34</v>
      </c>
      <c r="K7" t="n">
        <v>35.1</v>
      </c>
      <c r="L7" t="n">
        <v>2.25</v>
      </c>
      <c r="M7" t="n">
        <v>62</v>
      </c>
      <c r="N7" t="n">
        <v>9.99</v>
      </c>
      <c r="O7" t="n">
        <v>10389.66</v>
      </c>
      <c r="P7" t="n">
        <v>196.12</v>
      </c>
      <c r="Q7" t="n">
        <v>452.67</v>
      </c>
      <c r="R7" t="n">
        <v>121.63</v>
      </c>
      <c r="S7" t="n">
        <v>57.64</v>
      </c>
      <c r="T7" t="n">
        <v>29632.8</v>
      </c>
      <c r="U7" t="n">
        <v>0.47</v>
      </c>
      <c r="V7" t="n">
        <v>0.83</v>
      </c>
      <c r="W7" t="n">
        <v>6.9</v>
      </c>
      <c r="X7" t="n">
        <v>1.82</v>
      </c>
      <c r="Y7" t="n">
        <v>1</v>
      </c>
      <c r="Z7" t="n">
        <v>10</v>
      </c>
      <c r="AA7" t="n">
        <v>457.8723950904973</v>
      </c>
      <c r="AB7" t="n">
        <v>626.4812108672531</v>
      </c>
      <c r="AC7" t="n">
        <v>566.6907233739835</v>
      </c>
      <c r="AD7" t="n">
        <v>457872.3950904973</v>
      </c>
      <c r="AE7" t="n">
        <v>626481.2108672531</v>
      </c>
      <c r="AF7" t="n">
        <v>2.808088353248827e-05</v>
      </c>
      <c r="AG7" t="n">
        <v>34</v>
      </c>
      <c r="AH7" t="n">
        <v>566690.7233739835</v>
      </c>
    </row>
    <row r="8">
      <c r="A8" t="n">
        <v>6</v>
      </c>
      <c r="B8" t="n">
        <v>35</v>
      </c>
      <c r="C8" t="inlineStr">
        <is>
          <t xml:space="preserve">CONCLUIDO	</t>
        </is>
      </c>
      <c r="D8" t="n">
        <v>3.5438</v>
      </c>
      <c r="E8" t="n">
        <v>28.22</v>
      </c>
      <c r="F8" t="n">
        <v>25.34</v>
      </c>
      <c r="G8" t="n">
        <v>26.68</v>
      </c>
      <c r="H8" t="n">
        <v>0.53</v>
      </c>
      <c r="I8" t="n">
        <v>57</v>
      </c>
      <c r="J8" t="n">
        <v>82.65000000000001</v>
      </c>
      <c r="K8" t="n">
        <v>35.1</v>
      </c>
      <c r="L8" t="n">
        <v>2.5</v>
      </c>
      <c r="M8" t="n">
        <v>55</v>
      </c>
      <c r="N8" t="n">
        <v>10.04</v>
      </c>
      <c r="O8" t="n">
        <v>10426.82</v>
      </c>
      <c r="P8" t="n">
        <v>193.61</v>
      </c>
      <c r="Q8" t="n">
        <v>452.76</v>
      </c>
      <c r="R8" t="n">
        <v>115.08</v>
      </c>
      <c r="S8" t="n">
        <v>57.64</v>
      </c>
      <c r="T8" t="n">
        <v>26394.71</v>
      </c>
      <c r="U8" t="n">
        <v>0.5</v>
      </c>
      <c r="V8" t="n">
        <v>0.84</v>
      </c>
      <c r="W8" t="n">
        <v>6.88</v>
      </c>
      <c r="X8" t="n">
        <v>1.62</v>
      </c>
      <c r="Y8" t="n">
        <v>1</v>
      </c>
      <c r="Z8" t="n">
        <v>10</v>
      </c>
      <c r="AA8" t="n">
        <v>445.3843731564502</v>
      </c>
      <c r="AB8" t="n">
        <v>609.3945483244449</v>
      </c>
      <c r="AC8" t="n">
        <v>551.2347879229794</v>
      </c>
      <c r="AD8" t="n">
        <v>445384.3731564502</v>
      </c>
      <c r="AE8" t="n">
        <v>609394.5483244449</v>
      </c>
      <c r="AF8" t="n">
        <v>2.840064929433829e-05</v>
      </c>
      <c r="AG8" t="n">
        <v>33</v>
      </c>
      <c r="AH8" t="n">
        <v>551234.7879229794</v>
      </c>
    </row>
    <row r="9">
      <c r="A9" t="n">
        <v>7</v>
      </c>
      <c r="B9" t="n">
        <v>35</v>
      </c>
      <c r="C9" t="inlineStr">
        <is>
          <t xml:space="preserve">CONCLUIDO	</t>
        </is>
      </c>
      <c r="D9" t="n">
        <v>3.5798</v>
      </c>
      <c r="E9" t="n">
        <v>27.93</v>
      </c>
      <c r="F9" t="n">
        <v>25.16</v>
      </c>
      <c r="G9" t="n">
        <v>29.6</v>
      </c>
      <c r="H9" t="n">
        <v>0.58</v>
      </c>
      <c r="I9" t="n">
        <v>51</v>
      </c>
      <c r="J9" t="n">
        <v>82.95</v>
      </c>
      <c r="K9" t="n">
        <v>35.1</v>
      </c>
      <c r="L9" t="n">
        <v>2.75</v>
      </c>
      <c r="M9" t="n">
        <v>49</v>
      </c>
      <c r="N9" t="n">
        <v>10.1</v>
      </c>
      <c r="O9" t="n">
        <v>10463.99</v>
      </c>
      <c r="P9" t="n">
        <v>191.27</v>
      </c>
      <c r="Q9" t="n">
        <v>452.66</v>
      </c>
      <c r="R9" t="n">
        <v>109.23</v>
      </c>
      <c r="S9" t="n">
        <v>57.64</v>
      </c>
      <c r="T9" t="n">
        <v>23500.38</v>
      </c>
      <c r="U9" t="n">
        <v>0.53</v>
      </c>
      <c r="V9" t="n">
        <v>0.84</v>
      </c>
      <c r="W9" t="n">
        <v>6.88</v>
      </c>
      <c r="X9" t="n">
        <v>1.44</v>
      </c>
      <c r="Y9" t="n">
        <v>1</v>
      </c>
      <c r="Z9" t="n">
        <v>10</v>
      </c>
      <c r="AA9" t="n">
        <v>442.1254444061568</v>
      </c>
      <c r="AB9" t="n">
        <v>604.9355382345041</v>
      </c>
      <c r="AC9" t="n">
        <v>547.2013394977625</v>
      </c>
      <c r="AD9" t="n">
        <v>442125.4444061568</v>
      </c>
      <c r="AE9" t="n">
        <v>604935.5382345041</v>
      </c>
      <c r="AF9" t="n">
        <v>2.868915975615785e-05</v>
      </c>
      <c r="AG9" t="n">
        <v>33</v>
      </c>
      <c r="AH9" t="n">
        <v>547201.3394977625</v>
      </c>
    </row>
    <row r="10">
      <c r="A10" t="n">
        <v>8</v>
      </c>
      <c r="B10" t="n">
        <v>35</v>
      </c>
      <c r="C10" t="inlineStr">
        <is>
          <t xml:space="preserve">CONCLUIDO	</t>
        </is>
      </c>
      <c r="D10" t="n">
        <v>3.6039</v>
      </c>
      <c r="E10" t="n">
        <v>27.75</v>
      </c>
      <c r="F10" t="n">
        <v>25.05</v>
      </c>
      <c r="G10" t="n">
        <v>31.97</v>
      </c>
      <c r="H10" t="n">
        <v>0.63</v>
      </c>
      <c r="I10" t="n">
        <v>47</v>
      </c>
      <c r="J10" t="n">
        <v>83.25</v>
      </c>
      <c r="K10" t="n">
        <v>35.1</v>
      </c>
      <c r="L10" t="n">
        <v>3</v>
      </c>
      <c r="M10" t="n">
        <v>45</v>
      </c>
      <c r="N10" t="n">
        <v>10.15</v>
      </c>
      <c r="O10" t="n">
        <v>10501.19</v>
      </c>
      <c r="P10" t="n">
        <v>189.57</v>
      </c>
      <c r="Q10" t="n">
        <v>452.63</v>
      </c>
      <c r="R10" t="n">
        <v>105.43</v>
      </c>
      <c r="S10" t="n">
        <v>57.64</v>
      </c>
      <c r="T10" t="n">
        <v>21619.32</v>
      </c>
      <c r="U10" t="n">
        <v>0.55</v>
      </c>
      <c r="V10" t="n">
        <v>0.85</v>
      </c>
      <c r="W10" t="n">
        <v>6.87</v>
      </c>
      <c r="X10" t="n">
        <v>1.32</v>
      </c>
      <c r="Y10" t="n">
        <v>1</v>
      </c>
      <c r="Z10" t="n">
        <v>10</v>
      </c>
      <c r="AA10" t="n">
        <v>439.8988842254339</v>
      </c>
      <c r="AB10" t="n">
        <v>601.8890603663365</v>
      </c>
      <c r="AC10" t="n">
        <v>544.4456132015745</v>
      </c>
      <c r="AD10" t="n">
        <v>439898.8842254339</v>
      </c>
      <c r="AE10" t="n">
        <v>601889.0603663365</v>
      </c>
      <c r="AF10" t="n">
        <v>2.888230148198706e-05</v>
      </c>
      <c r="AG10" t="n">
        <v>33</v>
      </c>
      <c r="AH10" t="n">
        <v>544445.6132015744</v>
      </c>
    </row>
    <row r="11">
      <c r="A11" t="n">
        <v>9</v>
      </c>
      <c r="B11" t="n">
        <v>35</v>
      </c>
      <c r="C11" t="inlineStr">
        <is>
          <t xml:space="preserve">CONCLUIDO	</t>
        </is>
      </c>
      <c r="D11" t="n">
        <v>3.629</v>
      </c>
      <c r="E11" t="n">
        <v>27.56</v>
      </c>
      <c r="F11" t="n">
        <v>24.92</v>
      </c>
      <c r="G11" t="n">
        <v>34.78</v>
      </c>
      <c r="H11" t="n">
        <v>0.68</v>
      </c>
      <c r="I11" t="n">
        <v>43</v>
      </c>
      <c r="J11" t="n">
        <v>83.55</v>
      </c>
      <c r="K11" t="n">
        <v>35.1</v>
      </c>
      <c r="L11" t="n">
        <v>3.25</v>
      </c>
      <c r="M11" t="n">
        <v>41</v>
      </c>
      <c r="N11" t="n">
        <v>10.2</v>
      </c>
      <c r="O11" t="n">
        <v>10538.42</v>
      </c>
      <c r="P11" t="n">
        <v>187.57</v>
      </c>
      <c r="Q11" t="n">
        <v>452.66</v>
      </c>
      <c r="R11" t="n">
        <v>101.18</v>
      </c>
      <c r="S11" t="n">
        <v>57.64</v>
      </c>
      <c r="T11" t="n">
        <v>19513.46</v>
      </c>
      <c r="U11" t="n">
        <v>0.57</v>
      </c>
      <c r="V11" t="n">
        <v>0.85</v>
      </c>
      <c r="W11" t="n">
        <v>6.87</v>
      </c>
      <c r="X11" t="n">
        <v>1.2</v>
      </c>
      <c r="Y11" t="n">
        <v>1</v>
      </c>
      <c r="Z11" t="n">
        <v>10</v>
      </c>
      <c r="AA11" t="n">
        <v>428.5994146023551</v>
      </c>
      <c r="AB11" t="n">
        <v>586.4286275306225</v>
      </c>
      <c r="AC11" t="n">
        <v>530.4607023768473</v>
      </c>
      <c r="AD11" t="n">
        <v>428599.4146023551</v>
      </c>
      <c r="AE11" t="n">
        <v>586428.6275306225</v>
      </c>
      <c r="AF11" t="n">
        <v>2.908345738731126e-05</v>
      </c>
      <c r="AG11" t="n">
        <v>32</v>
      </c>
      <c r="AH11" t="n">
        <v>530460.7023768473</v>
      </c>
    </row>
    <row r="12">
      <c r="A12" t="n">
        <v>10</v>
      </c>
      <c r="B12" t="n">
        <v>35</v>
      </c>
      <c r="C12" t="inlineStr">
        <is>
          <t xml:space="preserve">CONCLUIDO	</t>
        </is>
      </c>
      <c r="D12" t="n">
        <v>3.6533</v>
      </c>
      <c r="E12" t="n">
        <v>27.37</v>
      </c>
      <c r="F12" t="n">
        <v>24.81</v>
      </c>
      <c r="G12" t="n">
        <v>38.17</v>
      </c>
      <c r="H12" t="n">
        <v>0.73</v>
      </c>
      <c r="I12" t="n">
        <v>39</v>
      </c>
      <c r="J12" t="n">
        <v>83.84999999999999</v>
      </c>
      <c r="K12" t="n">
        <v>35.1</v>
      </c>
      <c r="L12" t="n">
        <v>3.5</v>
      </c>
      <c r="M12" t="n">
        <v>37</v>
      </c>
      <c r="N12" t="n">
        <v>10.25</v>
      </c>
      <c r="O12" t="n">
        <v>10575.66</v>
      </c>
      <c r="P12" t="n">
        <v>185.57</v>
      </c>
      <c r="Q12" t="n">
        <v>452.66</v>
      </c>
      <c r="R12" t="n">
        <v>97.56</v>
      </c>
      <c r="S12" t="n">
        <v>57.64</v>
      </c>
      <c r="T12" t="n">
        <v>17723.07</v>
      </c>
      <c r="U12" t="n">
        <v>0.59</v>
      </c>
      <c r="V12" t="n">
        <v>0.85</v>
      </c>
      <c r="W12" t="n">
        <v>6.86</v>
      </c>
      <c r="X12" t="n">
        <v>1.08</v>
      </c>
      <c r="Y12" t="n">
        <v>1</v>
      </c>
      <c r="Z12" t="n">
        <v>10</v>
      </c>
      <c r="AA12" t="n">
        <v>426.2272981483521</v>
      </c>
      <c r="AB12" t="n">
        <v>583.1829931478634</v>
      </c>
      <c r="AC12" t="n">
        <v>527.5248267843023</v>
      </c>
      <c r="AD12" t="n">
        <v>426227.2981483521</v>
      </c>
      <c r="AE12" t="n">
        <v>583182.9931478634</v>
      </c>
      <c r="AF12" t="n">
        <v>2.927820194903946e-05</v>
      </c>
      <c r="AG12" t="n">
        <v>32</v>
      </c>
      <c r="AH12" t="n">
        <v>527524.8267843022</v>
      </c>
    </row>
    <row r="13">
      <c r="A13" t="n">
        <v>11</v>
      </c>
      <c r="B13" t="n">
        <v>35</v>
      </c>
      <c r="C13" t="inlineStr">
        <is>
          <t xml:space="preserve">CONCLUIDO	</t>
        </is>
      </c>
      <c r="D13" t="n">
        <v>3.6648</v>
      </c>
      <c r="E13" t="n">
        <v>27.29</v>
      </c>
      <c r="F13" t="n">
        <v>24.76</v>
      </c>
      <c r="G13" t="n">
        <v>40.15</v>
      </c>
      <c r="H13" t="n">
        <v>0.78</v>
      </c>
      <c r="I13" t="n">
        <v>37</v>
      </c>
      <c r="J13" t="n">
        <v>84.15000000000001</v>
      </c>
      <c r="K13" t="n">
        <v>35.1</v>
      </c>
      <c r="L13" t="n">
        <v>3.75</v>
      </c>
      <c r="M13" t="n">
        <v>35</v>
      </c>
      <c r="N13" t="n">
        <v>10.3</v>
      </c>
      <c r="O13" t="n">
        <v>10612.93</v>
      </c>
      <c r="P13" t="n">
        <v>184.68</v>
      </c>
      <c r="Q13" t="n">
        <v>452.71</v>
      </c>
      <c r="R13" t="n">
        <v>95.81999999999999</v>
      </c>
      <c r="S13" t="n">
        <v>57.64</v>
      </c>
      <c r="T13" t="n">
        <v>16862.97</v>
      </c>
      <c r="U13" t="n">
        <v>0.6</v>
      </c>
      <c r="V13" t="n">
        <v>0.86</v>
      </c>
      <c r="W13" t="n">
        <v>6.86</v>
      </c>
      <c r="X13" t="n">
        <v>1.03</v>
      </c>
      <c r="Y13" t="n">
        <v>1</v>
      </c>
      <c r="Z13" t="n">
        <v>10</v>
      </c>
      <c r="AA13" t="n">
        <v>425.1545514383873</v>
      </c>
      <c r="AB13" t="n">
        <v>581.7152137730449</v>
      </c>
      <c r="AC13" t="n">
        <v>526.1971302129751</v>
      </c>
      <c r="AD13" t="n">
        <v>425154.5514383873</v>
      </c>
      <c r="AE13" t="n">
        <v>581715.2137730449</v>
      </c>
      <c r="AF13" t="n">
        <v>2.937036501323183e-05</v>
      </c>
      <c r="AG13" t="n">
        <v>32</v>
      </c>
      <c r="AH13" t="n">
        <v>526197.1302129751</v>
      </c>
    </row>
    <row r="14">
      <c r="A14" t="n">
        <v>12</v>
      </c>
      <c r="B14" t="n">
        <v>35</v>
      </c>
      <c r="C14" t="inlineStr">
        <is>
          <t xml:space="preserve">CONCLUIDO	</t>
        </is>
      </c>
      <c r="D14" t="n">
        <v>3.6869</v>
      </c>
      <c r="E14" t="n">
        <v>27.12</v>
      </c>
      <c r="F14" t="n">
        <v>24.65</v>
      </c>
      <c r="G14" t="n">
        <v>43.49</v>
      </c>
      <c r="H14" t="n">
        <v>0.83</v>
      </c>
      <c r="I14" t="n">
        <v>34</v>
      </c>
      <c r="J14" t="n">
        <v>84.45999999999999</v>
      </c>
      <c r="K14" t="n">
        <v>35.1</v>
      </c>
      <c r="L14" t="n">
        <v>4</v>
      </c>
      <c r="M14" t="n">
        <v>32</v>
      </c>
      <c r="N14" t="n">
        <v>10.36</v>
      </c>
      <c r="O14" t="n">
        <v>10650.22</v>
      </c>
      <c r="P14" t="n">
        <v>182.53</v>
      </c>
      <c r="Q14" t="n">
        <v>452.61</v>
      </c>
      <c r="R14" t="n">
        <v>92.36</v>
      </c>
      <c r="S14" t="n">
        <v>57.64</v>
      </c>
      <c r="T14" t="n">
        <v>15147.61</v>
      </c>
      <c r="U14" t="n">
        <v>0.62</v>
      </c>
      <c r="V14" t="n">
        <v>0.86</v>
      </c>
      <c r="W14" t="n">
        <v>6.85</v>
      </c>
      <c r="X14" t="n">
        <v>0.92</v>
      </c>
      <c r="Y14" t="n">
        <v>1</v>
      </c>
      <c r="Z14" t="n">
        <v>10</v>
      </c>
      <c r="AA14" t="n">
        <v>422.8126018266528</v>
      </c>
      <c r="AB14" t="n">
        <v>578.5108549947447</v>
      </c>
      <c r="AC14" t="n">
        <v>523.2985909391301</v>
      </c>
      <c r="AD14" t="n">
        <v>422812.6018266528</v>
      </c>
      <c r="AE14" t="n">
        <v>578510.8549947448</v>
      </c>
      <c r="AF14" t="n">
        <v>2.954747838007106e-05</v>
      </c>
      <c r="AG14" t="n">
        <v>32</v>
      </c>
      <c r="AH14" t="n">
        <v>523298.5909391302</v>
      </c>
    </row>
    <row r="15">
      <c r="A15" t="n">
        <v>13</v>
      </c>
      <c r="B15" t="n">
        <v>35</v>
      </c>
      <c r="C15" t="inlineStr">
        <is>
          <t xml:space="preserve">CONCLUIDO	</t>
        </is>
      </c>
      <c r="D15" t="n">
        <v>3.6929</v>
      </c>
      <c r="E15" t="n">
        <v>27.08</v>
      </c>
      <c r="F15" t="n">
        <v>24.64</v>
      </c>
      <c r="G15" t="n">
        <v>46.19</v>
      </c>
      <c r="H15" t="n">
        <v>0.88</v>
      </c>
      <c r="I15" t="n">
        <v>32</v>
      </c>
      <c r="J15" t="n">
        <v>84.76000000000001</v>
      </c>
      <c r="K15" t="n">
        <v>35.1</v>
      </c>
      <c r="L15" t="n">
        <v>4.25</v>
      </c>
      <c r="M15" t="n">
        <v>30</v>
      </c>
      <c r="N15" t="n">
        <v>10.41</v>
      </c>
      <c r="O15" t="n">
        <v>10687.53</v>
      </c>
      <c r="P15" t="n">
        <v>181.57</v>
      </c>
      <c r="Q15" t="n">
        <v>452.58</v>
      </c>
      <c r="R15" t="n">
        <v>91.8</v>
      </c>
      <c r="S15" t="n">
        <v>57.64</v>
      </c>
      <c r="T15" t="n">
        <v>14877.13</v>
      </c>
      <c r="U15" t="n">
        <v>0.63</v>
      </c>
      <c r="V15" t="n">
        <v>0.86</v>
      </c>
      <c r="W15" t="n">
        <v>6.85</v>
      </c>
      <c r="X15" t="n">
        <v>0.91</v>
      </c>
      <c r="Y15" t="n">
        <v>1</v>
      </c>
      <c r="Z15" t="n">
        <v>10</v>
      </c>
      <c r="AA15" t="n">
        <v>421.9505348059954</v>
      </c>
      <c r="AB15" t="n">
        <v>577.3313368653685</v>
      </c>
      <c r="AC15" t="n">
        <v>522.2316443645575</v>
      </c>
      <c r="AD15" t="n">
        <v>421950.5348059954</v>
      </c>
      <c r="AE15" t="n">
        <v>577331.3368653685</v>
      </c>
      <c r="AF15" t="n">
        <v>2.959556345704098e-05</v>
      </c>
      <c r="AG15" t="n">
        <v>32</v>
      </c>
      <c r="AH15" t="n">
        <v>522231.6443645575</v>
      </c>
    </row>
    <row r="16">
      <c r="A16" t="n">
        <v>14</v>
      </c>
      <c r="B16" t="n">
        <v>35</v>
      </c>
      <c r="C16" t="inlineStr">
        <is>
          <t xml:space="preserve">CONCLUIDO	</t>
        </is>
      </c>
      <c r="D16" t="n">
        <v>3.7087</v>
      </c>
      <c r="E16" t="n">
        <v>26.96</v>
      </c>
      <c r="F16" t="n">
        <v>24.56</v>
      </c>
      <c r="G16" t="n">
        <v>49.11</v>
      </c>
      <c r="H16" t="n">
        <v>0.93</v>
      </c>
      <c r="I16" t="n">
        <v>30</v>
      </c>
      <c r="J16" t="n">
        <v>85.06</v>
      </c>
      <c r="K16" t="n">
        <v>35.1</v>
      </c>
      <c r="L16" t="n">
        <v>4.5</v>
      </c>
      <c r="M16" t="n">
        <v>28</v>
      </c>
      <c r="N16" t="n">
        <v>10.46</v>
      </c>
      <c r="O16" t="n">
        <v>10724.86</v>
      </c>
      <c r="P16" t="n">
        <v>180.17</v>
      </c>
      <c r="Q16" t="n">
        <v>452.63</v>
      </c>
      <c r="R16" t="n">
        <v>89.36</v>
      </c>
      <c r="S16" t="n">
        <v>57.64</v>
      </c>
      <c r="T16" t="n">
        <v>13667.49</v>
      </c>
      <c r="U16" t="n">
        <v>0.65</v>
      </c>
      <c r="V16" t="n">
        <v>0.86</v>
      </c>
      <c r="W16" t="n">
        <v>6.84</v>
      </c>
      <c r="X16" t="n">
        <v>0.83</v>
      </c>
      <c r="Y16" t="n">
        <v>1</v>
      </c>
      <c r="Z16" t="n">
        <v>10</v>
      </c>
      <c r="AA16" t="n">
        <v>420.3880590181751</v>
      </c>
      <c r="AB16" t="n">
        <v>575.193488560906</v>
      </c>
      <c r="AC16" t="n">
        <v>520.2978293017838</v>
      </c>
      <c r="AD16" t="n">
        <v>420388.0590181751</v>
      </c>
      <c r="AE16" t="n">
        <v>575193.4885609059</v>
      </c>
      <c r="AF16" t="n">
        <v>2.97221874930618e-05</v>
      </c>
      <c r="AG16" t="n">
        <v>32</v>
      </c>
      <c r="AH16" t="n">
        <v>520297.8293017838</v>
      </c>
    </row>
    <row r="17">
      <c r="A17" t="n">
        <v>15</v>
      </c>
      <c r="B17" t="n">
        <v>35</v>
      </c>
      <c r="C17" t="inlineStr">
        <is>
          <t xml:space="preserve">CONCLUIDO	</t>
        </is>
      </c>
      <c r="D17" t="n">
        <v>3.7202</v>
      </c>
      <c r="E17" t="n">
        <v>26.88</v>
      </c>
      <c r="F17" t="n">
        <v>24.51</v>
      </c>
      <c r="G17" t="n">
        <v>52.51</v>
      </c>
      <c r="H17" t="n">
        <v>0.98</v>
      </c>
      <c r="I17" t="n">
        <v>28</v>
      </c>
      <c r="J17" t="n">
        <v>85.36</v>
      </c>
      <c r="K17" t="n">
        <v>35.1</v>
      </c>
      <c r="L17" t="n">
        <v>4.75</v>
      </c>
      <c r="M17" t="n">
        <v>26</v>
      </c>
      <c r="N17" t="n">
        <v>10.51</v>
      </c>
      <c r="O17" t="n">
        <v>10762.22</v>
      </c>
      <c r="P17" t="n">
        <v>178.81</v>
      </c>
      <c r="Q17" t="n">
        <v>452.58</v>
      </c>
      <c r="R17" t="n">
        <v>87.69</v>
      </c>
      <c r="S17" t="n">
        <v>57.64</v>
      </c>
      <c r="T17" t="n">
        <v>12842.92</v>
      </c>
      <c r="U17" t="n">
        <v>0.66</v>
      </c>
      <c r="V17" t="n">
        <v>0.87</v>
      </c>
      <c r="W17" t="n">
        <v>6.84</v>
      </c>
      <c r="X17" t="n">
        <v>0.78</v>
      </c>
      <c r="Y17" t="n">
        <v>1</v>
      </c>
      <c r="Z17" t="n">
        <v>10</v>
      </c>
      <c r="AA17" t="n">
        <v>419.0437722671635</v>
      </c>
      <c r="AB17" t="n">
        <v>573.3541761224261</v>
      </c>
      <c r="AC17" t="n">
        <v>518.6340582609413</v>
      </c>
      <c r="AD17" t="n">
        <v>419043.7722671635</v>
      </c>
      <c r="AE17" t="n">
        <v>573354.1761224261</v>
      </c>
      <c r="AF17" t="n">
        <v>2.981435055725416e-05</v>
      </c>
      <c r="AG17" t="n">
        <v>32</v>
      </c>
      <c r="AH17" t="n">
        <v>518634.0582609412</v>
      </c>
    </row>
    <row r="18">
      <c r="A18" t="n">
        <v>16</v>
      </c>
      <c r="B18" t="n">
        <v>35</v>
      </c>
      <c r="C18" t="inlineStr">
        <is>
          <t xml:space="preserve">CONCLUIDO	</t>
        </is>
      </c>
      <c r="D18" t="n">
        <v>3.7282</v>
      </c>
      <c r="E18" t="n">
        <v>26.82</v>
      </c>
      <c r="F18" t="n">
        <v>24.47</v>
      </c>
      <c r="G18" t="n">
        <v>54.37</v>
      </c>
      <c r="H18" t="n">
        <v>1.02</v>
      </c>
      <c r="I18" t="n">
        <v>27</v>
      </c>
      <c r="J18" t="n">
        <v>85.67</v>
      </c>
      <c r="K18" t="n">
        <v>35.1</v>
      </c>
      <c r="L18" t="n">
        <v>5</v>
      </c>
      <c r="M18" t="n">
        <v>25</v>
      </c>
      <c r="N18" t="n">
        <v>10.57</v>
      </c>
      <c r="O18" t="n">
        <v>10799.59</v>
      </c>
      <c r="P18" t="n">
        <v>177.35</v>
      </c>
      <c r="Q18" t="n">
        <v>452.56</v>
      </c>
      <c r="R18" t="n">
        <v>86.45</v>
      </c>
      <c r="S18" t="n">
        <v>57.64</v>
      </c>
      <c r="T18" t="n">
        <v>12227.64</v>
      </c>
      <c r="U18" t="n">
        <v>0.67</v>
      </c>
      <c r="V18" t="n">
        <v>0.87</v>
      </c>
      <c r="W18" t="n">
        <v>6.84</v>
      </c>
      <c r="X18" t="n">
        <v>0.74</v>
      </c>
      <c r="Y18" t="n">
        <v>1</v>
      </c>
      <c r="Z18" t="n">
        <v>10</v>
      </c>
      <c r="AA18" t="n">
        <v>417.7761113034555</v>
      </c>
      <c r="AB18" t="n">
        <v>571.6197064666261</v>
      </c>
      <c r="AC18" t="n">
        <v>517.0651239547475</v>
      </c>
      <c r="AD18" t="n">
        <v>417776.1113034555</v>
      </c>
      <c r="AE18" t="n">
        <v>571619.7064666261</v>
      </c>
      <c r="AF18" t="n">
        <v>2.987846399321406e-05</v>
      </c>
      <c r="AG18" t="n">
        <v>32</v>
      </c>
      <c r="AH18" t="n">
        <v>517065.1239547475</v>
      </c>
    </row>
    <row r="19">
      <c r="A19" t="n">
        <v>17</v>
      </c>
      <c r="B19" t="n">
        <v>35</v>
      </c>
      <c r="C19" t="inlineStr">
        <is>
          <t xml:space="preserve">CONCLUIDO	</t>
        </is>
      </c>
      <c r="D19" t="n">
        <v>3.7375</v>
      </c>
      <c r="E19" t="n">
        <v>26.76</v>
      </c>
      <c r="F19" t="n">
        <v>24.43</v>
      </c>
      <c r="G19" t="n">
        <v>58.64</v>
      </c>
      <c r="H19" t="n">
        <v>1.07</v>
      </c>
      <c r="I19" t="n">
        <v>25</v>
      </c>
      <c r="J19" t="n">
        <v>85.97</v>
      </c>
      <c r="K19" t="n">
        <v>35.1</v>
      </c>
      <c r="L19" t="n">
        <v>5.25</v>
      </c>
      <c r="M19" t="n">
        <v>23</v>
      </c>
      <c r="N19" t="n">
        <v>10.62</v>
      </c>
      <c r="O19" t="n">
        <v>10836.99</v>
      </c>
      <c r="P19" t="n">
        <v>175.84</v>
      </c>
      <c r="Q19" t="n">
        <v>452.56</v>
      </c>
      <c r="R19" t="n">
        <v>85.42</v>
      </c>
      <c r="S19" t="n">
        <v>57.64</v>
      </c>
      <c r="T19" t="n">
        <v>11721.59</v>
      </c>
      <c r="U19" t="n">
        <v>0.67</v>
      </c>
      <c r="V19" t="n">
        <v>0.87</v>
      </c>
      <c r="W19" t="n">
        <v>6.84</v>
      </c>
      <c r="X19" t="n">
        <v>0.71</v>
      </c>
      <c r="Y19" t="n">
        <v>1</v>
      </c>
      <c r="Z19" t="n">
        <v>10</v>
      </c>
      <c r="AA19" t="n">
        <v>407.5885422799788</v>
      </c>
      <c r="AB19" t="n">
        <v>557.68062508488</v>
      </c>
      <c r="AC19" t="n">
        <v>504.4563689364516</v>
      </c>
      <c r="AD19" t="n">
        <v>407588.5422799787</v>
      </c>
      <c r="AE19" t="n">
        <v>557680.62508488</v>
      </c>
      <c r="AF19" t="n">
        <v>2.995299586251745e-05</v>
      </c>
      <c r="AG19" t="n">
        <v>31</v>
      </c>
      <c r="AH19" t="n">
        <v>504456.3689364516</v>
      </c>
    </row>
    <row r="20">
      <c r="A20" t="n">
        <v>18</v>
      </c>
      <c r="B20" t="n">
        <v>35</v>
      </c>
      <c r="C20" t="inlineStr">
        <is>
          <t xml:space="preserve">CONCLUIDO	</t>
        </is>
      </c>
      <c r="D20" t="n">
        <v>3.749</v>
      </c>
      <c r="E20" t="n">
        <v>26.67</v>
      </c>
      <c r="F20" t="n">
        <v>24.37</v>
      </c>
      <c r="G20" t="n">
        <v>60.92</v>
      </c>
      <c r="H20" t="n">
        <v>1.12</v>
      </c>
      <c r="I20" t="n">
        <v>24</v>
      </c>
      <c r="J20" t="n">
        <v>86.27</v>
      </c>
      <c r="K20" t="n">
        <v>35.1</v>
      </c>
      <c r="L20" t="n">
        <v>5.5</v>
      </c>
      <c r="M20" t="n">
        <v>22</v>
      </c>
      <c r="N20" t="n">
        <v>10.67</v>
      </c>
      <c r="O20" t="n">
        <v>10874.42</v>
      </c>
      <c r="P20" t="n">
        <v>174.88</v>
      </c>
      <c r="Q20" t="n">
        <v>452.65</v>
      </c>
      <c r="R20" t="n">
        <v>83.64</v>
      </c>
      <c r="S20" t="n">
        <v>57.64</v>
      </c>
      <c r="T20" t="n">
        <v>10840.47</v>
      </c>
      <c r="U20" t="n">
        <v>0.6899999999999999</v>
      </c>
      <c r="V20" t="n">
        <v>0.87</v>
      </c>
      <c r="W20" t="n">
        <v>6.82</v>
      </c>
      <c r="X20" t="n">
        <v>0.64</v>
      </c>
      <c r="Y20" t="n">
        <v>1</v>
      </c>
      <c r="Z20" t="n">
        <v>10</v>
      </c>
      <c r="AA20" t="n">
        <v>406.517144545116</v>
      </c>
      <c r="AB20" t="n">
        <v>556.2146914373087</v>
      </c>
      <c r="AC20" t="n">
        <v>503.1303419387536</v>
      </c>
      <c r="AD20" t="n">
        <v>406517.144545116</v>
      </c>
      <c r="AE20" t="n">
        <v>556214.6914373087</v>
      </c>
      <c r="AF20" t="n">
        <v>3.004515892670981e-05</v>
      </c>
      <c r="AG20" t="n">
        <v>31</v>
      </c>
      <c r="AH20" t="n">
        <v>503130.3419387537</v>
      </c>
    </row>
    <row r="21">
      <c r="A21" t="n">
        <v>19</v>
      </c>
      <c r="B21" t="n">
        <v>35</v>
      </c>
      <c r="C21" t="inlineStr">
        <is>
          <t xml:space="preserve">CONCLUIDO	</t>
        </is>
      </c>
      <c r="D21" t="n">
        <v>3.7551</v>
      </c>
      <c r="E21" t="n">
        <v>26.63</v>
      </c>
      <c r="F21" t="n">
        <v>24.34</v>
      </c>
      <c r="G21" t="n">
        <v>63.5</v>
      </c>
      <c r="H21" t="n">
        <v>1.16</v>
      </c>
      <c r="I21" t="n">
        <v>23</v>
      </c>
      <c r="J21" t="n">
        <v>86.58</v>
      </c>
      <c r="K21" t="n">
        <v>35.1</v>
      </c>
      <c r="L21" t="n">
        <v>5.75</v>
      </c>
      <c r="M21" t="n">
        <v>21</v>
      </c>
      <c r="N21" t="n">
        <v>10.73</v>
      </c>
      <c r="O21" t="n">
        <v>10911.86</v>
      </c>
      <c r="P21" t="n">
        <v>173.32</v>
      </c>
      <c r="Q21" t="n">
        <v>452.63</v>
      </c>
      <c r="R21" t="n">
        <v>82.43000000000001</v>
      </c>
      <c r="S21" t="n">
        <v>57.64</v>
      </c>
      <c r="T21" t="n">
        <v>10239.77</v>
      </c>
      <c r="U21" t="n">
        <v>0.7</v>
      </c>
      <c r="V21" t="n">
        <v>0.87</v>
      </c>
      <c r="W21" t="n">
        <v>6.83</v>
      </c>
      <c r="X21" t="n">
        <v>0.62</v>
      </c>
      <c r="Y21" t="n">
        <v>1</v>
      </c>
      <c r="Z21" t="n">
        <v>10</v>
      </c>
      <c r="AA21" t="n">
        <v>405.2760850399583</v>
      </c>
      <c r="AB21" t="n">
        <v>554.5166190706708</v>
      </c>
      <c r="AC21" t="n">
        <v>501.5943312155281</v>
      </c>
      <c r="AD21" t="n">
        <v>405276.0850399584</v>
      </c>
      <c r="AE21" t="n">
        <v>554516.6190706708</v>
      </c>
      <c r="AF21" t="n">
        <v>3.009404542162924e-05</v>
      </c>
      <c r="AG21" t="n">
        <v>31</v>
      </c>
      <c r="AH21" t="n">
        <v>501594.3312155281</v>
      </c>
    </row>
    <row r="22">
      <c r="A22" t="n">
        <v>20</v>
      </c>
      <c r="B22" t="n">
        <v>35</v>
      </c>
      <c r="C22" t="inlineStr">
        <is>
          <t xml:space="preserve">CONCLUIDO	</t>
        </is>
      </c>
      <c r="D22" t="n">
        <v>3.7616</v>
      </c>
      <c r="E22" t="n">
        <v>26.58</v>
      </c>
      <c r="F22" t="n">
        <v>24.31</v>
      </c>
      <c r="G22" t="n">
        <v>66.31</v>
      </c>
      <c r="H22" t="n">
        <v>1.21</v>
      </c>
      <c r="I22" t="n">
        <v>22</v>
      </c>
      <c r="J22" t="n">
        <v>86.88</v>
      </c>
      <c r="K22" t="n">
        <v>35.1</v>
      </c>
      <c r="L22" t="n">
        <v>6</v>
      </c>
      <c r="M22" t="n">
        <v>20</v>
      </c>
      <c r="N22" t="n">
        <v>10.78</v>
      </c>
      <c r="O22" t="n">
        <v>10949.33</v>
      </c>
      <c r="P22" t="n">
        <v>172.09</v>
      </c>
      <c r="Q22" t="n">
        <v>452.6</v>
      </c>
      <c r="R22" t="n">
        <v>81.67</v>
      </c>
      <c r="S22" t="n">
        <v>57.64</v>
      </c>
      <c r="T22" t="n">
        <v>9864.42</v>
      </c>
      <c r="U22" t="n">
        <v>0.71</v>
      </c>
      <c r="V22" t="n">
        <v>0.87</v>
      </c>
      <c r="W22" t="n">
        <v>6.82</v>
      </c>
      <c r="X22" t="n">
        <v>0.59</v>
      </c>
      <c r="Y22" t="n">
        <v>1</v>
      </c>
      <c r="Z22" t="n">
        <v>10</v>
      </c>
      <c r="AA22" t="n">
        <v>404.2375271499123</v>
      </c>
      <c r="AB22" t="n">
        <v>553.0956183475694</v>
      </c>
      <c r="AC22" t="n">
        <v>500.3089488070524</v>
      </c>
      <c r="AD22" t="n">
        <v>404237.5271499123</v>
      </c>
      <c r="AE22" t="n">
        <v>553095.6183475694</v>
      </c>
      <c r="AF22" t="n">
        <v>3.014613758834666e-05</v>
      </c>
      <c r="AG22" t="n">
        <v>31</v>
      </c>
      <c r="AH22" t="n">
        <v>500308.9488070525</v>
      </c>
    </row>
    <row r="23">
      <c r="A23" t="n">
        <v>21</v>
      </c>
      <c r="B23" t="n">
        <v>35</v>
      </c>
      <c r="C23" t="inlineStr">
        <is>
          <t xml:space="preserve">CONCLUIDO	</t>
        </is>
      </c>
      <c r="D23" t="n">
        <v>3.767</v>
      </c>
      <c r="E23" t="n">
        <v>26.55</v>
      </c>
      <c r="F23" t="n">
        <v>24.29</v>
      </c>
      <c r="G23" t="n">
        <v>69.41</v>
      </c>
      <c r="H23" t="n">
        <v>1.26</v>
      </c>
      <c r="I23" t="n">
        <v>21</v>
      </c>
      <c r="J23" t="n">
        <v>87.19</v>
      </c>
      <c r="K23" t="n">
        <v>35.1</v>
      </c>
      <c r="L23" t="n">
        <v>6.25</v>
      </c>
      <c r="M23" t="n">
        <v>19</v>
      </c>
      <c r="N23" t="n">
        <v>10.83</v>
      </c>
      <c r="O23" t="n">
        <v>10986.82</v>
      </c>
      <c r="P23" t="n">
        <v>171.12</v>
      </c>
      <c r="Q23" t="n">
        <v>452.62</v>
      </c>
      <c r="R23" t="n">
        <v>80.88</v>
      </c>
      <c r="S23" t="n">
        <v>57.64</v>
      </c>
      <c r="T23" t="n">
        <v>9475.309999999999</v>
      </c>
      <c r="U23" t="n">
        <v>0.71</v>
      </c>
      <c r="V23" t="n">
        <v>0.87</v>
      </c>
      <c r="W23" t="n">
        <v>6.83</v>
      </c>
      <c r="X23" t="n">
        <v>0.57</v>
      </c>
      <c r="Y23" t="n">
        <v>1</v>
      </c>
      <c r="Z23" t="n">
        <v>10</v>
      </c>
      <c r="AA23" t="n">
        <v>403.4144729623104</v>
      </c>
      <c r="AB23" t="n">
        <v>551.9694792975043</v>
      </c>
      <c r="AC23" t="n">
        <v>499.2902868873796</v>
      </c>
      <c r="AD23" t="n">
        <v>403414.4729623104</v>
      </c>
      <c r="AE23" t="n">
        <v>551969.4792975043</v>
      </c>
      <c r="AF23" t="n">
        <v>3.01894141576196e-05</v>
      </c>
      <c r="AG23" t="n">
        <v>31</v>
      </c>
      <c r="AH23" t="n">
        <v>499290.2868873796</v>
      </c>
    </row>
    <row r="24">
      <c r="A24" t="n">
        <v>22</v>
      </c>
      <c r="B24" t="n">
        <v>35</v>
      </c>
      <c r="C24" t="inlineStr">
        <is>
          <t xml:space="preserve">CONCLUIDO	</t>
        </is>
      </c>
      <c r="D24" t="n">
        <v>3.773</v>
      </c>
      <c r="E24" t="n">
        <v>26.5</v>
      </c>
      <c r="F24" t="n">
        <v>24.27</v>
      </c>
      <c r="G24" t="n">
        <v>72.8</v>
      </c>
      <c r="H24" t="n">
        <v>1.3</v>
      </c>
      <c r="I24" t="n">
        <v>20</v>
      </c>
      <c r="J24" t="n">
        <v>87.48999999999999</v>
      </c>
      <c r="K24" t="n">
        <v>35.1</v>
      </c>
      <c r="L24" t="n">
        <v>6.5</v>
      </c>
      <c r="M24" t="n">
        <v>18</v>
      </c>
      <c r="N24" t="n">
        <v>10.89</v>
      </c>
      <c r="O24" t="n">
        <v>11024.33</v>
      </c>
      <c r="P24" t="n">
        <v>169.86</v>
      </c>
      <c r="Q24" t="n">
        <v>452.68</v>
      </c>
      <c r="R24" t="n">
        <v>80.06999999999999</v>
      </c>
      <c r="S24" t="n">
        <v>57.64</v>
      </c>
      <c r="T24" t="n">
        <v>9072.790000000001</v>
      </c>
      <c r="U24" t="n">
        <v>0.72</v>
      </c>
      <c r="V24" t="n">
        <v>0.87</v>
      </c>
      <c r="W24" t="n">
        <v>6.82</v>
      </c>
      <c r="X24" t="n">
        <v>0.54</v>
      </c>
      <c r="Y24" t="n">
        <v>1</v>
      </c>
      <c r="Z24" t="n">
        <v>10</v>
      </c>
      <c r="AA24" t="n">
        <v>402.3876021819806</v>
      </c>
      <c r="AB24" t="n">
        <v>550.5644693935157</v>
      </c>
      <c r="AC24" t="n">
        <v>498.0193691566838</v>
      </c>
      <c r="AD24" t="n">
        <v>402387.6021819806</v>
      </c>
      <c r="AE24" t="n">
        <v>550564.4693935156</v>
      </c>
      <c r="AF24" t="n">
        <v>3.023749923458952e-05</v>
      </c>
      <c r="AG24" t="n">
        <v>31</v>
      </c>
      <c r="AH24" t="n">
        <v>498019.3691566838</v>
      </c>
    </row>
    <row r="25">
      <c r="A25" t="n">
        <v>23</v>
      </c>
      <c r="B25" t="n">
        <v>35</v>
      </c>
      <c r="C25" t="inlineStr">
        <is>
          <t xml:space="preserve">CONCLUIDO	</t>
        </is>
      </c>
      <c r="D25" t="n">
        <v>3.7789</v>
      </c>
      <c r="E25" t="n">
        <v>26.46</v>
      </c>
      <c r="F25" t="n">
        <v>24.24</v>
      </c>
      <c r="G25" t="n">
        <v>76.56</v>
      </c>
      <c r="H25" t="n">
        <v>1.35</v>
      </c>
      <c r="I25" t="n">
        <v>19</v>
      </c>
      <c r="J25" t="n">
        <v>87.79000000000001</v>
      </c>
      <c r="K25" t="n">
        <v>35.1</v>
      </c>
      <c r="L25" t="n">
        <v>6.75</v>
      </c>
      <c r="M25" t="n">
        <v>17</v>
      </c>
      <c r="N25" t="n">
        <v>10.94</v>
      </c>
      <c r="O25" t="n">
        <v>11061.87</v>
      </c>
      <c r="P25" t="n">
        <v>167.77</v>
      </c>
      <c r="Q25" t="n">
        <v>452.58</v>
      </c>
      <c r="R25" t="n">
        <v>79.27</v>
      </c>
      <c r="S25" t="n">
        <v>57.64</v>
      </c>
      <c r="T25" t="n">
        <v>8676.18</v>
      </c>
      <c r="U25" t="n">
        <v>0.73</v>
      </c>
      <c r="V25" t="n">
        <v>0.87</v>
      </c>
      <c r="W25" t="n">
        <v>6.82</v>
      </c>
      <c r="X25" t="n">
        <v>0.52</v>
      </c>
      <c r="Y25" t="n">
        <v>1</v>
      </c>
      <c r="Z25" t="n">
        <v>10</v>
      </c>
      <c r="AA25" t="n">
        <v>400.8285392243034</v>
      </c>
      <c r="AB25" t="n">
        <v>548.4312906738182</v>
      </c>
      <c r="AC25" t="n">
        <v>496.0897780200592</v>
      </c>
      <c r="AD25" t="n">
        <v>400828.5392243034</v>
      </c>
      <c r="AE25" t="n">
        <v>548431.2906738182</v>
      </c>
      <c r="AF25" t="n">
        <v>3.028478289360995e-05</v>
      </c>
      <c r="AG25" t="n">
        <v>31</v>
      </c>
      <c r="AH25" t="n">
        <v>496089.7780200592</v>
      </c>
    </row>
    <row r="26">
      <c r="A26" t="n">
        <v>24</v>
      </c>
      <c r="B26" t="n">
        <v>35</v>
      </c>
      <c r="C26" t="inlineStr">
        <is>
          <t xml:space="preserve">CONCLUIDO	</t>
        </is>
      </c>
      <c r="D26" t="n">
        <v>3.7798</v>
      </c>
      <c r="E26" t="n">
        <v>26.46</v>
      </c>
      <c r="F26" t="n">
        <v>24.24</v>
      </c>
      <c r="G26" t="n">
        <v>76.54000000000001</v>
      </c>
      <c r="H26" t="n">
        <v>1.39</v>
      </c>
      <c r="I26" t="n">
        <v>19</v>
      </c>
      <c r="J26" t="n">
        <v>88.09999999999999</v>
      </c>
      <c r="K26" t="n">
        <v>35.1</v>
      </c>
      <c r="L26" t="n">
        <v>7</v>
      </c>
      <c r="M26" t="n">
        <v>17</v>
      </c>
      <c r="N26" t="n">
        <v>11</v>
      </c>
      <c r="O26" t="n">
        <v>11099.43</v>
      </c>
      <c r="P26" t="n">
        <v>167</v>
      </c>
      <c r="Q26" t="n">
        <v>452.59</v>
      </c>
      <c r="R26" t="n">
        <v>79.11</v>
      </c>
      <c r="S26" t="n">
        <v>57.64</v>
      </c>
      <c r="T26" t="n">
        <v>8598.879999999999</v>
      </c>
      <c r="U26" t="n">
        <v>0.73</v>
      </c>
      <c r="V26" t="n">
        <v>0.87</v>
      </c>
      <c r="W26" t="n">
        <v>6.82</v>
      </c>
      <c r="X26" t="n">
        <v>0.51</v>
      </c>
      <c r="Y26" t="n">
        <v>1</v>
      </c>
      <c r="Z26" t="n">
        <v>10</v>
      </c>
      <c r="AA26" t="n">
        <v>400.3058940956719</v>
      </c>
      <c r="AB26" t="n">
        <v>547.716184551349</v>
      </c>
      <c r="AC26" t="n">
        <v>495.4429206222607</v>
      </c>
      <c r="AD26" t="n">
        <v>400305.8940956719</v>
      </c>
      <c r="AE26" t="n">
        <v>547716.184551349</v>
      </c>
      <c r="AF26" t="n">
        <v>3.029199565515544e-05</v>
      </c>
      <c r="AG26" t="n">
        <v>31</v>
      </c>
      <c r="AH26" t="n">
        <v>495442.9206222607</v>
      </c>
    </row>
    <row r="27">
      <c r="A27" t="n">
        <v>25</v>
      </c>
      <c r="B27" t="n">
        <v>35</v>
      </c>
      <c r="C27" t="inlineStr">
        <is>
          <t xml:space="preserve">CONCLUIDO	</t>
        </is>
      </c>
      <c r="D27" t="n">
        <v>3.7867</v>
      </c>
      <c r="E27" t="n">
        <v>26.41</v>
      </c>
      <c r="F27" t="n">
        <v>24.21</v>
      </c>
      <c r="G27" t="n">
        <v>80.69</v>
      </c>
      <c r="H27" t="n">
        <v>1.44</v>
      </c>
      <c r="I27" t="n">
        <v>18</v>
      </c>
      <c r="J27" t="n">
        <v>88.40000000000001</v>
      </c>
      <c r="K27" t="n">
        <v>35.1</v>
      </c>
      <c r="L27" t="n">
        <v>7.25</v>
      </c>
      <c r="M27" t="n">
        <v>16</v>
      </c>
      <c r="N27" t="n">
        <v>11.05</v>
      </c>
      <c r="O27" t="n">
        <v>11137.01</v>
      </c>
      <c r="P27" t="n">
        <v>166.07</v>
      </c>
      <c r="Q27" t="n">
        <v>452.58</v>
      </c>
      <c r="R27" t="n">
        <v>78</v>
      </c>
      <c r="S27" t="n">
        <v>57.64</v>
      </c>
      <c r="T27" t="n">
        <v>8046.55</v>
      </c>
      <c r="U27" t="n">
        <v>0.74</v>
      </c>
      <c r="V27" t="n">
        <v>0.88</v>
      </c>
      <c r="W27" t="n">
        <v>6.83</v>
      </c>
      <c r="X27" t="n">
        <v>0.48</v>
      </c>
      <c r="Y27" t="n">
        <v>1</v>
      </c>
      <c r="Z27" t="n">
        <v>10</v>
      </c>
      <c r="AA27" t="n">
        <v>399.4611449041325</v>
      </c>
      <c r="AB27" t="n">
        <v>546.5603614397805</v>
      </c>
      <c r="AC27" t="n">
        <v>494.3974076462524</v>
      </c>
      <c r="AD27" t="n">
        <v>399461.1449041325</v>
      </c>
      <c r="AE27" t="n">
        <v>546560.3614397806</v>
      </c>
      <c r="AF27" t="n">
        <v>3.034729349367086e-05</v>
      </c>
      <c r="AG27" t="n">
        <v>31</v>
      </c>
      <c r="AH27" t="n">
        <v>494397.4076462524</v>
      </c>
    </row>
    <row r="28">
      <c r="A28" t="n">
        <v>26</v>
      </c>
      <c r="B28" t="n">
        <v>35</v>
      </c>
      <c r="C28" t="inlineStr">
        <is>
          <t xml:space="preserve">CONCLUIDO	</t>
        </is>
      </c>
      <c r="D28" t="n">
        <v>3.7928</v>
      </c>
      <c r="E28" t="n">
        <v>26.37</v>
      </c>
      <c r="F28" t="n">
        <v>24.18</v>
      </c>
      <c r="G28" t="n">
        <v>85.34999999999999</v>
      </c>
      <c r="H28" t="n">
        <v>1.48</v>
      </c>
      <c r="I28" t="n">
        <v>17</v>
      </c>
      <c r="J28" t="n">
        <v>88.70999999999999</v>
      </c>
      <c r="K28" t="n">
        <v>35.1</v>
      </c>
      <c r="L28" t="n">
        <v>7.5</v>
      </c>
      <c r="M28" t="n">
        <v>15</v>
      </c>
      <c r="N28" t="n">
        <v>11.11</v>
      </c>
      <c r="O28" t="n">
        <v>11174.61</v>
      </c>
      <c r="P28" t="n">
        <v>164.61</v>
      </c>
      <c r="Q28" t="n">
        <v>452.58</v>
      </c>
      <c r="R28" t="n">
        <v>77.20999999999999</v>
      </c>
      <c r="S28" t="n">
        <v>57.64</v>
      </c>
      <c r="T28" t="n">
        <v>7656.26</v>
      </c>
      <c r="U28" t="n">
        <v>0.75</v>
      </c>
      <c r="V28" t="n">
        <v>0.88</v>
      </c>
      <c r="W28" t="n">
        <v>6.82</v>
      </c>
      <c r="X28" t="n">
        <v>0.46</v>
      </c>
      <c r="Y28" t="n">
        <v>1</v>
      </c>
      <c r="Z28" t="n">
        <v>10</v>
      </c>
      <c r="AA28" t="n">
        <v>398.3075390918543</v>
      </c>
      <c r="AB28" t="n">
        <v>544.9819470739249</v>
      </c>
      <c r="AC28" t="n">
        <v>492.9696349321555</v>
      </c>
      <c r="AD28" t="n">
        <v>398307.5390918542</v>
      </c>
      <c r="AE28" t="n">
        <v>544981.9470739248</v>
      </c>
      <c r="AF28" t="n">
        <v>3.039617998859028e-05</v>
      </c>
      <c r="AG28" t="n">
        <v>31</v>
      </c>
      <c r="AH28" t="n">
        <v>492969.6349321555</v>
      </c>
    </row>
    <row r="29">
      <c r="A29" t="n">
        <v>27</v>
      </c>
      <c r="B29" t="n">
        <v>35</v>
      </c>
      <c r="C29" t="inlineStr">
        <is>
          <t xml:space="preserve">CONCLUIDO	</t>
        </is>
      </c>
      <c r="D29" t="n">
        <v>3.7911</v>
      </c>
      <c r="E29" t="n">
        <v>26.38</v>
      </c>
      <c r="F29" t="n">
        <v>24.19</v>
      </c>
      <c r="G29" t="n">
        <v>85.39</v>
      </c>
      <c r="H29" t="n">
        <v>1.53</v>
      </c>
      <c r="I29" t="n">
        <v>17</v>
      </c>
      <c r="J29" t="n">
        <v>89.01000000000001</v>
      </c>
      <c r="K29" t="n">
        <v>35.1</v>
      </c>
      <c r="L29" t="n">
        <v>7.75</v>
      </c>
      <c r="M29" t="n">
        <v>15</v>
      </c>
      <c r="N29" t="n">
        <v>11.16</v>
      </c>
      <c r="O29" t="n">
        <v>11212.24</v>
      </c>
      <c r="P29" t="n">
        <v>163.67</v>
      </c>
      <c r="Q29" t="n">
        <v>452.58</v>
      </c>
      <c r="R29" t="n">
        <v>77.51000000000001</v>
      </c>
      <c r="S29" t="n">
        <v>57.64</v>
      </c>
      <c r="T29" t="n">
        <v>7807.82</v>
      </c>
      <c r="U29" t="n">
        <v>0.74</v>
      </c>
      <c r="V29" t="n">
        <v>0.88</v>
      </c>
      <c r="W29" t="n">
        <v>6.82</v>
      </c>
      <c r="X29" t="n">
        <v>0.47</v>
      </c>
      <c r="Y29" t="n">
        <v>1</v>
      </c>
      <c r="Z29" t="n">
        <v>10</v>
      </c>
      <c r="AA29" t="n">
        <v>397.7706113895192</v>
      </c>
      <c r="AB29" t="n">
        <v>544.2472989040117</v>
      </c>
      <c r="AC29" t="n">
        <v>492.3051005524936</v>
      </c>
      <c r="AD29" t="n">
        <v>397770.6113895192</v>
      </c>
      <c r="AE29" t="n">
        <v>544247.2989040117</v>
      </c>
      <c r="AF29" t="n">
        <v>3.03825558834488e-05</v>
      </c>
      <c r="AG29" t="n">
        <v>31</v>
      </c>
      <c r="AH29" t="n">
        <v>492305.1005524936</v>
      </c>
    </row>
    <row r="30">
      <c r="A30" t="n">
        <v>28</v>
      </c>
      <c r="B30" t="n">
        <v>35</v>
      </c>
      <c r="C30" t="inlineStr">
        <is>
          <t xml:space="preserve">CONCLUIDO	</t>
        </is>
      </c>
      <c r="D30" t="n">
        <v>3.7988</v>
      </c>
      <c r="E30" t="n">
        <v>26.32</v>
      </c>
      <c r="F30" t="n">
        <v>24.16</v>
      </c>
      <c r="G30" t="n">
        <v>90.59</v>
      </c>
      <c r="H30" t="n">
        <v>1.57</v>
      </c>
      <c r="I30" t="n">
        <v>16</v>
      </c>
      <c r="J30" t="n">
        <v>89.31999999999999</v>
      </c>
      <c r="K30" t="n">
        <v>35.1</v>
      </c>
      <c r="L30" t="n">
        <v>8</v>
      </c>
      <c r="M30" t="n">
        <v>14</v>
      </c>
      <c r="N30" t="n">
        <v>11.22</v>
      </c>
      <c r="O30" t="n">
        <v>11249.89</v>
      </c>
      <c r="P30" t="n">
        <v>162.1</v>
      </c>
      <c r="Q30" t="n">
        <v>452.58</v>
      </c>
      <c r="R30" t="n">
        <v>76.43000000000001</v>
      </c>
      <c r="S30" t="n">
        <v>57.64</v>
      </c>
      <c r="T30" t="n">
        <v>7273.02</v>
      </c>
      <c r="U30" t="n">
        <v>0.75</v>
      </c>
      <c r="V30" t="n">
        <v>0.88</v>
      </c>
      <c r="W30" t="n">
        <v>6.82</v>
      </c>
      <c r="X30" t="n">
        <v>0.43</v>
      </c>
      <c r="Y30" t="n">
        <v>1</v>
      </c>
      <c r="Z30" t="n">
        <v>10</v>
      </c>
      <c r="AA30" t="n">
        <v>396.4998492513945</v>
      </c>
      <c r="AB30" t="n">
        <v>542.5085860845605</v>
      </c>
      <c r="AC30" t="n">
        <v>490.7323280442321</v>
      </c>
      <c r="AD30" t="n">
        <v>396499.8492513945</v>
      </c>
      <c r="AE30" t="n">
        <v>542508.5860845605</v>
      </c>
      <c r="AF30" t="n">
        <v>3.044426506556021e-05</v>
      </c>
      <c r="AG30" t="n">
        <v>31</v>
      </c>
      <c r="AH30" t="n">
        <v>490732.3280442322</v>
      </c>
    </row>
    <row r="31">
      <c r="A31" t="n">
        <v>29</v>
      </c>
      <c r="B31" t="n">
        <v>35</v>
      </c>
      <c r="C31" t="inlineStr">
        <is>
          <t xml:space="preserve">CONCLUIDO	</t>
        </is>
      </c>
      <c r="D31" t="n">
        <v>3.8041</v>
      </c>
      <c r="E31" t="n">
        <v>26.29</v>
      </c>
      <c r="F31" t="n">
        <v>24.14</v>
      </c>
      <c r="G31" t="n">
        <v>96.55</v>
      </c>
      <c r="H31" t="n">
        <v>1.62</v>
      </c>
      <c r="I31" t="n">
        <v>15</v>
      </c>
      <c r="J31" t="n">
        <v>89.62</v>
      </c>
      <c r="K31" t="n">
        <v>35.1</v>
      </c>
      <c r="L31" t="n">
        <v>8.25</v>
      </c>
      <c r="M31" t="n">
        <v>10</v>
      </c>
      <c r="N31" t="n">
        <v>11.27</v>
      </c>
      <c r="O31" t="n">
        <v>11287.56</v>
      </c>
      <c r="P31" t="n">
        <v>160.68</v>
      </c>
      <c r="Q31" t="n">
        <v>452.63</v>
      </c>
      <c r="R31" t="n">
        <v>75.79000000000001</v>
      </c>
      <c r="S31" t="n">
        <v>57.64</v>
      </c>
      <c r="T31" t="n">
        <v>6959.61</v>
      </c>
      <c r="U31" t="n">
        <v>0.76</v>
      </c>
      <c r="V31" t="n">
        <v>0.88</v>
      </c>
      <c r="W31" t="n">
        <v>6.82</v>
      </c>
      <c r="X31" t="n">
        <v>0.41</v>
      </c>
      <c r="Y31" t="n">
        <v>1</v>
      </c>
      <c r="Z31" t="n">
        <v>10</v>
      </c>
      <c r="AA31" t="n">
        <v>395.4128863162361</v>
      </c>
      <c r="AB31" t="n">
        <v>541.0213554432565</v>
      </c>
      <c r="AC31" t="n">
        <v>489.3870366079929</v>
      </c>
      <c r="AD31" t="n">
        <v>395412.8863162361</v>
      </c>
      <c r="AE31" t="n">
        <v>541021.3554432566</v>
      </c>
      <c r="AF31" t="n">
        <v>3.048674021688365e-05</v>
      </c>
      <c r="AG31" t="n">
        <v>31</v>
      </c>
      <c r="AH31" t="n">
        <v>489387.0366079928</v>
      </c>
    </row>
    <row r="32">
      <c r="A32" t="n">
        <v>30</v>
      </c>
      <c r="B32" t="n">
        <v>35</v>
      </c>
      <c r="C32" t="inlineStr">
        <is>
          <t xml:space="preserve">CONCLUIDO	</t>
        </is>
      </c>
      <c r="D32" t="n">
        <v>3.8051</v>
      </c>
      <c r="E32" t="n">
        <v>26.28</v>
      </c>
      <c r="F32" t="n">
        <v>24.13</v>
      </c>
      <c r="G32" t="n">
        <v>96.52</v>
      </c>
      <c r="H32" t="n">
        <v>1.66</v>
      </c>
      <c r="I32" t="n">
        <v>15</v>
      </c>
      <c r="J32" t="n">
        <v>89.93000000000001</v>
      </c>
      <c r="K32" t="n">
        <v>35.1</v>
      </c>
      <c r="L32" t="n">
        <v>8.5</v>
      </c>
      <c r="M32" t="n">
        <v>8</v>
      </c>
      <c r="N32" t="n">
        <v>11.33</v>
      </c>
      <c r="O32" t="n">
        <v>11325.25</v>
      </c>
      <c r="P32" t="n">
        <v>159.57</v>
      </c>
      <c r="Q32" t="n">
        <v>452.63</v>
      </c>
      <c r="R32" t="n">
        <v>75.45999999999999</v>
      </c>
      <c r="S32" t="n">
        <v>57.64</v>
      </c>
      <c r="T32" t="n">
        <v>6794.91</v>
      </c>
      <c r="U32" t="n">
        <v>0.76</v>
      </c>
      <c r="V32" t="n">
        <v>0.88</v>
      </c>
      <c r="W32" t="n">
        <v>6.82</v>
      </c>
      <c r="X32" t="n">
        <v>0.41</v>
      </c>
      <c r="Y32" t="n">
        <v>1</v>
      </c>
      <c r="Z32" t="n">
        <v>10</v>
      </c>
      <c r="AA32" t="n">
        <v>394.6682124474872</v>
      </c>
      <c r="AB32" t="n">
        <v>540.0024598033418</v>
      </c>
      <c r="AC32" t="n">
        <v>488.4653829379225</v>
      </c>
      <c r="AD32" t="n">
        <v>394668.2124474872</v>
      </c>
      <c r="AE32" t="n">
        <v>540002.4598033418</v>
      </c>
      <c r="AF32" t="n">
        <v>3.049475439637863e-05</v>
      </c>
      <c r="AG32" t="n">
        <v>31</v>
      </c>
      <c r="AH32" t="n">
        <v>488465.3829379225</v>
      </c>
    </row>
    <row r="33">
      <c r="A33" t="n">
        <v>31</v>
      </c>
      <c r="B33" t="n">
        <v>35</v>
      </c>
      <c r="C33" t="inlineStr">
        <is>
          <t xml:space="preserve">CONCLUIDO	</t>
        </is>
      </c>
      <c r="D33" t="n">
        <v>3.8044</v>
      </c>
      <c r="E33" t="n">
        <v>26.29</v>
      </c>
      <c r="F33" t="n">
        <v>24.14</v>
      </c>
      <c r="G33" t="n">
        <v>96.54000000000001</v>
      </c>
      <c r="H33" t="n">
        <v>1.7</v>
      </c>
      <c r="I33" t="n">
        <v>15</v>
      </c>
      <c r="J33" t="n">
        <v>90.23999999999999</v>
      </c>
      <c r="K33" t="n">
        <v>35.1</v>
      </c>
      <c r="L33" t="n">
        <v>8.75</v>
      </c>
      <c r="M33" t="n">
        <v>5</v>
      </c>
      <c r="N33" t="n">
        <v>11.38</v>
      </c>
      <c r="O33" t="n">
        <v>11362.97</v>
      </c>
      <c r="P33" t="n">
        <v>159.43</v>
      </c>
      <c r="Q33" t="n">
        <v>452.61</v>
      </c>
      <c r="R33" t="n">
        <v>75.51000000000001</v>
      </c>
      <c r="S33" t="n">
        <v>57.64</v>
      </c>
      <c r="T33" t="n">
        <v>6817.4</v>
      </c>
      <c r="U33" t="n">
        <v>0.76</v>
      </c>
      <c r="V33" t="n">
        <v>0.88</v>
      </c>
      <c r="W33" t="n">
        <v>6.83</v>
      </c>
      <c r="X33" t="n">
        <v>0.41</v>
      </c>
      <c r="Y33" t="n">
        <v>1</v>
      </c>
      <c r="Z33" t="n">
        <v>10</v>
      </c>
      <c r="AA33" t="n">
        <v>394.6087129239806</v>
      </c>
      <c r="AB33" t="n">
        <v>539.9210499303465</v>
      </c>
      <c r="AC33" t="n">
        <v>488.3917427089465</v>
      </c>
      <c r="AD33" t="n">
        <v>394608.7129239807</v>
      </c>
      <c r="AE33" t="n">
        <v>539921.0499303465</v>
      </c>
      <c r="AF33" t="n">
        <v>3.048914447073214e-05</v>
      </c>
      <c r="AG33" t="n">
        <v>31</v>
      </c>
      <c r="AH33" t="n">
        <v>488391.7427089465</v>
      </c>
    </row>
    <row r="34">
      <c r="A34" t="n">
        <v>32</v>
      </c>
      <c r="B34" t="n">
        <v>35</v>
      </c>
      <c r="C34" t="inlineStr">
        <is>
          <t xml:space="preserve">CONCLUIDO	</t>
        </is>
      </c>
      <c r="D34" t="n">
        <v>3.8023</v>
      </c>
      <c r="E34" t="n">
        <v>26.3</v>
      </c>
      <c r="F34" t="n">
        <v>24.15</v>
      </c>
      <c r="G34" t="n">
        <v>96.59999999999999</v>
      </c>
      <c r="H34" t="n">
        <v>1.75</v>
      </c>
      <c r="I34" t="n">
        <v>15</v>
      </c>
      <c r="J34" t="n">
        <v>90.54000000000001</v>
      </c>
      <c r="K34" t="n">
        <v>35.1</v>
      </c>
      <c r="L34" t="n">
        <v>9</v>
      </c>
      <c r="M34" t="n">
        <v>2</v>
      </c>
      <c r="N34" t="n">
        <v>11.44</v>
      </c>
      <c r="O34" t="n">
        <v>11400.71</v>
      </c>
      <c r="P34" t="n">
        <v>159.04</v>
      </c>
      <c r="Q34" t="n">
        <v>452.62</v>
      </c>
      <c r="R34" t="n">
        <v>75.63</v>
      </c>
      <c r="S34" t="n">
        <v>57.64</v>
      </c>
      <c r="T34" t="n">
        <v>6878.48</v>
      </c>
      <c r="U34" t="n">
        <v>0.76</v>
      </c>
      <c r="V34" t="n">
        <v>0.88</v>
      </c>
      <c r="W34" t="n">
        <v>6.84</v>
      </c>
      <c r="X34" t="n">
        <v>0.42</v>
      </c>
      <c r="Y34" t="n">
        <v>1</v>
      </c>
      <c r="Z34" t="n">
        <v>10</v>
      </c>
      <c r="AA34" t="n">
        <v>394.4341386322234</v>
      </c>
      <c r="AB34" t="n">
        <v>539.6821896826899</v>
      </c>
      <c r="AC34" t="n">
        <v>488.1756789480838</v>
      </c>
      <c r="AD34" t="n">
        <v>394434.1386322234</v>
      </c>
      <c r="AE34" t="n">
        <v>539682.18968269</v>
      </c>
      <c r="AF34" t="n">
        <v>3.047231469379267e-05</v>
      </c>
      <c r="AG34" t="n">
        <v>31</v>
      </c>
      <c r="AH34" t="n">
        <v>488175.6789480838</v>
      </c>
    </row>
    <row r="35">
      <c r="A35" t="n">
        <v>33</v>
      </c>
      <c r="B35" t="n">
        <v>35</v>
      </c>
      <c r="C35" t="inlineStr">
        <is>
          <t xml:space="preserve">CONCLUIDO	</t>
        </is>
      </c>
      <c r="D35" t="n">
        <v>3.8117</v>
      </c>
      <c r="E35" t="n">
        <v>26.24</v>
      </c>
      <c r="F35" t="n">
        <v>24.1</v>
      </c>
      <c r="G35" t="n">
        <v>103.3</v>
      </c>
      <c r="H35" t="n">
        <v>1.79</v>
      </c>
      <c r="I35" t="n">
        <v>14</v>
      </c>
      <c r="J35" t="n">
        <v>90.84999999999999</v>
      </c>
      <c r="K35" t="n">
        <v>35.1</v>
      </c>
      <c r="L35" t="n">
        <v>9.25</v>
      </c>
      <c r="M35" t="n">
        <v>1</v>
      </c>
      <c r="N35" t="n">
        <v>11.5</v>
      </c>
      <c r="O35" t="n">
        <v>11438.48</v>
      </c>
      <c r="P35" t="n">
        <v>158.86</v>
      </c>
      <c r="Q35" t="n">
        <v>452.67</v>
      </c>
      <c r="R35" t="n">
        <v>74.14</v>
      </c>
      <c r="S35" t="n">
        <v>57.64</v>
      </c>
      <c r="T35" t="n">
        <v>6139.94</v>
      </c>
      <c r="U35" t="n">
        <v>0.78</v>
      </c>
      <c r="V35" t="n">
        <v>0.88</v>
      </c>
      <c r="W35" t="n">
        <v>6.83</v>
      </c>
      <c r="X35" t="n">
        <v>0.38</v>
      </c>
      <c r="Y35" t="n">
        <v>1</v>
      </c>
      <c r="Z35" t="n">
        <v>10</v>
      </c>
      <c r="AA35" t="n">
        <v>393.9882151737155</v>
      </c>
      <c r="AB35" t="n">
        <v>539.0720575340049</v>
      </c>
      <c r="AC35" t="n">
        <v>487.6237769553434</v>
      </c>
      <c r="AD35" t="n">
        <v>393988.2151737155</v>
      </c>
      <c r="AE35" t="n">
        <v>539072.0575340049</v>
      </c>
      <c r="AF35" t="n">
        <v>3.054764798104555e-05</v>
      </c>
      <c r="AG35" t="n">
        <v>31</v>
      </c>
      <c r="AH35" t="n">
        <v>487623.7769553434</v>
      </c>
    </row>
    <row r="36">
      <c r="A36" t="n">
        <v>34</v>
      </c>
      <c r="B36" t="n">
        <v>35</v>
      </c>
      <c r="C36" t="inlineStr">
        <is>
          <t xml:space="preserve">CONCLUIDO	</t>
        </is>
      </c>
      <c r="D36" t="n">
        <v>3.8122</v>
      </c>
      <c r="E36" t="n">
        <v>26.23</v>
      </c>
      <c r="F36" t="n">
        <v>24.1</v>
      </c>
      <c r="G36" t="n">
        <v>103.28</v>
      </c>
      <c r="H36" t="n">
        <v>1.83</v>
      </c>
      <c r="I36" t="n">
        <v>14</v>
      </c>
      <c r="J36" t="n">
        <v>91.15000000000001</v>
      </c>
      <c r="K36" t="n">
        <v>35.1</v>
      </c>
      <c r="L36" t="n">
        <v>9.5</v>
      </c>
      <c r="M36" t="n">
        <v>0</v>
      </c>
      <c r="N36" t="n">
        <v>11.55</v>
      </c>
      <c r="O36" t="n">
        <v>11476.26</v>
      </c>
      <c r="P36" t="n">
        <v>159.34</v>
      </c>
      <c r="Q36" t="n">
        <v>452.68</v>
      </c>
      <c r="R36" t="n">
        <v>74.06</v>
      </c>
      <c r="S36" t="n">
        <v>57.64</v>
      </c>
      <c r="T36" t="n">
        <v>6096.02</v>
      </c>
      <c r="U36" t="n">
        <v>0.78</v>
      </c>
      <c r="V36" t="n">
        <v>0.88</v>
      </c>
      <c r="W36" t="n">
        <v>6.83</v>
      </c>
      <c r="X36" t="n">
        <v>0.37</v>
      </c>
      <c r="Y36" t="n">
        <v>1</v>
      </c>
      <c r="Z36" t="n">
        <v>10</v>
      </c>
      <c r="AA36" t="n">
        <v>394.2771608216328</v>
      </c>
      <c r="AB36" t="n">
        <v>539.4674057168677</v>
      </c>
      <c r="AC36" t="n">
        <v>487.9813936625084</v>
      </c>
      <c r="AD36" t="n">
        <v>394277.1608216328</v>
      </c>
      <c r="AE36" t="n">
        <v>539467.4057168677</v>
      </c>
      <c r="AF36" t="n">
        <v>3.055165507079305e-05</v>
      </c>
      <c r="AG36" t="n">
        <v>31</v>
      </c>
      <c r="AH36" t="n">
        <v>487981.3936625084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H6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50</v>
      </c>
      <c r="C2" t="inlineStr">
        <is>
          <t xml:space="preserve">CONCLUIDO	</t>
        </is>
      </c>
      <c r="D2" t="n">
        <v>2.7487</v>
      </c>
      <c r="E2" t="n">
        <v>36.38</v>
      </c>
      <c r="F2" t="n">
        <v>29.77</v>
      </c>
      <c r="G2" t="n">
        <v>8.67</v>
      </c>
      <c r="H2" t="n">
        <v>0.16</v>
      </c>
      <c r="I2" t="n">
        <v>206</v>
      </c>
      <c r="J2" t="n">
        <v>107.41</v>
      </c>
      <c r="K2" t="n">
        <v>41.65</v>
      </c>
      <c r="L2" t="n">
        <v>1</v>
      </c>
      <c r="M2" t="n">
        <v>204</v>
      </c>
      <c r="N2" t="n">
        <v>14.77</v>
      </c>
      <c r="O2" t="n">
        <v>13481.73</v>
      </c>
      <c r="P2" t="n">
        <v>284.5</v>
      </c>
      <c r="Q2" t="n">
        <v>453.1</v>
      </c>
      <c r="R2" t="n">
        <v>259.02</v>
      </c>
      <c r="S2" t="n">
        <v>57.64</v>
      </c>
      <c r="T2" t="n">
        <v>97616.38</v>
      </c>
      <c r="U2" t="n">
        <v>0.22</v>
      </c>
      <c r="V2" t="n">
        <v>0.71</v>
      </c>
      <c r="W2" t="n">
        <v>7.13</v>
      </c>
      <c r="X2" t="n">
        <v>6.03</v>
      </c>
      <c r="Y2" t="n">
        <v>1</v>
      </c>
      <c r="Z2" t="n">
        <v>10</v>
      </c>
      <c r="AA2" t="n">
        <v>668.7667785321353</v>
      </c>
      <c r="AB2" t="n">
        <v>915.036210295656</v>
      </c>
      <c r="AC2" t="n">
        <v>827.7064386464248</v>
      </c>
      <c r="AD2" t="n">
        <v>668766.7785321353</v>
      </c>
      <c r="AE2" t="n">
        <v>915036.210295656</v>
      </c>
      <c r="AF2" t="n">
        <v>1.907651142401548e-05</v>
      </c>
      <c r="AG2" t="n">
        <v>43</v>
      </c>
      <c r="AH2" t="n">
        <v>827706.4386464248</v>
      </c>
    </row>
    <row r="3">
      <c r="A3" t="n">
        <v>1</v>
      </c>
      <c r="B3" t="n">
        <v>50</v>
      </c>
      <c r="C3" t="inlineStr">
        <is>
          <t xml:space="preserve">CONCLUIDO	</t>
        </is>
      </c>
      <c r="D3" t="n">
        <v>2.9543</v>
      </c>
      <c r="E3" t="n">
        <v>33.85</v>
      </c>
      <c r="F3" t="n">
        <v>28.32</v>
      </c>
      <c r="G3" t="n">
        <v>10.82</v>
      </c>
      <c r="H3" t="n">
        <v>0.2</v>
      </c>
      <c r="I3" t="n">
        <v>157</v>
      </c>
      <c r="J3" t="n">
        <v>107.73</v>
      </c>
      <c r="K3" t="n">
        <v>41.65</v>
      </c>
      <c r="L3" t="n">
        <v>1.25</v>
      </c>
      <c r="M3" t="n">
        <v>155</v>
      </c>
      <c r="N3" t="n">
        <v>14.83</v>
      </c>
      <c r="O3" t="n">
        <v>13520.81</v>
      </c>
      <c r="P3" t="n">
        <v>270.17</v>
      </c>
      <c r="Q3" t="n">
        <v>452.8</v>
      </c>
      <c r="R3" t="n">
        <v>211.62</v>
      </c>
      <c r="S3" t="n">
        <v>57.64</v>
      </c>
      <c r="T3" t="n">
        <v>74161.2</v>
      </c>
      <c r="U3" t="n">
        <v>0.27</v>
      </c>
      <c r="V3" t="n">
        <v>0.75</v>
      </c>
      <c r="W3" t="n">
        <v>7.07</v>
      </c>
      <c r="X3" t="n">
        <v>4.59</v>
      </c>
      <c r="Y3" t="n">
        <v>1</v>
      </c>
      <c r="Z3" t="n">
        <v>10</v>
      </c>
      <c r="AA3" t="n">
        <v>608.8681028285846</v>
      </c>
      <c r="AB3" t="n">
        <v>833.080199654987</v>
      </c>
      <c r="AC3" t="n">
        <v>753.5721946353181</v>
      </c>
      <c r="AD3" t="n">
        <v>608868.1028285846</v>
      </c>
      <c r="AE3" t="n">
        <v>833080.1996549871</v>
      </c>
      <c r="AF3" t="n">
        <v>2.050341532359622e-05</v>
      </c>
      <c r="AG3" t="n">
        <v>40</v>
      </c>
      <c r="AH3" t="n">
        <v>753572.194635318</v>
      </c>
    </row>
    <row r="4">
      <c r="A4" t="n">
        <v>2</v>
      </c>
      <c r="B4" t="n">
        <v>50</v>
      </c>
      <c r="C4" t="inlineStr">
        <is>
          <t xml:space="preserve">CONCLUIDO	</t>
        </is>
      </c>
      <c r="D4" t="n">
        <v>3.1026</v>
      </c>
      <c r="E4" t="n">
        <v>32.23</v>
      </c>
      <c r="F4" t="n">
        <v>27.39</v>
      </c>
      <c r="G4" t="n">
        <v>13.05</v>
      </c>
      <c r="H4" t="n">
        <v>0.24</v>
      </c>
      <c r="I4" t="n">
        <v>126</v>
      </c>
      <c r="J4" t="n">
        <v>108.05</v>
      </c>
      <c r="K4" t="n">
        <v>41.65</v>
      </c>
      <c r="L4" t="n">
        <v>1.5</v>
      </c>
      <c r="M4" t="n">
        <v>124</v>
      </c>
      <c r="N4" t="n">
        <v>14.9</v>
      </c>
      <c r="O4" t="n">
        <v>13559.91</v>
      </c>
      <c r="P4" t="n">
        <v>260.68</v>
      </c>
      <c r="Q4" t="n">
        <v>452.85</v>
      </c>
      <c r="R4" t="n">
        <v>181.55</v>
      </c>
      <c r="S4" t="n">
        <v>57.64</v>
      </c>
      <c r="T4" t="n">
        <v>59281.19</v>
      </c>
      <c r="U4" t="n">
        <v>0.32</v>
      </c>
      <c r="V4" t="n">
        <v>0.77</v>
      </c>
      <c r="W4" t="n">
        <v>7.01</v>
      </c>
      <c r="X4" t="n">
        <v>3.66</v>
      </c>
      <c r="Y4" t="n">
        <v>1</v>
      </c>
      <c r="Z4" t="n">
        <v>10</v>
      </c>
      <c r="AA4" t="n">
        <v>570.6378634698443</v>
      </c>
      <c r="AB4" t="n">
        <v>780.7718995652323</v>
      </c>
      <c r="AC4" t="n">
        <v>706.2561252909693</v>
      </c>
      <c r="AD4" t="n">
        <v>570637.8634698443</v>
      </c>
      <c r="AE4" t="n">
        <v>780771.8995652322</v>
      </c>
      <c r="AF4" t="n">
        <v>2.153264610330354e-05</v>
      </c>
      <c r="AG4" t="n">
        <v>38</v>
      </c>
      <c r="AH4" t="n">
        <v>706256.1252909693</v>
      </c>
    </row>
    <row r="5">
      <c r="A5" t="n">
        <v>3</v>
      </c>
      <c r="B5" t="n">
        <v>50</v>
      </c>
      <c r="C5" t="inlineStr">
        <is>
          <t xml:space="preserve">CONCLUIDO	</t>
        </is>
      </c>
      <c r="D5" t="n">
        <v>3.2096</v>
      </c>
      <c r="E5" t="n">
        <v>31.16</v>
      </c>
      <c r="F5" t="n">
        <v>26.77</v>
      </c>
      <c r="G5" t="n">
        <v>15.15</v>
      </c>
      <c r="H5" t="n">
        <v>0.28</v>
      </c>
      <c r="I5" t="n">
        <v>106</v>
      </c>
      <c r="J5" t="n">
        <v>108.37</v>
      </c>
      <c r="K5" t="n">
        <v>41.65</v>
      </c>
      <c r="L5" t="n">
        <v>1.75</v>
      </c>
      <c r="M5" t="n">
        <v>104</v>
      </c>
      <c r="N5" t="n">
        <v>14.97</v>
      </c>
      <c r="O5" t="n">
        <v>13599.17</v>
      </c>
      <c r="P5" t="n">
        <v>254.03</v>
      </c>
      <c r="Q5" t="n">
        <v>452.72</v>
      </c>
      <c r="R5" t="n">
        <v>161.47</v>
      </c>
      <c r="S5" t="n">
        <v>57.64</v>
      </c>
      <c r="T5" t="n">
        <v>49342.21</v>
      </c>
      <c r="U5" t="n">
        <v>0.36</v>
      </c>
      <c r="V5" t="n">
        <v>0.79</v>
      </c>
      <c r="W5" t="n">
        <v>6.96</v>
      </c>
      <c r="X5" t="n">
        <v>3.03</v>
      </c>
      <c r="Y5" t="n">
        <v>1</v>
      </c>
      <c r="Z5" t="n">
        <v>10</v>
      </c>
      <c r="AA5" t="n">
        <v>548.3640646248342</v>
      </c>
      <c r="AB5" t="n">
        <v>750.2959053348366</v>
      </c>
      <c r="AC5" t="n">
        <v>678.6887171765959</v>
      </c>
      <c r="AD5" t="n">
        <v>548364.0646248342</v>
      </c>
      <c r="AE5" t="n">
        <v>750295.9053348366</v>
      </c>
      <c r="AF5" t="n">
        <v>2.227524686816317e-05</v>
      </c>
      <c r="AG5" t="n">
        <v>37</v>
      </c>
      <c r="AH5" t="n">
        <v>678688.7171765959</v>
      </c>
    </row>
    <row r="6">
      <c r="A6" t="n">
        <v>4</v>
      </c>
      <c r="B6" t="n">
        <v>50</v>
      </c>
      <c r="C6" t="inlineStr">
        <is>
          <t xml:space="preserve">CONCLUIDO	</t>
        </is>
      </c>
      <c r="D6" t="n">
        <v>3.2898</v>
      </c>
      <c r="E6" t="n">
        <v>30.4</v>
      </c>
      <c r="F6" t="n">
        <v>26.34</v>
      </c>
      <c r="G6" t="n">
        <v>17.37</v>
      </c>
      <c r="H6" t="n">
        <v>0.32</v>
      </c>
      <c r="I6" t="n">
        <v>91</v>
      </c>
      <c r="J6" t="n">
        <v>108.68</v>
      </c>
      <c r="K6" t="n">
        <v>41.65</v>
      </c>
      <c r="L6" t="n">
        <v>2</v>
      </c>
      <c r="M6" t="n">
        <v>89</v>
      </c>
      <c r="N6" t="n">
        <v>15.03</v>
      </c>
      <c r="O6" t="n">
        <v>13638.32</v>
      </c>
      <c r="P6" t="n">
        <v>249.41</v>
      </c>
      <c r="Q6" t="n">
        <v>452.78</v>
      </c>
      <c r="R6" t="n">
        <v>147.28</v>
      </c>
      <c r="S6" t="n">
        <v>57.64</v>
      </c>
      <c r="T6" t="n">
        <v>42323.89</v>
      </c>
      <c r="U6" t="n">
        <v>0.39</v>
      </c>
      <c r="V6" t="n">
        <v>0.8100000000000001</v>
      </c>
      <c r="W6" t="n">
        <v>6.95</v>
      </c>
      <c r="X6" t="n">
        <v>2.61</v>
      </c>
      <c r="Y6" t="n">
        <v>1</v>
      </c>
      <c r="Z6" t="n">
        <v>10</v>
      </c>
      <c r="AA6" t="n">
        <v>530.3190188771393</v>
      </c>
      <c r="AB6" t="n">
        <v>725.6058776516071</v>
      </c>
      <c r="AC6" t="n">
        <v>656.3550710827824</v>
      </c>
      <c r="AD6" t="n">
        <v>530319.0188771393</v>
      </c>
      <c r="AE6" t="n">
        <v>725605.8776516072</v>
      </c>
      <c r="AF6" t="n">
        <v>2.283185043210468e-05</v>
      </c>
      <c r="AG6" t="n">
        <v>36</v>
      </c>
      <c r="AH6" t="n">
        <v>656355.0710827823</v>
      </c>
    </row>
    <row r="7">
      <c r="A7" t="n">
        <v>5</v>
      </c>
      <c r="B7" t="n">
        <v>50</v>
      </c>
      <c r="C7" t="inlineStr">
        <is>
          <t xml:space="preserve">CONCLUIDO	</t>
        </is>
      </c>
      <c r="D7" t="n">
        <v>3.3528</v>
      </c>
      <c r="E7" t="n">
        <v>29.83</v>
      </c>
      <c r="F7" t="n">
        <v>26.01</v>
      </c>
      <c r="G7" t="n">
        <v>19.51</v>
      </c>
      <c r="H7" t="n">
        <v>0.36</v>
      </c>
      <c r="I7" t="n">
        <v>80</v>
      </c>
      <c r="J7" t="n">
        <v>109</v>
      </c>
      <c r="K7" t="n">
        <v>41.65</v>
      </c>
      <c r="L7" t="n">
        <v>2.25</v>
      </c>
      <c r="M7" t="n">
        <v>78</v>
      </c>
      <c r="N7" t="n">
        <v>15.1</v>
      </c>
      <c r="O7" t="n">
        <v>13677.51</v>
      </c>
      <c r="P7" t="n">
        <v>245.65</v>
      </c>
      <c r="Q7" t="n">
        <v>452.72</v>
      </c>
      <c r="R7" t="n">
        <v>136.95</v>
      </c>
      <c r="S7" t="n">
        <v>57.64</v>
      </c>
      <c r="T7" t="n">
        <v>37214.77</v>
      </c>
      <c r="U7" t="n">
        <v>0.42</v>
      </c>
      <c r="V7" t="n">
        <v>0.82</v>
      </c>
      <c r="W7" t="n">
        <v>6.92</v>
      </c>
      <c r="X7" t="n">
        <v>2.28</v>
      </c>
      <c r="Y7" t="n">
        <v>1</v>
      </c>
      <c r="Z7" t="n">
        <v>10</v>
      </c>
      <c r="AA7" t="n">
        <v>514.4603888423094</v>
      </c>
      <c r="AB7" t="n">
        <v>703.9074004045734</v>
      </c>
      <c r="AC7" t="n">
        <v>636.7274660502014</v>
      </c>
      <c r="AD7" t="n">
        <v>514460.3888423094</v>
      </c>
      <c r="AE7" t="n">
        <v>703907.4004045734</v>
      </c>
      <c r="AF7" t="n">
        <v>2.326908265814352e-05</v>
      </c>
      <c r="AG7" t="n">
        <v>35</v>
      </c>
      <c r="AH7" t="n">
        <v>636727.4660502014</v>
      </c>
    </row>
    <row r="8">
      <c r="A8" t="n">
        <v>6</v>
      </c>
      <c r="B8" t="n">
        <v>50</v>
      </c>
      <c r="C8" t="inlineStr">
        <is>
          <t xml:space="preserve">CONCLUIDO	</t>
        </is>
      </c>
      <c r="D8" t="n">
        <v>3.4082</v>
      </c>
      <c r="E8" t="n">
        <v>29.34</v>
      </c>
      <c r="F8" t="n">
        <v>25.73</v>
      </c>
      <c r="G8" t="n">
        <v>21.74</v>
      </c>
      <c r="H8" t="n">
        <v>0.4</v>
      </c>
      <c r="I8" t="n">
        <v>71</v>
      </c>
      <c r="J8" t="n">
        <v>109.32</v>
      </c>
      <c r="K8" t="n">
        <v>41.65</v>
      </c>
      <c r="L8" t="n">
        <v>2.5</v>
      </c>
      <c r="M8" t="n">
        <v>69</v>
      </c>
      <c r="N8" t="n">
        <v>15.17</v>
      </c>
      <c r="O8" t="n">
        <v>13716.72</v>
      </c>
      <c r="P8" t="n">
        <v>242.28</v>
      </c>
      <c r="Q8" t="n">
        <v>452.78</v>
      </c>
      <c r="R8" t="n">
        <v>127.64</v>
      </c>
      <c r="S8" t="n">
        <v>57.64</v>
      </c>
      <c r="T8" t="n">
        <v>32603.24</v>
      </c>
      <c r="U8" t="n">
        <v>0.45</v>
      </c>
      <c r="V8" t="n">
        <v>0.82</v>
      </c>
      <c r="W8" t="n">
        <v>6.9</v>
      </c>
      <c r="X8" t="n">
        <v>2</v>
      </c>
      <c r="Y8" t="n">
        <v>1</v>
      </c>
      <c r="Z8" t="n">
        <v>10</v>
      </c>
      <c r="AA8" t="n">
        <v>499.6215956842543</v>
      </c>
      <c r="AB8" t="n">
        <v>683.6043089643705</v>
      </c>
      <c r="AC8" t="n">
        <v>618.3620731614837</v>
      </c>
      <c r="AD8" t="n">
        <v>499621.5956842543</v>
      </c>
      <c r="AE8" t="n">
        <v>683604.3089643705</v>
      </c>
      <c r="AF8" t="n">
        <v>2.365356940929514e-05</v>
      </c>
      <c r="AG8" t="n">
        <v>34</v>
      </c>
      <c r="AH8" t="n">
        <v>618362.0731614837</v>
      </c>
    </row>
    <row r="9">
      <c r="A9" t="n">
        <v>7</v>
      </c>
      <c r="B9" t="n">
        <v>50</v>
      </c>
      <c r="C9" t="inlineStr">
        <is>
          <t xml:space="preserve">CONCLUIDO	</t>
        </is>
      </c>
      <c r="D9" t="n">
        <v>3.4478</v>
      </c>
      <c r="E9" t="n">
        <v>29</v>
      </c>
      <c r="F9" t="n">
        <v>25.55</v>
      </c>
      <c r="G9" t="n">
        <v>23.95</v>
      </c>
      <c r="H9" t="n">
        <v>0.44</v>
      </c>
      <c r="I9" t="n">
        <v>64</v>
      </c>
      <c r="J9" t="n">
        <v>109.64</v>
      </c>
      <c r="K9" t="n">
        <v>41.65</v>
      </c>
      <c r="L9" t="n">
        <v>2.75</v>
      </c>
      <c r="M9" t="n">
        <v>62</v>
      </c>
      <c r="N9" t="n">
        <v>15.24</v>
      </c>
      <c r="O9" t="n">
        <v>13755.95</v>
      </c>
      <c r="P9" t="n">
        <v>239.91</v>
      </c>
      <c r="Q9" t="n">
        <v>452.65</v>
      </c>
      <c r="R9" t="n">
        <v>121.61</v>
      </c>
      <c r="S9" t="n">
        <v>57.64</v>
      </c>
      <c r="T9" t="n">
        <v>29623.26</v>
      </c>
      <c r="U9" t="n">
        <v>0.47</v>
      </c>
      <c r="V9" t="n">
        <v>0.83</v>
      </c>
      <c r="W9" t="n">
        <v>6.9</v>
      </c>
      <c r="X9" t="n">
        <v>1.82</v>
      </c>
      <c r="Y9" t="n">
        <v>1</v>
      </c>
      <c r="Z9" t="n">
        <v>10</v>
      </c>
      <c r="AA9" t="n">
        <v>495.5259610070588</v>
      </c>
      <c r="AB9" t="n">
        <v>678.0004809123818</v>
      </c>
      <c r="AC9" t="n">
        <v>613.2930665937548</v>
      </c>
      <c r="AD9" t="n">
        <v>495525.9610070587</v>
      </c>
      <c r="AE9" t="n">
        <v>678000.4809123818</v>
      </c>
      <c r="AF9" t="n">
        <v>2.392840109423385e-05</v>
      </c>
      <c r="AG9" t="n">
        <v>34</v>
      </c>
      <c r="AH9" t="n">
        <v>613293.0665937548</v>
      </c>
    </row>
    <row r="10">
      <c r="A10" t="n">
        <v>8</v>
      </c>
      <c r="B10" t="n">
        <v>50</v>
      </c>
      <c r="C10" t="inlineStr">
        <is>
          <t xml:space="preserve">CONCLUIDO	</t>
        </is>
      </c>
      <c r="D10" t="n">
        <v>3.485</v>
      </c>
      <c r="E10" t="n">
        <v>28.69</v>
      </c>
      <c r="F10" t="n">
        <v>25.37</v>
      </c>
      <c r="G10" t="n">
        <v>26.24</v>
      </c>
      <c r="H10" t="n">
        <v>0.48</v>
      </c>
      <c r="I10" t="n">
        <v>58</v>
      </c>
      <c r="J10" t="n">
        <v>109.96</v>
      </c>
      <c r="K10" t="n">
        <v>41.65</v>
      </c>
      <c r="L10" t="n">
        <v>3</v>
      </c>
      <c r="M10" t="n">
        <v>56</v>
      </c>
      <c r="N10" t="n">
        <v>15.31</v>
      </c>
      <c r="O10" t="n">
        <v>13795.21</v>
      </c>
      <c r="P10" t="n">
        <v>237.58</v>
      </c>
      <c r="Q10" t="n">
        <v>452.6</v>
      </c>
      <c r="R10" t="n">
        <v>115.84</v>
      </c>
      <c r="S10" t="n">
        <v>57.64</v>
      </c>
      <c r="T10" t="n">
        <v>26766.02</v>
      </c>
      <c r="U10" t="n">
        <v>0.5</v>
      </c>
      <c r="V10" t="n">
        <v>0.84</v>
      </c>
      <c r="W10" t="n">
        <v>6.89</v>
      </c>
      <c r="X10" t="n">
        <v>1.64</v>
      </c>
      <c r="Y10" t="n">
        <v>1</v>
      </c>
      <c r="Z10" t="n">
        <v>10</v>
      </c>
      <c r="AA10" t="n">
        <v>491.6810809546633</v>
      </c>
      <c r="AB10" t="n">
        <v>672.7397464005579</v>
      </c>
      <c r="AC10" t="n">
        <v>608.5344092002523</v>
      </c>
      <c r="AD10" t="n">
        <v>491681.0809546633</v>
      </c>
      <c r="AE10" t="n">
        <v>672739.7464005579</v>
      </c>
      <c r="AF10" t="n">
        <v>2.418657631341869e-05</v>
      </c>
      <c r="AG10" t="n">
        <v>34</v>
      </c>
      <c r="AH10" t="n">
        <v>608534.4092002523</v>
      </c>
    </row>
    <row r="11">
      <c r="A11" t="n">
        <v>9</v>
      </c>
      <c r="B11" t="n">
        <v>50</v>
      </c>
      <c r="C11" t="inlineStr">
        <is>
          <t xml:space="preserve">CONCLUIDO	</t>
        </is>
      </c>
      <c r="D11" t="n">
        <v>3.5134</v>
      </c>
      <c r="E11" t="n">
        <v>28.46</v>
      </c>
      <c r="F11" t="n">
        <v>25.25</v>
      </c>
      <c r="G11" t="n">
        <v>28.58</v>
      </c>
      <c r="H11" t="n">
        <v>0.52</v>
      </c>
      <c r="I11" t="n">
        <v>53</v>
      </c>
      <c r="J11" t="n">
        <v>110.27</v>
      </c>
      <c r="K11" t="n">
        <v>41.65</v>
      </c>
      <c r="L11" t="n">
        <v>3.25</v>
      </c>
      <c r="M11" t="n">
        <v>51</v>
      </c>
      <c r="N11" t="n">
        <v>15.37</v>
      </c>
      <c r="O11" t="n">
        <v>13834.5</v>
      </c>
      <c r="P11" t="n">
        <v>235.85</v>
      </c>
      <c r="Q11" t="n">
        <v>452.75</v>
      </c>
      <c r="R11" t="n">
        <v>111.87</v>
      </c>
      <c r="S11" t="n">
        <v>57.64</v>
      </c>
      <c r="T11" t="n">
        <v>24810.46</v>
      </c>
      <c r="U11" t="n">
        <v>0.52</v>
      </c>
      <c r="V11" t="n">
        <v>0.84</v>
      </c>
      <c r="W11" t="n">
        <v>6.88</v>
      </c>
      <c r="X11" t="n">
        <v>1.52</v>
      </c>
      <c r="Y11" t="n">
        <v>1</v>
      </c>
      <c r="Z11" t="n">
        <v>10</v>
      </c>
      <c r="AA11" t="n">
        <v>479.9707885502579</v>
      </c>
      <c r="AB11" t="n">
        <v>656.7172077112109</v>
      </c>
      <c r="AC11" t="n">
        <v>594.0410391156422</v>
      </c>
      <c r="AD11" t="n">
        <v>479970.7885502579</v>
      </c>
      <c r="AE11" t="n">
        <v>656717.2077112109</v>
      </c>
      <c r="AF11" t="n">
        <v>2.438367782483937e-05</v>
      </c>
      <c r="AG11" t="n">
        <v>33</v>
      </c>
      <c r="AH11" t="n">
        <v>594041.0391156422</v>
      </c>
    </row>
    <row r="12">
      <c r="A12" t="n">
        <v>10</v>
      </c>
      <c r="B12" t="n">
        <v>50</v>
      </c>
      <c r="C12" t="inlineStr">
        <is>
          <t xml:space="preserve">CONCLUIDO	</t>
        </is>
      </c>
      <c r="D12" t="n">
        <v>3.5416</v>
      </c>
      <c r="E12" t="n">
        <v>28.24</v>
      </c>
      <c r="F12" t="n">
        <v>25.11</v>
      </c>
      <c r="G12" t="n">
        <v>30.75</v>
      </c>
      <c r="H12" t="n">
        <v>0.5600000000000001</v>
      </c>
      <c r="I12" t="n">
        <v>49</v>
      </c>
      <c r="J12" t="n">
        <v>110.59</v>
      </c>
      <c r="K12" t="n">
        <v>41.65</v>
      </c>
      <c r="L12" t="n">
        <v>3.5</v>
      </c>
      <c r="M12" t="n">
        <v>47</v>
      </c>
      <c r="N12" t="n">
        <v>15.44</v>
      </c>
      <c r="O12" t="n">
        <v>13873.81</v>
      </c>
      <c r="P12" t="n">
        <v>233.91</v>
      </c>
      <c r="Q12" t="n">
        <v>452.71</v>
      </c>
      <c r="R12" t="n">
        <v>107.5</v>
      </c>
      <c r="S12" t="n">
        <v>57.64</v>
      </c>
      <c r="T12" t="n">
        <v>22644.24</v>
      </c>
      <c r="U12" t="n">
        <v>0.54</v>
      </c>
      <c r="V12" t="n">
        <v>0.84</v>
      </c>
      <c r="W12" t="n">
        <v>6.87</v>
      </c>
      <c r="X12" t="n">
        <v>1.38</v>
      </c>
      <c r="Y12" t="n">
        <v>1</v>
      </c>
      <c r="Z12" t="n">
        <v>10</v>
      </c>
      <c r="AA12" t="n">
        <v>477.0339193049624</v>
      </c>
      <c r="AB12" t="n">
        <v>652.6988536442709</v>
      </c>
      <c r="AC12" t="n">
        <v>590.4061911210555</v>
      </c>
      <c r="AD12" t="n">
        <v>477033.9193049624</v>
      </c>
      <c r="AE12" t="n">
        <v>652698.8536442709</v>
      </c>
      <c r="AF12" t="n">
        <v>2.457939129744724e-05</v>
      </c>
      <c r="AG12" t="n">
        <v>33</v>
      </c>
      <c r="AH12" t="n">
        <v>590406.1911210555</v>
      </c>
    </row>
    <row r="13">
      <c r="A13" t="n">
        <v>11</v>
      </c>
      <c r="B13" t="n">
        <v>50</v>
      </c>
      <c r="C13" t="inlineStr">
        <is>
          <t xml:space="preserve">CONCLUIDO	</t>
        </is>
      </c>
      <c r="D13" t="n">
        <v>3.5601</v>
      </c>
      <c r="E13" t="n">
        <v>28.09</v>
      </c>
      <c r="F13" t="n">
        <v>25.03</v>
      </c>
      <c r="G13" t="n">
        <v>32.65</v>
      </c>
      <c r="H13" t="n">
        <v>0.6</v>
      </c>
      <c r="I13" t="n">
        <v>46</v>
      </c>
      <c r="J13" t="n">
        <v>110.91</v>
      </c>
      <c r="K13" t="n">
        <v>41.65</v>
      </c>
      <c r="L13" t="n">
        <v>3.75</v>
      </c>
      <c r="M13" t="n">
        <v>44</v>
      </c>
      <c r="N13" t="n">
        <v>15.51</v>
      </c>
      <c r="O13" t="n">
        <v>13913.15</v>
      </c>
      <c r="P13" t="n">
        <v>232.49</v>
      </c>
      <c r="Q13" t="n">
        <v>452.71</v>
      </c>
      <c r="R13" t="n">
        <v>104.72</v>
      </c>
      <c r="S13" t="n">
        <v>57.64</v>
      </c>
      <c r="T13" t="n">
        <v>21266.57</v>
      </c>
      <c r="U13" t="n">
        <v>0.55</v>
      </c>
      <c r="V13" t="n">
        <v>0.85</v>
      </c>
      <c r="W13" t="n">
        <v>6.87</v>
      </c>
      <c r="X13" t="n">
        <v>1.3</v>
      </c>
      <c r="Y13" t="n">
        <v>1</v>
      </c>
      <c r="Z13" t="n">
        <v>10</v>
      </c>
      <c r="AA13" t="n">
        <v>475.0434229342394</v>
      </c>
      <c r="AB13" t="n">
        <v>649.9753686953454</v>
      </c>
      <c r="AC13" t="n">
        <v>587.9426317532203</v>
      </c>
      <c r="AD13" t="n">
        <v>475043.4229342394</v>
      </c>
      <c r="AE13" t="n">
        <v>649975.3686953455</v>
      </c>
      <c r="AF13" t="n">
        <v>2.470778488763325e-05</v>
      </c>
      <c r="AG13" t="n">
        <v>33</v>
      </c>
      <c r="AH13" t="n">
        <v>587942.6317532203</v>
      </c>
    </row>
    <row r="14">
      <c r="A14" t="n">
        <v>12</v>
      </c>
      <c r="B14" t="n">
        <v>50</v>
      </c>
      <c r="C14" t="inlineStr">
        <is>
          <t xml:space="preserve">CONCLUIDO	</t>
        </is>
      </c>
      <c r="D14" t="n">
        <v>3.5809</v>
      </c>
      <c r="E14" t="n">
        <v>27.93</v>
      </c>
      <c r="F14" t="n">
        <v>24.93</v>
      </c>
      <c r="G14" t="n">
        <v>34.79</v>
      </c>
      <c r="H14" t="n">
        <v>0.63</v>
      </c>
      <c r="I14" t="n">
        <v>43</v>
      </c>
      <c r="J14" t="n">
        <v>111.23</v>
      </c>
      <c r="K14" t="n">
        <v>41.65</v>
      </c>
      <c r="L14" t="n">
        <v>4</v>
      </c>
      <c r="M14" t="n">
        <v>41</v>
      </c>
      <c r="N14" t="n">
        <v>15.58</v>
      </c>
      <c r="O14" t="n">
        <v>13952.52</v>
      </c>
      <c r="P14" t="n">
        <v>230.91</v>
      </c>
      <c r="Q14" t="n">
        <v>452.63</v>
      </c>
      <c r="R14" t="n">
        <v>101.16</v>
      </c>
      <c r="S14" t="n">
        <v>57.64</v>
      </c>
      <c r="T14" t="n">
        <v>19501.79</v>
      </c>
      <c r="U14" t="n">
        <v>0.57</v>
      </c>
      <c r="V14" t="n">
        <v>0.85</v>
      </c>
      <c r="W14" t="n">
        <v>6.88</v>
      </c>
      <c r="X14" t="n">
        <v>1.21</v>
      </c>
      <c r="Y14" t="n">
        <v>1</v>
      </c>
      <c r="Z14" t="n">
        <v>10</v>
      </c>
      <c r="AA14" t="n">
        <v>472.8319302126548</v>
      </c>
      <c r="AB14" t="n">
        <v>646.9495067895003</v>
      </c>
      <c r="AC14" t="n">
        <v>585.2055538608453</v>
      </c>
      <c r="AD14" t="n">
        <v>472831.9302126548</v>
      </c>
      <c r="AE14" t="n">
        <v>646949.5067895004</v>
      </c>
      <c r="AF14" t="n">
        <v>2.485214092416671e-05</v>
      </c>
      <c r="AG14" t="n">
        <v>33</v>
      </c>
      <c r="AH14" t="n">
        <v>585205.5538608453</v>
      </c>
    </row>
    <row r="15">
      <c r="A15" t="n">
        <v>13</v>
      </c>
      <c r="B15" t="n">
        <v>50</v>
      </c>
      <c r="C15" t="inlineStr">
        <is>
          <t xml:space="preserve">CONCLUIDO	</t>
        </is>
      </c>
      <c r="D15" t="n">
        <v>3.5972</v>
      </c>
      <c r="E15" t="n">
        <v>27.8</v>
      </c>
      <c r="F15" t="n">
        <v>24.87</v>
      </c>
      <c r="G15" t="n">
        <v>37.31</v>
      </c>
      <c r="H15" t="n">
        <v>0.67</v>
      </c>
      <c r="I15" t="n">
        <v>40</v>
      </c>
      <c r="J15" t="n">
        <v>111.55</v>
      </c>
      <c r="K15" t="n">
        <v>41.65</v>
      </c>
      <c r="L15" t="n">
        <v>4.25</v>
      </c>
      <c r="M15" t="n">
        <v>38</v>
      </c>
      <c r="N15" t="n">
        <v>15.65</v>
      </c>
      <c r="O15" t="n">
        <v>13991.91</v>
      </c>
      <c r="P15" t="n">
        <v>229.91</v>
      </c>
      <c r="Q15" t="n">
        <v>452.72</v>
      </c>
      <c r="R15" t="n">
        <v>99.69</v>
      </c>
      <c r="S15" t="n">
        <v>57.64</v>
      </c>
      <c r="T15" t="n">
        <v>18784.3</v>
      </c>
      <c r="U15" t="n">
        <v>0.58</v>
      </c>
      <c r="V15" t="n">
        <v>0.85</v>
      </c>
      <c r="W15" t="n">
        <v>6.86</v>
      </c>
      <c r="X15" t="n">
        <v>1.15</v>
      </c>
      <c r="Y15" t="n">
        <v>1</v>
      </c>
      <c r="Z15" t="n">
        <v>10</v>
      </c>
      <c r="AA15" t="n">
        <v>471.293742734122</v>
      </c>
      <c r="AB15" t="n">
        <v>644.8448908213295</v>
      </c>
      <c r="AC15" t="n">
        <v>583.3017994868296</v>
      </c>
      <c r="AD15" t="n">
        <v>471293.742734122</v>
      </c>
      <c r="AE15" t="n">
        <v>644844.8908213296</v>
      </c>
      <c r="AF15" t="n">
        <v>2.496526608741168e-05</v>
      </c>
      <c r="AG15" t="n">
        <v>33</v>
      </c>
      <c r="AH15" t="n">
        <v>583301.7994868297</v>
      </c>
    </row>
    <row r="16">
      <c r="A16" t="n">
        <v>14</v>
      </c>
      <c r="B16" t="n">
        <v>50</v>
      </c>
      <c r="C16" t="inlineStr">
        <is>
          <t xml:space="preserve">CONCLUIDO	</t>
        </is>
      </c>
      <c r="D16" t="n">
        <v>3.6118</v>
      </c>
      <c r="E16" t="n">
        <v>27.69</v>
      </c>
      <c r="F16" t="n">
        <v>24.81</v>
      </c>
      <c r="G16" t="n">
        <v>39.17</v>
      </c>
      <c r="H16" t="n">
        <v>0.71</v>
      </c>
      <c r="I16" t="n">
        <v>38</v>
      </c>
      <c r="J16" t="n">
        <v>111.87</v>
      </c>
      <c r="K16" t="n">
        <v>41.65</v>
      </c>
      <c r="L16" t="n">
        <v>4.5</v>
      </c>
      <c r="M16" t="n">
        <v>36</v>
      </c>
      <c r="N16" t="n">
        <v>15.72</v>
      </c>
      <c r="O16" t="n">
        <v>14031.33</v>
      </c>
      <c r="P16" t="n">
        <v>228.1</v>
      </c>
      <c r="Q16" t="n">
        <v>452.7</v>
      </c>
      <c r="R16" t="n">
        <v>97.34</v>
      </c>
      <c r="S16" t="n">
        <v>57.64</v>
      </c>
      <c r="T16" t="n">
        <v>17618.96</v>
      </c>
      <c r="U16" t="n">
        <v>0.59</v>
      </c>
      <c r="V16" t="n">
        <v>0.85</v>
      </c>
      <c r="W16" t="n">
        <v>6.86</v>
      </c>
      <c r="X16" t="n">
        <v>1.08</v>
      </c>
      <c r="Y16" t="n">
        <v>1</v>
      </c>
      <c r="Z16" t="n">
        <v>10</v>
      </c>
      <c r="AA16" t="n">
        <v>469.3097922048309</v>
      </c>
      <c r="AB16" t="n">
        <v>642.1303621814334</v>
      </c>
      <c r="AC16" t="n">
        <v>580.8463416504603</v>
      </c>
      <c r="AD16" t="n">
        <v>469309.7922048309</v>
      </c>
      <c r="AE16" t="n">
        <v>642130.3621814334</v>
      </c>
      <c r="AF16" t="n">
        <v>2.506659292074767e-05</v>
      </c>
      <c r="AG16" t="n">
        <v>33</v>
      </c>
      <c r="AH16" t="n">
        <v>580846.3416504603</v>
      </c>
    </row>
    <row r="17">
      <c r="A17" t="n">
        <v>15</v>
      </c>
      <c r="B17" t="n">
        <v>50</v>
      </c>
      <c r="C17" t="inlineStr">
        <is>
          <t xml:space="preserve">CONCLUIDO	</t>
        </is>
      </c>
      <c r="D17" t="n">
        <v>3.6263</v>
      </c>
      <c r="E17" t="n">
        <v>27.58</v>
      </c>
      <c r="F17" t="n">
        <v>24.74</v>
      </c>
      <c r="G17" t="n">
        <v>41.23</v>
      </c>
      <c r="H17" t="n">
        <v>0.75</v>
      </c>
      <c r="I17" t="n">
        <v>36</v>
      </c>
      <c r="J17" t="n">
        <v>112.19</v>
      </c>
      <c r="K17" t="n">
        <v>41.65</v>
      </c>
      <c r="L17" t="n">
        <v>4.75</v>
      </c>
      <c r="M17" t="n">
        <v>34</v>
      </c>
      <c r="N17" t="n">
        <v>15.79</v>
      </c>
      <c r="O17" t="n">
        <v>14070.77</v>
      </c>
      <c r="P17" t="n">
        <v>227.29</v>
      </c>
      <c r="Q17" t="n">
        <v>452.63</v>
      </c>
      <c r="R17" t="n">
        <v>95.23999999999999</v>
      </c>
      <c r="S17" t="n">
        <v>57.64</v>
      </c>
      <c r="T17" t="n">
        <v>16577.32</v>
      </c>
      <c r="U17" t="n">
        <v>0.61</v>
      </c>
      <c r="V17" t="n">
        <v>0.86</v>
      </c>
      <c r="W17" t="n">
        <v>6.86</v>
      </c>
      <c r="X17" t="n">
        <v>1.02</v>
      </c>
      <c r="Y17" t="n">
        <v>1</v>
      </c>
      <c r="Z17" t="n">
        <v>10</v>
      </c>
      <c r="AA17" t="n">
        <v>459.1247528291302</v>
      </c>
      <c r="AB17" t="n">
        <v>628.1947419753745</v>
      </c>
      <c r="AC17" t="n">
        <v>568.2407174781018</v>
      </c>
      <c r="AD17" t="n">
        <v>459124.7528291302</v>
      </c>
      <c r="AE17" t="n">
        <v>628194.7419753745</v>
      </c>
      <c r="AF17" t="n">
        <v>2.516722573467725e-05</v>
      </c>
      <c r="AG17" t="n">
        <v>32</v>
      </c>
      <c r="AH17" t="n">
        <v>568240.7174781018</v>
      </c>
    </row>
    <row r="18">
      <c r="A18" t="n">
        <v>16</v>
      </c>
      <c r="B18" t="n">
        <v>50</v>
      </c>
      <c r="C18" t="inlineStr">
        <is>
          <t xml:space="preserve">CONCLUIDO	</t>
        </is>
      </c>
      <c r="D18" t="n">
        <v>3.6445</v>
      </c>
      <c r="E18" t="n">
        <v>27.44</v>
      </c>
      <c r="F18" t="n">
        <v>24.65</v>
      </c>
      <c r="G18" t="n">
        <v>43.49</v>
      </c>
      <c r="H18" t="n">
        <v>0.78</v>
      </c>
      <c r="I18" t="n">
        <v>34</v>
      </c>
      <c r="J18" t="n">
        <v>112.51</v>
      </c>
      <c r="K18" t="n">
        <v>41.65</v>
      </c>
      <c r="L18" t="n">
        <v>5</v>
      </c>
      <c r="M18" t="n">
        <v>32</v>
      </c>
      <c r="N18" t="n">
        <v>15.86</v>
      </c>
      <c r="O18" t="n">
        <v>14110.24</v>
      </c>
      <c r="P18" t="n">
        <v>225.45</v>
      </c>
      <c r="Q18" t="n">
        <v>452.59</v>
      </c>
      <c r="R18" t="n">
        <v>92.45</v>
      </c>
      <c r="S18" t="n">
        <v>57.64</v>
      </c>
      <c r="T18" t="n">
        <v>15194.87</v>
      </c>
      <c r="U18" t="n">
        <v>0.62</v>
      </c>
      <c r="V18" t="n">
        <v>0.86</v>
      </c>
      <c r="W18" t="n">
        <v>6.84</v>
      </c>
      <c r="X18" t="n">
        <v>0.92</v>
      </c>
      <c r="Y18" t="n">
        <v>1</v>
      </c>
      <c r="Z18" t="n">
        <v>10</v>
      </c>
      <c r="AA18" t="n">
        <v>456.9527366954016</v>
      </c>
      <c r="AB18" t="n">
        <v>625.2228936786181</v>
      </c>
      <c r="AC18" t="n">
        <v>565.5524982117727</v>
      </c>
      <c r="AD18" t="n">
        <v>456952.7366954016</v>
      </c>
      <c r="AE18" t="n">
        <v>625222.8936786181</v>
      </c>
      <c r="AF18" t="n">
        <v>2.529353726664402e-05</v>
      </c>
      <c r="AG18" t="n">
        <v>32</v>
      </c>
      <c r="AH18" t="n">
        <v>565552.4982117726</v>
      </c>
    </row>
    <row r="19">
      <c r="A19" t="n">
        <v>17</v>
      </c>
      <c r="B19" t="n">
        <v>50</v>
      </c>
      <c r="C19" t="inlineStr">
        <is>
          <t xml:space="preserve">CONCLUIDO	</t>
        </is>
      </c>
      <c r="D19" t="n">
        <v>3.6534</v>
      </c>
      <c r="E19" t="n">
        <v>27.37</v>
      </c>
      <c r="F19" t="n">
        <v>24.62</v>
      </c>
      <c r="G19" t="n">
        <v>46.17</v>
      </c>
      <c r="H19" t="n">
        <v>0.82</v>
      </c>
      <c r="I19" t="n">
        <v>32</v>
      </c>
      <c r="J19" t="n">
        <v>112.83</v>
      </c>
      <c r="K19" t="n">
        <v>41.65</v>
      </c>
      <c r="L19" t="n">
        <v>5.25</v>
      </c>
      <c r="M19" t="n">
        <v>30</v>
      </c>
      <c r="N19" t="n">
        <v>15.93</v>
      </c>
      <c r="O19" t="n">
        <v>14149.74</v>
      </c>
      <c r="P19" t="n">
        <v>224.89</v>
      </c>
      <c r="Q19" t="n">
        <v>452.66</v>
      </c>
      <c r="R19" t="n">
        <v>91.89</v>
      </c>
      <c r="S19" t="n">
        <v>57.64</v>
      </c>
      <c r="T19" t="n">
        <v>14923.56</v>
      </c>
      <c r="U19" t="n">
        <v>0.63</v>
      </c>
      <c r="V19" t="n">
        <v>0.86</v>
      </c>
      <c r="W19" t="n">
        <v>6.84</v>
      </c>
      <c r="X19" t="n">
        <v>0.9</v>
      </c>
      <c r="Y19" t="n">
        <v>1</v>
      </c>
      <c r="Z19" t="n">
        <v>10</v>
      </c>
      <c r="AA19" t="n">
        <v>456.1360711233261</v>
      </c>
      <c r="AB19" t="n">
        <v>624.1054958141621</v>
      </c>
      <c r="AC19" t="n">
        <v>564.5417432312227</v>
      </c>
      <c r="AD19" t="n">
        <v>456136.0711233261</v>
      </c>
      <c r="AE19" t="n">
        <v>624105.4958141621</v>
      </c>
      <c r="AF19" t="n">
        <v>2.535530499381459e-05</v>
      </c>
      <c r="AG19" t="n">
        <v>32</v>
      </c>
      <c r="AH19" t="n">
        <v>564541.7432312226</v>
      </c>
    </row>
    <row r="20">
      <c r="A20" t="n">
        <v>18</v>
      </c>
      <c r="B20" t="n">
        <v>50</v>
      </c>
      <c r="C20" t="inlineStr">
        <is>
          <t xml:space="preserve">CONCLUIDO	</t>
        </is>
      </c>
      <c r="D20" t="n">
        <v>3.6621</v>
      </c>
      <c r="E20" t="n">
        <v>27.31</v>
      </c>
      <c r="F20" t="n">
        <v>24.58</v>
      </c>
      <c r="G20" t="n">
        <v>47.58</v>
      </c>
      <c r="H20" t="n">
        <v>0.86</v>
      </c>
      <c r="I20" t="n">
        <v>31</v>
      </c>
      <c r="J20" t="n">
        <v>113.15</v>
      </c>
      <c r="K20" t="n">
        <v>41.65</v>
      </c>
      <c r="L20" t="n">
        <v>5.5</v>
      </c>
      <c r="M20" t="n">
        <v>29</v>
      </c>
      <c r="N20" t="n">
        <v>16</v>
      </c>
      <c r="O20" t="n">
        <v>14189.26</v>
      </c>
      <c r="P20" t="n">
        <v>223.65</v>
      </c>
      <c r="Q20" t="n">
        <v>452.6</v>
      </c>
      <c r="R20" t="n">
        <v>90.01000000000001</v>
      </c>
      <c r="S20" t="n">
        <v>57.64</v>
      </c>
      <c r="T20" t="n">
        <v>13989.23</v>
      </c>
      <c r="U20" t="n">
        <v>0.64</v>
      </c>
      <c r="V20" t="n">
        <v>0.86</v>
      </c>
      <c r="W20" t="n">
        <v>6.85</v>
      </c>
      <c r="X20" t="n">
        <v>0.86</v>
      </c>
      <c r="Y20" t="n">
        <v>1</v>
      </c>
      <c r="Z20" t="n">
        <v>10</v>
      </c>
      <c r="AA20" t="n">
        <v>454.8745584112918</v>
      </c>
      <c r="AB20" t="n">
        <v>622.3794384675438</v>
      </c>
      <c r="AC20" t="n">
        <v>562.9804183752289</v>
      </c>
      <c r="AD20" t="n">
        <v>454874.5584112918</v>
      </c>
      <c r="AE20" t="n">
        <v>622379.4384675438</v>
      </c>
      <c r="AF20" t="n">
        <v>2.541568468217234e-05</v>
      </c>
      <c r="AG20" t="n">
        <v>32</v>
      </c>
      <c r="AH20" t="n">
        <v>562980.4183752289</v>
      </c>
    </row>
    <row r="21">
      <c r="A21" t="n">
        <v>19</v>
      </c>
      <c r="B21" t="n">
        <v>50</v>
      </c>
      <c r="C21" t="inlineStr">
        <is>
          <t xml:space="preserve">CONCLUIDO	</t>
        </is>
      </c>
      <c r="D21" t="n">
        <v>3.6744</v>
      </c>
      <c r="E21" t="n">
        <v>27.22</v>
      </c>
      <c r="F21" t="n">
        <v>24.53</v>
      </c>
      <c r="G21" t="n">
        <v>50.76</v>
      </c>
      <c r="H21" t="n">
        <v>0.89</v>
      </c>
      <c r="I21" t="n">
        <v>29</v>
      </c>
      <c r="J21" t="n">
        <v>113.47</v>
      </c>
      <c r="K21" t="n">
        <v>41.65</v>
      </c>
      <c r="L21" t="n">
        <v>5.75</v>
      </c>
      <c r="M21" t="n">
        <v>27</v>
      </c>
      <c r="N21" t="n">
        <v>16.07</v>
      </c>
      <c r="O21" t="n">
        <v>14228.81</v>
      </c>
      <c r="P21" t="n">
        <v>222.54</v>
      </c>
      <c r="Q21" t="n">
        <v>452.62</v>
      </c>
      <c r="R21" t="n">
        <v>88.48</v>
      </c>
      <c r="S21" t="n">
        <v>57.64</v>
      </c>
      <c r="T21" t="n">
        <v>13232.92</v>
      </c>
      <c r="U21" t="n">
        <v>0.65</v>
      </c>
      <c r="V21" t="n">
        <v>0.86</v>
      </c>
      <c r="W21" t="n">
        <v>6.85</v>
      </c>
      <c r="X21" t="n">
        <v>0.8100000000000001</v>
      </c>
      <c r="Y21" t="n">
        <v>1</v>
      </c>
      <c r="Z21" t="n">
        <v>10</v>
      </c>
      <c r="AA21" t="n">
        <v>453.5304344064584</v>
      </c>
      <c r="AB21" t="n">
        <v>620.5403487055646</v>
      </c>
      <c r="AC21" t="n">
        <v>561.3168487589543</v>
      </c>
      <c r="AD21" t="n">
        <v>453530.4344064584</v>
      </c>
      <c r="AE21" t="n">
        <v>620540.3487055646</v>
      </c>
      <c r="AF21" t="n">
        <v>2.550104906916087e-05</v>
      </c>
      <c r="AG21" t="n">
        <v>32</v>
      </c>
      <c r="AH21" t="n">
        <v>561316.8487589543</v>
      </c>
    </row>
    <row r="22">
      <c r="A22" t="n">
        <v>20</v>
      </c>
      <c r="B22" t="n">
        <v>50</v>
      </c>
      <c r="C22" t="inlineStr">
        <is>
          <t xml:space="preserve">CONCLUIDO	</t>
        </is>
      </c>
      <c r="D22" t="n">
        <v>3.6846</v>
      </c>
      <c r="E22" t="n">
        <v>27.14</v>
      </c>
      <c r="F22" t="n">
        <v>24.48</v>
      </c>
      <c r="G22" t="n">
        <v>52.46</v>
      </c>
      <c r="H22" t="n">
        <v>0.93</v>
      </c>
      <c r="I22" t="n">
        <v>28</v>
      </c>
      <c r="J22" t="n">
        <v>113.79</v>
      </c>
      <c r="K22" t="n">
        <v>41.65</v>
      </c>
      <c r="L22" t="n">
        <v>6</v>
      </c>
      <c r="M22" t="n">
        <v>26</v>
      </c>
      <c r="N22" t="n">
        <v>16.14</v>
      </c>
      <c r="O22" t="n">
        <v>14268.39</v>
      </c>
      <c r="P22" t="n">
        <v>221.41</v>
      </c>
      <c r="Q22" t="n">
        <v>452.61</v>
      </c>
      <c r="R22" t="n">
        <v>86.84999999999999</v>
      </c>
      <c r="S22" t="n">
        <v>57.64</v>
      </c>
      <c r="T22" t="n">
        <v>12422.96</v>
      </c>
      <c r="U22" t="n">
        <v>0.66</v>
      </c>
      <c r="V22" t="n">
        <v>0.87</v>
      </c>
      <c r="W22" t="n">
        <v>6.84</v>
      </c>
      <c r="X22" t="n">
        <v>0.76</v>
      </c>
      <c r="Y22" t="n">
        <v>1</v>
      </c>
      <c r="Z22" t="n">
        <v>10</v>
      </c>
      <c r="AA22" t="n">
        <v>452.2774300894279</v>
      </c>
      <c r="AB22" t="n">
        <v>618.8259329203545</v>
      </c>
      <c r="AC22" t="n">
        <v>559.7660544100869</v>
      </c>
      <c r="AD22" t="n">
        <v>452277.4300894279</v>
      </c>
      <c r="AE22" t="n">
        <v>618825.9329203545</v>
      </c>
      <c r="AF22" t="n">
        <v>2.557183904861478e-05</v>
      </c>
      <c r="AG22" t="n">
        <v>32</v>
      </c>
      <c r="AH22" t="n">
        <v>559766.0544100869</v>
      </c>
    </row>
    <row r="23">
      <c r="A23" t="n">
        <v>21</v>
      </c>
      <c r="B23" t="n">
        <v>50</v>
      </c>
      <c r="C23" t="inlineStr">
        <is>
          <t xml:space="preserve">CONCLUIDO	</t>
        </is>
      </c>
      <c r="D23" t="n">
        <v>3.6902</v>
      </c>
      <c r="E23" t="n">
        <v>27.1</v>
      </c>
      <c r="F23" t="n">
        <v>24.46</v>
      </c>
      <c r="G23" t="n">
        <v>54.36</v>
      </c>
      <c r="H23" t="n">
        <v>0.97</v>
      </c>
      <c r="I23" t="n">
        <v>27</v>
      </c>
      <c r="J23" t="n">
        <v>114.11</v>
      </c>
      <c r="K23" t="n">
        <v>41.65</v>
      </c>
      <c r="L23" t="n">
        <v>6.25</v>
      </c>
      <c r="M23" t="n">
        <v>25</v>
      </c>
      <c r="N23" t="n">
        <v>16.21</v>
      </c>
      <c r="O23" t="n">
        <v>14307.99</v>
      </c>
      <c r="P23" t="n">
        <v>220.58</v>
      </c>
      <c r="Q23" t="n">
        <v>452.63</v>
      </c>
      <c r="R23" t="n">
        <v>86.3</v>
      </c>
      <c r="S23" t="n">
        <v>57.64</v>
      </c>
      <c r="T23" t="n">
        <v>12151.15</v>
      </c>
      <c r="U23" t="n">
        <v>0.67</v>
      </c>
      <c r="V23" t="n">
        <v>0.87</v>
      </c>
      <c r="W23" t="n">
        <v>6.84</v>
      </c>
      <c r="X23" t="n">
        <v>0.74</v>
      </c>
      <c r="Y23" t="n">
        <v>1</v>
      </c>
      <c r="Z23" t="n">
        <v>10</v>
      </c>
      <c r="AA23" t="n">
        <v>451.4617305576453</v>
      </c>
      <c r="AB23" t="n">
        <v>617.7098568348461</v>
      </c>
      <c r="AC23" t="n">
        <v>558.7564950597567</v>
      </c>
      <c r="AD23" t="n">
        <v>451461.7305576453</v>
      </c>
      <c r="AE23" t="n">
        <v>617709.8568348461</v>
      </c>
      <c r="AF23" t="n">
        <v>2.561070413537378e-05</v>
      </c>
      <c r="AG23" t="n">
        <v>32</v>
      </c>
      <c r="AH23" t="n">
        <v>558756.4950597567</v>
      </c>
    </row>
    <row r="24">
      <c r="A24" t="n">
        <v>22</v>
      </c>
      <c r="B24" t="n">
        <v>50</v>
      </c>
      <c r="C24" t="inlineStr">
        <is>
          <t xml:space="preserve">CONCLUIDO	</t>
        </is>
      </c>
      <c r="D24" t="n">
        <v>3.6945</v>
      </c>
      <c r="E24" t="n">
        <v>27.07</v>
      </c>
      <c r="F24" t="n">
        <v>24.45</v>
      </c>
      <c r="G24" t="n">
        <v>56.43</v>
      </c>
      <c r="H24" t="n">
        <v>1</v>
      </c>
      <c r="I24" t="n">
        <v>26</v>
      </c>
      <c r="J24" t="n">
        <v>114.44</v>
      </c>
      <c r="K24" t="n">
        <v>41.65</v>
      </c>
      <c r="L24" t="n">
        <v>6.5</v>
      </c>
      <c r="M24" t="n">
        <v>24</v>
      </c>
      <c r="N24" t="n">
        <v>16.29</v>
      </c>
      <c r="O24" t="n">
        <v>14347.62</v>
      </c>
      <c r="P24" t="n">
        <v>219.53</v>
      </c>
      <c r="Q24" t="n">
        <v>452.64</v>
      </c>
      <c r="R24" t="n">
        <v>86.28</v>
      </c>
      <c r="S24" t="n">
        <v>57.64</v>
      </c>
      <c r="T24" t="n">
        <v>12146.17</v>
      </c>
      <c r="U24" t="n">
        <v>0.67</v>
      </c>
      <c r="V24" t="n">
        <v>0.87</v>
      </c>
      <c r="W24" t="n">
        <v>6.83</v>
      </c>
      <c r="X24" t="n">
        <v>0.73</v>
      </c>
      <c r="Y24" t="n">
        <v>1</v>
      </c>
      <c r="Z24" t="n">
        <v>10</v>
      </c>
      <c r="AA24" t="n">
        <v>450.5716869907788</v>
      </c>
      <c r="AB24" t="n">
        <v>616.4920599607083</v>
      </c>
      <c r="AC24" t="n">
        <v>557.6549230100981</v>
      </c>
      <c r="AD24" t="n">
        <v>450571.6869907788</v>
      </c>
      <c r="AE24" t="n">
        <v>616492.0599607083</v>
      </c>
      <c r="AF24" t="n">
        <v>2.564054696984945e-05</v>
      </c>
      <c r="AG24" t="n">
        <v>32</v>
      </c>
      <c r="AH24" t="n">
        <v>557654.923010098</v>
      </c>
    </row>
    <row r="25">
      <c r="A25" t="n">
        <v>23</v>
      </c>
      <c r="B25" t="n">
        <v>50</v>
      </c>
      <c r="C25" t="inlineStr">
        <is>
          <t xml:space="preserve">CONCLUIDO	</t>
        </is>
      </c>
      <c r="D25" t="n">
        <v>3.7056</v>
      </c>
      <c r="E25" t="n">
        <v>26.99</v>
      </c>
      <c r="F25" t="n">
        <v>24.39</v>
      </c>
      <c r="G25" t="n">
        <v>58.55</v>
      </c>
      <c r="H25" t="n">
        <v>1.04</v>
      </c>
      <c r="I25" t="n">
        <v>25</v>
      </c>
      <c r="J25" t="n">
        <v>114.76</v>
      </c>
      <c r="K25" t="n">
        <v>41.65</v>
      </c>
      <c r="L25" t="n">
        <v>6.75</v>
      </c>
      <c r="M25" t="n">
        <v>23</v>
      </c>
      <c r="N25" t="n">
        <v>16.36</v>
      </c>
      <c r="O25" t="n">
        <v>14387.27</v>
      </c>
      <c r="P25" t="n">
        <v>218.41</v>
      </c>
      <c r="Q25" t="n">
        <v>452.66</v>
      </c>
      <c r="R25" t="n">
        <v>84.03</v>
      </c>
      <c r="S25" t="n">
        <v>57.64</v>
      </c>
      <c r="T25" t="n">
        <v>11028.2</v>
      </c>
      <c r="U25" t="n">
        <v>0.6899999999999999</v>
      </c>
      <c r="V25" t="n">
        <v>0.87</v>
      </c>
      <c r="W25" t="n">
        <v>6.83</v>
      </c>
      <c r="X25" t="n">
        <v>0.67</v>
      </c>
      <c r="Y25" t="n">
        <v>1</v>
      </c>
      <c r="Z25" t="n">
        <v>10</v>
      </c>
      <c r="AA25" t="n">
        <v>449.2913437728975</v>
      </c>
      <c r="AB25" t="n">
        <v>614.740237885247</v>
      </c>
      <c r="AC25" t="n">
        <v>556.0702923748211</v>
      </c>
      <c r="AD25" t="n">
        <v>449291.3437728975</v>
      </c>
      <c r="AE25" t="n">
        <v>614740.237885247</v>
      </c>
      <c r="AF25" t="n">
        <v>2.571758312396106e-05</v>
      </c>
      <c r="AG25" t="n">
        <v>32</v>
      </c>
      <c r="AH25" t="n">
        <v>556070.292374821</v>
      </c>
    </row>
    <row r="26">
      <c r="A26" t="n">
        <v>24</v>
      </c>
      <c r="B26" t="n">
        <v>50</v>
      </c>
      <c r="C26" t="inlineStr">
        <is>
          <t xml:space="preserve">CONCLUIDO	</t>
        </is>
      </c>
      <c r="D26" t="n">
        <v>3.7096</v>
      </c>
      <c r="E26" t="n">
        <v>26.96</v>
      </c>
      <c r="F26" t="n">
        <v>24.39</v>
      </c>
      <c r="G26" t="n">
        <v>60.97</v>
      </c>
      <c r="H26" t="n">
        <v>1.07</v>
      </c>
      <c r="I26" t="n">
        <v>24</v>
      </c>
      <c r="J26" t="n">
        <v>115.08</v>
      </c>
      <c r="K26" t="n">
        <v>41.65</v>
      </c>
      <c r="L26" t="n">
        <v>7</v>
      </c>
      <c r="M26" t="n">
        <v>22</v>
      </c>
      <c r="N26" t="n">
        <v>16.43</v>
      </c>
      <c r="O26" t="n">
        <v>14426.96</v>
      </c>
      <c r="P26" t="n">
        <v>217.77</v>
      </c>
      <c r="Q26" t="n">
        <v>452.61</v>
      </c>
      <c r="R26" t="n">
        <v>84.13</v>
      </c>
      <c r="S26" t="n">
        <v>57.64</v>
      </c>
      <c r="T26" t="n">
        <v>11082.52</v>
      </c>
      <c r="U26" t="n">
        <v>0.6899999999999999</v>
      </c>
      <c r="V26" t="n">
        <v>0.87</v>
      </c>
      <c r="W26" t="n">
        <v>6.83</v>
      </c>
      <c r="X26" t="n">
        <v>0.66</v>
      </c>
      <c r="Y26" t="n">
        <v>1</v>
      </c>
      <c r="Z26" t="n">
        <v>10</v>
      </c>
      <c r="AA26" t="n">
        <v>448.696935699664</v>
      </c>
      <c r="AB26" t="n">
        <v>613.9269425360154</v>
      </c>
      <c r="AC26" t="n">
        <v>555.334616792253</v>
      </c>
      <c r="AD26" t="n">
        <v>448696.935699664</v>
      </c>
      <c r="AE26" t="n">
        <v>613926.9425360154</v>
      </c>
      <c r="AF26" t="n">
        <v>2.57453439002175e-05</v>
      </c>
      <c r="AG26" t="n">
        <v>32</v>
      </c>
      <c r="AH26" t="n">
        <v>555334.616792253</v>
      </c>
    </row>
    <row r="27">
      <c r="A27" t="n">
        <v>25</v>
      </c>
      <c r="B27" t="n">
        <v>50</v>
      </c>
      <c r="C27" t="inlineStr">
        <is>
          <t xml:space="preserve">CONCLUIDO	</t>
        </is>
      </c>
      <c r="D27" t="n">
        <v>3.7211</v>
      </c>
      <c r="E27" t="n">
        <v>26.87</v>
      </c>
      <c r="F27" t="n">
        <v>24.33</v>
      </c>
      <c r="G27" t="n">
        <v>63.46</v>
      </c>
      <c r="H27" t="n">
        <v>1.11</v>
      </c>
      <c r="I27" t="n">
        <v>23</v>
      </c>
      <c r="J27" t="n">
        <v>115.4</v>
      </c>
      <c r="K27" t="n">
        <v>41.65</v>
      </c>
      <c r="L27" t="n">
        <v>7.25</v>
      </c>
      <c r="M27" t="n">
        <v>21</v>
      </c>
      <c r="N27" t="n">
        <v>16.5</v>
      </c>
      <c r="O27" t="n">
        <v>14466.67</v>
      </c>
      <c r="P27" t="n">
        <v>216.72</v>
      </c>
      <c r="Q27" t="n">
        <v>452.59</v>
      </c>
      <c r="R27" t="n">
        <v>81.84999999999999</v>
      </c>
      <c r="S27" t="n">
        <v>57.64</v>
      </c>
      <c r="T27" t="n">
        <v>9946.120000000001</v>
      </c>
      <c r="U27" t="n">
        <v>0.7</v>
      </c>
      <c r="V27" t="n">
        <v>0.87</v>
      </c>
      <c r="W27" t="n">
        <v>6.83</v>
      </c>
      <c r="X27" t="n">
        <v>0.6</v>
      </c>
      <c r="Y27" t="n">
        <v>1</v>
      </c>
      <c r="Z27" t="n">
        <v>10</v>
      </c>
      <c r="AA27" t="n">
        <v>447.4554224163066</v>
      </c>
      <c r="AB27" t="n">
        <v>612.2282492900254</v>
      </c>
      <c r="AC27" t="n">
        <v>553.7980444455293</v>
      </c>
      <c r="AD27" t="n">
        <v>447455.4224163066</v>
      </c>
      <c r="AE27" t="n">
        <v>612228.2492900253</v>
      </c>
      <c r="AF27" t="n">
        <v>2.582515613195474e-05</v>
      </c>
      <c r="AG27" t="n">
        <v>32</v>
      </c>
      <c r="AH27" t="n">
        <v>553798.0444455292</v>
      </c>
    </row>
    <row r="28">
      <c r="A28" t="n">
        <v>26</v>
      </c>
      <c r="B28" t="n">
        <v>50</v>
      </c>
      <c r="C28" t="inlineStr">
        <is>
          <t xml:space="preserve">CONCLUIDO	</t>
        </is>
      </c>
      <c r="D28" t="n">
        <v>3.7255</v>
      </c>
      <c r="E28" t="n">
        <v>26.84</v>
      </c>
      <c r="F28" t="n">
        <v>24.32</v>
      </c>
      <c r="G28" t="n">
        <v>66.31999999999999</v>
      </c>
      <c r="H28" t="n">
        <v>1.14</v>
      </c>
      <c r="I28" t="n">
        <v>22</v>
      </c>
      <c r="J28" t="n">
        <v>115.72</v>
      </c>
      <c r="K28" t="n">
        <v>41.65</v>
      </c>
      <c r="L28" t="n">
        <v>7.5</v>
      </c>
      <c r="M28" t="n">
        <v>20</v>
      </c>
      <c r="N28" t="n">
        <v>16.57</v>
      </c>
      <c r="O28" t="n">
        <v>14506.4</v>
      </c>
      <c r="P28" t="n">
        <v>215.85</v>
      </c>
      <c r="Q28" t="n">
        <v>452.65</v>
      </c>
      <c r="R28" t="n">
        <v>81.56999999999999</v>
      </c>
      <c r="S28" t="n">
        <v>57.64</v>
      </c>
      <c r="T28" t="n">
        <v>9811.4</v>
      </c>
      <c r="U28" t="n">
        <v>0.71</v>
      </c>
      <c r="V28" t="n">
        <v>0.87</v>
      </c>
      <c r="W28" t="n">
        <v>6.83</v>
      </c>
      <c r="X28" t="n">
        <v>0.59</v>
      </c>
      <c r="Y28" t="n">
        <v>1</v>
      </c>
      <c r="Z28" t="n">
        <v>10</v>
      </c>
      <c r="AA28" t="n">
        <v>446.6899075624701</v>
      </c>
      <c r="AB28" t="n">
        <v>611.1808380948743</v>
      </c>
      <c r="AC28" t="n">
        <v>552.8505967047925</v>
      </c>
      <c r="AD28" t="n">
        <v>446689.9075624701</v>
      </c>
      <c r="AE28" t="n">
        <v>611180.8380948743</v>
      </c>
      <c r="AF28" t="n">
        <v>2.585569298583682e-05</v>
      </c>
      <c r="AG28" t="n">
        <v>32</v>
      </c>
      <c r="AH28" t="n">
        <v>552850.5967047925</v>
      </c>
    </row>
    <row r="29">
      <c r="A29" t="n">
        <v>27</v>
      </c>
      <c r="B29" t="n">
        <v>50</v>
      </c>
      <c r="C29" t="inlineStr">
        <is>
          <t xml:space="preserve">CONCLUIDO	</t>
        </is>
      </c>
      <c r="D29" t="n">
        <v>3.7324</v>
      </c>
      <c r="E29" t="n">
        <v>26.79</v>
      </c>
      <c r="F29" t="n">
        <v>24.29</v>
      </c>
      <c r="G29" t="n">
        <v>69.40000000000001</v>
      </c>
      <c r="H29" t="n">
        <v>1.18</v>
      </c>
      <c r="I29" t="n">
        <v>21</v>
      </c>
      <c r="J29" t="n">
        <v>116.05</v>
      </c>
      <c r="K29" t="n">
        <v>41.65</v>
      </c>
      <c r="L29" t="n">
        <v>7.75</v>
      </c>
      <c r="M29" t="n">
        <v>19</v>
      </c>
      <c r="N29" t="n">
        <v>16.65</v>
      </c>
      <c r="O29" t="n">
        <v>14546.17</v>
      </c>
      <c r="P29" t="n">
        <v>215</v>
      </c>
      <c r="Q29" t="n">
        <v>452.69</v>
      </c>
      <c r="R29" t="n">
        <v>80.5</v>
      </c>
      <c r="S29" t="n">
        <v>57.64</v>
      </c>
      <c r="T29" t="n">
        <v>9281.799999999999</v>
      </c>
      <c r="U29" t="n">
        <v>0.72</v>
      </c>
      <c r="V29" t="n">
        <v>0.87</v>
      </c>
      <c r="W29" t="n">
        <v>6.83</v>
      </c>
      <c r="X29" t="n">
        <v>0.5600000000000001</v>
      </c>
      <c r="Y29" t="n">
        <v>1</v>
      </c>
      <c r="Z29" t="n">
        <v>10</v>
      </c>
      <c r="AA29" t="n">
        <v>445.813705377915</v>
      </c>
      <c r="AB29" t="n">
        <v>609.9819796106539</v>
      </c>
      <c r="AC29" t="n">
        <v>551.7661555916975</v>
      </c>
      <c r="AD29" t="n">
        <v>445813.7053779149</v>
      </c>
      <c r="AE29" t="n">
        <v>609981.9796106538</v>
      </c>
      <c r="AF29" t="n">
        <v>2.590358032487917e-05</v>
      </c>
      <c r="AG29" t="n">
        <v>32</v>
      </c>
      <c r="AH29" t="n">
        <v>551766.1555916975</v>
      </c>
    </row>
    <row r="30">
      <c r="A30" t="n">
        <v>28</v>
      </c>
      <c r="B30" t="n">
        <v>50</v>
      </c>
      <c r="C30" t="inlineStr">
        <is>
          <t xml:space="preserve">CONCLUIDO	</t>
        </is>
      </c>
      <c r="D30" t="n">
        <v>3.7314</v>
      </c>
      <c r="E30" t="n">
        <v>26.8</v>
      </c>
      <c r="F30" t="n">
        <v>24.3</v>
      </c>
      <c r="G30" t="n">
        <v>69.42</v>
      </c>
      <c r="H30" t="n">
        <v>1.21</v>
      </c>
      <c r="I30" t="n">
        <v>21</v>
      </c>
      <c r="J30" t="n">
        <v>116.37</v>
      </c>
      <c r="K30" t="n">
        <v>41.65</v>
      </c>
      <c r="L30" t="n">
        <v>8</v>
      </c>
      <c r="M30" t="n">
        <v>19</v>
      </c>
      <c r="N30" t="n">
        <v>16.72</v>
      </c>
      <c r="O30" t="n">
        <v>14585.96</v>
      </c>
      <c r="P30" t="n">
        <v>214.14</v>
      </c>
      <c r="Q30" t="n">
        <v>452.59</v>
      </c>
      <c r="R30" t="n">
        <v>81.15000000000001</v>
      </c>
      <c r="S30" t="n">
        <v>57.64</v>
      </c>
      <c r="T30" t="n">
        <v>9609.950000000001</v>
      </c>
      <c r="U30" t="n">
        <v>0.71</v>
      </c>
      <c r="V30" t="n">
        <v>0.87</v>
      </c>
      <c r="W30" t="n">
        <v>6.82</v>
      </c>
      <c r="X30" t="n">
        <v>0.57</v>
      </c>
      <c r="Y30" t="n">
        <v>1</v>
      </c>
      <c r="Z30" t="n">
        <v>10</v>
      </c>
      <c r="AA30" t="n">
        <v>445.3081968332655</v>
      </c>
      <c r="AB30" t="n">
        <v>609.2903205184014</v>
      </c>
      <c r="AC30" t="n">
        <v>551.1405074724602</v>
      </c>
      <c r="AD30" t="n">
        <v>445308.1968332655</v>
      </c>
      <c r="AE30" t="n">
        <v>609290.3205184013</v>
      </c>
      <c r="AF30" t="n">
        <v>2.589664013081506e-05</v>
      </c>
      <c r="AG30" t="n">
        <v>32</v>
      </c>
      <c r="AH30" t="n">
        <v>551140.5074724602</v>
      </c>
    </row>
    <row r="31">
      <c r="A31" t="n">
        <v>29</v>
      </c>
      <c r="B31" t="n">
        <v>50</v>
      </c>
      <c r="C31" t="inlineStr">
        <is>
          <t xml:space="preserve">CONCLUIDO	</t>
        </is>
      </c>
      <c r="D31" t="n">
        <v>3.7391</v>
      </c>
      <c r="E31" t="n">
        <v>26.74</v>
      </c>
      <c r="F31" t="n">
        <v>24.26</v>
      </c>
      <c r="G31" t="n">
        <v>72.79000000000001</v>
      </c>
      <c r="H31" t="n">
        <v>1.25</v>
      </c>
      <c r="I31" t="n">
        <v>20</v>
      </c>
      <c r="J31" t="n">
        <v>116.69</v>
      </c>
      <c r="K31" t="n">
        <v>41.65</v>
      </c>
      <c r="L31" t="n">
        <v>8.25</v>
      </c>
      <c r="M31" t="n">
        <v>18</v>
      </c>
      <c r="N31" t="n">
        <v>16.79</v>
      </c>
      <c r="O31" t="n">
        <v>14625.77</v>
      </c>
      <c r="P31" t="n">
        <v>213.61</v>
      </c>
      <c r="Q31" t="n">
        <v>452.58</v>
      </c>
      <c r="R31" t="n">
        <v>79.93000000000001</v>
      </c>
      <c r="S31" t="n">
        <v>57.64</v>
      </c>
      <c r="T31" t="n">
        <v>9004.959999999999</v>
      </c>
      <c r="U31" t="n">
        <v>0.72</v>
      </c>
      <c r="V31" t="n">
        <v>0.87</v>
      </c>
      <c r="W31" t="n">
        <v>6.83</v>
      </c>
      <c r="X31" t="n">
        <v>0.54</v>
      </c>
      <c r="Y31" t="n">
        <v>1</v>
      </c>
      <c r="Z31" t="n">
        <v>10</v>
      </c>
      <c r="AA31" t="n">
        <v>435.7202668727463</v>
      </c>
      <c r="AB31" t="n">
        <v>596.1716917568024</v>
      </c>
      <c r="AC31" t="n">
        <v>539.2739022277569</v>
      </c>
      <c r="AD31" t="n">
        <v>435720.2668727463</v>
      </c>
      <c r="AE31" t="n">
        <v>596171.6917568024</v>
      </c>
      <c r="AF31" t="n">
        <v>2.59500796251087e-05</v>
      </c>
      <c r="AG31" t="n">
        <v>31</v>
      </c>
      <c r="AH31" t="n">
        <v>539273.9022277569</v>
      </c>
    </row>
    <row r="32">
      <c r="A32" t="n">
        <v>30</v>
      </c>
      <c r="B32" t="n">
        <v>50</v>
      </c>
      <c r="C32" t="inlineStr">
        <is>
          <t xml:space="preserve">CONCLUIDO	</t>
        </is>
      </c>
      <c r="D32" t="n">
        <v>3.7441</v>
      </c>
      <c r="E32" t="n">
        <v>26.71</v>
      </c>
      <c r="F32" t="n">
        <v>24.25</v>
      </c>
      <c r="G32" t="n">
        <v>76.58</v>
      </c>
      <c r="H32" t="n">
        <v>1.28</v>
      </c>
      <c r="I32" t="n">
        <v>19</v>
      </c>
      <c r="J32" t="n">
        <v>117.01</v>
      </c>
      <c r="K32" t="n">
        <v>41.65</v>
      </c>
      <c r="L32" t="n">
        <v>8.5</v>
      </c>
      <c r="M32" t="n">
        <v>17</v>
      </c>
      <c r="N32" t="n">
        <v>16.86</v>
      </c>
      <c r="O32" t="n">
        <v>14665.62</v>
      </c>
      <c r="P32" t="n">
        <v>211.95</v>
      </c>
      <c r="Q32" t="n">
        <v>452.62</v>
      </c>
      <c r="R32" t="n">
        <v>79.56999999999999</v>
      </c>
      <c r="S32" t="n">
        <v>57.64</v>
      </c>
      <c r="T32" t="n">
        <v>8830.059999999999</v>
      </c>
      <c r="U32" t="n">
        <v>0.72</v>
      </c>
      <c r="V32" t="n">
        <v>0.87</v>
      </c>
      <c r="W32" t="n">
        <v>6.82</v>
      </c>
      <c r="X32" t="n">
        <v>0.52</v>
      </c>
      <c r="Y32" t="n">
        <v>1</v>
      </c>
      <c r="Z32" t="n">
        <v>10</v>
      </c>
      <c r="AA32" t="n">
        <v>434.4260062523651</v>
      </c>
      <c r="AB32" t="n">
        <v>594.400827277248</v>
      </c>
      <c r="AC32" t="n">
        <v>537.6720465687073</v>
      </c>
      <c r="AD32" t="n">
        <v>434426.0062523651</v>
      </c>
      <c r="AE32" t="n">
        <v>594400.827277248</v>
      </c>
      <c r="AF32" t="n">
        <v>2.598478059542924e-05</v>
      </c>
      <c r="AG32" t="n">
        <v>31</v>
      </c>
      <c r="AH32" t="n">
        <v>537672.0465687073</v>
      </c>
    </row>
    <row r="33">
      <c r="A33" t="n">
        <v>31</v>
      </c>
      <c r="B33" t="n">
        <v>50</v>
      </c>
      <c r="C33" t="inlineStr">
        <is>
          <t xml:space="preserve">CONCLUIDO	</t>
        </is>
      </c>
      <c r="D33" t="n">
        <v>3.7452</v>
      </c>
      <c r="E33" t="n">
        <v>26.7</v>
      </c>
      <c r="F33" t="n">
        <v>24.24</v>
      </c>
      <c r="G33" t="n">
        <v>76.56</v>
      </c>
      <c r="H33" t="n">
        <v>1.32</v>
      </c>
      <c r="I33" t="n">
        <v>19</v>
      </c>
      <c r="J33" t="n">
        <v>117.34</v>
      </c>
      <c r="K33" t="n">
        <v>41.65</v>
      </c>
      <c r="L33" t="n">
        <v>8.75</v>
      </c>
      <c r="M33" t="n">
        <v>17</v>
      </c>
      <c r="N33" t="n">
        <v>16.94</v>
      </c>
      <c r="O33" t="n">
        <v>14705.49</v>
      </c>
      <c r="P33" t="n">
        <v>211.51</v>
      </c>
      <c r="Q33" t="n">
        <v>452.61</v>
      </c>
      <c r="R33" t="n">
        <v>79.26000000000001</v>
      </c>
      <c r="S33" t="n">
        <v>57.64</v>
      </c>
      <c r="T33" t="n">
        <v>8671.129999999999</v>
      </c>
      <c r="U33" t="n">
        <v>0.73</v>
      </c>
      <c r="V33" t="n">
        <v>0.87</v>
      </c>
      <c r="W33" t="n">
        <v>6.82</v>
      </c>
      <c r="X33" t="n">
        <v>0.52</v>
      </c>
      <c r="Y33" t="n">
        <v>1</v>
      </c>
      <c r="Z33" t="n">
        <v>10</v>
      </c>
      <c r="AA33" t="n">
        <v>434.0865561190118</v>
      </c>
      <c r="AB33" t="n">
        <v>593.936376629311</v>
      </c>
      <c r="AC33" t="n">
        <v>537.2519224387489</v>
      </c>
      <c r="AD33" t="n">
        <v>434086.5561190118</v>
      </c>
      <c r="AE33" t="n">
        <v>593936.376629311</v>
      </c>
      <c r="AF33" t="n">
        <v>2.599241480889976e-05</v>
      </c>
      <c r="AG33" t="n">
        <v>31</v>
      </c>
      <c r="AH33" t="n">
        <v>537251.9224387489</v>
      </c>
    </row>
    <row r="34">
      <c r="A34" t="n">
        <v>32</v>
      </c>
      <c r="B34" t="n">
        <v>50</v>
      </c>
      <c r="C34" t="inlineStr">
        <is>
          <t xml:space="preserve">CONCLUIDO	</t>
        </is>
      </c>
      <c r="D34" t="n">
        <v>3.752</v>
      </c>
      <c r="E34" t="n">
        <v>26.65</v>
      </c>
      <c r="F34" t="n">
        <v>24.22</v>
      </c>
      <c r="G34" t="n">
        <v>80.72</v>
      </c>
      <c r="H34" t="n">
        <v>1.35</v>
      </c>
      <c r="I34" t="n">
        <v>18</v>
      </c>
      <c r="J34" t="n">
        <v>117.66</v>
      </c>
      <c r="K34" t="n">
        <v>41.65</v>
      </c>
      <c r="L34" t="n">
        <v>9</v>
      </c>
      <c r="M34" t="n">
        <v>16</v>
      </c>
      <c r="N34" t="n">
        <v>17.01</v>
      </c>
      <c r="O34" t="n">
        <v>14745.39</v>
      </c>
      <c r="P34" t="n">
        <v>211.06</v>
      </c>
      <c r="Q34" t="n">
        <v>452.59</v>
      </c>
      <c r="R34" t="n">
        <v>78.23999999999999</v>
      </c>
      <c r="S34" t="n">
        <v>57.64</v>
      </c>
      <c r="T34" t="n">
        <v>8168.9</v>
      </c>
      <c r="U34" t="n">
        <v>0.74</v>
      </c>
      <c r="V34" t="n">
        <v>0.88</v>
      </c>
      <c r="W34" t="n">
        <v>6.83</v>
      </c>
      <c r="X34" t="n">
        <v>0.49</v>
      </c>
      <c r="Y34" t="n">
        <v>1</v>
      </c>
      <c r="Z34" t="n">
        <v>10</v>
      </c>
      <c r="AA34" t="n">
        <v>433.4926328921494</v>
      </c>
      <c r="AB34" t="n">
        <v>593.1237446682744</v>
      </c>
      <c r="AC34" t="n">
        <v>536.5168469315375</v>
      </c>
      <c r="AD34" t="n">
        <v>433492.6328921494</v>
      </c>
      <c r="AE34" t="n">
        <v>593123.7446682744</v>
      </c>
      <c r="AF34" t="n">
        <v>2.60396081285357e-05</v>
      </c>
      <c r="AG34" t="n">
        <v>31</v>
      </c>
      <c r="AH34" t="n">
        <v>536516.8469315375</v>
      </c>
    </row>
    <row r="35">
      <c r="A35" t="n">
        <v>33</v>
      </c>
      <c r="B35" t="n">
        <v>50</v>
      </c>
      <c r="C35" t="inlineStr">
        <is>
          <t xml:space="preserve">CONCLUIDO	</t>
        </is>
      </c>
      <c r="D35" t="n">
        <v>3.7541</v>
      </c>
      <c r="E35" t="n">
        <v>26.64</v>
      </c>
      <c r="F35" t="n">
        <v>24.2</v>
      </c>
      <c r="G35" t="n">
        <v>80.67</v>
      </c>
      <c r="H35" t="n">
        <v>1.38</v>
      </c>
      <c r="I35" t="n">
        <v>18</v>
      </c>
      <c r="J35" t="n">
        <v>117.98</v>
      </c>
      <c r="K35" t="n">
        <v>41.65</v>
      </c>
      <c r="L35" t="n">
        <v>9.25</v>
      </c>
      <c r="M35" t="n">
        <v>16</v>
      </c>
      <c r="N35" t="n">
        <v>17.08</v>
      </c>
      <c r="O35" t="n">
        <v>14785.31</v>
      </c>
      <c r="P35" t="n">
        <v>209.69</v>
      </c>
      <c r="Q35" t="n">
        <v>452.64</v>
      </c>
      <c r="R35" t="n">
        <v>77.98</v>
      </c>
      <c r="S35" t="n">
        <v>57.64</v>
      </c>
      <c r="T35" t="n">
        <v>8038.54</v>
      </c>
      <c r="U35" t="n">
        <v>0.74</v>
      </c>
      <c r="V35" t="n">
        <v>0.88</v>
      </c>
      <c r="W35" t="n">
        <v>6.82</v>
      </c>
      <c r="X35" t="n">
        <v>0.48</v>
      </c>
      <c r="Y35" t="n">
        <v>1</v>
      </c>
      <c r="Z35" t="n">
        <v>10</v>
      </c>
      <c r="AA35" t="n">
        <v>432.5043890075879</v>
      </c>
      <c r="AB35" t="n">
        <v>591.7715857871741</v>
      </c>
      <c r="AC35" t="n">
        <v>535.2937361962826</v>
      </c>
      <c r="AD35" t="n">
        <v>432504.3890075879</v>
      </c>
      <c r="AE35" t="n">
        <v>591771.5857871741</v>
      </c>
      <c r="AF35" t="n">
        <v>2.605418253607033e-05</v>
      </c>
      <c r="AG35" t="n">
        <v>31</v>
      </c>
      <c r="AH35" t="n">
        <v>535293.7361962826</v>
      </c>
    </row>
    <row r="36">
      <c r="A36" t="n">
        <v>34</v>
      </c>
      <c r="B36" t="n">
        <v>50</v>
      </c>
      <c r="C36" t="inlineStr">
        <is>
          <t xml:space="preserve">CONCLUIDO	</t>
        </is>
      </c>
      <c r="D36" t="n">
        <v>3.761</v>
      </c>
      <c r="E36" t="n">
        <v>26.59</v>
      </c>
      <c r="F36" t="n">
        <v>24.17</v>
      </c>
      <c r="G36" t="n">
        <v>85.31999999999999</v>
      </c>
      <c r="H36" t="n">
        <v>1.42</v>
      </c>
      <c r="I36" t="n">
        <v>17</v>
      </c>
      <c r="J36" t="n">
        <v>118.31</v>
      </c>
      <c r="K36" t="n">
        <v>41.65</v>
      </c>
      <c r="L36" t="n">
        <v>9.5</v>
      </c>
      <c r="M36" t="n">
        <v>15</v>
      </c>
      <c r="N36" t="n">
        <v>17.16</v>
      </c>
      <c r="O36" t="n">
        <v>14825.26</v>
      </c>
      <c r="P36" t="n">
        <v>208.86</v>
      </c>
      <c r="Q36" t="n">
        <v>452.58</v>
      </c>
      <c r="R36" t="n">
        <v>77.03</v>
      </c>
      <c r="S36" t="n">
        <v>57.64</v>
      </c>
      <c r="T36" t="n">
        <v>7567.82</v>
      </c>
      <c r="U36" t="n">
        <v>0.75</v>
      </c>
      <c r="V36" t="n">
        <v>0.88</v>
      </c>
      <c r="W36" t="n">
        <v>6.82</v>
      </c>
      <c r="X36" t="n">
        <v>0.45</v>
      </c>
      <c r="Y36" t="n">
        <v>1</v>
      </c>
      <c r="Z36" t="n">
        <v>10</v>
      </c>
      <c r="AA36" t="n">
        <v>431.6574456199504</v>
      </c>
      <c r="AB36" t="n">
        <v>590.6127604797033</v>
      </c>
      <c r="AC36" t="n">
        <v>534.2455075497353</v>
      </c>
      <c r="AD36" t="n">
        <v>431657.4456199504</v>
      </c>
      <c r="AE36" t="n">
        <v>590612.7604797033</v>
      </c>
      <c r="AF36" t="n">
        <v>2.610206987511268e-05</v>
      </c>
      <c r="AG36" t="n">
        <v>31</v>
      </c>
      <c r="AH36" t="n">
        <v>534245.5075497353</v>
      </c>
    </row>
    <row r="37">
      <c r="A37" t="n">
        <v>35</v>
      </c>
      <c r="B37" t="n">
        <v>50</v>
      </c>
      <c r="C37" t="inlineStr">
        <is>
          <t xml:space="preserve">CONCLUIDO	</t>
        </is>
      </c>
      <c r="D37" t="n">
        <v>3.7591</v>
      </c>
      <c r="E37" t="n">
        <v>26.6</v>
      </c>
      <c r="F37" t="n">
        <v>24.19</v>
      </c>
      <c r="G37" t="n">
        <v>85.37</v>
      </c>
      <c r="H37" t="n">
        <v>1.45</v>
      </c>
      <c r="I37" t="n">
        <v>17</v>
      </c>
      <c r="J37" t="n">
        <v>118.63</v>
      </c>
      <c r="K37" t="n">
        <v>41.65</v>
      </c>
      <c r="L37" t="n">
        <v>9.75</v>
      </c>
      <c r="M37" t="n">
        <v>15</v>
      </c>
      <c r="N37" t="n">
        <v>17.23</v>
      </c>
      <c r="O37" t="n">
        <v>14865.24</v>
      </c>
      <c r="P37" t="n">
        <v>208.42</v>
      </c>
      <c r="Q37" t="n">
        <v>452.59</v>
      </c>
      <c r="R37" t="n">
        <v>77.64</v>
      </c>
      <c r="S37" t="n">
        <v>57.64</v>
      </c>
      <c r="T37" t="n">
        <v>7871.84</v>
      </c>
      <c r="U37" t="n">
        <v>0.74</v>
      </c>
      <c r="V37" t="n">
        <v>0.88</v>
      </c>
      <c r="W37" t="n">
        <v>6.82</v>
      </c>
      <c r="X37" t="n">
        <v>0.46</v>
      </c>
      <c r="Y37" t="n">
        <v>1</v>
      </c>
      <c r="Z37" t="n">
        <v>10</v>
      </c>
      <c r="AA37" t="n">
        <v>431.4705008478766</v>
      </c>
      <c r="AB37" t="n">
        <v>590.3569743951307</v>
      </c>
      <c r="AC37" t="n">
        <v>534.0141333300761</v>
      </c>
      <c r="AD37" t="n">
        <v>431470.5008478765</v>
      </c>
      <c r="AE37" t="n">
        <v>590356.9743951306</v>
      </c>
      <c r="AF37" t="n">
        <v>2.608888350639087e-05</v>
      </c>
      <c r="AG37" t="n">
        <v>31</v>
      </c>
      <c r="AH37" t="n">
        <v>534014.1333300761</v>
      </c>
    </row>
    <row r="38">
      <c r="A38" t="n">
        <v>36</v>
      </c>
      <c r="B38" t="n">
        <v>50</v>
      </c>
      <c r="C38" t="inlineStr">
        <is>
          <t xml:space="preserve">CONCLUIDO	</t>
        </is>
      </c>
      <c r="D38" t="n">
        <v>3.7672</v>
      </c>
      <c r="E38" t="n">
        <v>26.54</v>
      </c>
      <c r="F38" t="n">
        <v>24.15</v>
      </c>
      <c r="G38" t="n">
        <v>90.56999999999999</v>
      </c>
      <c r="H38" t="n">
        <v>1.48</v>
      </c>
      <c r="I38" t="n">
        <v>16</v>
      </c>
      <c r="J38" t="n">
        <v>118.96</v>
      </c>
      <c r="K38" t="n">
        <v>41.65</v>
      </c>
      <c r="L38" t="n">
        <v>10</v>
      </c>
      <c r="M38" t="n">
        <v>14</v>
      </c>
      <c r="N38" t="n">
        <v>17.31</v>
      </c>
      <c r="O38" t="n">
        <v>14905.25</v>
      </c>
      <c r="P38" t="n">
        <v>207.34</v>
      </c>
      <c r="Q38" t="n">
        <v>452.59</v>
      </c>
      <c r="R38" t="n">
        <v>76.19</v>
      </c>
      <c r="S38" t="n">
        <v>57.64</v>
      </c>
      <c r="T38" t="n">
        <v>7152.86</v>
      </c>
      <c r="U38" t="n">
        <v>0.76</v>
      </c>
      <c r="V38" t="n">
        <v>0.88</v>
      </c>
      <c r="W38" t="n">
        <v>6.82</v>
      </c>
      <c r="X38" t="n">
        <v>0.43</v>
      </c>
      <c r="Y38" t="n">
        <v>1</v>
      </c>
      <c r="Z38" t="n">
        <v>10</v>
      </c>
      <c r="AA38" t="n">
        <v>430.408102358567</v>
      </c>
      <c r="AB38" t="n">
        <v>588.9033539123437</v>
      </c>
      <c r="AC38" t="n">
        <v>532.6992443459973</v>
      </c>
      <c r="AD38" t="n">
        <v>430408.1023585669</v>
      </c>
      <c r="AE38" t="n">
        <v>588903.3539123437</v>
      </c>
      <c r="AF38" t="n">
        <v>2.614509907831015e-05</v>
      </c>
      <c r="AG38" t="n">
        <v>31</v>
      </c>
      <c r="AH38" t="n">
        <v>532699.2443459972</v>
      </c>
    </row>
    <row r="39">
      <c r="A39" t="n">
        <v>37</v>
      </c>
      <c r="B39" t="n">
        <v>50</v>
      </c>
      <c r="C39" t="inlineStr">
        <is>
          <t xml:space="preserve">CONCLUIDO	</t>
        </is>
      </c>
      <c r="D39" t="n">
        <v>3.7668</v>
      </c>
      <c r="E39" t="n">
        <v>26.55</v>
      </c>
      <c r="F39" t="n">
        <v>24.16</v>
      </c>
      <c r="G39" t="n">
        <v>90.58</v>
      </c>
      <c r="H39" t="n">
        <v>1.52</v>
      </c>
      <c r="I39" t="n">
        <v>16</v>
      </c>
      <c r="J39" t="n">
        <v>119.28</v>
      </c>
      <c r="K39" t="n">
        <v>41.65</v>
      </c>
      <c r="L39" t="n">
        <v>10.25</v>
      </c>
      <c r="M39" t="n">
        <v>14</v>
      </c>
      <c r="N39" t="n">
        <v>17.38</v>
      </c>
      <c r="O39" t="n">
        <v>14945.29</v>
      </c>
      <c r="P39" t="n">
        <v>206.74</v>
      </c>
      <c r="Q39" t="n">
        <v>452.59</v>
      </c>
      <c r="R39" t="n">
        <v>76.34999999999999</v>
      </c>
      <c r="S39" t="n">
        <v>57.64</v>
      </c>
      <c r="T39" t="n">
        <v>7233.72</v>
      </c>
      <c r="U39" t="n">
        <v>0.75</v>
      </c>
      <c r="V39" t="n">
        <v>0.88</v>
      </c>
      <c r="W39" t="n">
        <v>6.82</v>
      </c>
      <c r="X39" t="n">
        <v>0.43</v>
      </c>
      <c r="Y39" t="n">
        <v>1</v>
      </c>
      <c r="Z39" t="n">
        <v>10</v>
      </c>
      <c r="AA39" t="n">
        <v>430.0479844858513</v>
      </c>
      <c r="AB39" t="n">
        <v>588.4106247516148</v>
      </c>
      <c r="AC39" t="n">
        <v>532.2535405648186</v>
      </c>
      <c r="AD39" t="n">
        <v>430047.9844858513</v>
      </c>
      <c r="AE39" t="n">
        <v>588410.6247516149</v>
      </c>
      <c r="AF39" t="n">
        <v>2.614232300068451e-05</v>
      </c>
      <c r="AG39" t="n">
        <v>31</v>
      </c>
      <c r="AH39" t="n">
        <v>532253.5405648187</v>
      </c>
    </row>
    <row r="40">
      <c r="A40" t="n">
        <v>38</v>
      </c>
      <c r="B40" t="n">
        <v>50</v>
      </c>
      <c r="C40" t="inlineStr">
        <is>
          <t xml:space="preserve">CONCLUIDO	</t>
        </is>
      </c>
      <c r="D40" t="n">
        <v>3.7727</v>
      </c>
      <c r="E40" t="n">
        <v>26.51</v>
      </c>
      <c r="F40" t="n">
        <v>24.14</v>
      </c>
      <c r="G40" t="n">
        <v>96.55</v>
      </c>
      <c r="H40" t="n">
        <v>1.55</v>
      </c>
      <c r="I40" t="n">
        <v>15</v>
      </c>
      <c r="J40" t="n">
        <v>119.61</v>
      </c>
      <c r="K40" t="n">
        <v>41.65</v>
      </c>
      <c r="L40" t="n">
        <v>10.5</v>
      </c>
      <c r="M40" t="n">
        <v>13</v>
      </c>
      <c r="N40" t="n">
        <v>17.46</v>
      </c>
      <c r="O40" t="n">
        <v>14985.35</v>
      </c>
      <c r="P40" t="n">
        <v>205.44</v>
      </c>
      <c r="Q40" t="n">
        <v>452.61</v>
      </c>
      <c r="R40" t="n">
        <v>75.92</v>
      </c>
      <c r="S40" t="n">
        <v>57.64</v>
      </c>
      <c r="T40" t="n">
        <v>7022.16</v>
      </c>
      <c r="U40" t="n">
        <v>0.76</v>
      </c>
      <c r="V40" t="n">
        <v>0.88</v>
      </c>
      <c r="W40" t="n">
        <v>6.82</v>
      </c>
      <c r="X40" t="n">
        <v>0.41</v>
      </c>
      <c r="Y40" t="n">
        <v>1</v>
      </c>
      <c r="Z40" t="n">
        <v>10</v>
      </c>
      <c r="AA40" t="n">
        <v>428.956386253129</v>
      </c>
      <c r="AB40" t="n">
        <v>586.9170518916891</v>
      </c>
      <c r="AC40" t="n">
        <v>530.9025122024015</v>
      </c>
      <c r="AD40" t="n">
        <v>428956.386253129</v>
      </c>
      <c r="AE40" t="n">
        <v>586917.0518916891</v>
      </c>
      <c r="AF40" t="n">
        <v>2.618327014566275e-05</v>
      </c>
      <c r="AG40" t="n">
        <v>31</v>
      </c>
      <c r="AH40" t="n">
        <v>530902.5122024014</v>
      </c>
    </row>
    <row r="41">
      <c r="A41" t="n">
        <v>39</v>
      </c>
      <c r="B41" t="n">
        <v>50</v>
      </c>
      <c r="C41" t="inlineStr">
        <is>
          <t xml:space="preserve">CONCLUIDO	</t>
        </is>
      </c>
      <c r="D41" t="n">
        <v>3.7736</v>
      </c>
      <c r="E41" t="n">
        <v>26.5</v>
      </c>
      <c r="F41" t="n">
        <v>24.13</v>
      </c>
      <c r="G41" t="n">
        <v>96.52</v>
      </c>
      <c r="H41" t="n">
        <v>1.58</v>
      </c>
      <c r="I41" t="n">
        <v>15</v>
      </c>
      <c r="J41" t="n">
        <v>119.93</v>
      </c>
      <c r="K41" t="n">
        <v>41.65</v>
      </c>
      <c r="L41" t="n">
        <v>10.75</v>
      </c>
      <c r="M41" t="n">
        <v>13</v>
      </c>
      <c r="N41" t="n">
        <v>17.53</v>
      </c>
      <c r="O41" t="n">
        <v>15025.44</v>
      </c>
      <c r="P41" t="n">
        <v>204.78</v>
      </c>
      <c r="Q41" t="n">
        <v>452.62</v>
      </c>
      <c r="R41" t="n">
        <v>75.69</v>
      </c>
      <c r="S41" t="n">
        <v>57.64</v>
      </c>
      <c r="T41" t="n">
        <v>6908.65</v>
      </c>
      <c r="U41" t="n">
        <v>0.76</v>
      </c>
      <c r="V41" t="n">
        <v>0.88</v>
      </c>
      <c r="W41" t="n">
        <v>6.82</v>
      </c>
      <c r="X41" t="n">
        <v>0.41</v>
      </c>
      <c r="Y41" t="n">
        <v>1</v>
      </c>
      <c r="Z41" t="n">
        <v>10</v>
      </c>
      <c r="AA41" t="n">
        <v>428.4881777375556</v>
      </c>
      <c r="AB41" t="n">
        <v>586.2764283447797</v>
      </c>
      <c r="AC41" t="n">
        <v>530.3230288676882</v>
      </c>
      <c r="AD41" t="n">
        <v>428488.1777375556</v>
      </c>
      <c r="AE41" t="n">
        <v>586276.4283447796</v>
      </c>
      <c r="AF41" t="n">
        <v>2.618951632032045e-05</v>
      </c>
      <c r="AG41" t="n">
        <v>31</v>
      </c>
      <c r="AH41" t="n">
        <v>530323.0288676883</v>
      </c>
    </row>
    <row r="42">
      <c r="A42" t="n">
        <v>40</v>
      </c>
      <c r="B42" t="n">
        <v>50</v>
      </c>
      <c r="C42" t="inlineStr">
        <is>
          <t xml:space="preserve">CONCLUIDO	</t>
        </is>
      </c>
      <c r="D42" t="n">
        <v>3.7762</v>
      </c>
      <c r="E42" t="n">
        <v>26.48</v>
      </c>
      <c r="F42" t="n">
        <v>24.11</v>
      </c>
      <c r="G42" t="n">
        <v>96.45</v>
      </c>
      <c r="H42" t="n">
        <v>1.61</v>
      </c>
      <c r="I42" t="n">
        <v>15</v>
      </c>
      <c r="J42" t="n">
        <v>120.26</v>
      </c>
      <c r="K42" t="n">
        <v>41.65</v>
      </c>
      <c r="L42" t="n">
        <v>11</v>
      </c>
      <c r="M42" t="n">
        <v>13</v>
      </c>
      <c r="N42" t="n">
        <v>17.61</v>
      </c>
      <c r="O42" t="n">
        <v>15065.56</v>
      </c>
      <c r="P42" t="n">
        <v>203.61</v>
      </c>
      <c r="Q42" t="n">
        <v>452.56</v>
      </c>
      <c r="R42" t="n">
        <v>74.95</v>
      </c>
      <c r="S42" t="n">
        <v>57.64</v>
      </c>
      <c r="T42" t="n">
        <v>6538.69</v>
      </c>
      <c r="U42" t="n">
        <v>0.77</v>
      </c>
      <c r="V42" t="n">
        <v>0.88</v>
      </c>
      <c r="W42" t="n">
        <v>6.82</v>
      </c>
      <c r="X42" t="n">
        <v>0.39</v>
      </c>
      <c r="Y42" t="n">
        <v>1</v>
      </c>
      <c r="Z42" t="n">
        <v>10</v>
      </c>
      <c r="AA42" t="n">
        <v>427.6164281472763</v>
      </c>
      <c r="AB42" t="n">
        <v>585.083662096482</v>
      </c>
      <c r="AC42" t="n">
        <v>529.2440985560701</v>
      </c>
      <c r="AD42" t="n">
        <v>427616.4281472763</v>
      </c>
      <c r="AE42" t="n">
        <v>585083.662096482</v>
      </c>
      <c r="AF42" t="n">
        <v>2.620756082488713e-05</v>
      </c>
      <c r="AG42" t="n">
        <v>31</v>
      </c>
      <c r="AH42" t="n">
        <v>529244.0985560701</v>
      </c>
    </row>
    <row r="43">
      <c r="A43" t="n">
        <v>41</v>
      </c>
      <c r="B43" t="n">
        <v>50</v>
      </c>
      <c r="C43" t="inlineStr">
        <is>
          <t xml:space="preserve">CONCLUIDO	</t>
        </is>
      </c>
      <c r="D43" t="n">
        <v>3.7793</v>
      </c>
      <c r="E43" t="n">
        <v>26.46</v>
      </c>
      <c r="F43" t="n">
        <v>24.11</v>
      </c>
      <c r="G43" t="n">
        <v>103.34</v>
      </c>
      <c r="H43" t="n">
        <v>1.65</v>
      </c>
      <c r="I43" t="n">
        <v>14</v>
      </c>
      <c r="J43" t="n">
        <v>120.58</v>
      </c>
      <c r="K43" t="n">
        <v>41.65</v>
      </c>
      <c r="L43" t="n">
        <v>11.25</v>
      </c>
      <c r="M43" t="n">
        <v>12</v>
      </c>
      <c r="N43" t="n">
        <v>17.68</v>
      </c>
      <c r="O43" t="n">
        <v>15105.7</v>
      </c>
      <c r="P43" t="n">
        <v>203.35</v>
      </c>
      <c r="Q43" t="n">
        <v>452.6</v>
      </c>
      <c r="R43" t="n">
        <v>74.97</v>
      </c>
      <c r="S43" t="n">
        <v>57.64</v>
      </c>
      <c r="T43" t="n">
        <v>6554.18</v>
      </c>
      <c r="U43" t="n">
        <v>0.77</v>
      </c>
      <c r="V43" t="n">
        <v>0.88</v>
      </c>
      <c r="W43" t="n">
        <v>6.82</v>
      </c>
      <c r="X43" t="n">
        <v>0.39</v>
      </c>
      <c r="Y43" t="n">
        <v>1</v>
      </c>
      <c r="Z43" t="n">
        <v>10</v>
      </c>
      <c r="AA43" t="n">
        <v>427.3257866363638</v>
      </c>
      <c r="AB43" t="n">
        <v>584.6859935590529</v>
      </c>
      <c r="AC43" t="n">
        <v>528.8843829457221</v>
      </c>
      <c r="AD43" t="n">
        <v>427325.7866363638</v>
      </c>
      <c r="AE43" t="n">
        <v>584685.9935590529</v>
      </c>
      <c r="AF43" t="n">
        <v>2.622907542648587e-05</v>
      </c>
      <c r="AG43" t="n">
        <v>31</v>
      </c>
      <c r="AH43" t="n">
        <v>528884.3829457221</v>
      </c>
    </row>
    <row r="44">
      <c r="A44" t="n">
        <v>42</v>
      </c>
      <c r="B44" t="n">
        <v>50</v>
      </c>
      <c r="C44" t="inlineStr">
        <is>
          <t xml:space="preserve">CONCLUIDO	</t>
        </is>
      </c>
      <c r="D44" t="n">
        <v>3.7819</v>
      </c>
      <c r="E44" t="n">
        <v>26.44</v>
      </c>
      <c r="F44" t="n">
        <v>24.09</v>
      </c>
      <c r="G44" t="n">
        <v>103.26</v>
      </c>
      <c r="H44" t="n">
        <v>1.68</v>
      </c>
      <c r="I44" t="n">
        <v>14</v>
      </c>
      <c r="J44" t="n">
        <v>120.91</v>
      </c>
      <c r="K44" t="n">
        <v>41.65</v>
      </c>
      <c r="L44" t="n">
        <v>11.5</v>
      </c>
      <c r="M44" t="n">
        <v>12</v>
      </c>
      <c r="N44" t="n">
        <v>17.76</v>
      </c>
      <c r="O44" t="n">
        <v>15145.88</v>
      </c>
      <c r="P44" t="n">
        <v>202.79</v>
      </c>
      <c r="Q44" t="n">
        <v>452.58</v>
      </c>
      <c r="R44" t="n">
        <v>74.3</v>
      </c>
      <c r="S44" t="n">
        <v>57.64</v>
      </c>
      <c r="T44" t="n">
        <v>6219.87</v>
      </c>
      <c r="U44" t="n">
        <v>0.78</v>
      </c>
      <c r="V44" t="n">
        <v>0.88</v>
      </c>
      <c r="W44" t="n">
        <v>6.82</v>
      </c>
      <c r="X44" t="n">
        <v>0.37</v>
      </c>
      <c r="Y44" t="n">
        <v>1</v>
      </c>
      <c r="Z44" t="n">
        <v>10</v>
      </c>
      <c r="AA44" t="n">
        <v>426.8462649271065</v>
      </c>
      <c r="AB44" t="n">
        <v>584.0298908014423</v>
      </c>
      <c r="AC44" t="n">
        <v>528.2908977144517</v>
      </c>
      <c r="AD44" t="n">
        <v>426846.2649271064</v>
      </c>
      <c r="AE44" t="n">
        <v>584029.8908014423</v>
      </c>
      <c r="AF44" t="n">
        <v>2.624711993105255e-05</v>
      </c>
      <c r="AG44" t="n">
        <v>31</v>
      </c>
      <c r="AH44" t="n">
        <v>528290.8977144518</v>
      </c>
    </row>
    <row r="45">
      <c r="A45" t="n">
        <v>43</v>
      </c>
      <c r="B45" t="n">
        <v>50</v>
      </c>
      <c r="C45" t="inlineStr">
        <is>
          <t xml:space="preserve">CONCLUIDO	</t>
        </is>
      </c>
      <c r="D45" t="n">
        <v>3.7809</v>
      </c>
      <c r="E45" t="n">
        <v>26.45</v>
      </c>
      <c r="F45" t="n">
        <v>24.1</v>
      </c>
      <c r="G45" t="n">
        <v>103.29</v>
      </c>
      <c r="H45" t="n">
        <v>1.71</v>
      </c>
      <c r="I45" t="n">
        <v>14</v>
      </c>
      <c r="J45" t="n">
        <v>121.23</v>
      </c>
      <c r="K45" t="n">
        <v>41.65</v>
      </c>
      <c r="L45" t="n">
        <v>11.75</v>
      </c>
      <c r="M45" t="n">
        <v>12</v>
      </c>
      <c r="N45" t="n">
        <v>17.83</v>
      </c>
      <c r="O45" t="n">
        <v>15186.08</v>
      </c>
      <c r="P45" t="n">
        <v>200.81</v>
      </c>
      <c r="Q45" t="n">
        <v>452.59</v>
      </c>
      <c r="R45" t="n">
        <v>74.55</v>
      </c>
      <c r="S45" t="n">
        <v>57.64</v>
      </c>
      <c r="T45" t="n">
        <v>6340.69</v>
      </c>
      <c r="U45" t="n">
        <v>0.77</v>
      </c>
      <c r="V45" t="n">
        <v>0.88</v>
      </c>
      <c r="W45" t="n">
        <v>6.82</v>
      </c>
      <c r="X45" t="n">
        <v>0.38</v>
      </c>
      <c r="Y45" t="n">
        <v>1</v>
      </c>
      <c r="Z45" t="n">
        <v>10</v>
      </c>
      <c r="AA45" t="n">
        <v>425.6282405564705</v>
      </c>
      <c r="AB45" t="n">
        <v>582.3633361220953</v>
      </c>
      <c r="AC45" t="n">
        <v>526.7833966746775</v>
      </c>
      <c r="AD45" t="n">
        <v>425628.2405564705</v>
      </c>
      <c r="AE45" t="n">
        <v>582363.3361220954</v>
      </c>
      <c r="AF45" t="n">
        <v>2.624017973698845e-05</v>
      </c>
      <c r="AG45" t="n">
        <v>31</v>
      </c>
      <c r="AH45" t="n">
        <v>526783.3966746775</v>
      </c>
    </row>
    <row r="46">
      <c r="A46" t="n">
        <v>44</v>
      </c>
      <c r="B46" t="n">
        <v>50</v>
      </c>
      <c r="C46" t="inlineStr">
        <is>
          <t xml:space="preserve">CONCLUIDO	</t>
        </is>
      </c>
      <c r="D46" t="n">
        <v>3.787</v>
      </c>
      <c r="E46" t="n">
        <v>26.41</v>
      </c>
      <c r="F46" t="n">
        <v>24.08</v>
      </c>
      <c r="G46" t="n">
        <v>111.14</v>
      </c>
      <c r="H46" t="n">
        <v>1.74</v>
      </c>
      <c r="I46" t="n">
        <v>13</v>
      </c>
      <c r="J46" t="n">
        <v>121.56</v>
      </c>
      <c r="K46" t="n">
        <v>41.65</v>
      </c>
      <c r="L46" t="n">
        <v>12</v>
      </c>
      <c r="M46" t="n">
        <v>11</v>
      </c>
      <c r="N46" t="n">
        <v>17.91</v>
      </c>
      <c r="O46" t="n">
        <v>15226.31</v>
      </c>
      <c r="P46" t="n">
        <v>200</v>
      </c>
      <c r="Q46" t="n">
        <v>452.58</v>
      </c>
      <c r="R46" t="n">
        <v>74.02</v>
      </c>
      <c r="S46" t="n">
        <v>57.64</v>
      </c>
      <c r="T46" t="n">
        <v>6082.67</v>
      </c>
      <c r="U46" t="n">
        <v>0.78</v>
      </c>
      <c r="V46" t="n">
        <v>0.88</v>
      </c>
      <c r="W46" t="n">
        <v>6.82</v>
      </c>
      <c r="X46" t="n">
        <v>0.36</v>
      </c>
      <c r="Y46" t="n">
        <v>1</v>
      </c>
      <c r="Z46" t="n">
        <v>10</v>
      </c>
      <c r="AA46" t="n">
        <v>424.852704271997</v>
      </c>
      <c r="AB46" t="n">
        <v>581.3022131634325</v>
      </c>
      <c r="AC46" t="n">
        <v>525.8235458018941</v>
      </c>
      <c r="AD46" t="n">
        <v>424852.704271997</v>
      </c>
      <c r="AE46" t="n">
        <v>581302.2131634325</v>
      </c>
      <c r="AF46" t="n">
        <v>2.62825149207795e-05</v>
      </c>
      <c r="AG46" t="n">
        <v>31</v>
      </c>
      <c r="AH46" t="n">
        <v>525823.545801894</v>
      </c>
    </row>
    <row r="47">
      <c r="A47" t="n">
        <v>45</v>
      </c>
      <c r="B47" t="n">
        <v>50</v>
      </c>
      <c r="C47" t="inlineStr">
        <is>
          <t xml:space="preserve">CONCLUIDO	</t>
        </is>
      </c>
      <c r="D47" t="n">
        <v>3.7873</v>
      </c>
      <c r="E47" t="n">
        <v>26.4</v>
      </c>
      <c r="F47" t="n">
        <v>24.08</v>
      </c>
      <c r="G47" t="n">
        <v>111.13</v>
      </c>
      <c r="H47" t="n">
        <v>1.77</v>
      </c>
      <c r="I47" t="n">
        <v>13</v>
      </c>
      <c r="J47" t="n">
        <v>121.89</v>
      </c>
      <c r="K47" t="n">
        <v>41.65</v>
      </c>
      <c r="L47" t="n">
        <v>12.25</v>
      </c>
      <c r="M47" t="n">
        <v>11</v>
      </c>
      <c r="N47" t="n">
        <v>17.99</v>
      </c>
      <c r="O47" t="n">
        <v>15266.56</v>
      </c>
      <c r="P47" t="n">
        <v>200.96</v>
      </c>
      <c r="Q47" t="n">
        <v>452.57</v>
      </c>
      <c r="R47" t="n">
        <v>73.81999999999999</v>
      </c>
      <c r="S47" t="n">
        <v>57.64</v>
      </c>
      <c r="T47" t="n">
        <v>5982.57</v>
      </c>
      <c r="U47" t="n">
        <v>0.78</v>
      </c>
      <c r="V47" t="n">
        <v>0.88</v>
      </c>
      <c r="W47" t="n">
        <v>6.82</v>
      </c>
      <c r="X47" t="n">
        <v>0.35</v>
      </c>
      <c r="Y47" t="n">
        <v>1</v>
      </c>
      <c r="Z47" t="n">
        <v>10</v>
      </c>
      <c r="AA47" t="n">
        <v>425.4540004193161</v>
      </c>
      <c r="AB47" t="n">
        <v>582.1249330795082</v>
      </c>
      <c r="AC47" t="n">
        <v>526.5677464838742</v>
      </c>
      <c r="AD47" t="n">
        <v>425454.0004193161</v>
      </c>
      <c r="AE47" t="n">
        <v>582124.9330795082</v>
      </c>
      <c r="AF47" t="n">
        <v>2.628459697899874e-05</v>
      </c>
      <c r="AG47" t="n">
        <v>31</v>
      </c>
      <c r="AH47" t="n">
        <v>526567.7464838742</v>
      </c>
    </row>
    <row r="48">
      <c r="A48" t="n">
        <v>46</v>
      </c>
      <c r="B48" t="n">
        <v>50</v>
      </c>
      <c r="C48" t="inlineStr">
        <is>
          <t xml:space="preserve">CONCLUIDO	</t>
        </is>
      </c>
      <c r="D48" t="n">
        <v>3.7891</v>
      </c>
      <c r="E48" t="n">
        <v>26.39</v>
      </c>
      <c r="F48" t="n">
        <v>24.07</v>
      </c>
      <c r="G48" t="n">
        <v>111.08</v>
      </c>
      <c r="H48" t="n">
        <v>1.81</v>
      </c>
      <c r="I48" t="n">
        <v>13</v>
      </c>
      <c r="J48" t="n">
        <v>122.21</v>
      </c>
      <c r="K48" t="n">
        <v>41.65</v>
      </c>
      <c r="L48" t="n">
        <v>12.5</v>
      </c>
      <c r="M48" t="n">
        <v>11</v>
      </c>
      <c r="N48" t="n">
        <v>18.06</v>
      </c>
      <c r="O48" t="n">
        <v>15306.85</v>
      </c>
      <c r="P48" t="n">
        <v>199.95</v>
      </c>
      <c r="Q48" t="n">
        <v>452.6</v>
      </c>
      <c r="R48" t="n">
        <v>73.48</v>
      </c>
      <c r="S48" t="n">
        <v>57.64</v>
      </c>
      <c r="T48" t="n">
        <v>5814.97</v>
      </c>
      <c r="U48" t="n">
        <v>0.78</v>
      </c>
      <c r="V48" t="n">
        <v>0.88</v>
      </c>
      <c r="W48" t="n">
        <v>6.82</v>
      </c>
      <c r="X48" t="n">
        <v>0.34</v>
      </c>
      <c r="Y48" t="n">
        <v>1</v>
      </c>
      <c r="Z48" t="n">
        <v>10</v>
      </c>
      <c r="AA48" t="n">
        <v>424.7296627583078</v>
      </c>
      <c r="AB48" t="n">
        <v>581.1338623361944</v>
      </c>
      <c r="AC48" t="n">
        <v>525.6712621413258</v>
      </c>
      <c r="AD48" t="n">
        <v>424729.6627583078</v>
      </c>
      <c r="AE48" t="n">
        <v>581133.8623361944</v>
      </c>
      <c r="AF48" t="n">
        <v>2.629708932831413e-05</v>
      </c>
      <c r="AG48" t="n">
        <v>31</v>
      </c>
      <c r="AH48" t="n">
        <v>525671.2621413257</v>
      </c>
    </row>
    <row r="49">
      <c r="A49" t="n">
        <v>47</v>
      </c>
      <c r="B49" t="n">
        <v>50</v>
      </c>
      <c r="C49" t="inlineStr">
        <is>
          <t xml:space="preserve">CONCLUIDO	</t>
        </is>
      </c>
      <c r="D49" t="n">
        <v>3.79</v>
      </c>
      <c r="E49" t="n">
        <v>26.39</v>
      </c>
      <c r="F49" t="n">
        <v>24.06</v>
      </c>
      <c r="G49" t="n">
        <v>111.05</v>
      </c>
      <c r="H49" t="n">
        <v>1.84</v>
      </c>
      <c r="I49" t="n">
        <v>13</v>
      </c>
      <c r="J49" t="n">
        <v>122.54</v>
      </c>
      <c r="K49" t="n">
        <v>41.65</v>
      </c>
      <c r="L49" t="n">
        <v>12.75</v>
      </c>
      <c r="M49" t="n">
        <v>11</v>
      </c>
      <c r="N49" t="n">
        <v>18.14</v>
      </c>
      <c r="O49" t="n">
        <v>15347.16</v>
      </c>
      <c r="P49" t="n">
        <v>197.36</v>
      </c>
      <c r="Q49" t="n">
        <v>452.61</v>
      </c>
      <c r="R49" t="n">
        <v>73.38</v>
      </c>
      <c r="S49" t="n">
        <v>57.64</v>
      </c>
      <c r="T49" t="n">
        <v>5764.03</v>
      </c>
      <c r="U49" t="n">
        <v>0.79</v>
      </c>
      <c r="V49" t="n">
        <v>0.88</v>
      </c>
      <c r="W49" t="n">
        <v>6.81</v>
      </c>
      <c r="X49" t="n">
        <v>0.34</v>
      </c>
      <c r="Y49" t="n">
        <v>1</v>
      </c>
      <c r="Z49" t="n">
        <v>10</v>
      </c>
      <c r="AA49" t="n">
        <v>423.0328240433877</v>
      </c>
      <c r="AB49" t="n">
        <v>578.8121727471998</v>
      </c>
      <c r="AC49" t="n">
        <v>523.5711513481931</v>
      </c>
      <c r="AD49" t="n">
        <v>423032.8240433877</v>
      </c>
      <c r="AE49" t="n">
        <v>578812.1727471999</v>
      </c>
      <c r="AF49" t="n">
        <v>2.630333550297184e-05</v>
      </c>
      <c r="AG49" t="n">
        <v>31</v>
      </c>
      <c r="AH49" t="n">
        <v>523571.1513481931</v>
      </c>
    </row>
    <row r="50">
      <c r="A50" t="n">
        <v>48</v>
      </c>
      <c r="B50" t="n">
        <v>50</v>
      </c>
      <c r="C50" t="inlineStr">
        <is>
          <t xml:space="preserve">CONCLUIDO	</t>
        </is>
      </c>
      <c r="D50" t="n">
        <v>3.798</v>
      </c>
      <c r="E50" t="n">
        <v>26.33</v>
      </c>
      <c r="F50" t="n">
        <v>24.03</v>
      </c>
      <c r="G50" t="n">
        <v>120.13</v>
      </c>
      <c r="H50" t="n">
        <v>1.87</v>
      </c>
      <c r="I50" t="n">
        <v>12</v>
      </c>
      <c r="J50" t="n">
        <v>122.87</v>
      </c>
      <c r="K50" t="n">
        <v>41.65</v>
      </c>
      <c r="L50" t="n">
        <v>13</v>
      </c>
      <c r="M50" t="n">
        <v>10</v>
      </c>
      <c r="N50" t="n">
        <v>18.22</v>
      </c>
      <c r="O50" t="n">
        <v>15387.5</v>
      </c>
      <c r="P50" t="n">
        <v>196.71</v>
      </c>
      <c r="Q50" t="n">
        <v>452.6</v>
      </c>
      <c r="R50" t="n">
        <v>72.18000000000001</v>
      </c>
      <c r="S50" t="n">
        <v>57.64</v>
      </c>
      <c r="T50" t="n">
        <v>5166.62</v>
      </c>
      <c r="U50" t="n">
        <v>0.8</v>
      </c>
      <c r="V50" t="n">
        <v>0.88</v>
      </c>
      <c r="W50" t="n">
        <v>6.81</v>
      </c>
      <c r="X50" t="n">
        <v>0.3</v>
      </c>
      <c r="Y50" t="n">
        <v>1</v>
      </c>
      <c r="Z50" t="n">
        <v>10</v>
      </c>
      <c r="AA50" t="n">
        <v>422.2834232322678</v>
      </c>
      <c r="AB50" t="n">
        <v>577.7868094961952</v>
      </c>
      <c r="AC50" t="n">
        <v>522.6436473267579</v>
      </c>
      <c r="AD50" t="n">
        <v>422283.4232322677</v>
      </c>
      <c r="AE50" t="n">
        <v>577786.8094961953</v>
      </c>
      <c r="AF50" t="n">
        <v>2.63588570554847e-05</v>
      </c>
      <c r="AG50" t="n">
        <v>31</v>
      </c>
      <c r="AH50" t="n">
        <v>522643.6473267579</v>
      </c>
    </row>
    <row r="51">
      <c r="A51" t="n">
        <v>49</v>
      </c>
      <c r="B51" t="n">
        <v>50</v>
      </c>
      <c r="C51" t="inlineStr">
        <is>
          <t xml:space="preserve">CONCLUIDO	</t>
        </is>
      </c>
      <c r="D51" t="n">
        <v>3.797</v>
      </c>
      <c r="E51" t="n">
        <v>26.34</v>
      </c>
      <c r="F51" t="n">
        <v>24.03</v>
      </c>
      <c r="G51" t="n">
        <v>120.17</v>
      </c>
      <c r="H51" t="n">
        <v>1.9</v>
      </c>
      <c r="I51" t="n">
        <v>12</v>
      </c>
      <c r="J51" t="n">
        <v>123.19</v>
      </c>
      <c r="K51" t="n">
        <v>41.65</v>
      </c>
      <c r="L51" t="n">
        <v>13.25</v>
      </c>
      <c r="M51" t="n">
        <v>10</v>
      </c>
      <c r="N51" t="n">
        <v>18.29</v>
      </c>
      <c r="O51" t="n">
        <v>15427.87</v>
      </c>
      <c r="P51" t="n">
        <v>196.88</v>
      </c>
      <c r="Q51" t="n">
        <v>452.59</v>
      </c>
      <c r="R51" t="n">
        <v>72.47</v>
      </c>
      <c r="S51" t="n">
        <v>57.64</v>
      </c>
      <c r="T51" t="n">
        <v>5312.29</v>
      </c>
      <c r="U51" t="n">
        <v>0.8</v>
      </c>
      <c r="V51" t="n">
        <v>0.88</v>
      </c>
      <c r="W51" t="n">
        <v>6.81</v>
      </c>
      <c r="X51" t="n">
        <v>0.31</v>
      </c>
      <c r="Y51" t="n">
        <v>1</v>
      </c>
      <c r="Z51" t="n">
        <v>10</v>
      </c>
      <c r="AA51" t="n">
        <v>422.4302002489476</v>
      </c>
      <c r="AB51" t="n">
        <v>577.9876362857616</v>
      </c>
      <c r="AC51" t="n">
        <v>522.8253074893903</v>
      </c>
      <c r="AD51" t="n">
        <v>422430.2002489476</v>
      </c>
      <c r="AE51" t="n">
        <v>577987.6362857616</v>
      </c>
      <c r="AF51" t="n">
        <v>2.635191686142059e-05</v>
      </c>
      <c r="AG51" t="n">
        <v>31</v>
      </c>
      <c r="AH51" t="n">
        <v>522825.3074893903</v>
      </c>
    </row>
    <row r="52">
      <c r="A52" t="n">
        <v>50</v>
      </c>
      <c r="B52" t="n">
        <v>50</v>
      </c>
      <c r="C52" t="inlineStr">
        <is>
          <t xml:space="preserve">CONCLUIDO	</t>
        </is>
      </c>
      <c r="D52" t="n">
        <v>3.796</v>
      </c>
      <c r="E52" t="n">
        <v>26.34</v>
      </c>
      <c r="F52" t="n">
        <v>24.04</v>
      </c>
      <c r="G52" t="n">
        <v>120.2</v>
      </c>
      <c r="H52" t="n">
        <v>1.93</v>
      </c>
      <c r="I52" t="n">
        <v>12</v>
      </c>
      <c r="J52" t="n">
        <v>123.52</v>
      </c>
      <c r="K52" t="n">
        <v>41.65</v>
      </c>
      <c r="L52" t="n">
        <v>13.5</v>
      </c>
      <c r="M52" t="n">
        <v>10</v>
      </c>
      <c r="N52" t="n">
        <v>18.37</v>
      </c>
      <c r="O52" t="n">
        <v>15468.27</v>
      </c>
      <c r="P52" t="n">
        <v>196.46</v>
      </c>
      <c r="Q52" t="n">
        <v>452.57</v>
      </c>
      <c r="R52" t="n">
        <v>72.59999999999999</v>
      </c>
      <c r="S52" t="n">
        <v>57.64</v>
      </c>
      <c r="T52" t="n">
        <v>5379.08</v>
      </c>
      <c r="U52" t="n">
        <v>0.79</v>
      </c>
      <c r="V52" t="n">
        <v>0.88</v>
      </c>
      <c r="W52" t="n">
        <v>6.82</v>
      </c>
      <c r="X52" t="n">
        <v>0.32</v>
      </c>
      <c r="Y52" t="n">
        <v>1</v>
      </c>
      <c r="Z52" t="n">
        <v>10</v>
      </c>
      <c r="AA52" t="n">
        <v>422.2098227108748</v>
      </c>
      <c r="AB52" t="n">
        <v>577.6861060157996</v>
      </c>
      <c r="AC52" t="n">
        <v>522.552554845193</v>
      </c>
      <c r="AD52" t="n">
        <v>422209.8227108748</v>
      </c>
      <c r="AE52" t="n">
        <v>577686.1060157996</v>
      </c>
      <c r="AF52" t="n">
        <v>2.634497666735648e-05</v>
      </c>
      <c r="AG52" t="n">
        <v>31</v>
      </c>
      <c r="AH52" t="n">
        <v>522552.5548451929</v>
      </c>
    </row>
    <row r="53">
      <c r="A53" t="n">
        <v>51</v>
      </c>
      <c r="B53" t="n">
        <v>50</v>
      </c>
      <c r="C53" t="inlineStr">
        <is>
          <t xml:space="preserve">CONCLUIDO	</t>
        </is>
      </c>
      <c r="D53" t="n">
        <v>3.7951</v>
      </c>
      <c r="E53" t="n">
        <v>26.35</v>
      </c>
      <c r="F53" t="n">
        <v>24.05</v>
      </c>
      <c r="G53" t="n">
        <v>120.23</v>
      </c>
      <c r="H53" t="n">
        <v>1.96</v>
      </c>
      <c r="I53" t="n">
        <v>12</v>
      </c>
      <c r="J53" t="n">
        <v>123.85</v>
      </c>
      <c r="K53" t="n">
        <v>41.65</v>
      </c>
      <c r="L53" t="n">
        <v>13.75</v>
      </c>
      <c r="M53" t="n">
        <v>10</v>
      </c>
      <c r="N53" t="n">
        <v>18.45</v>
      </c>
      <c r="O53" t="n">
        <v>15508.69</v>
      </c>
      <c r="P53" t="n">
        <v>194.08</v>
      </c>
      <c r="Q53" t="n">
        <v>452.59</v>
      </c>
      <c r="R53" t="n">
        <v>72.7</v>
      </c>
      <c r="S53" t="n">
        <v>57.64</v>
      </c>
      <c r="T53" t="n">
        <v>5427.07</v>
      </c>
      <c r="U53" t="n">
        <v>0.79</v>
      </c>
      <c r="V53" t="n">
        <v>0.88</v>
      </c>
      <c r="W53" t="n">
        <v>6.82</v>
      </c>
      <c r="X53" t="n">
        <v>0.32</v>
      </c>
      <c r="Y53" t="n">
        <v>1</v>
      </c>
      <c r="Z53" t="n">
        <v>10</v>
      </c>
      <c r="AA53" t="n">
        <v>420.7363619486172</v>
      </c>
      <c r="AB53" t="n">
        <v>575.6700519963777</v>
      </c>
      <c r="AC53" t="n">
        <v>520.728910191835</v>
      </c>
      <c r="AD53" t="n">
        <v>420736.3619486172</v>
      </c>
      <c r="AE53" t="n">
        <v>575670.0519963776</v>
      </c>
      <c r="AF53" t="n">
        <v>2.633873049269879e-05</v>
      </c>
      <c r="AG53" t="n">
        <v>31</v>
      </c>
      <c r="AH53" t="n">
        <v>520728.910191835</v>
      </c>
    </row>
    <row r="54">
      <c r="A54" t="n">
        <v>52</v>
      </c>
      <c r="B54" t="n">
        <v>50</v>
      </c>
      <c r="C54" t="inlineStr">
        <is>
          <t xml:space="preserve">CONCLUIDO	</t>
        </is>
      </c>
      <c r="D54" t="n">
        <v>3.8052</v>
      </c>
      <c r="E54" t="n">
        <v>26.28</v>
      </c>
      <c r="F54" t="n">
        <v>24</v>
      </c>
      <c r="G54" t="n">
        <v>130.9</v>
      </c>
      <c r="H54" t="n">
        <v>1.99</v>
      </c>
      <c r="I54" t="n">
        <v>11</v>
      </c>
      <c r="J54" t="n">
        <v>124.18</v>
      </c>
      <c r="K54" t="n">
        <v>41.65</v>
      </c>
      <c r="L54" t="n">
        <v>14</v>
      </c>
      <c r="M54" t="n">
        <v>8</v>
      </c>
      <c r="N54" t="n">
        <v>18.53</v>
      </c>
      <c r="O54" t="n">
        <v>15549.15</v>
      </c>
      <c r="P54" t="n">
        <v>193.26</v>
      </c>
      <c r="Q54" t="n">
        <v>452.58</v>
      </c>
      <c r="R54" t="n">
        <v>71.25</v>
      </c>
      <c r="S54" t="n">
        <v>57.64</v>
      </c>
      <c r="T54" t="n">
        <v>4707.35</v>
      </c>
      <c r="U54" t="n">
        <v>0.8100000000000001</v>
      </c>
      <c r="V54" t="n">
        <v>0.88</v>
      </c>
      <c r="W54" t="n">
        <v>6.81</v>
      </c>
      <c r="X54" t="n">
        <v>0.27</v>
      </c>
      <c r="Y54" t="n">
        <v>1</v>
      </c>
      <c r="Z54" t="n">
        <v>10</v>
      </c>
      <c r="AA54" t="n">
        <v>419.7880141930331</v>
      </c>
      <c r="AB54" t="n">
        <v>574.3724807590373</v>
      </c>
      <c r="AC54" t="n">
        <v>519.5551773322337</v>
      </c>
      <c r="AD54" t="n">
        <v>419788.014193033</v>
      </c>
      <c r="AE54" t="n">
        <v>574372.4807590373</v>
      </c>
      <c r="AF54" t="n">
        <v>2.640882645274628e-05</v>
      </c>
      <c r="AG54" t="n">
        <v>31</v>
      </c>
      <c r="AH54" t="n">
        <v>519555.1773322338</v>
      </c>
    </row>
    <row r="55">
      <c r="A55" t="n">
        <v>53</v>
      </c>
      <c r="B55" t="n">
        <v>50</v>
      </c>
      <c r="C55" t="inlineStr">
        <is>
          <t xml:space="preserve">CONCLUIDO	</t>
        </is>
      </c>
      <c r="D55" t="n">
        <v>3.8034</v>
      </c>
      <c r="E55" t="n">
        <v>26.29</v>
      </c>
      <c r="F55" t="n">
        <v>24.01</v>
      </c>
      <c r="G55" t="n">
        <v>130.97</v>
      </c>
      <c r="H55" t="n">
        <v>2.02</v>
      </c>
      <c r="I55" t="n">
        <v>11</v>
      </c>
      <c r="J55" t="n">
        <v>124.51</v>
      </c>
      <c r="K55" t="n">
        <v>41.65</v>
      </c>
      <c r="L55" t="n">
        <v>14.25</v>
      </c>
      <c r="M55" t="n">
        <v>8</v>
      </c>
      <c r="N55" t="n">
        <v>18.61</v>
      </c>
      <c r="O55" t="n">
        <v>15589.63</v>
      </c>
      <c r="P55" t="n">
        <v>193.33</v>
      </c>
      <c r="Q55" t="n">
        <v>452.63</v>
      </c>
      <c r="R55" t="n">
        <v>71.58</v>
      </c>
      <c r="S55" t="n">
        <v>57.64</v>
      </c>
      <c r="T55" t="n">
        <v>4872.06</v>
      </c>
      <c r="U55" t="n">
        <v>0.8100000000000001</v>
      </c>
      <c r="V55" t="n">
        <v>0.88</v>
      </c>
      <c r="W55" t="n">
        <v>6.81</v>
      </c>
      <c r="X55" t="n">
        <v>0.29</v>
      </c>
      <c r="Y55" t="n">
        <v>1</v>
      </c>
      <c r="Z55" t="n">
        <v>10</v>
      </c>
      <c r="AA55" t="n">
        <v>419.9091846455904</v>
      </c>
      <c r="AB55" t="n">
        <v>574.5382715178894</v>
      </c>
      <c r="AC55" t="n">
        <v>519.7051452537498</v>
      </c>
      <c r="AD55" t="n">
        <v>419909.1846455904</v>
      </c>
      <c r="AE55" t="n">
        <v>574538.2715178893</v>
      </c>
      <c r="AF55" t="n">
        <v>2.639633410343089e-05</v>
      </c>
      <c r="AG55" t="n">
        <v>31</v>
      </c>
      <c r="AH55" t="n">
        <v>519705.1452537498</v>
      </c>
    </row>
    <row r="56">
      <c r="A56" t="n">
        <v>54</v>
      </c>
      <c r="B56" t="n">
        <v>50</v>
      </c>
      <c r="C56" t="inlineStr">
        <is>
          <t xml:space="preserve">CONCLUIDO	</t>
        </is>
      </c>
      <c r="D56" t="n">
        <v>3.8042</v>
      </c>
      <c r="E56" t="n">
        <v>26.29</v>
      </c>
      <c r="F56" t="n">
        <v>24.01</v>
      </c>
      <c r="G56" t="n">
        <v>130.94</v>
      </c>
      <c r="H56" t="n">
        <v>2.05</v>
      </c>
      <c r="I56" t="n">
        <v>11</v>
      </c>
      <c r="J56" t="n">
        <v>124.83</v>
      </c>
      <c r="K56" t="n">
        <v>41.65</v>
      </c>
      <c r="L56" t="n">
        <v>14.5</v>
      </c>
      <c r="M56" t="n">
        <v>6</v>
      </c>
      <c r="N56" t="n">
        <v>18.68</v>
      </c>
      <c r="O56" t="n">
        <v>15630.14</v>
      </c>
      <c r="P56" t="n">
        <v>193.31</v>
      </c>
      <c r="Q56" t="n">
        <v>452.59</v>
      </c>
      <c r="R56" t="n">
        <v>71.41</v>
      </c>
      <c r="S56" t="n">
        <v>57.64</v>
      </c>
      <c r="T56" t="n">
        <v>4789.83</v>
      </c>
      <c r="U56" t="n">
        <v>0.8100000000000001</v>
      </c>
      <c r="V56" t="n">
        <v>0.88</v>
      </c>
      <c r="W56" t="n">
        <v>6.82</v>
      </c>
      <c r="X56" t="n">
        <v>0.28</v>
      </c>
      <c r="Y56" t="n">
        <v>1</v>
      </c>
      <c r="Z56" t="n">
        <v>10</v>
      </c>
      <c r="AA56" t="n">
        <v>419.8662354636947</v>
      </c>
      <c r="AB56" t="n">
        <v>574.4795065524355</v>
      </c>
      <c r="AC56" t="n">
        <v>519.6519887341217</v>
      </c>
      <c r="AD56" t="n">
        <v>419866.2354636947</v>
      </c>
      <c r="AE56" t="n">
        <v>574479.5065524355</v>
      </c>
      <c r="AF56" t="n">
        <v>2.640188625868217e-05</v>
      </c>
      <c r="AG56" t="n">
        <v>31</v>
      </c>
      <c r="AH56" t="n">
        <v>519651.9887341217</v>
      </c>
    </row>
    <row r="57">
      <c r="A57" t="n">
        <v>55</v>
      </c>
      <c r="B57" t="n">
        <v>50</v>
      </c>
      <c r="C57" t="inlineStr">
        <is>
          <t xml:space="preserve">CONCLUIDO	</t>
        </is>
      </c>
      <c r="D57" t="n">
        <v>3.803</v>
      </c>
      <c r="E57" t="n">
        <v>26.3</v>
      </c>
      <c r="F57" t="n">
        <v>24.01</v>
      </c>
      <c r="G57" t="n">
        <v>130.99</v>
      </c>
      <c r="H57" t="n">
        <v>2.08</v>
      </c>
      <c r="I57" t="n">
        <v>11</v>
      </c>
      <c r="J57" t="n">
        <v>125.16</v>
      </c>
      <c r="K57" t="n">
        <v>41.65</v>
      </c>
      <c r="L57" t="n">
        <v>14.75</v>
      </c>
      <c r="M57" t="n">
        <v>5</v>
      </c>
      <c r="N57" t="n">
        <v>18.76</v>
      </c>
      <c r="O57" t="n">
        <v>15670.68</v>
      </c>
      <c r="P57" t="n">
        <v>192.69</v>
      </c>
      <c r="Q57" t="n">
        <v>452.57</v>
      </c>
      <c r="R57" t="n">
        <v>71.66</v>
      </c>
      <c r="S57" t="n">
        <v>57.64</v>
      </c>
      <c r="T57" t="n">
        <v>4912.59</v>
      </c>
      <c r="U57" t="n">
        <v>0.8</v>
      </c>
      <c r="V57" t="n">
        <v>0.88</v>
      </c>
      <c r="W57" t="n">
        <v>6.82</v>
      </c>
      <c r="X57" t="n">
        <v>0.29</v>
      </c>
      <c r="Y57" t="n">
        <v>1</v>
      </c>
      <c r="Z57" t="n">
        <v>10</v>
      </c>
      <c r="AA57" t="n">
        <v>419.5172762246322</v>
      </c>
      <c r="AB57" t="n">
        <v>574.002045126555</v>
      </c>
      <c r="AC57" t="n">
        <v>519.220095556606</v>
      </c>
      <c r="AD57" t="n">
        <v>419517.2762246322</v>
      </c>
      <c r="AE57" t="n">
        <v>574002.045126555</v>
      </c>
      <c r="AF57" t="n">
        <v>2.639355802580524e-05</v>
      </c>
      <c r="AG57" t="n">
        <v>31</v>
      </c>
      <c r="AH57" t="n">
        <v>519220.095556606</v>
      </c>
    </row>
    <row r="58">
      <c r="A58" t="n">
        <v>56</v>
      </c>
      <c r="B58" t="n">
        <v>50</v>
      </c>
      <c r="C58" t="inlineStr">
        <is>
          <t xml:space="preserve">CONCLUIDO	</t>
        </is>
      </c>
      <c r="D58" t="n">
        <v>3.8039</v>
      </c>
      <c r="E58" t="n">
        <v>26.29</v>
      </c>
      <c r="F58" t="n">
        <v>24.01</v>
      </c>
      <c r="G58" t="n">
        <v>130.95</v>
      </c>
      <c r="H58" t="n">
        <v>2.11</v>
      </c>
      <c r="I58" t="n">
        <v>11</v>
      </c>
      <c r="J58" t="n">
        <v>125.49</v>
      </c>
      <c r="K58" t="n">
        <v>41.65</v>
      </c>
      <c r="L58" t="n">
        <v>15</v>
      </c>
      <c r="M58" t="n">
        <v>5</v>
      </c>
      <c r="N58" t="n">
        <v>18.84</v>
      </c>
      <c r="O58" t="n">
        <v>15711.24</v>
      </c>
      <c r="P58" t="n">
        <v>192.39</v>
      </c>
      <c r="Q58" t="n">
        <v>452.58</v>
      </c>
      <c r="R58" t="n">
        <v>71.25</v>
      </c>
      <c r="S58" t="n">
        <v>57.64</v>
      </c>
      <c r="T58" t="n">
        <v>4706.48</v>
      </c>
      <c r="U58" t="n">
        <v>0.8100000000000001</v>
      </c>
      <c r="V58" t="n">
        <v>0.88</v>
      </c>
      <c r="W58" t="n">
        <v>6.82</v>
      </c>
      <c r="X58" t="n">
        <v>0.28</v>
      </c>
      <c r="Y58" t="n">
        <v>1</v>
      </c>
      <c r="Z58" t="n">
        <v>10</v>
      </c>
      <c r="AA58" t="n">
        <v>419.2926034257061</v>
      </c>
      <c r="AB58" t="n">
        <v>573.6946378912</v>
      </c>
      <c r="AC58" t="n">
        <v>518.9420268363446</v>
      </c>
      <c r="AD58" t="n">
        <v>419292.6034257062</v>
      </c>
      <c r="AE58" t="n">
        <v>573694.6378912</v>
      </c>
      <c r="AF58" t="n">
        <v>2.639980420046295e-05</v>
      </c>
      <c r="AG58" t="n">
        <v>31</v>
      </c>
      <c r="AH58" t="n">
        <v>518942.0268363445</v>
      </c>
    </row>
    <row r="59">
      <c r="A59" t="n">
        <v>57</v>
      </c>
      <c r="B59" t="n">
        <v>50</v>
      </c>
      <c r="C59" t="inlineStr">
        <is>
          <t xml:space="preserve">CONCLUIDO	</t>
        </is>
      </c>
      <c r="D59" t="n">
        <v>3.8035</v>
      </c>
      <c r="E59" t="n">
        <v>26.29</v>
      </c>
      <c r="F59" t="n">
        <v>24.01</v>
      </c>
      <c r="G59" t="n">
        <v>130.97</v>
      </c>
      <c r="H59" t="n">
        <v>2.14</v>
      </c>
      <c r="I59" t="n">
        <v>11</v>
      </c>
      <c r="J59" t="n">
        <v>125.82</v>
      </c>
      <c r="K59" t="n">
        <v>41.65</v>
      </c>
      <c r="L59" t="n">
        <v>15.25</v>
      </c>
      <c r="M59" t="n">
        <v>4</v>
      </c>
      <c r="N59" t="n">
        <v>18.92</v>
      </c>
      <c r="O59" t="n">
        <v>15751.84</v>
      </c>
      <c r="P59" t="n">
        <v>192.25</v>
      </c>
      <c r="Q59" t="n">
        <v>452.58</v>
      </c>
      <c r="R59" t="n">
        <v>71.54000000000001</v>
      </c>
      <c r="S59" t="n">
        <v>57.64</v>
      </c>
      <c r="T59" t="n">
        <v>4850.67</v>
      </c>
      <c r="U59" t="n">
        <v>0.8100000000000001</v>
      </c>
      <c r="V59" t="n">
        <v>0.88</v>
      </c>
      <c r="W59" t="n">
        <v>6.82</v>
      </c>
      <c r="X59" t="n">
        <v>0.29</v>
      </c>
      <c r="Y59" t="n">
        <v>1</v>
      </c>
      <c r="Z59" t="n">
        <v>10</v>
      </c>
      <c r="AA59" t="n">
        <v>419.2186320226822</v>
      </c>
      <c r="AB59" t="n">
        <v>573.5934269541948</v>
      </c>
      <c r="AC59" t="n">
        <v>518.8504753291165</v>
      </c>
      <c r="AD59" t="n">
        <v>419218.6320226822</v>
      </c>
      <c r="AE59" t="n">
        <v>573593.4269541948</v>
      </c>
      <c r="AF59" t="n">
        <v>2.63970281228373e-05</v>
      </c>
      <c r="AG59" t="n">
        <v>31</v>
      </c>
      <c r="AH59" t="n">
        <v>518850.4753291166</v>
      </c>
    </row>
    <row r="60">
      <c r="A60" t="n">
        <v>58</v>
      </c>
      <c r="B60" t="n">
        <v>50</v>
      </c>
      <c r="C60" t="inlineStr">
        <is>
          <t xml:space="preserve">CONCLUIDO	</t>
        </is>
      </c>
      <c r="D60" t="n">
        <v>3.8046</v>
      </c>
      <c r="E60" t="n">
        <v>26.28</v>
      </c>
      <c r="F60" t="n">
        <v>24</v>
      </c>
      <c r="G60" t="n">
        <v>130.93</v>
      </c>
      <c r="H60" t="n">
        <v>2.17</v>
      </c>
      <c r="I60" t="n">
        <v>11</v>
      </c>
      <c r="J60" t="n">
        <v>126.15</v>
      </c>
      <c r="K60" t="n">
        <v>41.65</v>
      </c>
      <c r="L60" t="n">
        <v>15.5</v>
      </c>
      <c r="M60" t="n">
        <v>2</v>
      </c>
      <c r="N60" t="n">
        <v>19</v>
      </c>
      <c r="O60" t="n">
        <v>15792.46</v>
      </c>
      <c r="P60" t="n">
        <v>192.46</v>
      </c>
      <c r="Q60" t="n">
        <v>452.57</v>
      </c>
      <c r="R60" t="n">
        <v>71.23999999999999</v>
      </c>
      <c r="S60" t="n">
        <v>57.64</v>
      </c>
      <c r="T60" t="n">
        <v>4701.19</v>
      </c>
      <c r="U60" t="n">
        <v>0.8100000000000001</v>
      </c>
      <c r="V60" t="n">
        <v>0.88</v>
      </c>
      <c r="W60" t="n">
        <v>6.82</v>
      </c>
      <c r="X60" t="n">
        <v>0.28</v>
      </c>
      <c r="Y60" t="n">
        <v>1</v>
      </c>
      <c r="Z60" t="n">
        <v>10</v>
      </c>
      <c r="AA60" t="n">
        <v>419.3020943672141</v>
      </c>
      <c r="AB60" t="n">
        <v>573.707623816082</v>
      </c>
      <c r="AC60" t="n">
        <v>518.9537734027816</v>
      </c>
      <c r="AD60" t="n">
        <v>419302.0943672141</v>
      </c>
      <c r="AE60" t="n">
        <v>573707.623816082</v>
      </c>
      <c r="AF60" t="n">
        <v>2.640466233630782e-05</v>
      </c>
      <c r="AG60" t="n">
        <v>31</v>
      </c>
      <c r="AH60" t="n">
        <v>518953.7734027816</v>
      </c>
    </row>
    <row r="61">
      <c r="A61" t="n">
        <v>59</v>
      </c>
      <c r="B61" t="n">
        <v>50</v>
      </c>
      <c r="C61" t="inlineStr">
        <is>
          <t xml:space="preserve">CONCLUIDO	</t>
        </is>
      </c>
      <c r="D61" t="n">
        <v>3.8043</v>
      </c>
      <c r="E61" t="n">
        <v>26.29</v>
      </c>
      <c r="F61" t="n">
        <v>24.01</v>
      </c>
      <c r="G61" t="n">
        <v>130.94</v>
      </c>
      <c r="H61" t="n">
        <v>2.2</v>
      </c>
      <c r="I61" t="n">
        <v>11</v>
      </c>
      <c r="J61" t="n">
        <v>126.48</v>
      </c>
      <c r="K61" t="n">
        <v>41.65</v>
      </c>
      <c r="L61" t="n">
        <v>15.75</v>
      </c>
      <c r="M61" t="n">
        <v>2</v>
      </c>
      <c r="N61" t="n">
        <v>19.08</v>
      </c>
      <c r="O61" t="n">
        <v>15833.12</v>
      </c>
      <c r="P61" t="n">
        <v>192.49</v>
      </c>
      <c r="Q61" t="n">
        <v>452.61</v>
      </c>
      <c r="R61" t="n">
        <v>71.22</v>
      </c>
      <c r="S61" t="n">
        <v>57.64</v>
      </c>
      <c r="T61" t="n">
        <v>4693.77</v>
      </c>
      <c r="U61" t="n">
        <v>0.8100000000000001</v>
      </c>
      <c r="V61" t="n">
        <v>0.88</v>
      </c>
      <c r="W61" t="n">
        <v>6.82</v>
      </c>
      <c r="X61" t="n">
        <v>0.28</v>
      </c>
      <c r="Y61" t="n">
        <v>1</v>
      </c>
      <c r="Z61" t="n">
        <v>10</v>
      </c>
      <c r="AA61" t="n">
        <v>419.3411285949416</v>
      </c>
      <c r="AB61" t="n">
        <v>573.7610321685273</v>
      </c>
      <c r="AC61" t="n">
        <v>519.0020845370286</v>
      </c>
      <c r="AD61" t="n">
        <v>419341.1285949416</v>
      </c>
      <c r="AE61" t="n">
        <v>573761.0321685274</v>
      </c>
      <c r="AF61" t="n">
        <v>2.640258027808859e-05</v>
      </c>
      <c r="AG61" t="n">
        <v>31</v>
      </c>
      <c r="AH61" t="n">
        <v>519002.0845370286</v>
      </c>
    </row>
    <row r="62">
      <c r="A62" t="n">
        <v>60</v>
      </c>
      <c r="B62" t="n">
        <v>50</v>
      </c>
      <c r="C62" t="inlineStr">
        <is>
          <t xml:space="preserve">CONCLUIDO	</t>
        </is>
      </c>
      <c r="D62" t="n">
        <v>3.804</v>
      </c>
      <c r="E62" t="n">
        <v>26.29</v>
      </c>
      <c r="F62" t="n">
        <v>24.01</v>
      </c>
      <c r="G62" t="n">
        <v>130.95</v>
      </c>
      <c r="H62" t="n">
        <v>2.23</v>
      </c>
      <c r="I62" t="n">
        <v>11</v>
      </c>
      <c r="J62" t="n">
        <v>126.81</v>
      </c>
      <c r="K62" t="n">
        <v>41.65</v>
      </c>
      <c r="L62" t="n">
        <v>16</v>
      </c>
      <c r="M62" t="n">
        <v>0</v>
      </c>
      <c r="N62" t="n">
        <v>19.16</v>
      </c>
      <c r="O62" t="n">
        <v>15873.8</v>
      </c>
      <c r="P62" t="n">
        <v>192.71</v>
      </c>
      <c r="Q62" t="n">
        <v>452.59</v>
      </c>
      <c r="R62" t="n">
        <v>71.25</v>
      </c>
      <c r="S62" t="n">
        <v>57.64</v>
      </c>
      <c r="T62" t="n">
        <v>4708.85</v>
      </c>
      <c r="U62" t="n">
        <v>0.8100000000000001</v>
      </c>
      <c r="V62" t="n">
        <v>0.88</v>
      </c>
      <c r="W62" t="n">
        <v>6.82</v>
      </c>
      <c r="X62" t="n">
        <v>0.28</v>
      </c>
      <c r="Y62" t="n">
        <v>1</v>
      </c>
      <c r="Z62" t="n">
        <v>10</v>
      </c>
      <c r="AA62" t="n">
        <v>419.4923017195193</v>
      </c>
      <c r="AB62" t="n">
        <v>573.9678739068621</v>
      </c>
      <c r="AC62" t="n">
        <v>519.1891855901611</v>
      </c>
      <c r="AD62" t="n">
        <v>419492.3017195193</v>
      </c>
      <c r="AE62" t="n">
        <v>573967.8739068621</v>
      </c>
      <c r="AF62" t="n">
        <v>2.640049821986935e-05</v>
      </c>
      <c r="AG62" t="n">
        <v>31</v>
      </c>
      <c r="AH62" t="n">
        <v>519189.185590161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H2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25</v>
      </c>
      <c r="C2" t="inlineStr">
        <is>
          <t xml:space="preserve">CONCLUIDO	</t>
        </is>
      </c>
      <c r="D2" t="n">
        <v>3.2211</v>
      </c>
      <c r="E2" t="n">
        <v>31.04</v>
      </c>
      <c r="F2" t="n">
        <v>27.46</v>
      </c>
      <c r="G2" t="n">
        <v>12.77</v>
      </c>
      <c r="H2" t="n">
        <v>0.28</v>
      </c>
      <c r="I2" t="n">
        <v>129</v>
      </c>
      <c r="J2" t="n">
        <v>61.76</v>
      </c>
      <c r="K2" t="n">
        <v>28.92</v>
      </c>
      <c r="L2" t="n">
        <v>1</v>
      </c>
      <c r="M2" t="n">
        <v>127</v>
      </c>
      <c r="N2" t="n">
        <v>6.84</v>
      </c>
      <c r="O2" t="n">
        <v>7851.41</v>
      </c>
      <c r="P2" t="n">
        <v>177.25</v>
      </c>
      <c r="Q2" t="n">
        <v>452.99</v>
      </c>
      <c r="R2" t="n">
        <v>183.78</v>
      </c>
      <c r="S2" t="n">
        <v>57.64</v>
      </c>
      <c r="T2" t="n">
        <v>60384.38</v>
      </c>
      <c r="U2" t="n">
        <v>0.31</v>
      </c>
      <c r="V2" t="n">
        <v>0.77</v>
      </c>
      <c r="W2" t="n">
        <v>7</v>
      </c>
      <c r="X2" t="n">
        <v>3.72</v>
      </c>
      <c r="Y2" t="n">
        <v>1</v>
      </c>
      <c r="Z2" t="n">
        <v>10</v>
      </c>
      <c r="AA2" t="n">
        <v>472.7445708486077</v>
      </c>
      <c r="AB2" t="n">
        <v>646.8299778535879</v>
      </c>
      <c r="AC2" t="n">
        <v>585.0974325988165</v>
      </c>
      <c r="AD2" t="n">
        <v>472744.5708486077</v>
      </c>
      <c r="AE2" t="n">
        <v>646829.9778535879</v>
      </c>
      <c r="AF2" t="n">
        <v>2.956727649646394e-05</v>
      </c>
      <c r="AG2" t="n">
        <v>36</v>
      </c>
      <c r="AH2" t="n">
        <v>585097.4325988165</v>
      </c>
    </row>
    <row r="3">
      <c r="A3" t="n">
        <v>1</v>
      </c>
      <c r="B3" t="n">
        <v>25</v>
      </c>
      <c r="C3" t="inlineStr">
        <is>
          <t xml:space="preserve">CONCLUIDO	</t>
        </is>
      </c>
      <c r="D3" t="n">
        <v>3.3608</v>
      </c>
      <c r="E3" t="n">
        <v>29.75</v>
      </c>
      <c r="F3" t="n">
        <v>26.58</v>
      </c>
      <c r="G3" t="n">
        <v>16.11</v>
      </c>
      <c r="H3" t="n">
        <v>0.35</v>
      </c>
      <c r="I3" t="n">
        <v>99</v>
      </c>
      <c r="J3" t="n">
        <v>62.05</v>
      </c>
      <c r="K3" t="n">
        <v>28.92</v>
      </c>
      <c r="L3" t="n">
        <v>1.25</v>
      </c>
      <c r="M3" t="n">
        <v>97</v>
      </c>
      <c r="N3" t="n">
        <v>6.88</v>
      </c>
      <c r="O3" t="n">
        <v>7887.12</v>
      </c>
      <c r="P3" t="n">
        <v>170.27</v>
      </c>
      <c r="Q3" t="n">
        <v>452.93</v>
      </c>
      <c r="R3" t="n">
        <v>155.63</v>
      </c>
      <c r="S3" t="n">
        <v>57.64</v>
      </c>
      <c r="T3" t="n">
        <v>46458.36</v>
      </c>
      <c r="U3" t="n">
        <v>0.37</v>
      </c>
      <c r="V3" t="n">
        <v>0.8</v>
      </c>
      <c r="W3" t="n">
        <v>6.95</v>
      </c>
      <c r="X3" t="n">
        <v>2.85</v>
      </c>
      <c r="Y3" t="n">
        <v>1</v>
      </c>
      <c r="Z3" t="n">
        <v>10</v>
      </c>
      <c r="AA3" t="n">
        <v>451.8320309150901</v>
      </c>
      <c r="AB3" t="n">
        <v>618.2165181204008</v>
      </c>
      <c r="AC3" t="n">
        <v>559.2148013033216</v>
      </c>
      <c r="AD3" t="n">
        <v>451832.0309150901</v>
      </c>
      <c r="AE3" t="n">
        <v>618216.5181204008</v>
      </c>
      <c r="AF3" t="n">
        <v>3.084961747518426e-05</v>
      </c>
      <c r="AG3" t="n">
        <v>35</v>
      </c>
      <c r="AH3" t="n">
        <v>559214.8013033216</v>
      </c>
    </row>
    <row r="4">
      <c r="A4" t="n">
        <v>2</v>
      </c>
      <c r="B4" t="n">
        <v>25</v>
      </c>
      <c r="C4" t="inlineStr">
        <is>
          <t xml:space="preserve">CONCLUIDO	</t>
        </is>
      </c>
      <c r="D4" t="n">
        <v>3.4597</v>
      </c>
      <c r="E4" t="n">
        <v>28.9</v>
      </c>
      <c r="F4" t="n">
        <v>26</v>
      </c>
      <c r="G4" t="n">
        <v>19.5</v>
      </c>
      <c r="H4" t="n">
        <v>0.42</v>
      </c>
      <c r="I4" t="n">
        <v>80</v>
      </c>
      <c r="J4" t="n">
        <v>62.34</v>
      </c>
      <c r="K4" t="n">
        <v>28.92</v>
      </c>
      <c r="L4" t="n">
        <v>1.5</v>
      </c>
      <c r="M4" t="n">
        <v>78</v>
      </c>
      <c r="N4" t="n">
        <v>6.92</v>
      </c>
      <c r="O4" t="n">
        <v>7922.85</v>
      </c>
      <c r="P4" t="n">
        <v>165.25</v>
      </c>
      <c r="Q4" t="n">
        <v>452.83</v>
      </c>
      <c r="R4" t="n">
        <v>136.31</v>
      </c>
      <c r="S4" t="n">
        <v>57.64</v>
      </c>
      <c r="T4" t="n">
        <v>36892.65</v>
      </c>
      <c r="U4" t="n">
        <v>0.42</v>
      </c>
      <c r="V4" t="n">
        <v>0.82</v>
      </c>
      <c r="W4" t="n">
        <v>6.92</v>
      </c>
      <c r="X4" t="n">
        <v>2.27</v>
      </c>
      <c r="Y4" t="n">
        <v>1</v>
      </c>
      <c r="Z4" t="n">
        <v>10</v>
      </c>
      <c r="AA4" t="n">
        <v>435.0176847750345</v>
      </c>
      <c r="AB4" t="n">
        <v>595.2103879349784</v>
      </c>
      <c r="AC4" t="n">
        <v>538.4043438934896</v>
      </c>
      <c r="AD4" t="n">
        <v>435017.6847750345</v>
      </c>
      <c r="AE4" t="n">
        <v>595210.3879349784</v>
      </c>
      <c r="AF4" t="n">
        <v>3.175744512583164e-05</v>
      </c>
      <c r="AG4" t="n">
        <v>34</v>
      </c>
      <c r="AH4" t="n">
        <v>538404.3438934896</v>
      </c>
    </row>
    <row r="5">
      <c r="A5" t="n">
        <v>3</v>
      </c>
      <c r="B5" t="n">
        <v>25</v>
      </c>
      <c r="C5" t="inlineStr">
        <is>
          <t xml:space="preserve">CONCLUIDO	</t>
        </is>
      </c>
      <c r="D5" t="n">
        <v>3.5236</v>
      </c>
      <c r="E5" t="n">
        <v>28.38</v>
      </c>
      <c r="F5" t="n">
        <v>25.64</v>
      </c>
      <c r="G5" t="n">
        <v>22.62</v>
      </c>
      <c r="H5" t="n">
        <v>0.49</v>
      </c>
      <c r="I5" t="n">
        <v>68</v>
      </c>
      <c r="J5" t="n">
        <v>62.63</v>
      </c>
      <c r="K5" t="n">
        <v>28.92</v>
      </c>
      <c r="L5" t="n">
        <v>1.75</v>
      </c>
      <c r="M5" t="n">
        <v>66</v>
      </c>
      <c r="N5" t="n">
        <v>6.96</v>
      </c>
      <c r="O5" t="n">
        <v>7958.6</v>
      </c>
      <c r="P5" t="n">
        <v>161.67</v>
      </c>
      <c r="Q5" t="n">
        <v>452.84</v>
      </c>
      <c r="R5" t="n">
        <v>124.74</v>
      </c>
      <c r="S5" t="n">
        <v>57.64</v>
      </c>
      <c r="T5" t="n">
        <v>31168.24</v>
      </c>
      <c r="U5" t="n">
        <v>0.46</v>
      </c>
      <c r="V5" t="n">
        <v>0.83</v>
      </c>
      <c r="W5" t="n">
        <v>6.9</v>
      </c>
      <c r="X5" t="n">
        <v>1.91</v>
      </c>
      <c r="Y5" t="n">
        <v>1</v>
      </c>
      <c r="Z5" t="n">
        <v>10</v>
      </c>
      <c r="AA5" t="n">
        <v>421.0505792581604</v>
      </c>
      <c r="AB5" t="n">
        <v>576.0999779815843</v>
      </c>
      <c r="AC5" t="n">
        <v>521.1178046444185</v>
      </c>
      <c r="AD5" t="n">
        <v>421050.5792581604</v>
      </c>
      <c r="AE5" t="n">
        <v>576099.9779815843</v>
      </c>
      <c r="AF5" t="n">
        <v>3.234399908818117e-05</v>
      </c>
      <c r="AG5" t="n">
        <v>33</v>
      </c>
      <c r="AH5" t="n">
        <v>521117.8046444184</v>
      </c>
    </row>
    <row r="6">
      <c r="A6" t="n">
        <v>4</v>
      </c>
      <c r="B6" t="n">
        <v>25</v>
      </c>
      <c r="C6" t="inlineStr">
        <is>
          <t xml:space="preserve">CONCLUIDO	</t>
        </is>
      </c>
      <c r="D6" t="n">
        <v>3.5768</v>
      </c>
      <c r="E6" t="n">
        <v>27.96</v>
      </c>
      <c r="F6" t="n">
        <v>25.36</v>
      </c>
      <c r="G6" t="n">
        <v>26.23</v>
      </c>
      <c r="H6" t="n">
        <v>0.55</v>
      </c>
      <c r="I6" t="n">
        <v>58</v>
      </c>
      <c r="J6" t="n">
        <v>62.92</v>
      </c>
      <c r="K6" t="n">
        <v>28.92</v>
      </c>
      <c r="L6" t="n">
        <v>2</v>
      </c>
      <c r="M6" t="n">
        <v>56</v>
      </c>
      <c r="N6" t="n">
        <v>7</v>
      </c>
      <c r="O6" t="n">
        <v>7994.37</v>
      </c>
      <c r="P6" t="n">
        <v>158.52</v>
      </c>
      <c r="Q6" t="n">
        <v>452.77</v>
      </c>
      <c r="R6" t="n">
        <v>115.44</v>
      </c>
      <c r="S6" t="n">
        <v>57.64</v>
      </c>
      <c r="T6" t="n">
        <v>26567.77</v>
      </c>
      <c r="U6" t="n">
        <v>0.5</v>
      </c>
      <c r="V6" t="n">
        <v>0.84</v>
      </c>
      <c r="W6" t="n">
        <v>6.89</v>
      </c>
      <c r="X6" t="n">
        <v>1.63</v>
      </c>
      <c r="Y6" t="n">
        <v>1</v>
      </c>
      <c r="Z6" t="n">
        <v>10</v>
      </c>
      <c r="AA6" t="n">
        <v>416.8047513291463</v>
      </c>
      <c r="AB6" t="n">
        <v>570.2906488963987</v>
      </c>
      <c r="AC6" t="n">
        <v>515.8629097736784</v>
      </c>
      <c r="AD6" t="n">
        <v>416804.7513291463</v>
      </c>
      <c r="AE6" t="n">
        <v>570290.6488963987</v>
      </c>
      <c r="AF6" t="n">
        <v>3.283233509439391e-05</v>
      </c>
      <c r="AG6" t="n">
        <v>33</v>
      </c>
      <c r="AH6" t="n">
        <v>515862.9097736784</v>
      </c>
    </row>
    <row r="7">
      <c r="A7" t="n">
        <v>5</v>
      </c>
      <c r="B7" t="n">
        <v>25</v>
      </c>
      <c r="C7" t="inlineStr">
        <is>
          <t xml:space="preserve">CONCLUIDO	</t>
        </is>
      </c>
      <c r="D7" t="n">
        <v>3.6116</v>
      </c>
      <c r="E7" t="n">
        <v>27.69</v>
      </c>
      <c r="F7" t="n">
        <v>25.18</v>
      </c>
      <c r="G7" t="n">
        <v>29.63</v>
      </c>
      <c r="H7" t="n">
        <v>0.62</v>
      </c>
      <c r="I7" t="n">
        <v>51</v>
      </c>
      <c r="J7" t="n">
        <v>63.21</v>
      </c>
      <c r="K7" t="n">
        <v>28.92</v>
      </c>
      <c r="L7" t="n">
        <v>2.25</v>
      </c>
      <c r="M7" t="n">
        <v>49</v>
      </c>
      <c r="N7" t="n">
        <v>7.04</v>
      </c>
      <c r="O7" t="n">
        <v>8030.17</v>
      </c>
      <c r="P7" t="n">
        <v>156.2</v>
      </c>
      <c r="Q7" t="n">
        <v>452.68</v>
      </c>
      <c r="R7" t="n">
        <v>109.45</v>
      </c>
      <c r="S7" t="n">
        <v>57.64</v>
      </c>
      <c r="T7" t="n">
        <v>23608.67</v>
      </c>
      <c r="U7" t="n">
        <v>0.53</v>
      </c>
      <c r="V7" t="n">
        <v>0.84</v>
      </c>
      <c r="W7" t="n">
        <v>6.89</v>
      </c>
      <c r="X7" t="n">
        <v>1.46</v>
      </c>
      <c r="Y7" t="n">
        <v>1</v>
      </c>
      <c r="Z7" t="n">
        <v>10</v>
      </c>
      <c r="AA7" t="n">
        <v>413.9234921932949</v>
      </c>
      <c r="AB7" t="n">
        <v>566.3483830345449</v>
      </c>
      <c r="AC7" t="n">
        <v>512.2968882326751</v>
      </c>
      <c r="AD7" t="n">
        <v>413923.4921932949</v>
      </c>
      <c r="AE7" t="n">
        <v>566348.3830345449</v>
      </c>
      <c r="AF7" t="n">
        <v>3.315177293304436e-05</v>
      </c>
      <c r="AG7" t="n">
        <v>33</v>
      </c>
      <c r="AH7" t="n">
        <v>512296.888232675</v>
      </c>
    </row>
    <row r="8">
      <c r="A8" t="n">
        <v>6</v>
      </c>
      <c r="B8" t="n">
        <v>25</v>
      </c>
      <c r="C8" t="inlineStr">
        <is>
          <t xml:space="preserve">CONCLUIDO	</t>
        </is>
      </c>
      <c r="D8" t="n">
        <v>3.6485</v>
      </c>
      <c r="E8" t="n">
        <v>27.41</v>
      </c>
      <c r="F8" t="n">
        <v>24.99</v>
      </c>
      <c r="G8" t="n">
        <v>33.32</v>
      </c>
      <c r="H8" t="n">
        <v>0.6899999999999999</v>
      </c>
      <c r="I8" t="n">
        <v>45</v>
      </c>
      <c r="J8" t="n">
        <v>63.5</v>
      </c>
      <c r="K8" t="n">
        <v>28.92</v>
      </c>
      <c r="L8" t="n">
        <v>2.5</v>
      </c>
      <c r="M8" t="n">
        <v>43</v>
      </c>
      <c r="N8" t="n">
        <v>7.08</v>
      </c>
      <c r="O8" t="n">
        <v>8065.98</v>
      </c>
      <c r="P8" t="n">
        <v>153.58</v>
      </c>
      <c r="Q8" t="n">
        <v>452.69</v>
      </c>
      <c r="R8" t="n">
        <v>103.12</v>
      </c>
      <c r="S8" t="n">
        <v>57.64</v>
      </c>
      <c r="T8" t="n">
        <v>20474.25</v>
      </c>
      <c r="U8" t="n">
        <v>0.5600000000000001</v>
      </c>
      <c r="V8" t="n">
        <v>0.85</v>
      </c>
      <c r="W8" t="n">
        <v>6.87</v>
      </c>
      <c r="X8" t="n">
        <v>1.26</v>
      </c>
      <c r="Y8" t="n">
        <v>1</v>
      </c>
      <c r="Z8" t="n">
        <v>10</v>
      </c>
      <c r="AA8" t="n">
        <v>402.002987451667</v>
      </c>
      <c r="AB8" t="n">
        <v>550.0382225514961</v>
      </c>
      <c r="AC8" t="n">
        <v>497.5433465746746</v>
      </c>
      <c r="AD8" t="n">
        <v>402002.987451667</v>
      </c>
      <c r="AE8" t="n">
        <v>550038.2225514961</v>
      </c>
      <c r="AF8" t="n">
        <v>3.349048719299267e-05</v>
      </c>
      <c r="AG8" t="n">
        <v>32</v>
      </c>
      <c r="AH8" t="n">
        <v>497543.3465746745</v>
      </c>
    </row>
    <row r="9">
      <c r="A9" t="n">
        <v>7</v>
      </c>
      <c r="B9" t="n">
        <v>25</v>
      </c>
      <c r="C9" t="inlineStr">
        <is>
          <t xml:space="preserve">CONCLUIDO	</t>
        </is>
      </c>
      <c r="D9" t="n">
        <v>3.6713</v>
      </c>
      <c r="E9" t="n">
        <v>27.24</v>
      </c>
      <c r="F9" t="n">
        <v>24.87</v>
      </c>
      <c r="G9" t="n">
        <v>36.4</v>
      </c>
      <c r="H9" t="n">
        <v>0.75</v>
      </c>
      <c r="I9" t="n">
        <v>41</v>
      </c>
      <c r="J9" t="n">
        <v>63.79</v>
      </c>
      <c r="K9" t="n">
        <v>28.92</v>
      </c>
      <c r="L9" t="n">
        <v>2.75</v>
      </c>
      <c r="M9" t="n">
        <v>39</v>
      </c>
      <c r="N9" t="n">
        <v>7.12</v>
      </c>
      <c r="O9" t="n">
        <v>8101.81</v>
      </c>
      <c r="P9" t="n">
        <v>151.47</v>
      </c>
      <c r="Q9" t="n">
        <v>452.62</v>
      </c>
      <c r="R9" t="n">
        <v>99.53</v>
      </c>
      <c r="S9" t="n">
        <v>57.64</v>
      </c>
      <c r="T9" t="n">
        <v>18699.03</v>
      </c>
      <c r="U9" t="n">
        <v>0.58</v>
      </c>
      <c r="V9" t="n">
        <v>0.85</v>
      </c>
      <c r="W9" t="n">
        <v>6.86</v>
      </c>
      <c r="X9" t="n">
        <v>1.15</v>
      </c>
      <c r="Y9" t="n">
        <v>1</v>
      </c>
      <c r="Z9" t="n">
        <v>10</v>
      </c>
      <c r="AA9" t="n">
        <v>399.7930148364434</v>
      </c>
      <c r="AB9" t="n">
        <v>547.0144405222363</v>
      </c>
      <c r="AC9" t="n">
        <v>494.8081500583825</v>
      </c>
      <c r="AD9" t="n">
        <v>399793.0148364434</v>
      </c>
      <c r="AE9" t="n">
        <v>547014.4405222363</v>
      </c>
      <c r="AF9" t="n">
        <v>3.369977405279813e-05</v>
      </c>
      <c r="AG9" t="n">
        <v>32</v>
      </c>
      <c r="AH9" t="n">
        <v>494808.1500583825</v>
      </c>
    </row>
    <row r="10">
      <c r="A10" t="n">
        <v>8</v>
      </c>
      <c r="B10" t="n">
        <v>25</v>
      </c>
      <c r="C10" t="inlineStr">
        <is>
          <t xml:space="preserve">CONCLUIDO	</t>
        </is>
      </c>
      <c r="D10" t="n">
        <v>3.6895</v>
      </c>
      <c r="E10" t="n">
        <v>27.1</v>
      </c>
      <c r="F10" t="n">
        <v>24.79</v>
      </c>
      <c r="G10" t="n">
        <v>40.21</v>
      </c>
      <c r="H10" t="n">
        <v>0.8100000000000001</v>
      </c>
      <c r="I10" t="n">
        <v>37</v>
      </c>
      <c r="J10" t="n">
        <v>64.08</v>
      </c>
      <c r="K10" t="n">
        <v>28.92</v>
      </c>
      <c r="L10" t="n">
        <v>3</v>
      </c>
      <c r="M10" t="n">
        <v>35</v>
      </c>
      <c r="N10" t="n">
        <v>7.16</v>
      </c>
      <c r="O10" t="n">
        <v>8137.65</v>
      </c>
      <c r="P10" t="n">
        <v>149.67</v>
      </c>
      <c r="Q10" t="n">
        <v>452.64</v>
      </c>
      <c r="R10" t="n">
        <v>97.22</v>
      </c>
      <c r="S10" t="n">
        <v>57.64</v>
      </c>
      <c r="T10" t="n">
        <v>17561.62</v>
      </c>
      <c r="U10" t="n">
        <v>0.59</v>
      </c>
      <c r="V10" t="n">
        <v>0.86</v>
      </c>
      <c r="W10" t="n">
        <v>6.85</v>
      </c>
      <c r="X10" t="n">
        <v>1.07</v>
      </c>
      <c r="Y10" t="n">
        <v>1</v>
      </c>
      <c r="Z10" t="n">
        <v>10</v>
      </c>
      <c r="AA10" t="n">
        <v>397.9833440493069</v>
      </c>
      <c r="AB10" t="n">
        <v>544.5383691142357</v>
      </c>
      <c r="AC10" t="n">
        <v>492.5683914303735</v>
      </c>
      <c r="AD10" t="n">
        <v>397983.3440493069</v>
      </c>
      <c r="AE10" t="n">
        <v>544538.3691142357</v>
      </c>
      <c r="AF10" t="n">
        <v>3.386683637071302e-05</v>
      </c>
      <c r="AG10" t="n">
        <v>32</v>
      </c>
      <c r="AH10" t="n">
        <v>492568.3914303735</v>
      </c>
    </row>
    <row r="11">
      <c r="A11" t="n">
        <v>9</v>
      </c>
      <c r="B11" t="n">
        <v>25</v>
      </c>
      <c r="C11" t="inlineStr">
        <is>
          <t xml:space="preserve">CONCLUIDO	</t>
        </is>
      </c>
      <c r="D11" t="n">
        <v>3.7137</v>
      </c>
      <c r="E11" t="n">
        <v>26.93</v>
      </c>
      <c r="F11" t="n">
        <v>24.66</v>
      </c>
      <c r="G11" t="n">
        <v>43.52</v>
      </c>
      <c r="H11" t="n">
        <v>0.88</v>
      </c>
      <c r="I11" t="n">
        <v>34</v>
      </c>
      <c r="J11" t="n">
        <v>64.38</v>
      </c>
      <c r="K11" t="n">
        <v>28.92</v>
      </c>
      <c r="L11" t="n">
        <v>3.25</v>
      </c>
      <c r="M11" t="n">
        <v>32</v>
      </c>
      <c r="N11" t="n">
        <v>7.2</v>
      </c>
      <c r="O11" t="n">
        <v>8173.52</v>
      </c>
      <c r="P11" t="n">
        <v>147.27</v>
      </c>
      <c r="Q11" t="n">
        <v>452.63</v>
      </c>
      <c r="R11" t="n">
        <v>92.56</v>
      </c>
      <c r="S11" t="n">
        <v>57.64</v>
      </c>
      <c r="T11" t="n">
        <v>15248.93</v>
      </c>
      <c r="U11" t="n">
        <v>0.62</v>
      </c>
      <c r="V11" t="n">
        <v>0.86</v>
      </c>
      <c r="W11" t="n">
        <v>6.85</v>
      </c>
      <c r="X11" t="n">
        <v>0.93</v>
      </c>
      <c r="Y11" t="n">
        <v>1</v>
      </c>
      <c r="Z11" t="n">
        <v>10</v>
      </c>
      <c r="AA11" t="n">
        <v>395.5843884890287</v>
      </c>
      <c r="AB11" t="n">
        <v>541.2560122822132</v>
      </c>
      <c r="AC11" t="n">
        <v>489.5992981275824</v>
      </c>
      <c r="AD11" t="n">
        <v>395584.3884890287</v>
      </c>
      <c r="AE11" t="n">
        <v>541256.0122822132</v>
      </c>
      <c r="AF11" t="n">
        <v>3.40889741780504e-05</v>
      </c>
      <c r="AG11" t="n">
        <v>32</v>
      </c>
      <c r="AH11" t="n">
        <v>489599.2981275824</v>
      </c>
    </row>
    <row r="12">
      <c r="A12" t="n">
        <v>10</v>
      </c>
      <c r="B12" t="n">
        <v>25</v>
      </c>
      <c r="C12" t="inlineStr">
        <is>
          <t xml:space="preserve">CONCLUIDO	</t>
        </is>
      </c>
      <c r="D12" t="n">
        <v>3.73</v>
      </c>
      <c r="E12" t="n">
        <v>26.81</v>
      </c>
      <c r="F12" t="n">
        <v>24.58</v>
      </c>
      <c r="G12" t="n">
        <v>47.58</v>
      </c>
      <c r="H12" t="n">
        <v>0.9399999999999999</v>
      </c>
      <c r="I12" t="n">
        <v>31</v>
      </c>
      <c r="J12" t="n">
        <v>64.67</v>
      </c>
      <c r="K12" t="n">
        <v>28.92</v>
      </c>
      <c r="L12" t="n">
        <v>3.5</v>
      </c>
      <c r="M12" t="n">
        <v>29</v>
      </c>
      <c r="N12" t="n">
        <v>7.24</v>
      </c>
      <c r="O12" t="n">
        <v>8209.41</v>
      </c>
      <c r="P12" t="n">
        <v>145.62</v>
      </c>
      <c r="Q12" t="n">
        <v>452.62</v>
      </c>
      <c r="R12" t="n">
        <v>90.2</v>
      </c>
      <c r="S12" t="n">
        <v>57.64</v>
      </c>
      <c r="T12" t="n">
        <v>14080.75</v>
      </c>
      <c r="U12" t="n">
        <v>0.64</v>
      </c>
      <c r="V12" t="n">
        <v>0.86</v>
      </c>
      <c r="W12" t="n">
        <v>6.85</v>
      </c>
      <c r="X12" t="n">
        <v>0.86</v>
      </c>
      <c r="Y12" t="n">
        <v>1</v>
      </c>
      <c r="Z12" t="n">
        <v>10</v>
      </c>
      <c r="AA12" t="n">
        <v>393.969460657542</v>
      </c>
      <c r="AB12" t="n">
        <v>539.0463967775854</v>
      </c>
      <c r="AC12" t="n">
        <v>487.6005652255014</v>
      </c>
      <c r="AD12" t="n">
        <v>393969.460657542</v>
      </c>
      <c r="AE12" t="n">
        <v>539046.3967775854</v>
      </c>
      <c r="AF12" t="n">
        <v>3.423859592431483e-05</v>
      </c>
      <c r="AG12" t="n">
        <v>32</v>
      </c>
      <c r="AH12" t="n">
        <v>487600.5652255014</v>
      </c>
    </row>
    <row r="13">
      <c r="A13" t="n">
        <v>11</v>
      </c>
      <c r="B13" t="n">
        <v>25</v>
      </c>
      <c r="C13" t="inlineStr">
        <is>
          <t xml:space="preserve">CONCLUIDO	</t>
        </is>
      </c>
      <c r="D13" t="n">
        <v>3.7423</v>
      </c>
      <c r="E13" t="n">
        <v>26.72</v>
      </c>
      <c r="F13" t="n">
        <v>24.52</v>
      </c>
      <c r="G13" t="n">
        <v>50.74</v>
      </c>
      <c r="H13" t="n">
        <v>1.01</v>
      </c>
      <c r="I13" t="n">
        <v>29</v>
      </c>
      <c r="J13" t="n">
        <v>64.95999999999999</v>
      </c>
      <c r="K13" t="n">
        <v>28.92</v>
      </c>
      <c r="L13" t="n">
        <v>3.75</v>
      </c>
      <c r="M13" t="n">
        <v>27</v>
      </c>
      <c r="N13" t="n">
        <v>7.28</v>
      </c>
      <c r="O13" t="n">
        <v>8245.32</v>
      </c>
      <c r="P13" t="n">
        <v>143.84</v>
      </c>
      <c r="Q13" t="n">
        <v>452.63</v>
      </c>
      <c r="R13" t="n">
        <v>88.41</v>
      </c>
      <c r="S13" t="n">
        <v>57.64</v>
      </c>
      <c r="T13" t="n">
        <v>13199.49</v>
      </c>
      <c r="U13" t="n">
        <v>0.65</v>
      </c>
      <c r="V13" t="n">
        <v>0.86</v>
      </c>
      <c r="W13" t="n">
        <v>6.84</v>
      </c>
      <c r="X13" t="n">
        <v>0.8</v>
      </c>
      <c r="Y13" t="n">
        <v>1</v>
      </c>
      <c r="Z13" t="n">
        <v>10</v>
      </c>
      <c r="AA13" t="n">
        <v>383.594743209132</v>
      </c>
      <c r="AB13" t="n">
        <v>524.8512506644399</v>
      </c>
      <c r="AC13" t="n">
        <v>474.7601839343819</v>
      </c>
      <c r="AD13" t="n">
        <v>383594.743209132</v>
      </c>
      <c r="AE13" t="n">
        <v>524851.25066444</v>
      </c>
      <c r="AF13" t="n">
        <v>3.435150067763094e-05</v>
      </c>
      <c r="AG13" t="n">
        <v>31</v>
      </c>
      <c r="AH13" t="n">
        <v>474760.1839343819</v>
      </c>
    </row>
    <row r="14">
      <c r="A14" t="n">
        <v>12</v>
      </c>
      <c r="B14" t="n">
        <v>25</v>
      </c>
      <c r="C14" t="inlineStr">
        <is>
          <t xml:space="preserve">CONCLUIDO	</t>
        </is>
      </c>
      <c r="D14" t="n">
        <v>3.7535</v>
      </c>
      <c r="E14" t="n">
        <v>26.64</v>
      </c>
      <c r="F14" t="n">
        <v>24.47</v>
      </c>
      <c r="G14" t="n">
        <v>54.38</v>
      </c>
      <c r="H14" t="n">
        <v>1.07</v>
      </c>
      <c r="I14" t="n">
        <v>27</v>
      </c>
      <c r="J14" t="n">
        <v>65.25</v>
      </c>
      <c r="K14" t="n">
        <v>28.92</v>
      </c>
      <c r="L14" t="n">
        <v>4</v>
      </c>
      <c r="M14" t="n">
        <v>25</v>
      </c>
      <c r="N14" t="n">
        <v>7.33</v>
      </c>
      <c r="O14" t="n">
        <v>8281.25</v>
      </c>
      <c r="P14" t="n">
        <v>141.98</v>
      </c>
      <c r="Q14" t="n">
        <v>452.61</v>
      </c>
      <c r="R14" t="n">
        <v>86.70999999999999</v>
      </c>
      <c r="S14" t="n">
        <v>57.64</v>
      </c>
      <c r="T14" t="n">
        <v>12359.66</v>
      </c>
      <c r="U14" t="n">
        <v>0.66</v>
      </c>
      <c r="V14" t="n">
        <v>0.87</v>
      </c>
      <c r="W14" t="n">
        <v>6.83</v>
      </c>
      <c r="X14" t="n">
        <v>0.75</v>
      </c>
      <c r="Y14" t="n">
        <v>1</v>
      </c>
      <c r="Z14" t="n">
        <v>10</v>
      </c>
      <c r="AA14" t="n">
        <v>382.0368274051997</v>
      </c>
      <c r="AB14" t="n">
        <v>522.7196415311053</v>
      </c>
      <c r="AC14" t="n">
        <v>472.8320125850005</v>
      </c>
      <c r="AD14" t="n">
        <v>382036.8274051998</v>
      </c>
      <c r="AE14" t="n">
        <v>522719.6415311053</v>
      </c>
      <c r="AF14" t="n">
        <v>3.445430825788625e-05</v>
      </c>
      <c r="AG14" t="n">
        <v>31</v>
      </c>
      <c r="AH14" t="n">
        <v>472832.0125850005</v>
      </c>
    </row>
    <row r="15">
      <c r="A15" t="n">
        <v>13</v>
      </c>
      <c r="B15" t="n">
        <v>25</v>
      </c>
      <c r="C15" t="inlineStr">
        <is>
          <t xml:space="preserve">CONCLUIDO	</t>
        </is>
      </c>
      <c r="D15" t="n">
        <v>3.7639</v>
      </c>
      <c r="E15" t="n">
        <v>26.57</v>
      </c>
      <c r="F15" t="n">
        <v>24.43</v>
      </c>
      <c r="G15" t="n">
        <v>58.62</v>
      </c>
      <c r="H15" t="n">
        <v>1.13</v>
      </c>
      <c r="I15" t="n">
        <v>25</v>
      </c>
      <c r="J15" t="n">
        <v>65.54000000000001</v>
      </c>
      <c r="K15" t="n">
        <v>28.92</v>
      </c>
      <c r="L15" t="n">
        <v>4.25</v>
      </c>
      <c r="M15" t="n">
        <v>23</v>
      </c>
      <c r="N15" t="n">
        <v>7.37</v>
      </c>
      <c r="O15" t="n">
        <v>8317.200000000001</v>
      </c>
      <c r="P15" t="n">
        <v>139.89</v>
      </c>
      <c r="Q15" t="n">
        <v>452.66</v>
      </c>
      <c r="R15" t="n">
        <v>85.26000000000001</v>
      </c>
      <c r="S15" t="n">
        <v>57.64</v>
      </c>
      <c r="T15" t="n">
        <v>11643.55</v>
      </c>
      <c r="U15" t="n">
        <v>0.68</v>
      </c>
      <c r="V15" t="n">
        <v>0.87</v>
      </c>
      <c r="W15" t="n">
        <v>6.83</v>
      </c>
      <c r="X15" t="n">
        <v>0.7</v>
      </c>
      <c r="Y15" t="n">
        <v>1</v>
      </c>
      <c r="Z15" t="n">
        <v>10</v>
      </c>
      <c r="AA15" t="n">
        <v>380.3695845828332</v>
      </c>
      <c r="AB15" t="n">
        <v>520.4384463479812</v>
      </c>
      <c r="AC15" t="n">
        <v>470.7685314684762</v>
      </c>
      <c r="AD15" t="n">
        <v>380369.5845828332</v>
      </c>
      <c r="AE15" t="n">
        <v>520438.4463479812</v>
      </c>
      <c r="AF15" t="n">
        <v>3.45497724395519e-05</v>
      </c>
      <c r="AG15" t="n">
        <v>31</v>
      </c>
      <c r="AH15" t="n">
        <v>470768.5314684762</v>
      </c>
    </row>
    <row r="16">
      <c r="A16" t="n">
        <v>14</v>
      </c>
      <c r="B16" t="n">
        <v>25</v>
      </c>
      <c r="C16" t="inlineStr">
        <is>
          <t xml:space="preserve">CONCLUIDO	</t>
        </is>
      </c>
      <c r="D16" t="n">
        <v>3.7797</v>
      </c>
      <c r="E16" t="n">
        <v>26.46</v>
      </c>
      <c r="F16" t="n">
        <v>24.34</v>
      </c>
      <c r="G16" t="n">
        <v>63.5</v>
      </c>
      <c r="H16" t="n">
        <v>1.19</v>
      </c>
      <c r="I16" t="n">
        <v>23</v>
      </c>
      <c r="J16" t="n">
        <v>65.83</v>
      </c>
      <c r="K16" t="n">
        <v>28.92</v>
      </c>
      <c r="L16" t="n">
        <v>4.5</v>
      </c>
      <c r="M16" t="n">
        <v>21</v>
      </c>
      <c r="N16" t="n">
        <v>7.41</v>
      </c>
      <c r="O16" t="n">
        <v>8353.17</v>
      </c>
      <c r="P16" t="n">
        <v>137.94</v>
      </c>
      <c r="Q16" t="n">
        <v>452.6</v>
      </c>
      <c r="R16" t="n">
        <v>82.37</v>
      </c>
      <c r="S16" t="n">
        <v>57.64</v>
      </c>
      <c r="T16" t="n">
        <v>10206.94</v>
      </c>
      <c r="U16" t="n">
        <v>0.7</v>
      </c>
      <c r="V16" t="n">
        <v>0.87</v>
      </c>
      <c r="W16" t="n">
        <v>6.83</v>
      </c>
      <c r="X16" t="n">
        <v>0.62</v>
      </c>
      <c r="Y16" t="n">
        <v>1</v>
      </c>
      <c r="Z16" t="n">
        <v>10</v>
      </c>
      <c r="AA16" t="n">
        <v>378.6189320883861</v>
      </c>
      <c r="AB16" t="n">
        <v>518.0431263717416</v>
      </c>
      <c r="AC16" t="n">
        <v>468.6018174689162</v>
      </c>
      <c r="AD16" t="n">
        <v>378618.9320883862</v>
      </c>
      <c r="AE16" t="n">
        <v>518043.1263717415</v>
      </c>
      <c r="AF16" t="n">
        <v>3.46948045616978e-05</v>
      </c>
      <c r="AG16" t="n">
        <v>31</v>
      </c>
      <c r="AH16" t="n">
        <v>468601.8174689162</v>
      </c>
    </row>
    <row r="17">
      <c r="A17" t="n">
        <v>15</v>
      </c>
      <c r="B17" t="n">
        <v>25</v>
      </c>
      <c r="C17" t="inlineStr">
        <is>
          <t xml:space="preserve">CONCLUIDO	</t>
        </is>
      </c>
      <c r="D17" t="n">
        <v>3.7852</v>
      </c>
      <c r="E17" t="n">
        <v>26.42</v>
      </c>
      <c r="F17" t="n">
        <v>24.32</v>
      </c>
      <c r="G17" t="n">
        <v>66.31999999999999</v>
      </c>
      <c r="H17" t="n">
        <v>1.25</v>
      </c>
      <c r="I17" t="n">
        <v>22</v>
      </c>
      <c r="J17" t="n">
        <v>66.12</v>
      </c>
      <c r="K17" t="n">
        <v>28.92</v>
      </c>
      <c r="L17" t="n">
        <v>4.75</v>
      </c>
      <c r="M17" t="n">
        <v>19</v>
      </c>
      <c r="N17" t="n">
        <v>7.45</v>
      </c>
      <c r="O17" t="n">
        <v>8389.16</v>
      </c>
      <c r="P17" t="n">
        <v>136.57</v>
      </c>
      <c r="Q17" t="n">
        <v>452.59</v>
      </c>
      <c r="R17" t="n">
        <v>81.55</v>
      </c>
      <c r="S17" t="n">
        <v>57.64</v>
      </c>
      <c r="T17" t="n">
        <v>9802.65</v>
      </c>
      <c r="U17" t="n">
        <v>0.71</v>
      </c>
      <c r="V17" t="n">
        <v>0.87</v>
      </c>
      <c r="W17" t="n">
        <v>6.83</v>
      </c>
      <c r="X17" t="n">
        <v>0.59</v>
      </c>
      <c r="Y17" t="n">
        <v>1</v>
      </c>
      <c r="Z17" t="n">
        <v>10</v>
      </c>
      <c r="AA17" t="n">
        <v>377.5787612795149</v>
      </c>
      <c r="AB17" t="n">
        <v>516.6199187819465</v>
      </c>
      <c r="AC17" t="n">
        <v>467.3144388140067</v>
      </c>
      <c r="AD17" t="n">
        <v>377578.7612795149</v>
      </c>
      <c r="AE17" t="n">
        <v>516619.9187819465</v>
      </c>
      <c r="AF17" t="n">
        <v>3.474529042700174e-05</v>
      </c>
      <c r="AG17" t="n">
        <v>31</v>
      </c>
      <c r="AH17" t="n">
        <v>467314.4388140067</v>
      </c>
    </row>
    <row r="18">
      <c r="A18" t="n">
        <v>16</v>
      </c>
      <c r="B18" t="n">
        <v>25</v>
      </c>
      <c r="C18" t="inlineStr">
        <is>
          <t xml:space="preserve">CONCLUIDO	</t>
        </is>
      </c>
      <c r="D18" t="n">
        <v>3.7882</v>
      </c>
      <c r="E18" t="n">
        <v>26.4</v>
      </c>
      <c r="F18" t="n">
        <v>24.31</v>
      </c>
      <c r="G18" t="n">
        <v>69.45999999999999</v>
      </c>
      <c r="H18" t="n">
        <v>1.31</v>
      </c>
      <c r="I18" t="n">
        <v>21</v>
      </c>
      <c r="J18" t="n">
        <v>66.42</v>
      </c>
      <c r="K18" t="n">
        <v>28.92</v>
      </c>
      <c r="L18" t="n">
        <v>5</v>
      </c>
      <c r="M18" t="n">
        <v>15</v>
      </c>
      <c r="N18" t="n">
        <v>7.49</v>
      </c>
      <c r="O18" t="n">
        <v>8425.16</v>
      </c>
      <c r="P18" t="n">
        <v>135.18</v>
      </c>
      <c r="Q18" t="n">
        <v>452.69</v>
      </c>
      <c r="R18" t="n">
        <v>81.12</v>
      </c>
      <c r="S18" t="n">
        <v>57.64</v>
      </c>
      <c r="T18" t="n">
        <v>9594.719999999999</v>
      </c>
      <c r="U18" t="n">
        <v>0.71</v>
      </c>
      <c r="V18" t="n">
        <v>0.87</v>
      </c>
      <c r="W18" t="n">
        <v>6.84</v>
      </c>
      <c r="X18" t="n">
        <v>0.58</v>
      </c>
      <c r="Y18" t="n">
        <v>1</v>
      </c>
      <c r="Z18" t="n">
        <v>10</v>
      </c>
      <c r="AA18" t="n">
        <v>376.6029055908748</v>
      </c>
      <c r="AB18" t="n">
        <v>515.2847099770346</v>
      </c>
      <c r="AC18" t="n">
        <v>466.1066604634583</v>
      </c>
      <c r="AD18" t="n">
        <v>376602.9055908748</v>
      </c>
      <c r="AE18" t="n">
        <v>515284.7099770346</v>
      </c>
      <c r="AF18" t="n">
        <v>3.477282817171299e-05</v>
      </c>
      <c r="AG18" t="n">
        <v>31</v>
      </c>
      <c r="AH18" t="n">
        <v>466106.6604634583</v>
      </c>
    </row>
    <row r="19">
      <c r="A19" t="n">
        <v>17</v>
      </c>
      <c r="B19" t="n">
        <v>25</v>
      </c>
      <c r="C19" t="inlineStr">
        <is>
          <t xml:space="preserve">CONCLUIDO	</t>
        </is>
      </c>
      <c r="D19" t="n">
        <v>3.7938</v>
      </c>
      <c r="E19" t="n">
        <v>26.36</v>
      </c>
      <c r="F19" t="n">
        <v>24.29</v>
      </c>
      <c r="G19" t="n">
        <v>72.86</v>
      </c>
      <c r="H19" t="n">
        <v>1.37</v>
      </c>
      <c r="I19" t="n">
        <v>20</v>
      </c>
      <c r="J19" t="n">
        <v>66.70999999999999</v>
      </c>
      <c r="K19" t="n">
        <v>28.92</v>
      </c>
      <c r="L19" t="n">
        <v>5.25</v>
      </c>
      <c r="M19" t="n">
        <v>7</v>
      </c>
      <c r="N19" t="n">
        <v>7.54</v>
      </c>
      <c r="O19" t="n">
        <v>8461.190000000001</v>
      </c>
      <c r="P19" t="n">
        <v>134.43</v>
      </c>
      <c r="Q19" t="n">
        <v>452.61</v>
      </c>
      <c r="R19" t="n">
        <v>80.2</v>
      </c>
      <c r="S19" t="n">
        <v>57.64</v>
      </c>
      <c r="T19" t="n">
        <v>9137.459999999999</v>
      </c>
      <c r="U19" t="n">
        <v>0.72</v>
      </c>
      <c r="V19" t="n">
        <v>0.87</v>
      </c>
      <c r="W19" t="n">
        <v>6.84</v>
      </c>
      <c r="X19" t="n">
        <v>0.5600000000000001</v>
      </c>
      <c r="Y19" t="n">
        <v>1</v>
      </c>
      <c r="Z19" t="n">
        <v>10</v>
      </c>
      <c r="AA19" t="n">
        <v>375.9605849683404</v>
      </c>
      <c r="AB19" t="n">
        <v>514.405858564097</v>
      </c>
      <c r="AC19" t="n">
        <v>465.3116853958957</v>
      </c>
      <c r="AD19" t="n">
        <v>375960.5849683404</v>
      </c>
      <c r="AE19" t="n">
        <v>514405.858564097</v>
      </c>
      <c r="AF19" t="n">
        <v>3.482423196184064e-05</v>
      </c>
      <c r="AG19" t="n">
        <v>31</v>
      </c>
      <c r="AH19" t="n">
        <v>465311.6853958957</v>
      </c>
    </row>
    <row r="20">
      <c r="A20" t="n">
        <v>18</v>
      </c>
      <c r="B20" t="n">
        <v>25</v>
      </c>
      <c r="C20" t="inlineStr">
        <is>
          <t xml:space="preserve">CONCLUIDO	</t>
        </is>
      </c>
      <c r="D20" t="n">
        <v>3.7942</v>
      </c>
      <c r="E20" t="n">
        <v>26.36</v>
      </c>
      <c r="F20" t="n">
        <v>24.28</v>
      </c>
      <c r="G20" t="n">
        <v>72.84999999999999</v>
      </c>
      <c r="H20" t="n">
        <v>1.43</v>
      </c>
      <c r="I20" t="n">
        <v>20</v>
      </c>
      <c r="J20" t="n">
        <v>67</v>
      </c>
      <c r="K20" t="n">
        <v>28.92</v>
      </c>
      <c r="L20" t="n">
        <v>5.5</v>
      </c>
      <c r="M20" t="n">
        <v>5</v>
      </c>
      <c r="N20" t="n">
        <v>7.58</v>
      </c>
      <c r="O20" t="n">
        <v>8497.24</v>
      </c>
      <c r="P20" t="n">
        <v>134.74</v>
      </c>
      <c r="Q20" t="n">
        <v>452.78</v>
      </c>
      <c r="R20" t="n">
        <v>79.86</v>
      </c>
      <c r="S20" t="n">
        <v>57.64</v>
      </c>
      <c r="T20" t="n">
        <v>8966.98</v>
      </c>
      <c r="U20" t="n">
        <v>0.72</v>
      </c>
      <c r="V20" t="n">
        <v>0.87</v>
      </c>
      <c r="W20" t="n">
        <v>6.84</v>
      </c>
      <c r="X20" t="n">
        <v>0.5600000000000001</v>
      </c>
      <c r="Y20" t="n">
        <v>1</v>
      </c>
      <c r="Z20" t="n">
        <v>10</v>
      </c>
      <c r="AA20" t="n">
        <v>376.140904626739</v>
      </c>
      <c r="AB20" t="n">
        <v>514.6525798758599</v>
      </c>
      <c r="AC20" t="n">
        <v>465.5348599719396</v>
      </c>
      <c r="AD20" t="n">
        <v>376140.904626739</v>
      </c>
      <c r="AE20" t="n">
        <v>514652.5798758599</v>
      </c>
      <c r="AF20" t="n">
        <v>3.482790366113548e-05</v>
      </c>
      <c r="AG20" t="n">
        <v>31</v>
      </c>
      <c r="AH20" t="n">
        <v>465534.8599719396</v>
      </c>
    </row>
    <row r="21">
      <c r="A21" t="n">
        <v>19</v>
      </c>
      <c r="B21" t="n">
        <v>25</v>
      </c>
      <c r="C21" t="inlineStr">
        <is>
          <t xml:space="preserve">CONCLUIDO	</t>
        </is>
      </c>
      <c r="D21" t="n">
        <v>3.7949</v>
      </c>
      <c r="E21" t="n">
        <v>26.35</v>
      </c>
      <c r="F21" t="n">
        <v>24.28</v>
      </c>
      <c r="G21" t="n">
        <v>72.83</v>
      </c>
      <c r="H21" t="n">
        <v>1.49</v>
      </c>
      <c r="I21" t="n">
        <v>20</v>
      </c>
      <c r="J21" t="n">
        <v>67.29000000000001</v>
      </c>
      <c r="K21" t="n">
        <v>28.92</v>
      </c>
      <c r="L21" t="n">
        <v>5.75</v>
      </c>
      <c r="M21" t="n">
        <v>2</v>
      </c>
      <c r="N21" t="n">
        <v>7.62</v>
      </c>
      <c r="O21" t="n">
        <v>8533.309999999999</v>
      </c>
      <c r="P21" t="n">
        <v>134.82</v>
      </c>
      <c r="Q21" t="n">
        <v>452.66</v>
      </c>
      <c r="R21" t="n">
        <v>79.44</v>
      </c>
      <c r="S21" t="n">
        <v>57.64</v>
      </c>
      <c r="T21" t="n">
        <v>8755.98</v>
      </c>
      <c r="U21" t="n">
        <v>0.73</v>
      </c>
      <c r="V21" t="n">
        <v>0.87</v>
      </c>
      <c r="W21" t="n">
        <v>6.85</v>
      </c>
      <c r="X21" t="n">
        <v>0.55</v>
      </c>
      <c r="Y21" t="n">
        <v>1</v>
      </c>
      <c r="Z21" t="n">
        <v>10</v>
      </c>
      <c r="AA21" t="n">
        <v>376.17310436925</v>
      </c>
      <c r="AB21" t="n">
        <v>514.6966369841159</v>
      </c>
      <c r="AC21" t="n">
        <v>465.5747123316182</v>
      </c>
      <c r="AD21" t="n">
        <v>376173.10436925</v>
      </c>
      <c r="AE21" t="n">
        <v>514696.6369841159</v>
      </c>
      <c r="AF21" t="n">
        <v>3.483432913490143e-05</v>
      </c>
      <c r="AG21" t="n">
        <v>31</v>
      </c>
      <c r="AH21" t="n">
        <v>465574.7123316182</v>
      </c>
    </row>
    <row r="22">
      <c r="A22" t="n">
        <v>20</v>
      </c>
      <c r="B22" t="n">
        <v>25</v>
      </c>
      <c r="C22" t="inlineStr">
        <is>
          <t xml:space="preserve">CONCLUIDO	</t>
        </is>
      </c>
      <c r="D22" t="n">
        <v>3.7949</v>
      </c>
      <c r="E22" t="n">
        <v>26.35</v>
      </c>
      <c r="F22" t="n">
        <v>24.28</v>
      </c>
      <c r="G22" t="n">
        <v>72.83</v>
      </c>
      <c r="H22" t="n">
        <v>1.55</v>
      </c>
      <c r="I22" t="n">
        <v>20</v>
      </c>
      <c r="J22" t="n">
        <v>67.59</v>
      </c>
      <c r="K22" t="n">
        <v>28.92</v>
      </c>
      <c r="L22" t="n">
        <v>6</v>
      </c>
      <c r="M22" t="n">
        <v>0</v>
      </c>
      <c r="N22" t="n">
        <v>7.66</v>
      </c>
      <c r="O22" t="n">
        <v>8569.4</v>
      </c>
      <c r="P22" t="n">
        <v>135.14</v>
      </c>
      <c r="Q22" t="n">
        <v>452.71</v>
      </c>
      <c r="R22" t="n">
        <v>79.36</v>
      </c>
      <c r="S22" t="n">
        <v>57.64</v>
      </c>
      <c r="T22" t="n">
        <v>8717.870000000001</v>
      </c>
      <c r="U22" t="n">
        <v>0.73</v>
      </c>
      <c r="V22" t="n">
        <v>0.87</v>
      </c>
      <c r="W22" t="n">
        <v>6.85</v>
      </c>
      <c r="X22" t="n">
        <v>0.55</v>
      </c>
      <c r="Y22" t="n">
        <v>1</v>
      </c>
      <c r="Z22" t="n">
        <v>10</v>
      </c>
      <c r="AA22" t="n">
        <v>376.3770537330367</v>
      </c>
      <c r="AB22" t="n">
        <v>514.9756895012597</v>
      </c>
      <c r="AC22" t="n">
        <v>465.8271324681784</v>
      </c>
      <c r="AD22" t="n">
        <v>376377.0537330367</v>
      </c>
      <c r="AE22" t="n">
        <v>514975.6895012597</v>
      </c>
      <c r="AF22" t="n">
        <v>3.483432913490143e-05</v>
      </c>
      <c r="AG22" t="n">
        <v>31</v>
      </c>
      <c r="AH22" t="n">
        <v>465827.1324681784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H14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85</v>
      </c>
      <c r="C2" t="inlineStr">
        <is>
          <t xml:space="preserve">CONCLUIDO	</t>
        </is>
      </c>
      <c r="D2" t="n">
        <v>2.1969</v>
      </c>
      <c r="E2" t="n">
        <v>45.52</v>
      </c>
      <c r="F2" t="n">
        <v>32.81</v>
      </c>
      <c r="G2" t="n">
        <v>6.45</v>
      </c>
      <c r="H2" t="n">
        <v>0.11</v>
      </c>
      <c r="I2" t="n">
        <v>305</v>
      </c>
      <c r="J2" t="n">
        <v>167.88</v>
      </c>
      <c r="K2" t="n">
        <v>51.39</v>
      </c>
      <c r="L2" t="n">
        <v>1</v>
      </c>
      <c r="M2" t="n">
        <v>303</v>
      </c>
      <c r="N2" t="n">
        <v>30.49</v>
      </c>
      <c r="O2" t="n">
        <v>20939.59</v>
      </c>
      <c r="P2" t="n">
        <v>420.45</v>
      </c>
      <c r="Q2" t="n">
        <v>453.42</v>
      </c>
      <c r="R2" t="n">
        <v>357.99</v>
      </c>
      <c r="S2" t="n">
        <v>57.64</v>
      </c>
      <c r="T2" t="n">
        <v>146609.37</v>
      </c>
      <c r="U2" t="n">
        <v>0.16</v>
      </c>
      <c r="V2" t="n">
        <v>0.65</v>
      </c>
      <c r="W2" t="n">
        <v>7.31</v>
      </c>
      <c r="X2" t="n">
        <v>9.07</v>
      </c>
      <c r="Y2" t="n">
        <v>1</v>
      </c>
      <c r="Z2" t="n">
        <v>10</v>
      </c>
      <c r="AA2" t="n">
        <v>998.5148515313606</v>
      </c>
      <c r="AB2" t="n">
        <v>1366.212071231468</v>
      </c>
      <c r="AC2" t="n">
        <v>1235.822708643821</v>
      </c>
      <c r="AD2" t="n">
        <v>998514.8515313606</v>
      </c>
      <c r="AE2" t="n">
        <v>1366212.071231468</v>
      </c>
      <c r="AF2" t="n">
        <v>1.230888767352871e-05</v>
      </c>
      <c r="AG2" t="n">
        <v>53</v>
      </c>
      <c r="AH2" t="n">
        <v>1235822.708643821</v>
      </c>
    </row>
    <row r="3">
      <c r="A3" t="n">
        <v>1</v>
      </c>
      <c r="B3" t="n">
        <v>85</v>
      </c>
      <c r="C3" t="inlineStr">
        <is>
          <t xml:space="preserve">CONCLUIDO	</t>
        </is>
      </c>
      <c r="D3" t="n">
        <v>2.4809</v>
      </c>
      <c r="E3" t="n">
        <v>40.31</v>
      </c>
      <c r="F3" t="n">
        <v>30.31</v>
      </c>
      <c r="G3" t="n">
        <v>8.08</v>
      </c>
      <c r="H3" t="n">
        <v>0.13</v>
      </c>
      <c r="I3" t="n">
        <v>225</v>
      </c>
      <c r="J3" t="n">
        <v>168.25</v>
      </c>
      <c r="K3" t="n">
        <v>51.39</v>
      </c>
      <c r="L3" t="n">
        <v>1.25</v>
      </c>
      <c r="M3" t="n">
        <v>223</v>
      </c>
      <c r="N3" t="n">
        <v>30.6</v>
      </c>
      <c r="O3" t="n">
        <v>20984.25</v>
      </c>
      <c r="P3" t="n">
        <v>388.22</v>
      </c>
      <c r="Q3" t="n">
        <v>453.14</v>
      </c>
      <c r="R3" t="n">
        <v>277.43</v>
      </c>
      <c r="S3" t="n">
        <v>57.64</v>
      </c>
      <c r="T3" t="n">
        <v>106729.06</v>
      </c>
      <c r="U3" t="n">
        <v>0.21</v>
      </c>
      <c r="V3" t="n">
        <v>0.7</v>
      </c>
      <c r="W3" t="n">
        <v>7.14</v>
      </c>
      <c r="X3" t="n">
        <v>6.57</v>
      </c>
      <c r="Y3" t="n">
        <v>1</v>
      </c>
      <c r="Z3" t="n">
        <v>10</v>
      </c>
      <c r="AA3" t="n">
        <v>849.3708816239066</v>
      </c>
      <c r="AB3" t="n">
        <v>1162.146711836514</v>
      </c>
      <c r="AC3" t="n">
        <v>1051.233060741991</v>
      </c>
      <c r="AD3" t="n">
        <v>849370.8816239065</v>
      </c>
      <c r="AE3" t="n">
        <v>1162146.711836514</v>
      </c>
      <c r="AF3" t="n">
        <v>1.390009532944485e-05</v>
      </c>
      <c r="AG3" t="n">
        <v>47</v>
      </c>
      <c r="AH3" t="n">
        <v>1051233.060741991</v>
      </c>
    </row>
    <row r="4">
      <c r="A4" t="n">
        <v>2</v>
      </c>
      <c r="B4" t="n">
        <v>85</v>
      </c>
      <c r="C4" t="inlineStr">
        <is>
          <t xml:space="preserve">CONCLUIDO	</t>
        </is>
      </c>
      <c r="D4" t="n">
        <v>2.6746</v>
      </c>
      <c r="E4" t="n">
        <v>37.39</v>
      </c>
      <c r="F4" t="n">
        <v>28.95</v>
      </c>
      <c r="G4" t="n">
        <v>9.699999999999999</v>
      </c>
      <c r="H4" t="n">
        <v>0.16</v>
      </c>
      <c r="I4" t="n">
        <v>179</v>
      </c>
      <c r="J4" t="n">
        <v>168.61</v>
      </c>
      <c r="K4" t="n">
        <v>51.39</v>
      </c>
      <c r="L4" t="n">
        <v>1.5</v>
      </c>
      <c r="M4" t="n">
        <v>177</v>
      </c>
      <c r="N4" t="n">
        <v>30.71</v>
      </c>
      <c r="O4" t="n">
        <v>21028.94</v>
      </c>
      <c r="P4" t="n">
        <v>370.59</v>
      </c>
      <c r="Q4" t="n">
        <v>452.97</v>
      </c>
      <c r="R4" t="n">
        <v>232.61</v>
      </c>
      <c r="S4" t="n">
        <v>57.64</v>
      </c>
      <c r="T4" t="n">
        <v>84548.17</v>
      </c>
      <c r="U4" t="n">
        <v>0.25</v>
      </c>
      <c r="V4" t="n">
        <v>0.73</v>
      </c>
      <c r="W4" t="n">
        <v>7.08</v>
      </c>
      <c r="X4" t="n">
        <v>5.21</v>
      </c>
      <c r="Y4" t="n">
        <v>1</v>
      </c>
      <c r="Z4" t="n">
        <v>10</v>
      </c>
      <c r="AA4" t="n">
        <v>773.5095053654628</v>
      </c>
      <c r="AB4" t="n">
        <v>1058.349830071994</v>
      </c>
      <c r="AC4" t="n">
        <v>957.3424076932379</v>
      </c>
      <c r="AD4" t="n">
        <v>773509.5053654629</v>
      </c>
      <c r="AE4" t="n">
        <v>1058349.830071994</v>
      </c>
      <c r="AF4" t="n">
        <v>1.498536618490596e-05</v>
      </c>
      <c r="AG4" t="n">
        <v>44</v>
      </c>
      <c r="AH4" t="n">
        <v>957342.4076932379</v>
      </c>
    </row>
    <row r="5">
      <c r="A5" t="n">
        <v>3</v>
      </c>
      <c r="B5" t="n">
        <v>85</v>
      </c>
      <c r="C5" t="inlineStr">
        <is>
          <t xml:space="preserve">CONCLUIDO	</t>
        </is>
      </c>
      <c r="D5" t="n">
        <v>2.8191</v>
      </c>
      <c r="E5" t="n">
        <v>35.47</v>
      </c>
      <c r="F5" t="n">
        <v>28.05</v>
      </c>
      <c r="G5" t="n">
        <v>11.3</v>
      </c>
      <c r="H5" t="n">
        <v>0.18</v>
      </c>
      <c r="I5" t="n">
        <v>149</v>
      </c>
      <c r="J5" t="n">
        <v>168.97</v>
      </c>
      <c r="K5" t="n">
        <v>51.39</v>
      </c>
      <c r="L5" t="n">
        <v>1.75</v>
      </c>
      <c r="M5" t="n">
        <v>147</v>
      </c>
      <c r="N5" t="n">
        <v>30.83</v>
      </c>
      <c r="O5" t="n">
        <v>21073.68</v>
      </c>
      <c r="P5" t="n">
        <v>358.78</v>
      </c>
      <c r="Q5" t="n">
        <v>452.87</v>
      </c>
      <c r="R5" t="n">
        <v>202.86</v>
      </c>
      <c r="S5" t="n">
        <v>57.64</v>
      </c>
      <c r="T5" t="n">
        <v>69824.17</v>
      </c>
      <c r="U5" t="n">
        <v>0.28</v>
      </c>
      <c r="V5" t="n">
        <v>0.76</v>
      </c>
      <c r="W5" t="n">
        <v>7.04</v>
      </c>
      <c r="X5" t="n">
        <v>4.32</v>
      </c>
      <c r="Y5" t="n">
        <v>1</v>
      </c>
      <c r="Z5" t="n">
        <v>10</v>
      </c>
      <c r="AA5" t="n">
        <v>724.7511244251195</v>
      </c>
      <c r="AB5" t="n">
        <v>991.6364622014636</v>
      </c>
      <c r="AC5" t="n">
        <v>896.9960700194712</v>
      </c>
      <c r="AD5" t="n">
        <v>724751.1244251195</v>
      </c>
      <c r="AE5" t="n">
        <v>991636.4622014636</v>
      </c>
      <c r="AF5" t="n">
        <v>1.579497712251117e-05</v>
      </c>
      <c r="AG5" t="n">
        <v>42</v>
      </c>
      <c r="AH5" t="n">
        <v>896996.0700194712</v>
      </c>
    </row>
    <row r="6">
      <c r="A6" t="n">
        <v>4</v>
      </c>
      <c r="B6" t="n">
        <v>85</v>
      </c>
      <c r="C6" t="inlineStr">
        <is>
          <t xml:space="preserve">CONCLUIDO	</t>
        </is>
      </c>
      <c r="D6" t="n">
        <v>2.9343</v>
      </c>
      <c r="E6" t="n">
        <v>34.08</v>
      </c>
      <c r="F6" t="n">
        <v>27.4</v>
      </c>
      <c r="G6" t="n">
        <v>12.95</v>
      </c>
      <c r="H6" t="n">
        <v>0.21</v>
      </c>
      <c r="I6" t="n">
        <v>127</v>
      </c>
      <c r="J6" t="n">
        <v>169.33</v>
      </c>
      <c r="K6" t="n">
        <v>51.39</v>
      </c>
      <c r="L6" t="n">
        <v>2</v>
      </c>
      <c r="M6" t="n">
        <v>125</v>
      </c>
      <c r="N6" t="n">
        <v>30.94</v>
      </c>
      <c r="O6" t="n">
        <v>21118.46</v>
      </c>
      <c r="P6" t="n">
        <v>350.21</v>
      </c>
      <c r="Q6" t="n">
        <v>452.93</v>
      </c>
      <c r="R6" t="n">
        <v>181.88</v>
      </c>
      <c r="S6" t="n">
        <v>57.64</v>
      </c>
      <c r="T6" t="n">
        <v>59442.94</v>
      </c>
      <c r="U6" t="n">
        <v>0.32</v>
      </c>
      <c r="V6" t="n">
        <v>0.77</v>
      </c>
      <c r="W6" t="n">
        <v>7</v>
      </c>
      <c r="X6" t="n">
        <v>3.67</v>
      </c>
      <c r="Y6" t="n">
        <v>1</v>
      </c>
      <c r="Z6" t="n">
        <v>10</v>
      </c>
      <c r="AA6" t="n">
        <v>685.2243885823041</v>
      </c>
      <c r="AB6" t="n">
        <v>937.5542384248096</v>
      </c>
      <c r="AC6" t="n">
        <v>848.0753777751829</v>
      </c>
      <c r="AD6" t="n">
        <v>685224.3885823041</v>
      </c>
      <c r="AE6" t="n">
        <v>937554.2384248095</v>
      </c>
      <c r="AF6" t="n">
        <v>1.64404247350518e-05</v>
      </c>
      <c r="AG6" t="n">
        <v>40</v>
      </c>
      <c r="AH6" t="n">
        <v>848075.3777751829</v>
      </c>
    </row>
    <row r="7">
      <c r="A7" t="n">
        <v>5</v>
      </c>
      <c r="B7" t="n">
        <v>85</v>
      </c>
      <c r="C7" t="inlineStr">
        <is>
          <t xml:space="preserve">CONCLUIDO	</t>
        </is>
      </c>
      <c r="D7" t="n">
        <v>3.0232</v>
      </c>
      <c r="E7" t="n">
        <v>33.08</v>
      </c>
      <c r="F7" t="n">
        <v>26.94</v>
      </c>
      <c r="G7" t="n">
        <v>14.56</v>
      </c>
      <c r="H7" t="n">
        <v>0.24</v>
      </c>
      <c r="I7" t="n">
        <v>111</v>
      </c>
      <c r="J7" t="n">
        <v>169.7</v>
      </c>
      <c r="K7" t="n">
        <v>51.39</v>
      </c>
      <c r="L7" t="n">
        <v>2.25</v>
      </c>
      <c r="M7" t="n">
        <v>109</v>
      </c>
      <c r="N7" t="n">
        <v>31.05</v>
      </c>
      <c r="O7" t="n">
        <v>21163.27</v>
      </c>
      <c r="P7" t="n">
        <v>344.05</v>
      </c>
      <c r="Q7" t="n">
        <v>452.71</v>
      </c>
      <c r="R7" t="n">
        <v>167.37</v>
      </c>
      <c r="S7" t="n">
        <v>57.64</v>
      </c>
      <c r="T7" t="n">
        <v>52270.05</v>
      </c>
      <c r="U7" t="n">
        <v>0.34</v>
      </c>
      <c r="V7" t="n">
        <v>0.79</v>
      </c>
      <c r="W7" t="n">
        <v>6.97</v>
      </c>
      <c r="X7" t="n">
        <v>3.21</v>
      </c>
      <c r="Y7" t="n">
        <v>1</v>
      </c>
      <c r="Z7" t="n">
        <v>10</v>
      </c>
      <c r="AA7" t="n">
        <v>661.1255926928033</v>
      </c>
      <c r="AB7" t="n">
        <v>904.5812027249541</v>
      </c>
      <c r="AC7" t="n">
        <v>818.2492423245756</v>
      </c>
      <c r="AD7" t="n">
        <v>661125.5926928032</v>
      </c>
      <c r="AE7" t="n">
        <v>904581.2027249541</v>
      </c>
      <c r="AF7" t="n">
        <v>1.693851755410442e-05</v>
      </c>
      <c r="AG7" t="n">
        <v>39</v>
      </c>
      <c r="AH7" t="n">
        <v>818249.2423245755</v>
      </c>
    </row>
    <row r="8">
      <c r="A8" t="n">
        <v>6</v>
      </c>
      <c r="B8" t="n">
        <v>85</v>
      </c>
      <c r="C8" t="inlineStr">
        <is>
          <t xml:space="preserve">CONCLUIDO	</t>
        </is>
      </c>
      <c r="D8" t="n">
        <v>3.0953</v>
      </c>
      <c r="E8" t="n">
        <v>32.31</v>
      </c>
      <c r="F8" t="n">
        <v>26.58</v>
      </c>
      <c r="G8" t="n">
        <v>16.11</v>
      </c>
      <c r="H8" t="n">
        <v>0.26</v>
      </c>
      <c r="I8" t="n">
        <v>99</v>
      </c>
      <c r="J8" t="n">
        <v>170.06</v>
      </c>
      <c r="K8" t="n">
        <v>51.39</v>
      </c>
      <c r="L8" t="n">
        <v>2.5</v>
      </c>
      <c r="M8" t="n">
        <v>97</v>
      </c>
      <c r="N8" t="n">
        <v>31.17</v>
      </c>
      <c r="O8" t="n">
        <v>21208.12</v>
      </c>
      <c r="P8" t="n">
        <v>339.07</v>
      </c>
      <c r="Q8" t="n">
        <v>452.72</v>
      </c>
      <c r="R8" t="n">
        <v>155.41</v>
      </c>
      <c r="S8" t="n">
        <v>57.64</v>
      </c>
      <c r="T8" t="n">
        <v>46346.79</v>
      </c>
      <c r="U8" t="n">
        <v>0.37</v>
      </c>
      <c r="V8" t="n">
        <v>0.8</v>
      </c>
      <c r="W8" t="n">
        <v>6.95</v>
      </c>
      <c r="X8" t="n">
        <v>2.85</v>
      </c>
      <c r="Y8" t="n">
        <v>1</v>
      </c>
      <c r="Z8" t="n">
        <v>10</v>
      </c>
      <c r="AA8" t="n">
        <v>640.5610180023148</v>
      </c>
      <c r="AB8" t="n">
        <v>876.4438443884223</v>
      </c>
      <c r="AC8" t="n">
        <v>792.7972739766519</v>
      </c>
      <c r="AD8" t="n">
        <v>640561.0180023147</v>
      </c>
      <c r="AE8" t="n">
        <v>876443.8443884223</v>
      </c>
      <c r="AF8" t="n">
        <v>1.73424825963282e-05</v>
      </c>
      <c r="AG8" t="n">
        <v>38</v>
      </c>
      <c r="AH8" t="n">
        <v>792797.273976652</v>
      </c>
    </row>
    <row r="9">
      <c r="A9" t="n">
        <v>7</v>
      </c>
      <c r="B9" t="n">
        <v>85</v>
      </c>
      <c r="C9" t="inlineStr">
        <is>
          <t xml:space="preserve">CONCLUIDO	</t>
        </is>
      </c>
      <c r="D9" t="n">
        <v>3.1588</v>
      </c>
      <c r="E9" t="n">
        <v>31.66</v>
      </c>
      <c r="F9" t="n">
        <v>26.27</v>
      </c>
      <c r="G9" t="n">
        <v>17.71</v>
      </c>
      <c r="H9" t="n">
        <v>0.29</v>
      </c>
      <c r="I9" t="n">
        <v>89</v>
      </c>
      <c r="J9" t="n">
        <v>170.42</v>
      </c>
      <c r="K9" t="n">
        <v>51.39</v>
      </c>
      <c r="L9" t="n">
        <v>2.75</v>
      </c>
      <c r="M9" t="n">
        <v>87</v>
      </c>
      <c r="N9" t="n">
        <v>31.28</v>
      </c>
      <c r="O9" t="n">
        <v>21253.01</v>
      </c>
      <c r="P9" t="n">
        <v>334.75</v>
      </c>
      <c r="Q9" t="n">
        <v>452.77</v>
      </c>
      <c r="R9" t="n">
        <v>145.23</v>
      </c>
      <c r="S9" t="n">
        <v>57.64</v>
      </c>
      <c r="T9" t="n">
        <v>41308.84</v>
      </c>
      <c r="U9" t="n">
        <v>0.4</v>
      </c>
      <c r="V9" t="n">
        <v>0.8100000000000001</v>
      </c>
      <c r="W9" t="n">
        <v>6.94</v>
      </c>
      <c r="X9" t="n">
        <v>2.54</v>
      </c>
      <c r="Y9" t="n">
        <v>1</v>
      </c>
      <c r="Z9" t="n">
        <v>10</v>
      </c>
      <c r="AA9" t="n">
        <v>621.8824431387528</v>
      </c>
      <c r="AB9" t="n">
        <v>850.886994219532</v>
      </c>
      <c r="AC9" t="n">
        <v>769.679533718616</v>
      </c>
      <c r="AD9" t="n">
        <v>621882.4431387528</v>
      </c>
      <c r="AE9" t="n">
        <v>850886.994219532</v>
      </c>
      <c r="AF9" t="n">
        <v>1.769826318136579e-05</v>
      </c>
      <c r="AG9" t="n">
        <v>37</v>
      </c>
      <c r="AH9" t="n">
        <v>769679.533718616</v>
      </c>
    </row>
    <row r="10">
      <c r="A10" t="n">
        <v>8</v>
      </c>
      <c r="B10" t="n">
        <v>85</v>
      </c>
      <c r="C10" t="inlineStr">
        <is>
          <t xml:space="preserve">CONCLUIDO	</t>
        </is>
      </c>
      <c r="D10" t="n">
        <v>3.2104</v>
      </c>
      <c r="E10" t="n">
        <v>31.15</v>
      </c>
      <c r="F10" t="n">
        <v>26.03</v>
      </c>
      <c r="G10" t="n">
        <v>19.28</v>
      </c>
      <c r="H10" t="n">
        <v>0.31</v>
      </c>
      <c r="I10" t="n">
        <v>81</v>
      </c>
      <c r="J10" t="n">
        <v>170.79</v>
      </c>
      <c r="K10" t="n">
        <v>51.39</v>
      </c>
      <c r="L10" t="n">
        <v>3</v>
      </c>
      <c r="M10" t="n">
        <v>79</v>
      </c>
      <c r="N10" t="n">
        <v>31.4</v>
      </c>
      <c r="O10" t="n">
        <v>21297.94</v>
      </c>
      <c r="P10" t="n">
        <v>331.41</v>
      </c>
      <c r="Q10" t="n">
        <v>452.91</v>
      </c>
      <c r="R10" t="n">
        <v>137.58</v>
      </c>
      <c r="S10" t="n">
        <v>57.64</v>
      </c>
      <c r="T10" t="n">
        <v>37523.33</v>
      </c>
      <c r="U10" t="n">
        <v>0.42</v>
      </c>
      <c r="V10" t="n">
        <v>0.8100000000000001</v>
      </c>
      <c r="W10" t="n">
        <v>6.92</v>
      </c>
      <c r="X10" t="n">
        <v>2.3</v>
      </c>
      <c r="Y10" t="n">
        <v>1</v>
      </c>
      <c r="Z10" t="n">
        <v>10</v>
      </c>
      <c r="AA10" t="n">
        <v>614.3947695447325</v>
      </c>
      <c r="AB10" t="n">
        <v>840.6420288753483</v>
      </c>
      <c r="AC10" t="n">
        <v>760.412333487982</v>
      </c>
      <c r="AD10" t="n">
        <v>614394.7695447325</v>
      </c>
      <c r="AE10" t="n">
        <v>840642.0288753483</v>
      </c>
      <c r="AF10" t="n">
        <v>1.798736992448294e-05</v>
      </c>
      <c r="AG10" t="n">
        <v>37</v>
      </c>
      <c r="AH10" t="n">
        <v>760412.3334879819</v>
      </c>
    </row>
    <row r="11">
      <c r="A11" t="n">
        <v>9</v>
      </c>
      <c r="B11" t="n">
        <v>85</v>
      </c>
      <c r="C11" t="inlineStr">
        <is>
          <t xml:space="preserve">CONCLUIDO	</t>
        </is>
      </c>
      <c r="D11" t="n">
        <v>3.2541</v>
      </c>
      <c r="E11" t="n">
        <v>30.73</v>
      </c>
      <c r="F11" t="n">
        <v>25.85</v>
      </c>
      <c r="G11" t="n">
        <v>20.96</v>
      </c>
      <c r="H11" t="n">
        <v>0.34</v>
      </c>
      <c r="I11" t="n">
        <v>74</v>
      </c>
      <c r="J11" t="n">
        <v>171.15</v>
      </c>
      <c r="K11" t="n">
        <v>51.39</v>
      </c>
      <c r="L11" t="n">
        <v>3.25</v>
      </c>
      <c r="M11" t="n">
        <v>72</v>
      </c>
      <c r="N11" t="n">
        <v>31.51</v>
      </c>
      <c r="O11" t="n">
        <v>21342.91</v>
      </c>
      <c r="P11" t="n">
        <v>328.89</v>
      </c>
      <c r="Q11" t="n">
        <v>452.75</v>
      </c>
      <c r="R11" t="n">
        <v>131.62</v>
      </c>
      <c r="S11" t="n">
        <v>57.64</v>
      </c>
      <c r="T11" t="n">
        <v>34577.12</v>
      </c>
      <c r="U11" t="n">
        <v>0.44</v>
      </c>
      <c r="V11" t="n">
        <v>0.82</v>
      </c>
      <c r="W11" t="n">
        <v>6.92</v>
      </c>
      <c r="X11" t="n">
        <v>2.12</v>
      </c>
      <c r="Y11" t="n">
        <v>1</v>
      </c>
      <c r="Z11" t="n">
        <v>10</v>
      </c>
      <c r="AA11" t="n">
        <v>599.5595590718556</v>
      </c>
      <c r="AB11" t="n">
        <v>820.3438394230629</v>
      </c>
      <c r="AC11" t="n">
        <v>742.0513747483351</v>
      </c>
      <c r="AD11" t="n">
        <v>599559.5590718556</v>
      </c>
      <c r="AE11" t="n">
        <v>820343.839423063</v>
      </c>
      <c r="AF11" t="n">
        <v>1.823221420111511e-05</v>
      </c>
      <c r="AG11" t="n">
        <v>36</v>
      </c>
      <c r="AH11" t="n">
        <v>742051.3747483351</v>
      </c>
    </row>
    <row r="12">
      <c r="A12" t="n">
        <v>10</v>
      </c>
      <c r="B12" t="n">
        <v>85</v>
      </c>
      <c r="C12" t="inlineStr">
        <is>
          <t xml:space="preserve">CONCLUIDO	</t>
        </is>
      </c>
      <c r="D12" t="n">
        <v>3.2941</v>
      </c>
      <c r="E12" t="n">
        <v>30.36</v>
      </c>
      <c r="F12" t="n">
        <v>25.68</v>
      </c>
      <c r="G12" t="n">
        <v>22.66</v>
      </c>
      <c r="H12" t="n">
        <v>0.36</v>
      </c>
      <c r="I12" t="n">
        <v>68</v>
      </c>
      <c r="J12" t="n">
        <v>171.52</v>
      </c>
      <c r="K12" t="n">
        <v>51.39</v>
      </c>
      <c r="L12" t="n">
        <v>3.5</v>
      </c>
      <c r="M12" t="n">
        <v>66</v>
      </c>
      <c r="N12" t="n">
        <v>31.63</v>
      </c>
      <c r="O12" t="n">
        <v>21387.92</v>
      </c>
      <c r="P12" t="n">
        <v>326.39</v>
      </c>
      <c r="Q12" t="n">
        <v>452.78</v>
      </c>
      <c r="R12" t="n">
        <v>125.76</v>
      </c>
      <c r="S12" t="n">
        <v>57.64</v>
      </c>
      <c r="T12" t="n">
        <v>31679.09</v>
      </c>
      <c r="U12" t="n">
        <v>0.46</v>
      </c>
      <c r="V12" t="n">
        <v>0.83</v>
      </c>
      <c r="W12" t="n">
        <v>6.91</v>
      </c>
      <c r="X12" t="n">
        <v>1.95</v>
      </c>
      <c r="Y12" t="n">
        <v>1</v>
      </c>
      <c r="Z12" t="n">
        <v>10</v>
      </c>
      <c r="AA12" t="n">
        <v>594.1505357004008</v>
      </c>
      <c r="AB12" t="n">
        <v>812.9429750169691</v>
      </c>
      <c r="AC12" t="n">
        <v>735.3568384539802</v>
      </c>
      <c r="AD12" t="n">
        <v>594150.5357004008</v>
      </c>
      <c r="AE12" t="n">
        <v>812942.975016969</v>
      </c>
      <c r="AF12" t="n">
        <v>1.845632795546949e-05</v>
      </c>
      <c r="AG12" t="n">
        <v>36</v>
      </c>
      <c r="AH12" t="n">
        <v>735356.8384539803</v>
      </c>
    </row>
    <row r="13">
      <c r="A13" t="n">
        <v>11</v>
      </c>
      <c r="B13" t="n">
        <v>85</v>
      </c>
      <c r="C13" t="inlineStr">
        <is>
          <t xml:space="preserve">CONCLUIDO	</t>
        </is>
      </c>
      <c r="D13" t="n">
        <v>3.3313</v>
      </c>
      <c r="E13" t="n">
        <v>30.02</v>
      </c>
      <c r="F13" t="n">
        <v>25.51</v>
      </c>
      <c r="G13" t="n">
        <v>24.3</v>
      </c>
      <c r="H13" t="n">
        <v>0.39</v>
      </c>
      <c r="I13" t="n">
        <v>63</v>
      </c>
      <c r="J13" t="n">
        <v>171.88</v>
      </c>
      <c r="K13" t="n">
        <v>51.39</v>
      </c>
      <c r="L13" t="n">
        <v>3.75</v>
      </c>
      <c r="M13" t="n">
        <v>61</v>
      </c>
      <c r="N13" t="n">
        <v>31.74</v>
      </c>
      <c r="O13" t="n">
        <v>21432.96</v>
      </c>
      <c r="P13" t="n">
        <v>323.9</v>
      </c>
      <c r="Q13" t="n">
        <v>452.75</v>
      </c>
      <c r="R13" t="n">
        <v>120.49</v>
      </c>
      <c r="S13" t="n">
        <v>57.64</v>
      </c>
      <c r="T13" t="n">
        <v>29066.69</v>
      </c>
      <c r="U13" t="n">
        <v>0.48</v>
      </c>
      <c r="V13" t="n">
        <v>0.83</v>
      </c>
      <c r="W13" t="n">
        <v>6.9</v>
      </c>
      <c r="X13" t="n">
        <v>1.78</v>
      </c>
      <c r="Y13" t="n">
        <v>1</v>
      </c>
      <c r="Z13" t="n">
        <v>10</v>
      </c>
      <c r="AA13" t="n">
        <v>580.1641000703786</v>
      </c>
      <c r="AB13" t="n">
        <v>793.8061167499811</v>
      </c>
      <c r="AC13" t="n">
        <v>718.0463750812444</v>
      </c>
      <c r="AD13" t="n">
        <v>580164.1000703786</v>
      </c>
      <c r="AE13" t="n">
        <v>793806.1167499812</v>
      </c>
      <c r="AF13" t="n">
        <v>1.866475374701907e-05</v>
      </c>
      <c r="AG13" t="n">
        <v>35</v>
      </c>
      <c r="AH13" t="n">
        <v>718046.3750812444</v>
      </c>
    </row>
    <row r="14">
      <c r="A14" t="n">
        <v>12</v>
      </c>
      <c r="B14" t="n">
        <v>85</v>
      </c>
      <c r="C14" t="inlineStr">
        <is>
          <t xml:space="preserve">CONCLUIDO	</t>
        </is>
      </c>
      <c r="D14" t="n">
        <v>3.3565</v>
      </c>
      <c r="E14" t="n">
        <v>29.79</v>
      </c>
      <c r="F14" t="n">
        <v>25.42</v>
      </c>
      <c r="G14" t="n">
        <v>25.85</v>
      </c>
      <c r="H14" t="n">
        <v>0.41</v>
      </c>
      <c r="I14" t="n">
        <v>59</v>
      </c>
      <c r="J14" t="n">
        <v>172.25</v>
      </c>
      <c r="K14" t="n">
        <v>51.39</v>
      </c>
      <c r="L14" t="n">
        <v>4</v>
      </c>
      <c r="M14" t="n">
        <v>57</v>
      </c>
      <c r="N14" t="n">
        <v>31.86</v>
      </c>
      <c r="O14" t="n">
        <v>21478.05</v>
      </c>
      <c r="P14" t="n">
        <v>322.39</v>
      </c>
      <c r="Q14" t="n">
        <v>452.68</v>
      </c>
      <c r="R14" t="n">
        <v>117.52</v>
      </c>
      <c r="S14" t="n">
        <v>57.64</v>
      </c>
      <c r="T14" t="n">
        <v>27605.12</v>
      </c>
      <c r="U14" t="n">
        <v>0.49</v>
      </c>
      <c r="V14" t="n">
        <v>0.83</v>
      </c>
      <c r="W14" t="n">
        <v>6.89</v>
      </c>
      <c r="X14" t="n">
        <v>1.69</v>
      </c>
      <c r="Y14" t="n">
        <v>1</v>
      </c>
      <c r="Z14" t="n">
        <v>10</v>
      </c>
      <c r="AA14" t="n">
        <v>576.9659349659187</v>
      </c>
      <c r="AB14" t="n">
        <v>789.4302461609724</v>
      </c>
      <c r="AC14" t="n">
        <v>714.0881314396777</v>
      </c>
      <c r="AD14" t="n">
        <v>576965.9349659187</v>
      </c>
      <c r="AE14" t="n">
        <v>789430.2461609724</v>
      </c>
      <c r="AF14" t="n">
        <v>1.880594541226234e-05</v>
      </c>
      <c r="AG14" t="n">
        <v>35</v>
      </c>
      <c r="AH14" t="n">
        <v>714088.1314396777</v>
      </c>
    </row>
    <row r="15">
      <c r="A15" t="n">
        <v>13</v>
      </c>
      <c r="B15" t="n">
        <v>85</v>
      </c>
      <c r="C15" t="inlineStr">
        <is>
          <t xml:space="preserve">CONCLUIDO	</t>
        </is>
      </c>
      <c r="D15" t="n">
        <v>3.3872</v>
      </c>
      <c r="E15" t="n">
        <v>29.52</v>
      </c>
      <c r="F15" t="n">
        <v>25.29</v>
      </c>
      <c r="G15" t="n">
        <v>27.59</v>
      </c>
      <c r="H15" t="n">
        <v>0.44</v>
      </c>
      <c r="I15" t="n">
        <v>55</v>
      </c>
      <c r="J15" t="n">
        <v>172.61</v>
      </c>
      <c r="K15" t="n">
        <v>51.39</v>
      </c>
      <c r="L15" t="n">
        <v>4.25</v>
      </c>
      <c r="M15" t="n">
        <v>53</v>
      </c>
      <c r="N15" t="n">
        <v>31.97</v>
      </c>
      <c r="O15" t="n">
        <v>21523.17</v>
      </c>
      <c r="P15" t="n">
        <v>320.33</v>
      </c>
      <c r="Q15" t="n">
        <v>452.7</v>
      </c>
      <c r="R15" t="n">
        <v>113.06</v>
      </c>
      <c r="S15" t="n">
        <v>57.64</v>
      </c>
      <c r="T15" t="n">
        <v>25391.2</v>
      </c>
      <c r="U15" t="n">
        <v>0.51</v>
      </c>
      <c r="V15" t="n">
        <v>0.84</v>
      </c>
      <c r="W15" t="n">
        <v>6.88</v>
      </c>
      <c r="X15" t="n">
        <v>1.56</v>
      </c>
      <c r="Y15" t="n">
        <v>1</v>
      </c>
      <c r="Z15" t="n">
        <v>10</v>
      </c>
      <c r="AA15" t="n">
        <v>572.9520938059998</v>
      </c>
      <c r="AB15" t="n">
        <v>783.938331607797</v>
      </c>
      <c r="AC15" t="n">
        <v>709.1203575035069</v>
      </c>
      <c r="AD15" t="n">
        <v>572952.0938059997</v>
      </c>
      <c r="AE15" t="n">
        <v>783938.331607797</v>
      </c>
      <c r="AF15" t="n">
        <v>1.897795271872933e-05</v>
      </c>
      <c r="AG15" t="n">
        <v>35</v>
      </c>
      <c r="AH15" t="n">
        <v>709120.3575035068</v>
      </c>
    </row>
    <row r="16">
      <c r="A16" t="n">
        <v>14</v>
      </c>
      <c r="B16" t="n">
        <v>85</v>
      </c>
      <c r="C16" t="inlineStr">
        <is>
          <t xml:space="preserve">CONCLUIDO	</t>
        </is>
      </c>
      <c r="D16" t="n">
        <v>3.411</v>
      </c>
      <c r="E16" t="n">
        <v>29.32</v>
      </c>
      <c r="F16" t="n">
        <v>25.18</v>
      </c>
      <c r="G16" t="n">
        <v>29.06</v>
      </c>
      <c r="H16" t="n">
        <v>0.46</v>
      </c>
      <c r="I16" t="n">
        <v>52</v>
      </c>
      <c r="J16" t="n">
        <v>172.98</v>
      </c>
      <c r="K16" t="n">
        <v>51.39</v>
      </c>
      <c r="L16" t="n">
        <v>4.5</v>
      </c>
      <c r="M16" t="n">
        <v>50</v>
      </c>
      <c r="N16" t="n">
        <v>32.09</v>
      </c>
      <c r="O16" t="n">
        <v>21568.34</v>
      </c>
      <c r="P16" t="n">
        <v>318.75</v>
      </c>
      <c r="Q16" t="n">
        <v>452.67</v>
      </c>
      <c r="R16" t="n">
        <v>109.55</v>
      </c>
      <c r="S16" t="n">
        <v>57.64</v>
      </c>
      <c r="T16" t="n">
        <v>23654.9</v>
      </c>
      <c r="U16" t="n">
        <v>0.53</v>
      </c>
      <c r="V16" t="n">
        <v>0.84</v>
      </c>
      <c r="W16" t="n">
        <v>6.88</v>
      </c>
      <c r="X16" t="n">
        <v>1.45</v>
      </c>
      <c r="Y16" t="n">
        <v>1</v>
      </c>
      <c r="Z16" t="n">
        <v>10</v>
      </c>
      <c r="AA16" t="n">
        <v>560.9528920547752</v>
      </c>
      <c r="AB16" t="n">
        <v>767.5204944043511</v>
      </c>
      <c r="AC16" t="n">
        <v>694.2694156401786</v>
      </c>
      <c r="AD16" t="n">
        <v>560952.8920547753</v>
      </c>
      <c r="AE16" t="n">
        <v>767520.4944043511</v>
      </c>
      <c r="AF16" t="n">
        <v>1.911130040257018e-05</v>
      </c>
      <c r="AG16" t="n">
        <v>34</v>
      </c>
      <c r="AH16" t="n">
        <v>694269.4156401786</v>
      </c>
    </row>
    <row r="17">
      <c r="A17" t="n">
        <v>15</v>
      </c>
      <c r="B17" t="n">
        <v>85</v>
      </c>
      <c r="C17" t="inlineStr">
        <is>
          <t xml:space="preserve">CONCLUIDO	</t>
        </is>
      </c>
      <c r="D17" t="n">
        <v>3.4319</v>
      </c>
      <c r="E17" t="n">
        <v>29.14</v>
      </c>
      <c r="F17" t="n">
        <v>25.11</v>
      </c>
      <c r="G17" t="n">
        <v>30.74</v>
      </c>
      <c r="H17" t="n">
        <v>0.49</v>
      </c>
      <c r="I17" t="n">
        <v>49</v>
      </c>
      <c r="J17" t="n">
        <v>173.35</v>
      </c>
      <c r="K17" t="n">
        <v>51.39</v>
      </c>
      <c r="L17" t="n">
        <v>4.75</v>
      </c>
      <c r="M17" t="n">
        <v>47</v>
      </c>
      <c r="N17" t="n">
        <v>32.2</v>
      </c>
      <c r="O17" t="n">
        <v>21613.54</v>
      </c>
      <c r="P17" t="n">
        <v>317.38</v>
      </c>
      <c r="Q17" t="n">
        <v>452.67</v>
      </c>
      <c r="R17" t="n">
        <v>107.48</v>
      </c>
      <c r="S17" t="n">
        <v>57.64</v>
      </c>
      <c r="T17" t="n">
        <v>22634.94</v>
      </c>
      <c r="U17" t="n">
        <v>0.54</v>
      </c>
      <c r="V17" t="n">
        <v>0.84</v>
      </c>
      <c r="W17" t="n">
        <v>6.87</v>
      </c>
      <c r="X17" t="n">
        <v>1.38</v>
      </c>
      <c r="Y17" t="n">
        <v>1</v>
      </c>
      <c r="Z17" t="n">
        <v>10</v>
      </c>
      <c r="AA17" t="n">
        <v>558.3438902280985</v>
      </c>
      <c r="AB17" t="n">
        <v>763.9507430040547</v>
      </c>
      <c r="AC17" t="n">
        <v>691.0403563033491</v>
      </c>
      <c r="AD17" t="n">
        <v>558343.8902280985</v>
      </c>
      <c r="AE17" t="n">
        <v>763950.7430040548</v>
      </c>
      <c r="AF17" t="n">
        <v>1.922839983922035e-05</v>
      </c>
      <c r="AG17" t="n">
        <v>34</v>
      </c>
      <c r="AH17" t="n">
        <v>691040.3563033491</v>
      </c>
    </row>
    <row r="18">
      <c r="A18" t="n">
        <v>16</v>
      </c>
      <c r="B18" t="n">
        <v>85</v>
      </c>
      <c r="C18" t="inlineStr">
        <is>
          <t xml:space="preserve">CONCLUIDO	</t>
        </is>
      </c>
      <c r="D18" t="n">
        <v>3.4459</v>
      </c>
      <c r="E18" t="n">
        <v>29.02</v>
      </c>
      <c r="F18" t="n">
        <v>25.05</v>
      </c>
      <c r="G18" t="n">
        <v>31.98</v>
      </c>
      <c r="H18" t="n">
        <v>0.51</v>
      </c>
      <c r="I18" t="n">
        <v>47</v>
      </c>
      <c r="J18" t="n">
        <v>173.71</v>
      </c>
      <c r="K18" t="n">
        <v>51.39</v>
      </c>
      <c r="L18" t="n">
        <v>5</v>
      </c>
      <c r="M18" t="n">
        <v>45</v>
      </c>
      <c r="N18" t="n">
        <v>32.32</v>
      </c>
      <c r="O18" t="n">
        <v>21658.78</v>
      </c>
      <c r="P18" t="n">
        <v>316.49</v>
      </c>
      <c r="Q18" t="n">
        <v>452.63</v>
      </c>
      <c r="R18" t="n">
        <v>105.47</v>
      </c>
      <c r="S18" t="n">
        <v>57.64</v>
      </c>
      <c r="T18" t="n">
        <v>21638.11</v>
      </c>
      <c r="U18" t="n">
        <v>0.55</v>
      </c>
      <c r="V18" t="n">
        <v>0.85</v>
      </c>
      <c r="W18" t="n">
        <v>6.88</v>
      </c>
      <c r="X18" t="n">
        <v>1.33</v>
      </c>
      <c r="Y18" t="n">
        <v>1</v>
      </c>
      <c r="Z18" t="n">
        <v>10</v>
      </c>
      <c r="AA18" t="n">
        <v>556.6178313584102</v>
      </c>
      <c r="AB18" t="n">
        <v>761.5890731102043</v>
      </c>
      <c r="AC18" t="n">
        <v>688.9040808695431</v>
      </c>
      <c r="AD18" t="n">
        <v>556617.8313584102</v>
      </c>
      <c r="AE18" t="n">
        <v>761589.0731102043</v>
      </c>
      <c r="AF18" t="n">
        <v>1.930683965324439e-05</v>
      </c>
      <c r="AG18" t="n">
        <v>34</v>
      </c>
      <c r="AH18" t="n">
        <v>688904.0808695431</v>
      </c>
    </row>
    <row r="19">
      <c r="A19" t="n">
        <v>17</v>
      </c>
      <c r="B19" t="n">
        <v>85</v>
      </c>
      <c r="C19" t="inlineStr">
        <is>
          <t xml:space="preserve">CONCLUIDO	</t>
        </is>
      </c>
      <c r="D19" t="n">
        <v>3.4716</v>
      </c>
      <c r="E19" t="n">
        <v>28.81</v>
      </c>
      <c r="F19" t="n">
        <v>24.94</v>
      </c>
      <c r="G19" t="n">
        <v>34.01</v>
      </c>
      <c r="H19" t="n">
        <v>0.53</v>
      </c>
      <c r="I19" t="n">
        <v>44</v>
      </c>
      <c r="J19" t="n">
        <v>174.08</v>
      </c>
      <c r="K19" t="n">
        <v>51.39</v>
      </c>
      <c r="L19" t="n">
        <v>5.25</v>
      </c>
      <c r="M19" t="n">
        <v>42</v>
      </c>
      <c r="N19" t="n">
        <v>32.44</v>
      </c>
      <c r="O19" t="n">
        <v>21704.07</v>
      </c>
      <c r="P19" t="n">
        <v>314.7</v>
      </c>
      <c r="Q19" t="n">
        <v>452.68</v>
      </c>
      <c r="R19" t="n">
        <v>101.92</v>
      </c>
      <c r="S19" t="n">
        <v>57.64</v>
      </c>
      <c r="T19" t="n">
        <v>19878.17</v>
      </c>
      <c r="U19" t="n">
        <v>0.57</v>
      </c>
      <c r="V19" t="n">
        <v>0.85</v>
      </c>
      <c r="W19" t="n">
        <v>6.86</v>
      </c>
      <c r="X19" t="n">
        <v>1.21</v>
      </c>
      <c r="Y19" t="n">
        <v>1</v>
      </c>
      <c r="Z19" t="n">
        <v>10</v>
      </c>
      <c r="AA19" t="n">
        <v>553.3768492327838</v>
      </c>
      <c r="AB19" t="n">
        <v>757.1546183838819</v>
      </c>
      <c r="AC19" t="n">
        <v>684.8928442785046</v>
      </c>
      <c r="AD19" t="n">
        <v>553376.8492327838</v>
      </c>
      <c r="AE19" t="n">
        <v>757154.618383882</v>
      </c>
      <c r="AF19" t="n">
        <v>1.945083274041708e-05</v>
      </c>
      <c r="AG19" t="n">
        <v>34</v>
      </c>
      <c r="AH19" t="n">
        <v>684892.8442785046</v>
      </c>
    </row>
    <row r="20">
      <c r="A20" t="n">
        <v>18</v>
      </c>
      <c r="B20" t="n">
        <v>85</v>
      </c>
      <c r="C20" t="inlineStr">
        <is>
          <t xml:space="preserve">CONCLUIDO	</t>
        </is>
      </c>
      <c r="D20" t="n">
        <v>3.4844</v>
      </c>
      <c r="E20" t="n">
        <v>28.7</v>
      </c>
      <c r="F20" t="n">
        <v>24.9</v>
      </c>
      <c r="G20" t="n">
        <v>35.58</v>
      </c>
      <c r="H20" t="n">
        <v>0.5600000000000001</v>
      </c>
      <c r="I20" t="n">
        <v>42</v>
      </c>
      <c r="J20" t="n">
        <v>174.45</v>
      </c>
      <c r="K20" t="n">
        <v>51.39</v>
      </c>
      <c r="L20" t="n">
        <v>5.5</v>
      </c>
      <c r="M20" t="n">
        <v>40</v>
      </c>
      <c r="N20" t="n">
        <v>32.56</v>
      </c>
      <c r="O20" t="n">
        <v>21749.39</v>
      </c>
      <c r="P20" t="n">
        <v>313.91</v>
      </c>
      <c r="Q20" t="n">
        <v>452.64</v>
      </c>
      <c r="R20" t="n">
        <v>100.63</v>
      </c>
      <c r="S20" t="n">
        <v>57.64</v>
      </c>
      <c r="T20" t="n">
        <v>19244.28</v>
      </c>
      <c r="U20" t="n">
        <v>0.57</v>
      </c>
      <c r="V20" t="n">
        <v>0.85</v>
      </c>
      <c r="W20" t="n">
        <v>6.87</v>
      </c>
      <c r="X20" t="n">
        <v>1.18</v>
      </c>
      <c r="Y20" t="n">
        <v>1</v>
      </c>
      <c r="Z20" t="n">
        <v>10</v>
      </c>
      <c r="AA20" t="n">
        <v>551.8683069692496</v>
      </c>
      <c r="AB20" t="n">
        <v>755.0905643067269</v>
      </c>
      <c r="AC20" t="n">
        <v>683.0257806255553</v>
      </c>
      <c r="AD20" t="n">
        <v>551868.3069692496</v>
      </c>
      <c r="AE20" t="n">
        <v>755090.5643067269</v>
      </c>
      <c r="AF20" t="n">
        <v>1.952254914181048e-05</v>
      </c>
      <c r="AG20" t="n">
        <v>34</v>
      </c>
      <c r="AH20" t="n">
        <v>683025.7806255553</v>
      </c>
    </row>
    <row r="21">
      <c r="A21" t="n">
        <v>19</v>
      </c>
      <c r="B21" t="n">
        <v>85</v>
      </c>
      <c r="C21" t="inlineStr">
        <is>
          <t xml:space="preserve">CONCLUIDO	</t>
        </is>
      </c>
      <c r="D21" t="n">
        <v>3.4984</v>
      </c>
      <c r="E21" t="n">
        <v>28.58</v>
      </c>
      <c r="F21" t="n">
        <v>24.86</v>
      </c>
      <c r="G21" t="n">
        <v>37.28</v>
      </c>
      <c r="H21" t="n">
        <v>0.58</v>
      </c>
      <c r="I21" t="n">
        <v>40</v>
      </c>
      <c r="J21" t="n">
        <v>174.82</v>
      </c>
      <c r="K21" t="n">
        <v>51.39</v>
      </c>
      <c r="L21" t="n">
        <v>5.75</v>
      </c>
      <c r="M21" t="n">
        <v>38</v>
      </c>
      <c r="N21" t="n">
        <v>32.67</v>
      </c>
      <c r="O21" t="n">
        <v>21794.75</v>
      </c>
      <c r="P21" t="n">
        <v>312.79</v>
      </c>
      <c r="Q21" t="n">
        <v>452.7</v>
      </c>
      <c r="R21" t="n">
        <v>99</v>
      </c>
      <c r="S21" t="n">
        <v>57.64</v>
      </c>
      <c r="T21" t="n">
        <v>18438.81</v>
      </c>
      <c r="U21" t="n">
        <v>0.58</v>
      </c>
      <c r="V21" t="n">
        <v>0.85</v>
      </c>
      <c r="W21" t="n">
        <v>6.86</v>
      </c>
      <c r="X21" t="n">
        <v>1.13</v>
      </c>
      <c r="Y21" t="n">
        <v>1</v>
      </c>
      <c r="Z21" t="n">
        <v>10</v>
      </c>
      <c r="AA21" t="n">
        <v>550.0584145095278</v>
      </c>
      <c r="AB21" t="n">
        <v>752.6141895965154</v>
      </c>
      <c r="AC21" t="n">
        <v>680.7857476420726</v>
      </c>
      <c r="AD21" t="n">
        <v>550058.4145095277</v>
      </c>
      <c r="AE21" t="n">
        <v>752614.1895965154</v>
      </c>
      <c r="AF21" t="n">
        <v>1.960098895583452e-05</v>
      </c>
      <c r="AG21" t="n">
        <v>34</v>
      </c>
      <c r="AH21" t="n">
        <v>680785.7476420726</v>
      </c>
    </row>
    <row r="22">
      <c r="A22" t="n">
        <v>20</v>
      </c>
      <c r="B22" t="n">
        <v>85</v>
      </c>
      <c r="C22" t="inlineStr">
        <is>
          <t xml:space="preserve">CONCLUIDO	</t>
        </is>
      </c>
      <c r="D22" t="n">
        <v>3.5096</v>
      </c>
      <c r="E22" t="n">
        <v>28.49</v>
      </c>
      <c r="F22" t="n">
        <v>24.8</v>
      </c>
      <c r="G22" t="n">
        <v>38.15</v>
      </c>
      <c r="H22" t="n">
        <v>0.61</v>
      </c>
      <c r="I22" t="n">
        <v>39</v>
      </c>
      <c r="J22" t="n">
        <v>175.18</v>
      </c>
      <c r="K22" t="n">
        <v>51.39</v>
      </c>
      <c r="L22" t="n">
        <v>6</v>
      </c>
      <c r="M22" t="n">
        <v>37</v>
      </c>
      <c r="N22" t="n">
        <v>32.79</v>
      </c>
      <c r="O22" t="n">
        <v>21840.16</v>
      </c>
      <c r="P22" t="n">
        <v>311.89</v>
      </c>
      <c r="Q22" t="n">
        <v>452.58</v>
      </c>
      <c r="R22" t="n">
        <v>97.40000000000001</v>
      </c>
      <c r="S22" t="n">
        <v>57.64</v>
      </c>
      <c r="T22" t="n">
        <v>17644.3</v>
      </c>
      <c r="U22" t="n">
        <v>0.59</v>
      </c>
      <c r="V22" t="n">
        <v>0.86</v>
      </c>
      <c r="W22" t="n">
        <v>6.85</v>
      </c>
      <c r="X22" t="n">
        <v>1.07</v>
      </c>
      <c r="Y22" t="n">
        <v>1</v>
      </c>
      <c r="Z22" t="n">
        <v>10</v>
      </c>
      <c r="AA22" t="n">
        <v>539.6473129478046</v>
      </c>
      <c r="AB22" t="n">
        <v>738.369261134381</v>
      </c>
      <c r="AC22" t="n">
        <v>667.9003351594815</v>
      </c>
      <c r="AD22" t="n">
        <v>539647.3129478046</v>
      </c>
      <c r="AE22" t="n">
        <v>738369.2611343809</v>
      </c>
      <c r="AF22" t="n">
        <v>1.966374080705374e-05</v>
      </c>
      <c r="AG22" t="n">
        <v>33</v>
      </c>
      <c r="AH22" t="n">
        <v>667900.3351594815</v>
      </c>
    </row>
    <row r="23">
      <c r="A23" t="n">
        <v>21</v>
      </c>
      <c r="B23" t="n">
        <v>85</v>
      </c>
      <c r="C23" t="inlineStr">
        <is>
          <t xml:space="preserve">CONCLUIDO	</t>
        </is>
      </c>
      <c r="D23" t="n">
        <v>3.5197</v>
      </c>
      <c r="E23" t="n">
        <v>28.41</v>
      </c>
      <c r="F23" t="n">
        <v>24.79</v>
      </c>
      <c r="G23" t="n">
        <v>40.19</v>
      </c>
      <c r="H23" t="n">
        <v>0.63</v>
      </c>
      <c r="I23" t="n">
        <v>37</v>
      </c>
      <c r="J23" t="n">
        <v>175.55</v>
      </c>
      <c r="K23" t="n">
        <v>51.39</v>
      </c>
      <c r="L23" t="n">
        <v>6.25</v>
      </c>
      <c r="M23" t="n">
        <v>35</v>
      </c>
      <c r="N23" t="n">
        <v>32.91</v>
      </c>
      <c r="O23" t="n">
        <v>21885.6</v>
      </c>
      <c r="P23" t="n">
        <v>311.44</v>
      </c>
      <c r="Q23" t="n">
        <v>452.57</v>
      </c>
      <c r="R23" t="n">
        <v>97.06</v>
      </c>
      <c r="S23" t="n">
        <v>57.64</v>
      </c>
      <c r="T23" t="n">
        <v>17484.58</v>
      </c>
      <c r="U23" t="n">
        <v>0.59</v>
      </c>
      <c r="V23" t="n">
        <v>0.86</v>
      </c>
      <c r="W23" t="n">
        <v>6.85</v>
      </c>
      <c r="X23" t="n">
        <v>1.06</v>
      </c>
      <c r="Y23" t="n">
        <v>1</v>
      </c>
      <c r="Z23" t="n">
        <v>10</v>
      </c>
      <c r="AA23" t="n">
        <v>538.6268287789024</v>
      </c>
      <c r="AB23" t="n">
        <v>736.972989673905</v>
      </c>
      <c r="AC23" t="n">
        <v>666.6373218875141</v>
      </c>
      <c r="AD23" t="n">
        <v>538626.8287789024</v>
      </c>
      <c r="AE23" t="n">
        <v>736972.989673905</v>
      </c>
      <c r="AF23" t="n">
        <v>1.972032953002822e-05</v>
      </c>
      <c r="AG23" t="n">
        <v>33</v>
      </c>
      <c r="AH23" t="n">
        <v>666637.3218875141</v>
      </c>
    </row>
    <row r="24">
      <c r="A24" t="n">
        <v>22</v>
      </c>
      <c r="B24" t="n">
        <v>85</v>
      </c>
      <c r="C24" t="inlineStr">
        <is>
          <t xml:space="preserve">CONCLUIDO	</t>
        </is>
      </c>
      <c r="D24" t="n">
        <v>3.5301</v>
      </c>
      <c r="E24" t="n">
        <v>28.33</v>
      </c>
      <c r="F24" t="n">
        <v>24.74</v>
      </c>
      <c r="G24" t="n">
        <v>41.23</v>
      </c>
      <c r="H24" t="n">
        <v>0.66</v>
      </c>
      <c r="I24" t="n">
        <v>36</v>
      </c>
      <c r="J24" t="n">
        <v>175.92</v>
      </c>
      <c r="K24" t="n">
        <v>51.39</v>
      </c>
      <c r="L24" t="n">
        <v>6.5</v>
      </c>
      <c r="M24" t="n">
        <v>34</v>
      </c>
      <c r="N24" t="n">
        <v>33.03</v>
      </c>
      <c r="O24" t="n">
        <v>21931.08</v>
      </c>
      <c r="P24" t="n">
        <v>310.54</v>
      </c>
      <c r="Q24" t="n">
        <v>452.64</v>
      </c>
      <c r="R24" t="n">
        <v>95.34</v>
      </c>
      <c r="S24" t="n">
        <v>57.64</v>
      </c>
      <c r="T24" t="n">
        <v>16627.13</v>
      </c>
      <c r="U24" t="n">
        <v>0.6</v>
      </c>
      <c r="V24" t="n">
        <v>0.86</v>
      </c>
      <c r="W24" t="n">
        <v>6.85</v>
      </c>
      <c r="X24" t="n">
        <v>1.01</v>
      </c>
      <c r="Y24" t="n">
        <v>1</v>
      </c>
      <c r="Z24" t="n">
        <v>10</v>
      </c>
      <c r="AA24" t="n">
        <v>537.2370153370147</v>
      </c>
      <c r="AB24" t="n">
        <v>735.0713856084724</v>
      </c>
      <c r="AC24" t="n">
        <v>664.9172042451685</v>
      </c>
      <c r="AD24" t="n">
        <v>537237.0153370147</v>
      </c>
      <c r="AE24" t="n">
        <v>735071.3856084724</v>
      </c>
      <c r="AF24" t="n">
        <v>1.977859910616037e-05</v>
      </c>
      <c r="AG24" t="n">
        <v>33</v>
      </c>
      <c r="AH24" t="n">
        <v>664917.2042451685</v>
      </c>
    </row>
    <row r="25">
      <c r="A25" t="n">
        <v>23</v>
      </c>
      <c r="B25" t="n">
        <v>85</v>
      </c>
      <c r="C25" t="inlineStr">
        <is>
          <t xml:space="preserve">CONCLUIDO	</t>
        </is>
      </c>
      <c r="D25" t="n">
        <v>3.5476</v>
      </c>
      <c r="E25" t="n">
        <v>28.19</v>
      </c>
      <c r="F25" t="n">
        <v>24.66</v>
      </c>
      <c r="G25" t="n">
        <v>43.52</v>
      </c>
      <c r="H25" t="n">
        <v>0.68</v>
      </c>
      <c r="I25" t="n">
        <v>34</v>
      </c>
      <c r="J25" t="n">
        <v>176.29</v>
      </c>
      <c r="K25" t="n">
        <v>51.39</v>
      </c>
      <c r="L25" t="n">
        <v>6.75</v>
      </c>
      <c r="M25" t="n">
        <v>32</v>
      </c>
      <c r="N25" t="n">
        <v>33.15</v>
      </c>
      <c r="O25" t="n">
        <v>21976.61</v>
      </c>
      <c r="P25" t="n">
        <v>309.16</v>
      </c>
      <c r="Q25" t="n">
        <v>452.6</v>
      </c>
      <c r="R25" t="n">
        <v>92.89</v>
      </c>
      <c r="S25" t="n">
        <v>57.64</v>
      </c>
      <c r="T25" t="n">
        <v>15412.63</v>
      </c>
      <c r="U25" t="n">
        <v>0.62</v>
      </c>
      <c r="V25" t="n">
        <v>0.86</v>
      </c>
      <c r="W25" t="n">
        <v>6.85</v>
      </c>
      <c r="X25" t="n">
        <v>0.9399999999999999</v>
      </c>
      <c r="Y25" t="n">
        <v>1</v>
      </c>
      <c r="Z25" t="n">
        <v>10</v>
      </c>
      <c r="AA25" t="n">
        <v>535.013187337064</v>
      </c>
      <c r="AB25" t="n">
        <v>732.0286460305725</v>
      </c>
      <c r="AC25" t="n">
        <v>662.1648594620715</v>
      </c>
      <c r="AD25" t="n">
        <v>535013.187337064</v>
      </c>
      <c r="AE25" t="n">
        <v>732028.6460305725</v>
      </c>
      <c r="AF25" t="n">
        <v>1.987664887369041e-05</v>
      </c>
      <c r="AG25" t="n">
        <v>33</v>
      </c>
      <c r="AH25" t="n">
        <v>662164.8594620714</v>
      </c>
    </row>
    <row r="26">
      <c r="A26" t="n">
        <v>24</v>
      </c>
      <c r="B26" t="n">
        <v>85</v>
      </c>
      <c r="C26" t="inlineStr">
        <is>
          <t xml:space="preserve">CONCLUIDO	</t>
        </is>
      </c>
      <c r="D26" t="n">
        <v>3.5536</v>
      </c>
      <c r="E26" t="n">
        <v>28.14</v>
      </c>
      <c r="F26" t="n">
        <v>24.65</v>
      </c>
      <c r="G26" t="n">
        <v>44.82</v>
      </c>
      <c r="H26" t="n">
        <v>0.7</v>
      </c>
      <c r="I26" t="n">
        <v>33</v>
      </c>
      <c r="J26" t="n">
        <v>176.66</v>
      </c>
      <c r="K26" t="n">
        <v>51.39</v>
      </c>
      <c r="L26" t="n">
        <v>7</v>
      </c>
      <c r="M26" t="n">
        <v>31</v>
      </c>
      <c r="N26" t="n">
        <v>33.27</v>
      </c>
      <c r="O26" t="n">
        <v>22022.17</v>
      </c>
      <c r="P26" t="n">
        <v>308.85</v>
      </c>
      <c r="Q26" t="n">
        <v>452.66</v>
      </c>
      <c r="R26" t="n">
        <v>92.45999999999999</v>
      </c>
      <c r="S26" t="n">
        <v>57.64</v>
      </c>
      <c r="T26" t="n">
        <v>15201.34</v>
      </c>
      <c r="U26" t="n">
        <v>0.62</v>
      </c>
      <c r="V26" t="n">
        <v>0.86</v>
      </c>
      <c r="W26" t="n">
        <v>6.85</v>
      </c>
      <c r="X26" t="n">
        <v>0.92</v>
      </c>
      <c r="Y26" t="n">
        <v>1</v>
      </c>
      <c r="Z26" t="n">
        <v>10</v>
      </c>
      <c r="AA26" t="n">
        <v>534.3868543295821</v>
      </c>
      <c r="AB26" t="n">
        <v>731.1716695778738</v>
      </c>
      <c r="AC26" t="n">
        <v>661.3896716392442</v>
      </c>
      <c r="AD26" t="n">
        <v>534386.8543295821</v>
      </c>
      <c r="AE26" t="n">
        <v>731171.6695778738</v>
      </c>
      <c r="AF26" t="n">
        <v>1.991026593684357e-05</v>
      </c>
      <c r="AG26" t="n">
        <v>33</v>
      </c>
      <c r="AH26" t="n">
        <v>661389.6716392442</v>
      </c>
    </row>
    <row r="27">
      <c r="A27" t="n">
        <v>25</v>
      </c>
      <c r="B27" t="n">
        <v>85</v>
      </c>
      <c r="C27" t="inlineStr">
        <is>
          <t xml:space="preserve">CONCLUIDO	</t>
        </is>
      </c>
      <c r="D27" t="n">
        <v>3.5605</v>
      </c>
      <c r="E27" t="n">
        <v>28.09</v>
      </c>
      <c r="F27" t="n">
        <v>24.63</v>
      </c>
      <c r="G27" t="n">
        <v>46.18</v>
      </c>
      <c r="H27" t="n">
        <v>0.73</v>
      </c>
      <c r="I27" t="n">
        <v>32</v>
      </c>
      <c r="J27" t="n">
        <v>177.03</v>
      </c>
      <c r="K27" t="n">
        <v>51.39</v>
      </c>
      <c r="L27" t="n">
        <v>7.25</v>
      </c>
      <c r="M27" t="n">
        <v>30</v>
      </c>
      <c r="N27" t="n">
        <v>33.39</v>
      </c>
      <c r="O27" t="n">
        <v>22067.77</v>
      </c>
      <c r="P27" t="n">
        <v>308.28</v>
      </c>
      <c r="Q27" t="n">
        <v>452.62</v>
      </c>
      <c r="R27" t="n">
        <v>91.64</v>
      </c>
      <c r="S27" t="n">
        <v>57.64</v>
      </c>
      <c r="T27" t="n">
        <v>14795.64</v>
      </c>
      <c r="U27" t="n">
        <v>0.63</v>
      </c>
      <c r="V27" t="n">
        <v>0.86</v>
      </c>
      <c r="W27" t="n">
        <v>6.85</v>
      </c>
      <c r="X27" t="n">
        <v>0.9</v>
      </c>
      <c r="Y27" t="n">
        <v>1</v>
      </c>
      <c r="Z27" t="n">
        <v>10</v>
      </c>
      <c r="AA27" t="n">
        <v>533.5143947803278</v>
      </c>
      <c r="AB27" t="n">
        <v>729.9779319323852</v>
      </c>
      <c r="AC27" t="n">
        <v>660.3098626392198</v>
      </c>
      <c r="AD27" t="n">
        <v>533514.3947803278</v>
      </c>
      <c r="AE27" t="n">
        <v>729977.9319323852</v>
      </c>
      <c r="AF27" t="n">
        <v>1.99489255594697e-05</v>
      </c>
      <c r="AG27" t="n">
        <v>33</v>
      </c>
      <c r="AH27" t="n">
        <v>660309.8626392197</v>
      </c>
    </row>
    <row r="28">
      <c r="A28" t="n">
        <v>26</v>
      </c>
      <c r="B28" t="n">
        <v>85</v>
      </c>
      <c r="C28" t="inlineStr">
        <is>
          <t xml:space="preserve">CONCLUIDO	</t>
        </is>
      </c>
      <c r="D28" t="n">
        <v>3.571</v>
      </c>
      <c r="E28" t="n">
        <v>28</v>
      </c>
      <c r="F28" t="n">
        <v>24.58</v>
      </c>
      <c r="G28" t="n">
        <v>47.57</v>
      </c>
      <c r="H28" t="n">
        <v>0.75</v>
      </c>
      <c r="I28" t="n">
        <v>31</v>
      </c>
      <c r="J28" t="n">
        <v>177.4</v>
      </c>
      <c r="K28" t="n">
        <v>51.39</v>
      </c>
      <c r="L28" t="n">
        <v>7.5</v>
      </c>
      <c r="M28" t="n">
        <v>29</v>
      </c>
      <c r="N28" t="n">
        <v>33.51</v>
      </c>
      <c r="O28" t="n">
        <v>22113.42</v>
      </c>
      <c r="P28" t="n">
        <v>307.36</v>
      </c>
      <c r="Q28" t="n">
        <v>452.63</v>
      </c>
      <c r="R28" t="n">
        <v>90.15000000000001</v>
      </c>
      <c r="S28" t="n">
        <v>57.64</v>
      </c>
      <c r="T28" t="n">
        <v>14058.64</v>
      </c>
      <c r="U28" t="n">
        <v>0.64</v>
      </c>
      <c r="V28" t="n">
        <v>0.86</v>
      </c>
      <c r="W28" t="n">
        <v>6.84</v>
      </c>
      <c r="X28" t="n">
        <v>0.85</v>
      </c>
      <c r="Y28" t="n">
        <v>1</v>
      </c>
      <c r="Z28" t="n">
        <v>10</v>
      </c>
      <c r="AA28" t="n">
        <v>532.1351866056029</v>
      </c>
      <c r="AB28" t="n">
        <v>728.0908384613565</v>
      </c>
      <c r="AC28" t="n">
        <v>658.6028707205137</v>
      </c>
      <c r="AD28" t="n">
        <v>532135.186605603</v>
      </c>
      <c r="AE28" t="n">
        <v>728090.8384613565</v>
      </c>
      <c r="AF28" t="n">
        <v>2.000775541998773e-05</v>
      </c>
      <c r="AG28" t="n">
        <v>33</v>
      </c>
      <c r="AH28" t="n">
        <v>658602.8707205137</v>
      </c>
    </row>
    <row r="29">
      <c r="A29" t="n">
        <v>27</v>
      </c>
      <c r="B29" t="n">
        <v>85</v>
      </c>
      <c r="C29" t="inlineStr">
        <is>
          <t xml:space="preserve">CONCLUIDO	</t>
        </is>
      </c>
      <c r="D29" t="n">
        <v>3.5763</v>
      </c>
      <c r="E29" t="n">
        <v>27.96</v>
      </c>
      <c r="F29" t="n">
        <v>24.57</v>
      </c>
      <c r="G29" t="n">
        <v>49.15</v>
      </c>
      <c r="H29" t="n">
        <v>0.77</v>
      </c>
      <c r="I29" t="n">
        <v>30</v>
      </c>
      <c r="J29" t="n">
        <v>177.77</v>
      </c>
      <c r="K29" t="n">
        <v>51.39</v>
      </c>
      <c r="L29" t="n">
        <v>7.75</v>
      </c>
      <c r="M29" t="n">
        <v>28</v>
      </c>
      <c r="N29" t="n">
        <v>33.63</v>
      </c>
      <c r="O29" t="n">
        <v>22159.1</v>
      </c>
      <c r="P29" t="n">
        <v>306.99</v>
      </c>
      <c r="Q29" t="n">
        <v>452.62</v>
      </c>
      <c r="R29" t="n">
        <v>90.05</v>
      </c>
      <c r="S29" t="n">
        <v>57.64</v>
      </c>
      <c r="T29" t="n">
        <v>14012.53</v>
      </c>
      <c r="U29" t="n">
        <v>0.64</v>
      </c>
      <c r="V29" t="n">
        <v>0.86</v>
      </c>
      <c r="W29" t="n">
        <v>6.84</v>
      </c>
      <c r="X29" t="n">
        <v>0.85</v>
      </c>
      <c r="Y29" t="n">
        <v>1</v>
      </c>
      <c r="Z29" t="n">
        <v>10</v>
      </c>
      <c r="AA29" t="n">
        <v>531.5233321339754</v>
      </c>
      <c r="AB29" t="n">
        <v>727.2536721801614</v>
      </c>
      <c r="AC29" t="n">
        <v>657.8456024142256</v>
      </c>
      <c r="AD29" t="n">
        <v>531523.3321339753</v>
      </c>
      <c r="AE29" t="n">
        <v>727253.6721801613</v>
      </c>
      <c r="AF29" t="n">
        <v>2.003745049243968e-05</v>
      </c>
      <c r="AG29" t="n">
        <v>33</v>
      </c>
      <c r="AH29" t="n">
        <v>657845.6024142256</v>
      </c>
    </row>
    <row r="30">
      <c r="A30" t="n">
        <v>28</v>
      </c>
      <c r="B30" t="n">
        <v>85</v>
      </c>
      <c r="C30" t="inlineStr">
        <is>
          <t xml:space="preserve">CONCLUIDO	</t>
        </is>
      </c>
      <c r="D30" t="n">
        <v>3.586</v>
      </c>
      <c r="E30" t="n">
        <v>27.89</v>
      </c>
      <c r="F30" t="n">
        <v>24.53</v>
      </c>
      <c r="G30" t="n">
        <v>50.75</v>
      </c>
      <c r="H30" t="n">
        <v>0.8</v>
      </c>
      <c r="I30" t="n">
        <v>29</v>
      </c>
      <c r="J30" t="n">
        <v>178.14</v>
      </c>
      <c r="K30" t="n">
        <v>51.39</v>
      </c>
      <c r="L30" t="n">
        <v>8</v>
      </c>
      <c r="M30" t="n">
        <v>27</v>
      </c>
      <c r="N30" t="n">
        <v>33.75</v>
      </c>
      <c r="O30" t="n">
        <v>22204.83</v>
      </c>
      <c r="P30" t="n">
        <v>306.03</v>
      </c>
      <c r="Q30" t="n">
        <v>452.65</v>
      </c>
      <c r="R30" t="n">
        <v>88.64</v>
      </c>
      <c r="S30" t="n">
        <v>57.64</v>
      </c>
      <c r="T30" t="n">
        <v>13311.43</v>
      </c>
      <c r="U30" t="n">
        <v>0.65</v>
      </c>
      <c r="V30" t="n">
        <v>0.86</v>
      </c>
      <c r="W30" t="n">
        <v>6.84</v>
      </c>
      <c r="X30" t="n">
        <v>0.8100000000000001</v>
      </c>
      <c r="Y30" t="n">
        <v>1</v>
      </c>
      <c r="Z30" t="n">
        <v>10</v>
      </c>
      <c r="AA30" t="n">
        <v>530.1927203562384</v>
      </c>
      <c r="AB30" t="n">
        <v>725.4330704434132</v>
      </c>
      <c r="AC30" t="n">
        <v>656.1987563520021</v>
      </c>
      <c r="AD30" t="n">
        <v>530192.7203562384</v>
      </c>
      <c r="AE30" t="n">
        <v>725433.0704434131</v>
      </c>
      <c r="AF30" t="n">
        <v>2.009179807787062e-05</v>
      </c>
      <c r="AG30" t="n">
        <v>33</v>
      </c>
      <c r="AH30" t="n">
        <v>656198.756352002</v>
      </c>
    </row>
    <row r="31">
      <c r="A31" t="n">
        <v>29</v>
      </c>
      <c r="B31" t="n">
        <v>85</v>
      </c>
      <c r="C31" t="inlineStr">
        <is>
          <t xml:space="preserve">CONCLUIDO	</t>
        </is>
      </c>
      <c r="D31" t="n">
        <v>3.5964</v>
      </c>
      <c r="E31" t="n">
        <v>27.81</v>
      </c>
      <c r="F31" t="n">
        <v>24.48</v>
      </c>
      <c r="G31" t="n">
        <v>52.47</v>
      </c>
      <c r="H31" t="n">
        <v>0.82</v>
      </c>
      <c r="I31" t="n">
        <v>28</v>
      </c>
      <c r="J31" t="n">
        <v>178.51</v>
      </c>
      <c r="K31" t="n">
        <v>51.39</v>
      </c>
      <c r="L31" t="n">
        <v>8.25</v>
      </c>
      <c r="M31" t="n">
        <v>26</v>
      </c>
      <c r="N31" t="n">
        <v>33.87</v>
      </c>
      <c r="O31" t="n">
        <v>22250.6</v>
      </c>
      <c r="P31" t="n">
        <v>305.02</v>
      </c>
      <c r="Q31" t="n">
        <v>452.68</v>
      </c>
      <c r="R31" t="n">
        <v>87.02</v>
      </c>
      <c r="S31" t="n">
        <v>57.64</v>
      </c>
      <c r="T31" t="n">
        <v>12507.02</v>
      </c>
      <c r="U31" t="n">
        <v>0.66</v>
      </c>
      <c r="V31" t="n">
        <v>0.87</v>
      </c>
      <c r="W31" t="n">
        <v>6.84</v>
      </c>
      <c r="X31" t="n">
        <v>0.76</v>
      </c>
      <c r="Y31" t="n">
        <v>1</v>
      </c>
      <c r="Z31" t="n">
        <v>10</v>
      </c>
      <c r="AA31" t="n">
        <v>528.7789407401418</v>
      </c>
      <c r="AB31" t="n">
        <v>723.4986748011149</v>
      </c>
      <c r="AC31" t="n">
        <v>654.4489767148634</v>
      </c>
      <c r="AD31" t="n">
        <v>528778.9407401418</v>
      </c>
      <c r="AE31" t="n">
        <v>723498.6748011149</v>
      </c>
      <c r="AF31" t="n">
        <v>2.015006765400276e-05</v>
      </c>
      <c r="AG31" t="n">
        <v>33</v>
      </c>
      <c r="AH31" t="n">
        <v>654448.9767148634</v>
      </c>
    </row>
    <row r="32">
      <c r="A32" t="n">
        <v>30</v>
      </c>
      <c r="B32" t="n">
        <v>85</v>
      </c>
      <c r="C32" t="inlineStr">
        <is>
          <t xml:space="preserve">CONCLUIDO	</t>
        </is>
      </c>
      <c r="D32" t="n">
        <v>3.6009</v>
      </c>
      <c r="E32" t="n">
        <v>27.77</v>
      </c>
      <c r="F32" t="n">
        <v>24.48</v>
      </c>
      <c r="G32" t="n">
        <v>54.41</v>
      </c>
      <c r="H32" t="n">
        <v>0.84</v>
      </c>
      <c r="I32" t="n">
        <v>27</v>
      </c>
      <c r="J32" t="n">
        <v>178.88</v>
      </c>
      <c r="K32" t="n">
        <v>51.39</v>
      </c>
      <c r="L32" t="n">
        <v>8.5</v>
      </c>
      <c r="M32" t="n">
        <v>25</v>
      </c>
      <c r="N32" t="n">
        <v>33.99</v>
      </c>
      <c r="O32" t="n">
        <v>22296.41</v>
      </c>
      <c r="P32" t="n">
        <v>304.88</v>
      </c>
      <c r="Q32" t="n">
        <v>452.61</v>
      </c>
      <c r="R32" t="n">
        <v>86.98</v>
      </c>
      <c r="S32" t="n">
        <v>57.64</v>
      </c>
      <c r="T32" t="n">
        <v>12490.96</v>
      </c>
      <c r="U32" t="n">
        <v>0.66</v>
      </c>
      <c r="V32" t="n">
        <v>0.87</v>
      </c>
      <c r="W32" t="n">
        <v>6.84</v>
      </c>
      <c r="X32" t="n">
        <v>0.76</v>
      </c>
      <c r="Y32" t="n">
        <v>1</v>
      </c>
      <c r="Z32" t="n">
        <v>10</v>
      </c>
      <c r="AA32" t="n">
        <v>528.3937939352639</v>
      </c>
      <c r="AB32" t="n">
        <v>722.9716999512033</v>
      </c>
      <c r="AC32" t="n">
        <v>653.9722956050136</v>
      </c>
      <c r="AD32" t="n">
        <v>528393.793935264</v>
      </c>
      <c r="AE32" t="n">
        <v>722971.6999512033</v>
      </c>
      <c r="AF32" t="n">
        <v>2.017528045136763e-05</v>
      </c>
      <c r="AG32" t="n">
        <v>33</v>
      </c>
      <c r="AH32" t="n">
        <v>653972.2956050136</v>
      </c>
    </row>
    <row r="33">
      <c r="A33" t="n">
        <v>31</v>
      </c>
      <c r="B33" t="n">
        <v>85</v>
      </c>
      <c r="C33" t="inlineStr">
        <is>
          <t xml:space="preserve">CONCLUIDO	</t>
        </is>
      </c>
      <c r="D33" t="n">
        <v>3.6096</v>
      </c>
      <c r="E33" t="n">
        <v>27.7</v>
      </c>
      <c r="F33" t="n">
        <v>24.45</v>
      </c>
      <c r="G33" t="n">
        <v>56.42</v>
      </c>
      <c r="H33" t="n">
        <v>0.87</v>
      </c>
      <c r="I33" t="n">
        <v>26</v>
      </c>
      <c r="J33" t="n">
        <v>179.26</v>
      </c>
      <c r="K33" t="n">
        <v>51.39</v>
      </c>
      <c r="L33" t="n">
        <v>8.75</v>
      </c>
      <c r="M33" t="n">
        <v>24</v>
      </c>
      <c r="N33" t="n">
        <v>34.11</v>
      </c>
      <c r="O33" t="n">
        <v>22342.26</v>
      </c>
      <c r="P33" t="n">
        <v>303.88</v>
      </c>
      <c r="Q33" t="n">
        <v>452.58</v>
      </c>
      <c r="R33" t="n">
        <v>85.93000000000001</v>
      </c>
      <c r="S33" t="n">
        <v>57.64</v>
      </c>
      <c r="T33" t="n">
        <v>11974.7</v>
      </c>
      <c r="U33" t="n">
        <v>0.67</v>
      </c>
      <c r="V33" t="n">
        <v>0.87</v>
      </c>
      <c r="W33" t="n">
        <v>6.84</v>
      </c>
      <c r="X33" t="n">
        <v>0.73</v>
      </c>
      <c r="Y33" t="n">
        <v>1</v>
      </c>
      <c r="Z33" t="n">
        <v>10</v>
      </c>
      <c r="AA33" t="n">
        <v>527.1292394008519</v>
      </c>
      <c r="AB33" t="n">
        <v>721.2414806490119</v>
      </c>
      <c r="AC33" t="n">
        <v>652.4072060046452</v>
      </c>
      <c r="AD33" t="n">
        <v>527129.2394008519</v>
      </c>
      <c r="AE33" t="n">
        <v>721241.4806490119</v>
      </c>
      <c r="AF33" t="n">
        <v>2.022402519293971e-05</v>
      </c>
      <c r="AG33" t="n">
        <v>33</v>
      </c>
      <c r="AH33" t="n">
        <v>652407.2060046452</v>
      </c>
    </row>
    <row r="34">
      <c r="A34" t="n">
        <v>32</v>
      </c>
      <c r="B34" t="n">
        <v>85</v>
      </c>
      <c r="C34" t="inlineStr">
        <is>
          <t xml:space="preserve">CONCLUIDO	</t>
        </is>
      </c>
      <c r="D34" t="n">
        <v>3.6088</v>
      </c>
      <c r="E34" t="n">
        <v>27.71</v>
      </c>
      <c r="F34" t="n">
        <v>24.46</v>
      </c>
      <c r="G34" t="n">
        <v>56.44</v>
      </c>
      <c r="H34" t="n">
        <v>0.89</v>
      </c>
      <c r="I34" t="n">
        <v>26</v>
      </c>
      <c r="J34" t="n">
        <v>179.63</v>
      </c>
      <c r="K34" t="n">
        <v>51.39</v>
      </c>
      <c r="L34" t="n">
        <v>9</v>
      </c>
      <c r="M34" t="n">
        <v>24</v>
      </c>
      <c r="N34" t="n">
        <v>34.24</v>
      </c>
      <c r="O34" t="n">
        <v>22388.15</v>
      </c>
      <c r="P34" t="n">
        <v>303.54</v>
      </c>
      <c r="Q34" t="n">
        <v>452.63</v>
      </c>
      <c r="R34" t="n">
        <v>86.25</v>
      </c>
      <c r="S34" t="n">
        <v>57.64</v>
      </c>
      <c r="T34" t="n">
        <v>12134.24</v>
      </c>
      <c r="U34" t="n">
        <v>0.67</v>
      </c>
      <c r="V34" t="n">
        <v>0.87</v>
      </c>
      <c r="W34" t="n">
        <v>6.84</v>
      </c>
      <c r="X34" t="n">
        <v>0.73</v>
      </c>
      <c r="Y34" t="n">
        <v>1</v>
      </c>
      <c r="Z34" t="n">
        <v>10</v>
      </c>
      <c r="AA34" t="n">
        <v>526.9639663597884</v>
      </c>
      <c r="AB34" t="n">
        <v>721.0153467828969</v>
      </c>
      <c r="AC34" t="n">
        <v>652.2026540373314</v>
      </c>
      <c r="AD34" t="n">
        <v>526963.9663597884</v>
      </c>
      <c r="AE34" t="n">
        <v>721015.3467828969</v>
      </c>
      <c r="AF34" t="n">
        <v>2.021954291785262e-05</v>
      </c>
      <c r="AG34" t="n">
        <v>33</v>
      </c>
      <c r="AH34" t="n">
        <v>652202.6540373313</v>
      </c>
    </row>
    <row r="35">
      <c r="A35" t="n">
        <v>33</v>
      </c>
      <c r="B35" t="n">
        <v>85</v>
      </c>
      <c r="C35" t="inlineStr">
        <is>
          <t xml:space="preserve">CONCLUIDO	</t>
        </is>
      </c>
      <c r="D35" t="n">
        <v>3.6165</v>
      </c>
      <c r="E35" t="n">
        <v>27.65</v>
      </c>
      <c r="F35" t="n">
        <v>24.43</v>
      </c>
      <c r="G35" t="n">
        <v>58.64</v>
      </c>
      <c r="H35" t="n">
        <v>0.91</v>
      </c>
      <c r="I35" t="n">
        <v>25</v>
      </c>
      <c r="J35" t="n">
        <v>180</v>
      </c>
      <c r="K35" t="n">
        <v>51.39</v>
      </c>
      <c r="L35" t="n">
        <v>9.25</v>
      </c>
      <c r="M35" t="n">
        <v>23</v>
      </c>
      <c r="N35" t="n">
        <v>34.36</v>
      </c>
      <c r="O35" t="n">
        <v>22434.08</v>
      </c>
      <c r="P35" t="n">
        <v>302.96</v>
      </c>
      <c r="Q35" t="n">
        <v>452.67</v>
      </c>
      <c r="R35" t="n">
        <v>85.45</v>
      </c>
      <c r="S35" t="n">
        <v>57.64</v>
      </c>
      <c r="T35" t="n">
        <v>11737</v>
      </c>
      <c r="U35" t="n">
        <v>0.67</v>
      </c>
      <c r="V35" t="n">
        <v>0.87</v>
      </c>
      <c r="W35" t="n">
        <v>6.83</v>
      </c>
      <c r="X35" t="n">
        <v>0.71</v>
      </c>
      <c r="Y35" t="n">
        <v>1</v>
      </c>
      <c r="Z35" t="n">
        <v>10</v>
      </c>
      <c r="AA35" t="n">
        <v>526.0500629677521</v>
      </c>
      <c r="AB35" t="n">
        <v>719.7649038433407</v>
      </c>
      <c r="AC35" t="n">
        <v>651.0715516169189</v>
      </c>
      <c r="AD35" t="n">
        <v>526050.0629677521</v>
      </c>
      <c r="AE35" t="n">
        <v>719764.9038433407</v>
      </c>
      <c r="AF35" t="n">
        <v>2.026268481556584e-05</v>
      </c>
      <c r="AG35" t="n">
        <v>33</v>
      </c>
      <c r="AH35" t="n">
        <v>651071.5516169189</v>
      </c>
    </row>
    <row r="36">
      <c r="A36" t="n">
        <v>34</v>
      </c>
      <c r="B36" t="n">
        <v>85</v>
      </c>
      <c r="C36" t="inlineStr">
        <is>
          <t xml:space="preserve">CONCLUIDO	</t>
        </is>
      </c>
      <c r="D36" t="n">
        <v>3.6278</v>
      </c>
      <c r="E36" t="n">
        <v>27.56</v>
      </c>
      <c r="F36" t="n">
        <v>24.38</v>
      </c>
      <c r="G36" t="n">
        <v>60.95</v>
      </c>
      <c r="H36" t="n">
        <v>0.93</v>
      </c>
      <c r="I36" t="n">
        <v>24</v>
      </c>
      <c r="J36" t="n">
        <v>180.37</v>
      </c>
      <c r="K36" t="n">
        <v>51.39</v>
      </c>
      <c r="L36" t="n">
        <v>9.5</v>
      </c>
      <c r="M36" t="n">
        <v>22</v>
      </c>
      <c r="N36" t="n">
        <v>34.48</v>
      </c>
      <c r="O36" t="n">
        <v>22480.05</v>
      </c>
      <c r="P36" t="n">
        <v>302.32</v>
      </c>
      <c r="Q36" t="n">
        <v>452.59</v>
      </c>
      <c r="R36" t="n">
        <v>83.47</v>
      </c>
      <c r="S36" t="n">
        <v>57.64</v>
      </c>
      <c r="T36" t="n">
        <v>10754.93</v>
      </c>
      <c r="U36" t="n">
        <v>0.6899999999999999</v>
      </c>
      <c r="V36" t="n">
        <v>0.87</v>
      </c>
      <c r="W36" t="n">
        <v>6.84</v>
      </c>
      <c r="X36" t="n">
        <v>0.65</v>
      </c>
      <c r="Y36" t="n">
        <v>1</v>
      </c>
      <c r="Z36" t="n">
        <v>10</v>
      </c>
      <c r="AA36" t="n">
        <v>515.9117357561204</v>
      </c>
      <c r="AB36" t="n">
        <v>705.8931972809564</v>
      </c>
      <c r="AC36" t="n">
        <v>638.5237412597861</v>
      </c>
      <c r="AD36" t="n">
        <v>515911.7357561204</v>
      </c>
      <c r="AE36" t="n">
        <v>705893.1972809564</v>
      </c>
      <c r="AF36" t="n">
        <v>2.032599695117095e-05</v>
      </c>
      <c r="AG36" t="n">
        <v>32</v>
      </c>
      <c r="AH36" t="n">
        <v>638523.7412597861</v>
      </c>
    </row>
    <row r="37">
      <c r="A37" t="n">
        <v>35</v>
      </c>
      <c r="B37" t="n">
        <v>85</v>
      </c>
      <c r="C37" t="inlineStr">
        <is>
          <t xml:space="preserve">CONCLUIDO	</t>
        </is>
      </c>
      <c r="D37" t="n">
        <v>3.626</v>
      </c>
      <c r="E37" t="n">
        <v>27.58</v>
      </c>
      <c r="F37" t="n">
        <v>24.39</v>
      </c>
      <c r="G37" t="n">
        <v>60.98</v>
      </c>
      <c r="H37" t="n">
        <v>0.96</v>
      </c>
      <c r="I37" t="n">
        <v>24</v>
      </c>
      <c r="J37" t="n">
        <v>180.75</v>
      </c>
      <c r="K37" t="n">
        <v>51.39</v>
      </c>
      <c r="L37" t="n">
        <v>9.75</v>
      </c>
      <c r="M37" t="n">
        <v>22</v>
      </c>
      <c r="N37" t="n">
        <v>34.6</v>
      </c>
      <c r="O37" t="n">
        <v>22526.07</v>
      </c>
      <c r="P37" t="n">
        <v>301.85</v>
      </c>
      <c r="Q37" t="n">
        <v>452.63</v>
      </c>
      <c r="R37" t="n">
        <v>83.95</v>
      </c>
      <c r="S37" t="n">
        <v>57.64</v>
      </c>
      <c r="T37" t="n">
        <v>10993.3</v>
      </c>
      <c r="U37" t="n">
        <v>0.6899999999999999</v>
      </c>
      <c r="V37" t="n">
        <v>0.87</v>
      </c>
      <c r="W37" t="n">
        <v>6.84</v>
      </c>
      <c r="X37" t="n">
        <v>0.67</v>
      </c>
      <c r="Y37" t="n">
        <v>1</v>
      </c>
      <c r="Z37" t="n">
        <v>10</v>
      </c>
      <c r="AA37" t="n">
        <v>515.723190144622</v>
      </c>
      <c r="AB37" t="n">
        <v>705.6352208572591</v>
      </c>
      <c r="AC37" t="n">
        <v>638.2903857438941</v>
      </c>
      <c r="AD37" t="n">
        <v>515723.190144622</v>
      </c>
      <c r="AE37" t="n">
        <v>705635.2208572591</v>
      </c>
      <c r="AF37" t="n">
        <v>2.0315911832225e-05</v>
      </c>
      <c r="AG37" t="n">
        <v>32</v>
      </c>
      <c r="AH37" t="n">
        <v>638290.3857438941</v>
      </c>
    </row>
    <row r="38">
      <c r="A38" t="n">
        <v>36</v>
      </c>
      <c r="B38" t="n">
        <v>85</v>
      </c>
      <c r="C38" t="inlineStr">
        <is>
          <t xml:space="preserve">CONCLUIDO	</t>
        </is>
      </c>
      <c r="D38" t="n">
        <v>3.6347</v>
      </c>
      <c r="E38" t="n">
        <v>27.51</v>
      </c>
      <c r="F38" t="n">
        <v>24.36</v>
      </c>
      <c r="G38" t="n">
        <v>63.55</v>
      </c>
      <c r="H38" t="n">
        <v>0.98</v>
      </c>
      <c r="I38" t="n">
        <v>23</v>
      </c>
      <c r="J38" t="n">
        <v>181.12</v>
      </c>
      <c r="K38" t="n">
        <v>51.39</v>
      </c>
      <c r="L38" t="n">
        <v>10</v>
      </c>
      <c r="M38" t="n">
        <v>21</v>
      </c>
      <c r="N38" t="n">
        <v>34.73</v>
      </c>
      <c r="O38" t="n">
        <v>22572.13</v>
      </c>
      <c r="P38" t="n">
        <v>301.35</v>
      </c>
      <c r="Q38" t="n">
        <v>452.66</v>
      </c>
      <c r="R38" t="n">
        <v>82.84999999999999</v>
      </c>
      <c r="S38" t="n">
        <v>57.64</v>
      </c>
      <c r="T38" t="n">
        <v>10449.9</v>
      </c>
      <c r="U38" t="n">
        <v>0.7</v>
      </c>
      <c r="V38" t="n">
        <v>0.87</v>
      </c>
      <c r="W38" t="n">
        <v>6.84</v>
      </c>
      <c r="X38" t="n">
        <v>0.64</v>
      </c>
      <c r="Y38" t="n">
        <v>1</v>
      </c>
      <c r="Z38" t="n">
        <v>10</v>
      </c>
      <c r="AA38" t="n">
        <v>514.8090183486286</v>
      </c>
      <c r="AB38" t="n">
        <v>704.3844106755676</v>
      </c>
      <c r="AC38" t="n">
        <v>637.1589511304202</v>
      </c>
      <c r="AD38" t="n">
        <v>514809.0183486285</v>
      </c>
      <c r="AE38" t="n">
        <v>704384.4106755676</v>
      </c>
      <c r="AF38" t="n">
        <v>2.036465657379708e-05</v>
      </c>
      <c r="AG38" t="n">
        <v>32</v>
      </c>
      <c r="AH38" t="n">
        <v>637158.9511304202</v>
      </c>
    </row>
    <row r="39">
      <c r="A39" t="n">
        <v>37</v>
      </c>
      <c r="B39" t="n">
        <v>85</v>
      </c>
      <c r="C39" t="inlineStr">
        <is>
          <t xml:space="preserve">CONCLUIDO	</t>
        </is>
      </c>
      <c r="D39" t="n">
        <v>3.6426</v>
      </c>
      <c r="E39" t="n">
        <v>27.45</v>
      </c>
      <c r="F39" t="n">
        <v>24.34</v>
      </c>
      <c r="G39" t="n">
        <v>66.37</v>
      </c>
      <c r="H39" t="n">
        <v>1</v>
      </c>
      <c r="I39" t="n">
        <v>22</v>
      </c>
      <c r="J39" t="n">
        <v>181.49</v>
      </c>
      <c r="K39" t="n">
        <v>51.39</v>
      </c>
      <c r="L39" t="n">
        <v>10.25</v>
      </c>
      <c r="M39" t="n">
        <v>20</v>
      </c>
      <c r="N39" t="n">
        <v>34.85</v>
      </c>
      <c r="O39" t="n">
        <v>22618.23</v>
      </c>
      <c r="P39" t="n">
        <v>300.51</v>
      </c>
      <c r="Q39" t="n">
        <v>452.59</v>
      </c>
      <c r="R39" t="n">
        <v>82.22</v>
      </c>
      <c r="S39" t="n">
        <v>57.64</v>
      </c>
      <c r="T39" t="n">
        <v>10137.26</v>
      </c>
      <c r="U39" t="n">
        <v>0.7</v>
      </c>
      <c r="V39" t="n">
        <v>0.87</v>
      </c>
      <c r="W39" t="n">
        <v>6.83</v>
      </c>
      <c r="X39" t="n">
        <v>0.61</v>
      </c>
      <c r="Y39" t="n">
        <v>1</v>
      </c>
      <c r="Z39" t="n">
        <v>10</v>
      </c>
      <c r="AA39" t="n">
        <v>513.7345303786026</v>
      </c>
      <c r="AB39" t="n">
        <v>702.9142488319143</v>
      </c>
      <c r="AC39" t="n">
        <v>635.82909946974</v>
      </c>
      <c r="AD39" t="n">
        <v>513734.5303786026</v>
      </c>
      <c r="AE39" t="n">
        <v>702914.2488319143</v>
      </c>
      <c r="AF39" t="n">
        <v>2.040891904028207e-05</v>
      </c>
      <c r="AG39" t="n">
        <v>32</v>
      </c>
      <c r="AH39" t="n">
        <v>635829.0994697399</v>
      </c>
    </row>
    <row r="40">
      <c r="A40" t="n">
        <v>38</v>
      </c>
      <c r="B40" t="n">
        <v>85</v>
      </c>
      <c r="C40" t="inlineStr">
        <is>
          <t xml:space="preserve">CONCLUIDO	</t>
        </is>
      </c>
      <c r="D40" t="n">
        <v>3.6446</v>
      </c>
      <c r="E40" t="n">
        <v>27.44</v>
      </c>
      <c r="F40" t="n">
        <v>24.32</v>
      </c>
      <c r="G40" t="n">
        <v>66.33</v>
      </c>
      <c r="H40" t="n">
        <v>1.02</v>
      </c>
      <c r="I40" t="n">
        <v>22</v>
      </c>
      <c r="J40" t="n">
        <v>181.87</v>
      </c>
      <c r="K40" t="n">
        <v>51.39</v>
      </c>
      <c r="L40" t="n">
        <v>10.5</v>
      </c>
      <c r="M40" t="n">
        <v>20</v>
      </c>
      <c r="N40" t="n">
        <v>34.98</v>
      </c>
      <c r="O40" t="n">
        <v>22664.49</v>
      </c>
      <c r="P40" t="n">
        <v>300.15</v>
      </c>
      <c r="Q40" t="n">
        <v>452.6</v>
      </c>
      <c r="R40" t="n">
        <v>81.91</v>
      </c>
      <c r="S40" t="n">
        <v>57.64</v>
      </c>
      <c r="T40" t="n">
        <v>9982.530000000001</v>
      </c>
      <c r="U40" t="n">
        <v>0.7</v>
      </c>
      <c r="V40" t="n">
        <v>0.87</v>
      </c>
      <c r="W40" t="n">
        <v>6.82</v>
      </c>
      <c r="X40" t="n">
        <v>0.59</v>
      </c>
      <c r="Y40" t="n">
        <v>1</v>
      </c>
      <c r="Z40" t="n">
        <v>10</v>
      </c>
      <c r="AA40" t="n">
        <v>513.3487196756386</v>
      </c>
      <c r="AB40" t="n">
        <v>702.386365607352</v>
      </c>
      <c r="AC40" t="n">
        <v>635.3515966792412</v>
      </c>
      <c r="AD40" t="n">
        <v>513348.7196756386</v>
      </c>
      <c r="AE40" t="n">
        <v>702386.365607352</v>
      </c>
      <c r="AF40" t="n">
        <v>2.042012472799979e-05</v>
      </c>
      <c r="AG40" t="n">
        <v>32</v>
      </c>
      <c r="AH40" t="n">
        <v>635351.5966792412</v>
      </c>
    </row>
    <row r="41">
      <c r="A41" t="n">
        <v>39</v>
      </c>
      <c r="B41" t="n">
        <v>85</v>
      </c>
      <c r="C41" t="inlineStr">
        <is>
          <t xml:space="preserve">CONCLUIDO	</t>
        </is>
      </c>
      <c r="D41" t="n">
        <v>3.653</v>
      </c>
      <c r="E41" t="n">
        <v>27.38</v>
      </c>
      <c r="F41" t="n">
        <v>24.29</v>
      </c>
      <c r="G41" t="n">
        <v>69.40000000000001</v>
      </c>
      <c r="H41" t="n">
        <v>1.05</v>
      </c>
      <c r="I41" t="n">
        <v>21</v>
      </c>
      <c r="J41" t="n">
        <v>182.24</v>
      </c>
      <c r="K41" t="n">
        <v>51.39</v>
      </c>
      <c r="L41" t="n">
        <v>10.75</v>
      </c>
      <c r="M41" t="n">
        <v>19</v>
      </c>
      <c r="N41" t="n">
        <v>35.1</v>
      </c>
      <c r="O41" t="n">
        <v>22710.68</v>
      </c>
      <c r="P41" t="n">
        <v>299.38</v>
      </c>
      <c r="Q41" t="n">
        <v>452.59</v>
      </c>
      <c r="R41" t="n">
        <v>80.68000000000001</v>
      </c>
      <c r="S41" t="n">
        <v>57.64</v>
      </c>
      <c r="T41" t="n">
        <v>9373.75</v>
      </c>
      <c r="U41" t="n">
        <v>0.71</v>
      </c>
      <c r="V41" t="n">
        <v>0.87</v>
      </c>
      <c r="W41" t="n">
        <v>6.83</v>
      </c>
      <c r="X41" t="n">
        <v>0.57</v>
      </c>
      <c r="Y41" t="n">
        <v>1</v>
      </c>
      <c r="Z41" t="n">
        <v>10</v>
      </c>
      <c r="AA41" t="n">
        <v>512.2846132784275</v>
      </c>
      <c r="AB41" t="n">
        <v>700.9304082896268</v>
      </c>
      <c r="AC41" t="n">
        <v>634.0345938844707</v>
      </c>
      <c r="AD41" t="n">
        <v>512284.6132784275</v>
      </c>
      <c r="AE41" t="n">
        <v>700930.4082896268</v>
      </c>
      <c r="AF41" t="n">
        <v>2.046718861641422e-05</v>
      </c>
      <c r="AG41" t="n">
        <v>32</v>
      </c>
      <c r="AH41" t="n">
        <v>634034.5938844708</v>
      </c>
    </row>
    <row r="42">
      <c r="A42" t="n">
        <v>40</v>
      </c>
      <c r="B42" t="n">
        <v>85</v>
      </c>
      <c r="C42" t="inlineStr">
        <is>
          <t xml:space="preserve">CONCLUIDO	</t>
        </is>
      </c>
      <c r="D42" t="n">
        <v>3.6519</v>
      </c>
      <c r="E42" t="n">
        <v>27.38</v>
      </c>
      <c r="F42" t="n">
        <v>24.3</v>
      </c>
      <c r="G42" t="n">
        <v>69.43000000000001</v>
      </c>
      <c r="H42" t="n">
        <v>1.07</v>
      </c>
      <c r="I42" t="n">
        <v>21</v>
      </c>
      <c r="J42" t="n">
        <v>182.62</v>
      </c>
      <c r="K42" t="n">
        <v>51.39</v>
      </c>
      <c r="L42" t="n">
        <v>11</v>
      </c>
      <c r="M42" t="n">
        <v>19</v>
      </c>
      <c r="N42" t="n">
        <v>35.22</v>
      </c>
      <c r="O42" t="n">
        <v>22756.91</v>
      </c>
      <c r="P42" t="n">
        <v>299.4</v>
      </c>
      <c r="Q42" t="n">
        <v>452.61</v>
      </c>
      <c r="R42" t="n">
        <v>81</v>
      </c>
      <c r="S42" t="n">
        <v>57.64</v>
      </c>
      <c r="T42" t="n">
        <v>9531.780000000001</v>
      </c>
      <c r="U42" t="n">
        <v>0.71</v>
      </c>
      <c r="V42" t="n">
        <v>0.87</v>
      </c>
      <c r="W42" t="n">
        <v>6.83</v>
      </c>
      <c r="X42" t="n">
        <v>0.57</v>
      </c>
      <c r="Y42" t="n">
        <v>1</v>
      </c>
      <c r="Z42" t="n">
        <v>10</v>
      </c>
      <c r="AA42" t="n">
        <v>512.3769401110994</v>
      </c>
      <c r="AB42" t="n">
        <v>701.0567339352609</v>
      </c>
      <c r="AC42" t="n">
        <v>634.1488631877847</v>
      </c>
      <c r="AD42" t="n">
        <v>512376.9401110994</v>
      </c>
      <c r="AE42" t="n">
        <v>701056.7339352609</v>
      </c>
      <c r="AF42" t="n">
        <v>2.046102548816947e-05</v>
      </c>
      <c r="AG42" t="n">
        <v>32</v>
      </c>
      <c r="AH42" t="n">
        <v>634148.8631877848</v>
      </c>
    </row>
    <row r="43">
      <c r="A43" t="n">
        <v>41</v>
      </c>
      <c r="B43" t="n">
        <v>85</v>
      </c>
      <c r="C43" t="inlineStr">
        <is>
          <t xml:space="preserve">CONCLUIDO	</t>
        </is>
      </c>
      <c r="D43" t="n">
        <v>3.6606</v>
      </c>
      <c r="E43" t="n">
        <v>27.32</v>
      </c>
      <c r="F43" t="n">
        <v>24.27</v>
      </c>
      <c r="G43" t="n">
        <v>72.8</v>
      </c>
      <c r="H43" t="n">
        <v>1.09</v>
      </c>
      <c r="I43" t="n">
        <v>20</v>
      </c>
      <c r="J43" t="n">
        <v>182.99</v>
      </c>
      <c r="K43" t="n">
        <v>51.39</v>
      </c>
      <c r="L43" t="n">
        <v>11.25</v>
      </c>
      <c r="M43" t="n">
        <v>18</v>
      </c>
      <c r="N43" t="n">
        <v>35.35</v>
      </c>
      <c r="O43" t="n">
        <v>22803.18</v>
      </c>
      <c r="P43" t="n">
        <v>298</v>
      </c>
      <c r="Q43" t="n">
        <v>452.61</v>
      </c>
      <c r="R43" t="n">
        <v>79.88</v>
      </c>
      <c r="S43" t="n">
        <v>57.64</v>
      </c>
      <c r="T43" t="n">
        <v>8975.92</v>
      </c>
      <c r="U43" t="n">
        <v>0.72</v>
      </c>
      <c r="V43" t="n">
        <v>0.87</v>
      </c>
      <c r="W43" t="n">
        <v>6.83</v>
      </c>
      <c r="X43" t="n">
        <v>0.54</v>
      </c>
      <c r="Y43" t="n">
        <v>1</v>
      </c>
      <c r="Z43" t="n">
        <v>10</v>
      </c>
      <c r="AA43" t="n">
        <v>510.8825372049121</v>
      </c>
      <c r="AB43" t="n">
        <v>699.0120259506123</v>
      </c>
      <c r="AC43" t="n">
        <v>632.2992992634253</v>
      </c>
      <c r="AD43" t="n">
        <v>510882.5372049121</v>
      </c>
      <c r="AE43" t="n">
        <v>699012.0259506123</v>
      </c>
      <c r="AF43" t="n">
        <v>2.050977022974155e-05</v>
      </c>
      <c r="AG43" t="n">
        <v>32</v>
      </c>
      <c r="AH43" t="n">
        <v>632299.2992634253</v>
      </c>
    </row>
    <row r="44">
      <c r="A44" t="n">
        <v>42</v>
      </c>
      <c r="B44" t="n">
        <v>85</v>
      </c>
      <c r="C44" t="inlineStr">
        <is>
          <t xml:space="preserve">CONCLUIDO	</t>
        </is>
      </c>
      <c r="D44" t="n">
        <v>3.6619</v>
      </c>
      <c r="E44" t="n">
        <v>27.31</v>
      </c>
      <c r="F44" t="n">
        <v>24.26</v>
      </c>
      <c r="G44" t="n">
        <v>72.77</v>
      </c>
      <c r="H44" t="n">
        <v>1.11</v>
      </c>
      <c r="I44" t="n">
        <v>20</v>
      </c>
      <c r="J44" t="n">
        <v>183.37</v>
      </c>
      <c r="K44" t="n">
        <v>51.39</v>
      </c>
      <c r="L44" t="n">
        <v>11.5</v>
      </c>
      <c r="M44" t="n">
        <v>18</v>
      </c>
      <c r="N44" t="n">
        <v>35.48</v>
      </c>
      <c r="O44" t="n">
        <v>22849.49</v>
      </c>
      <c r="P44" t="n">
        <v>298.25</v>
      </c>
      <c r="Q44" t="n">
        <v>452.58</v>
      </c>
      <c r="R44" t="n">
        <v>79.67</v>
      </c>
      <c r="S44" t="n">
        <v>57.64</v>
      </c>
      <c r="T44" t="n">
        <v>8874.790000000001</v>
      </c>
      <c r="U44" t="n">
        <v>0.72</v>
      </c>
      <c r="V44" t="n">
        <v>0.87</v>
      </c>
      <c r="W44" t="n">
        <v>6.83</v>
      </c>
      <c r="X44" t="n">
        <v>0.53</v>
      </c>
      <c r="Y44" t="n">
        <v>1</v>
      </c>
      <c r="Z44" t="n">
        <v>10</v>
      </c>
      <c r="AA44" t="n">
        <v>510.9569824544861</v>
      </c>
      <c r="AB44" t="n">
        <v>699.1138852253721</v>
      </c>
      <c r="AC44" t="n">
        <v>632.3914372319623</v>
      </c>
      <c r="AD44" t="n">
        <v>510956.9824544861</v>
      </c>
      <c r="AE44" t="n">
        <v>699113.885225372</v>
      </c>
      <c r="AF44" t="n">
        <v>2.051705392675807e-05</v>
      </c>
      <c r="AG44" t="n">
        <v>32</v>
      </c>
      <c r="AH44" t="n">
        <v>632391.4372319623</v>
      </c>
    </row>
    <row r="45">
      <c r="A45" t="n">
        <v>43</v>
      </c>
      <c r="B45" t="n">
        <v>85</v>
      </c>
      <c r="C45" t="inlineStr">
        <is>
          <t xml:space="preserve">CONCLUIDO	</t>
        </is>
      </c>
      <c r="D45" t="n">
        <v>3.6601</v>
      </c>
      <c r="E45" t="n">
        <v>27.32</v>
      </c>
      <c r="F45" t="n">
        <v>24.27</v>
      </c>
      <c r="G45" t="n">
        <v>72.81</v>
      </c>
      <c r="H45" t="n">
        <v>1.13</v>
      </c>
      <c r="I45" t="n">
        <v>20</v>
      </c>
      <c r="J45" t="n">
        <v>183.74</v>
      </c>
      <c r="K45" t="n">
        <v>51.39</v>
      </c>
      <c r="L45" t="n">
        <v>11.75</v>
      </c>
      <c r="M45" t="n">
        <v>18</v>
      </c>
      <c r="N45" t="n">
        <v>35.6</v>
      </c>
      <c r="O45" t="n">
        <v>22895.85</v>
      </c>
      <c r="P45" t="n">
        <v>297.54</v>
      </c>
      <c r="Q45" t="n">
        <v>452.6</v>
      </c>
      <c r="R45" t="n">
        <v>80.16</v>
      </c>
      <c r="S45" t="n">
        <v>57.64</v>
      </c>
      <c r="T45" t="n">
        <v>9120.24</v>
      </c>
      <c r="U45" t="n">
        <v>0.72</v>
      </c>
      <c r="V45" t="n">
        <v>0.87</v>
      </c>
      <c r="W45" t="n">
        <v>6.83</v>
      </c>
      <c r="X45" t="n">
        <v>0.55</v>
      </c>
      <c r="Y45" t="n">
        <v>1</v>
      </c>
      <c r="Z45" t="n">
        <v>10</v>
      </c>
      <c r="AA45" t="n">
        <v>510.6091612136152</v>
      </c>
      <c r="AB45" t="n">
        <v>698.6379808588224</v>
      </c>
      <c r="AC45" t="n">
        <v>631.9609525102202</v>
      </c>
      <c r="AD45" t="n">
        <v>510609.1612136152</v>
      </c>
      <c r="AE45" t="n">
        <v>698637.9808588224</v>
      </c>
      <c r="AF45" t="n">
        <v>2.050696880781212e-05</v>
      </c>
      <c r="AG45" t="n">
        <v>32</v>
      </c>
      <c r="AH45" t="n">
        <v>631960.9525102202</v>
      </c>
    </row>
    <row r="46">
      <c r="A46" t="n">
        <v>44</v>
      </c>
      <c r="B46" t="n">
        <v>85</v>
      </c>
      <c r="C46" t="inlineStr">
        <is>
          <t xml:space="preserve">CONCLUIDO	</t>
        </is>
      </c>
      <c r="D46" t="n">
        <v>3.6679</v>
      </c>
      <c r="E46" t="n">
        <v>27.26</v>
      </c>
      <c r="F46" t="n">
        <v>24.25</v>
      </c>
      <c r="G46" t="n">
        <v>76.56999999999999</v>
      </c>
      <c r="H46" t="n">
        <v>1.16</v>
      </c>
      <c r="I46" t="n">
        <v>19</v>
      </c>
      <c r="J46" t="n">
        <v>184.12</v>
      </c>
      <c r="K46" t="n">
        <v>51.39</v>
      </c>
      <c r="L46" t="n">
        <v>12</v>
      </c>
      <c r="M46" t="n">
        <v>17</v>
      </c>
      <c r="N46" t="n">
        <v>35.73</v>
      </c>
      <c r="O46" t="n">
        <v>22942.24</v>
      </c>
      <c r="P46" t="n">
        <v>296.94</v>
      </c>
      <c r="Q46" t="n">
        <v>452.56</v>
      </c>
      <c r="R46" t="n">
        <v>79.41</v>
      </c>
      <c r="S46" t="n">
        <v>57.64</v>
      </c>
      <c r="T46" t="n">
        <v>8748.08</v>
      </c>
      <c r="U46" t="n">
        <v>0.73</v>
      </c>
      <c r="V46" t="n">
        <v>0.87</v>
      </c>
      <c r="W46" t="n">
        <v>6.83</v>
      </c>
      <c r="X46" t="n">
        <v>0.52</v>
      </c>
      <c r="Y46" t="n">
        <v>1</v>
      </c>
      <c r="Z46" t="n">
        <v>10</v>
      </c>
      <c r="AA46" t="n">
        <v>509.7154880438613</v>
      </c>
      <c r="AB46" t="n">
        <v>697.4152178018874</v>
      </c>
      <c r="AC46" t="n">
        <v>630.8548882432804</v>
      </c>
      <c r="AD46" t="n">
        <v>509715.4880438613</v>
      </c>
      <c r="AE46" t="n">
        <v>697415.2178018873</v>
      </c>
      <c r="AF46" t="n">
        <v>2.055067098991122e-05</v>
      </c>
      <c r="AG46" t="n">
        <v>32</v>
      </c>
      <c r="AH46" t="n">
        <v>630854.8882432804</v>
      </c>
    </row>
    <row r="47">
      <c r="A47" t="n">
        <v>45</v>
      </c>
      <c r="B47" t="n">
        <v>85</v>
      </c>
      <c r="C47" t="inlineStr">
        <is>
          <t xml:space="preserve">CONCLUIDO	</t>
        </is>
      </c>
      <c r="D47" t="n">
        <v>3.6676</v>
      </c>
      <c r="E47" t="n">
        <v>27.27</v>
      </c>
      <c r="F47" t="n">
        <v>24.25</v>
      </c>
      <c r="G47" t="n">
        <v>76.58</v>
      </c>
      <c r="H47" t="n">
        <v>1.18</v>
      </c>
      <c r="I47" t="n">
        <v>19</v>
      </c>
      <c r="J47" t="n">
        <v>184.5</v>
      </c>
      <c r="K47" t="n">
        <v>51.39</v>
      </c>
      <c r="L47" t="n">
        <v>12.25</v>
      </c>
      <c r="M47" t="n">
        <v>17</v>
      </c>
      <c r="N47" t="n">
        <v>35.85</v>
      </c>
      <c r="O47" t="n">
        <v>22988.69</v>
      </c>
      <c r="P47" t="n">
        <v>297.06</v>
      </c>
      <c r="Q47" t="n">
        <v>452.59</v>
      </c>
      <c r="R47" t="n">
        <v>79.31</v>
      </c>
      <c r="S47" t="n">
        <v>57.64</v>
      </c>
      <c r="T47" t="n">
        <v>8699.82</v>
      </c>
      <c r="U47" t="n">
        <v>0.73</v>
      </c>
      <c r="V47" t="n">
        <v>0.87</v>
      </c>
      <c r="W47" t="n">
        <v>6.83</v>
      </c>
      <c r="X47" t="n">
        <v>0.52</v>
      </c>
      <c r="Y47" t="n">
        <v>1</v>
      </c>
      <c r="Z47" t="n">
        <v>10</v>
      </c>
      <c r="AA47" t="n">
        <v>509.8128499463559</v>
      </c>
      <c r="AB47" t="n">
        <v>697.5484326521843</v>
      </c>
      <c r="AC47" t="n">
        <v>630.9753892552332</v>
      </c>
      <c r="AD47" t="n">
        <v>509812.8499463559</v>
      </c>
      <c r="AE47" t="n">
        <v>697548.4326521843</v>
      </c>
      <c r="AF47" t="n">
        <v>2.054899013675357e-05</v>
      </c>
      <c r="AG47" t="n">
        <v>32</v>
      </c>
      <c r="AH47" t="n">
        <v>630975.3892552331</v>
      </c>
    </row>
    <row r="48">
      <c r="A48" t="n">
        <v>46</v>
      </c>
      <c r="B48" t="n">
        <v>85</v>
      </c>
      <c r="C48" t="inlineStr">
        <is>
          <t xml:space="preserve">CONCLUIDO	</t>
        </is>
      </c>
      <c r="D48" t="n">
        <v>3.6785</v>
      </c>
      <c r="E48" t="n">
        <v>27.19</v>
      </c>
      <c r="F48" t="n">
        <v>24.2</v>
      </c>
      <c r="G48" t="n">
        <v>80.68000000000001</v>
      </c>
      <c r="H48" t="n">
        <v>1.2</v>
      </c>
      <c r="I48" t="n">
        <v>18</v>
      </c>
      <c r="J48" t="n">
        <v>184.87</v>
      </c>
      <c r="K48" t="n">
        <v>51.39</v>
      </c>
      <c r="L48" t="n">
        <v>12.5</v>
      </c>
      <c r="M48" t="n">
        <v>16</v>
      </c>
      <c r="N48" t="n">
        <v>35.98</v>
      </c>
      <c r="O48" t="n">
        <v>23035.17</v>
      </c>
      <c r="P48" t="n">
        <v>295.89</v>
      </c>
      <c r="Q48" t="n">
        <v>452.62</v>
      </c>
      <c r="R48" t="n">
        <v>77.92</v>
      </c>
      <c r="S48" t="n">
        <v>57.64</v>
      </c>
      <c r="T48" t="n">
        <v>8010.23</v>
      </c>
      <c r="U48" t="n">
        <v>0.74</v>
      </c>
      <c r="V48" t="n">
        <v>0.88</v>
      </c>
      <c r="W48" t="n">
        <v>6.82</v>
      </c>
      <c r="X48" t="n">
        <v>0.48</v>
      </c>
      <c r="Y48" t="n">
        <v>1</v>
      </c>
      <c r="Z48" t="n">
        <v>10</v>
      </c>
      <c r="AA48" t="n">
        <v>508.327470713772</v>
      </c>
      <c r="AB48" t="n">
        <v>695.5160712558562</v>
      </c>
      <c r="AC48" t="n">
        <v>629.1369935781335</v>
      </c>
      <c r="AD48" t="n">
        <v>508327.470713772</v>
      </c>
      <c r="AE48" t="n">
        <v>695516.0712558562</v>
      </c>
      <c r="AF48" t="n">
        <v>2.061006113481514e-05</v>
      </c>
      <c r="AG48" t="n">
        <v>32</v>
      </c>
      <c r="AH48" t="n">
        <v>629136.9935781334</v>
      </c>
    </row>
    <row r="49">
      <c r="A49" t="n">
        <v>47</v>
      </c>
      <c r="B49" t="n">
        <v>85</v>
      </c>
      <c r="C49" t="inlineStr">
        <is>
          <t xml:space="preserve">CONCLUIDO	</t>
        </is>
      </c>
      <c r="D49" t="n">
        <v>3.6759</v>
      </c>
      <c r="E49" t="n">
        <v>27.2</v>
      </c>
      <c r="F49" t="n">
        <v>24.22</v>
      </c>
      <c r="G49" t="n">
        <v>80.73999999999999</v>
      </c>
      <c r="H49" t="n">
        <v>1.22</v>
      </c>
      <c r="I49" t="n">
        <v>18</v>
      </c>
      <c r="J49" t="n">
        <v>185.25</v>
      </c>
      <c r="K49" t="n">
        <v>51.39</v>
      </c>
      <c r="L49" t="n">
        <v>12.75</v>
      </c>
      <c r="M49" t="n">
        <v>16</v>
      </c>
      <c r="N49" t="n">
        <v>36.11</v>
      </c>
      <c r="O49" t="n">
        <v>23081.7</v>
      </c>
      <c r="P49" t="n">
        <v>296.33</v>
      </c>
      <c r="Q49" t="n">
        <v>452.57</v>
      </c>
      <c r="R49" t="n">
        <v>78.54000000000001</v>
      </c>
      <c r="S49" t="n">
        <v>57.64</v>
      </c>
      <c r="T49" t="n">
        <v>8316.66</v>
      </c>
      <c r="U49" t="n">
        <v>0.73</v>
      </c>
      <c r="V49" t="n">
        <v>0.88</v>
      </c>
      <c r="W49" t="n">
        <v>6.82</v>
      </c>
      <c r="X49" t="n">
        <v>0.5</v>
      </c>
      <c r="Y49" t="n">
        <v>1</v>
      </c>
      <c r="Z49" t="n">
        <v>10</v>
      </c>
      <c r="AA49" t="n">
        <v>508.7958360297914</v>
      </c>
      <c r="AB49" t="n">
        <v>696.1569093440534</v>
      </c>
      <c r="AC49" t="n">
        <v>629.7166709786151</v>
      </c>
      <c r="AD49" t="n">
        <v>508795.8360297914</v>
      </c>
      <c r="AE49" t="n">
        <v>696156.9093440534</v>
      </c>
      <c r="AF49" t="n">
        <v>2.05954937407821e-05</v>
      </c>
      <c r="AG49" t="n">
        <v>32</v>
      </c>
      <c r="AH49" t="n">
        <v>629716.6709786151</v>
      </c>
    </row>
    <row r="50">
      <c r="A50" t="n">
        <v>48</v>
      </c>
      <c r="B50" t="n">
        <v>85</v>
      </c>
      <c r="C50" t="inlineStr">
        <is>
          <t xml:space="preserve">CONCLUIDO	</t>
        </is>
      </c>
      <c r="D50" t="n">
        <v>3.6786</v>
      </c>
      <c r="E50" t="n">
        <v>27.18</v>
      </c>
      <c r="F50" t="n">
        <v>24.2</v>
      </c>
      <c r="G50" t="n">
        <v>80.67</v>
      </c>
      <c r="H50" t="n">
        <v>1.24</v>
      </c>
      <c r="I50" t="n">
        <v>18</v>
      </c>
      <c r="J50" t="n">
        <v>185.63</v>
      </c>
      <c r="K50" t="n">
        <v>51.39</v>
      </c>
      <c r="L50" t="n">
        <v>13</v>
      </c>
      <c r="M50" t="n">
        <v>16</v>
      </c>
      <c r="N50" t="n">
        <v>36.24</v>
      </c>
      <c r="O50" t="n">
        <v>23128.27</v>
      </c>
      <c r="P50" t="n">
        <v>295.43</v>
      </c>
      <c r="Q50" t="n">
        <v>452.56</v>
      </c>
      <c r="R50" t="n">
        <v>77.78</v>
      </c>
      <c r="S50" t="n">
        <v>57.64</v>
      </c>
      <c r="T50" t="n">
        <v>7939.76</v>
      </c>
      <c r="U50" t="n">
        <v>0.74</v>
      </c>
      <c r="V50" t="n">
        <v>0.88</v>
      </c>
      <c r="W50" t="n">
        <v>6.83</v>
      </c>
      <c r="X50" t="n">
        <v>0.48</v>
      </c>
      <c r="Y50" t="n">
        <v>1</v>
      </c>
      <c r="Z50" t="n">
        <v>10</v>
      </c>
      <c r="AA50" t="n">
        <v>508.0190050922596</v>
      </c>
      <c r="AB50" t="n">
        <v>695.0940149839602</v>
      </c>
      <c r="AC50" t="n">
        <v>628.7552177644676</v>
      </c>
      <c r="AD50" t="n">
        <v>508019.0050922596</v>
      </c>
      <c r="AE50" t="n">
        <v>695094.0149839602</v>
      </c>
      <c r="AF50" t="n">
        <v>2.061062141920102e-05</v>
      </c>
      <c r="AG50" t="n">
        <v>32</v>
      </c>
      <c r="AH50" t="n">
        <v>628755.2177644676</v>
      </c>
    </row>
    <row r="51">
      <c r="A51" t="n">
        <v>49</v>
      </c>
      <c r="B51" t="n">
        <v>85</v>
      </c>
      <c r="C51" t="inlineStr">
        <is>
          <t xml:space="preserve">CONCLUIDO	</t>
        </is>
      </c>
      <c r="D51" t="n">
        <v>3.6882</v>
      </c>
      <c r="E51" t="n">
        <v>27.11</v>
      </c>
      <c r="F51" t="n">
        <v>24.16</v>
      </c>
      <c r="G51" t="n">
        <v>85.29000000000001</v>
      </c>
      <c r="H51" t="n">
        <v>1.26</v>
      </c>
      <c r="I51" t="n">
        <v>17</v>
      </c>
      <c r="J51" t="n">
        <v>186.01</v>
      </c>
      <c r="K51" t="n">
        <v>51.39</v>
      </c>
      <c r="L51" t="n">
        <v>13.25</v>
      </c>
      <c r="M51" t="n">
        <v>15</v>
      </c>
      <c r="N51" t="n">
        <v>36.36</v>
      </c>
      <c r="O51" t="n">
        <v>23174.88</v>
      </c>
      <c r="P51" t="n">
        <v>294.17</v>
      </c>
      <c r="Q51" t="n">
        <v>452.63</v>
      </c>
      <c r="R51" t="n">
        <v>76.7</v>
      </c>
      <c r="S51" t="n">
        <v>57.64</v>
      </c>
      <c r="T51" t="n">
        <v>7401.76</v>
      </c>
      <c r="U51" t="n">
        <v>0.75</v>
      </c>
      <c r="V51" t="n">
        <v>0.88</v>
      </c>
      <c r="W51" t="n">
        <v>6.82</v>
      </c>
      <c r="X51" t="n">
        <v>0.44</v>
      </c>
      <c r="Y51" t="n">
        <v>1</v>
      </c>
      <c r="Z51" t="n">
        <v>10</v>
      </c>
      <c r="AA51" t="n">
        <v>506.5728350014309</v>
      </c>
      <c r="AB51" t="n">
        <v>693.1153012651669</v>
      </c>
      <c r="AC51" t="n">
        <v>626.9653497058538</v>
      </c>
      <c r="AD51" t="n">
        <v>506572.8350014309</v>
      </c>
      <c r="AE51" t="n">
        <v>693115.3012651668</v>
      </c>
      <c r="AF51" t="n">
        <v>2.066440872024607e-05</v>
      </c>
      <c r="AG51" t="n">
        <v>32</v>
      </c>
      <c r="AH51" t="n">
        <v>626965.3497058537</v>
      </c>
    </row>
    <row r="52">
      <c r="A52" t="n">
        <v>50</v>
      </c>
      <c r="B52" t="n">
        <v>85</v>
      </c>
      <c r="C52" t="inlineStr">
        <is>
          <t xml:space="preserve">CONCLUIDO	</t>
        </is>
      </c>
      <c r="D52" t="n">
        <v>3.687</v>
      </c>
      <c r="E52" t="n">
        <v>27.12</v>
      </c>
      <c r="F52" t="n">
        <v>24.17</v>
      </c>
      <c r="G52" t="n">
        <v>85.31999999999999</v>
      </c>
      <c r="H52" t="n">
        <v>1.29</v>
      </c>
      <c r="I52" t="n">
        <v>17</v>
      </c>
      <c r="J52" t="n">
        <v>186.38</v>
      </c>
      <c r="K52" t="n">
        <v>51.39</v>
      </c>
      <c r="L52" t="n">
        <v>13.5</v>
      </c>
      <c r="M52" t="n">
        <v>15</v>
      </c>
      <c r="N52" t="n">
        <v>36.49</v>
      </c>
      <c r="O52" t="n">
        <v>23221.54</v>
      </c>
      <c r="P52" t="n">
        <v>294.59</v>
      </c>
      <c r="Q52" t="n">
        <v>452.62</v>
      </c>
      <c r="R52" t="n">
        <v>76.87</v>
      </c>
      <c r="S52" t="n">
        <v>57.64</v>
      </c>
      <c r="T52" t="n">
        <v>7487.4</v>
      </c>
      <c r="U52" t="n">
        <v>0.75</v>
      </c>
      <c r="V52" t="n">
        <v>0.88</v>
      </c>
      <c r="W52" t="n">
        <v>6.82</v>
      </c>
      <c r="X52" t="n">
        <v>0.45</v>
      </c>
      <c r="Y52" t="n">
        <v>1</v>
      </c>
      <c r="Z52" t="n">
        <v>10</v>
      </c>
      <c r="AA52" t="n">
        <v>506.9309344537594</v>
      </c>
      <c r="AB52" t="n">
        <v>693.6052687340756</v>
      </c>
      <c r="AC52" t="n">
        <v>627.4085553672035</v>
      </c>
      <c r="AD52" t="n">
        <v>506930.9344537594</v>
      </c>
      <c r="AE52" t="n">
        <v>693605.2687340756</v>
      </c>
      <c r="AF52" t="n">
        <v>2.065768530761544e-05</v>
      </c>
      <c r="AG52" t="n">
        <v>32</v>
      </c>
      <c r="AH52" t="n">
        <v>627408.5553672034</v>
      </c>
    </row>
    <row r="53">
      <c r="A53" t="n">
        <v>51</v>
      </c>
      <c r="B53" t="n">
        <v>85</v>
      </c>
      <c r="C53" t="inlineStr">
        <is>
          <t xml:space="preserve">CONCLUIDO	</t>
        </is>
      </c>
      <c r="D53" t="n">
        <v>3.6863</v>
      </c>
      <c r="E53" t="n">
        <v>27.13</v>
      </c>
      <c r="F53" t="n">
        <v>24.18</v>
      </c>
      <c r="G53" t="n">
        <v>85.34</v>
      </c>
      <c r="H53" t="n">
        <v>1.31</v>
      </c>
      <c r="I53" t="n">
        <v>17</v>
      </c>
      <c r="J53" t="n">
        <v>186.76</v>
      </c>
      <c r="K53" t="n">
        <v>51.39</v>
      </c>
      <c r="L53" t="n">
        <v>13.75</v>
      </c>
      <c r="M53" t="n">
        <v>15</v>
      </c>
      <c r="N53" t="n">
        <v>36.62</v>
      </c>
      <c r="O53" t="n">
        <v>23268.24</v>
      </c>
      <c r="P53" t="n">
        <v>294.49</v>
      </c>
      <c r="Q53" t="n">
        <v>452.59</v>
      </c>
      <c r="R53" t="n">
        <v>77.23</v>
      </c>
      <c r="S53" t="n">
        <v>57.64</v>
      </c>
      <c r="T53" t="n">
        <v>7669.93</v>
      </c>
      <c r="U53" t="n">
        <v>0.75</v>
      </c>
      <c r="V53" t="n">
        <v>0.88</v>
      </c>
      <c r="W53" t="n">
        <v>6.82</v>
      </c>
      <c r="X53" t="n">
        <v>0.45</v>
      </c>
      <c r="Y53" t="n">
        <v>1</v>
      </c>
      <c r="Z53" t="n">
        <v>10</v>
      </c>
      <c r="AA53" t="n">
        <v>506.9181916982207</v>
      </c>
      <c r="AB53" t="n">
        <v>693.5878335337768</v>
      </c>
      <c r="AC53" t="n">
        <v>627.3927841579507</v>
      </c>
      <c r="AD53" t="n">
        <v>506918.1916982207</v>
      </c>
      <c r="AE53" t="n">
        <v>693587.8335337768</v>
      </c>
      <c r="AF53" t="n">
        <v>2.065376331691424e-05</v>
      </c>
      <c r="AG53" t="n">
        <v>32</v>
      </c>
      <c r="AH53" t="n">
        <v>627392.7841579507</v>
      </c>
    </row>
    <row r="54">
      <c r="A54" t="n">
        <v>52</v>
      </c>
      <c r="B54" t="n">
        <v>85</v>
      </c>
      <c r="C54" t="inlineStr">
        <is>
          <t xml:space="preserve">CONCLUIDO	</t>
        </is>
      </c>
      <c r="D54" t="n">
        <v>3.6841</v>
      </c>
      <c r="E54" t="n">
        <v>27.14</v>
      </c>
      <c r="F54" t="n">
        <v>24.19</v>
      </c>
      <c r="G54" t="n">
        <v>85.39</v>
      </c>
      <c r="H54" t="n">
        <v>1.33</v>
      </c>
      <c r="I54" t="n">
        <v>17</v>
      </c>
      <c r="J54" t="n">
        <v>187.14</v>
      </c>
      <c r="K54" t="n">
        <v>51.39</v>
      </c>
      <c r="L54" t="n">
        <v>14</v>
      </c>
      <c r="M54" t="n">
        <v>15</v>
      </c>
      <c r="N54" t="n">
        <v>36.75</v>
      </c>
      <c r="O54" t="n">
        <v>23314.98</v>
      </c>
      <c r="P54" t="n">
        <v>294.31</v>
      </c>
      <c r="Q54" t="n">
        <v>452.61</v>
      </c>
      <c r="R54" t="n">
        <v>77.65000000000001</v>
      </c>
      <c r="S54" t="n">
        <v>57.64</v>
      </c>
      <c r="T54" t="n">
        <v>7878.46</v>
      </c>
      <c r="U54" t="n">
        <v>0.74</v>
      </c>
      <c r="V54" t="n">
        <v>0.88</v>
      </c>
      <c r="W54" t="n">
        <v>6.82</v>
      </c>
      <c r="X54" t="n">
        <v>0.47</v>
      </c>
      <c r="Y54" t="n">
        <v>1</v>
      </c>
      <c r="Z54" t="n">
        <v>10</v>
      </c>
      <c r="AA54" t="n">
        <v>506.9425024586255</v>
      </c>
      <c r="AB54" t="n">
        <v>693.6210965886775</v>
      </c>
      <c r="AC54" t="n">
        <v>627.4228726335767</v>
      </c>
      <c r="AD54" t="n">
        <v>506942.5024586255</v>
      </c>
      <c r="AE54" t="n">
        <v>693621.0965886775</v>
      </c>
      <c r="AF54" t="n">
        <v>2.064143706042475e-05</v>
      </c>
      <c r="AG54" t="n">
        <v>32</v>
      </c>
      <c r="AH54" t="n">
        <v>627422.8726335767</v>
      </c>
    </row>
    <row r="55">
      <c r="A55" t="n">
        <v>53</v>
      </c>
      <c r="B55" t="n">
        <v>85</v>
      </c>
      <c r="C55" t="inlineStr">
        <is>
          <t xml:space="preserve">CONCLUIDO	</t>
        </is>
      </c>
      <c r="D55" t="n">
        <v>3.6939</v>
      </c>
      <c r="E55" t="n">
        <v>27.07</v>
      </c>
      <c r="F55" t="n">
        <v>24.16</v>
      </c>
      <c r="G55" t="n">
        <v>90.59</v>
      </c>
      <c r="H55" t="n">
        <v>1.35</v>
      </c>
      <c r="I55" t="n">
        <v>16</v>
      </c>
      <c r="J55" t="n">
        <v>187.52</v>
      </c>
      <c r="K55" t="n">
        <v>51.39</v>
      </c>
      <c r="L55" t="n">
        <v>14.25</v>
      </c>
      <c r="M55" t="n">
        <v>14</v>
      </c>
      <c r="N55" t="n">
        <v>36.88</v>
      </c>
      <c r="O55" t="n">
        <v>23361.77</v>
      </c>
      <c r="P55" t="n">
        <v>293.46</v>
      </c>
      <c r="Q55" t="n">
        <v>452.61</v>
      </c>
      <c r="R55" t="n">
        <v>76.31</v>
      </c>
      <c r="S55" t="n">
        <v>57.64</v>
      </c>
      <c r="T55" t="n">
        <v>7213.22</v>
      </c>
      <c r="U55" t="n">
        <v>0.76</v>
      </c>
      <c r="V55" t="n">
        <v>0.88</v>
      </c>
      <c r="W55" t="n">
        <v>6.82</v>
      </c>
      <c r="X55" t="n">
        <v>0.43</v>
      </c>
      <c r="Y55" t="n">
        <v>1</v>
      </c>
      <c r="Z55" t="n">
        <v>10</v>
      </c>
      <c r="AA55" t="n">
        <v>505.7689651402448</v>
      </c>
      <c r="AB55" t="n">
        <v>692.0154110568564</v>
      </c>
      <c r="AC55" t="n">
        <v>625.9704314753189</v>
      </c>
      <c r="AD55" t="n">
        <v>505768.9651402448</v>
      </c>
      <c r="AE55" t="n">
        <v>692015.4110568564</v>
      </c>
      <c r="AF55" t="n">
        <v>2.069634493024158e-05</v>
      </c>
      <c r="AG55" t="n">
        <v>32</v>
      </c>
      <c r="AH55" t="n">
        <v>625970.431475319</v>
      </c>
    </row>
    <row r="56">
      <c r="A56" t="n">
        <v>54</v>
      </c>
      <c r="B56" t="n">
        <v>85</v>
      </c>
      <c r="C56" t="inlineStr">
        <is>
          <t xml:space="preserve">CONCLUIDO	</t>
        </is>
      </c>
      <c r="D56" t="n">
        <v>3.6941</v>
      </c>
      <c r="E56" t="n">
        <v>27.07</v>
      </c>
      <c r="F56" t="n">
        <v>24.16</v>
      </c>
      <c r="G56" t="n">
        <v>90.58</v>
      </c>
      <c r="H56" t="n">
        <v>1.37</v>
      </c>
      <c r="I56" t="n">
        <v>16</v>
      </c>
      <c r="J56" t="n">
        <v>187.9</v>
      </c>
      <c r="K56" t="n">
        <v>51.39</v>
      </c>
      <c r="L56" t="n">
        <v>14.5</v>
      </c>
      <c r="M56" t="n">
        <v>14</v>
      </c>
      <c r="N56" t="n">
        <v>37.01</v>
      </c>
      <c r="O56" t="n">
        <v>23408.6</v>
      </c>
      <c r="P56" t="n">
        <v>293.26</v>
      </c>
      <c r="Q56" t="n">
        <v>452.62</v>
      </c>
      <c r="R56" t="n">
        <v>76.38</v>
      </c>
      <c r="S56" t="n">
        <v>57.64</v>
      </c>
      <c r="T56" t="n">
        <v>7246.81</v>
      </c>
      <c r="U56" t="n">
        <v>0.75</v>
      </c>
      <c r="V56" t="n">
        <v>0.88</v>
      </c>
      <c r="W56" t="n">
        <v>6.82</v>
      </c>
      <c r="X56" t="n">
        <v>0.43</v>
      </c>
      <c r="Y56" t="n">
        <v>1</v>
      </c>
      <c r="Z56" t="n">
        <v>10</v>
      </c>
      <c r="AA56" t="n">
        <v>505.6261685651522</v>
      </c>
      <c r="AB56" t="n">
        <v>691.8200304830744</v>
      </c>
      <c r="AC56" t="n">
        <v>625.7936977492803</v>
      </c>
      <c r="AD56" t="n">
        <v>505626.1685651522</v>
      </c>
      <c r="AE56" t="n">
        <v>691820.0304830745</v>
      </c>
      <c r="AF56" t="n">
        <v>2.069746549901335e-05</v>
      </c>
      <c r="AG56" t="n">
        <v>32</v>
      </c>
      <c r="AH56" t="n">
        <v>625793.6977492804</v>
      </c>
    </row>
    <row r="57">
      <c r="A57" t="n">
        <v>55</v>
      </c>
      <c r="B57" t="n">
        <v>85</v>
      </c>
      <c r="C57" t="inlineStr">
        <is>
          <t xml:space="preserve">CONCLUIDO	</t>
        </is>
      </c>
      <c r="D57" t="n">
        <v>3.6944</v>
      </c>
      <c r="E57" t="n">
        <v>27.07</v>
      </c>
      <c r="F57" t="n">
        <v>24.15</v>
      </c>
      <c r="G57" t="n">
        <v>90.58</v>
      </c>
      <c r="H57" t="n">
        <v>1.39</v>
      </c>
      <c r="I57" t="n">
        <v>16</v>
      </c>
      <c r="J57" t="n">
        <v>188.28</v>
      </c>
      <c r="K57" t="n">
        <v>51.39</v>
      </c>
      <c r="L57" t="n">
        <v>14.75</v>
      </c>
      <c r="M57" t="n">
        <v>14</v>
      </c>
      <c r="N57" t="n">
        <v>37.14</v>
      </c>
      <c r="O57" t="n">
        <v>23455.48</v>
      </c>
      <c r="P57" t="n">
        <v>292.97</v>
      </c>
      <c r="Q57" t="n">
        <v>452.6</v>
      </c>
      <c r="R57" t="n">
        <v>76.51000000000001</v>
      </c>
      <c r="S57" t="n">
        <v>57.64</v>
      </c>
      <c r="T57" t="n">
        <v>7312.44</v>
      </c>
      <c r="U57" t="n">
        <v>0.75</v>
      </c>
      <c r="V57" t="n">
        <v>0.88</v>
      </c>
      <c r="W57" t="n">
        <v>6.82</v>
      </c>
      <c r="X57" t="n">
        <v>0.43</v>
      </c>
      <c r="Y57" t="n">
        <v>1</v>
      </c>
      <c r="Z57" t="n">
        <v>10</v>
      </c>
      <c r="AA57" t="n">
        <v>505.4074882312057</v>
      </c>
      <c r="AB57" t="n">
        <v>691.5208224026735</v>
      </c>
      <c r="AC57" t="n">
        <v>625.5230456681317</v>
      </c>
      <c r="AD57" t="n">
        <v>505407.4882312057</v>
      </c>
      <c r="AE57" t="n">
        <v>691520.8224026735</v>
      </c>
      <c r="AF57" t="n">
        <v>2.0699146352171e-05</v>
      </c>
      <c r="AG57" t="n">
        <v>32</v>
      </c>
      <c r="AH57" t="n">
        <v>625523.0456681317</v>
      </c>
    </row>
    <row r="58">
      <c r="A58" t="n">
        <v>56</v>
      </c>
      <c r="B58" t="n">
        <v>85</v>
      </c>
      <c r="C58" t="inlineStr">
        <is>
          <t xml:space="preserve">CONCLUIDO	</t>
        </is>
      </c>
      <c r="D58" t="n">
        <v>3.7022</v>
      </c>
      <c r="E58" t="n">
        <v>27.01</v>
      </c>
      <c r="F58" t="n">
        <v>24.13</v>
      </c>
      <c r="G58" t="n">
        <v>96.52</v>
      </c>
      <c r="H58" t="n">
        <v>1.41</v>
      </c>
      <c r="I58" t="n">
        <v>15</v>
      </c>
      <c r="J58" t="n">
        <v>188.66</v>
      </c>
      <c r="K58" t="n">
        <v>51.39</v>
      </c>
      <c r="L58" t="n">
        <v>15</v>
      </c>
      <c r="M58" t="n">
        <v>13</v>
      </c>
      <c r="N58" t="n">
        <v>37.27</v>
      </c>
      <c r="O58" t="n">
        <v>23502.4</v>
      </c>
      <c r="P58" t="n">
        <v>291.96</v>
      </c>
      <c r="Q58" t="n">
        <v>452.59</v>
      </c>
      <c r="R58" t="n">
        <v>75.45999999999999</v>
      </c>
      <c r="S58" t="n">
        <v>57.64</v>
      </c>
      <c r="T58" t="n">
        <v>6794.35</v>
      </c>
      <c r="U58" t="n">
        <v>0.76</v>
      </c>
      <c r="V58" t="n">
        <v>0.88</v>
      </c>
      <c r="W58" t="n">
        <v>6.82</v>
      </c>
      <c r="X58" t="n">
        <v>0.41</v>
      </c>
      <c r="Y58" t="n">
        <v>1</v>
      </c>
      <c r="Z58" t="n">
        <v>10</v>
      </c>
      <c r="AA58" t="n">
        <v>504.2652007930905</v>
      </c>
      <c r="AB58" t="n">
        <v>689.9578943356793</v>
      </c>
      <c r="AC58" t="n">
        <v>624.1092812622678</v>
      </c>
      <c r="AD58" t="n">
        <v>504265.2007930905</v>
      </c>
      <c r="AE58" t="n">
        <v>689957.8943356792</v>
      </c>
      <c r="AF58" t="n">
        <v>2.074284853427011e-05</v>
      </c>
      <c r="AG58" t="n">
        <v>32</v>
      </c>
      <c r="AH58" t="n">
        <v>624109.2812622678</v>
      </c>
    </row>
    <row r="59">
      <c r="A59" t="n">
        <v>57</v>
      </c>
      <c r="B59" t="n">
        <v>85</v>
      </c>
      <c r="C59" t="inlineStr">
        <is>
          <t xml:space="preserve">CONCLUIDO	</t>
        </is>
      </c>
      <c r="D59" t="n">
        <v>3.7034</v>
      </c>
      <c r="E59" t="n">
        <v>27</v>
      </c>
      <c r="F59" t="n">
        <v>24.12</v>
      </c>
      <c r="G59" t="n">
        <v>96.48999999999999</v>
      </c>
      <c r="H59" t="n">
        <v>1.43</v>
      </c>
      <c r="I59" t="n">
        <v>15</v>
      </c>
      <c r="J59" t="n">
        <v>189.04</v>
      </c>
      <c r="K59" t="n">
        <v>51.39</v>
      </c>
      <c r="L59" t="n">
        <v>15.25</v>
      </c>
      <c r="M59" t="n">
        <v>13</v>
      </c>
      <c r="N59" t="n">
        <v>37.4</v>
      </c>
      <c r="O59" t="n">
        <v>23549.36</v>
      </c>
      <c r="P59" t="n">
        <v>291.77</v>
      </c>
      <c r="Q59" t="n">
        <v>452.58</v>
      </c>
      <c r="R59" t="n">
        <v>75.34999999999999</v>
      </c>
      <c r="S59" t="n">
        <v>57.64</v>
      </c>
      <c r="T59" t="n">
        <v>6739.48</v>
      </c>
      <c r="U59" t="n">
        <v>0.76</v>
      </c>
      <c r="V59" t="n">
        <v>0.88</v>
      </c>
      <c r="W59" t="n">
        <v>6.82</v>
      </c>
      <c r="X59" t="n">
        <v>0.4</v>
      </c>
      <c r="Y59" t="n">
        <v>1</v>
      </c>
      <c r="Z59" t="n">
        <v>10</v>
      </c>
      <c r="AA59" t="n">
        <v>504.0596452436685</v>
      </c>
      <c r="AB59" t="n">
        <v>689.6766441644893</v>
      </c>
      <c r="AC59" t="n">
        <v>623.8548732126792</v>
      </c>
      <c r="AD59" t="n">
        <v>504059.6452436685</v>
      </c>
      <c r="AE59" t="n">
        <v>689676.6441644892</v>
      </c>
      <c r="AF59" t="n">
        <v>2.074957194690074e-05</v>
      </c>
      <c r="AG59" t="n">
        <v>32</v>
      </c>
      <c r="AH59" t="n">
        <v>623854.8732126792</v>
      </c>
    </row>
    <row r="60">
      <c r="A60" t="n">
        <v>58</v>
      </c>
      <c r="B60" t="n">
        <v>85</v>
      </c>
      <c r="C60" t="inlineStr">
        <is>
          <t xml:space="preserve">CONCLUIDO	</t>
        </is>
      </c>
      <c r="D60" t="n">
        <v>3.7035</v>
      </c>
      <c r="E60" t="n">
        <v>27</v>
      </c>
      <c r="F60" t="n">
        <v>24.12</v>
      </c>
      <c r="G60" t="n">
        <v>96.48</v>
      </c>
      <c r="H60" t="n">
        <v>1.45</v>
      </c>
      <c r="I60" t="n">
        <v>15</v>
      </c>
      <c r="J60" t="n">
        <v>189.42</v>
      </c>
      <c r="K60" t="n">
        <v>51.39</v>
      </c>
      <c r="L60" t="n">
        <v>15.5</v>
      </c>
      <c r="M60" t="n">
        <v>13</v>
      </c>
      <c r="N60" t="n">
        <v>37.53</v>
      </c>
      <c r="O60" t="n">
        <v>23596.37</v>
      </c>
      <c r="P60" t="n">
        <v>291.3</v>
      </c>
      <c r="Q60" t="n">
        <v>452.56</v>
      </c>
      <c r="R60" t="n">
        <v>75.25</v>
      </c>
      <c r="S60" t="n">
        <v>57.64</v>
      </c>
      <c r="T60" t="n">
        <v>6689.99</v>
      </c>
      <c r="U60" t="n">
        <v>0.77</v>
      </c>
      <c r="V60" t="n">
        <v>0.88</v>
      </c>
      <c r="W60" t="n">
        <v>6.82</v>
      </c>
      <c r="X60" t="n">
        <v>0.4</v>
      </c>
      <c r="Y60" t="n">
        <v>1</v>
      </c>
      <c r="Z60" t="n">
        <v>10</v>
      </c>
      <c r="AA60" t="n">
        <v>503.746838078752</v>
      </c>
      <c r="AB60" t="n">
        <v>689.2486476013723</v>
      </c>
      <c r="AC60" t="n">
        <v>623.4677240408492</v>
      </c>
      <c r="AD60" t="n">
        <v>503746.838078752</v>
      </c>
      <c r="AE60" t="n">
        <v>689248.6476013723</v>
      </c>
      <c r="AF60" t="n">
        <v>2.075013223128663e-05</v>
      </c>
      <c r="AG60" t="n">
        <v>32</v>
      </c>
      <c r="AH60" t="n">
        <v>623467.7240408493</v>
      </c>
    </row>
    <row r="61">
      <c r="A61" t="n">
        <v>59</v>
      </c>
      <c r="B61" t="n">
        <v>85</v>
      </c>
      <c r="C61" t="inlineStr">
        <is>
          <t xml:space="preserve">CONCLUIDO	</t>
        </is>
      </c>
      <c r="D61" t="n">
        <v>3.7039</v>
      </c>
      <c r="E61" t="n">
        <v>27</v>
      </c>
      <c r="F61" t="n">
        <v>24.12</v>
      </c>
      <c r="G61" t="n">
        <v>96.47</v>
      </c>
      <c r="H61" t="n">
        <v>1.47</v>
      </c>
      <c r="I61" t="n">
        <v>15</v>
      </c>
      <c r="J61" t="n">
        <v>189.81</v>
      </c>
      <c r="K61" t="n">
        <v>51.39</v>
      </c>
      <c r="L61" t="n">
        <v>15.75</v>
      </c>
      <c r="M61" t="n">
        <v>13</v>
      </c>
      <c r="N61" t="n">
        <v>37.66</v>
      </c>
      <c r="O61" t="n">
        <v>23643.43</v>
      </c>
      <c r="P61" t="n">
        <v>290.77</v>
      </c>
      <c r="Q61" t="n">
        <v>452.55</v>
      </c>
      <c r="R61" t="n">
        <v>75.09</v>
      </c>
      <c r="S61" t="n">
        <v>57.64</v>
      </c>
      <c r="T61" t="n">
        <v>6608.56</v>
      </c>
      <c r="U61" t="n">
        <v>0.77</v>
      </c>
      <c r="V61" t="n">
        <v>0.88</v>
      </c>
      <c r="W61" t="n">
        <v>6.82</v>
      </c>
      <c r="X61" t="n">
        <v>0.39</v>
      </c>
      <c r="Y61" t="n">
        <v>1</v>
      </c>
      <c r="Z61" t="n">
        <v>10</v>
      </c>
      <c r="AA61" t="n">
        <v>503.3773288916701</v>
      </c>
      <c r="AB61" t="n">
        <v>688.7430688300121</v>
      </c>
      <c r="AC61" t="n">
        <v>623.0103969978434</v>
      </c>
      <c r="AD61" t="n">
        <v>503377.3288916701</v>
      </c>
      <c r="AE61" t="n">
        <v>688743.0688300121</v>
      </c>
      <c r="AF61" t="n">
        <v>2.075237336883017e-05</v>
      </c>
      <c r="AG61" t="n">
        <v>32</v>
      </c>
      <c r="AH61" t="n">
        <v>623010.3969978434</v>
      </c>
    </row>
    <row r="62">
      <c r="A62" t="n">
        <v>60</v>
      </c>
      <c r="B62" t="n">
        <v>85</v>
      </c>
      <c r="C62" t="inlineStr">
        <is>
          <t xml:space="preserve">CONCLUIDO	</t>
        </is>
      </c>
      <c r="D62" t="n">
        <v>3.7126</v>
      </c>
      <c r="E62" t="n">
        <v>26.94</v>
      </c>
      <c r="F62" t="n">
        <v>24.09</v>
      </c>
      <c r="G62" t="n">
        <v>103.24</v>
      </c>
      <c r="H62" t="n">
        <v>1.49</v>
      </c>
      <c r="I62" t="n">
        <v>14</v>
      </c>
      <c r="J62" t="n">
        <v>190.19</v>
      </c>
      <c r="K62" t="n">
        <v>51.39</v>
      </c>
      <c r="L62" t="n">
        <v>16</v>
      </c>
      <c r="M62" t="n">
        <v>12</v>
      </c>
      <c r="N62" t="n">
        <v>37.79</v>
      </c>
      <c r="O62" t="n">
        <v>23690.52</v>
      </c>
      <c r="P62" t="n">
        <v>290.13</v>
      </c>
      <c r="Q62" t="n">
        <v>452.56</v>
      </c>
      <c r="R62" t="n">
        <v>74.3</v>
      </c>
      <c r="S62" t="n">
        <v>57.64</v>
      </c>
      <c r="T62" t="n">
        <v>6220.21</v>
      </c>
      <c r="U62" t="n">
        <v>0.78</v>
      </c>
      <c r="V62" t="n">
        <v>0.88</v>
      </c>
      <c r="W62" t="n">
        <v>6.81</v>
      </c>
      <c r="X62" t="n">
        <v>0.36</v>
      </c>
      <c r="Y62" t="n">
        <v>1</v>
      </c>
      <c r="Z62" t="n">
        <v>10</v>
      </c>
      <c r="AA62" t="n">
        <v>502.4200639050639</v>
      </c>
      <c r="AB62" t="n">
        <v>687.4332966437868</v>
      </c>
      <c r="AC62" t="n">
        <v>621.8256276307947</v>
      </c>
      <c r="AD62" t="n">
        <v>502420.0639050639</v>
      </c>
      <c r="AE62" t="n">
        <v>687433.2966437868</v>
      </c>
      <c r="AF62" t="n">
        <v>2.080111811040225e-05</v>
      </c>
      <c r="AG62" t="n">
        <v>32</v>
      </c>
      <c r="AH62" t="n">
        <v>621825.6276307947</v>
      </c>
    </row>
    <row r="63">
      <c r="A63" t="n">
        <v>61</v>
      </c>
      <c r="B63" t="n">
        <v>85</v>
      </c>
      <c r="C63" t="inlineStr">
        <is>
          <t xml:space="preserve">CONCLUIDO	</t>
        </is>
      </c>
      <c r="D63" t="n">
        <v>3.7118</v>
      </c>
      <c r="E63" t="n">
        <v>26.94</v>
      </c>
      <c r="F63" t="n">
        <v>24.09</v>
      </c>
      <c r="G63" t="n">
        <v>103.26</v>
      </c>
      <c r="H63" t="n">
        <v>1.51</v>
      </c>
      <c r="I63" t="n">
        <v>14</v>
      </c>
      <c r="J63" t="n">
        <v>190.57</v>
      </c>
      <c r="K63" t="n">
        <v>51.39</v>
      </c>
      <c r="L63" t="n">
        <v>16.25</v>
      </c>
      <c r="M63" t="n">
        <v>12</v>
      </c>
      <c r="N63" t="n">
        <v>37.93</v>
      </c>
      <c r="O63" t="n">
        <v>23737.67</v>
      </c>
      <c r="P63" t="n">
        <v>290.63</v>
      </c>
      <c r="Q63" t="n">
        <v>452.55</v>
      </c>
      <c r="R63" t="n">
        <v>74.28</v>
      </c>
      <c r="S63" t="n">
        <v>57.64</v>
      </c>
      <c r="T63" t="n">
        <v>6208.99</v>
      </c>
      <c r="U63" t="n">
        <v>0.78</v>
      </c>
      <c r="V63" t="n">
        <v>0.88</v>
      </c>
      <c r="W63" t="n">
        <v>6.82</v>
      </c>
      <c r="X63" t="n">
        <v>0.37</v>
      </c>
      <c r="Y63" t="n">
        <v>1</v>
      </c>
      <c r="Z63" t="n">
        <v>10</v>
      </c>
      <c r="AA63" t="n">
        <v>502.7923214931926</v>
      </c>
      <c r="AB63" t="n">
        <v>687.9426358987103</v>
      </c>
      <c r="AC63" t="n">
        <v>622.2863562620902</v>
      </c>
      <c r="AD63" t="n">
        <v>502792.3214931926</v>
      </c>
      <c r="AE63" t="n">
        <v>687942.6358987102</v>
      </c>
      <c r="AF63" t="n">
        <v>2.079663583531516e-05</v>
      </c>
      <c r="AG63" t="n">
        <v>32</v>
      </c>
      <c r="AH63" t="n">
        <v>622286.3562620902</v>
      </c>
    </row>
    <row r="64">
      <c r="A64" t="n">
        <v>62</v>
      </c>
      <c r="B64" t="n">
        <v>85</v>
      </c>
      <c r="C64" t="inlineStr">
        <is>
          <t xml:space="preserve">CONCLUIDO	</t>
        </is>
      </c>
      <c r="D64" t="n">
        <v>3.7124</v>
      </c>
      <c r="E64" t="n">
        <v>26.94</v>
      </c>
      <c r="F64" t="n">
        <v>24.09</v>
      </c>
      <c r="G64" t="n">
        <v>103.24</v>
      </c>
      <c r="H64" t="n">
        <v>1.53</v>
      </c>
      <c r="I64" t="n">
        <v>14</v>
      </c>
      <c r="J64" t="n">
        <v>190.95</v>
      </c>
      <c r="K64" t="n">
        <v>51.39</v>
      </c>
      <c r="L64" t="n">
        <v>16.5</v>
      </c>
      <c r="M64" t="n">
        <v>12</v>
      </c>
      <c r="N64" t="n">
        <v>38.06</v>
      </c>
      <c r="O64" t="n">
        <v>23784.85</v>
      </c>
      <c r="P64" t="n">
        <v>290.06</v>
      </c>
      <c r="Q64" t="n">
        <v>452.63</v>
      </c>
      <c r="R64" t="n">
        <v>74.28</v>
      </c>
      <c r="S64" t="n">
        <v>57.64</v>
      </c>
      <c r="T64" t="n">
        <v>6208.64</v>
      </c>
      <c r="U64" t="n">
        <v>0.78</v>
      </c>
      <c r="V64" t="n">
        <v>0.88</v>
      </c>
      <c r="W64" t="n">
        <v>6.81</v>
      </c>
      <c r="X64" t="n">
        <v>0.36</v>
      </c>
      <c r="Y64" t="n">
        <v>1</v>
      </c>
      <c r="Z64" t="n">
        <v>10</v>
      </c>
      <c r="AA64" t="n">
        <v>502.3860697287272</v>
      </c>
      <c r="AB64" t="n">
        <v>687.3867843120057</v>
      </c>
      <c r="AC64" t="n">
        <v>621.7835543706783</v>
      </c>
      <c r="AD64" t="n">
        <v>502386.0697287272</v>
      </c>
      <c r="AE64" t="n">
        <v>687386.7843120057</v>
      </c>
      <c r="AF64" t="n">
        <v>2.079999754163048e-05</v>
      </c>
      <c r="AG64" t="n">
        <v>32</v>
      </c>
      <c r="AH64" t="n">
        <v>621783.5543706783</v>
      </c>
    </row>
    <row r="65">
      <c r="A65" t="n">
        <v>63</v>
      </c>
      <c r="B65" t="n">
        <v>85</v>
      </c>
      <c r="C65" t="inlineStr">
        <is>
          <t xml:space="preserve">CONCLUIDO	</t>
        </is>
      </c>
      <c r="D65" t="n">
        <v>3.7126</v>
      </c>
      <c r="E65" t="n">
        <v>26.94</v>
      </c>
      <c r="F65" t="n">
        <v>24.09</v>
      </c>
      <c r="G65" t="n">
        <v>103.24</v>
      </c>
      <c r="H65" t="n">
        <v>1.55</v>
      </c>
      <c r="I65" t="n">
        <v>14</v>
      </c>
      <c r="J65" t="n">
        <v>191.34</v>
      </c>
      <c r="K65" t="n">
        <v>51.39</v>
      </c>
      <c r="L65" t="n">
        <v>16.75</v>
      </c>
      <c r="M65" t="n">
        <v>12</v>
      </c>
      <c r="N65" t="n">
        <v>38.19</v>
      </c>
      <c r="O65" t="n">
        <v>23832.09</v>
      </c>
      <c r="P65" t="n">
        <v>289.46</v>
      </c>
      <c r="Q65" t="n">
        <v>452.57</v>
      </c>
      <c r="R65" t="n">
        <v>74.13</v>
      </c>
      <c r="S65" t="n">
        <v>57.64</v>
      </c>
      <c r="T65" t="n">
        <v>6130.6</v>
      </c>
      <c r="U65" t="n">
        <v>0.78</v>
      </c>
      <c r="V65" t="n">
        <v>0.88</v>
      </c>
      <c r="W65" t="n">
        <v>6.82</v>
      </c>
      <c r="X65" t="n">
        <v>0.36</v>
      </c>
      <c r="Y65" t="n">
        <v>1</v>
      </c>
      <c r="Z65" t="n">
        <v>10</v>
      </c>
      <c r="AA65" t="n">
        <v>501.9835788733268</v>
      </c>
      <c r="AB65" t="n">
        <v>686.8360785670034</v>
      </c>
      <c r="AC65" t="n">
        <v>621.2854072090586</v>
      </c>
      <c r="AD65" t="n">
        <v>501983.5788733268</v>
      </c>
      <c r="AE65" t="n">
        <v>686836.0785670034</v>
      </c>
      <c r="AF65" t="n">
        <v>2.080111811040225e-05</v>
      </c>
      <c r="AG65" t="n">
        <v>32</v>
      </c>
      <c r="AH65" t="n">
        <v>621285.4072090585</v>
      </c>
    </row>
    <row r="66">
      <c r="A66" t="n">
        <v>64</v>
      </c>
      <c r="B66" t="n">
        <v>85</v>
      </c>
      <c r="C66" t="inlineStr">
        <is>
          <t xml:space="preserve">CONCLUIDO	</t>
        </is>
      </c>
      <c r="D66" t="n">
        <v>3.7121</v>
      </c>
      <c r="E66" t="n">
        <v>26.94</v>
      </c>
      <c r="F66" t="n">
        <v>24.09</v>
      </c>
      <c r="G66" t="n">
        <v>103.25</v>
      </c>
      <c r="H66" t="n">
        <v>1.57</v>
      </c>
      <c r="I66" t="n">
        <v>14</v>
      </c>
      <c r="J66" t="n">
        <v>191.72</v>
      </c>
      <c r="K66" t="n">
        <v>51.39</v>
      </c>
      <c r="L66" t="n">
        <v>17</v>
      </c>
      <c r="M66" t="n">
        <v>12</v>
      </c>
      <c r="N66" t="n">
        <v>38.33</v>
      </c>
      <c r="O66" t="n">
        <v>23879.37</v>
      </c>
      <c r="P66" t="n">
        <v>288.17</v>
      </c>
      <c r="Q66" t="n">
        <v>452.56</v>
      </c>
      <c r="R66" t="n">
        <v>74.34999999999999</v>
      </c>
      <c r="S66" t="n">
        <v>57.64</v>
      </c>
      <c r="T66" t="n">
        <v>6243.53</v>
      </c>
      <c r="U66" t="n">
        <v>0.78</v>
      </c>
      <c r="V66" t="n">
        <v>0.88</v>
      </c>
      <c r="W66" t="n">
        <v>6.82</v>
      </c>
      <c r="X66" t="n">
        <v>0.37</v>
      </c>
      <c r="Y66" t="n">
        <v>1</v>
      </c>
      <c r="Z66" t="n">
        <v>10</v>
      </c>
      <c r="AA66" t="n">
        <v>501.1720406620565</v>
      </c>
      <c r="AB66" t="n">
        <v>685.7256961838044</v>
      </c>
      <c r="AC66" t="n">
        <v>620.2809981620807</v>
      </c>
      <c r="AD66" t="n">
        <v>501172.0406620565</v>
      </c>
      <c r="AE66" t="n">
        <v>685725.6961838044</v>
      </c>
      <c r="AF66" t="n">
        <v>2.079831668847282e-05</v>
      </c>
      <c r="AG66" t="n">
        <v>32</v>
      </c>
      <c r="AH66" t="n">
        <v>620280.9981620807</v>
      </c>
    </row>
    <row r="67">
      <c r="A67" t="n">
        <v>65</v>
      </c>
      <c r="B67" t="n">
        <v>85</v>
      </c>
      <c r="C67" t="inlineStr">
        <is>
          <t xml:space="preserve">CONCLUIDO	</t>
        </is>
      </c>
      <c r="D67" t="n">
        <v>3.7185</v>
      </c>
      <c r="E67" t="n">
        <v>26.89</v>
      </c>
      <c r="F67" t="n">
        <v>24.08</v>
      </c>
      <c r="G67" t="n">
        <v>111.13</v>
      </c>
      <c r="H67" t="n">
        <v>1.59</v>
      </c>
      <c r="I67" t="n">
        <v>13</v>
      </c>
      <c r="J67" t="n">
        <v>192.1</v>
      </c>
      <c r="K67" t="n">
        <v>51.39</v>
      </c>
      <c r="L67" t="n">
        <v>17.25</v>
      </c>
      <c r="M67" t="n">
        <v>11</v>
      </c>
      <c r="N67" t="n">
        <v>38.46</v>
      </c>
      <c r="O67" t="n">
        <v>23926.69</v>
      </c>
      <c r="P67" t="n">
        <v>287.85</v>
      </c>
      <c r="Q67" t="n">
        <v>452.58</v>
      </c>
      <c r="R67" t="n">
        <v>73.97</v>
      </c>
      <c r="S67" t="n">
        <v>57.64</v>
      </c>
      <c r="T67" t="n">
        <v>6056.65</v>
      </c>
      <c r="U67" t="n">
        <v>0.78</v>
      </c>
      <c r="V67" t="n">
        <v>0.88</v>
      </c>
      <c r="W67" t="n">
        <v>6.81</v>
      </c>
      <c r="X67" t="n">
        <v>0.35</v>
      </c>
      <c r="Y67" t="n">
        <v>1</v>
      </c>
      <c r="Z67" t="n">
        <v>10</v>
      </c>
      <c r="AA67" t="n">
        <v>500.5841107134132</v>
      </c>
      <c r="AB67" t="n">
        <v>684.9212644904319</v>
      </c>
      <c r="AC67" t="n">
        <v>619.5533403004966</v>
      </c>
      <c r="AD67" t="n">
        <v>500584.1107134132</v>
      </c>
      <c r="AE67" t="n">
        <v>684921.2644904319</v>
      </c>
      <c r="AF67" t="n">
        <v>2.083417488916952e-05</v>
      </c>
      <c r="AG67" t="n">
        <v>32</v>
      </c>
      <c r="AH67" t="n">
        <v>619553.3403004967</v>
      </c>
    </row>
    <row r="68">
      <c r="A68" t="n">
        <v>66</v>
      </c>
      <c r="B68" t="n">
        <v>85</v>
      </c>
      <c r="C68" t="inlineStr">
        <is>
          <t xml:space="preserve">CONCLUIDO	</t>
        </is>
      </c>
      <c r="D68" t="n">
        <v>3.7184</v>
      </c>
      <c r="E68" t="n">
        <v>26.89</v>
      </c>
      <c r="F68" t="n">
        <v>24.08</v>
      </c>
      <c r="G68" t="n">
        <v>111.14</v>
      </c>
      <c r="H68" t="n">
        <v>1.61</v>
      </c>
      <c r="I68" t="n">
        <v>13</v>
      </c>
      <c r="J68" t="n">
        <v>192.49</v>
      </c>
      <c r="K68" t="n">
        <v>51.39</v>
      </c>
      <c r="L68" t="n">
        <v>17.5</v>
      </c>
      <c r="M68" t="n">
        <v>11</v>
      </c>
      <c r="N68" t="n">
        <v>38.59</v>
      </c>
      <c r="O68" t="n">
        <v>23974.06</v>
      </c>
      <c r="P68" t="n">
        <v>288.47</v>
      </c>
      <c r="Q68" t="n">
        <v>452.55</v>
      </c>
      <c r="R68" t="n">
        <v>73.84</v>
      </c>
      <c r="S68" t="n">
        <v>57.64</v>
      </c>
      <c r="T68" t="n">
        <v>5992.4</v>
      </c>
      <c r="U68" t="n">
        <v>0.78</v>
      </c>
      <c r="V68" t="n">
        <v>0.88</v>
      </c>
      <c r="W68" t="n">
        <v>6.82</v>
      </c>
      <c r="X68" t="n">
        <v>0.36</v>
      </c>
      <c r="Y68" t="n">
        <v>1</v>
      </c>
      <c r="Z68" t="n">
        <v>10</v>
      </c>
      <c r="AA68" t="n">
        <v>500.9931390642127</v>
      </c>
      <c r="AB68" t="n">
        <v>685.4809151250531</v>
      </c>
      <c r="AC68" t="n">
        <v>620.0595786640241</v>
      </c>
      <c r="AD68" t="n">
        <v>500993.1390642127</v>
      </c>
      <c r="AE68" t="n">
        <v>685480.9151250531</v>
      </c>
      <c r="AF68" t="n">
        <v>2.083361460478363e-05</v>
      </c>
      <c r="AG68" t="n">
        <v>32</v>
      </c>
      <c r="AH68" t="n">
        <v>620059.5786640241</v>
      </c>
    </row>
    <row r="69">
      <c r="A69" t="n">
        <v>67</v>
      </c>
      <c r="B69" t="n">
        <v>85</v>
      </c>
      <c r="C69" t="inlineStr">
        <is>
          <t xml:space="preserve">CONCLUIDO	</t>
        </is>
      </c>
      <c r="D69" t="n">
        <v>3.7213</v>
      </c>
      <c r="E69" t="n">
        <v>26.87</v>
      </c>
      <c r="F69" t="n">
        <v>24.06</v>
      </c>
      <c r="G69" t="n">
        <v>111.04</v>
      </c>
      <c r="H69" t="n">
        <v>1.63</v>
      </c>
      <c r="I69" t="n">
        <v>13</v>
      </c>
      <c r="J69" t="n">
        <v>192.87</v>
      </c>
      <c r="K69" t="n">
        <v>51.39</v>
      </c>
      <c r="L69" t="n">
        <v>17.75</v>
      </c>
      <c r="M69" t="n">
        <v>11</v>
      </c>
      <c r="N69" t="n">
        <v>38.73</v>
      </c>
      <c r="O69" t="n">
        <v>24021.47</v>
      </c>
      <c r="P69" t="n">
        <v>288.69</v>
      </c>
      <c r="Q69" t="n">
        <v>452.61</v>
      </c>
      <c r="R69" t="n">
        <v>73.23</v>
      </c>
      <c r="S69" t="n">
        <v>57.64</v>
      </c>
      <c r="T69" t="n">
        <v>5686.82</v>
      </c>
      <c r="U69" t="n">
        <v>0.79</v>
      </c>
      <c r="V69" t="n">
        <v>0.88</v>
      </c>
      <c r="W69" t="n">
        <v>6.82</v>
      </c>
      <c r="X69" t="n">
        <v>0.33</v>
      </c>
      <c r="Y69" t="n">
        <v>1</v>
      </c>
      <c r="Z69" t="n">
        <v>10</v>
      </c>
      <c r="AA69" t="n">
        <v>500.947317180673</v>
      </c>
      <c r="AB69" t="n">
        <v>685.4182196024751</v>
      </c>
      <c r="AC69" t="n">
        <v>620.0028667141273</v>
      </c>
      <c r="AD69" t="n">
        <v>500947.317180673</v>
      </c>
      <c r="AE69" t="n">
        <v>685418.2196024752</v>
      </c>
      <c r="AF69" t="n">
        <v>2.084986285197433e-05</v>
      </c>
      <c r="AG69" t="n">
        <v>32</v>
      </c>
      <c r="AH69" t="n">
        <v>620002.8667141274</v>
      </c>
    </row>
    <row r="70">
      <c r="A70" t="n">
        <v>68</v>
      </c>
      <c r="B70" t="n">
        <v>85</v>
      </c>
      <c r="C70" t="inlineStr">
        <is>
          <t xml:space="preserve">CONCLUIDO	</t>
        </is>
      </c>
      <c r="D70" t="n">
        <v>3.7198</v>
      </c>
      <c r="E70" t="n">
        <v>26.88</v>
      </c>
      <c r="F70" t="n">
        <v>24.07</v>
      </c>
      <c r="G70" t="n">
        <v>111.09</v>
      </c>
      <c r="H70" t="n">
        <v>1.65</v>
      </c>
      <c r="I70" t="n">
        <v>13</v>
      </c>
      <c r="J70" t="n">
        <v>193.26</v>
      </c>
      <c r="K70" t="n">
        <v>51.39</v>
      </c>
      <c r="L70" t="n">
        <v>18</v>
      </c>
      <c r="M70" t="n">
        <v>11</v>
      </c>
      <c r="N70" t="n">
        <v>38.86</v>
      </c>
      <c r="O70" t="n">
        <v>24068.93</v>
      </c>
      <c r="P70" t="n">
        <v>288.59</v>
      </c>
      <c r="Q70" t="n">
        <v>452.56</v>
      </c>
      <c r="R70" t="n">
        <v>73.66</v>
      </c>
      <c r="S70" t="n">
        <v>57.64</v>
      </c>
      <c r="T70" t="n">
        <v>5904.5</v>
      </c>
      <c r="U70" t="n">
        <v>0.78</v>
      </c>
      <c r="V70" t="n">
        <v>0.88</v>
      </c>
      <c r="W70" t="n">
        <v>6.81</v>
      </c>
      <c r="X70" t="n">
        <v>0.35</v>
      </c>
      <c r="Y70" t="n">
        <v>1</v>
      </c>
      <c r="Z70" t="n">
        <v>10</v>
      </c>
      <c r="AA70" t="n">
        <v>500.9795988195816</v>
      </c>
      <c r="AB70" t="n">
        <v>685.4623887649952</v>
      </c>
      <c r="AC70" t="n">
        <v>620.0428204337685</v>
      </c>
      <c r="AD70" t="n">
        <v>500979.5988195816</v>
      </c>
      <c r="AE70" t="n">
        <v>685462.3887649953</v>
      </c>
      <c r="AF70" t="n">
        <v>2.084145858618604e-05</v>
      </c>
      <c r="AG70" t="n">
        <v>32</v>
      </c>
      <c r="AH70" t="n">
        <v>620042.8204337684</v>
      </c>
    </row>
    <row r="71">
      <c r="A71" t="n">
        <v>69</v>
      </c>
      <c r="B71" t="n">
        <v>85</v>
      </c>
      <c r="C71" t="inlineStr">
        <is>
          <t xml:space="preserve">CONCLUIDO	</t>
        </is>
      </c>
      <c r="D71" t="n">
        <v>3.7213</v>
      </c>
      <c r="E71" t="n">
        <v>26.87</v>
      </c>
      <c r="F71" t="n">
        <v>24.06</v>
      </c>
      <c r="G71" t="n">
        <v>111.04</v>
      </c>
      <c r="H71" t="n">
        <v>1.67</v>
      </c>
      <c r="I71" t="n">
        <v>13</v>
      </c>
      <c r="J71" t="n">
        <v>193.64</v>
      </c>
      <c r="K71" t="n">
        <v>51.39</v>
      </c>
      <c r="L71" t="n">
        <v>18.25</v>
      </c>
      <c r="M71" t="n">
        <v>11</v>
      </c>
      <c r="N71" t="n">
        <v>39</v>
      </c>
      <c r="O71" t="n">
        <v>24116.44</v>
      </c>
      <c r="P71" t="n">
        <v>287.52</v>
      </c>
      <c r="Q71" t="n">
        <v>452.55</v>
      </c>
      <c r="R71" t="n">
        <v>73.22</v>
      </c>
      <c r="S71" t="n">
        <v>57.64</v>
      </c>
      <c r="T71" t="n">
        <v>5683.84</v>
      </c>
      <c r="U71" t="n">
        <v>0.79</v>
      </c>
      <c r="V71" t="n">
        <v>0.88</v>
      </c>
      <c r="W71" t="n">
        <v>6.82</v>
      </c>
      <c r="X71" t="n">
        <v>0.34</v>
      </c>
      <c r="Y71" t="n">
        <v>1</v>
      </c>
      <c r="Z71" t="n">
        <v>10</v>
      </c>
      <c r="AA71" t="n">
        <v>500.1868790394807</v>
      </c>
      <c r="AB71" t="n">
        <v>684.377754589533</v>
      </c>
      <c r="AC71" t="n">
        <v>619.0617022217185</v>
      </c>
      <c r="AD71" t="n">
        <v>500186.8790394808</v>
      </c>
      <c r="AE71" t="n">
        <v>684377.754589533</v>
      </c>
      <c r="AF71" t="n">
        <v>2.084986285197433e-05</v>
      </c>
      <c r="AG71" t="n">
        <v>32</v>
      </c>
      <c r="AH71" t="n">
        <v>619061.7022217185</v>
      </c>
    </row>
    <row r="72">
      <c r="A72" t="n">
        <v>70</v>
      </c>
      <c r="B72" t="n">
        <v>85</v>
      </c>
      <c r="C72" t="inlineStr">
        <is>
          <t xml:space="preserve">CONCLUIDO	</t>
        </is>
      </c>
      <c r="D72" t="n">
        <v>3.7197</v>
      </c>
      <c r="E72" t="n">
        <v>26.88</v>
      </c>
      <c r="F72" t="n">
        <v>24.07</v>
      </c>
      <c r="G72" t="n">
        <v>111.09</v>
      </c>
      <c r="H72" t="n">
        <v>1.69</v>
      </c>
      <c r="I72" t="n">
        <v>13</v>
      </c>
      <c r="J72" t="n">
        <v>194.03</v>
      </c>
      <c r="K72" t="n">
        <v>51.39</v>
      </c>
      <c r="L72" t="n">
        <v>18.5</v>
      </c>
      <c r="M72" t="n">
        <v>11</v>
      </c>
      <c r="N72" t="n">
        <v>39.13</v>
      </c>
      <c r="O72" t="n">
        <v>24163.99</v>
      </c>
      <c r="P72" t="n">
        <v>286.36</v>
      </c>
      <c r="Q72" t="n">
        <v>452.59</v>
      </c>
      <c r="R72" t="n">
        <v>73.67</v>
      </c>
      <c r="S72" t="n">
        <v>57.64</v>
      </c>
      <c r="T72" t="n">
        <v>5906.87</v>
      </c>
      <c r="U72" t="n">
        <v>0.78</v>
      </c>
      <c r="V72" t="n">
        <v>0.88</v>
      </c>
      <c r="W72" t="n">
        <v>6.81</v>
      </c>
      <c r="X72" t="n">
        <v>0.35</v>
      </c>
      <c r="Y72" t="n">
        <v>1</v>
      </c>
      <c r="Z72" t="n">
        <v>10</v>
      </c>
      <c r="AA72" t="n">
        <v>499.5353487591669</v>
      </c>
      <c r="AB72" t="n">
        <v>683.4863021165203</v>
      </c>
      <c r="AC72" t="n">
        <v>618.2553287215687</v>
      </c>
      <c r="AD72" t="n">
        <v>499535.3487591669</v>
      </c>
      <c r="AE72" t="n">
        <v>683486.3021165202</v>
      </c>
      <c r="AF72" t="n">
        <v>2.084089830180015e-05</v>
      </c>
      <c r="AG72" t="n">
        <v>32</v>
      </c>
      <c r="AH72" t="n">
        <v>618255.3287215687</v>
      </c>
    </row>
    <row r="73">
      <c r="A73" t="n">
        <v>71</v>
      </c>
      <c r="B73" t="n">
        <v>85</v>
      </c>
      <c r="C73" t="inlineStr">
        <is>
          <t xml:space="preserve">CONCLUIDO	</t>
        </is>
      </c>
      <c r="D73" t="n">
        <v>3.731</v>
      </c>
      <c r="E73" t="n">
        <v>26.8</v>
      </c>
      <c r="F73" t="n">
        <v>24.02</v>
      </c>
      <c r="G73" t="n">
        <v>120.12</v>
      </c>
      <c r="H73" t="n">
        <v>1.71</v>
      </c>
      <c r="I73" t="n">
        <v>12</v>
      </c>
      <c r="J73" t="n">
        <v>194.41</v>
      </c>
      <c r="K73" t="n">
        <v>51.39</v>
      </c>
      <c r="L73" t="n">
        <v>18.75</v>
      </c>
      <c r="M73" t="n">
        <v>10</v>
      </c>
      <c r="N73" t="n">
        <v>39.27</v>
      </c>
      <c r="O73" t="n">
        <v>24211.59</v>
      </c>
      <c r="P73" t="n">
        <v>285.46</v>
      </c>
      <c r="Q73" t="n">
        <v>452.61</v>
      </c>
      <c r="R73" t="n">
        <v>72.13</v>
      </c>
      <c r="S73" t="n">
        <v>57.64</v>
      </c>
      <c r="T73" t="n">
        <v>5142.33</v>
      </c>
      <c r="U73" t="n">
        <v>0.8</v>
      </c>
      <c r="V73" t="n">
        <v>0.88</v>
      </c>
      <c r="W73" t="n">
        <v>6.81</v>
      </c>
      <c r="X73" t="n">
        <v>0.3</v>
      </c>
      <c r="Y73" t="n">
        <v>1</v>
      </c>
      <c r="Z73" t="n">
        <v>10</v>
      </c>
      <c r="AA73" t="n">
        <v>498.2531282754257</v>
      </c>
      <c r="AB73" t="n">
        <v>681.7319114830901</v>
      </c>
      <c r="AC73" t="n">
        <v>616.6683746678904</v>
      </c>
      <c r="AD73" t="n">
        <v>498253.1282754257</v>
      </c>
      <c r="AE73" t="n">
        <v>681731.9114830901</v>
      </c>
      <c r="AF73" t="n">
        <v>2.090421043740527e-05</v>
      </c>
      <c r="AG73" t="n">
        <v>32</v>
      </c>
      <c r="AH73" t="n">
        <v>616668.3746678904</v>
      </c>
    </row>
    <row r="74">
      <c r="A74" t="n">
        <v>72</v>
      </c>
      <c r="B74" t="n">
        <v>85</v>
      </c>
      <c r="C74" t="inlineStr">
        <is>
          <t xml:space="preserve">CONCLUIDO	</t>
        </is>
      </c>
      <c r="D74" t="n">
        <v>3.7307</v>
      </c>
      <c r="E74" t="n">
        <v>26.8</v>
      </c>
      <c r="F74" t="n">
        <v>24.03</v>
      </c>
      <c r="G74" t="n">
        <v>120.13</v>
      </c>
      <c r="H74" t="n">
        <v>1.73</v>
      </c>
      <c r="I74" t="n">
        <v>12</v>
      </c>
      <c r="J74" t="n">
        <v>194.8</v>
      </c>
      <c r="K74" t="n">
        <v>51.39</v>
      </c>
      <c r="L74" t="n">
        <v>19</v>
      </c>
      <c r="M74" t="n">
        <v>10</v>
      </c>
      <c r="N74" t="n">
        <v>39.41</v>
      </c>
      <c r="O74" t="n">
        <v>24259.23</v>
      </c>
      <c r="P74" t="n">
        <v>285.72</v>
      </c>
      <c r="Q74" t="n">
        <v>452.61</v>
      </c>
      <c r="R74" t="n">
        <v>72.09</v>
      </c>
      <c r="S74" t="n">
        <v>57.64</v>
      </c>
      <c r="T74" t="n">
        <v>5125.11</v>
      </c>
      <c r="U74" t="n">
        <v>0.8</v>
      </c>
      <c r="V74" t="n">
        <v>0.88</v>
      </c>
      <c r="W74" t="n">
        <v>6.81</v>
      </c>
      <c r="X74" t="n">
        <v>0.3</v>
      </c>
      <c r="Y74" t="n">
        <v>1</v>
      </c>
      <c r="Z74" t="n">
        <v>10</v>
      </c>
      <c r="AA74" t="n">
        <v>498.4496386531258</v>
      </c>
      <c r="AB74" t="n">
        <v>682.0007856512854</v>
      </c>
      <c r="AC74" t="n">
        <v>616.9115878628404</v>
      </c>
      <c r="AD74" t="n">
        <v>498449.6386531258</v>
      </c>
      <c r="AE74" t="n">
        <v>682000.7856512853</v>
      </c>
      <c r="AF74" t="n">
        <v>2.090252958424761e-05</v>
      </c>
      <c r="AG74" t="n">
        <v>32</v>
      </c>
      <c r="AH74" t="n">
        <v>616911.5878628404</v>
      </c>
    </row>
    <row r="75">
      <c r="A75" t="n">
        <v>73</v>
      </c>
      <c r="B75" t="n">
        <v>85</v>
      </c>
      <c r="C75" t="inlineStr">
        <is>
          <t xml:space="preserve">CONCLUIDO	</t>
        </is>
      </c>
      <c r="D75" t="n">
        <v>3.7304</v>
      </c>
      <c r="E75" t="n">
        <v>26.81</v>
      </c>
      <c r="F75" t="n">
        <v>24.03</v>
      </c>
      <c r="G75" t="n">
        <v>120.14</v>
      </c>
      <c r="H75" t="n">
        <v>1.75</v>
      </c>
      <c r="I75" t="n">
        <v>12</v>
      </c>
      <c r="J75" t="n">
        <v>195.19</v>
      </c>
      <c r="K75" t="n">
        <v>51.39</v>
      </c>
      <c r="L75" t="n">
        <v>19.25</v>
      </c>
      <c r="M75" t="n">
        <v>10</v>
      </c>
      <c r="N75" t="n">
        <v>39.54</v>
      </c>
      <c r="O75" t="n">
        <v>24306.92</v>
      </c>
      <c r="P75" t="n">
        <v>285.87</v>
      </c>
      <c r="Q75" t="n">
        <v>452.56</v>
      </c>
      <c r="R75" t="n">
        <v>72.13</v>
      </c>
      <c r="S75" t="n">
        <v>57.64</v>
      </c>
      <c r="T75" t="n">
        <v>5142.12</v>
      </c>
      <c r="U75" t="n">
        <v>0.8</v>
      </c>
      <c r="V75" t="n">
        <v>0.88</v>
      </c>
      <c r="W75" t="n">
        <v>6.81</v>
      </c>
      <c r="X75" t="n">
        <v>0.3</v>
      </c>
      <c r="Y75" t="n">
        <v>1</v>
      </c>
      <c r="Z75" t="n">
        <v>10</v>
      </c>
      <c r="AA75" t="n">
        <v>498.5639063472956</v>
      </c>
      <c r="AB75" t="n">
        <v>682.1571317515832</v>
      </c>
      <c r="AC75" t="n">
        <v>617.053012510759</v>
      </c>
      <c r="AD75" t="n">
        <v>498563.9063472956</v>
      </c>
      <c r="AE75" t="n">
        <v>682157.1317515832</v>
      </c>
      <c r="AF75" t="n">
        <v>2.090084873108995e-05</v>
      </c>
      <c r="AG75" t="n">
        <v>32</v>
      </c>
      <c r="AH75" t="n">
        <v>617053.0125107591</v>
      </c>
    </row>
    <row r="76">
      <c r="A76" t="n">
        <v>74</v>
      </c>
      <c r="B76" t="n">
        <v>85</v>
      </c>
      <c r="C76" t="inlineStr">
        <is>
          <t xml:space="preserve">CONCLUIDO	</t>
        </is>
      </c>
      <c r="D76" t="n">
        <v>3.7291</v>
      </c>
      <c r="E76" t="n">
        <v>26.82</v>
      </c>
      <c r="F76" t="n">
        <v>24.04</v>
      </c>
      <c r="G76" t="n">
        <v>120.18</v>
      </c>
      <c r="H76" t="n">
        <v>1.77</v>
      </c>
      <c r="I76" t="n">
        <v>12</v>
      </c>
      <c r="J76" t="n">
        <v>195.57</v>
      </c>
      <c r="K76" t="n">
        <v>51.39</v>
      </c>
      <c r="L76" t="n">
        <v>19.5</v>
      </c>
      <c r="M76" t="n">
        <v>10</v>
      </c>
      <c r="N76" t="n">
        <v>39.68</v>
      </c>
      <c r="O76" t="n">
        <v>24354.66</v>
      </c>
      <c r="P76" t="n">
        <v>285.91</v>
      </c>
      <c r="Q76" t="n">
        <v>452.58</v>
      </c>
      <c r="R76" t="n">
        <v>72.51000000000001</v>
      </c>
      <c r="S76" t="n">
        <v>57.64</v>
      </c>
      <c r="T76" t="n">
        <v>5333.26</v>
      </c>
      <c r="U76" t="n">
        <v>0.79</v>
      </c>
      <c r="V76" t="n">
        <v>0.88</v>
      </c>
      <c r="W76" t="n">
        <v>6.81</v>
      </c>
      <c r="X76" t="n">
        <v>0.31</v>
      </c>
      <c r="Y76" t="n">
        <v>1</v>
      </c>
      <c r="Z76" t="n">
        <v>10</v>
      </c>
      <c r="AA76" t="n">
        <v>498.6745986627456</v>
      </c>
      <c r="AB76" t="n">
        <v>682.3085858609822</v>
      </c>
      <c r="AC76" t="n">
        <v>617.1900120525241</v>
      </c>
      <c r="AD76" t="n">
        <v>498674.5986627456</v>
      </c>
      <c r="AE76" t="n">
        <v>682308.5858609823</v>
      </c>
      <c r="AF76" t="n">
        <v>2.089356503407343e-05</v>
      </c>
      <c r="AG76" t="n">
        <v>32</v>
      </c>
      <c r="AH76" t="n">
        <v>617190.0120525241</v>
      </c>
    </row>
    <row r="77">
      <c r="A77" t="n">
        <v>75</v>
      </c>
      <c r="B77" t="n">
        <v>85</v>
      </c>
      <c r="C77" t="inlineStr">
        <is>
          <t xml:space="preserve">CONCLUIDO	</t>
        </is>
      </c>
      <c r="D77" t="n">
        <v>3.7292</v>
      </c>
      <c r="E77" t="n">
        <v>26.82</v>
      </c>
      <c r="F77" t="n">
        <v>24.04</v>
      </c>
      <c r="G77" t="n">
        <v>120.18</v>
      </c>
      <c r="H77" t="n">
        <v>1.79</v>
      </c>
      <c r="I77" t="n">
        <v>12</v>
      </c>
      <c r="J77" t="n">
        <v>195.96</v>
      </c>
      <c r="K77" t="n">
        <v>51.39</v>
      </c>
      <c r="L77" t="n">
        <v>19.75</v>
      </c>
      <c r="M77" t="n">
        <v>10</v>
      </c>
      <c r="N77" t="n">
        <v>39.82</v>
      </c>
      <c r="O77" t="n">
        <v>24402.44</v>
      </c>
      <c r="P77" t="n">
        <v>285.54</v>
      </c>
      <c r="Q77" t="n">
        <v>452.58</v>
      </c>
      <c r="R77" t="n">
        <v>72.45</v>
      </c>
      <c r="S77" t="n">
        <v>57.64</v>
      </c>
      <c r="T77" t="n">
        <v>5303.8</v>
      </c>
      <c r="U77" t="n">
        <v>0.8</v>
      </c>
      <c r="V77" t="n">
        <v>0.88</v>
      </c>
      <c r="W77" t="n">
        <v>6.82</v>
      </c>
      <c r="X77" t="n">
        <v>0.31</v>
      </c>
      <c r="Y77" t="n">
        <v>1</v>
      </c>
      <c r="Z77" t="n">
        <v>10</v>
      </c>
      <c r="AA77" t="n">
        <v>498.4289486559312</v>
      </c>
      <c r="AB77" t="n">
        <v>681.9724766843455</v>
      </c>
      <c r="AC77" t="n">
        <v>616.8859806639733</v>
      </c>
      <c r="AD77" t="n">
        <v>498428.9486559312</v>
      </c>
      <c r="AE77" t="n">
        <v>681972.4766843454</v>
      </c>
      <c r="AF77" t="n">
        <v>2.089412531845932e-05</v>
      </c>
      <c r="AG77" t="n">
        <v>32</v>
      </c>
      <c r="AH77" t="n">
        <v>616885.9806639734</v>
      </c>
    </row>
    <row r="78">
      <c r="A78" t="n">
        <v>76</v>
      </c>
      <c r="B78" t="n">
        <v>85</v>
      </c>
      <c r="C78" t="inlineStr">
        <is>
          <t xml:space="preserve">CONCLUIDO	</t>
        </is>
      </c>
      <c r="D78" t="n">
        <v>3.7291</v>
      </c>
      <c r="E78" t="n">
        <v>26.82</v>
      </c>
      <c r="F78" t="n">
        <v>24.04</v>
      </c>
      <c r="G78" t="n">
        <v>120.18</v>
      </c>
      <c r="H78" t="n">
        <v>1.81</v>
      </c>
      <c r="I78" t="n">
        <v>12</v>
      </c>
      <c r="J78" t="n">
        <v>196.35</v>
      </c>
      <c r="K78" t="n">
        <v>51.39</v>
      </c>
      <c r="L78" t="n">
        <v>20</v>
      </c>
      <c r="M78" t="n">
        <v>10</v>
      </c>
      <c r="N78" t="n">
        <v>39.96</v>
      </c>
      <c r="O78" t="n">
        <v>24450.27</v>
      </c>
      <c r="P78" t="n">
        <v>284.68</v>
      </c>
      <c r="Q78" t="n">
        <v>452.56</v>
      </c>
      <c r="R78" t="n">
        <v>72.59</v>
      </c>
      <c r="S78" t="n">
        <v>57.64</v>
      </c>
      <c r="T78" t="n">
        <v>5375.02</v>
      </c>
      <c r="U78" t="n">
        <v>0.79</v>
      </c>
      <c r="V78" t="n">
        <v>0.88</v>
      </c>
      <c r="W78" t="n">
        <v>6.81</v>
      </c>
      <c r="X78" t="n">
        <v>0.31</v>
      </c>
      <c r="Y78" t="n">
        <v>1</v>
      </c>
      <c r="Z78" t="n">
        <v>10</v>
      </c>
      <c r="AA78" t="n">
        <v>497.8768358379521</v>
      </c>
      <c r="AB78" t="n">
        <v>681.2170515692879</v>
      </c>
      <c r="AC78" t="n">
        <v>616.2026522616511</v>
      </c>
      <c r="AD78" t="n">
        <v>497876.835837952</v>
      </c>
      <c r="AE78" t="n">
        <v>681217.0515692879</v>
      </c>
      <c r="AF78" t="n">
        <v>2.089356503407343e-05</v>
      </c>
      <c r="AG78" t="n">
        <v>32</v>
      </c>
      <c r="AH78" t="n">
        <v>616202.6522616511</v>
      </c>
    </row>
    <row r="79">
      <c r="A79" t="n">
        <v>77</v>
      </c>
      <c r="B79" t="n">
        <v>85</v>
      </c>
      <c r="C79" t="inlineStr">
        <is>
          <t xml:space="preserve">CONCLUIDO	</t>
        </is>
      </c>
      <c r="D79" t="n">
        <v>3.7278</v>
      </c>
      <c r="E79" t="n">
        <v>26.83</v>
      </c>
      <c r="F79" t="n">
        <v>24.05</v>
      </c>
      <c r="G79" t="n">
        <v>120.23</v>
      </c>
      <c r="H79" t="n">
        <v>1.83</v>
      </c>
      <c r="I79" t="n">
        <v>12</v>
      </c>
      <c r="J79" t="n">
        <v>196.74</v>
      </c>
      <c r="K79" t="n">
        <v>51.39</v>
      </c>
      <c r="L79" t="n">
        <v>20.25</v>
      </c>
      <c r="M79" t="n">
        <v>10</v>
      </c>
      <c r="N79" t="n">
        <v>40.09</v>
      </c>
      <c r="O79" t="n">
        <v>24498.15</v>
      </c>
      <c r="P79" t="n">
        <v>283.78</v>
      </c>
      <c r="Q79" t="n">
        <v>452.58</v>
      </c>
      <c r="R79" t="n">
        <v>72.83</v>
      </c>
      <c r="S79" t="n">
        <v>57.64</v>
      </c>
      <c r="T79" t="n">
        <v>5493.69</v>
      </c>
      <c r="U79" t="n">
        <v>0.79</v>
      </c>
      <c r="V79" t="n">
        <v>0.88</v>
      </c>
      <c r="W79" t="n">
        <v>6.81</v>
      </c>
      <c r="X79" t="n">
        <v>0.32</v>
      </c>
      <c r="Y79" t="n">
        <v>1</v>
      </c>
      <c r="Z79" t="n">
        <v>10</v>
      </c>
      <c r="AA79" t="n">
        <v>497.3774421379198</v>
      </c>
      <c r="AB79" t="n">
        <v>680.5337590772087</v>
      </c>
      <c r="AC79" t="n">
        <v>615.584572246009</v>
      </c>
      <c r="AD79" t="n">
        <v>497377.4421379198</v>
      </c>
      <c r="AE79" t="n">
        <v>680533.7590772087</v>
      </c>
      <c r="AF79" t="n">
        <v>2.088628133705691e-05</v>
      </c>
      <c r="AG79" t="n">
        <v>32</v>
      </c>
      <c r="AH79" t="n">
        <v>615584.572246009</v>
      </c>
    </row>
    <row r="80">
      <c r="A80" t="n">
        <v>78</v>
      </c>
      <c r="B80" t="n">
        <v>85</v>
      </c>
      <c r="C80" t="inlineStr">
        <is>
          <t xml:space="preserve">CONCLUIDO	</t>
        </is>
      </c>
      <c r="D80" t="n">
        <v>3.7382</v>
      </c>
      <c r="E80" t="n">
        <v>26.75</v>
      </c>
      <c r="F80" t="n">
        <v>24.01</v>
      </c>
      <c r="G80" t="n">
        <v>130.94</v>
      </c>
      <c r="H80" t="n">
        <v>1.85</v>
      </c>
      <c r="I80" t="n">
        <v>11</v>
      </c>
      <c r="J80" t="n">
        <v>197.12</v>
      </c>
      <c r="K80" t="n">
        <v>51.39</v>
      </c>
      <c r="L80" t="n">
        <v>20.5</v>
      </c>
      <c r="M80" t="n">
        <v>9</v>
      </c>
      <c r="N80" t="n">
        <v>40.23</v>
      </c>
      <c r="O80" t="n">
        <v>24546.08</v>
      </c>
      <c r="P80" t="n">
        <v>283.24</v>
      </c>
      <c r="Q80" t="n">
        <v>452.6</v>
      </c>
      <c r="R80" t="n">
        <v>71.29000000000001</v>
      </c>
      <c r="S80" t="n">
        <v>57.64</v>
      </c>
      <c r="T80" t="n">
        <v>4729.94</v>
      </c>
      <c r="U80" t="n">
        <v>0.8100000000000001</v>
      </c>
      <c r="V80" t="n">
        <v>0.88</v>
      </c>
      <c r="W80" t="n">
        <v>6.82</v>
      </c>
      <c r="X80" t="n">
        <v>0.28</v>
      </c>
      <c r="Y80" t="n">
        <v>1</v>
      </c>
      <c r="Z80" t="n">
        <v>10</v>
      </c>
      <c r="AA80" t="n">
        <v>487.4605197207886</v>
      </c>
      <c r="AB80" t="n">
        <v>666.9649883223502</v>
      </c>
      <c r="AC80" t="n">
        <v>603.3107859281047</v>
      </c>
      <c r="AD80" t="n">
        <v>487460.5197207886</v>
      </c>
      <c r="AE80" t="n">
        <v>666964.9883223502</v>
      </c>
      <c r="AF80" t="n">
        <v>2.094455091318905e-05</v>
      </c>
      <c r="AG80" t="n">
        <v>31</v>
      </c>
      <c r="AH80" t="n">
        <v>603310.7859281047</v>
      </c>
    </row>
    <row r="81">
      <c r="A81" t="n">
        <v>79</v>
      </c>
      <c r="B81" t="n">
        <v>85</v>
      </c>
      <c r="C81" t="inlineStr">
        <is>
          <t xml:space="preserve">CONCLUIDO	</t>
        </is>
      </c>
      <c r="D81" t="n">
        <v>3.7384</v>
      </c>
      <c r="E81" t="n">
        <v>26.75</v>
      </c>
      <c r="F81" t="n">
        <v>24</v>
      </c>
      <c r="G81" t="n">
        <v>130.93</v>
      </c>
      <c r="H81" t="n">
        <v>1.87</v>
      </c>
      <c r="I81" t="n">
        <v>11</v>
      </c>
      <c r="J81" t="n">
        <v>197.51</v>
      </c>
      <c r="K81" t="n">
        <v>51.39</v>
      </c>
      <c r="L81" t="n">
        <v>20.75</v>
      </c>
      <c r="M81" t="n">
        <v>9</v>
      </c>
      <c r="N81" t="n">
        <v>40.37</v>
      </c>
      <c r="O81" t="n">
        <v>24594.05</v>
      </c>
      <c r="P81" t="n">
        <v>283.4</v>
      </c>
      <c r="Q81" t="n">
        <v>452.58</v>
      </c>
      <c r="R81" t="n">
        <v>71.48999999999999</v>
      </c>
      <c r="S81" t="n">
        <v>57.64</v>
      </c>
      <c r="T81" t="n">
        <v>4828.41</v>
      </c>
      <c r="U81" t="n">
        <v>0.8100000000000001</v>
      </c>
      <c r="V81" t="n">
        <v>0.88</v>
      </c>
      <c r="W81" t="n">
        <v>6.81</v>
      </c>
      <c r="X81" t="n">
        <v>0.28</v>
      </c>
      <c r="Y81" t="n">
        <v>1</v>
      </c>
      <c r="Z81" t="n">
        <v>10</v>
      </c>
      <c r="AA81" t="n">
        <v>487.5418962138273</v>
      </c>
      <c r="AB81" t="n">
        <v>667.0763312302032</v>
      </c>
      <c r="AC81" t="n">
        <v>603.4115024251031</v>
      </c>
      <c r="AD81" t="n">
        <v>487541.8962138273</v>
      </c>
      <c r="AE81" t="n">
        <v>667076.3312302032</v>
      </c>
      <c r="AF81" t="n">
        <v>2.094567148196083e-05</v>
      </c>
      <c r="AG81" t="n">
        <v>31</v>
      </c>
      <c r="AH81" t="n">
        <v>603411.5024251031</v>
      </c>
    </row>
    <row r="82">
      <c r="A82" t="n">
        <v>80</v>
      </c>
      <c r="B82" t="n">
        <v>85</v>
      </c>
      <c r="C82" t="inlineStr">
        <is>
          <t xml:space="preserve">CONCLUIDO	</t>
        </is>
      </c>
      <c r="D82" t="n">
        <v>3.7381</v>
      </c>
      <c r="E82" t="n">
        <v>26.75</v>
      </c>
      <c r="F82" t="n">
        <v>24.01</v>
      </c>
      <c r="G82" t="n">
        <v>130.94</v>
      </c>
      <c r="H82" t="n">
        <v>1.88</v>
      </c>
      <c r="I82" t="n">
        <v>11</v>
      </c>
      <c r="J82" t="n">
        <v>197.9</v>
      </c>
      <c r="K82" t="n">
        <v>51.39</v>
      </c>
      <c r="L82" t="n">
        <v>21</v>
      </c>
      <c r="M82" t="n">
        <v>9</v>
      </c>
      <c r="N82" t="n">
        <v>40.51</v>
      </c>
      <c r="O82" t="n">
        <v>24642.07</v>
      </c>
      <c r="P82" t="n">
        <v>283.51</v>
      </c>
      <c r="Q82" t="n">
        <v>452.57</v>
      </c>
      <c r="R82" t="n">
        <v>71.42</v>
      </c>
      <c r="S82" t="n">
        <v>57.64</v>
      </c>
      <c r="T82" t="n">
        <v>4792.2</v>
      </c>
      <c r="U82" t="n">
        <v>0.8100000000000001</v>
      </c>
      <c r="V82" t="n">
        <v>0.88</v>
      </c>
      <c r="W82" t="n">
        <v>6.81</v>
      </c>
      <c r="X82" t="n">
        <v>0.28</v>
      </c>
      <c r="Y82" t="n">
        <v>1</v>
      </c>
      <c r="Z82" t="n">
        <v>10</v>
      </c>
      <c r="AA82" t="n">
        <v>487.6408213699768</v>
      </c>
      <c r="AB82" t="n">
        <v>667.2116849931169</v>
      </c>
      <c r="AC82" t="n">
        <v>603.5339382148543</v>
      </c>
      <c r="AD82" t="n">
        <v>487640.8213699769</v>
      </c>
      <c r="AE82" t="n">
        <v>667211.6849931169</v>
      </c>
      <c r="AF82" t="n">
        <v>2.094399062880317e-05</v>
      </c>
      <c r="AG82" t="n">
        <v>31</v>
      </c>
      <c r="AH82" t="n">
        <v>603533.9382148543</v>
      </c>
    </row>
    <row r="83">
      <c r="A83" t="n">
        <v>81</v>
      </c>
      <c r="B83" t="n">
        <v>85</v>
      </c>
      <c r="C83" t="inlineStr">
        <is>
          <t xml:space="preserve">CONCLUIDO	</t>
        </is>
      </c>
      <c r="D83" t="n">
        <v>3.7388</v>
      </c>
      <c r="E83" t="n">
        <v>26.75</v>
      </c>
      <c r="F83" t="n">
        <v>24</v>
      </c>
      <c r="G83" t="n">
        <v>130.92</v>
      </c>
      <c r="H83" t="n">
        <v>1.9</v>
      </c>
      <c r="I83" t="n">
        <v>11</v>
      </c>
      <c r="J83" t="n">
        <v>198.29</v>
      </c>
      <c r="K83" t="n">
        <v>51.39</v>
      </c>
      <c r="L83" t="n">
        <v>21.25</v>
      </c>
      <c r="M83" t="n">
        <v>9</v>
      </c>
      <c r="N83" t="n">
        <v>40.65</v>
      </c>
      <c r="O83" t="n">
        <v>24690.13</v>
      </c>
      <c r="P83" t="n">
        <v>283.16</v>
      </c>
      <c r="Q83" t="n">
        <v>452.55</v>
      </c>
      <c r="R83" t="n">
        <v>71.41</v>
      </c>
      <c r="S83" t="n">
        <v>57.64</v>
      </c>
      <c r="T83" t="n">
        <v>4787.46</v>
      </c>
      <c r="U83" t="n">
        <v>0.8100000000000001</v>
      </c>
      <c r="V83" t="n">
        <v>0.88</v>
      </c>
      <c r="W83" t="n">
        <v>6.81</v>
      </c>
      <c r="X83" t="n">
        <v>0.28</v>
      </c>
      <c r="Y83" t="n">
        <v>1</v>
      </c>
      <c r="Z83" t="n">
        <v>10</v>
      </c>
      <c r="AA83" t="n">
        <v>487.3642161030283</v>
      </c>
      <c r="AB83" t="n">
        <v>666.8332214639148</v>
      </c>
      <c r="AC83" t="n">
        <v>603.1915947137024</v>
      </c>
      <c r="AD83" t="n">
        <v>487364.2161030283</v>
      </c>
      <c r="AE83" t="n">
        <v>666833.2214639148</v>
      </c>
      <c r="AF83" t="n">
        <v>2.094791261950437e-05</v>
      </c>
      <c r="AG83" t="n">
        <v>31</v>
      </c>
      <c r="AH83" t="n">
        <v>603191.5947137024</v>
      </c>
    </row>
    <row r="84">
      <c r="A84" t="n">
        <v>82</v>
      </c>
      <c r="B84" t="n">
        <v>85</v>
      </c>
      <c r="C84" t="inlineStr">
        <is>
          <t xml:space="preserve">CONCLUIDO	</t>
        </is>
      </c>
      <c r="D84" t="n">
        <v>3.7369</v>
      </c>
      <c r="E84" t="n">
        <v>26.76</v>
      </c>
      <c r="F84" t="n">
        <v>24.01</v>
      </c>
      <c r="G84" t="n">
        <v>130.99</v>
      </c>
      <c r="H84" t="n">
        <v>1.92</v>
      </c>
      <c r="I84" t="n">
        <v>11</v>
      </c>
      <c r="J84" t="n">
        <v>198.68</v>
      </c>
      <c r="K84" t="n">
        <v>51.39</v>
      </c>
      <c r="L84" t="n">
        <v>21.5</v>
      </c>
      <c r="M84" t="n">
        <v>9</v>
      </c>
      <c r="N84" t="n">
        <v>40.79</v>
      </c>
      <c r="O84" t="n">
        <v>24738.25</v>
      </c>
      <c r="P84" t="n">
        <v>282.86</v>
      </c>
      <c r="Q84" t="n">
        <v>452.56</v>
      </c>
      <c r="R84" t="n">
        <v>71.73999999999999</v>
      </c>
      <c r="S84" t="n">
        <v>57.64</v>
      </c>
      <c r="T84" t="n">
        <v>4953.11</v>
      </c>
      <c r="U84" t="n">
        <v>0.8</v>
      </c>
      <c r="V84" t="n">
        <v>0.88</v>
      </c>
      <c r="W84" t="n">
        <v>6.81</v>
      </c>
      <c r="X84" t="n">
        <v>0.29</v>
      </c>
      <c r="Y84" t="n">
        <v>1</v>
      </c>
      <c r="Z84" t="n">
        <v>10</v>
      </c>
      <c r="AA84" t="n">
        <v>487.2874540868649</v>
      </c>
      <c r="AB84" t="n">
        <v>666.7281922868989</v>
      </c>
      <c r="AC84" t="n">
        <v>603.0965893739315</v>
      </c>
      <c r="AD84" t="n">
        <v>487287.4540868649</v>
      </c>
      <c r="AE84" t="n">
        <v>666728.1922868988</v>
      </c>
      <c r="AF84" t="n">
        <v>2.093726721617254e-05</v>
      </c>
      <c r="AG84" t="n">
        <v>31</v>
      </c>
      <c r="AH84" t="n">
        <v>603096.5893739315</v>
      </c>
    </row>
    <row r="85">
      <c r="A85" t="n">
        <v>83</v>
      </c>
      <c r="B85" t="n">
        <v>85</v>
      </c>
      <c r="C85" t="inlineStr">
        <is>
          <t xml:space="preserve">CONCLUIDO	</t>
        </is>
      </c>
      <c r="D85" t="n">
        <v>3.7396</v>
      </c>
      <c r="E85" t="n">
        <v>26.74</v>
      </c>
      <c r="F85" t="n">
        <v>24</v>
      </c>
      <c r="G85" t="n">
        <v>130.89</v>
      </c>
      <c r="H85" t="n">
        <v>1.94</v>
      </c>
      <c r="I85" t="n">
        <v>11</v>
      </c>
      <c r="J85" t="n">
        <v>199.07</v>
      </c>
      <c r="K85" t="n">
        <v>51.39</v>
      </c>
      <c r="L85" t="n">
        <v>21.75</v>
      </c>
      <c r="M85" t="n">
        <v>9</v>
      </c>
      <c r="N85" t="n">
        <v>40.93</v>
      </c>
      <c r="O85" t="n">
        <v>24786.41</v>
      </c>
      <c r="P85" t="n">
        <v>282.46</v>
      </c>
      <c r="Q85" t="n">
        <v>452.63</v>
      </c>
      <c r="R85" t="n">
        <v>71.18000000000001</v>
      </c>
      <c r="S85" t="n">
        <v>57.64</v>
      </c>
      <c r="T85" t="n">
        <v>4672.07</v>
      </c>
      <c r="U85" t="n">
        <v>0.8100000000000001</v>
      </c>
      <c r="V85" t="n">
        <v>0.88</v>
      </c>
      <c r="W85" t="n">
        <v>6.81</v>
      </c>
      <c r="X85" t="n">
        <v>0.27</v>
      </c>
      <c r="Y85" t="n">
        <v>1</v>
      </c>
      <c r="Z85" t="n">
        <v>10</v>
      </c>
      <c r="AA85" t="n">
        <v>486.8666812683245</v>
      </c>
      <c r="AB85" t="n">
        <v>666.1524723533853</v>
      </c>
      <c r="AC85" t="n">
        <v>602.5758153428444</v>
      </c>
      <c r="AD85" t="n">
        <v>486866.6812683245</v>
      </c>
      <c r="AE85" t="n">
        <v>666152.4723533853</v>
      </c>
      <c r="AF85" t="n">
        <v>2.095239489459146e-05</v>
      </c>
      <c r="AG85" t="n">
        <v>31</v>
      </c>
      <c r="AH85" t="n">
        <v>602575.8153428445</v>
      </c>
    </row>
    <row r="86">
      <c r="A86" t="n">
        <v>84</v>
      </c>
      <c r="B86" t="n">
        <v>85</v>
      </c>
      <c r="C86" t="inlineStr">
        <is>
          <t xml:space="preserve">CONCLUIDO	</t>
        </is>
      </c>
      <c r="D86" t="n">
        <v>3.7391</v>
      </c>
      <c r="E86" t="n">
        <v>26.74</v>
      </c>
      <c r="F86" t="n">
        <v>24</v>
      </c>
      <c r="G86" t="n">
        <v>130.91</v>
      </c>
      <c r="H86" t="n">
        <v>1.96</v>
      </c>
      <c r="I86" t="n">
        <v>11</v>
      </c>
      <c r="J86" t="n">
        <v>199.46</v>
      </c>
      <c r="K86" t="n">
        <v>51.39</v>
      </c>
      <c r="L86" t="n">
        <v>22</v>
      </c>
      <c r="M86" t="n">
        <v>9</v>
      </c>
      <c r="N86" t="n">
        <v>41.07</v>
      </c>
      <c r="O86" t="n">
        <v>24834.62</v>
      </c>
      <c r="P86" t="n">
        <v>281.51</v>
      </c>
      <c r="Q86" t="n">
        <v>452.63</v>
      </c>
      <c r="R86" t="n">
        <v>71.3</v>
      </c>
      <c r="S86" t="n">
        <v>57.64</v>
      </c>
      <c r="T86" t="n">
        <v>4732.52</v>
      </c>
      <c r="U86" t="n">
        <v>0.8100000000000001</v>
      </c>
      <c r="V86" t="n">
        <v>0.88</v>
      </c>
      <c r="W86" t="n">
        <v>6.81</v>
      </c>
      <c r="X86" t="n">
        <v>0.27</v>
      </c>
      <c r="Y86" t="n">
        <v>1</v>
      </c>
      <c r="Z86" t="n">
        <v>10</v>
      </c>
      <c r="AA86" t="n">
        <v>486.2801069791559</v>
      </c>
      <c r="AB86" t="n">
        <v>665.3498955331135</v>
      </c>
      <c r="AC86" t="n">
        <v>601.8498353278758</v>
      </c>
      <c r="AD86" t="n">
        <v>486280.1069791559</v>
      </c>
      <c r="AE86" t="n">
        <v>665349.8955331135</v>
      </c>
      <c r="AF86" t="n">
        <v>2.094959347266203e-05</v>
      </c>
      <c r="AG86" t="n">
        <v>31</v>
      </c>
      <c r="AH86" t="n">
        <v>601849.8353278758</v>
      </c>
    </row>
    <row r="87">
      <c r="A87" t="n">
        <v>85</v>
      </c>
      <c r="B87" t="n">
        <v>85</v>
      </c>
      <c r="C87" t="inlineStr">
        <is>
          <t xml:space="preserve">CONCLUIDO	</t>
        </is>
      </c>
      <c r="D87" t="n">
        <v>3.7378</v>
      </c>
      <c r="E87" t="n">
        <v>26.75</v>
      </c>
      <c r="F87" t="n">
        <v>24.01</v>
      </c>
      <c r="G87" t="n">
        <v>130.95</v>
      </c>
      <c r="H87" t="n">
        <v>1.98</v>
      </c>
      <c r="I87" t="n">
        <v>11</v>
      </c>
      <c r="J87" t="n">
        <v>199.86</v>
      </c>
      <c r="K87" t="n">
        <v>51.39</v>
      </c>
      <c r="L87" t="n">
        <v>22.25</v>
      </c>
      <c r="M87" t="n">
        <v>9</v>
      </c>
      <c r="N87" t="n">
        <v>41.21</v>
      </c>
      <c r="O87" t="n">
        <v>24882.88</v>
      </c>
      <c r="P87" t="n">
        <v>280.61</v>
      </c>
      <c r="Q87" t="n">
        <v>452.58</v>
      </c>
      <c r="R87" t="n">
        <v>71.69</v>
      </c>
      <c r="S87" t="n">
        <v>57.64</v>
      </c>
      <c r="T87" t="n">
        <v>4925.98</v>
      </c>
      <c r="U87" t="n">
        <v>0.8</v>
      </c>
      <c r="V87" t="n">
        <v>0.88</v>
      </c>
      <c r="W87" t="n">
        <v>6.81</v>
      </c>
      <c r="X87" t="n">
        <v>0.28</v>
      </c>
      <c r="Y87" t="n">
        <v>1</v>
      </c>
      <c r="Z87" t="n">
        <v>10</v>
      </c>
      <c r="AA87" t="n">
        <v>485.7811247195769</v>
      </c>
      <c r="AB87" t="n">
        <v>664.6671659920139</v>
      </c>
      <c r="AC87" t="n">
        <v>601.2322645359619</v>
      </c>
      <c r="AD87" t="n">
        <v>485781.1247195769</v>
      </c>
      <c r="AE87" t="n">
        <v>664667.1659920139</v>
      </c>
      <c r="AF87" t="n">
        <v>2.094230977564551e-05</v>
      </c>
      <c r="AG87" t="n">
        <v>31</v>
      </c>
      <c r="AH87" t="n">
        <v>601232.2645359619</v>
      </c>
    </row>
    <row r="88">
      <c r="A88" t="n">
        <v>86</v>
      </c>
      <c r="B88" t="n">
        <v>85</v>
      </c>
      <c r="C88" t="inlineStr">
        <is>
          <t xml:space="preserve">CONCLUIDO	</t>
        </is>
      </c>
      <c r="D88" t="n">
        <v>3.7456</v>
      </c>
      <c r="E88" t="n">
        <v>26.7</v>
      </c>
      <c r="F88" t="n">
        <v>23.99</v>
      </c>
      <c r="G88" t="n">
        <v>143.92</v>
      </c>
      <c r="H88" t="n">
        <v>2</v>
      </c>
      <c r="I88" t="n">
        <v>10</v>
      </c>
      <c r="J88" t="n">
        <v>200.25</v>
      </c>
      <c r="K88" t="n">
        <v>51.39</v>
      </c>
      <c r="L88" t="n">
        <v>22.5</v>
      </c>
      <c r="M88" t="n">
        <v>8</v>
      </c>
      <c r="N88" t="n">
        <v>41.35</v>
      </c>
      <c r="O88" t="n">
        <v>24931.18</v>
      </c>
      <c r="P88" t="n">
        <v>280.45</v>
      </c>
      <c r="Q88" t="n">
        <v>452.56</v>
      </c>
      <c r="R88" t="n">
        <v>70.95</v>
      </c>
      <c r="S88" t="n">
        <v>57.64</v>
      </c>
      <c r="T88" t="n">
        <v>4563.33</v>
      </c>
      <c r="U88" t="n">
        <v>0.8100000000000001</v>
      </c>
      <c r="V88" t="n">
        <v>0.88</v>
      </c>
      <c r="W88" t="n">
        <v>6.81</v>
      </c>
      <c r="X88" t="n">
        <v>0.26</v>
      </c>
      <c r="Y88" t="n">
        <v>1</v>
      </c>
      <c r="Z88" t="n">
        <v>10</v>
      </c>
      <c r="AA88" t="n">
        <v>485.2232012734884</v>
      </c>
      <c r="AB88" t="n">
        <v>663.9037905192303</v>
      </c>
      <c r="AC88" t="n">
        <v>600.5417445468966</v>
      </c>
      <c r="AD88" t="n">
        <v>485223.2012734884</v>
      </c>
      <c r="AE88" t="n">
        <v>663903.7905192303</v>
      </c>
      <c r="AF88" t="n">
        <v>2.098601195774462e-05</v>
      </c>
      <c r="AG88" t="n">
        <v>31</v>
      </c>
      <c r="AH88" t="n">
        <v>600541.7445468965</v>
      </c>
    </row>
    <row r="89">
      <c r="A89" t="n">
        <v>87</v>
      </c>
      <c r="B89" t="n">
        <v>85</v>
      </c>
      <c r="C89" t="inlineStr">
        <is>
          <t xml:space="preserve">CONCLUIDO	</t>
        </is>
      </c>
      <c r="D89" t="n">
        <v>3.7479</v>
      </c>
      <c r="E89" t="n">
        <v>26.68</v>
      </c>
      <c r="F89" t="n">
        <v>23.97</v>
      </c>
      <c r="G89" t="n">
        <v>143.82</v>
      </c>
      <c r="H89" t="n">
        <v>2.01</v>
      </c>
      <c r="I89" t="n">
        <v>10</v>
      </c>
      <c r="J89" t="n">
        <v>200.64</v>
      </c>
      <c r="K89" t="n">
        <v>51.39</v>
      </c>
      <c r="L89" t="n">
        <v>22.75</v>
      </c>
      <c r="M89" t="n">
        <v>8</v>
      </c>
      <c r="N89" t="n">
        <v>41.5</v>
      </c>
      <c r="O89" t="n">
        <v>24979.54</v>
      </c>
      <c r="P89" t="n">
        <v>280.36</v>
      </c>
      <c r="Q89" t="n">
        <v>452.61</v>
      </c>
      <c r="R89" t="n">
        <v>70.28</v>
      </c>
      <c r="S89" t="n">
        <v>57.64</v>
      </c>
      <c r="T89" t="n">
        <v>4227.66</v>
      </c>
      <c r="U89" t="n">
        <v>0.82</v>
      </c>
      <c r="V89" t="n">
        <v>0.88</v>
      </c>
      <c r="W89" t="n">
        <v>6.81</v>
      </c>
      <c r="X89" t="n">
        <v>0.25</v>
      </c>
      <c r="Y89" t="n">
        <v>1</v>
      </c>
      <c r="Z89" t="n">
        <v>10</v>
      </c>
      <c r="AA89" t="n">
        <v>485.0161186520607</v>
      </c>
      <c r="AB89" t="n">
        <v>663.6204509407524</v>
      </c>
      <c r="AC89" t="n">
        <v>600.285446500119</v>
      </c>
      <c r="AD89" t="n">
        <v>485016.1186520607</v>
      </c>
      <c r="AE89" t="n">
        <v>663620.4509407524</v>
      </c>
      <c r="AF89" t="n">
        <v>2.099889849861999e-05</v>
      </c>
      <c r="AG89" t="n">
        <v>31</v>
      </c>
      <c r="AH89" t="n">
        <v>600285.4465001189</v>
      </c>
    </row>
    <row r="90">
      <c r="A90" t="n">
        <v>88</v>
      </c>
      <c r="B90" t="n">
        <v>85</v>
      </c>
      <c r="C90" t="inlineStr">
        <is>
          <t xml:space="preserve">CONCLUIDO	</t>
        </is>
      </c>
      <c r="D90" t="n">
        <v>3.7454</v>
      </c>
      <c r="E90" t="n">
        <v>26.7</v>
      </c>
      <c r="F90" t="n">
        <v>23.99</v>
      </c>
      <c r="G90" t="n">
        <v>143.93</v>
      </c>
      <c r="H90" t="n">
        <v>2.03</v>
      </c>
      <c r="I90" t="n">
        <v>10</v>
      </c>
      <c r="J90" t="n">
        <v>201.03</v>
      </c>
      <c r="K90" t="n">
        <v>51.39</v>
      </c>
      <c r="L90" t="n">
        <v>23</v>
      </c>
      <c r="M90" t="n">
        <v>8</v>
      </c>
      <c r="N90" t="n">
        <v>41.64</v>
      </c>
      <c r="O90" t="n">
        <v>25027.94</v>
      </c>
      <c r="P90" t="n">
        <v>280.48</v>
      </c>
      <c r="Q90" t="n">
        <v>452.56</v>
      </c>
      <c r="R90" t="n">
        <v>70.89</v>
      </c>
      <c r="S90" t="n">
        <v>57.64</v>
      </c>
      <c r="T90" t="n">
        <v>4530.77</v>
      </c>
      <c r="U90" t="n">
        <v>0.8100000000000001</v>
      </c>
      <c r="V90" t="n">
        <v>0.88</v>
      </c>
      <c r="W90" t="n">
        <v>6.81</v>
      </c>
      <c r="X90" t="n">
        <v>0.26</v>
      </c>
      <c r="Y90" t="n">
        <v>1</v>
      </c>
      <c r="Z90" t="n">
        <v>10</v>
      </c>
      <c r="AA90" t="n">
        <v>485.2536421122403</v>
      </c>
      <c r="AB90" t="n">
        <v>663.9454410177657</v>
      </c>
      <c r="AC90" t="n">
        <v>600.5794199803086</v>
      </c>
      <c r="AD90" t="n">
        <v>485253.6421122403</v>
      </c>
      <c r="AE90" t="n">
        <v>663945.4410177657</v>
      </c>
      <c r="AF90" t="n">
        <v>2.098489138897285e-05</v>
      </c>
      <c r="AG90" t="n">
        <v>31</v>
      </c>
      <c r="AH90" t="n">
        <v>600579.4199803085</v>
      </c>
    </row>
    <row r="91">
      <c r="A91" t="n">
        <v>89</v>
      </c>
      <c r="B91" t="n">
        <v>85</v>
      </c>
      <c r="C91" t="inlineStr">
        <is>
          <t xml:space="preserve">CONCLUIDO	</t>
        </is>
      </c>
      <c r="D91" t="n">
        <v>3.7457</v>
      </c>
      <c r="E91" t="n">
        <v>26.7</v>
      </c>
      <c r="F91" t="n">
        <v>23.99</v>
      </c>
      <c r="G91" t="n">
        <v>143.91</v>
      </c>
      <c r="H91" t="n">
        <v>2.05</v>
      </c>
      <c r="I91" t="n">
        <v>10</v>
      </c>
      <c r="J91" t="n">
        <v>201.42</v>
      </c>
      <c r="K91" t="n">
        <v>51.39</v>
      </c>
      <c r="L91" t="n">
        <v>23.25</v>
      </c>
      <c r="M91" t="n">
        <v>8</v>
      </c>
      <c r="N91" t="n">
        <v>41.78</v>
      </c>
      <c r="O91" t="n">
        <v>25076.39</v>
      </c>
      <c r="P91" t="n">
        <v>280.62</v>
      </c>
      <c r="Q91" t="n">
        <v>452.62</v>
      </c>
      <c r="R91" t="n">
        <v>70.84999999999999</v>
      </c>
      <c r="S91" t="n">
        <v>57.64</v>
      </c>
      <c r="T91" t="n">
        <v>4512.02</v>
      </c>
      <c r="U91" t="n">
        <v>0.8100000000000001</v>
      </c>
      <c r="V91" t="n">
        <v>0.88</v>
      </c>
      <c r="W91" t="n">
        <v>6.81</v>
      </c>
      <c r="X91" t="n">
        <v>0.26</v>
      </c>
      <c r="Y91" t="n">
        <v>1</v>
      </c>
      <c r="Z91" t="n">
        <v>10</v>
      </c>
      <c r="AA91" t="n">
        <v>485.3274390308865</v>
      </c>
      <c r="AB91" t="n">
        <v>664.0464132175478</v>
      </c>
      <c r="AC91" t="n">
        <v>600.6707555350587</v>
      </c>
      <c r="AD91" t="n">
        <v>485327.4390308865</v>
      </c>
      <c r="AE91" t="n">
        <v>664046.4132175477</v>
      </c>
      <c r="AF91" t="n">
        <v>2.09865722421305e-05</v>
      </c>
      <c r="AG91" t="n">
        <v>31</v>
      </c>
      <c r="AH91" t="n">
        <v>600670.7555350587</v>
      </c>
    </row>
    <row r="92">
      <c r="A92" t="n">
        <v>90</v>
      </c>
      <c r="B92" t="n">
        <v>85</v>
      </c>
      <c r="C92" t="inlineStr">
        <is>
          <t xml:space="preserve">CONCLUIDO	</t>
        </is>
      </c>
      <c r="D92" t="n">
        <v>3.7475</v>
      </c>
      <c r="E92" t="n">
        <v>26.68</v>
      </c>
      <c r="F92" t="n">
        <v>23.97</v>
      </c>
      <c r="G92" t="n">
        <v>143.84</v>
      </c>
      <c r="H92" t="n">
        <v>2.07</v>
      </c>
      <c r="I92" t="n">
        <v>10</v>
      </c>
      <c r="J92" t="n">
        <v>201.82</v>
      </c>
      <c r="K92" t="n">
        <v>51.39</v>
      </c>
      <c r="L92" t="n">
        <v>23.5</v>
      </c>
      <c r="M92" t="n">
        <v>8</v>
      </c>
      <c r="N92" t="n">
        <v>41.93</v>
      </c>
      <c r="O92" t="n">
        <v>25124.89</v>
      </c>
      <c r="P92" t="n">
        <v>279.99</v>
      </c>
      <c r="Q92" t="n">
        <v>452.58</v>
      </c>
      <c r="R92" t="n">
        <v>70.38</v>
      </c>
      <c r="S92" t="n">
        <v>57.64</v>
      </c>
      <c r="T92" t="n">
        <v>4276.41</v>
      </c>
      <c r="U92" t="n">
        <v>0.82</v>
      </c>
      <c r="V92" t="n">
        <v>0.88</v>
      </c>
      <c r="W92" t="n">
        <v>6.81</v>
      </c>
      <c r="X92" t="n">
        <v>0.25</v>
      </c>
      <c r="Y92" t="n">
        <v>1</v>
      </c>
      <c r="Z92" t="n">
        <v>10</v>
      </c>
      <c r="AA92" t="n">
        <v>484.7994207610726</v>
      </c>
      <c r="AB92" t="n">
        <v>663.3239553262662</v>
      </c>
      <c r="AC92" t="n">
        <v>600.0172480109451</v>
      </c>
      <c r="AD92" t="n">
        <v>484799.4207610725</v>
      </c>
      <c r="AE92" t="n">
        <v>663323.9553262661</v>
      </c>
      <c r="AF92" t="n">
        <v>2.099665736107645e-05</v>
      </c>
      <c r="AG92" t="n">
        <v>31</v>
      </c>
      <c r="AH92" t="n">
        <v>600017.248010945</v>
      </c>
    </row>
    <row r="93">
      <c r="A93" t="n">
        <v>91</v>
      </c>
      <c r="B93" t="n">
        <v>85</v>
      </c>
      <c r="C93" t="inlineStr">
        <is>
          <t xml:space="preserve">CONCLUIDO	</t>
        </is>
      </c>
      <c r="D93" t="n">
        <v>3.7457</v>
      </c>
      <c r="E93" t="n">
        <v>26.7</v>
      </c>
      <c r="F93" t="n">
        <v>23.99</v>
      </c>
      <c r="G93" t="n">
        <v>143.92</v>
      </c>
      <c r="H93" t="n">
        <v>2.09</v>
      </c>
      <c r="I93" t="n">
        <v>10</v>
      </c>
      <c r="J93" t="n">
        <v>202.21</v>
      </c>
      <c r="K93" t="n">
        <v>51.39</v>
      </c>
      <c r="L93" t="n">
        <v>23.75</v>
      </c>
      <c r="M93" t="n">
        <v>8</v>
      </c>
      <c r="N93" t="n">
        <v>42.07</v>
      </c>
      <c r="O93" t="n">
        <v>25173.44</v>
      </c>
      <c r="P93" t="n">
        <v>279.91</v>
      </c>
      <c r="Q93" t="n">
        <v>452.61</v>
      </c>
      <c r="R93" t="n">
        <v>70.88</v>
      </c>
      <c r="S93" t="n">
        <v>57.64</v>
      </c>
      <c r="T93" t="n">
        <v>4526.67</v>
      </c>
      <c r="U93" t="n">
        <v>0.8100000000000001</v>
      </c>
      <c r="V93" t="n">
        <v>0.88</v>
      </c>
      <c r="W93" t="n">
        <v>6.81</v>
      </c>
      <c r="X93" t="n">
        <v>0.26</v>
      </c>
      <c r="Y93" t="n">
        <v>1</v>
      </c>
      <c r="Z93" t="n">
        <v>10</v>
      </c>
      <c r="AA93" t="n">
        <v>484.8689825984688</v>
      </c>
      <c r="AB93" t="n">
        <v>663.4191329010436</v>
      </c>
      <c r="AC93" t="n">
        <v>600.1033419715682</v>
      </c>
      <c r="AD93" t="n">
        <v>484868.9825984688</v>
      </c>
      <c r="AE93" t="n">
        <v>663419.1329010435</v>
      </c>
      <c r="AF93" t="n">
        <v>2.09865722421305e-05</v>
      </c>
      <c r="AG93" t="n">
        <v>31</v>
      </c>
      <c r="AH93" t="n">
        <v>600103.3419715682</v>
      </c>
    </row>
    <row r="94">
      <c r="A94" t="n">
        <v>92</v>
      </c>
      <c r="B94" t="n">
        <v>85</v>
      </c>
      <c r="C94" t="inlineStr">
        <is>
          <t xml:space="preserve">CONCLUIDO	</t>
        </is>
      </c>
      <c r="D94" t="n">
        <v>3.7468</v>
      </c>
      <c r="E94" t="n">
        <v>26.69</v>
      </c>
      <c r="F94" t="n">
        <v>23.98</v>
      </c>
      <c r="G94" t="n">
        <v>143.87</v>
      </c>
      <c r="H94" t="n">
        <v>2.1</v>
      </c>
      <c r="I94" t="n">
        <v>10</v>
      </c>
      <c r="J94" t="n">
        <v>202.61</v>
      </c>
      <c r="K94" t="n">
        <v>51.39</v>
      </c>
      <c r="L94" t="n">
        <v>24</v>
      </c>
      <c r="M94" t="n">
        <v>8</v>
      </c>
      <c r="N94" t="n">
        <v>42.21</v>
      </c>
      <c r="O94" t="n">
        <v>25222.04</v>
      </c>
      <c r="P94" t="n">
        <v>279.09</v>
      </c>
      <c r="Q94" t="n">
        <v>452.56</v>
      </c>
      <c r="R94" t="n">
        <v>70.7</v>
      </c>
      <c r="S94" t="n">
        <v>57.64</v>
      </c>
      <c r="T94" t="n">
        <v>4439.56</v>
      </c>
      <c r="U94" t="n">
        <v>0.82</v>
      </c>
      <c r="V94" t="n">
        <v>0.88</v>
      </c>
      <c r="W94" t="n">
        <v>6.81</v>
      </c>
      <c r="X94" t="n">
        <v>0.25</v>
      </c>
      <c r="Y94" t="n">
        <v>1</v>
      </c>
      <c r="Z94" t="n">
        <v>10</v>
      </c>
      <c r="AA94" t="n">
        <v>484.2679999424177</v>
      </c>
      <c r="AB94" t="n">
        <v>662.5968419175509</v>
      </c>
      <c r="AC94" t="n">
        <v>599.3595292854475</v>
      </c>
      <c r="AD94" t="n">
        <v>484267.9999424177</v>
      </c>
      <c r="AE94" t="n">
        <v>662596.8419175509</v>
      </c>
      <c r="AF94" t="n">
        <v>2.099273537037524e-05</v>
      </c>
      <c r="AG94" t="n">
        <v>31</v>
      </c>
      <c r="AH94" t="n">
        <v>599359.5292854474</v>
      </c>
    </row>
    <row r="95">
      <c r="A95" t="n">
        <v>93</v>
      </c>
      <c r="B95" t="n">
        <v>85</v>
      </c>
      <c r="C95" t="inlineStr">
        <is>
          <t xml:space="preserve">CONCLUIDO	</t>
        </is>
      </c>
      <c r="D95" t="n">
        <v>3.7458</v>
      </c>
      <c r="E95" t="n">
        <v>26.7</v>
      </c>
      <c r="F95" t="n">
        <v>23.98</v>
      </c>
      <c r="G95" t="n">
        <v>143.91</v>
      </c>
      <c r="H95" t="n">
        <v>2.12</v>
      </c>
      <c r="I95" t="n">
        <v>10</v>
      </c>
      <c r="J95" t="n">
        <v>203</v>
      </c>
      <c r="K95" t="n">
        <v>51.39</v>
      </c>
      <c r="L95" t="n">
        <v>24.25</v>
      </c>
      <c r="M95" t="n">
        <v>8</v>
      </c>
      <c r="N95" t="n">
        <v>42.36</v>
      </c>
      <c r="O95" t="n">
        <v>25270.81</v>
      </c>
      <c r="P95" t="n">
        <v>278.17</v>
      </c>
      <c r="Q95" t="n">
        <v>452.56</v>
      </c>
      <c r="R95" t="n">
        <v>71.02</v>
      </c>
      <c r="S95" t="n">
        <v>57.64</v>
      </c>
      <c r="T95" t="n">
        <v>4595.53</v>
      </c>
      <c r="U95" t="n">
        <v>0.8100000000000001</v>
      </c>
      <c r="V95" t="n">
        <v>0.88</v>
      </c>
      <c r="W95" t="n">
        <v>6.81</v>
      </c>
      <c r="X95" t="n">
        <v>0.26</v>
      </c>
      <c r="Y95" t="n">
        <v>1</v>
      </c>
      <c r="Z95" t="n">
        <v>10</v>
      </c>
      <c r="AA95" t="n">
        <v>483.7290381068566</v>
      </c>
      <c r="AB95" t="n">
        <v>661.8594105568181</v>
      </c>
      <c r="AC95" t="n">
        <v>598.6924773387916</v>
      </c>
      <c r="AD95" t="n">
        <v>483729.0381068566</v>
      </c>
      <c r="AE95" t="n">
        <v>661859.4105568181</v>
      </c>
      <c r="AF95" t="n">
        <v>2.098713252651639e-05</v>
      </c>
      <c r="AG95" t="n">
        <v>31</v>
      </c>
      <c r="AH95" t="n">
        <v>598692.4773387916</v>
      </c>
    </row>
    <row r="96">
      <c r="A96" t="n">
        <v>94</v>
      </c>
      <c r="B96" t="n">
        <v>85</v>
      </c>
      <c r="C96" t="inlineStr">
        <is>
          <t xml:space="preserve">CONCLUIDO	</t>
        </is>
      </c>
      <c r="D96" t="n">
        <v>3.7469</v>
      </c>
      <c r="E96" t="n">
        <v>26.69</v>
      </c>
      <c r="F96" t="n">
        <v>23.98</v>
      </c>
      <c r="G96" t="n">
        <v>143.86</v>
      </c>
      <c r="H96" t="n">
        <v>2.14</v>
      </c>
      <c r="I96" t="n">
        <v>10</v>
      </c>
      <c r="J96" t="n">
        <v>203.4</v>
      </c>
      <c r="K96" t="n">
        <v>51.39</v>
      </c>
      <c r="L96" t="n">
        <v>24.5</v>
      </c>
      <c r="M96" t="n">
        <v>8</v>
      </c>
      <c r="N96" t="n">
        <v>42.5</v>
      </c>
      <c r="O96" t="n">
        <v>25319.51</v>
      </c>
      <c r="P96" t="n">
        <v>276.72</v>
      </c>
      <c r="Q96" t="n">
        <v>452.59</v>
      </c>
      <c r="R96" t="n">
        <v>70.64</v>
      </c>
      <c r="S96" t="n">
        <v>57.64</v>
      </c>
      <c r="T96" t="n">
        <v>4408.53</v>
      </c>
      <c r="U96" t="n">
        <v>0.82</v>
      </c>
      <c r="V96" t="n">
        <v>0.88</v>
      </c>
      <c r="W96" t="n">
        <v>6.81</v>
      </c>
      <c r="X96" t="n">
        <v>0.25</v>
      </c>
      <c r="Y96" t="n">
        <v>1</v>
      </c>
      <c r="Z96" t="n">
        <v>10</v>
      </c>
      <c r="AA96" t="n">
        <v>482.7326433350851</v>
      </c>
      <c r="AB96" t="n">
        <v>660.4960992722454</v>
      </c>
      <c r="AC96" t="n">
        <v>597.4592785697992</v>
      </c>
      <c r="AD96" t="n">
        <v>482732.6433350851</v>
      </c>
      <c r="AE96" t="n">
        <v>660496.0992722454</v>
      </c>
      <c r="AF96" t="n">
        <v>2.099329565476113e-05</v>
      </c>
      <c r="AG96" t="n">
        <v>31</v>
      </c>
      <c r="AH96" t="n">
        <v>597459.2785697991</v>
      </c>
    </row>
    <row r="97">
      <c r="A97" t="n">
        <v>95</v>
      </c>
      <c r="B97" t="n">
        <v>85</v>
      </c>
      <c r="C97" t="inlineStr">
        <is>
          <t xml:space="preserve">CONCLUIDO	</t>
        </is>
      </c>
      <c r="D97" t="n">
        <v>3.7545</v>
      </c>
      <c r="E97" t="n">
        <v>26.63</v>
      </c>
      <c r="F97" t="n">
        <v>23.96</v>
      </c>
      <c r="G97" t="n">
        <v>159.71</v>
      </c>
      <c r="H97" t="n">
        <v>2.16</v>
      </c>
      <c r="I97" t="n">
        <v>9</v>
      </c>
      <c r="J97" t="n">
        <v>203.79</v>
      </c>
      <c r="K97" t="n">
        <v>51.39</v>
      </c>
      <c r="L97" t="n">
        <v>24.75</v>
      </c>
      <c r="M97" t="n">
        <v>7</v>
      </c>
      <c r="N97" t="n">
        <v>42.65</v>
      </c>
      <c r="O97" t="n">
        <v>25368.26</v>
      </c>
      <c r="P97" t="n">
        <v>276.06</v>
      </c>
      <c r="Q97" t="n">
        <v>452.57</v>
      </c>
      <c r="R97" t="n">
        <v>69.75</v>
      </c>
      <c r="S97" t="n">
        <v>57.64</v>
      </c>
      <c r="T97" t="n">
        <v>3968.38</v>
      </c>
      <c r="U97" t="n">
        <v>0.83</v>
      </c>
      <c r="V97" t="n">
        <v>0.89</v>
      </c>
      <c r="W97" t="n">
        <v>6.81</v>
      </c>
      <c r="X97" t="n">
        <v>0.23</v>
      </c>
      <c r="Y97" t="n">
        <v>1</v>
      </c>
      <c r="Z97" t="n">
        <v>10</v>
      </c>
      <c r="AA97" t="n">
        <v>481.8711841600829</v>
      </c>
      <c r="AB97" t="n">
        <v>659.3174128241106</v>
      </c>
      <c r="AC97" t="n">
        <v>596.3930843019774</v>
      </c>
      <c r="AD97" t="n">
        <v>481871.1841600828</v>
      </c>
      <c r="AE97" t="n">
        <v>659317.4128241106</v>
      </c>
      <c r="AF97" t="n">
        <v>2.103587726808847e-05</v>
      </c>
      <c r="AG97" t="n">
        <v>31</v>
      </c>
      <c r="AH97" t="n">
        <v>596393.0843019774</v>
      </c>
    </row>
    <row r="98">
      <c r="A98" t="n">
        <v>96</v>
      </c>
      <c r="B98" t="n">
        <v>85</v>
      </c>
      <c r="C98" t="inlineStr">
        <is>
          <t xml:space="preserve">CONCLUIDO	</t>
        </is>
      </c>
      <c r="D98" t="n">
        <v>3.7563</v>
      </c>
      <c r="E98" t="n">
        <v>26.62</v>
      </c>
      <c r="F98" t="n">
        <v>23.94</v>
      </c>
      <c r="G98" t="n">
        <v>159.63</v>
      </c>
      <c r="H98" t="n">
        <v>2.17</v>
      </c>
      <c r="I98" t="n">
        <v>9</v>
      </c>
      <c r="J98" t="n">
        <v>204.19</v>
      </c>
      <c r="K98" t="n">
        <v>51.39</v>
      </c>
      <c r="L98" t="n">
        <v>25</v>
      </c>
      <c r="M98" t="n">
        <v>7</v>
      </c>
      <c r="N98" t="n">
        <v>42.79</v>
      </c>
      <c r="O98" t="n">
        <v>25417.05</v>
      </c>
      <c r="P98" t="n">
        <v>276.12</v>
      </c>
      <c r="Q98" t="n">
        <v>452.55</v>
      </c>
      <c r="R98" t="n">
        <v>69.48999999999999</v>
      </c>
      <c r="S98" t="n">
        <v>57.64</v>
      </c>
      <c r="T98" t="n">
        <v>3837.23</v>
      </c>
      <c r="U98" t="n">
        <v>0.83</v>
      </c>
      <c r="V98" t="n">
        <v>0.89</v>
      </c>
      <c r="W98" t="n">
        <v>6.81</v>
      </c>
      <c r="X98" t="n">
        <v>0.22</v>
      </c>
      <c r="Y98" t="n">
        <v>1</v>
      </c>
      <c r="Z98" t="n">
        <v>10</v>
      </c>
      <c r="AA98" t="n">
        <v>481.7903439946293</v>
      </c>
      <c r="AB98" t="n">
        <v>659.2068037433207</v>
      </c>
      <c r="AC98" t="n">
        <v>596.2930315966173</v>
      </c>
      <c r="AD98" t="n">
        <v>481790.3439946293</v>
      </c>
      <c r="AE98" t="n">
        <v>659206.8037433208</v>
      </c>
      <c r="AF98" t="n">
        <v>2.104596238703442e-05</v>
      </c>
      <c r="AG98" t="n">
        <v>31</v>
      </c>
      <c r="AH98" t="n">
        <v>596293.0315966173</v>
      </c>
    </row>
    <row r="99">
      <c r="A99" t="n">
        <v>97</v>
      </c>
      <c r="B99" t="n">
        <v>85</v>
      </c>
      <c r="C99" t="inlineStr">
        <is>
          <t xml:space="preserve">CONCLUIDO	</t>
        </is>
      </c>
      <c r="D99" t="n">
        <v>3.7554</v>
      </c>
      <c r="E99" t="n">
        <v>26.63</v>
      </c>
      <c r="F99" t="n">
        <v>23.95</v>
      </c>
      <c r="G99" t="n">
        <v>159.67</v>
      </c>
      <c r="H99" t="n">
        <v>2.19</v>
      </c>
      <c r="I99" t="n">
        <v>9</v>
      </c>
      <c r="J99" t="n">
        <v>204.58</v>
      </c>
      <c r="K99" t="n">
        <v>51.39</v>
      </c>
      <c r="L99" t="n">
        <v>25.25</v>
      </c>
      <c r="M99" t="n">
        <v>7</v>
      </c>
      <c r="N99" t="n">
        <v>42.94</v>
      </c>
      <c r="O99" t="n">
        <v>25465.9</v>
      </c>
      <c r="P99" t="n">
        <v>276.52</v>
      </c>
      <c r="Q99" t="n">
        <v>452.58</v>
      </c>
      <c r="R99" t="n">
        <v>69.69</v>
      </c>
      <c r="S99" t="n">
        <v>57.64</v>
      </c>
      <c r="T99" t="n">
        <v>3940.15</v>
      </c>
      <c r="U99" t="n">
        <v>0.83</v>
      </c>
      <c r="V99" t="n">
        <v>0.89</v>
      </c>
      <c r="W99" t="n">
        <v>6.81</v>
      </c>
      <c r="X99" t="n">
        <v>0.23</v>
      </c>
      <c r="Y99" t="n">
        <v>1</v>
      </c>
      <c r="Z99" t="n">
        <v>10</v>
      </c>
      <c r="AA99" t="n">
        <v>482.1076939304417</v>
      </c>
      <c r="AB99" t="n">
        <v>659.6410159259901</v>
      </c>
      <c r="AC99" t="n">
        <v>596.6858031779935</v>
      </c>
      <c r="AD99" t="n">
        <v>482107.6939304416</v>
      </c>
      <c r="AE99" t="n">
        <v>659641.0159259902</v>
      </c>
      <c r="AF99" t="n">
        <v>2.104091982756144e-05</v>
      </c>
      <c r="AG99" t="n">
        <v>31</v>
      </c>
      <c r="AH99" t="n">
        <v>596685.8031779935</v>
      </c>
    </row>
    <row r="100">
      <c r="A100" t="n">
        <v>98</v>
      </c>
      <c r="B100" t="n">
        <v>85</v>
      </c>
      <c r="C100" t="inlineStr">
        <is>
          <t xml:space="preserve">CONCLUIDO	</t>
        </is>
      </c>
      <c r="D100" t="n">
        <v>3.7554</v>
      </c>
      <c r="E100" t="n">
        <v>26.63</v>
      </c>
      <c r="F100" t="n">
        <v>23.95</v>
      </c>
      <c r="G100" t="n">
        <v>159.67</v>
      </c>
      <c r="H100" t="n">
        <v>2.21</v>
      </c>
      <c r="I100" t="n">
        <v>9</v>
      </c>
      <c r="J100" t="n">
        <v>204.98</v>
      </c>
      <c r="K100" t="n">
        <v>51.39</v>
      </c>
      <c r="L100" t="n">
        <v>25.5</v>
      </c>
      <c r="M100" t="n">
        <v>7</v>
      </c>
      <c r="N100" t="n">
        <v>43.09</v>
      </c>
      <c r="O100" t="n">
        <v>25514.8</v>
      </c>
      <c r="P100" t="n">
        <v>276.97</v>
      </c>
      <c r="Q100" t="n">
        <v>452.59</v>
      </c>
      <c r="R100" t="n">
        <v>69.66</v>
      </c>
      <c r="S100" t="n">
        <v>57.64</v>
      </c>
      <c r="T100" t="n">
        <v>3924.07</v>
      </c>
      <c r="U100" t="n">
        <v>0.83</v>
      </c>
      <c r="V100" t="n">
        <v>0.89</v>
      </c>
      <c r="W100" t="n">
        <v>6.81</v>
      </c>
      <c r="X100" t="n">
        <v>0.23</v>
      </c>
      <c r="Y100" t="n">
        <v>1</v>
      </c>
      <c r="Z100" t="n">
        <v>10</v>
      </c>
      <c r="AA100" t="n">
        <v>482.3975143792331</v>
      </c>
      <c r="AB100" t="n">
        <v>660.0375610500028</v>
      </c>
      <c r="AC100" t="n">
        <v>597.0445025919247</v>
      </c>
      <c r="AD100" t="n">
        <v>482397.5143792331</v>
      </c>
      <c r="AE100" t="n">
        <v>660037.5610500027</v>
      </c>
      <c r="AF100" t="n">
        <v>2.104091982756144e-05</v>
      </c>
      <c r="AG100" t="n">
        <v>31</v>
      </c>
      <c r="AH100" t="n">
        <v>597044.5025919247</v>
      </c>
    </row>
    <row r="101">
      <c r="A101" t="n">
        <v>99</v>
      </c>
      <c r="B101" t="n">
        <v>85</v>
      </c>
      <c r="C101" t="inlineStr">
        <is>
          <t xml:space="preserve">CONCLUIDO	</t>
        </is>
      </c>
      <c r="D101" t="n">
        <v>3.7566</v>
      </c>
      <c r="E101" t="n">
        <v>26.62</v>
      </c>
      <c r="F101" t="n">
        <v>23.94</v>
      </c>
      <c r="G101" t="n">
        <v>159.61</v>
      </c>
      <c r="H101" t="n">
        <v>2.23</v>
      </c>
      <c r="I101" t="n">
        <v>9</v>
      </c>
      <c r="J101" t="n">
        <v>205.38</v>
      </c>
      <c r="K101" t="n">
        <v>51.39</v>
      </c>
      <c r="L101" t="n">
        <v>25.75</v>
      </c>
      <c r="M101" t="n">
        <v>7</v>
      </c>
      <c r="N101" t="n">
        <v>43.23</v>
      </c>
      <c r="O101" t="n">
        <v>25563.75</v>
      </c>
      <c r="P101" t="n">
        <v>277.13</v>
      </c>
      <c r="Q101" t="n">
        <v>452.57</v>
      </c>
      <c r="R101" t="n">
        <v>69.48999999999999</v>
      </c>
      <c r="S101" t="n">
        <v>57.64</v>
      </c>
      <c r="T101" t="n">
        <v>3835.53</v>
      </c>
      <c r="U101" t="n">
        <v>0.83</v>
      </c>
      <c r="V101" t="n">
        <v>0.89</v>
      </c>
      <c r="W101" t="n">
        <v>6.81</v>
      </c>
      <c r="X101" t="n">
        <v>0.22</v>
      </c>
      <c r="Y101" t="n">
        <v>1</v>
      </c>
      <c r="Z101" t="n">
        <v>10</v>
      </c>
      <c r="AA101" t="n">
        <v>482.4243439112645</v>
      </c>
      <c r="AB101" t="n">
        <v>660.0742703993634</v>
      </c>
      <c r="AC101" t="n">
        <v>597.0777084525043</v>
      </c>
      <c r="AD101" t="n">
        <v>482424.3439112646</v>
      </c>
      <c r="AE101" t="n">
        <v>660074.2703993634</v>
      </c>
      <c r="AF101" t="n">
        <v>2.104764324019207e-05</v>
      </c>
      <c r="AG101" t="n">
        <v>31</v>
      </c>
      <c r="AH101" t="n">
        <v>597077.7084525044</v>
      </c>
    </row>
    <row r="102">
      <c r="A102" t="n">
        <v>100</v>
      </c>
      <c r="B102" t="n">
        <v>85</v>
      </c>
      <c r="C102" t="inlineStr">
        <is>
          <t xml:space="preserve">CONCLUIDO	</t>
        </is>
      </c>
      <c r="D102" t="n">
        <v>3.7552</v>
      </c>
      <c r="E102" t="n">
        <v>26.63</v>
      </c>
      <c r="F102" t="n">
        <v>23.95</v>
      </c>
      <c r="G102" t="n">
        <v>159.68</v>
      </c>
      <c r="H102" t="n">
        <v>2.24</v>
      </c>
      <c r="I102" t="n">
        <v>9</v>
      </c>
      <c r="J102" t="n">
        <v>205.77</v>
      </c>
      <c r="K102" t="n">
        <v>51.39</v>
      </c>
      <c r="L102" t="n">
        <v>26</v>
      </c>
      <c r="M102" t="n">
        <v>7</v>
      </c>
      <c r="N102" t="n">
        <v>43.38</v>
      </c>
      <c r="O102" t="n">
        <v>25612.75</v>
      </c>
      <c r="P102" t="n">
        <v>277.03</v>
      </c>
      <c r="Q102" t="n">
        <v>452.57</v>
      </c>
      <c r="R102" t="n">
        <v>69.7</v>
      </c>
      <c r="S102" t="n">
        <v>57.64</v>
      </c>
      <c r="T102" t="n">
        <v>3942.99</v>
      </c>
      <c r="U102" t="n">
        <v>0.83</v>
      </c>
      <c r="V102" t="n">
        <v>0.89</v>
      </c>
      <c r="W102" t="n">
        <v>6.81</v>
      </c>
      <c r="X102" t="n">
        <v>0.23</v>
      </c>
      <c r="Y102" t="n">
        <v>1</v>
      </c>
      <c r="Z102" t="n">
        <v>10</v>
      </c>
      <c r="AA102" t="n">
        <v>482.4470476737693</v>
      </c>
      <c r="AB102" t="n">
        <v>660.1053346888416</v>
      </c>
      <c r="AC102" t="n">
        <v>597.105808009794</v>
      </c>
      <c r="AD102" t="n">
        <v>482447.0476737693</v>
      </c>
      <c r="AE102" t="n">
        <v>660105.3346888416</v>
      </c>
      <c r="AF102" t="n">
        <v>2.103979925878967e-05</v>
      </c>
      <c r="AG102" t="n">
        <v>31</v>
      </c>
      <c r="AH102" t="n">
        <v>597105.808009794</v>
      </c>
    </row>
    <row r="103">
      <c r="A103" t="n">
        <v>101</v>
      </c>
      <c r="B103" t="n">
        <v>85</v>
      </c>
      <c r="C103" t="inlineStr">
        <is>
          <t xml:space="preserve">CONCLUIDO	</t>
        </is>
      </c>
      <c r="D103" t="n">
        <v>3.7538</v>
      </c>
      <c r="E103" t="n">
        <v>26.64</v>
      </c>
      <c r="F103" t="n">
        <v>23.96</v>
      </c>
      <c r="G103" t="n">
        <v>159.75</v>
      </c>
      <c r="H103" t="n">
        <v>2.26</v>
      </c>
      <c r="I103" t="n">
        <v>9</v>
      </c>
      <c r="J103" t="n">
        <v>206.17</v>
      </c>
      <c r="K103" t="n">
        <v>51.39</v>
      </c>
      <c r="L103" t="n">
        <v>26.25</v>
      </c>
      <c r="M103" t="n">
        <v>7</v>
      </c>
      <c r="N103" t="n">
        <v>43.53</v>
      </c>
      <c r="O103" t="n">
        <v>25661.8</v>
      </c>
      <c r="P103" t="n">
        <v>276.89</v>
      </c>
      <c r="Q103" t="n">
        <v>452.6</v>
      </c>
      <c r="R103" t="n">
        <v>70.02</v>
      </c>
      <c r="S103" t="n">
        <v>57.64</v>
      </c>
      <c r="T103" t="n">
        <v>4102.46</v>
      </c>
      <c r="U103" t="n">
        <v>0.82</v>
      </c>
      <c r="V103" t="n">
        <v>0.88</v>
      </c>
      <c r="W103" t="n">
        <v>6.81</v>
      </c>
      <c r="X103" t="n">
        <v>0.24</v>
      </c>
      <c r="Y103" t="n">
        <v>1</v>
      </c>
      <c r="Z103" t="n">
        <v>10</v>
      </c>
      <c r="AA103" t="n">
        <v>482.4439955730035</v>
      </c>
      <c r="AB103" t="n">
        <v>660.1011586699248</v>
      </c>
      <c r="AC103" t="n">
        <v>597.1020305442612</v>
      </c>
      <c r="AD103" t="n">
        <v>482443.9955730035</v>
      </c>
      <c r="AE103" t="n">
        <v>660101.1586699247</v>
      </c>
      <c r="AF103" t="n">
        <v>2.103195527738727e-05</v>
      </c>
      <c r="AG103" t="n">
        <v>31</v>
      </c>
      <c r="AH103" t="n">
        <v>597102.0305442612</v>
      </c>
    </row>
    <row r="104">
      <c r="A104" t="n">
        <v>102</v>
      </c>
      <c r="B104" t="n">
        <v>85</v>
      </c>
      <c r="C104" t="inlineStr">
        <is>
          <t xml:space="preserve">CONCLUIDO	</t>
        </is>
      </c>
      <c r="D104" t="n">
        <v>3.7545</v>
      </c>
      <c r="E104" t="n">
        <v>26.63</v>
      </c>
      <c r="F104" t="n">
        <v>23.96</v>
      </c>
      <c r="G104" t="n">
        <v>159.71</v>
      </c>
      <c r="H104" t="n">
        <v>2.28</v>
      </c>
      <c r="I104" t="n">
        <v>9</v>
      </c>
      <c r="J104" t="n">
        <v>206.57</v>
      </c>
      <c r="K104" t="n">
        <v>51.39</v>
      </c>
      <c r="L104" t="n">
        <v>26.5</v>
      </c>
      <c r="M104" t="n">
        <v>7</v>
      </c>
      <c r="N104" t="n">
        <v>43.68</v>
      </c>
      <c r="O104" t="n">
        <v>25710.89</v>
      </c>
      <c r="P104" t="n">
        <v>276.69</v>
      </c>
      <c r="Q104" t="n">
        <v>452.6</v>
      </c>
      <c r="R104" t="n">
        <v>69.94</v>
      </c>
      <c r="S104" t="n">
        <v>57.64</v>
      </c>
      <c r="T104" t="n">
        <v>4064.66</v>
      </c>
      <c r="U104" t="n">
        <v>0.82</v>
      </c>
      <c r="V104" t="n">
        <v>0.89</v>
      </c>
      <c r="W104" t="n">
        <v>6.81</v>
      </c>
      <c r="X104" t="n">
        <v>0.23</v>
      </c>
      <c r="Y104" t="n">
        <v>1</v>
      </c>
      <c r="Z104" t="n">
        <v>10</v>
      </c>
      <c r="AA104" t="n">
        <v>482.2770300513462</v>
      </c>
      <c r="AB104" t="n">
        <v>659.8727090771944</v>
      </c>
      <c r="AC104" t="n">
        <v>596.8953838600299</v>
      </c>
      <c r="AD104" t="n">
        <v>482277.0300513462</v>
      </c>
      <c r="AE104" t="n">
        <v>659872.7090771943</v>
      </c>
      <c r="AF104" t="n">
        <v>2.103587726808847e-05</v>
      </c>
      <c r="AG104" t="n">
        <v>31</v>
      </c>
      <c r="AH104" t="n">
        <v>596895.38386003</v>
      </c>
    </row>
    <row r="105">
      <c r="A105" t="n">
        <v>103</v>
      </c>
      <c r="B105" t="n">
        <v>85</v>
      </c>
      <c r="C105" t="inlineStr">
        <is>
          <t xml:space="preserve">CONCLUIDO	</t>
        </is>
      </c>
      <c r="D105" t="n">
        <v>3.755</v>
      </c>
      <c r="E105" t="n">
        <v>26.63</v>
      </c>
      <c r="F105" t="n">
        <v>23.95</v>
      </c>
      <c r="G105" t="n">
        <v>159.69</v>
      </c>
      <c r="H105" t="n">
        <v>2.3</v>
      </c>
      <c r="I105" t="n">
        <v>9</v>
      </c>
      <c r="J105" t="n">
        <v>206.97</v>
      </c>
      <c r="K105" t="n">
        <v>51.39</v>
      </c>
      <c r="L105" t="n">
        <v>26.75</v>
      </c>
      <c r="M105" t="n">
        <v>7</v>
      </c>
      <c r="N105" t="n">
        <v>43.82</v>
      </c>
      <c r="O105" t="n">
        <v>25760.05</v>
      </c>
      <c r="P105" t="n">
        <v>276.27</v>
      </c>
      <c r="Q105" t="n">
        <v>452.55</v>
      </c>
      <c r="R105" t="n">
        <v>69.78</v>
      </c>
      <c r="S105" t="n">
        <v>57.64</v>
      </c>
      <c r="T105" t="n">
        <v>3983.82</v>
      </c>
      <c r="U105" t="n">
        <v>0.83</v>
      </c>
      <c r="V105" t="n">
        <v>0.89</v>
      </c>
      <c r="W105" t="n">
        <v>6.81</v>
      </c>
      <c r="X105" t="n">
        <v>0.23</v>
      </c>
      <c r="Y105" t="n">
        <v>1</v>
      </c>
      <c r="Z105" t="n">
        <v>10</v>
      </c>
      <c r="AA105" t="n">
        <v>481.9684127250811</v>
      </c>
      <c r="AB105" t="n">
        <v>659.4504452361628</v>
      </c>
      <c r="AC105" t="n">
        <v>596.5134202873355</v>
      </c>
      <c r="AD105" t="n">
        <v>481968.4127250811</v>
      </c>
      <c r="AE105" t="n">
        <v>659450.4452361627</v>
      </c>
      <c r="AF105" t="n">
        <v>2.10386786900179e-05</v>
      </c>
      <c r="AG105" t="n">
        <v>31</v>
      </c>
      <c r="AH105" t="n">
        <v>596513.4202873355</v>
      </c>
    </row>
    <row r="106">
      <c r="A106" t="n">
        <v>104</v>
      </c>
      <c r="B106" t="n">
        <v>85</v>
      </c>
      <c r="C106" t="inlineStr">
        <is>
          <t xml:space="preserve">CONCLUIDO	</t>
        </is>
      </c>
      <c r="D106" t="n">
        <v>3.7545</v>
      </c>
      <c r="E106" t="n">
        <v>26.63</v>
      </c>
      <c r="F106" t="n">
        <v>23.96</v>
      </c>
      <c r="G106" t="n">
        <v>159.71</v>
      </c>
      <c r="H106" t="n">
        <v>2.31</v>
      </c>
      <c r="I106" t="n">
        <v>9</v>
      </c>
      <c r="J106" t="n">
        <v>207.37</v>
      </c>
      <c r="K106" t="n">
        <v>51.39</v>
      </c>
      <c r="L106" t="n">
        <v>27</v>
      </c>
      <c r="M106" t="n">
        <v>7</v>
      </c>
      <c r="N106" t="n">
        <v>43.97</v>
      </c>
      <c r="O106" t="n">
        <v>25809.25</v>
      </c>
      <c r="P106" t="n">
        <v>275.18</v>
      </c>
      <c r="Q106" t="n">
        <v>452.56</v>
      </c>
      <c r="R106" t="n">
        <v>69.78</v>
      </c>
      <c r="S106" t="n">
        <v>57.64</v>
      </c>
      <c r="T106" t="n">
        <v>3981.21</v>
      </c>
      <c r="U106" t="n">
        <v>0.83</v>
      </c>
      <c r="V106" t="n">
        <v>0.89</v>
      </c>
      <c r="W106" t="n">
        <v>6.81</v>
      </c>
      <c r="X106" t="n">
        <v>0.23</v>
      </c>
      <c r="Y106" t="n">
        <v>1</v>
      </c>
      <c r="Z106" t="n">
        <v>10</v>
      </c>
      <c r="AA106" t="n">
        <v>481.3042883119688</v>
      </c>
      <c r="AB106" t="n">
        <v>658.5417609150414</v>
      </c>
      <c r="AC106" t="n">
        <v>595.6914595224755</v>
      </c>
      <c r="AD106" t="n">
        <v>481304.2883119688</v>
      </c>
      <c r="AE106" t="n">
        <v>658541.7609150414</v>
      </c>
      <c r="AF106" t="n">
        <v>2.103587726808847e-05</v>
      </c>
      <c r="AG106" t="n">
        <v>31</v>
      </c>
      <c r="AH106" t="n">
        <v>595691.4595224755</v>
      </c>
    </row>
    <row r="107">
      <c r="A107" t="n">
        <v>105</v>
      </c>
      <c r="B107" t="n">
        <v>85</v>
      </c>
      <c r="C107" t="inlineStr">
        <is>
          <t xml:space="preserve">CONCLUIDO	</t>
        </is>
      </c>
      <c r="D107" t="n">
        <v>3.7535</v>
      </c>
      <c r="E107" t="n">
        <v>26.64</v>
      </c>
      <c r="F107" t="n">
        <v>23.96</v>
      </c>
      <c r="G107" t="n">
        <v>159.76</v>
      </c>
      <c r="H107" t="n">
        <v>2.33</v>
      </c>
      <c r="I107" t="n">
        <v>9</v>
      </c>
      <c r="J107" t="n">
        <v>207.77</v>
      </c>
      <c r="K107" t="n">
        <v>51.39</v>
      </c>
      <c r="L107" t="n">
        <v>27.25</v>
      </c>
      <c r="M107" t="n">
        <v>7</v>
      </c>
      <c r="N107" t="n">
        <v>44.12</v>
      </c>
      <c r="O107" t="n">
        <v>25858.5</v>
      </c>
      <c r="P107" t="n">
        <v>274.87</v>
      </c>
      <c r="Q107" t="n">
        <v>452.57</v>
      </c>
      <c r="R107" t="n">
        <v>70.15000000000001</v>
      </c>
      <c r="S107" t="n">
        <v>57.64</v>
      </c>
      <c r="T107" t="n">
        <v>4170.33</v>
      </c>
      <c r="U107" t="n">
        <v>0.82</v>
      </c>
      <c r="V107" t="n">
        <v>0.88</v>
      </c>
      <c r="W107" t="n">
        <v>6.81</v>
      </c>
      <c r="X107" t="n">
        <v>0.24</v>
      </c>
      <c r="Y107" t="n">
        <v>1</v>
      </c>
      <c r="Z107" t="n">
        <v>10</v>
      </c>
      <c r="AA107" t="n">
        <v>481.1587091134698</v>
      </c>
      <c r="AB107" t="n">
        <v>658.3425730331541</v>
      </c>
      <c r="AC107" t="n">
        <v>595.5112818524735</v>
      </c>
      <c r="AD107" t="n">
        <v>481158.7091134698</v>
      </c>
      <c r="AE107" t="n">
        <v>658342.573033154</v>
      </c>
      <c r="AF107" t="n">
        <v>2.103027442422961e-05</v>
      </c>
      <c r="AG107" t="n">
        <v>31</v>
      </c>
      <c r="AH107" t="n">
        <v>595511.2818524735</v>
      </c>
    </row>
    <row r="108">
      <c r="A108" t="n">
        <v>106</v>
      </c>
      <c r="B108" t="n">
        <v>85</v>
      </c>
      <c r="C108" t="inlineStr">
        <is>
          <t xml:space="preserve">CONCLUIDO	</t>
        </is>
      </c>
      <c r="D108" t="n">
        <v>3.7532</v>
      </c>
      <c r="E108" t="n">
        <v>26.64</v>
      </c>
      <c r="F108" t="n">
        <v>23.97</v>
      </c>
      <c r="G108" t="n">
        <v>159.77</v>
      </c>
      <c r="H108" t="n">
        <v>2.35</v>
      </c>
      <c r="I108" t="n">
        <v>9</v>
      </c>
      <c r="J108" t="n">
        <v>208.17</v>
      </c>
      <c r="K108" t="n">
        <v>51.39</v>
      </c>
      <c r="L108" t="n">
        <v>27.5</v>
      </c>
      <c r="M108" t="n">
        <v>7</v>
      </c>
      <c r="N108" t="n">
        <v>44.27</v>
      </c>
      <c r="O108" t="n">
        <v>25907.8</v>
      </c>
      <c r="P108" t="n">
        <v>274.6</v>
      </c>
      <c r="Q108" t="n">
        <v>452.57</v>
      </c>
      <c r="R108" t="n">
        <v>70.06999999999999</v>
      </c>
      <c r="S108" t="n">
        <v>57.64</v>
      </c>
      <c r="T108" t="n">
        <v>4128.67</v>
      </c>
      <c r="U108" t="n">
        <v>0.82</v>
      </c>
      <c r="V108" t="n">
        <v>0.88</v>
      </c>
      <c r="W108" t="n">
        <v>6.81</v>
      </c>
      <c r="X108" t="n">
        <v>0.24</v>
      </c>
      <c r="Y108" t="n">
        <v>1</v>
      </c>
      <c r="Z108" t="n">
        <v>10</v>
      </c>
      <c r="AA108" t="n">
        <v>481.0118453263866</v>
      </c>
      <c r="AB108" t="n">
        <v>658.1416275204938</v>
      </c>
      <c r="AC108" t="n">
        <v>595.3295142975128</v>
      </c>
      <c r="AD108" t="n">
        <v>481011.8453263866</v>
      </c>
      <c r="AE108" t="n">
        <v>658141.6275204938</v>
      </c>
      <c r="AF108" t="n">
        <v>2.102859357107195e-05</v>
      </c>
      <c r="AG108" t="n">
        <v>31</v>
      </c>
      <c r="AH108" t="n">
        <v>595329.5142975128</v>
      </c>
    </row>
    <row r="109">
      <c r="A109" t="n">
        <v>107</v>
      </c>
      <c r="B109" t="n">
        <v>85</v>
      </c>
      <c r="C109" t="inlineStr">
        <is>
          <t xml:space="preserve">CONCLUIDO	</t>
        </is>
      </c>
      <c r="D109" t="n">
        <v>3.7549</v>
      </c>
      <c r="E109" t="n">
        <v>26.63</v>
      </c>
      <c r="F109" t="n">
        <v>23.95</v>
      </c>
      <c r="G109" t="n">
        <v>159.7</v>
      </c>
      <c r="H109" t="n">
        <v>2.36</v>
      </c>
      <c r="I109" t="n">
        <v>9</v>
      </c>
      <c r="J109" t="n">
        <v>208.57</v>
      </c>
      <c r="K109" t="n">
        <v>51.39</v>
      </c>
      <c r="L109" t="n">
        <v>27.75</v>
      </c>
      <c r="M109" t="n">
        <v>7</v>
      </c>
      <c r="N109" t="n">
        <v>44.42</v>
      </c>
      <c r="O109" t="n">
        <v>25957.16</v>
      </c>
      <c r="P109" t="n">
        <v>273.33</v>
      </c>
      <c r="Q109" t="n">
        <v>452.58</v>
      </c>
      <c r="R109" t="n">
        <v>69.87</v>
      </c>
      <c r="S109" t="n">
        <v>57.64</v>
      </c>
      <c r="T109" t="n">
        <v>4029.91</v>
      </c>
      <c r="U109" t="n">
        <v>0.82</v>
      </c>
      <c r="V109" t="n">
        <v>0.89</v>
      </c>
      <c r="W109" t="n">
        <v>6.81</v>
      </c>
      <c r="X109" t="n">
        <v>0.23</v>
      </c>
      <c r="Y109" t="n">
        <v>1</v>
      </c>
      <c r="Z109" t="n">
        <v>10</v>
      </c>
      <c r="AA109" t="n">
        <v>480.0801002521178</v>
      </c>
      <c r="AB109" t="n">
        <v>656.8667728041876</v>
      </c>
      <c r="AC109" t="n">
        <v>594.176329926061</v>
      </c>
      <c r="AD109" t="n">
        <v>480080.1002521178</v>
      </c>
      <c r="AE109" t="n">
        <v>656866.7728041876</v>
      </c>
      <c r="AF109" t="n">
        <v>2.103811840563201e-05</v>
      </c>
      <c r="AG109" t="n">
        <v>31</v>
      </c>
      <c r="AH109" t="n">
        <v>594176.3299260611</v>
      </c>
    </row>
    <row r="110">
      <c r="A110" t="n">
        <v>108</v>
      </c>
      <c r="B110" t="n">
        <v>85</v>
      </c>
      <c r="C110" t="inlineStr">
        <is>
          <t xml:space="preserve">CONCLUIDO	</t>
        </is>
      </c>
      <c r="D110" t="n">
        <v>3.7648</v>
      </c>
      <c r="E110" t="n">
        <v>26.56</v>
      </c>
      <c r="F110" t="n">
        <v>23.92</v>
      </c>
      <c r="G110" t="n">
        <v>179.39</v>
      </c>
      <c r="H110" t="n">
        <v>2.38</v>
      </c>
      <c r="I110" t="n">
        <v>8</v>
      </c>
      <c r="J110" t="n">
        <v>208.97</v>
      </c>
      <c r="K110" t="n">
        <v>51.39</v>
      </c>
      <c r="L110" t="n">
        <v>28</v>
      </c>
      <c r="M110" t="n">
        <v>6</v>
      </c>
      <c r="N110" t="n">
        <v>44.57</v>
      </c>
      <c r="O110" t="n">
        <v>26006.56</v>
      </c>
      <c r="P110" t="n">
        <v>272.39</v>
      </c>
      <c r="Q110" t="n">
        <v>452.59</v>
      </c>
      <c r="R110" t="n">
        <v>68.64</v>
      </c>
      <c r="S110" t="n">
        <v>57.64</v>
      </c>
      <c r="T110" t="n">
        <v>3418.07</v>
      </c>
      <c r="U110" t="n">
        <v>0.84</v>
      </c>
      <c r="V110" t="n">
        <v>0.89</v>
      </c>
      <c r="W110" t="n">
        <v>6.81</v>
      </c>
      <c r="X110" t="n">
        <v>0.19</v>
      </c>
      <c r="Y110" t="n">
        <v>1</v>
      </c>
      <c r="Z110" t="n">
        <v>10</v>
      </c>
      <c r="AA110" t="n">
        <v>478.9121329145852</v>
      </c>
      <c r="AB110" t="n">
        <v>655.2687083658931</v>
      </c>
      <c r="AC110" t="n">
        <v>592.7307825148599</v>
      </c>
      <c r="AD110" t="n">
        <v>478912.1329145852</v>
      </c>
      <c r="AE110" t="n">
        <v>655268.7083658931</v>
      </c>
      <c r="AF110" t="n">
        <v>2.109358655983472e-05</v>
      </c>
      <c r="AG110" t="n">
        <v>31</v>
      </c>
      <c r="AH110" t="n">
        <v>592730.7825148599</v>
      </c>
    </row>
    <row r="111">
      <c r="A111" t="n">
        <v>109</v>
      </c>
      <c r="B111" t="n">
        <v>85</v>
      </c>
      <c r="C111" t="inlineStr">
        <is>
          <t xml:space="preserve">CONCLUIDO	</t>
        </is>
      </c>
      <c r="D111" t="n">
        <v>3.7638</v>
      </c>
      <c r="E111" t="n">
        <v>26.57</v>
      </c>
      <c r="F111" t="n">
        <v>23.93</v>
      </c>
      <c r="G111" t="n">
        <v>179.44</v>
      </c>
      <c r="H111" t="n">
        <v>2.4</v>
      </c>
      <c r="I111" t="n">
        <v>8</v>
      </c>
      <c r="J111" t="n">
        <v>209.37</v>
      </c>
      <c r="K111" t="n">
        <v>51.39</v>
      </c>
      <c r="L111" t="n">
        <v>28.25</v>
      </c>
      <c r="M111" t="n">
        <v>6</v>
      </c>
      <c r="N111" t="n">
        <v>44.72</v>
      </c>
      <c r="O111" t="n">
        <v>26056.02</v>
      </c>
      <c r="P111" t="n">
        <v>272.38</v>
      </c>
      <c r="Q111" t="n">
        <v>452.57</v>
      </c>
      <c r="R111" t="n">
        <v>68.89</v>
      </c>
      <c r="S111" t="n">
        <v>57.64</v>
      </c>
      <c r="T111" t="n">
        <v>3543.7</v>
      </c>
      <c r="U111" t="n">
        <v>0.84</v>
      </c>
      <c r="V111" t="n">
        <v>0.89</v>
      </c>
      <c r="W111" t="n">
        <v>6.81</v>
      </c>
      <c r="X111" t="n">
        <v>0.2</v>
      </c>
      <c r="Y111" t="n">
        <v>1</v>
      </c>
      <c r="Z111" t="n">
        <v>10</v>
      </c>
      <c r="AA111" t="n">
        <v>478.9699562590191</v>
      </c>
      <c r="AB111" t="n">
        <v>655.3478248167336</v>
      </c>
      <c r="AC111" t="n">
        <v>592.8023482026726</v>
      </c>
      <c r="AD111" t="n">
        <v>478969.9562590191</v>
      </c>
      <c r="AE111" t="n">
        <v>655347.8248167336</v>
      </c>
      <c r="AF111" t="n">
        <v>2.108798371597586e-05</v>
      </c>
      <c r="AG111" t="n">
        <v>31</v>
      </c>
      <c r="AH111" t="n">
        <v>592802.3482026727</v>
      </c>
    </row>
    <row r="112">
      <c r="A112" t="n">
        <v>110</v>
      </c>
      <c r="B112" t="n">
        <v>85</v>
      </c>
      <c r="C112" t="inlineStr">
        <is>
          <t xml:space="preserve">CONCLUIDO	</t>
        </is>
      </c>
      <c r="D112" t="n">
        <v>3.764</v>
      </c>
      <c r="E112" t="n">
        <v>26.57</v>
      </c>
      <c r="F112" t="n">
        <v>23.92</v>
      </c>
      <c r="G112" t="n">
        <v>179.43</v>
      </c>
      <c r="H112" t="n">
        <v>2.41</v>
      </c>
      <c r="I112" t="n">
        <v>8</v>
      </c>
      <c r="J112" t="n">
        <v>209.77</v>
      </c>
      <c r="K112" t="n">
        <v>51.39</v>
      </c>
      <c r="L112" t="n">
        <v>28.5</v>
      </c>
      <c r="M112" t="n">
        <v>6</v>
      </c>
      <c r="N112" t="n">
        <v>44.88</v>
      </c>
      <c r="O112" t="n">
        <v>26105.53</v>
      </c>
      <c r="P112" t="n">
        <v>272.57</v>
      </c>
      <c r="Q112" t="n">
        <v>452.55</v>
      </c>
      <c r="R112" t="n">
        <v>68.87</v>
      </c>
      <c r="S112" t="n">
        <v>57.64</v>
      </c>
      <c r="T112" t="n">
        <v>3534.51</v>
      </c>
      <c r="U112" t="n">
        <v>0.84</v>
      </c>
      <c r="V112" t="n">
        <v>0.89</v>
      </c>
      <c r="W112" t="n">
        <v>6.81</v>
      </c>
      <c r="X112" t="n">
        <v>0.2</v>
      </c>
      <c r="Y112" t="n">
        <v>1</v>
      </c>
      <c r="Z112" t="n">
        <v>10</v>
      </c>
      <c r="AA112" t="n">
        <v>479.0705076516408</v>
      </c>
      <c r="AB112" t="n">
        <v>655.4854036681328</v>
      </c>
      <c r="AC112" t="n">
        <v>592.9267967215876</v>
      </c>
      <c r="AD112" t="n">
        <v>479070.5076516407</v>
      </c>
      <c r="AE112" t="n">
        <v>655485.4036681328</v>
      </c>
      <c r="AF112" t="n">
        <v>2.108910428474763e-05</v>
      </c>
      <c r="AG112" t="n">
        <v>31</v>
      </c>
      <c r="AH112" t="n">
        <v>592926.7967215877</v>
      </c>
    </row>
    <row r="113">
      <c r="A113" t="n">
        <v>111</v>
      </c>
      <c r="B113" t="n">
        <v>85</v>
      </c>
      <c r="C113" t="inlineStr">
        <is>
          <t xml:space="preserve">CONCLUIDO	</t>
        </is>
      </c>
      <c r="D113" t="n">
        <v>3.7652</v>
      </c>
      <c r="E113" t="n">
        <v>26.56</v>
      </c>
      <c r="F113" t="n">
        <v>23.92</v>
      </c>
      <c r="G113" t="n">
        <v>179.36</v>
      </c>
      <c r="H113" t="n">
        <v>2.43</v>
      </c>
      <c r="I113" t="n">
        <v>8</v>
      </c>
      <c r="J113" t="n">
        <v>210.17</v>
      </c>
      <c r="K113" t="n">
        <v>51.39</v>
      </c>
      <c r="L113" t="n">
        <v>28.75</v>
      </c>
      <c r="M113" t="n">
        <v>6</v>
      </c>
      <c r="N113" t="n">
        <v>45.03</v>
      </c>
      <c r="O113" t="n">
        <v>26155.09</v>
      </c>
      <c r="P113" t="n">
        <v>272.79</v>
      </c>
      <c r="Q113" t="n">
        <v>452.55</v>
      </c>
      <c r="R113" t="n">
        <v>68.59999999999999</v>
      </c>
      <c r="S113" t="n">
        <v>57.64</v>
      </c>
      <c r="T113" t="n">
        <v>3396.17</v>
      </c>
      <c r="U113" t="n">
        <v>0.84</v>
      </c>
      <c r="V113" t="n">
        <v>0.89</v>
      </c>
      <c r="W113" t="n">
        <v>6.81</v>
      </c>
      <c r="X113" t="n">
        <v>0.19</v>
      </c>
      <c r="Y113" t="n">
        <v>1</v>
      </c>
      <c r="Z113" t="n">
        <v>10</v>
      </c>
      <c r="AA113" t="n">
        <v>479.147731657901</v>
      </c>
      <c r="AB113" t="n">
        <v>655.5910649603808</v>
      </c>
      <c r="AC113" t="n">
        <v>593.0223738484</v>
      </c>
      <c r="AD113" t="n">
        <v>479147.731657901</v>
      </c>
      <c r="AE113" t="n">
        <v>655591.0649603808</v>
      </c>
      <c r="AF113" t="n">
        <v>2.109582769737826e-05</v>
      </c>
      <c r="AG113" t="n">
        <v>31</v>
      </c>
      <c r="AH113" t="n">
        <v>593022.3738484</v>
      </c>
    </row>
    <row r="114">
      <c r="A114" t="n">
        <v>112</v>
      </c>
      <c r="B114" t="n">
        <v>85</v>
      </c>
      <c r="C114" t="inlineStr">
        <is>
          <t xml:space="preserve">CONCLUIDO	</t>
        </is>
      </c>
      <c r="D114" t="n">
        <v>3.7648</v>
      </c>
      <c r="E114" t="n">
        <v>26.56</v>
      </c>
      <c r="F114" t="n">
        <v>23.92</v>
      </c>
      <c r="G114" t="n">
        <v>179.39</v>
      </c>
      <c r="H114" t="n">
        <v>2.45</v>
      </c>
      <c r="I114" t="n">
        <v>8</v>
      </c>
      <c r="J114" t="n">
        <v>210.57</v>
      </c>
      <c r="K114" t="n">
        <v>51.39</v>
      </c>
      <c r="L114" t="n">
        <v>29</v>
      </c>
      <c r="M114" t="n">
        <v>6</v>
      </c>
      <c r="N114" t="n">
        <v>45.18</v>
      </c>
      <c r="O114" t="n">
        <v>26204.71</v>
      </c>
      <c r="P114" t="n">
        <v>272.62</v>
      </c>
      <c r="Q114" t="n">
        <v>452.57</v>
      </c>
      <c r="R114" t="n">
        <v>68.61</v>
      </c>
      <c r="S114" t="n">
        <v>57.64</v>
      </c>
      <c r="T114" t="n">
        <v>3401.61</v>
      </c>
      <c r="U114" t="n">
        <v>0.84</v>
      </c>
      <c r="V114" t="n">
        <v>0.89</v>
      </c>
      <c r="W114" t="n">
        <v>6.81</v>
      </c>
      <c r="X114" t="n">
        <v>0.19</v>
      </c>
      <c r="Y114" t="n">
        <v>1</v>
      </c>
      <c r="Z114" t="n">
        <v>10</v>
      </c>
      <c r="AA114" t="n">
        <v>479.0598935122147</v>
      </c>
      <c r="AB114" t="n">
        <v>655.4708809343074</v>
      </c>
      <c r="AC114" t="n">
        <v>592.9136600170957</v>
      </c>
      <c r="AD114" t="n">
        <v>479059.8935122147</v>
      </c>
      <c r="AE114" t="n">
        <v>655470.8809343074</v>
      </c>
      <c r="AF114" t="n">
        <v>2.109358655983472e-05</v>
      </c>
      <c r="AG114" t="n">
        <v>31</v>
      </c>
      <c r="AH114" t="n">
        <v>592913.6600170957</v>
      </c>
    </row>
    <row r="115">
      <c r="A115" t="n">
        <v>113</v>
      </c>
      <c r="B115" t="n">
        <v>85</v>
      </c>
      <c r="C115" t="inlineStr">
        <is>
          <t xml:space="preserve">CONCLUIDO	</t>
        </is>
      </c>
      <c r="D115" t="n">
        <v>3.7663</v>
      </c>
      <c r="E115" t="n">
        <v>26.55</v>
      </c>
      <c r="F115" t="n">
        <v>23.91</v>
      </c>
      <c r="G115" t="n">
        <v>179.31</v>
      </c>
      <c r="H115" t="n">
        <v>2.46</v>
      </c>
      <c r="I115" t="n">
        <v>8</v>
      </c>
      <c r="J115" t="n">
        <v>210.98</v>
      </c>
      <c r="K115" t="n">
        <v>51.39</v>
      </c>
      <c r="L115" t="n">
        <v>29.25</v>
      </c>
      <c r="M115" t="n">
        <v>6</v>
      </c>
      <c r="N115" t="n">
        <v>45.33</v>
      </c>
      <c r="O115" t="n">
        <v>26254.37</v>
      </c>
      <c r="P115" t="n">
        <v>272.45</v>
      </c>
      <c r="Q115" t="n">
        <v>452.57</v>
      </c>
      <c r="R115" t="n">
        <v>68.37</v>
      </c>
      <c r="S115" t="n">
        <v>57.64</v>
      </c>
      <c r="T115" t="n">
        <v>3281.49</v>
      </c>
      <c r="U115" t="n">
        <v>0.84</v>
      </c>
      <c r="V115" t="n">
        <v>0.89</v>
      </c>
      <c r="W115" t="n">
        <v>6.8</v>
      </c>
      <c r="X115" t="n">
        <v>0.18</v>
      </c>
      <c r="Y115" t="n">
        <v>1</v>
      </c>
      <c r="Z115" t="n">
        <v>10</v>
      </c>
      <c r="AA115" t="n">
        <v>478.8597786858311</v>
      </c>
      <c r="AB115" t="n">
        <v>655.1970750004062</v>
      </c>
      <c r="AC115" t="n">
        <v>592.6659857372371</v>
      </c>
      <c r="AD115" t="n">
        <v>478859.7786858311</v>
      </c>
      <c r="AE115" t="n">
        <v>655197.0750004062</v>
      </c>
      <c r="AF115" t="n">
        <v>2.110199082562301e-05</v>
      </c>
      <c r="AG115" t="n">
        <v>31</v>
      </c>
      <c r="AH115" t="n">
        <v>592665.985737237</v>
      </c>
    </row>
    <row r="116">
      <c r="A116" t="n">
        <v>114</v>
      </c>
      <c r="B116" t="n">
        <v>85</v>
      </c>
      <c r="C116" t="inlineStr">
        <is>
          <t xml:space="preserve">CONCLUIDO	</t>
        </is>
      </c>
      <c r="D116" t="n">
        <v>3.765</v>
      </c>
      <c r="E116" t="n">
        <v>26.56</v>
      </c>
      <c r="F116" t="n">
        <v>23.92</v>
      </c>
      <c r="G116" t="n">
        <v>179.38</v>
      </c>
      <c r="H116" t="n">
        <v>2.48</v>
      </c>
      <c r="I116" t="n">
        <v>8</v>
      </c>
      <c r="J116" t="n">
        <v>211.38</v>
      </c>
      <c r="K116" t="n">
        <v>51.39</v>
      </c>
      <c r="L116" t="n">
        <v>29.5</v>
      </c>
      <c r="M116" t="n">
        <v>6</v>
      </c>
      <c r="N116" t="n">
        <v>45.49</v>
      </c>
      <c r="O116" t="n">
        <v>26304.09</v>
      </c>
      <c r="P116" t="n">
        <v>272.29</v>
      </c>
      <c r="Q116" t="n">
        <v>452.6</v>
      </c>
      <c r="R116" t="n">
        <v>68.59</v>
      </c>
      <c r="S116" t="n">
        <v>57.64</v>
      </c>
      <c r="T116" t="n">
        <v>3391.56</v>
      </c>
      <c r="U116" t="n">
        <v>0.84</v>
      </c>
      <c r="V116" t="n">
        <v>0.89</v>
      </c>
      <c r="W116" t="n">
        <v>6.81</v>
      </c>
      <c r="X116" t="n">
        <v>0.19</v>
      </c>
      <c r="Y116" t="n">
        <v>1</v>
      </c>
      <c r="Z116" t="n">
        <v>10</v>
      </c>
      <c r="AA116" t="n">
        <v>478.8372175675923</v>
      </c>
      <c r="AB116" t="n">
        <v>655.1662058831057</v>
      </c>
      <c r="AC116" t="n">
        <v>592.6380627251666</v>
      </c>
      <c r="AD116" t="n">
        <v>478837.2175675923</v>
      </c>
      <c r="AE116" t="n">
        <v>655166.2058831058</v>
      </c>
      <c r="AF116" t="n">
        <v>2.109470712860649e-05</v>
      </c>
      <c r="AG116" t="n">
        <v>31</v>
      </c>
      <c r="AH116" t="n">
        <v>592638.0627251666</v>
      </c>
    </row>
    <row r="117">
      <c r="A117" t="n">
        <v>115</v>
      </c>
      <c r="B117" t="n">
        <v>85</v>
      </c>
      <c r="C117" t="inlineStr">
        <is>
          <t xml:space="preserve">CONCLUIDO	</t>
        </is>
      </c>
      <c r="D117" t="n">
        <v>3.7645</v>
      </c>
      <c r="E117" t="n">
        <v>26.56</v>
      </c>
      <c r="F117" t="n">
        <v>23.92</v>
      </c>
      <c r="G117" t="n">
        <v>179.4</v>
      </c>
      <c r="H117" t="n">
        <v>2.5</v>
      </c>
      <c r="I117" t="n">
        <v>8</v>
      </c>
      <c r="J117" t="n">
        <v>211.78</v>
      </c>
      <c r="K117" t="n">
        <v>51.39</v>
      </c>
      <c r="L117" t="n">
        <v>29.75</v>
      </c>
      <c r="M117" t="n">
        <v>6</v>
      </c>
      <c r="N117" t="n">
        <v>45.64</v>
      </c>
      <c r="O117" t="n">
        <v>26353.87</v>
      </c>
      <c r="P117" t="n">
        <v>272.23</v>
      </c>
      <c r="Q117" t="n">
        <v>452.55</v>
      </c>
      <c r="R117" t="n">
        <v>68.73999999999999</v>
      </c>
      <c r="S117" t="n">
        <v>57.64</v>
      </c>
      <c r="T117" t="n">
        <v>3466.88</v>
      </c>
      <c r="U117" t="n">
        <v>0.84</v>
      </c>
      <c r="V117" t="n">
        <v>0.89</v>
      </c>
      <c r="W117" t="n">
        <v>6.81</v>
      </c>
      <c r="X117" t="n">
        <v>0.2</v>
      </c>
      <c r="Y117" t="n">
        <v>1</v>
      </c>
      <c r="Z117" t="n">
        <v>10</v>
      </c>
      <c r="AA117" t="n">
        <v>478.8253494012443</v>
      </c>
      <c r="AB117" t="n">
        <v>655.1499673343218</v>
      </c>
      <c r="AC117" t="n">
        <v>592.6233739606877</v>
      </c>
      <c r="AD117" t="n">
        <v>478825.3494012443</v>
      </c>
      <c r="AE117" t="n">
        <v>655149.9673343218</v>
      </c>
      <c r="AF117" t="n">
        <v>2.109190570667706e-05</v>
      </c>
      <c r="AG117" t="n">
        <v>31</v>
      </c>
      <c r="AH117" t="n">
        <v>592623.3739606877</v>
      </c>
    </row>
    <row r="118">
      <c r="A118" t="n">
        <v>116</v>
      </c>
      <c r="B118" t="n">
        <v>85</v>
      </c>
      <c r="C118" t="inlineStr">
        <is>
          <t xml:space="preserve">CONCLUIDO	</t>
        </is>
      </c>
      <c r="D118" t="n">
        <v>3.7645</v>
      </c>
      <c r="E118" t="n">
        <v>26.56</v>
      </c>
      <c r="F118" t="n">
        <v>23.92</v>
      </c>
      <c r="G118" t="n">
        <v>179.4</v>
      </c>
      <c r="H118" t="n">
        <v>2.51</v>
      </c>
      <c r="I118" t="n">
        <v>8</v>
      </c>
      <c r="J118" t="n">
        <v>212.19</v>
      </c>
      <c r="K118" t="n">
        <v>51.39</v>
      </c>
      <c r="L118" t="n">
        <v>30</v>
      </c>
      <c r="M118" t="n">
        <v>6</v>
      </c>
      <c r="N118" t="n">
        <v>45.79</v>
      </c>
      <c r="O118" t="n">
        <v>26403.69</v>
      </c>
      <c r="P118" t="n">
        <v>271.82</v>
      </c>
      <c r="Q118" t="n">
        <v>452.56</v>
      </c>
      <c r="R118" t="n">
        <v>68.72</v>
      </c>
      <c r="S118" t="n">
        <v>57.64</v>
      </c>
      <c r="T118" t="n">
        <v>3455.52</v>
      </c>
      <c r="U118" t="n">
        <v>0.84</v>
      </c>
      <c r="V118" t="n">
        <v>0.89</v>
      </c>
      <c r="W118" t="n">
        <v>6.81</v>
      </c>
      <c r="X118" t="n">
        <v>0.2</v>
      </c>
      <c r="Y118" t="n">
        <v>1</v>
      </c>
      <c r="Z118" t="n">
        <v>10</v>
      </c>
      <c r="AA118" t="n">
        <v>478.5619290842533</v>
      </c>
      <c r="AB118" t="n">
        <v>654.7895440353304</v>
      </c>
      <c r="AC118" t="n">
        <v>592.2973489554948</v>
      </c>
      <c r="AD118" t="n">
        <v>478561.9290842533</v>
      </c>
      <c r="AE118" t="n">
        <v>654789.5440353304</v>
      </c>
      <c r="AF118" t="n">
        <v>2.109190570667706e-05</v>
      </c>
      <c r="AG118" t="n">
        <v>31</v>
      </c>
      <c r="AH118" t="n">
        <v>592297.3489554948</v>
      </c>
    </row>
    <row r="119">
      <c r="A119" t="n">
        <v>117</v>
      </c>
      <c r="B119" t="n">
        <v>85</v>
      </c>
      <c r="C119" t="inlineStr">
        <is>
          <t xml:space="preserve">CONCLUIDO	</t>
        </is>
      </c>
      <c r="D119" t="n">
        <v>3.7643</v>
      </c>
      <c r="E119" t="n">
        <v>26.57</v>
      </c>
      <c r="F119" t="n">
        <v>23.92</v>
      </c>
      <c r="G119" t="n">
        <v>179.41</v>
      </c>
      <c r="H119" t="n">
        <v>2.53</v>
      </c>
      <c r="I119" t="n">
        <v>8</v>
      </c>
      <c r="J119" t="n">
        <v>212.59</v>
      </c>
      <c r="K119" t="n">
        <v>51.39</v>
      </c>
      <c r="L119" t="n">
        <v>30.25</v>
      </c>
      <c r="M119" t="n">
        <v>6</v>
      </c>
      <c r="N119" t="n">
        <v>45.95</v>
      </c>
      <c r="O119" t="n">
        <v>26453.57</v>
      </c>
      <c r="P119" t="n">
        <v>270.79</v>
      </c>
      <c r="Q119" t="n">
        <v>452.6</v>
      </c>
      <c r="R119" t="n">
        <v>68.75</v>
      </c>
      <c r="S119" t="n">
        <v>57.64</v>
      </c>
      <c r="T119" t="n">
        <v>3471.09</v>
      </c>
      <c r="U119" t="n">
        <v>0.84</v>
      </c>
      <c r="V119" t="n">
        <v>0.89</v>
      </c>
      <c r="W119" t="n">
        <v>6.81</v>
      </c>
      <c r="X119" t="n">
        <v>0.2</v>
      </c>
      <c r="Y119" t="n">
        <v>1</v>
      </c>
      <c r="Z119" t="n">
        <v>10</v>
      </c>
      <c r="AA119" t="n">
        <v>477.9107890890147</v>
      </c>
      <c r="AB119" t="n">
        <v>653.8986255675757</v>
      </c>
      <c r="AC119" t="n">
        <v>591.4914584958906</v>
      </c>
      <c r="AD119" t="n">
        <v>477910.7890890146</v>
      </c>
      <c r="AE119" t="n">
        <v>653898.6255675757</v>
      </c>
      <c r="AF119" t="n">
        <v>2.109078513790529e-05</v>
      </c>
      <c r="AG119" t="n">
        <v>31</v>
      </c>
      <c r="AH119" t="n">
        <v>591491.4584958906</v>
      </c>
    </row>
    <row r="120">
      <c r="A120" t="n">
        <v>118</v>
      </c>
      <c r="B120" t="n">
        <v>85</v>
      </c>
      <c r="C120" t="inlineStr">
        <is>
          <t xml:space="preserve">CONCLUIDO	</t>
        </is>
      </c>
      <c r="D120" t="n">
        <v>3.765</v>
      </c>
      <c r="E120" t="n">
        <v>26.56</v>
      </c>
      <c r="F120" t="n">
        <v>23.92</v>
      </c>
      <c r="G120" t="n">
        <v>179.38</v>
      </c>
      <c r="H120" t="n">
        <v>2.54</v>
      </c>
      <c r="I120" t="n">
        <v>8</v>
      </c>
      <c r="J120" t="n">
        <v>213</v>
      </c>
      <c r="K120" t="n">
        <v>51.39</v>
      </c>
      <c r="L120" t="n">
        <v>30.5</v>
      </c>
      <c r="M120" t="n">
        <v>6</v>
      </c>
      <c r="N120" t="n">
        <v>46.1</v>
      </c>
      <c r="O120" t="n">
        <v>26503.5</v>
      </c>
      <c r="P120" t="n">
        <v>269.98</v>
      </c>
      <c r="Q120" t="n">
        <v>452.57</v>
      </c>
      <c r="R120" t="n">
        <v>68.67</v>
      </c>
      <c r="S120" t="n">
        <v>57.64</v>
      </c>
      <c r="T120" t="n">
        <v>3433.16</v>
      </c>
      <c r="U120" t="n">
        <v>0.84</v>
      </c>
      <c r="V120" t="n">
        <v>0.89</v>
      </c>
      <c r="W120" t="n">
        <v>6.8</v>
      </c>
      <c r="X120" t="n">
        <v>0.19</v>
      </c>
      <c r="Y120" t="n">
        <v>1</v>
      </c>
      <c r="Z120" t="n">
        <v>10</v>
      </c>
      <c r="AA120" t="n">
        <v>477.3532660504403</v>
      </c>
      <c r="AB120" t="n">
        <v>653.1357979500177</v>
      </c>
      <c r="AC120" t="n">
        <v>590.8014340755171</v>
      </c>
      <c r="AD120" t="n">
        <v>477353.2660504403</v>
      </c>
      <c r="AE120" t="n">
        <v>653135.7979500177</v>
      </c>
      <c r="AF120" t="n">
        <v>2.109470712860649e-05</v>
      </c>
      <c r="AG120" t="n">
        <v>31</v>
      </c>
      <c r="AH120" t="n">
        <v>590801.4340755171</v>
      </c>
    </row>
    <row r="121">
      <c r="A121" t="n">
        <v>119</v>
      </c>
      <c r="B121" t="n">
        <v>85</v>
      </c>
      <c r="C121" t="inlineStr">
        <is>
          <t xml:space="preserve">CONCLUIDO	</t>
        </is>
      </c>
      <c r="D121" t="n">
        <v>3.7638</v>
      </c>
      <c r="E121" t="n">
        <v>26.57</v>
      </c>
      <c r="F121" t="n">
        <v>23.93</v>
      </c>
      <c r="G121" t="n">
        <v>179.44</v>
      </c>
      <c r="H121" t="n">
        <v>2.56</v>
      </c>
      <c r="I121" t="n">
        <v>8</v>
      </c>
      <c r="J121" t="n">
        <v>213.4</v>
      </c>
      <c r="K121" t="n">
        <v>51.39</v>
      </c>
      <c r="L121" t="n">
        <v>30.75</v>
      </c>
      <c r="M121" t="n">
        <v>6</v>
      </c>
      <c r="N121" t="n">
        <v>46.26</v>
      </c>
      <c r="O121" t="n">
        <v>26553.48</v>
      </c>
      <c r="P121" t="n">
        <v>269.13</v>
      </c>
      <c r="Q121" t="n">
        <v>452.57</v>
      </c>
      <c r="R121" t="n">
        <v>68.8</v>
      </c>
      <c r="S121" t="n">
        <v>57.64</v>
      </c>
      <c r="T121" t="n">
        <v>3499.42</v>
      </c>
      <c r="U121" t="n">
        <v>0.84</v>
      </c>
      <c r="V121" t="n">
        <v>0.89</v>
      </c>
      <c r="W121" t="n">
        <v>6.81</v>
      </c>
      <c r="X121" t="n">
        <v>0.2</v>
      </c>
      <c r="Y121" t="n">
        <v>1</v>
      </c>
      <c r="Z121" t="n">
        <v>10</v>
      </c>
      <c r="AA121" t="n">
        <v>476.8814800331462</v>
      </c>
      <c r="AB121" t="n">
        <v>652.490279507426</v>
      </c>
      <c r="AC121" t="n">
        <v>590.2175230070955</v>
      </c>
      <c r="AD121" t="n">
        <v>476881.4800331462</v>
      </c>
      <c r="AE121" t="n">
        <v>652490.279507426</v>
      </c>
      <c r="AF121" t="n">
        <v>2.108798371597586e-05</v>
      </c>
      <c r="AG121" t="n">
        <v>31</v>
      </c>
      <c r="AH121" t="n">
        <v>590217.5230070954</v>
      </c>
    </row>
    <row r="122">
      <c r="A122" t="n">
        <v>120</v>
      </c>
      <c r="B122" t="n">
        <v>85</v>
      </c>
      <c r="C122" t="inlineStr">
        <is>
          <t xml:space="preserve">CONCLUIDO	</t>
        </is>
      </c>
      <c r="D122" t="n">
        <v>3.7645</v>
      </c>
      <c r="E122" t="n">
        <v>26.56</v>
      </c>
      <c r="F122" t="n">
        <v>23.92</v>
      </c>
      <c r="G122" t="n">
        <v>179.4</v>
      </c>
      <c r="H122" t="n">
        <v>2.58</v>
      </c>
      <c r="I122" t="n">
        <v>8</v>
      </c>
      <c r="J122" t="n">
        <v>213.81</v>
      </c>
      <c r="K122" t="n">
        <v>51.39</v>
      </c>
      <c r="L122" t="n">
        <v>31</v>
      </c>
      <c r="M122" t="n">
        <v>6</v>
      </c>
      <c r="N122" t="n">
        <v>46.41</v>
      </c>
      <c r="O122" t="n">
        <v>26603.52</v>
      </c>
      <c r="P122" t="n">
        <v>268.23</v>
      </c>
      <c r="Q122" t="n">
        <v>452.56</v>
      </c>
      <c r="R122" t="n">
        <v>68.81999999999999</v>
      </c>
      <c r="S122" t="n">
        <v>57.64</v>
      </c>
      <c r="T122" t="n">
        <v>3509.42</v>
      </c>
      <c r="U122" t="n">
        <v>0.84</v>
      </c>
      <c r="V122" t="n">
        <v>0.89</v>
      </c>
      <c r="W122" t="n">
        <v>6.8</v>
      </c>
      <c r="X122" t="n">
        <v>0.2</v>
      </c>
      <c r="Y122" t="n">
        <v>1</v>
      </c>
      <c r="Z122" t="n">
        <v>10</v>
      </c>
      <c r="AA122" t="n">
        <v>476.2553950891374</v>
      </c>
      <c r="AB122" t="n">
        <v>651.6336424661147</v>
      </c>
      <c r="AC122" t="n">
        <v>589.4426422027093</v>
      </c>
      <c r="AD122" t="n">
        <v>476255.3950891374</v>
      </c>
      <c r="AE122" t="n">
        <v>651633.6424661147</v>
      </c>
      <c r="AF122" t="n">
        <v>2.109190570667706e-05</v>
      </c>
      <c r="AG122" t="n">
        <v>31</v>
      </c>
      <c r="AH122" t="n">
        <v>589442.6422027093</v>
      </c>
    </row>
    <row r="123">
      <c r="A123" t="n">
        <v>121</v>
      </c>
      <c r="B123" t="n">
        <v>85</v>
      </c>
      <c r="C123" t="inlineStr">
        <is>
          <t xml:space="preserve">CONCLUIDO	</t>
        </is>
      </c>
      <c r="D123" t="n">
        <v>3.7634</v>
      </c>
      <c r="E123" t="n">
        <v>26.57</v>
      </c>
      <c r="F123" t="n">
        <v>23.93</v>
      </c>
      <c r="G123" t="n">
        <v>179.46</v>
      </c>
      <c r="H123" t="n">
        <v>2.59</v>
      </c>
      <c r="I123" t="n">
        <v>8</v>
      </c>
      <c r="J123" t="n">
        <v>214.21</v>
      </c>
      <c r="K123" t="n">
        <v>51.39</v>
      </c>
      <c r="L123" t="n">
        <v>31.25</v>
      </c>
      <c r="M123" t="n">
        <v>6</v>
      </c>
      <c r="N123" t="n">
        <v>46.57</v>
      </c>
      <c r="O123" t="n">
        <v>26653.61</v>
      </c>
      <c r="P123" t="n">
        <v>266.14</v>
      </c>
      <c r="Q123" t="n">
        <v>452.55</v>
      </c>
      <c r="R123" t="n">
        <v>69.04000000000001</v>
      </c>
      <c r="S123" t="n">
        <v>57.64</v>
      </c>
      <c r="T123" t="n">
        <v>3620.13</v>
      </c>
      <c r="U123" t="n">
        <v>0.83</v>
      </c>
      <c r="V123" t="n">
        <v>0.89</v>
      </c>
      <c r="W123" t="n">
        <v>6.81</v>
      </c>
      <c r="X123" t="n">
        <v>0.2</v>
      </c>
      <c r="Y123" t="n">
        <v>1</v>
      </c>
      <c r="Z123" t="n">
        <v>10</v>
      </c>
      <c r="AA123" t="n">
        <v>474.9810209742853</v>
      </c>
      <c r="AB123" t="n">
        <v>649.889987580756</v>
      </c>
      <c r="AC123" t="n">
        <v>587.8653992923743</v>
      </c>
      <c r="AD123" t="n">
        <v>474981.0209742853</v>
      </c>
      <c r="AE123" t="n">
        <v>649889.9875807561</v>
      </c>
      <c r="AF123" t="n">
        <v>2.108574257843232e-05</v>
      </c>
      <c r="AG123" t="n">
        <v>31</v>
      </c>
      <c r="AH123" t="n">
        <v>587865.3992923743</v>
      </c>
    </row>
    <row r="124">
      <c r="A124" t="n">
        <v>122</v>
      </c>
      <c r="B124" t="n">
        <v>85</v>
      </c>
      <c r="C124" t="inlineStr">
        <is>
          <t xml:space="preserve">CONCLUIDO	</t>
        </is>
      </c>
      <c r="D124" t="n">
        <v>3.7618</v>
      </c>
      <c r="E124" t="n">
        <v>26.58</v>
      </c>
      <c r="F124" t="n">
        <v>23.94</v>
      </c>
      <c r="G124" t="n">
        <v>179.55</v>
      </c>
      <c r="H124" t="n">
        <v>2.61</v>
      </c>
      <c r="I124" t="n">
        <v>8</v>
      </c>
      <c r="J124" t="n">
        <v>214.62</v>
      </c>
      <c r="K124" t="n">
        <v>51.39</v>
      </c>
      <c r="L124" t="n">
        <v>31.5</v>
      </c>
      <c r="M124" t="n">
        <v>6</v>
      </c>
      <c r="N124" t="n">
        <v>46.73</v>
      </c>
      <c r="O124" t="n">
        <v>26703.76</v>
      </c>
      <c r="P124" t="n">
        <v>265.11</v>
      </c>
      <c r="Q124" t="n">
        <v>452.57</v>
      </c>
      <c r="R124" t="n">
        <v>69.33</v>
      </c>
      <c r="S124" t="n">
        <v>57.64</v>
      </c>
      <c r="T124" t="n">
        <v>3760.95</v>
      </c>
      <c r="U124" t="n">
        <v>0.83</v>
      </c>
      <c r="V124" t="n">
        <v>0.89</v>
      </c>
      <c r="W124" t="n">
        <v>6.81</v>
      </c>
      <c r="X124" t="n">
        <v>0.22</v>
      </c>
      <c r="Y124" t="n">
        <v>1</v>
      </c>
      <c r="Z124" t="n">
        <v>10</v>
      </c>
      <c r="AA124" t="n">
        <v>474.4134466418766</v>
      </c>
      <c r="AB124" t="n">
        <v>649.1134073395422</v>
      </c>
      <c r="AC124" t="n">
        <v>587.1629347794446</v>
      </c>
      <c r="AD124" t="n">
        <v>474413.4466418766</v>
      </c>
      <c r="AE124" t="n">
        <v>649113.4073395422</v>
      </c>
      <c r="AF124" t="n">
        <v>2.107677802825814e-05</v>
      </c>
      <c r="AG124" t="n">
        <v>31</v>
      </c>
      <c r="AH124" t="n">
        <v>587162.9347794446</v>
      </c>
    </row>
    <row r="125">
      <c r="A125" t="n">
        <v>123</v>
      </c>
      <c r="B125" t="n">
        <v>85</v>
      </c>
      <c r="C125" t="inlineStr">
        <is>
          <t xml:space="preserve">CONCLUIDO	</t>
        </is>
      </c>
      <c r="D125" t="n">
        <v>3.7712</v>
      </c>
      <c r="E125" t="n">
        <v>26.52</v>
      </c>
      <c r="F125" t="n">
        <v>23.91</v>
      </c>
      <c r="G125" t="n">
        <v>204.92</v>
      </c>
      <c r="H125" t="n">
        <v>2.62</v>
      </c>
      <c r="I125" t="n">
        <v>7</v>
      </c>
      <c r="J125" t="n">
        <v>215.03</v>
      </c>
      <c r="K125" t="n">
        <v>51.39</v>
      </c>
      <c r="L125" t="n">
        <v>31.75</v>
      </c>
      <c r="M125" t="n">
        <v>5</v>
      </c>
      <c r="N125" t="n">
        <v>46.88</v>
      </c>
      <c r="O125" t="n">
        <v>26753.96</v>
      </c>
      <c r="P125" t="n">
        <v>265.09</v>
      </c>
      <c r="Q125" t="n">
        <v>452.55</v>
      </c>
      <c r="R125" t="n">
        <v>68.37</v>
      </c>
      <c r="S125" t="n">
        <v>57.64</v>
      </c>
      <c r="T125" t="n">
        <v>3290.34</v>
      </c>
      <c r="U125" t="n">
        <v>0.84</v>
      </c>
      <c r="V125" t="n">
        <v>0.89</v>
      </c>
      <c r="W125" t="n">
        <v>6.8</v>
      </c>
      <c r="X125" t="n">
        <v>0.18</v>
      </c>
      <c r="Y125" t="n">
        <v>1</v>
      </c>
      <c r="Z125" t="n">
        <v>10</v>
      </c>
      <c r="AA125" t="n">
        <v>473.8784238713156</v>
      </c>
      <c r="AB125" t="n">
        <v>648.3813655813218</v>
      </c>
      <c r="AC125" t="n">
        <v>586.5007580592018</v>
      </c>
      <c r="AD125" t="n">
        <v>473878.4238713156</v>
      </c>
      <c r="AE125" t="n">
        <v>648381.3655813218</v>
      </c>
      <c r="AF125" t="n">
        <v>2.112944476053142e-05</v>
      </c>
      <c r="AG125" t="n">
        <v>31</v>
      </c>
      <c r="AH125" t="n">
        <v>586500.7580592018</v>
      </c>
    </row>
    <row r="126">
      <c r="A126" t="n">
        <v>124</v>
      </c>
      <c r="B126" t="n">
        <v>85</v>
      </c>
      <c r="C126" t="inlineStr">
        <is>
          <t xml:space="preserve">CONCLUIDO	</t>
        </is>
      </c>
      <c r="D126" t="n">
        <v>3.771</v>
      </c>
      <c r="E126" t="n">
        <v>26.52</v>
      </c>
      <c r="F126" t="n">
        <v>23.91</v>
      </c>
      <c r="G126" t="n">
        <v>204.93</v>
      </c>
      <c r="H126" t="n">
        <v>2.64</v>
      </c>
      <c r="I126" t="n">
        <v>7</v>
      </c>
      <c r="J126" t="n">
        <v>215.43</v>
      </c>
      <c r="K126" t="n">
        <v>51.39</v>
      </c>
      <c r="L126" t="n">
        <v>32</v>
      </c>
      <c r="M126" t="n">
        <v>5</v>
      </c>
      <c r="N126" t="n">
        <v>47.04</v>
      </c>
      <c r="O126" t="n">
        <v>26804.21</v>
      </c>
      <c r="P126" t="n">
        <v>265.69</v>
      </c>
      <c r="Q126" t="n">
        <v>452.57</v>
      </c>
      <c r="R126" t="n">
        <v>68.37</v>
      </c>
      <c r="S126" t="n">
        <v>57.64</v>
      </c>
      <c r="T126" t="n">
        <v>3290.08</v>
      </c>
      <c r="U126" t="n">
        <v>0.84</v>
      </c>
      <c r="V126" t="n">
        <v>0.89</v>
      </c>
      <c r="W126" t="n">
        <v>6.81</v>
      </c>
      <c r="X126" t="n">
        <v>0.18</v>
      </c>
      <c r="Y126" t="n">
        <v>1</v>
      </c>
      <c r="Z126" t="n">
        <v>10</v>
      </c>
      <c r="AA126" t="n">
        <v>474.273643618229</v>
      </c>
      <c r="AB126" t="n">
        <v>648.9221226749133</v>
      </c>
      <c r="AC126" t="n">
        <v>586.9899060547382</v>
      </c>
      <c r="AD126" t="n">
        <v>474273.643618229</v>
      </c>
      <c r="AE126" t="n">
        <v>648922.1226749134</v>
      </c>
      <c r="AF126" t="n">
        <v>2.112832419175965e-05</v>
      </c>
      <c r="AG126" t="n">
        <v>31</v>
      </c>
      <c r="AH126" t="n">
        <v>586989.9060547382</v>
      </c>
    </row>
    <row r="127">
      <c r="A127" t="n">
        <v>125</v>
      </c>
      <c r="B127" t="n">
        <v>85</v>
      </c>
      <c r="C127" t="inlineStr">
        <is>
          <t xml:space="preserve">CONCLUIDO	</t>
        </is>
      </c>
      <c r="D127" t="n">
        <v>3.7718</v>
      </c>
      <c r="E127" t="n">
        <v>26.51</v>
      </c>
      <c r="F127" t="n">
        <v>23.9</v>
      </c>
      <c r="G127" t="n">
        <v>204.88</v>
      </c>
      <c r="H127" t="n">
        <v>2.65</v>
      </c>
      <c r="I127" t="n">
        <v>7</v>
      </c>
      <c r="J127" t="n">
        <v>215.84</v>
      </c>
      <c r="K127" t="n">
        <v>51.39</v>
      </c>
      <c r="L127" t="n">
        <v>32.25</v>
      </c>
      <c r="M127" t="n">
        <v>5</v>
      </c>
      <c r="N127" t="n">
        <v>47.2</v>
      </c>
      <c r="O127" t="n">
        <v>26854.52</v>
      </c>
      <c r="P127" t="n">
        <v>266.13</v>
      </c>
      <c r="Q127" t="n">
        <v>452.57</v>
      </c>
      <c r="R127" t="n">
        <v>68.18000000000001</v>
      </c>
      <c r="S127" t="n">
        <v>57.64</v>
      </c>
      <c r="T127" t="n">
        <v>3190.53</v>
      </c>
      <c r="U127" t="n">
        <v>0.85</v>
      </c>
      <c r="V127" t="n">
        <v>0.89</v>
      </c>
      <c r="W127" t="n">
        <v>6.81</v>
      </c>
      <c r="X127" t="n">
        <v>0.18</v>
      </c>
      <c r="Y127" t="n">
        <v>1</v>
      </c>
      <c r="Z127" t="n">
        <v>10</v>
      </c>
      <c r="AA127" t="n">
        <v>474.5033179096121</v>
      </c>
      <c r="AB127" t="n">
        <v>649.2363731728983</v>
      </c>
      <c r="AC127" t="n">
        <v>587.274164926249</v>
      </c>
      <c r="AD127" t="n">
        <v>474503.3179096121</v>
      </c>
      <c r="AE127" t="n">
        <v>649236.3731728983</v>
      </c>
      <c r="AF127" t="n">
        <v>2.113280646684674e-05</v>
      </c>
      <c r="AG127" t="n">
        <v>31</v>
      </c>
      <c r="AH127" t="n">
        <v>587274.164926249</v>
      </c>
    </row>
    <row r="128">
      <c r="A128" t="n">
        <v>126</v>
      </c>
      <c r="B128" t="n">
        <v>85</v>
      </c>
      <c r="C128" t="inlineStr">
        <is>
          <t xml:space="preserve">CONCLUIDO	</t>
        </is>
      </c>
      <c r="D128" t="n">
        <v>3.772</v>
      </c>
      <c r="E128" t="n">
        <v>26.51</v>
      </c>
      <c r="F128" t="n">
        <v>23.9</v>
      </c>
      <c r="G128" t="n">
        <v>204.87</v>
      </c>
      <c r="H128" t="n">
        <v>2.67</v>
      </c>
      <c r="I128" t="n">
        <v>7</v>
      </c>
      <c r="J128" t="n">
        <v>216.25</v>
      </c>
      <c r="K128" t="n">
        <v>51.39</v>
      </c>
      <c r="L128" t="n">
        <v>32.5</v>
      </c>
      <c r="M128" t="n">
        <v>5</v>
      </c>
      <c r="N128" t="n">
        <v>47.36</v>
      </c>
      <c r="O128" t="n">
        <v>26904.88</v>
      </c>
      <c r="P128" t="n">
        <v>266.82</v>
      </c>
      <c r="Q128" t="n">
        <v>452.59</v>
      </c>
      <c r="R128" t="n">
        <v>68.12</v>
      </c>
      <c r="S128" t="n">
        <v>57.64</v>
      </c>
      <c r="T128" t="n">
        <v>3163.12</v>
      </c>
      <c r="U128" t="n">
        <v>0.85</v>
      </c>
      <c r="V128" t="n">
        <v>0.89</v>
      </c>
      <c r="W128" t="n">
        <v>6.81</v>
      </c>
      <c r="X128" t="n">
        <v>0.18</v>
      </c>
      <c r="Y128" t="n">
        <v>1</v>
      </c>
      <c r="Z128" t="n">
        <v>10</v>
      </c>
      <c r="AA128" t="n">
        <v>474.9353321197496</v>
      </c>
      <c r="AB128" t="n">
        <v>649.8274740743302</v>
      </c>
      <c r="AC128" t="n">
        <v>587.8088519872636</v>
      </c>
      <c r="AD128" t="n">
        <v>474935.3321197496</v>
      </c>
      <c r="AE128" t="n">
        <v>649827.4740743302</v>
      </c>
      <c r="AF128" t="n">
        <v>2.113392703561851e-05</v>
      </c>
      <c r="AG128" t="n">
        <v>31</v>
      </c>
      <c r="AH128" t="n">
        <v>587808.8519872635</v>
      </c>
    </row>
    <row r="129">
      <c r="A129" t="n">
        <v>127</v>
      </c>
      <c r="B129" t="n">
        <v>85</v>
      </c>
      <c r="C129" t="inlineStr">
        <is>
          <t xml:space="preserve">CONCLUIDO	</t>
        </is>
      </c>
      <c r="D129" t="n">
        <v>3.7736</v>
      </c>
      <c r="E129" t="n">
        <v>26.5</v>
      </c>
      <c r="F129" t="n">
        <v>23.89</v>
      </c>
      <c r="G129" t="n">
        <v>204.77</v>
      </c>
      <c r="H129" t="n">
        <v>2.69</v>
      </c>
      <c r="I129" t="n">
        <v>7</v>
      </c>
      <c r="J129" t="n">
        <v>216.66</v>
      </c>
      <c r="K129" t="n">
        <v>51.39</v>
      </c>
      <c r="L129" t="n">
        <v>32.75</v>
      </c>
      <c r="M129" t="n">
        <v>4</v>
      </c>
      <c r="N129" t="n">
        <v>47.52</v>
      </c>
      <c r="O129" t="n">
        <v>26955.3</v>
      </c>
      <c r="P129" t="n">
        <v>267.02</v>
      </c>
      <c r="Q129" t="n">
        <v>452.56</v>
      </c>
      <c r="R129" t="n">
        <v>67.76000000000001</v>
      </c>
      <c r="S129" t="n">
        <v>57.64</v>
      </c>
      <c r="T129" t="n">
        <v>2981.5</v>
      </c>
      <c r="U129" t="n">
        <v>0.85</v>
      </c>
      <c r="V129" t="n">
        <v>0.89</v>
      </c>
      <c r="W129" t="n">
        <v>6.81</v>
      </c>
      <c r="X129" t="n">
        <v>0.17</v>
      </c>
      <c r="Y129" t="n">
        <v>1</v>
      </c>
      <c r="Z129" t="n">
        <v>10</v>
      </c>
      <c r="AA129" t="n">
        <v>474.9691714712117</v>
      </c>
      <c r="AB129" t="n">
        <v>649.8737745678876</v>
      </c>
      <c r="AC129" t="n">
        <v>587.8507336266988</v>
      </c>
      <c r="AD129" t="n">
        <v>474969.1714712117</v>
      </c>
      <c r="AE129" t="n">
        <v>649873.7745678877</v>
      </c>
      <c r="AF129" t="n">
        <v>2.114289158579268e-05</v>
      </c>
      <c r="AG129" t="n">
        <v>31</v>
      </c>
      <c r="AH129" t="n">
        <v>587850.7336266988</v>
      </c>
    </row>
    <row r="130">
      <c r="A130" t="n">
        <v>128</v>
      </c>
      <c r="B130" t="n">
        <v>85</v>
      </c>
      <c r="C130" t="inlineStr">
        <is>
          <t xml:space="preserve">CONCLUIDO	</t>
        </is>
      </c>
      <c r="D130" t="n">
        <v>3.773</v>
      </c>
      <c r="E130" t="n">
        <v>26.5</v>
      </c>
      <c r="F130" t="n">
        <v>23.89</v>
      </c>
      <c r="G130" t="n">
        <v>204.81</v>
      </c>
      <c r="H130" t="n">
        <v>2.7</v>
      </c>
      <c r="I130" t="n">
        <v>7</v>
      </c>
      <c r="J130" t="n">
        <v>217.07</v>
      </c>
      <c r="K130" t="n">
        <v>51.39</v>
      </c>
      <c r="L130" t="n">
        <v>33</v>
      </c>
      <c r="M130" t="n">
        <v>4</v>
      </c>
      <c r="N130" t="n">
        <v>47.68</v>
      </c>
      <c r="O130" t="n">
        <v>27005.77</v>
      </c>
      <c r="P130" t="n">
        <v>267.67</v>
      </c>
      <c r="Q130" t="n">
        <v>452.6</v>
      </c>
      <c r="R130" t="n">
        <v>67.93000000000001</v>
      </c>
      <c r="S130" t="n">
        <v>57.64</v>
      </c>
      <c r="T130" t="n">
        <v>3066.47</v>
      </c>
      <c r="U130" t="n">
        <v>0.85</v>
      </c>
      <c r="V130" t="n">
        <v>0.89</v>
      </c>
      <c r="W130" t="n">
        <v>6.8</v>
      </c>
      <c r="X130" t="n">
        <v>0.17</v>
      </c>
      <c r="Y130" t="n">
        <v>1</v>
      </c>
      <c r="Z130" t="n">
        <v>10</v>
      </c>
      <c r="AA130" t="n">
        <v>475.4171783505153</v>
      </c>
      <c r="AB130" t="n">
        <v>650.4867573448192</v>
      </c>
      <c r="AC130" t="n">
        <v>588.405214187727</v>
      </c>
      <c r="AD130" t="n">
        <v>475417.1783505153</v>
      </c>
      <c r="AE130" t="n">
        <v>650486.7573448193</v>
      </c>
      <c r="AF130" t="n">
        <v>2.113952987947737e-05</v>
      </c>
      <c r="AG130" t="n">
        <v>31</v>
      </c>
      <c r="AH130" t="n">
        <v>588405.214187727</v>
      </c>
    </row>
    <row r="131">
      <c r="A131" t="n">
        <v>129</v>
      </c>
      <c r="B131" t="n">
        <v>85</v>
      </c>
      <c r="C131" t="inlineStr">
        <is>
          <t xml:space="preserve">CONCLUIDO	</t>
        </is>
      </c>
      <c r="D131" t="n">
        <v>3.7728</v>
      </c>
      <c r="E131" t="n">
        <v>26.51</v>
      </c>
      <c r="F131" t="n">
        <v>23.9</v>
      </c>
      <c r="G131" t="n">
        <v>204.82</v>
      </c>
      <c r="H131" t="n">
        <v>2.72</v>
      </c>
      <c r="I131" t="n">
        <v>7</v>
      </c>
      <c r="J131" t="n">
        <v>217.48</v>
      </c>
      <c r="K131" t="n">
        <v>51.39</v>
      </c>
      <c r="L131" t="n">
        <v>33.25</v>
      </c>
      <c r="M131" t="n">
        <v>4</v>
      </c>
      <c r="N131" t="n">
        <v>47.83</v>
      </c>
      <c r="O131" t="n">
        <v>27056.3</v>
      </c>
      <c r="P131" t="n">
        <v>267.85</v>
      </c>
      <c r="Q131" t="n">
        <v>452.58</v>
      </c>
      <c r="R131" t="n">
        <v>67.93000000000001</v>
      </c>
      <c r="S131" t="n">
        <v>57.64</v>
      </c>
      <c r="T131" t="n">
        <v>3066.91</v>
      </c>
      <c r="U131" t="n">
        <v>0.85</v>
      </c>
      <c r="V131" t="n">
        <v>0.89</v>
      </c>
      <c r="W131" t="n">
        <v>6.81</v>
      </c>
      <c r="X131" t="n">
        <v>0.17</v>
      </c>
      <c r="Y131" t="n">
        <v>1</v>
      </c>
      <c r="Z131" t="n">
        <v>10</v>
      </c>
      <c r="AA131" t="n">
        <v>475.5538709543702</v>
      </c>
      <c r="AB131" t="n">
        <v>650.6737861958655</v>
      </c>
      <c r="AC131" t="n">
        <v>588.574393267726</v>
      </c>
      <c r="AD131" t="n">
        <v>475553.8709543701</v>
      </c>
      <c r="AE131" t="n">
        <v>650673.7861958656</v>
      </c>
      <c r="AF131" t="n">
        <v>2.11384093107056e-05</v>
      </c>
      <c r="AG131" t="n">
        <v>31</v>
      </c>
      <c r="AH131" t="n">
        <v>588574.3932677261</v>
      </c>
    </row>
    <row r="132">
      <c r="A132" t="n">
        <v>130</v>
      </c>
      <c r="B132" t="n">
        <v>85</v>
      </c>
      <c r="C132" t="inlineStr">
        <is>
          <t xml:space="preserve">CONCLUIDO	</t>
        </is>
      </c>
      <c r="D132" t="n">
        <v>3.7728</v>
      </c>
      <c r="E132" t="n">
        <v>26.51</v>
      </c>
      <c r="F132" t="n">
        <v>23.9</v>
      </c>
      <c r="G132" t="n">
        <v>204.82</v>
      </c>
      <c r="H132" t="n">
        <v>2.73</v>
      </c>
      <c r="I132" t="n">
        <v>7</v>
      </c>
      <c r="J132" t="n">
        <v>217.89</v>
      </c>
      <c r="K132" t="n">
        <v>51.39</v>
      </c>
      <c r="L132" t="n">
        <v>33.5</v>
      </c>
      <c r="M132" t="n">
        <v>4</v>
      </c>
      <c r="N132" t="n">
        <v>47.99</v>
      </c>
      <c r="O132" t="n">
        <v>27106.88</v>
      </c>
      <c r="P132" t="n">
        <v>267.94</v>
      </c>
      <c r="Q132" t="n">
        <v>452.56</v>
      </c>
      <c r="R132" t="n">
        <v>67.89</v>
      </c>
      <c r="S132" t="n">
        <v>57.64</v>
      </c>
      <c r="T132" t="n">
        <v>3048.41</v>
      </c>
      <c r="U132" t="n">
        <v>0.85</v>
      </c>
      <c r="V132" t="n">
        <v>0.89</v>
      </c>
      <c r="W132" t="n">
        <v>6.81</v>
      </c>
      <c r="X132" t="n">
        <v>0.17</v>
      </c>
      <c r="Y132" t="n">
        <v>1</v>
      </c>
      <c r="Z132" t="n">
        <v>10</v>
      </c>
      <c r="AA132" t="n">
        <v>475.6115677161063</v>
      </c>
      <c r="AB132" t="n">
        <v>650.7527294506745</v>
      </c>
      <c r="AC132" t="n">
        <v>588.6458022890935</v>
      </c>
      <c r="AD132" t="n">
        <v>475611.5677161063</v>
      </c>
      <c r="AE132" t="n">
        <v>650752.7294506745</v>
      </c>
      <c r="AF132" t="n">
        <v>2.11384093107056e-05</v>
      </c>
      <c r="AG132" t="n">
        <v>31</v>
      </c>
      <c r="AH132" t="n">
        <v>588645.8022890935</v>
      </c>
    </row>
    <row r="133">
      <c r="A133" t="n">
        <v>131</v>
      </c>
      <c r="B133" t="n">
        <v>85</v>
      </c>
      <c r="C133" t="inlineStr">
        <is>
          <t xml:space="preserve">CONCLUIDO	</t>
        </is>
      </c>
      <c r="D133" t="n">
        <v>3.7726</v>
      </c>
      <c r="E133" t="n">
        <v>26.51</v>
      </c>
      <c r="F133" t="n">
        <v>23.9</v>
      </c>
      <c r="G133" t="n">
        <v>204.83</v>
      </c>
      <c r="H133" t="n">
        <v>2.75</v>
      </c>
      <c r="I133" t="n">
        <v>7</v>
      </c>
      <c r="J133" t="n">
        <v>218.3</v>
      </c>
      <c r="K133" t="n">
        <v>51.39</v>
      </c>
      <c r="L133" t="n">
        <v>33.75</v>
      </c>
      <c r="M133" t="n">
        <v>4</v>
      </c>
      <c r="N133" t="n">
        <v>48.16</v>
      </c>
      <c r="O133" t="n">
        <v>27157.52</v>
      </c>
      <c r="P133" t="n">
        <v>268.31</v>
      </c>
      <c r="Q133" t="n">
        <v>452.57</v>
      </c>
      <c r="R133" t="n">
        <v>67.95</v>
      </c>
      <c r="S133" t="n">
        <v>57.64</v>
      </c>
      <c r="T133" t="n">
        <v>3076.16</v>
      </c>
      <c r="U133" t="n">
        <v>0.85</v>
      </c>
      <c r="V133" t="n">
        <v>0.89</v>
      </c>
      <c r="W133" t="n">
        <v>6.81</v>
      </c>
      <c r="X133" t="n">
        <v>0.17</v>
      </c>
      <c r="Y133" t="n">
        <v>1</v>
      </c>
      <c r="Z133" t="n">
        <v>10</v>
      </c>
      <c r="AA133" t="n">
        <v>475.8592566299652</v>
      </c>
      <c r="AB133" t="n">
        <v>651.0916283498798</v>
      </c>
      <c r="AC133" t="n">
        <v>588.9523571530062</v>
      </c>
      <c r="AD133" t="n">
        <v>475859.2566299652</v>
      </c>
      <c r="AE133" t="n">
        <v>651091.6283498798</v>
      </c>
      <c r="AF133" t="n">
        <v>2.113728874193383e-05</v>
      </c>
      <c r="AG133" t="n">
        <v>31</v>
      </c>
      <c r="AH133" t="n">
        <v>588952.3571530062</v>
      </c>
    </row>
    <row r="134">
      <c r="A134" t="n">
        <v>132</v>
      </c>
      <c r="B134" t="n">
        <v>85</v>
      </c>
      <c r="C134" t="inlineStr">
        <is>
          <t xml:space="preserve">CONCLUIDO	</t>
        </is>
      </c>
      <c r="D134" t="n">
        <v>3.7727</v>
      </c>
      <c r="E134" t="n">
        <v>26.51</v>
      </c>
      <c r="F134" t="n">
        <v>23.9</v>
      </c>
      <c r="G134" t="n">
        <v>204.83</v>
      </c>
      <c r="H134" t="n">
        <v>2.76</v>
      </c>
      <c r="I134" t="n">
        <v>7</v>
      </c>
      <c r="J134" t="n">
        <v>218.71</v>
      </c>
      <c r="K134" t="n">
        <v>51.39</v>
      </c>
      <c r="L134" t="n">
        <v>34</v>
      </c>
      <c r="M134" t="n">
        <v>4</v>
      </c>
      <c r="N134" t="n">
        <v>48.32</v>
      </c>
      <c r="O134" t="n">
        <v>27208.22</v>
      </c>
      <c r="P134" t="n">
        <v>268.05</v>
      </c>
      <c r="Q134" t="n">
        <v>452.56</v>
      </c>
      <c r="R134" t="n">
        <v>67.94</v>
      </c>
      <c r="S134" t="n">
        <v>57.64</v>
      </c>
      <c r="T134" t="n">
        <v>3074.53</v>
      </c>
      <c r="U134" t="n">
        <v>0.85</v>
      </c>
      <c r="V134" t="n">
        <v>0.89</v>
      </c>
      <c r="W134" t="n">
        <v>6.81</v>
      </c>
      <c r="X134" t="n">
        <v>0.17</v>
      </c>
      <c r="Y134" t="n">
        <v>1</v>
      </c>
      <c r="Z134" t="n">
        <v>10</v>
      </c>
      <c r="AA134" t="n">
        <v>475.687326981172</v>
      </c>
      <c r="AB134" t="n">
        <v>650.8563866194003</v>
      </c>
      <c r="AC134" t="n">
        <v>588.7395665631199</v>
      </c>
      <c r="AD134" t="n">
        <v>475687.326981172</v>
      </c>
      <c r="AE134" t="n">
        <v>650856.3866194002</v>
      </c>
      <c r="AF134" t="n">
        <v>2.113784902631971e-05</v>
      </c>
      <c r="AG134" t="n">
        <v>31</v>
      </c>
      <c r="AH134" t="n">
        <v>588739.5665631199</v>
      </c>
    </row>
    <row r="135">
      <c r="A135" t="n">
        <v>133</v>
      </c>
      <c r="B135" t="n">
        <v>85</v>
      </c>
      <c r="C135" t="inlineStr">
        <is>
          <t xml:space="preserve">CONCLUIDO	</t>
        </is>
      </c>
      <c r="D135" t="n">
        <v>3.7732</v>
      </c>
      <c r="E135" t="n">
        <v>26.5</v>
      </c>
      <c r="F135" t="n">
        <v>23.89</v>
      </c>
      <c r="G135" t="n">
        <v>204.8</v>
      </c>
      <c r="H135" t="n">
        <v>2.78</v>
      </c>
      <c r="I135" t="n">
        <v>7</v>
      </c>
      <c r="J135" t="n">
        <v>219.12</v>
      </c>
      <c r="K135" t="n">
        <v>51.39</v>
      </c>
      <c r="L135" t="n">
        <v>34.25</v>
      </c>
      <c r="M135" t="n">
        <v>4</v>
      </c>
      <c r="N135" t="n">
        <v>48.48</v>
      </c>
      <c r="O135" t="n">
        <v>27258.97</v>
      </c>
      <c r="P135" t="n">
        <v>268.02</v>
      </c>
      <c r="Q135" t="n">
        <v>452.56</v>
      </c>
      <c r="R135" t="n">
        <v>67.66</v>
      </c>
      <c r="S135" t="n">
        <v>57.64</v>
      </c>
      <c r="T135" t="n">
        <v>2933.02</v>
      </c>
      <c r="U135" t="n">
        <v>0.85</v>
      </c>
      <c r="V135" t="n">
        <v>0.89</v>
      </c>
      <c r="W135" t="n">
        <v>6.81</v>
      </c>
      <c r="X135" t="n">
        <v>0.17</v>
      </c>
      <c r="Y135" t="n">
        <v>1</v>
      </c>
      <c r="Z135" t="n">
        <v>10</v>
      </c>
      <c r="AA135" t="n">
        <v>475.6310642889432</v>
      </c>
      <c r="AB135" t="n">
        <v>650.7794055217579</v>
      </c>
      <c r="AC135" t="n">
        <v>588.6699324333929</v>
      </c>
      <c r="AD135" t="n">
        <v>475631.0642889432</v>
      </c>
      <c r="AE135" t="n">
        <v>650779.4055217579</v>
      </c>
      <c r="AF135" t="n">
        <v>2.114065044824914e-05</v>
      </c>
      <c r="AG135" t="n">
        <v>31</v>
      </c>
      <c r="AH135" t="n">
        <v>588669.9324333929</v>
      </c>
    </row>
    <row r="136">
      <c r="A136" t="n">
        <v>134</v>
      </c>
      <c r="B136" t="n">
        <v>85</v>
      </c>
      <c r="C136" t="inlineStr">
        <is>
          <t xml:space="preserve">CONCLUIDO	</t>
        </is>
      </c>
      <c r="D136" t="n">
        <v>3.7726</v>
      </c>
      <c r="E136" t="n">
        <v>26.51</v>
      </c>
      <c r="F136" t="n">
        <v>23.9</v>
      </c>
      <c r="G136" t="n">
        <v>204.83</v>
      </c>
      <c r="H136" t="n">
        <v>2.79</v>
      </c>
      <c r="I136" t="n">
        <v>7</v>
      </c>
      <c r="J136" t="n">
        <v>219.53</v>
      </c>
      <c r="K136" t="n">
        <v>51.39</v>
      </c>
      <c r="L136" t="n">
        <v>34.5</v>
      </c>
      <c r="M136" t="n">
        <v>4</v>
      </c>
      <c r="N136" t="n">
        <v>48.64</v>
      </c>
      <c r="O136" t="n">
        <v>27309.77</v>
      </c>
      <c r="P136" t="n">
        <v>268.28</v>
      </c>
      <c r="Q136" t="n">
        <v>452.56</v>
      </c>
      <c r="R136" t="n">
        <v>67.91</v>
      </c>
      <c r="S136" t="n">
        <v>57.64</v>
      </c>
      <c r="T136" t="n">
        <v>3056.33</v>
      </c>
      <c r="U136" t="n">
        <v>0.85</v>
      </c>
      <c r="V136" t="n">
        <v>0.89</v>
      </c>
      <c r="W136" t="n">
        <v>6.81</v>
      </c>
      <c r="X136" t="n">
        <v>0.17</v>
      </c>
      <c r="Y136" t="n">
        <v>1</v>
      </c>
      <c r="Z136" t="n">
        <v>10</v>
      </c>
      <c r="AA136" t="n">
        <v>475.8400233564774</v>
      </c>
      <c r="AB136" t="n">
        <v>651.0653125365818</v>
      </c>
      <c r="AC136" t="n">
        <v>588.9285528839951</v>
      </c>
      <c r="AD136" t="n">
        <v>475840.0233564774</v>
      </c>
      <c r="AE136" t="n">
        <v>651065.3125365818</v>
      </c>
      <c r="AF136" t="n">
        <v>2.113728874193383e-05</v>
      </c>
      <c r="AG136" t="n">
        <v>31</v>
      </c>
      <c r="AH136" t="n">
        <v>588928.552883995</v>
      </c>
    </row>
    <row r="137">
      <c r="A137" t="n">
        <v>135</v>
      </c>
      <c r="B137" t="n">
        <v>85</v>
      </c>
      <c r="C137" t="inlineStr">
        <is>
          <t xml:space="preserve">CONCLUIDO	</t>
        </is>
      </c>
      <c r="D137" t="n">
        <v>3.7721</v>
      </c>
      <c r="E137" t="n">
        <v>26.51</v>
      </c>
      <c r="F137" t="n">
        <v>23.9</v>
      </c>
      <c r="G137" t="n">
        <v>204.86</v>
      </c>
      <c r="H137" t="n">
        <v>2.81</v>
      </c>
      <c r="I137" t="n">
        <v>7</v>
      </c>
      <c r="J137" t="n">
        <v>219.94</v>
      </c>
      <c r="K137" t="n">
        <v>51.39</v>
      </c>
      <c r="L137" t="n">
        <v>34.75</v>
      </c>
      <c r="M137" t="n">
        <v>4</v>
      </c>
      <c r="N137" t="n">
        <v>48.8</v>
      </c>
      <c r="O137" t="n">
        <v>27360.64</v>
      </c>
      <c r="P137" t="n">
        <v>268.25</v>
      </c>
      <c r="Q137" t="n">
        <v>452.56</v>
      </c>
      <c r="R137" t="n">
        <v>68.08</v>
      </c>
      <c r="S137" t="n">
        <v>57.64</v>
      </c>
      <c r="T137" t="n">
        <v>3141.6</v>
      </c>
      <c r="U137" t="n">
        <v>0.85</v>
      </c>
      <c r="V137" t="n">
        <v>0.89</v>
      </c>
      <c r="W137" t="n">
        <v>6.81</v>
      </c>
      <c r="X137" t="n">
        <v>0.18</v>
      </c>
      <c r="Y137" t="n">
        <v>1</v>
      </c>
      <c r="Z137" t="n">
        <v>10</v>
      </c>
      <c r="AA137" t="n">
        <v>475.8470176403609</v>
      </c>
      <c r="AB137" t="n">
        <v>651.0748824243572</v>
      </c>
      <c r="AC137" t="n">
        <v>588.9372094351125</v>
      </c>
      <c r="AD137" t="n">
        <v>475847.0176403609</v>
      </c>
      <c r="AE137" t="n">
        <v>651074.8824243571</v>
      </c>
      <c r="AF137" t="n">
        <v>2.11344873200044e-05</v>
      </c>
      <c r="AG137" t="n">
        <v>31</v>
      </c>
      <c r="AH137" t="n">
        <v>588937.2094351125</v>
      </c>
    </row>
    <row r="138">
      <c r="A138" t="n">
        <v>136</v>
      </c>
      <c r="B138" t="n">
        <v>85</v>
      </c>
      <c r="C138" t="inlineStr">
        <is>
          <t xml:space="preserve">CONCLUIDO	</t>
        </is>
      </c>
      <c r="D138" t="n">
        <v>3.7717</v>
      </c>
      <c r="E138" t="n">
        <v>26.51</v>
      </c>
      <c r="F138" t="n">
        <v>23.9</v>
      </c>
      <c r="G138" t="n">
        <v>204.89</v>
      </c>
      <c r="H138" t="n">
        <v>2.82</v>
      </c>
      <c r="I138" t="n">
        <v>7</v>
      </c>
      <c r="J138" t="n">
        <v>220.36</v>
      </c>
      <c r="K138" t="n">
        <v>51.39</v>
      </c>
      <c r="L138" t="n">
        <v>35</v>
      </c>
      <c r="M138" t="n">
        <v>2</v>
      </c>
      <c r="N138" t="n">
        <v>48.97</v>
      </c>
      <c r="O138" t="n">
        <v>27411.55</v>
      </c>
      <c r="P138" t="n">
        <v>268.37</v>
      </c>
      <c r="Q138" t="n">
        <v>452.56</v>
      </c>
      <c r="R138" t="n">
        <v>68.09999999999999</v>
      </c>
      <c r="S138" t="n">
        <v>57.64</v>
      </c>
      <c r="T138" t="n">
        <v>3150.96</v>
      </c>
      <c r="U138" t="n">
        <v>0.85</v>
      </c>
      <c r="V138" t="n">
        <v>0.89</v>
      </c>
      <c r="W138" t="n">
        <v>6.81</v>
      </c>
      <c r="X138" t="n">
        <v>0.18</v>
      </c>
      <c r="Y138" t="n">
        <v>1</v>
      </c>
      <c r="Z138" t="n">
        <v>10</v>
      </c>
      <c r="AA138" t="n">
        <v>475.9449561446398</v>
      </c>
      <c r="AB138" t="n">
        <v>651.2088862066533</v>
      </c>
      <c r="AC138" t="n">
        <v>589.0584240845017</v>
      </c>
      <c r="AD138" t="n">
        <v>475944.9561446398</v>
      </c>
      <c r="AE138" t="n">
        <v>651208.8862066533</v>
      </c>
      <c r="AF138" t="n">
        <v>2.113224618246085e-05</v>
      </c>
      <c r="AG138" t="n">
        <v>31</v>
      </c>
      <c r="AH138" t="n">
        <v>589058.4240845017</v>
      </c>
    </row>
    <row r="139">
      <c r="A139" t="n">
        <v>137</v>
      </c>
      <c r="B139" t="n">
        <v>85</v>
      </c>
      <c r="C139" t="inlineStr">
        <is>
          <t xml:space="preserve">CONCLUIDO	</t>
        </is>
      </c>
      <c r="D139" t="n">
        <v>3.7718</v>
      </c>
      <c r="E139" t="n">
        <v>26.51</v>
      </c>
      <c r="F139" t="n">
        <v>23.9</v>
      </c>
      <c r="G139" t="n">
        <v>204.88</v>
      </c>
      <c r="H139" t="n">
        <v>2.84</v>
      </c>
      <c r="I139" t="n">
        <v>7</v>
      </c>
      <c r="J139" t="n">
        <v>220.77</v>
      </c>
      <c r="K139" t="n">
        <v>51.39</v>
      </c>
      <c r="L139" t="n">
        <v>35.25</v>
      </c>
      <c r="M139" t="n">
        <v>2</v>
      </c>
      <c r="N139" t="n">
        <v>49.13</v>
      </c>
      <c r="O139" t="n">
        <v>27462.53</v>
      </c>
      <c r="P139" t="n">
        <v>268.7</v>
      </c>
      <c r="Q139" t="n">
        <v>452.59</v>
      </c>
      <c r="R139" t="n">
        <v>67.98999999999999</v>
      </c>
      <c r="S139" t="n">
        <v>57.64</v>
      </c>
      <c r="T139" t="n">
        <v>3096.08</v>
      </c>
      <c r="U139" t="n">
        <v>0.85</v>
      </c>
      <c r="V139" t="n">
        <v>0.89</v>
      </c>
      <c r="W139" t="n">
        <v>6.81</v>
      </c>
      <c r="X139" t="n">
        <v>0.18</v>
      </c>
      <c r="Y139" t="n">
        <v>1</v>
      </c>
      <c r="Z139" t="n">
        <v>10</v>
      </c>
      <c r="AA139" t="n">
        <v>476.151317805575</v>
      </c>
      <c r="AB139" t="n">
        <v>651.491239335179</v>
      </c>
      <c r="AC139" t="n">
        <v>589.313829826726</v>
      </c>
      <c r="AD139" t="n">
        <v>476151.317805575</v>
      </c>
      <c r="AE139" t="n">
        <v>651491.239335179</v>
      </c>
      <c r="AF139" t="n">
        <v>2.113280646684674e-05</v>
      </c>
      <c r="AG139" t="n">
        <v>31</v>
      </c>
      <c r="AH139" t="n">
        <v>589313.829826726</v>
      </c>
    </row>
    <row r="140">
      <c r="A140" t="n">
        <v>138</v>
      </c>
      <c r="B140" t="n">
        <v>85</v>
      </c>
      <c r="C140" t="inlineStr">
        <is>
          <t xml:space="preserve">CONCLUIDO	</t>
        </is>
      </c>
      <c r="D140" t="n">
        <v>3.7725</v>
      </c>
      <c r="E140" t="n">
        <v>26.51</v>
      </c>
      <c r="F140" t="n">
        <v>23.9</v>
      </c>
      <c r="G140" t="n">
        <v>204.84</v>
      </c>
      <c r="H140" t="n">
        <v>2.85</v>
      </c>
      <c r="I140" t="n">
        <v>7</v>
      </c>
      <c r="J140" t="n">
        <v>221.18</v>
      </c>
      <c r="K140" t="n">
        <v>51.39</v>
      </c>
      <c r="L140" t="n">
        <v>35.5</v>
      </c>
      <c r="M140" t="n">
        <v>2</v>
      </c>
      <c r="N140" t="n">
        <v>49.29</v>
      </c>
      <c r="O140" t="n">
        <v>27513.56</v>
      </c>
      <c r="P140" t="n">
        <v>269.15</v>
      </c>
      <c r="Q140" t="n">
        <v>452.6</v>
      </c>
      <c r="R140" t="n">
        <v>67.94</v>
      </c>
      <c r="S140" t="n">
        <v>57.64</v>
      </c>
      <c r="T140" t="n">
        <v>3074.17</v>
      </c>
      <c r="U140" t="n">
        <v>0.85</v>
      </c>
      <c r="V140" t="n">
        <v>0.89</v>
      </c>
      <c r="W140" t="n">
        <v>6.81</v>
      </c>
      <c r="X140" t="n">
        <v>0.17</v>
      </c>
      <c r="Y140" t="n">
        <v>1</v>
      </c>
      <c r="Z140" t="n">
        <v>10</v>
      </c>
      <c r="AA140" t="n">
        <v>476.4030485377587</v>
      </c>
      <c r="AB140" t="n">
        <v>651.8356684285286</v>
      </c>
      <c r="AC140" t="n">
        <v>589.6253870908157</v>
      </c>
      <c r="AD140" t="n">
        <v>476403.0485377586</v>
      </c>
      <c r="AE140" t="n">
        <v>651835.6684285286</v>
      </c>
      <c r="AF140" t="n">
        <v>2.113672845754794e-05</v>
      </c>
      <c r="AG140" t="n">
        <v>31</v>
      </c>
      <c r="AH140" t="n">
        <v>589625.3870908157</v>
      </c>
    </row>
    <row r="141">
      <c r="A141" t="n">
        <v>139</v>
      </c>
      <c r="B141" t="n">
        <v>85</v>
      </c>
      <c r="C141" t="inlineStr">
        <is>
          <t xml:space="preserve">CONCLUIDO	</t>
        </is>
      </c>
      <c r="D141" t="n">
        <v>3.7725</v>
      </c>
      <c r="E141" t="n">
        <v>26.51</v>
      </c>
      <c r="F141" t="n">
        <v>23.9</v>
      </c>
      <c r="G141" t="n">
        <v>204.84</v>
      </c>
      <c r="H141" t="n">
        <v>2.87</v>
      </c>
      <c r="I141" t="n">
        <v>7</v>
      </c>
      <c r="J141" t="n">
        <v>221.6</v>
      </c>
      <c r="K141" t="n">
        <v>51.39</v>
      </c>
      <c r="L141" t="n">
        <v>35.75</v>
      </c>
      <c r="M141" t="n">
        <v>2</v>
      </c>
      <c r="N141" t="n">
        <v>49.46</v>
      </c>
      <c r="O141" t="n">
        <v>27564.65</v>
      </c>
      <c r="P141" t="n">
        <v>269.39</v>
      </c>
      <c r="Q141" t="n">
        <v>452.59</v>
      </c>
      <c r="R141" t="n">
        <v>67.95</v>
      </c>
      <c r="S141" t="n">
        <v>57.64</v>
      </c>
      <c r="T141" t="n">
        <v>3080.22</v>
      </c>
      <c r="U141" t="n">
        <v>0.85</v>
      </c>
      <c r="V141" t="n">
        <v>0.89</v>
      </c>
      <c r="W141" t="n">
        <v>6.81</v>
      </c>
      <c r="X141" t="n">
        <v>0.17</v>
      </c>
      <c r="Y141" t="n">
        <v>1</v>
      </c>
      <c r="Z141" t="n">
        <v>10</v>
      </c>
      <c r="AA141" t="n">
        <v>476.5569188042863</v>
      </c>
      <c r="AB141" t="n">
        <v>652.046200515469</v>
      </c>
      <c r="AC141" t="n">
        <v>589.8158262908621</v>
      </c>
      <c r="AD141" t="n">
        <v>476556.9188042863</v>
      </c>
      <c r="AE141" t="n">
        <v>652046.200515469</v>
      </c>
      <c r="AF141" t="n">
        <v>2.113672845754794e-05</v>
      </c>
      <c r="AG141" t="n">
        <v>31</v>
      </c>
      <c r="AH141" t="n">
        <v>589815.8262908621</v>
      </c>
    </row>
    <row r="142">
      <c r="A142" t="n">
        <v>140</v>
      </c>
      <c r="B142" t="n">
        <v>85</v>
      </c>
      <c r="C142" t="inlineStr">
        <is>
          <t xml:space="preserve">CONCLUIDO	</t>
        </is>
      </c>
      <c r="D142" t="n">
        <v>3.7734</v>
      </c>
      <c r="E142" t="n">
        <v>26.5</v>
      </c>
      <c r="F142" t="n">
        <v>23.89</v>
      </c>
      <c r="G142" t="n">
        <v>204.78</v>
      </c>
      <c r="H142" t="n">
        <v>2.88</v>
      </c>
      <c r="I142" t="n">
        <v>7</v>
      </c>
      <c r="J142" t="n">
        <v>222.01</v>
      </c>
      <c r="K142" t="n">
        <v>51.39</v>
      </c>
      <c r="L142" t="n">
        <v>36</v>
      </c>
      <c r="M142" t="n">
        <v>2</v>
      </c>
      <c r="N142" t="n">
        <v>49.62</v>
      </c>
      <c r="O142" t="n">
        <v>27615.8</v>
      </c>
      <c r="P142" t="n">
        <v>268.96</v>
      </c>
      <c r="Q142" t="n">
        <v>452.62</v>
      </c>
      <c r="R142" t="n">
        <v>67.65000000000001</v>
      </c>
      <c r="S142" t="n">
        <v>57.64</v>
      </c>
      <c r="T142" t="n">
        <v>2927.02</v>
      </c>
      <c r="U142" t="n">
        <v>0.85</v>
      </c>
      <c r="V142" t="n">
        <v>0.89</v>
      </c>
      <c r="W142" t="n">
        <v>6.81</v>
      </c>
      <c r="X142" t="n">
        <v>0.17</v>
      </c>
      <c r="Y142" t="n">
        <v>1</v>
      </c>
      <c r="Z142" t="n">
        <v>10</v>
      </c>
      <c r="AA142" t="n">
        <v>476.2231017390829</v>
      </c>
      <c r="AB142" t="n">
        <v>651.5894572798882</v>
      </c>
      <c r="AC142" t="n">
        <v>589.4026739886419</v>
      </c>
      <c r="AD142" t="n">
        <v>476223.101739083</v>
      </c>
      <c r="AE142" t="n">
        <v>651589.4572798882</v>
      </c>
      <c r="AF142" t="n">
        <v>2.114177101702092e-05</v>
      </c>
      <c r="AG142" t="n">
        <v>31</v>
      </c>
      <c r="AH142" t="n">
        <v>589402.6739886419</v>
      </c>
    </row>
    <row r="143">
      <c r="A143" t="n">
        <v>141</v>
      </c>
      <c r="B143" t="n">
        <v>85</v>
      </c>
      <c r="C143" t="inlineStr">
        <is>
          <t xml:space="preserve">CONCLUIDO	</t>
        </is>
      </c>
      <c r="D143" t="n">
        <v>3.7727</v>
      </c>
      <c r="E143" t="n">
        <v>26.51</v>
      </c>
      <c r="F143" t="n">
        <v>23.9</v>
      </c>
      <c r="G143" t="n">
        <v>204.83</v>
      </c>
      <c r="H143" t="n">
        <v>2.9</v>
      </c>
      <c r="I143" t="n">
        <v>7</v>
      </c>
      <c r="J143" t="n">
        <v>222.43</v>
      </c>
      <c r="K143" t="n">
        <v>51.39</v>
      </c>
      <c r="L143" t="n">
        <v>36.25</v>
      </c>
      <c r="M143" t="n">
        <v>2</v>
      </c>
      <c r="N143" t="n">
        <v>49.79</v>
      </c>
      <c r="O143" t="n">
        <v>27667.13</v>
      </c>
      <c r="P143" t="n">
        <v>268.97</v>
      </c>
      <c r="Q143" t="n">
        <v>452.57</v>
      </c>
      <c r="R143" t="n">
        <v>67.67</v>
      </c>
      <c r="S143" t="n">
        <v>57.64</v>
      </c>
      <c r="T143" t="n">
        <v>2937.79</v>
      </c>
      <c r="U143" t="n">
        <v>0.85</v>
      </c>
      <c r="V143" t="n">
        <v>0.89</v>
      </c>
      <c r="W143" t="n">
        <v>6.81</v>
      </c>
      <c r="X143" t="n">
        <v>0.17</v>
      </c>
      <c r="Y143" t="n">
        <v>1</v>
      </c>
      <c r="Z143" t="n">
        <v>10</v>
      </c>
      <c r="AA143" t="n">
        <v>476.2771317342196</v>
      </c>
      <c r="AB143" t="n">
        <v>651.6633835028694</v>
      </c>
      <c r="AC143" t="n">
        <v>589.4695447966578</v>
      </c>
      <c r="AD143" t="n">
        <v>476277.1317342196</v>
      </c>
      <c r="AE143" t="n">
        <v>651663.3835028694</v>
      </c>
      <c r="AF143" t="n">
        <v>2.113784902631971e-05</v>
      </c>
      <c r="AG143" t="n">
        <v>31</v>
      </c>
      <c r="AH143" t="n">
        <v>589469.5447966579</v>
      </c>
    </row>
    <row r="144">
      <c r="A144" t="n">
        <v>142</v>
      </c>
      <c r="B144" t="n">
        <v>85</v>
      </c>
      <c r="C144" t="inlineStr">
        <is>
          <t xml:space="preserve">CONCLUIDO	</t>
        </is>
      </c>
      <c r="D144" t="n">
        <v>3.773</v>
      </c>
      <c r="E144" t="n">
        <v>26.5</v>
      </c>
      <c r="F144" t="n">
        <v>23.89</v>
      </c>
      <c r="G144" t="n">
        <v>204.81</v>
      </c>
      <c r="H144" t="n">
        <v>2.91</v>
      </c>
      <c r="I144" t="n">
        <v>7</v>
      </c>
      <c r="J144" t="n">
        <v>222.85</v>
      </c>
      <c r="K144" t="n">
        <v>51.39</v>
      </c>
      <c r="L144" t="n">
        <v>36.5</v>
      </c>
      <c r="M144" t="n">
        <v>1</v>
      </c>
      <c r="N144" t="n">
        <v>49.95</v>
      </c>
      <c r="O144" t="n">
        <v>27718.39</v>
      </c>
      <c r="P144" t="n">
        <v>269.13</v>
      </c>
      <c r="Q144" t="n">
        <v>452.58</v>
      </c>
      <c r="R144" t="n">
        <v>67.8</v>
      </c>
      <c r="S144" t="n">
        <v>57.64</v>
      </c>
      <c r="T144" t="n">
        <v>3004.82</v>
      </c>
      <c r="U144" t="n">
        <v>0.85</v>
      </c>
      <c r="V144" t="n">
        <v>0.89</v>
      </c>
      <c r="W144" t="n">
        <v>6.81</v>
      </c>
      <c r="X144" t="n">
        <v>0.17</v>
      </c>
      <c r="Y144" t="n">
        <v>1</v>
      </c>
      <c r="Z144" t="n">
        <v>10</v>
      </c>
      <c r="AA144" t="n">
        <v>476.3530984268187</v>
      </c>
      <c r="AB144" t="n">
        <v>651.7673244830976</v>
      </c>
      <c r="AC144" t="n">
        <v>589.5635657956151</v>
      </c>
      <c r="AD144" t="n">
        <v>476353.0984268187</v>
      </c>
      <c r="AE144" t="n">
        <v>651767.3244830975</v>
      </c>
      <c r="AF144" t="n">
        <v>2.113952987947737e-05</v>
      </c>
      <c r="AG144" t="n">
        <v>31</v>
      </c>
      <c r="AH144" t="n">
        <v>589563.5657956151</v>
      </c>
    </row>
    <row r="145">
      <c r="A145" t="n">
        <v>143</v>
      </c>
      <c r="B145" t="n">
        <v>85</v>
      </c>
      <c r="C145" t="inlineStr">
        <is>
          <t xml:space="preserve">CONCLUIDO	</t>
        </is>
      </c>
      <c r="D145" t="n">
        <v>3.7729</v>
      </c>
      <c r="E145" t="n">
        <v>26.5</v>
      </c>
      <c r="F145" t="n">
        <v>23.89</v>
      </c>
      <c r="G145" t="n">
        <v>204.81</v>
      </c>
      <c r="H145" t="n">
        <v>2.93</v>
      </c>
      <c r="I145" t="n">
        <v>7</v>
      </c>
      <c r="J145" t="n">
        <v>223.26</v>
      </c>
      <c r="K145" t="n">
        <v>51.39</v>
      </c>
      <c r="L145" t="n">
        <v>36.75</v>
      </c>
      <c r="M145" t="n">
        <v>1</v>
      </c>
      <c r="N145" t="n">
        <v>50.12</v>
      </c>
      <c r="O145" t="n">
        <v>27769.71</v>
      </c>
      <c r="P145" t="n">
        <v>269.46</v>
      </c>
      <c r="Q145" t="n">
        <v>452.61</v>
      </c>
      <c r="R145" t="n">
        <v>67.81</v>
      </c>
      <c r="S145" t="n">
        <v>57.64</v>
      </c>
      <c r="T145" t="n">
        <v>3006.52</v>
      </c>
      <c r="U145" t="n">
        <v>0.85</v>
      </c>
      <c r="V145" t="n">
        <v>0.89</v>
      </c>
      <c r="W145" t="n">
        <v>6.81</v>
      </c>
      <c r="X145" t="n">
        <v>0.17</v>
      </c>
      <c r="Y145" t="n">
        <v>1</v>
      </c>
      <c r="Z145" t="n">
        <v>10</v>
      </c>
      <c r="AA145" t="n">
        <v>476.5699061205876</v>
      </c>
      <c r="AB145" t="n">
        <v>652.0639703345922</v>
      </c>
      <c r="AC145" t="n">
        <v>589.8319001833883</v>
      </c>
      <c r="AD145" t="n">
        <v>476569.9061205876</v>
      </c>
      <c r="AE145" t="n">
        <v>652063.9703345923</v>
      </c>
      <c r="AF145" t="n">
        <v>2.113896959509148e-05</v>
      </c>
      <c r="AG145" t="n">
        <v>31</v>
      </c>
      <c r="AH145" t="n">
        <v>589831.9001833883</v>
      </c>
    </row>
    <row r="146">
      <c r="A146" t="n">
        <v>144</v>
      </c>
      <c r="B146" t="n">
        <v>85</v>
      </c>
      <c r="C146" t="inlineStr">
        <is>
          <t xml:space="preserve">CONCLUIDO	</t>
        </is>
      </c>
      <c r="D146" t="n">
        <v>3.7731</v>
      </c>
      <c r="E146" t="n">
        <v>26.5</v>
      </c>
      <c r="F146" t="n">
        <v>23.89</v>
      </c>
      <c r="G146" t="n">
        <v>204.8</v>
      </c>
      <c r="H146" t="n">
        <v>2.94</v>
      </c>
      <c r="I146" t="n">
        <v>7</v>
      </c>
      <c r="J146" t="n">
        <v>223.68</v>
      </c>
      <c r="K146" t="n">
        <v>51.39</v>
      </c>
      <c r="L146" t="n">
        <v>37</v>
      </c>
      <c r="M146" t="n">
        <v>0</v>
      </c>
      <c r="N146" t="n">
        <v>50.29</v>
      </c>
      <c r="O146" t="n">
        <v>27821.09</v>
      </c>
      <c r="P146" t="n">
        <v>269.61</v>
      </c>
      <c r="Q146" t="n">
        <v>452.64</v>
      </c>
      <c r="R146" t="n">
        <v>67.75</v>
      </c>
      <c r="S146" t="n">
        <v>57.64</v>
      </c>
      <c r="T146" t="n">
        <v>2977.15</v>
      </c>
      <c r="U146" t="n">
        <v>0.85</v>
      </c>
      <c r="V146" t="n">
        <v>0.89</v>
      </c>
      <c r="W146" t="n">
        <v>6.81</v>
      </c>
      <c r="X146" t="n">
        <v>0.17</v>
      </c>
      <c r="Y146" t="n">
        <v>1</v>
      </c>
      <c r="Z146" t="n">
        <v>10</v>
      </c>
      <c r="AA146" t="n">
        <v>476.6555317936219</v>
      </c>
      <c r="AB146" t="n">
        <v>652.1811271579759</v>
      </c>
      <c r="AC146" t="n">
        <v>589.937875723979</v>
      </c>
      <c r="AD146" t="n">
        <v>476655.531793622</v>
      </c>
      <c r="AE146" t="n">
        <v>652181.1271579759</v>
      </c>
      <c r="AF146" t="n">
        <v>2.114009016386325e-05</v>
      </c>
      <c r="AG146" t="n">
        <v>31</v>
      </c>
      <c r="AH146" t="n">
        <v>589937.875723979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H1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20</v>
      </c>
      <c r="C2" t="inlineStr">
        <is>
          <t xml:space="preserve">CONCLUIDO	</t>
        </is>
      </c>
      <c r="D2" t="n">
        <v>3.3414</v>
      </c>
      <c r="E2" t="n">
        <v>29.93</v>
      </c>
      <c r="F2" t="n">
        <v>26.85</v>
      </c>
      <c r="G2" t="n">
        <v>14.78</v>
      </c>
      <c r="H2" t="n">
        <v>0.34</v>
      </c>
      <c r="I2" t="n">
        <v>109</v>
      </c>
      <c r="J2" t="n">
        <v>51.33</v>
      </c>
      <c r="K2" t="n">
        <v>24.83</v>
      </c>
      <c r="L2" t="n">
        <v>1</v>
      </c>
      <c r="M2" t="n">
        <v>107</v>
      </c>
      <c r="N2" t="n">
        <v>5.51</v>
      </c>
      <c r="O2" t="n">
        <v>6564.78</v>
      </c>
      <c r="P2" t="n">
        <v>150.26</v>
      </c>
      <c r="Q2" t="n">
        <v>452.94</v>
      </c>
      <c r="R2" t="n">
        <v>163.6</v>
      </c>
      <c r="S2" t="n">
        <v>57.64</v>
      </c>
      <c r="T2" t="n">
        <v>50394.75</v>
      </c>
      <c r="U2" t="n">
        <v>0.35</v>
      </c>
      <c r="V2" t="n">
        <v>0.79</v>
      </c>
      <c r="W2" t="n">
        <v>6.98</v>
      </c>
      <c r="X2" t="n">
        <v>3.12</v>
      </c>
      <c r="Y2" t="n">
        <v>1</v>
      </c>
      <c r="Z2" t="n">
        <v>10</v>
      </c>
      <c r="AA2" t="n">
        <v>436.0917603772565</v>
      </c>
      <c r="AB2" t="n">
        <v>596.6799855588099</v>
      </c>
      <c r="AC2" t="n">
        <v>539.7336851826957</v>
      </c>
      <c r="AD2" t="n">
        <v>436091.7603772565</v>
      </c>
      <c r="AE2" t="n">
        <v>596679.9855588099</v>
      </c>
      <c r="AF2" t="n">
        <v>3.356055098375556e-05</v>
      </c>
      <c r="AG2" t="n">
        <v>35</v>
      </c>
      <c r="AH2" t="n">
        <v>539733.6851826957</v>
      </c>
    </row>
    <row r="3">
      <c r="A3" t="n">
        <v>1</v>
      </c>
      <c r="B3" t="n">
        <v>20</v>
      </c>
      <c r="C3" t="inlineStr">
        <is>
          <t xml:space="preserve">CONCLUIDO	</t>
        </is>
      </c>
      <c r="D3" t="n">
        <v>3.4603</v>
      </c>
      <c r="E3" t="n">
        <v>28.9</v>
      </c>
      <c r="F3" t="n">
        <v>26.12</v>
      </c>
      <c r="G3" t="n">
        <v>18.66</v>
      </c>
      <c r="H3" t="n">
        <v>0.42</v>
      </c>
      <c r="I3" t="n">
        <v>84</v>
      </c>
      <c r="J3" t="n">
        <v>51.62</v>
      </c>
      <c r="K3" t="n">
        <v>24.83</v>
      </c>
      <c r="L3" t="n">
        <v>1.25</v>
      </c>
      <c r="M3" t="n">
        <v>82</v>
      </c>
      <c r="N3" t="n">
        <v>5.54</v>
      </c>
      <c r="O3" t="n">
        <v>6599.8</v>
      </c>
      <c r="P3" t="n">
        <v>144.62</v>
      </c>
      <c r="Q3" t="n">
        <v>452.82</v>
      </c>
      <c r="R3" t="n">
        <v>140.21</v>
      </c>
      <c r="S3" t="n">
        <v>57.64</v>
      </c>
      <c r="T3" t="n">
        <v>38824.78</v>
      </c>
      <c r="U3" t="n">
        <v>0.41</v>
      </c>
      <c r="V3" t="n">
        <v>0.8100000000000001</v>
      </c>
      <c r="W3" t="n">
        <v>6.94</v>
      </c>
      <c r="X3" t="n">
        <v>2.39</v>
      </c>
      <c r="Y3" t="n">
        <v>1</v>
      </c>
      <c r="Z3" t="n">
        <v>10</v>
      </c>
      <c r="AA3" t="n">
        <v>418.4979673029655</v>
      </c>
      <c r="AB3" t="n">
        <v>572.6073816911949</v>
      </c>
      <c r="AC3" t="n">
        <v>517.9585368420941</v>
      </c>
      <c r="AD3" t="n">
        <v>418497.9673029655</v>
      </c>
      <c r="AE3" t="n">
        <v>572607.3816911948</v>
      </c>
      <c r="AF3" t="n">
        <v>3.47547658374003e-05</v>
      </c>
      <c r="AG3" t="n">
        <v>34</v>
      </c>
      <c r="AH3" t="n">
        <v>517958.5368420941</v>
      </c>
    </row>
    <row r="4">
      <c r="A4" t="n">
        <v>2</v>
      </c>
      <c r="B4" t="n">
        <v>20</v>
      </c>
      <c r="C4" t="inlineStr">
        <is>
          <t xml:space="preserve">CONCLUIDO	</t>
        </is>
      </c>
      <c r="D4" t="n">
        <v>3.5349</v>
      </c>
      <c r="E4" t="n">
        <v>28.29</v>
      </c>
      <c r="F4" t="n">
        <v>25.7</v>
      </c>
      <c r="G4" t="n">
        <v>22.35</v>
      </c>
      <c r="H4" t="n">
        <v>0.5</v>
      </c>
      <c r="I4" t="n">
        <v>69</v>
      </c>
      <c r="J4" t="n">
        <v>51.9</v>
      </c>
      <c r="K4" t="n">
        <v>24.83</v>
      </c>
      <c r="L4" t="n">
        <v>1.5</v>
      </c>
      <c r="M4" t="n">
        <v>67</v>
      </c>
      <c r="N4" t="n">
        <v>5.57</v>
      </c>
      <c r="O4" t="n">
        <v>6634.84</v>
      </c>
      <c r="P4" t="n">
        <v>140.62</v>
      </c>
      <c r="Q4" t="n">
        <v>452.81</v>
      </c>
      <c r="R4" t="n">
        <v>126.39</v>
      </c>
      <c r="S4" t="n">
        <v>57.64</v>
      </c>
      <c r="T4" t="n">
        <v>31987.06</v>
      </c>
      <c r="U4" t="n">
        <v>0.46</v>
      </c>
      <c r="V4" t="n">
        <v>0.83</v>
      </c>
      <c r="W4" t="n">
        <v>6.91</v>
      </c>
      <c r="X4" t="n">
        <v>1.97</v>
      </c>
      <c r="Y4" t="n">
        <v>1</v>
      </c>
      <c r="Z4" t="n">
        <v>10</v>
      </c>
      <c r="AA4" t="n">
        <v>404.1898239413763</v>
      </c>
      <c r="AB4" t="n">
        <v>553.0303487131333</v>
      </c>
      <c r="AC4" t="n">
        <v>500.2499084149205</v>
      </c>
      <c r="AD4" t="n">
        <v>404189.8239413763</v>
      </c>
      <c r="AE4" t="n">
        <v>553030.3487131334</v>
      </c>
      <c r="AF4" t="n">
        <v>3.550403773043561e-05</v>
      </c>
      <c r="AG4" t="n">
        <v>33</v>
      </c>
      <c r="AH4" t="n">
        <v>500249.9084149204</v>
      </c>
    </row>
    <row r="5">
      <c r="A5" t="n">
        <v>3</v>
      </c>
      <c r="B5" t="n">
        <v>20</v>
      </c>
      <c r="C5" t="inlineStr">
        <is>
          <t xml:space="preserve">CONCLUIDO	</t>
        </is>
      </c>
      <c r="D5" t="n">
        <v>3.5937</v>
      </c>
      <c r="E5" t="n">
        <v>27.83</v>
      </c>
      <c r="F5" t="n">
        <v>25.37</v>
      </c>
      <c r="G5" t="n">
        <v>26.24</v>
      </c>
      <c r="H5" t="n">
        <v>0.58</v>
      </c>
      <c r="I5" t="n">
        <v>58</v>
      </c>
      <c r="J5" t="n">
        <v>52.19</v>
      </c>
      <c r="K5" t="n">
        <v>24.83</v>
      </c>
      <c r="L5" t="n">
        <v>1.75</v>
      </c>
      <c r="M5" t="n">
        <v>56</v>
      </c>
      <c r="N5" t="n">
        <v>5.61</v>
      </c>
      <c r="O5" t="n">
        <v>6670.02</v>
      </c>
      <c r="P5" t="n">
        <v>137.15</v>
      </c>
      <c r="Q5" t="n">
        <v>452.65</v>
      </c>
      <c r="R5" t="n">
        <v>115.71</v>
      </c>
      <c r="S5" t="n">
        <v>57.64</v>
      </c>
      <c r="T5" t="n">
        <v>26704.4</v>
      </c>
      <c r="U5" t="n">
        <v>0.5</v>
      </c>
      <c r="V5" t="n">
        <v>0.84</v>
      </c>
      <c r="W5" t="n">
        <v>6.89</v>
      </c>
      <c r="X5" t="n">
        <v>1.64</v>
      </c>
      <c r="Y5" t="n">
        <v>1</v>
      </c>
      <c r="Z5" t="n">
        <v>10</v>
      </c>
      <c r="AA5" t="n">
        <v>399.7996602449049</v>
      </c>
      <c r="AB5" t="n">
        <v>547.0235330632681</v>
      </c>
      <c r="AC5" t="n">
        <v>494.8163748200597</v>
      </c>
      <c r="AD5" t="n">
        <v>399799.6602449049</v>
      </c>
      <c r="AE5" t="n">
        <v>547023.5330632682</v>
      </c>
      <c r="AF5" t="n">
        <v>3.60946166488066e-05</v>
      </c>
      <c r="AG5" t="n">
        <v>33</v>
      </c>
      <c r="AH5" t="n">
        <v>494816.3748200597</v>
      </c>
    </row>
    <row r="6">
      <c r="A6" t="n">
        <v>4</v>
      </c>
      <c r="B6" t="n">
        <v>20</v>
      </c>
      <c r="C6" t="inlineStr">
        <is>
          <t xml:space="preserve">CONCLUIDO	</t>
        </is>
      </c>
      <c r="D6" t="n">
        <v>3.6423</v>
      </c>
      <c r="E6" t="n">
        <v>27.46</v>
      </c>
      <c r="F6" t="n">
        <v>25.11</v>
      </c>
      <c r="G6" t="n">
        <v>30.74</v>
      </c>
      <c r="H6" t="n">
        <v>0.66</v>
      </c>
      <c r="I6" t="n">
        <v>49</v>
      </c>
      <c r="J6" t="n">
        <v>52.47</v>
      </c>
      <c r="K6" t="n">
        <v>24.83</v>
      </c>
      <c r="L6" t="n">
        <v>2</v>
      </c>
      <c r="M6" t="n">
        <v>47</v>
      </c>
      <c r="N6" t="n">
        <v>5.64</v>
      </c>
      <c r="O6" t="n">
        <v>6705.1</v>
      </c>
      <c r="P6" t="n">
        <v>133.98</v>
      </c>
      <c r="Q6" t="n">
        <v>452.67</v>
      </c>
      <c r="R6" t="n">
        <v>107.53</v>
      </c>
      <c r="S6" t="n">
        <v>57.64</v>
      </c>
      <c r="T6" t="n">
        <v>22658.4</v>
      </c>
      <c r="U6" t="n">
        <v>0.54</v>
      </c>
      <c r="V6" t="n">
        <v>0.84</v>
      </c>
      <c r="W6" t="n">
        <v>6.87</v>
      </c>
      <c r="X6" t="n">
        <v>1.38</v>
      </c>
      <c r="Y6" t="n">
        <v>1</v>
      </c>
      <c r="Z6" t="n">
        <v>10</v>
      </c>
      <c r="AA6" t="n">
        <v>387.2815476329832</v>
      </c>
      <c r="AB6" t="n">
        <v>529.895699127485</v>
      </c>
      <c r="AC6" t="n">
        <v>479.3231973160419</v>
      </c>
      <c r="AD6" t="n">
        <v>387281.5476329832</v>
      </c>
      <c r="AE6" t="n">
        <v>529895.699127485</v>
      </c>
      <c r="AF6" t="n">
        <v>3.65827482037867e-05</v>
      </c>
      <c r="AG6" t="n">
        <v>32</v>
      </c>
      <c r="AH6" t="n">
        <v>479323.1973160419</v>
      </c>
    </row>
    <row r="7">
      <c r="A7" t="n">
        <v>5</v>
      </c>
      <c r="B7" t="n">
        <v>20</v>
      </c>
      <c r="C7" t="inlineStr">
        <is>
          <t xml:space="preserve">CONCLUIDO	</t>
        </is>
      </c>
      <c r="D7" t="n">
        <v>3.6777</v>
      </c>
      <c r="E7" t="n">
        <v>27.19</v>
      </c>
      <c r="F7" t="n">
        <v>24.92</v>
      </c>
      <c r="G7" t="n">
        <v>34.77</v>
      </c>
      <c r="H7" t="n">
        <v>0.74</v>
      </c>
      <c r="I7" t="n">
        <v>43</v>
      </c>
      <c r="J7" t="n">
        <v>52.75</v>
      </c>
      <c r="K7" t="n">
        <v>24.83</v>
      </c>
      <c r="L7" t="n">
        <v>2.25</v>
      </c>
      <c r="M7" t="n">
        <v>41</v>
      </c>
      <c r="N7" t="n">
        <v>5.68</v>
      </c>
      <c r="O7" t="n">
        <v>6740.19</v>
      </c>
      <c r="P7" t="n">
        <v>131.38</v>
      </c>
      <c r="Q7" t="n">
        <v>452.65</v>
      </c>
      <c r="R7" t="n">
        <v>101.16</v>
      </c>
      <c r="S7" t="n">
        <v>57.64</v>
      </c>
      <c r="T7" t="n">
        <v>19500.94</v>
      </c>
      <c r="U7" t="n">
        <v>0.57</v>
      </c>
      <c r="V7" t="n">
        <v>0.85</v>
      </c>
      <c r="W7" t="n">
        <v>6.86</v>
      </c>
      <c r="X7" t="n">
        <v>1.19</v>
      </c>
      <c r="Y7" t="n">
        <v>1</v>
      </c>
      <c r="Z7" t="n">
        <v>10</v>
      </c>
      <c r="AA7" t="n">
        <v>384.4462362688624</v>
      </c>
      <c r="AB7" t="n">
        <v>526.0163010339855</v>
      </c>
      <c r="AC7" t="n">
        <v>475.8140435318166</v>
      </c>
      <c r="AD7" t="n">
        <v>384446.2362688624</v>
      </c>
      <c r="AE7" t="n">
        <v>526016.3010339856</v>
      </c>
      <c r="AF7" t="n">
        <v>3.693830081790801e-05</v>
      </c>
      <c r="AG7" t="n">
        <v>32</v>
      </c>
      <c r="AH7" t="n">
        <v>475814.0435318166</v>
      </c>
    </row>
    <row r="8">
      <c r="A8" t="n">
        <v>6</v>
      </c>
      <c r="B8" t="n">
        <v>20</v>
      </c>
      <c r="C8" t="inlineStr">
        <is>
          <t xml:space="preserve">CONCLUIDO	</t>
        </is>
      </c>
      <c r="D8" t="n">
        <v>3.7046</v>
      </c>
      <c r="E8" t="n">
        <v>26.99</v>
      </c>
      <c r="F8" t="n">
        <v>24.78</v>
      </c>
      <c r="G8" t="n">
        <v>39.13</v>
      </c>
      <c r="H8" t="n">
        <v>0.82</v>
      </c>
      <c r="I8" t="n">
        <v>38</v>
      </c>
      <c r="J8" t="n">
        <v>53.04</v>
      </c>
      <c r="K8" t="n">
        <v>24.83</v>
      </c>
      <c r="L8" t="n">
        <v>2.5</v>
      </c>
      <c r="M8" t="n">
        <v>36</v>
      </c>
      <c r="N8" t="n">
        <v>5.71</v>
      </c>
      <c r="O8" t="n">
        <v>6775.31</v>
      </c>
      <c r="P8" t="n">
        <v>128.65</v>
      </c>
      <c r="Q8" t="n">
        <v>452.69</v>
      </c>
      <c r="R8" t="n">
        <v>96.58</v>
      </c>
      <c r="S8" t="n">
        <v>57.64</v>
      </c>
      <c r="T8" t="n">
        <v>17238.97</v>
      </c>
      <c r="U8" t="n">
        <v>0.6</v>
      </c>
      <c r="V8" t="n">
        <v>0.86</v>
      </c>
      <c r="W8" t="n">
        <v>6.86</v>
      </c>
      <c r="X8" t="n">
        <v>1.05</v>
      </c>
      <c r="Y8" t="n">
        <v>1</v>
      </c>
      <c r="Z8" t="n">
        <v>10</v>
      </c>
      <c r="AA8" t="n">
        <v>381.8381855525716</v>
      </c>
      <c r="AB8" t="n">
        <v>522.4478509848796</v>
      </c>
      <c r="AC8" t="n">
        <v>472.5861613470461</v>
      </c>
      <c r="AD8" t="n">
        <v>381838.1855525717</v>
      </c>
      <c r="AE8" t="n">
        <v>522447.8509848795</v>
      </c>
      <c r="AF8" t="n">
        <v>3.720848062920358e-05</v>
      </c>
      <c r="AG8" t="n">
        <v>32</v>
      </c>
      <c r="AH8" t="n">
        <v>472586.1613470461</v>
      </c>
    </row>
    <row r="9">
      <c r="A9" t="n">
        <v>7</v>
      </c>
      <c r="B9" t="n">
        <v>20</v>
      </c>
      <c r="C9" t="inlineStr">
        <is>
          <t xml:space="preserve">CONCLUIDO	</t>
        </is>
      </c>
      <c r="D9" t="n">
        <v>3.7301</v>
      </c>
      <c r="E9" t="n">
        <v>26.81</v>
      </c>
      <c r="F9" t="n">
        <v>24.65</v>
      </c>
      <c r="G9" t="n">
        <v>43.49</v>
      </c>
      <c r="H9" t="n">
        <v>0.89</v>
      </c>
      <c r="I9" t="n">
        <v>34</v>
      </c>
      <c r="J9" t="n">
        <v>53.32</v>
      </c>
      <c r="K9" t="n">
        <v>24.83</v>
      </c>
      <c r="L9" t="n">
        <v>2.75</v>
      </c>
      <c r="M9" t="n">
        <v>32</v>
      </c>
      <c r="N9" t="n">
        <v>5.75</v>
      </c>
      <c r="O9" t="n">
        <v>6810.44</v>
      </c>
      <c r="P9" t="n">
        <v>126.03</v>
      </c>
      <c r="Q9" t="n">
        <v>452.6</v>
      </c>
      <c r="R9" t="n">
        <v>92.45</v>
      </c>
      <c r="S9" t="n">
        <v>57.64</v>
      </c>
      <c r="T9" t="n">
        <v>15191.36</v>
      </c>
      <c r="U9" t="n">
        <v>0.62</v>
      </c>
      <c r="V9" t="n">
        <v>0.86</v>
      </c>
      <c r="W9" t="n">
        <v>6.84</v>
      </c>
      <c r="X9" t="n">
        <v>0.92</v>
      </c>
      <c r="Y9" t="n">
        <v>1</v>
      </c>
      <c r="Z9" t="n">
        <v>10</v>
      </c>
      <c r="AA9" t="n">
        <v>379.3814568085131</v>
      </c>
      <c r="AB9" t="n">
        <v>519.0864463340357</v>
      </c>
      <c r="AC9" t="n">
        <v>469.5455644383177</v>
      </c>
      <c r="AD9" t="n">
        <v>379381.4568085131</v>
      </c>
      <c r="AE9" t="n">
        <v>519086.4463340357</v>
      </c>
      <c r="AF9" t="n">
        <v>3.746459903768079e-05</v>
      </c>
      <c r="AG9" t="n">
        <v>32</v>
      </c>
      <c r="AH9" t="n">
        <v>469545.5644383177</v>
      </c>
    </row>
    <row r="10">
      <c r="A10" t="n">
        <v>8</v>
      </c>
      <c r="B10" t="n">
        <v>20</v>
      </c>
      <c r="C10" t="inlineStr">
        <is>
          <t xml:space="preserve">CONCLUIDO	</t>
        </is>
      </c>
      <c r="D10" t="n">
        <v>3.742</v>
      </c>
      <c r="E10" t="n">
        <v>26.72</v>
      </c>
      <c r="F10" t="n">
        <v>24.6</v>
      </c>
      <c r="G10" t="n">
        <v>47.61</v>
      </c>
      <c r="H10" t="n">
        <v>0.97</v>
      </c>
      <c r="I10" t="n">
        <v>31</v>
      </c>
      <c r="J10" t="n">
        <v>53.61</v>
      </c>
      <c r="K10" t="n">
        <v>24.83</v>
      </c>
      <c r="L10" t="n">
        <v>3</v>
      </c>
      <c r="M10" t="n">
        <v>29</v>
      </c>
      <c r="N10" t="n">
        <v>5.78</v>
      </c>
      <c r="O10" t="n">
        <v>6845.59</v>
      </c>
      <c r="P10" t="n">
        <v>124.18</v>
      </c>
      <c r="Q10" t="n">
        <v>452.68</v>
      </c>
      <c r="R10" t="n">
        <v>90.53</v>
      </c>
      <c r="S10" t="n">
        <v>57.64</v>
      </c>
      <c r="T10" t="n">
        <v>14249.06</v>
      </c>
      <c r="U10" t="n">
        <v>0.64</v>
      </c>
      <c r="V10" t="n">
        <v>0.86</v>
      </c>
      <c r="W10" t="n">
        <v>6.85</v>
      </c>
      <c r="X10" t="n">
        <v>0.87</v>
      </c>
      <c r="Y10" t="n">
        <v>1</v>
      </c>
      <c r="Z10" t="n">
        <v>10</v>
      </c>
      <c r="AA10" t="n">
        <v>369.0434756608532</v>
      </c>
      <c r="AB10" t="n">
        <v>504.9415644482677</v>
      </c>
      <c r="AC10" t="n">
        <v>456.750650227261</v>
      </c>
      <c r="AD10" t="n">
        <v>369043.4756608532</v>
      </c>
      <c r="AE10" t="n">
        <v>504941.5644482677</v>
      </c>
      <c r="AF10" t="n">
        <v>3.758412096163683e-05</v>
      </c>
      <c r="AG10" t="n">
        <v>31</v>
      </c>
      <c r="AH10" t="n">
        <v>456750.650227261</v>
      </c>
    </row>
    <row r="11">
      <c r="A11" t="n">
        <v>9</v>
      </c>
      <c r="B11" t="n">
        <v>20</v>
      </c>
      <c r="C11" t="inlineStr">
        <is>
          <t xml:space="preserve">CONCLUIDO	</t>
        </is>
      </c>
      <c r="D11" t="n">
        <v>3.7589</v>
      </c>
      <c r="E11" t="n">
        <v>26.6</v>
      </c>
      <c r="F11" t="n">
        <v>24.51</v>
      </c>
      <c r="G11" t="n">
        <v>52.53</v>
      </c>
      <c r="H11" t="n">
        <v>1.04</v>
      </c>
      <c r="I11" t="n">
        <v>28</v>
      </c>
      <c r="J11" t="n">
        <v>53.89</v>
      </c>
      <c r="K11" t="n">
        <v>24.83</v>
      </c>
      <c r="L11" t="n">
        <v>3.25</v>
      </c>
      <c r="M11" t="n">
        <v>26</v>
      </c>
      <c r="N11" t="n">
        <v>5.82</v>
      </c>
      <c r="O11" t="n">
        <v>6880.77</v>
      </c>
      <c r="P11" t="n">
        <v>122.04</v>
      </c>
      <c r="Q11" t="n">
        <v>452.61</v>
      </c>
      <c r="R11" t="n">
        <v>87.93000000000001</v>
      </c>
      <c r="S11" t="n">
        <v>57.64</v>
      </c>
      <c r="T11" t="n">
        <v>12961.36</v>
      </c>
      <c r="U11" t="n">
        <v>0.66</v>
      </c>
      <c r="V11" t="n">
        <v>0.87</v>
      </c>
      <c r="W11" t="n">
        <v>6.84</v>
      </c>
      <c r="X11" t="n">
        <v>0.79</v>
      </c>
      <c r="Y11" t="n">
        <v>1</v>
      </c>
      <c r="Z11" t="n">
        <v>10</v>
      </c>
      <c r="AA11" t="n">
        <v>367.1836774324867</v>
      </c>
      <c r="AB11" t="n">
        <v>502.3969064637096</v>
      </c>
      <c r="AC11" t="n">
        <v>454.4488508292991</v>
      </c>
      <c r="AD11" t="n">
        <v>367183.6774324867</v>
      </c>
      <c r="AE11" t="n">
        <v>502396.9064637095</v>
      </c>
      <c r="AF11" t="n">
        <v>3.775386218137271e-05</v>
      </c>
      <c r="AG11" t="n">
        <v>31</v>
      </c>
      <c r="AH11" t="n">
        <v>454448.8508292991</v>
      </c>
    </row>
    <row r="12">
      <c r="A12" t="n">
        <v>10</v>
      </c>
      <c r="B12" t="n">
        <v>20</v>
      </c>
      <c r="C12" t="inlineStr">
        <is>
          <t xml:space="preserve">CONCLUIDO	</t>
        </is>
      </c>
      <c r="D12" t="n">
        <v>3.7686</v>
      </c>
      <c r="E12" t="n">
        <v>26.53</v>
      </c>
      <c r="F12" t="n">
        <v>24.47</v>
      </c>
      <c r="G12" t="n">
        <v>56.47</v>
      </c>
      <c r="H12" t="n">
        <v>1.12</v>
      </c>
      <c r="I12" t="n">
        <v>26</v>
      </c>
      <c r="J12" t="n">
        <v>54.18</v>
      </c>
      <c r="K12" t="n">
        <v>24.83</v>
      </c>
      <c r="L12" t="n">
        <v>3.5</v>
      </c>
      <c r="M12" t="n">
        <v>19</v>
      </c>
      <c r="N12" t="n">
        <v>5.85</v>
      </c>
      <c r="O12" t="n">
        <v>6915.96</v>
      </c>
      <c r="P12" t="n">
        <v>119.79</v>
      </c>
      <c r="Q12" t="n">
        <v>452.62</v>
      </c>
      <c r="R12" t="n">
        <v>86.34</v>
      </c>
      <c r="S12" t="n">
        <v>57.64</v>
      </c>
      <c r="T12" t="n">
        <v>12178.44</v>
      </c>
      <c r="U12" t="n">
        <v>0.67</v>
      </c>
      <c r="V12" t="n">
        <v>0.87</v>
      </c>
      <c r="W12" t="n">
        <v>6.85</v>
      </c>
      <c r="X12" t="n">
        <v>0.74</v>
      </c>
      <c r="Y12" t="n">
        <v>1</v>
      </c>
      <c r="Z12" t="n">
        <v>10</v>
      </c>
      <c r="AA12" t="n">
        <v>365.4750781467187</v>
      </c>
      <c r="AB12" t="n">
        <v>500.0591255428412</v>
      </c>
      <c r="AC12" t="n">
        <v>452.3341844384223</v>
      </c>
      <c r="AD12" t="n">
        <v>365475.0781467187</v>
      </c>
      <c r="AE12" t="n">
        <v>500059.1255428412</v>
      </c>
      <c r="AF12" t="n">
        <v>3.785128761518561e-05</v>
      </c>
      <c r="AG12" t="n">
        <v>31</v>
      </c>
      <c r="AH12" t="n">
        <v>452334.1844384223</v>
      </c>
    </row>
    <row r="13">
      <c r="A13" t="n">
        <v>11</v>
      </c>
      <c r="B13" t="n">
        <v>20</v>
      </c>
      <c r="C13" t="inlineStr">
        <is>
          <t xml:space="preserve">CONCLUIDO	</t>
        </is>
      </c>
      <c r="D13" t="n">
        <v>3.7731</v>
      </c>
      <c r="E13" t="n">
        <v>26.5</v>
      </c>
      <c r="F13" t="n">
        <v>24.45</v>
      </c>
      <c r="G13" t="n">
        <v>58.68</v>
      </c>
      <c r="H13" t="n">
        <v>1.19</v>
      </c>
      <c r="I13" t="n">
        <v>25</v>
      </c>
      <c r="J13" t="n">
        <v>54.46</v>
      </c>
      <c r="K13" t="n">
        <v>24.83</v>
      </c>
      <c r="L13" t="n">
        <v>3.75</v>
      </c>
      <c r="M13" t="n">
        <v>8</v>
      </c>
      <c r="N13" t="n">
        <v>5.89</v>
      </c>
      <c r="O13" t="n">
        <v>6951.16</v>
      </c>
      <c r="P13" t="n">
        <v>118.79</v>
      </c>
      <c r="Q13" t="n">
        <v>452.8</v>
      </c>
      <c r="R13" t="n">
        <v>85.31999999999999</v>
      </c>
      <c r="S13" t="n">
        <v>57.64</v>
      </c>
      <c r="T13" t="n">
        <v>11673.29</v>
      </c>
      <c r="U13" t="n">
        <v>0.68</v>
      </c>
      <c r="V13" t="n">
        <v>0.87</v>
      </c>
      <c r="W13" t="n">
        <v>6.86</v>
      </c>
      <c r="X13" t="n">
        <v>0.72</v>
      </c>
      <c r="Y13" t="n">
        <v>1</v>
      </c>
      <c r="Z13" t="n">
        <v>10</v>
      </c>
      <c r="AA13" t="n">
        <v>364.7126262301192</v>
      </c>
      <c r="AB13" t="n">
        <v>499.0159051935451</v>
      </c>
      <c r="AC13" t="n">
        <v>451.3905275750942</v>
      </c>
      <c r="AD13" t="n">
        <v>364712.6262301191</v>
      </c>
      <c r="AE13" t="n">
        <v>499015.9051935451</v>
      </c>
      <c r="AF13" t="n">
        <v>3.789648498138747e-05</v>
      </c>
      <c r="AG13" t="n">
        <v>31</v>
      </c>
      <c r="AH13" t="n">
        <v>451390.5275750941</v>
      </c>
    </row>
    <row r="14">
      <c r="A14" t="n">
        <v>12</v>
      </c>
      <c r="B14" t="n">
        <v>20</v>
      </c>
      <c r="C14" t="inlineStr">
        <is>
          <t xml:space="preserve">CONCLUIDO	</t>
        </is>
      </c>
      <c r="D14" t="n">
        <v>3.7805</v>
      </c>
      <c r="E14" t="n">
        <v>26.45</v>
      </c>
      <c r="F14" t="n">
        <v>24.41</v>
      </c>
      <c r="G14" t="n">
        <v>61.03</v>
      </c>
      <c r="H14" t="n">
        <v>1.27</v>
      </c>
      <c r="I14" t="n">
        <v>24</v>
      </c>
      <c r="J14" t="n">
        <v>54.75</v>
      </c>
      <c r="K14" t="n">
        <v>24.83</v>
      </c>
      <c r="L14" t="n">
        <v>4</v>
      </c>
      <c r="M14" t="n">
        <v>3</v>
      </c>
      <c r="N14" t="n">
        <v>5.92</v>
      </c>
      <c r="O14" t="n">
        <v>6986.39</v>
      </c>
      <c r="P14" t="n">
        <v>118.51</v>
      </c>
      <c r="Q14" t="n">
        <v>452.85</v>
      </c>
      <c r="R14" t="n">
        <v>83.92</v>
      </c>
      <c r="S14" t="n">
        <v>57.64</v>
      </c>
      <c r="T14" t="n">
        <v>10975.86</v>
      </c>
      <c r="U14" t="n">
        <v>0.6899999999999999</v>
      </c>
      <c r="V14" t="n">
        <v>0.87</v>
      </c>
      <c r="W14" t="n">
        <v>6.85</v>
      </c>
      <c r="X14" t="n">
        <v>0.68</v>
      </c>
      <c r="Y14" t="n">
        <v>1</v>
      </c>
      <c r="Z14" t="n">
        <v>10</v>
      </c>
      <c r="AA14" t="n">
        <v>364.3314049865041</v>
      </c>
      <c r="AB14" t="n">
        <v>498.4943014697368</v>
      </c>
      <c r="AC14" t="n">
        <v>450.9187049786106</v>
      </c>
      <c r="AD14" t="n">
        <v>364331.4049865041</v>
      </c>
      <c r="AE14" t="n">
        <v>498494.3014697368</v>
      </c>
      <c r="AF14" t="n">
        <v>3.797080953914164e-05</v>
      </c>
      <c r="AG14" t="n">
        <v>31</v>
      </c>
      <c r="AH14" t="n">
        <v>450918.7049786106</v>
      </c>
    </row>
    <row r="15">
      <c r="A15" t="n">
        <v>13</v>
      </c>
      <c r="B15" t="n">
        <v>20</v>
      </c>
      <c r="C15" t="inlineStr">
        <is>
          <t xml:space="preserve">CONCLUIDO	</t>
        </is>
      </c>
      <c r="D15" t="n">
        <v>3.7806</v>
      </c>
      <c r="E15" t="n">
        <v>26.45</v>
      </c>
      <c r="F15" t="n">
        <v>24.41</v>
      </c>
      <c r="G15" t="n">
        <v>61.02</v>
      </c>
      <c r="H15" t="n">
        <v>1.34</v>
      </c>
      <c r="I15" t="n">
        <v>24</v>
      </c>
      <c r="J15" t="n">
        <v>55.04</v>
      </c>
      <c r="K15" t="n">
        <v>24.83</v>
      </c>
      <c r="L15" t="n">
        <v>4.25</v>
      </c>
      <c r="M15" t="n">
        <v>0</v>
      </c>
      <c r="N15" t="n">
        <v>5.96</v>
      </c>
      <c r="O15" t="n">
        <v>7021.64</v>
      </c>
      <c r="P15" t="n">
        <v>119.09</v>
      </c>
      <c r="Q15" t="n">
        <v>452.76</v>
      </c>
      <c r="R15" t="n">
        <v>83.73</v>
      </c>
      <c r="S15" t="n">
        <v>57.64</v>
      </c>
      <c r="T15" t="n">
        <v>10884.09</v>
      </c>
      <c r="U15" t="n">
        <v>0.6899999999999999</v>
      </c>
      <c r="V15" t="n">
        <v>0.87</v>
      </c>
      <c r="W15" t="n">
        <v>6.86</v>
      </c>
      <c r="X15" t="n">
        <v>0.68</v>
      </c>
      <c r="Y15" t="n">
        <v>1</v>
      </c>
      <c r="Z15" t="n">
        <v>10</v>
      </c>
      <c r="AA15" t="n">
        <v>364.7000666250582</v>
      </c>
      <c r="AB15" t="n">
        <v>498.9987205878101</v>
      </c>
      <c r="AC15" t="n">
        <v>451.3749830440117</v>
      </c>
      <c r="AD15" t="n">
        <v>364700.0666250582</v>
      </c>
      <c r="AE15" t="n">
        <v>498998.7205878101</v>
      </c>
      <c r="AF15" t="n">
        <v>3.797181392505724e-05</v>
      </c>
      <c r="AG15" t="n">
        <v>31</v>
      </c>
      <c r="AH15" t="n">
        <v>451374.9830440118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120</v>
      </c>
      <c r="C2" t="inlineStr">
        <is>
          <t xml:space="preserve">CONCLUIDO	</t>
        </is>
      </c>
      <c r="D2" t="n">
        <v>1.7299</v>
      </c>
      <c r="E2" t="n">
        <v>57.81</v>
      </c>
      <c r="F2" t="n">
        <v>36.24</v>
      </c>
      <c r="G2" t="n">
        <v>5.25</v>
      </c>
      <c r="H2" t="n">
        <v>0.08</v>
      </c>
      <c r="I2" t="n">
        <v>414</v>
      </c>
      <c r="J2" t="n">
        <v>232.68</v>
      </c>
      <c r="K2" t="n">
        <v>57.72</v>
      </c>
      <c r="L2" t="n">
        <v>1</v>
      </c>
      <c r="M2" t="n">
        <v>412</v>
      </c>
      <c r="N2" t="n">
        <v>53.95</v>
      </c>
      <c r="O2" t="n">
        <v>28931.02</v>
      </c>
      <c r="P2" t="n">
        <v>570.9400000000001</v>
      </c>
      <c r="Q2" t="n">
        <v>453.7</v>
      </c>
      <c r="R2" t="n">
        <v>471.11</v>
      </c>
      <c r="S2" t="n">
        <v>57.64</v>
      </c>
      <c r="T2" t="n">
        <v>202624.53</v>
      </c>
      <c r="U2" t="n">
        <v>0.12</v>
      </c>
      <c r="V2" t="n">
        <v>0.59</v>
      </c>
      <c r="W2" t="n">
        <v>7.47</v>
      </c>
      <c r="X2" t="n">
        <v>12.48</v>
      </c>
      <c r="Y2" t="n">
        <v>1</v>
      </c>
      <c r="Z2" t="n">
        <v>10</v>
      </c>
      <c r="AA2" t="n">
        <v>1499.407986575856</v>
      </c>
      <c r="AB2" t="n">
        <v>2051.556156444877</v>
      </c>
      <c r="AC2" t="n">
        <v>1855.758516250927</v>
      </c>
      <c r="AD2" t="n">
        <v>1499407.986575856</v>
      </c>
      <c r="AE2" t="n">
        <v>2051556.156444877</v>
      </c>
      <c r="AF2" t="n">
        <v>8.433646594581495e-06</v>
      </c>
      <c r="AG2" t="n">
        <v>67</v>
      </c>
      <c r="AH2" t="n">
        <v>1855758.516250927</v>
      </c>
    </row>
    <row r="3">
      <c r="A3" t="n">
        <v>1</v>
      </c>
      <c r="B3" t="n">
        <v>120</v>
      </c>
      <c r="C3" t="inlineStr">
        <is>
          <t xml:space="preserve">CONCLUIDO	</t>
        </is>
      </c>
      <c r="D3" t="n">
        <v>2.0455</v>
      </c>
      <c r="E3" t="n">
        <v>48.89</v>
      </c>
      <c r="F3" t="n">
        <v>32.6</v>
      </c>
      <c r="G3" t="n">
        <v>6.56</v>
      </c>
      <c r="H3" t="n">
        <v>0.1</v>
      </c>
      <c r="I3" t="n">
        <v>298</v>
      </c>
      <c r="J3" t="n">
        <v>233.1</v>
      </c>
      <c r="K3" t="n">
        <v>57.72</v>
      </c>
      <c r="L3" t="n">
        <v>1.25</v>
      </c>
      <c r="M3" t="n">
        <v>296</v>
      </c>
      <c r="N3" t="n">
        <v>54.13</v>
      </c>
      <c r="O3" t="n">
        <v>28983.75</v>
      </c>
      <c r="P3" t="n">
        <v>513.8</v>
      </c>
      <c r="Q3" t="n">
        <v>453.52</v>
      </c>
      <c r="R3" t="n">
        <v>351.65</v>
      </c>
      <c r="S3" t="n">
        <v>57.64</v>
      </c>
      <c r="T3" t="n">
        <v>143471.5</v>
      </c>
      <c r="U3" t="n">
        <v>0.16</v>
      </c>
      <c r="V3" t="n">
        <v>0.65</v>
      </c>
      <c r="W3" t="n">
        <v>7.29</v>
      </c>
      <c r="X3" t="n">
        <v>8.859999999999999</v>
      </c>
      <c r="Y3" t="n">
        <v>1</v>
      </c>
      <c r="Z3" t="n">
        <v>10</v>
      </c>
      <c r="AA3" t="n">
        <v>1195.30896589247</v>
      </c>
      <c r="AB3" t="n">
        <v>1635.474460443922</v>
      </c>
      <c r="AC3" t="n">
        <v>1479.387073341976</v>
      </c>
      <c r="AD3" t="n">
        <v>1195308.96589247</v>
      </c>
      <c r="AE3" t="n">
        <v>1635474.460443922</v>
      </c>
      <c r="AF3" t="n">
        <v>9.972266668140615e-06</v>
      </c>
      <c r="AG3" t="n">
        <v>57</v>
      </c>
      <c r="AH3" t="n">
        <v>1479387.073341975</v>
      </c>
    </row>
    <row r="4">
      <c r="A4" t="n">
        <v>2</v>
      </c>
      <c r="B4" t="n">
        <v>120</v>
      </c>
      <c r="C4" t="inlineStr">
        <is>
          <t xml:space="preserve">CONCLUIDO	</t>
        </is>
      </c>
      <c r="D4" t="n">
        <v>2.2753</v>
      </c>
      <c r="E4" t="n">
        <v>43.95</v>
      </c>
      <c r="F4" t="n">
        <v>30.63</v>
      </c>
      <c r="G4" t="n">
        <v>7.89</v>
      </c>
      <c r="H4" t="n">
        <v>0.11</v>
      </c>
      <c r="I4" t="n">
        <v>233</v>
      </c>
      <c r="J4" t="n">
        <v>233.53</v>
      </c>
      <c r="K4" t="n">
        <v>57.72</v>
      </c>
      <c r="L4" t="n">
        <v>1.5</v>
      </c>
      <c r="M4" t="n">
        <v>231</v>
      </c>
      <c r="N4" t="n">
        <v>54.31</v>
      </c>
      <c r="O4" t="n">
        <v>29036.54</v>
      </c>
      <c r="P4" t="n">
        <v>482.68</v>
      </c>
      <c r="Q4" t="n">
        <v>453.16</v>
      </c>
      <c r="R4" t="n">
        <v>286.1</v>
      </c>
      <c r="S4" t="n">
        <v>57.64</v>
      </c>
      <c r="T4" t="n">
        <v>111024.13</v>
      </c>
      <c r="U4" t="n">
        <v>0.2</v>
      </c>
      <c r="V4" t="n">
        <v>0.6899999999999999</v>
      </c>
      <c r="W4" t="n">
        <v>7.21</v>
      </c>
      <c r="X4" t="n">
        <v>6.88</v>
      </c>
      <c r="Y4" t="n">
        <v>1</v>
      </c>
      <c r="Z4" t="n">
        <v>10</v>
      </c>
      <c r="AA4" t="n">
        <v>1035.342375862013</v>
      </c>
      <c r="AB4" t="n">
        <v>1416.601114736373</v>
      </c>
      <c r="AC4" t="n">
        <v>1281.402692558085</v>
      </c>
      <c r="AD4" t="n">
        <v>1035342.375862013</v>
      </c>
      <c r="AE4" t="n">
        <v>1416601.114736373</v>
      </c>
      <c r="AF4" t="n">
        <v>1.109259269128347e-05</v>
      </c>
      <c r="AG4" t="n">
        <v>51</v>
      </c>
      <c r="AH4" t="n">
        <v>1281402.692558085</v>
      </c>
    </row>
    <row r="5">
      <c r="A5" t="n">
        <v>3</v>
      </c>
      <c r="B5" t="n">
        <v>120</v>
      </c>
      <c r="C5" t="inlineStr">
        <is>
          <t xml:space="preserve">CONCLUIDO	</t>
        </is>
      </c>
      <c r="D5" t="n">
        <v>2.4548</v>
      </c>
      <c r="E5" t="n">
        <v>40.74</v>
      </c>
      <c r="F5" t="n">
        <v>29.33</v>
      </c>
      <c r="G5" t="n">
        <v>9.210000000000001</v>
      </c>
      <c r="H5" t="n">
        <v>0.13</v>
      </c>
      <c r="I5" t="n">
        <v>191</v>
      </c>
      <c r="J5" t="n">
        <v>233.96</v>
      </c>
      <c r="K5" t="n">
        <v>57.72</v>
      </c>
      <c r="L5" t="n">
        <v>1.75</v>
      </c>
      <c r="M5" t="n">
        <v>189</v>
      </c>
      <c r="N5" t="n">
        <v>54.49</v>
      </c>
      <c r="O5" t="n">
        <v>29089.39</v>
      </c>
      <c r="P5" t="n">
        <v>462.12</v>
      </c>
      <c r="Q5" t="n">
        <v>452.99</v>
      </c>
      <c r="R5" t="n">
        <v>244.74</v>
      </c>
      <c r="S5" t="n">
        <v>57.64</v>
      </c>
      <c r="T5" t="n">
        <v>90550.59</v>
      </c>
      <c r="U5" t="n">
        <v>0.24</v>
      </c>
      <c r="V5" t="n">
        <v>0.72</v>
      </c>
      <c r="W5" t="n">
        <v>7.11</v>
      </c>
      <c r="X5" t="n">
        <v>5.59</v>
      </c>
      <c r="Y5" t="n">
        <v>1</v>
      </c>
      <c r="Z5" t="n">
        <v>10</v>
      </c>
      <c r="AA5" t="n">
        <v>943.506349654186</v>
      </c>
      <c r="AB5" t="n">
        <v>1290.94701215929</v>
      </c>
      <c r="AC5" t="n">
        <v>1167.740841174318</v>
      </c>
      <c r="AD5" t="n">
        <v>943506.3496541861</v>
      </c>
      <c r="AE5" t="n">
        <v>1290947.01215929</v>
      </c>
      <c r="AF5" t="n">
        <v>1.19676950461753e-05</v>
      </c>
      <c r="AG5" t="n">
        <v>48</v>
      </c>
      <c r="AH5" t="n">
        <v>1167740.841174318</v>
      </c>
    </row>
    <row r="6">
      <c r="A6" t="n">
        <v>4</v>
      </c>
      <c r="B6" t="n">
        <v>120</v>
      </c>
      <c r="C6" t="inlineStr">
        <is>
          <t xml:space="preserve">CONCLUIDO	</t>
        </is>
      </c>
      <c r="D6" t="n">
        <v>2.5955</v>
      </c>
      <c r="E6" t="n">
        <v>38.53</v>
      </c>
      <c r="F6" t="n">
        <v>28.44</v>
      </c>
      <c r="G6" t="n">
        <v>10.53</v>
      </c>
      <c r="H6" t="n">
        <v>0.15</v>
      </c>
      <c r="I6" t="n">
        <v>162</v>
      </c>
      <c r="J6" t="n">
        <v>234.39</v>
      </c>
      <c r="K6" t="n">
        <v>57.72</v>
      </c>
      <c r="L6" t="n">
        <v>2</v>
      </c>
      <c r="M6" t="n">
        <v>160</v>
      </c>
      <c r="N6" t="n">
        <v>54.67</v>
      </c>
      <c r="O6" t="n">
        <v>29142.31</v>
      </c>
      <c r="P6" t="n">
        <v>448.04</v>
      </c>
      <c r="Q6" t="n">
        <v>452.99</v>
      </c>
      <c r="R6" t="n">
        <v>215.27</v>
      </c>
      <c r="S6" t="n">
        <v>57.64</v>
      </c>
      <c r="T6" t="n">
        <v>75963.82000000001</v>
      </c>
      <c r="U6" t="n">
        <v>0.27</v>
      </c>
      <c r="V6" t="n">
        <v>0.75</v>
      </c>
      <c r="W6" t="n">
        <v>7.07</v>
      </c>
      <c r="X6" t="n">
        <v>4.7</v>
      </c>
      <c r="Y6" t="n">
        <v>1</v>
      </c>
      <c r="Z6" t="n">
        <v>10</v>
      </c>
      <c r="AA6" t="n">
        <v>874.1006915747179</v>
      </c>
      <c r="AB6" t="n">
        <v>1195.98312881343</v>
      </c>
      <c r="AC6" t="n">
        <v>1081.840177572339</v>
      </c>
      <c r="AD6" t="n">
        <v>874100.6915747179</v>
      </c>
      <c r="AE6" t="n">
        <v>1195983.12881343</v>
      </c>
      <c r="AF6" t="n">
        <v>1.265363878619358e-05</v>
      </c>
      <c r="AG6" t="n">
        <v>45</v>
      </c>
      <c r="AH6" t="n">
        <v>1081840.177572339</v>
      </c>
    </row>
    <row r="7">
      <c r="A7" t="n">
        <v>5</v>
      </c>
      <c r="B7" t="n">
        <v>120</v>
      </c>
      <c r="C7" t="inlineStr">
        <is>
          <t xml:space="preserve">CONCLUIDO	</t>
        </is>
      </c>
      <c r="D7" t="n">
        <v>2.7069</v>
      </c>
      <c r="E7" t="n">
        <v>36.94</v>
      </c>
      <c r="F7" t="n">
        <v>27.81</v>
      </c>
      <c r="G7" t="n">
        <v>11.83</v>
      </c>
      <c r="H7" t="n">
        <v>0.17</v>
      </c>
      <c r="I7" t="n">
        <v>141</v>
      </c>
      <c r="J7" t="n">
        <v>234.82</v>
      </c>
      <c r="K7" t="n">
        <v>57.72</v>
      </c>
      <c r="L7" t="n">
        <v>2.25</v>
      </c>
      <c r="M7" t="n">
        <v>139</v>
      </c>
      <c r="N7" t="n">
        <v>54.85</v>
      </c>
      <c r="O7" t="n">
        <v>29195.29</v>
      </c>
      <c r="P7" t="n">
        <v>438.03</v>
      </c>
      <c r="Q7" t="n">
        <v>452.94</v>
      </c>
      <c r="R7" t="n">
        <v>195.84</v>
      </c>
      <c r="S7" t="n">
        <v>57.64</v>
      </c>
      <c r="T7" t="n">
        <v>66354.77</v>
      </c>
      <c r="U7" t="n">
        <v>0.29</v>
      </c>
      <c r="V7" t="n">
        <v>0.76</v>
      </c>
      <c r="W7" t="n">
        <v>7.01</v>
      </c>
      <c r="X7" t="n">
        <v>4.08</v>
      </c>
      <c r="Y7" t="n">
        <v>1</v>
      </c>
      <c r="Z7" t="n">
        <v>10</v>
      </c>
      <c r="AA7" t="n">
        <v>826.7964328493944</v>
      </c>
      <c r="AB7" t="n">
        <v>1131.259355108835</v>
      </c>
      <c r="AC7" t="n">
        <v>1023.293549989724</v>
      </c>
      <c r="AD7" t="n">
        <v>826796.4328493944</v>
      </c>
      <c r="AE7" t="n">
        <v>1131259.355108835</v>
      </c>
      <c r="AF7" t="n">
        <v>1.319673852065012e-05</v>
      </c>
      <c r="AG7" t="n">
        <v>43</v>
      </c>
      <c r="AH7" t="n">
        <v>1023293.549989724</v>
      </c>
    </row>
    <row r="8">
      <c r="A8" t="n">
        <v>6</v>
      </c>
      <c r="B8" t="n">
        <v>120</v>
      </c>
      <c r="C8" t="inlineStr">
        <is>
          <t xml:space="preserve">CONCLUIDO	</t>
        </is>
      </c>
      <c r="D8" t="n">
        <v>2.7977</v>
      </c>
      <c r="E8" t="n">
        <v>35.74</v>
      </c>
      <c r="F8" t="n">
        <v>27.34</v>
      </c>
      <c r="G8" t="n">
        <v>13.12</v>
      </c>
      <c r="H8" t="n">
        <v>0.19</v>
      </c>
      <c r="I8" t="n">
        <v>125</v>
      </c>
      <c r="J8" t="n">
        <v>235.25</v>
      </c>
      <c r="K8" t="n">
        <v>57.72</v>
      </c>
      <c r="L8" t="n">
        <v>2.5</v>
      </c>
      <c r="M8" t="n">
        <v>123</v>
      </c>
      <c r="N8" t="n">
        <v>55.03</v>
      </c>
      <c r="O8" t="n">
        <v>29248.33</v>
      </c>
      <c r="P8" t="n">
        <v>430.56</v>
      </c>
      <c r="Q8" t="n">
        <v>452.8</v>
      </c>
      <c r="R8" t="n">
        <v>180.06</v>
      </c>
      <c r="S8" t="n">
        <v>57.64</v>
      </c>
      <c r="T8" t="n">
        <v>58543.64</v>
      </c>
      <c r="U8" t="n">
        <v>0.32</v>
      </c>
      <c r="V8" t="n">
        <v>0.78</v>
      </c>
      <c r="W8" t="n">
        <v>7</v>
      </c>
      <c r="X8" t="n">
        <v>3.61</v>
      </c>
      <c r="Y8" t="n">
        <v>1</v>
      </c>
      <c r="Z8" t="n">
        <v>10</v>
      </c>
      <c r="AA8" t="n">
        <v>796.2975769968986</v>
      </c>
      <c r="AB8" t="n">
        <v>1089.529475016891</v>
      </c>
      <c r="AC8" t="n">
        <v>985.5463110855007</v>
      </c>
      <c r="AD8" t="n">
        <v>796297.5769968985</v>
      </c>
      <c r="AE8" t="n">
        <v>1089529.475016891</v>
      </c>
      <c r="AF8" t="n">
        <v>1.36394086812305e-05</v>
      </c>
      <c r="AG8" t="n">
        <v>42</v>
      </c>
      <c r="AH8" t="n">
        <v>985546.3110855008</v>
      </c>
    </row>
    <row r="9">
      <c r="A9" t="n">
        <v>7</v>
      </c>
      <c r="B9" t="n">
        <v>120</v>
      </c>
      <c r="C9" t="inlineStr">
        <is>
          <t xml:space="preserve">CONCLUIDO	</t>
        </is>
      </c>
      <c r="D9" t="n">
        <v>2.8777</v>
      </c>
      <c r="E9" t="n">
        <v>34.75</v>
      </c>
      <c r="F9" t="n">
        <v>26.94</v>
      </c>
      <c r="G9" t="n">
        <v>14.43</v>
      </c>
      <c r="H9" t="n">
        <v>0.21</v>
      </c>
      <c r="I9" t="n">
        <v>112</v>
      </c>
      <c r="J9" t="n">
        <v>235.68</v>
      </c>
      <c r="K9" t="n">
        <v>57.72</v>
      </c>
      <c r="L9" t="n">
        <v>2.75</v>
      </c>
      <c r="M9" t="n">
        <v>110</v>
      </c>
      <c r="N9" t="n">
        <v>55.21</v>
      </c>
      <c r="O9" t="n">
        <v>29301.44</v>
      </c>
      <c r="P9" t="n">
        <v>424.08</v>
      </c>
      <c r="Q9" t="n">
        <v>452.89</v>
      </c>
      <c r="R9" t="n">
        <v>167.08</v>
      </c>
      <c r="S9" t="n">
        <v>57.64</v>
      </c>
      <c r="T9" t="n">
        <v>52119.75</v>
      </c>
      <c r="U9" t="n">
        <v>0.34</v>
      </c>
      <c r="V9" t="n">
        <v>0.79</v>
      </c>
      <c r="W9" t="n">
        <v>6.97</v>
      </c>
      <c r="X9" t="n">
        <v>3.21</v>
      </c>
      <c r="Y9" t="n">
        <v>1</v>
      </c>
      <c r="Z9" t="n">
        <v>10</v>
      </c>
      <c r="AA9" t="n">
        <v>769.5912330070561</v>
      </c>
      <c r="AB9" t="n">
        <v>1052.988676969245</v>
      </c>
      <c r="AC9" t="n">
        <v>952.49291551819</v>
      </c>
      <c r="AD9" t="n">
        <v>769591.2330070561</v>
      </c>
      <c r="AE9" t="n">
        <v>1052988.676969246</v>
      </c>
      <c r="AF9" t="n">
        <v>1.402942644385639e-05</v>
      </c>
      <c r="AG9" t="n">
        <v>41</v>
      </c>
      <c r="AH9" t="n">
        <v>952492.91551819</v>
      </c>
    </row>
    <row r="10">
      <c r="A10" t="n">
        <v>8</v>
      </c>
      <c r="B10" t="n">
        <v>120</v>
      </c>
      <c r="C10" t="inlineStr">
        <is>
          <t xml:space="preserve">CONCLUIDO	</t>
        </is>
      </c>
      <c r="D10" t="n">
        <v>2.939</v>
      </c>
      <c r="E10" t="n">
        <v>34.02</v>
      </c>
      <c r="F10" t="n">
        <v>26.67</v>
      </c>
      <c r="G10" t="n">
        <v>15.69</v>
      </c>
      <c r="H10" t="n">
        <v>0.23</v>
      </c>
      <c r="I10" t="n">
        <v>102</v>
      </c>
      <c r="J10" t="n">
        <v>236.11</v>
      </c>
      <c r="K10" t="n">
        <v>57.72</v>
      </c>
      <c r="L10" t="n">
        <v>3</v>
      </c>
      <c r="M10" t="n">
        <v>100</v>
      </c>
      <c r="N10" t="n">
        <v>55.39</v>
      </c>
      <c r="O10" t="n">
        <v>29354.61</v>
      </c>
      <c r="P10" t="n">
        <v>419.76</v>
      </c>
      <c r="Q10" t="n">
        <v>452.92</v>
      </c>
      <c r="R10" t="n">
        <v>157.9</v>
      </c>
      <c r="S10" t="n">
        <v>57.64</v>
      </c>
      <c r="T10" t="n">
        <v>47576.48</v>
      </c>
      <c r="U10" t="n">
        <v>0.37</v>
      </c>
      <c r="V10" t="n">
        <v>0.8</v>
      </c>
      <c r="W10" t="n">
        <v>6.97</v>
      </c>
      <c r="X10" t="n">
        <v>2.94</v>
      </c>
      <c r="Y10" t="n">
        <v>1</v>
      </c>
      <c r="Z10" t="n">
        <v>10</v>
      </c>
      <c r="AA10" t="n">
        <v>748.2698680093554</v>
      </c>
      <c r="AB10" t="n">
        <v>1023.815844747154</v>
      </c>
      <c r="AC10" t="n">
        <v>926.1042974590479</v>
      </c>
      <c r="AD10" t="n">
        <v>748269.8680093554</v>
      </c>
      <c r="AE10" t="n">
        <v>1023815.844747154</v>
      </c>
      <c r="AF10" t="n">
        <v>1.432827755446848e-05</v>
      </c>
      <c r="AG10" t="n">
        <v>40</v>
      </c>
      <c r="AH10" t="n">
        <v>926104.2974590479</v>
      </c>
    </row>
    <row r="11">
      <c r="A11" t="n">
        <v>9</v>
      </c>
      <c r="B11" t="n">
        <v>120</v>
      </c>
      <c r="C11" t="inlineStr">
        <is>
          <t xml:space="preserve">CONCLUIDO	</t>
        </is>
      </c>
      <c r="D11" t="n">
        <v>2.9969</v>
      </c>
      <c r="E11" t="n">
        <v>33.37</v>
      </c>
      <c r="F11" t="n">
        <v>26.42</v>
      </c>
      <c r="G11" t="n">
        <v>17.05</v>
      </c>
      <c r="H11" t="n">
        <v>0.24</v>
      </c>
      <c r="I11" t="n">
        <v>93</v>
      </c>
      <c r="J11" t="n">
        <v>236.54</v>
      </c>
      <c r="K11" t="n">
        <v>57.72</v>
      </c>
      <c r="L11" t="n">
        <v>3.25</v>
      </c>
      <c r="M11" t="n">
        <v>91</v>
      </c>
      <c r="N11" t="n">
        <v>55.57</v>
      </c>
      <c r="O11" t="n">
        <v>29407.85</v>
      </c>
      <c r="P11" t="n">
        <v>415.73</v>
      </c>
      <c r="Q11" t="n">
        <v>452.92</v>
      </c>
      <c r="R11" t="n">
        <v>149.73</v>
      </c>
      <c r="S11" t="n">
        <v>57.64</v>
      </c>
      <c r="T11" t="n">
        <v>43538.45</v>
      </c>
      <c r="U11" t="n">
        <v>0.38</v>
      </c>
      <c r="V11" t="n">
        <v>0.8</v>
      </c>
      <c r="W11" t="n">
        <v>6.96</v>
      </c>
      <c r="X11" t="n">
        <v>2.69</v>
      </c>
      <c r="Y11" t="n">
        <v>1</v>
      </c>
      <c r="Z11" t="n">
        <v>10</v>
      </c>
      <c r="AA11" t="n">
        <v>728.1448737959738</v>
      </c>
      <c r="AB11" t="n">
        <v>996.2799398123221</v>
      </c>
      <c r="AC11" t="n">
        <v>901.1963806443109</v>
      </c>
      <c r="AD11" t="n">
        <v>728144.8737959738</v>
      </c>
      <c r="AE11" t="n">
        <v>996279.9398123221</v>
      </c>
      <c r="AF11" t="n">
        <v>1.461055291016896e-05</v>
      </c>
      <c r="AG11" t="n">
        <v>39</v>
      </c>
      <c r="AH11" t="n">
        <v>901196.380644311</v>
      </c>
    </row>
    <row r="12">
      <c r="A12" t="n">
        <v>10</v>
      </c>
      <c r="B12" t="n">
        <v>120</v>
      </c>
      <c r="C12" t="inlineStr">
        <is>
          <t xml:space="preserve">CONCLUIDO	</t>
        </is>
      </c>
      <c r="D12" t="n">
        <v>3.0487</v>
      </c>
      <c r="E12" t="n">
        <v>32.8</v>
      </c>
      <c r="F12" t="n">
        <v>26.17</v>
      </c>
      <c r="G12" t="n">
        <v>18.26</v>
      </c>
      <c r="H12" t="n">
        <v>0.26</v>
      </c>
      <c r="I12" t="n">
        <v>86</v>
      </c>
      <c r="J12" t="n">
        <v>236.98</v>
      </c>
      <c r="K12" t="n">
        <v>57.72</v>
      </c>
      <c r="L12" t="n">
        <v>3.5</v>
      </c>
      <c r="M12" t="n">
        <v>84</v>
      </c>
      <c r="N12" t="n">
        <v>55.75</v>
      </c>
      <c r="O12" t="n">
        <v>29461.15</v>
      </c>
      <c r="P12" t="n">
        <v>411.63</v>
      </c>
      <c r="Q12" t="n">
        <v>452.71</v>
      </c>
      <c r="R12" t="n">
        <v>142.07</v>
      </c>
      <c r="S12" t="n">
        <v>57.64</v>
      </c>
      <c r="T12" t="n">
        <v>39745.34</v>
      </c>
      <c r="U12" t="n">
        <v>0.41</v>
      </c>
      <c r="V12" t="n">
        <v>0.8100000000000001</v>
      </c>
      <c r="W12" t="n">
        <v>6.93</v>
      </c>
      <c r="X12" t="n">
        <v>2.44</v>
      </c>
      <c r="Y12" t="n">
        <v>1</v>
      </c>
      <c r="Z12" t="n">
        <v>10</v>
      </c>
      <c r="AA12" t="n">
        <v>709.1193996065664</v>
      </c>
      <c r="AB12" t="n">
        <v>970.2484466816917</v>
      </c>
      <c r="AC12" t="n">
        <v>877.6492966826378</v>
      </c>
      <c r="AD12" t="n">
        <v>709119.3996065664</v>
      </c>
      <c r="AE12" t="n">
        <v>970248.4466816917</v>
      </c>
      <c r="AF12" t="n">
        <v>1.486308941146922e-05</v>
      </c>
      <c r="AG12" t="n">
        <v>38</v>
      </c>
      <c r="AH12" t="n">
        <v>877649.2966826378</v>
      </c>
    </row>
    <row r="13">
      <c r="A13" t="n">
        <v>11</v>
      </c>
      <c r="B13" t="n">
        <v>120</v>
      </c>
      <c r="C13" t="inlineStr">
        <is>
          <t xml:space="preserve">CONCLUIDO	</t>
        </is>
      </c>
      <c r="D13" t="n">
        <v>3.0898</v>
      </c>
      <c r="E13" t="n">
        <v>32.36</v>
      </c>
      <c r="F13" t="n">
        <v>26.01</v>
      </c>
      <c r="G13" t="n">
        <v>19.51</v>
      </c>
      <c r="H13" t="n">
        <v>0.28</v>
      </c>
      <c r="I13" t="n">
        <v>80</v>
      </c>
      <c r="J13" t="n">
        <v>237.41</v>
      </c>
      <c r="K13" t="n">
        <v>57.72</v>
      </c>
      <c r="L13" t="n">
        <v>3.75</v>
      </c>
      <c r="M13" t="n">
        <v>78</v>
      </c>
      <c r="N13" t="n">
        <v>55.93</v>
      </c>
      <c r="O13" t="n">
        <v>29514.51</v>
      </c>
      <c r="P13" t="n">
        <v>409.04</v>
      </c>
      <c r="Q13" t="n">
        <v>452.74</v>
      </c>
      <c r="R13" t="n">
        <v>136.65</v>
      </c>
      <c r="S13" t="n">
        <v>57.64</v>
      </c>
      <c r="T13" t="n">
        <v>37064.04</v>
      </c>
      <c r="U13" t="n">
        <v>0.42</v>
      </c>
      <c r="V13" t="n">
        <v>0.82</v>
      </c>
      <c r="W13" t="n">
        <v>6.93</v>
      </c>
      <c r="X13" t="n">
        <v>2.28</v>
      </c>
      <c r="Y13" t="n">
        <v>1</v>
      </c>
      <c r="Z13" t="n">
        <v>10</v>
      </c>
      <c r="AA13" t="n">
        <v>701.9686821850169</v>
      </c>
      <c r="AB13" t="n">
        <v>960.4645196381394</v>
      </c>
      <c r="AC13" t="n">
        <v>868.7991339042943</v>
      </c>
      <c r="AD13" t="n">
        <v>701968.6821850168</v>
      </c>
      <c r="AE13" t="n">
        <v>960464.5196381394</v>
      </c>
      <c r="AF13" t="n">
        <v>1.506346103701827e-05</v>
      </c>
      <c r="AG13" t="n">
        <v>38</v>
      </c>
      <c r="AH13" t="n">
        <v>868799.1339042943</v>
      </c>
    </row>
    <row r="14">
      <c r="A14" t="n">
        <v>12</v>
      </c>
      <c r="B14" t="n">
        <v>120</v>
      </c>
      <c r="C14" t="inlineStr">
        <is>
          <t xml:space="preserve">CONCLUIDO	</t>
        </is>
      </c>
      <c r="D14" t="n">
        <v>3.133</v>
      </c>
      <c r="E14" t="n">
        <v>31.92</v>
      </c>
      <c r="F14" t="n">
        <v>25.84</v>
      </c>
      <c r="G14" t="n">
        <v>20.95</v>
      </c>
      <c r="H14" t="n">
        <v>0.3</v>
      </c>
      <c r="I14" t="n">
        <v>74</v>
      </c>
      <c r="J14" t="n">
        <v>237.84</v>
      </c>
      <c r="K14" t="n">
        <v>57.72</v>
      </c>
      <c r="L14" t="n">
        <v>4</v>
      </c>
      <c r="M14" t="n">
        <v>72</v>
      </c>
      <c r="N14" t="n">
        <v>56.12</v>
      </c>
      <c r="O14" t="n">
        <v>29567.95</v>
      </c>
      <c r="P14" t="n">
        <v>406.17</v>
      </c>
      <c r="Q14" t="n">
        <v>452.73</v>
      </c>
      <c r="R14" t="n">
        <v>131.07</v>
      </c>
      <c r="S14" t="n">
        <v>57.64</v>
      </c>
      <c r="T14" t="n">
        <v>34302.4</v>
      </c>
      <c r="U14" t="n">
        <v>0.44</v>
      </c>
      <c r="V14" t="n">
        <v>0.82</v>
      </c>
      <c r="W14" t="n">
        <v>6.92</v>
      </c>
      <c r="X14" t="n">
        <v>2.11</v>
      </c>
      <c r="Y14" t="n">
        <v>1</v>
      </c>
      <c r="Z14" t="n">
        <v>10</v>
      </c>
      <c r="AA14" t="n">
        <v>685.5545683568058</v>
      </c>
      <c r="AB14" t="n">
        <v>938.0060049587864</v>
      </c>
      <c r="AC14" t="n">
        <v>848.4840283452155</v>
      </c>
      <c r="AD14" t="n">
        <v>685554.5683568058</v>
      </c>
      <c r="AE14" t="n">
        <v>938006.0049587864</v>
      </c>
      <c r="AF14" t="n">
        <v>1.527407062883625e-05</v>
      </c>
      <c r="AG14" t="n">
        <v>37</v>
      </c>
      <c r="AH14" t="n">
        <v>848484.0283452155</v>
      </c>
    </row>
    <row r="15">
      <c r="A15" t="n">
        <v>13</v>
      </c>
      <c r="B15" t="n">
        <v>120</v>
      </c>
      <c r="C15" t="inlineStr">
        <is>
          <t xml:space="preserve">CONCLUIDO	</t>
        </is>
      </c>
      <c r="D15" t="n">
        <v>3.1618</v>
      </c>
      <c r="E15" t="n">
        <v>31.63</v>
      </c>
      <c r="F15" t="n">
        <v>25.73</v>
      </c>
      <c r="G15" t="n">
        <v>22.05</v>
      </c>
      <c r="H15" t="n">
        <v>0.32</v>
      </c>
      <c r="I15" t="n">
        <v>70</v>
      </c>
      <c r="J15" t="n">
        <v>238.28</v>
      </c>
      <c r="K15" t="n">
        <v>57.72</v>
      </c>
      <c r="L15" t="n">
        <v>4.25</v>
      </c>
      <c r="M15" t="n">
        <v>68</v>
      </c>
      <c r="N15" t="n">
        <v>56.3</v>
      </c>
      <c r="O15" t="n">
        <v>29621.44</v>
      </c>
      <c r="P15" t="n">
        <v>404.38</v>
      </c>
      <c r="Q15" t="n">
        <v>452.75</v>
      </c>
      <c r="R15" t="n">
        <v>127.54</v>
      </c>
      <c r="S15" t="n">
        <v>57.64</v>
      </c>
      <c r="T15" t="n">
        <v>32559.29</v>
      </c>
      <c r="U15" t="n">
        <v>0.45</v>
      </c>
      <c r="V15" t="n">
        <v>0.82</v>
      </c>
      <c r="W15" t="n">
        <v>6.91</v>
      </c>
      <c r="X15" t="n">
        <v>2</v>
      </c>
      <c r="Y15" t="n">
        <v>1</v>
      </c>
      <c r="Z15" t="n">
        <v>10</v>
      </c>
      <c r="AA15" t="n">
        <v>680.8129515580137</v>
      </c>
      <c r="AB15" t="n">
        <v>931.5183156693093</v>
      </c>
      <c r="AC15" t="n">
        <v>842.6155150159969</v>
      </c>
      <c r="AD15" t="n">
        <v>680812.9515580137</v>
      </c>
      <c r="AE15" t="n">
        <v>931518.3156693093</v>
      </c>
      <c r="AF15" t="n">
        <v>1.541447702338157e-05</v>
      </c>
      <c r="AG15" t="n">
        <v>37</v>
      </c>
      <c r="AH15" t="n">
        <v>842615.515015997</v>
      </c>
    </row>
    <row r="16">
      <c r="A16" t="n">
        <v>14</v>
      </c>
      <c r="B16" t="n">
        <v>120</v>
      </c>
      <c r="C16" t="inlineStr">
        <is>
          <t xml:space="preserve">CONCLUIDO	</t>
        </is>
      </c>
      <c r="D16" t="n">
        <v>3.2013</v>
      </c>
      <c r="E16" t="n">
        <v>31.24</v>
      </c>
      <c r="F16" t="n">
        <v>25.57</v>
      </c>
      <c r="G16" t="n">
        <v>23.6</v>
      </c>
      <c r="H16" t="n">
        <v>0.34</v>
      </c>
      <c r="I16" t="n">
        <v>65</v>
      </c>
      <c r="J16" t="n">
        <v>238.71</v>
      </c>
      <c r="K16" t="n">
        <v>57.72</v>
      </c>
      <c r="L16" t="n">
        <v>4.5</v>
      </c>
      <c r="M16" t="n">
        <v>63</v>
      </c>
      <c r="N16" t="n">
        <v>56.49</v>
      </c>
      <c r="O16" t="n">
        <v>29675.01</v>
      </c>
      <c r="P16" t="n">
        <v>401.62</v>
      </c>
      <c r="Q16" t="n">
        <v>452.78</v>
      </c>
      <c r="R16" t="n">
        <v>122.23</v>
      </c>
      <c r="S16" t="n">
        <v>57.64</v>
      </c>
      <c r="T16" t="n">
        <v>29927.29</v>
      </c>
      <c r="U16" t="n">
        <v>0.47</v>
      </c>
      <c r="V16" t="n">
        <v>0.83</v>
      </c>
      <c r="W16" t="n">
        <v>6.9</v>
      </c>
      <c r="X16" t="n">
        <v>1.84</v>
      </c>
      <c r="Y16" t="n">
        <v>1</v>
      </c>
      <c r="Z16" t="n">
        <v>10</v>
      </c>
      <c r="AA16" t="n">
        <v>674.2046356661471</v>
      </c>
      <c r="AB16" t="n">
        <v>922.4765263277362</v>
      </c>
      <c r="AC16" t="n">
        <v>834.4366613589525</v>
      </c>
      <c r="AD16" t="n">
        <v>674204.6356661471</v>
      </c>
      <c r="AE16" t="n">
        <v>922476.5263277362</v>
      </c>
      <c r="AF16" t="n">
        <v>1.56070482936781e-05</v>
      </c>
      <c r="AG16" t="n">
        <v>37</v>
      </c>
      <c r="AH16" t="n">
        <v>834436.6613589525</v>
      </c>
    </row>
    <row r="17">
      <c r="A17" t="n">
        <v>15</v>
      </c>
      <c r="B17" t="n">
        <v>120</v>
      </c>
      <c r="C17" t="inlineStr">
        <is>
          <t xml:space="preserve">CONCLUIDO	</t>
        </is>
      </c>
      <c r="D17" t="n">
        <v>3.2253</v>
      </c>
      <c r="E17" t="n">
        <v>31</v>
      </c>
      <c r="F17" t="n">
        <v>25.47</v>
      </c>
      <c r="G17" t="n">
        <v>24.65</v>
      </c>
      <c r="H17" t="n">
        <v>0.35</v>
      </c>
      <c r="I17" t="n">
        <v>62</v>
      </c>
      <c r="J17" t="n">
        <v>239.14</v>
      </c>
      <c r="K17" t="n">
        <v>57.72</v>
      </c>
      <c r="L17" t="n">
        <v>4.75</v>
      </c>
      <c r="M17" t="n">
        <v>60</v>
      </c>
      <c r="N17" t="n">
        <v>56.67</v>
      </c>
      <c r="O17" t="n">
        <v>29728.63</v>
      </c>
      <c r="P17" t="n">
        <v>399.93</v>
      </c>
      <c r="Q17" t="n">
        <v>452.71</v>
      </c>
      <c r="R17" t="n">
        <v>118.91</v>
      </c>
      <c r="S17" t="n">
        <v>57.64</v>
      </c>
      <c r="T17" t="n">
        <v>28282.57</v>
      </c>
      <c r="U17" t="n">
        <v>0.48</v>
      </c>
      <c r="V17" t="n">
        <v>0.83</v>
      </c>
      <c r="W17" t="n">
        <v>6.9</v>
      </c>
      <c r="X17" t="n">
        <v>1.74</v>
      </c>
      <c r="Y17" t="n">
        <v>1</v>
      </c>
      <c r="Z17" t="n">
        <v>10</v>
      </c>
      <c r="AA17" t="n">
        <v>661.2711389557037</v>
      </c>
      <c r="AB17" t="n">
        <v>904.7803455429026</v>
      </c>
      <c r="AC17" t="n">
        <v>818.4293792314777</v>
      </c>
      <c r="AD17" t="n">
        <v>661271.1389557037</v>
      </c>
      <c r="AE17" t="n">
        <v>904780.3455429026</v>
      </c>
      <c r="AF17" t="n">
        <v>1.572405362246586e-05</v>
      </c>
      <c r="AG17" t="n">
        <v>36</v>
      </c>
      <c r="AH17" t="n">
        <v>818429.3792314777</v>
      </c>
    </row>
    <row r="18">
      <c r="A18" t="n">
        <v>16</v>
      </c>
      <c r="B18" t="n">
        <v>120</v>
      </c>
      <c r="C18" t="inlineStr">
        <is>
          <t xml:space="preserve">CONCLUIDO	</t>
        </is>
      </c>
      <c r="D18" t="n">
        <v>3.2455</v>
      </c>
      <c r="E18" t="n">
        <v>30.81</v>
      </c>
      <c r="F18" t="n">
        <v>25.42</v>
      </c>
      <c r="G18" t="n">
        <v>25.85</v>
      </c>
      <c r="H18" t="n">
        <v>0.37</v>
      </c>
      <c r="I18" t="n">
        <v>59</v>
      </c>
      <c r="J18" t="n">
        <v>239.58</v>
      </c>
      <c r="K18" t="n">
        <v>57.72</v>
      </c>
      <c r="L18" t="n">
        <v>5</v>
      </c>
      <c r="M18" t="n">
        <v>57</v>
      </c>
      <c r="N18" t="n">
        <v>56.86</v>
      </c>
      <c r="O18" t="n">
        <v>29782.33</v>
      </c>
      <c r="P18" t="n">
        <v>398.98</v>
      </c>
      <c r="Q18" t="n">
        <v>452.66</v>
      </c>
      <c r="R18" t="n">
        <v>117.62</v>
      </c>
      <c r="S18" t="n">
        <v>57.64</v>
      </c>
      <c r="T18" t="n">
        <v>27654.17</v>
      </c>
      <c r="U18" t="n">
        <v>0.49</v>
      </c>
      <c r="V18" t="n">
        <v>0.83</v>
      </c>
      <c r="W18" t="n">
        <v>6.88</v>
      </c>
      <c r="X18" t="n">
        <v>1.69</v>
      </c>
      <c r="Y18" t="n">
        <v>1</v>
      </c>
      <c r="Z18" t="n">
        <v>10</v>
      </c>
      <c r="AA18" t="n">
        <v>658.393365962533</v>
      </c>
      <c r="AB18" t="n">
        <v>900.8428495752623</v>
      </c>
      <c r="AC18" t="n">
        <v>814.8676723526786</v>
      </c>
      <c r="AD18" t="n">
        <v>658393.365962533</v>
      </c>
      <c r="AE18" t="n">
        <v>900842.8495752623</v>
      </c>
      <c r="AF18" t="n">
        <v>1.58225331075289e-05</v>
      </c>
      <c r="AG18" t="n">
        <v>36</v>
      </c>
      <c r="AH18" t="n">
        <v>814867.6723526786</v>
      </c>
    </row>
    <row r="19">
      <c r="A19" t="n">
        <v>17</v>
      </c>
      <c r="B19" t="n">
        <v>120</v>
      </c>
      <c r="C19" t="inlineStr">
        <is>
          <t xml:space="preserve">CONCLUIDO	</t>
        </is>
      </c>
      <c r="D19" t="n">
        <v>3.2713</v>
      </c>
      <c r="E19" t="n">
        <v>30.57</v>
      </c>
      <c r="F19" t="n">
        <v>25.31</v>
      </c>
      <c r="G19" t="n">
        <v>27.12</v>
      </c>
      <c r="H19" t="n">
        <v>0.39</v>
      </c>
      <c r="I19" t="n">
        <v>56</v>
      </c>
      <c r="J19" t="n">
        <v>240.02</v>
      </c>
      <c r="K19" t="n">
        <v>57.72</v>
      </c>
      <c r="L19" t="n">
        <v>5.25</v>
      </c>
      <c r="M19" t="n">
        <v>54</v>
      </c>
      <c r="N19" t="n">
        <v>57.04</v>
      </c>
      <c r="O19" t="n">
        <v>29836.09</v>
      </c>
      <c r="P19" t="n">
        <v>397.21</v>
      </c>
      <c r="Q19" t="n">
        <v>452.72</v>
      </c>
      <c r="R19" t="n">
        <v>114.31</v>
      </c>
      <c r="S19" t="n">
        <v>57.64</v>
      </c>
      <c r="T19" t="n">
        <v>26013.14</v>
      </c>
      <c r="U19" t="n">
        <v>0.5</v>
      </c>
      <c r="V19" t="n">
        <v>0.84</v>
      </c>
      <c r="W19" t="n">
        <v>6.87</v>
      </c>
      <c r="X19" t="n">
        <v>1.58</v>
      </c>
      <c r="Y19" t="n">
        <v>1</v>
      </c>
      <c r="Z19" t="n">
        <v>10</v>
      </c>
      <c r="AA19" t="n">
        <v>654.2916920964603</v>
      </c>
      <c r="AB19" t="n">
        <v>895.2307584386216</v>
      </c>
      <c r="AC19" t="n">
        <v>809.7911913174996</v>
      </c>
      <c r="AD19" t="n">
        <v>654291.6920964604</v>
      </c>
      <c r="AE19" t="n">
        <v>895230.7584386216</v>
      </c>
      <c r="AF19" t="n">
        <v>1.594831383597575e-05</v>
      </c>
      <c r="AG19" t="n">
        <v>36</v>
      </c>
      <c r="AH19" t="n">
        <v>809791.1913174996</v>
      </c>
    </row>
    <row r="20">
      <c r="A20" t="n">
        <v>18</v>
      </c>
      <c r="B20" t="n">
        <v>120</v>
      </c>
      <c r="C20" t="inlineStr">
        <is>
          <t xml:space="preserve">CONCLUIDO	</t>
        </is>
      </c>
      <c r="D20" t="n">
        <v>3.2919</v>
      </c>
      <c r="E20" t="n">
        <v>30.38</v>
      </c>
      <c r="F20" t="n">
        <v>25.25</v>
      </c>
      <c r="G20" t="n">
        <v>28.59</v>
      </c>
      <c r="H20" t="n">
        <v>0.41</v>
      </c>
      <c r="I20" t="n">
        <v>53</v>
      </c>
      <c r="J20" t="n">
        <v>240.45</v>
      </c>
      <c r="K20" t="n">
        <v>57.72</v>
      </c>
      <c r="L20" t="n">
        <v>5.5</v>
      </c>
      <c r="M20" t="n">
        <v>51</v>
      </c>
      <c r="N20" t="n">
        <v>57.23</v>
      </c>
      <c r="O20" t="n">
        <v>29890.04</v>
      </c>
      <c r="P20" t="n">
        <v>396.28</v>
      </c>
      <c r="Q20" t="n">
        <v>452.75</v>
      </c>
      <c r="R20" t="n">
        <v>112.22</v>
      </c>
      <c r="S20" t="n">
        <v>57.64</v>
      </c>
      <c r="T20" t="n">
        <v>24984.5</v>
      </c>
      <c r="U20" t="n">
        <v>0.51</v>
      </c>
      <c r="V20" t="n">
        <v>0.84</v>
      </c>
      <c r="W20" t="n">
        <v>6.88</v>
      </c>
      <c r="X20" t="n">
        <v>1.53</v>
      </c>
      <c r="Y20" t="n">
        <v>1</v>
      </c>
      <c r="Z20" t="n">
        <v>10</v>
      </c>
      <c r="AA20" t="n">
        <v>651.4576376053293</v>
      </c>
      <c r="AB20" t="n">
        <v>891.3530800541961</v>
      </c>
      <c r="AC20" t="n">
        <v>806.2835931157279</v>
      </c>
      <c r="AD20" t="n">
        <v>651457.6376053293</v>
      </c>
      <c r="AE20" t="n">
        <v>891353.0800541961</v>
      </c>
      <c r="AF20" t="n">
        <v>1.604874340985191e-05</v>
      </c>
      <c r="AG20" t="n">
        <v>36</v>
      </c>
      <c r="AH20" t="n">
        <v>806283.5931157279</v>
      </c>
    </row>
    <row r="21">
      <c r="A21" t="n">
        <v>19</v>
      </c>
      <c r="B21" t="n">
        <v>120</v>
      </c>
      <c r="C21" t="inlineStr">
        <is>
          <t xml:space="preserve">CONCLUIDO	</t>
        </is>
      </c>
      <c r="D21" t="n">
        <v>3.3106</v>
      </c>
      <c r="E21" t="n">
        <v>30.21</v>
      </c>
      <c r="F21" t="n">
        <v>25.17</v>
      </c>
      <c r="G21" t="n">
        <v>29.62</v>
      </c>
      <c r="H21" t="n">
        <v>0.42</v>
      </c>
      <c r="I21" t="n">
        <v>51</v>
      </c>
      <c r="J21" t="n">
        <v>240.89</v>
      </c>
      <c r="K21" t="n">
        <v>57.72</v>
      </c>
      <c r="L21" t="n">
        <v>5.75</v>
      </c>
      <c r="M21" t="n">
        <v>49</v>
      </c>
      <c r="N21" t="n">
        <v>57.42</v>
      </c>
      <c r="O21" t="n">
        <v>29943.94</v>
      </c>
      <c r="P21" t="n">
        <v>394.92</v>
      </c>
      <c r="Q21" t="n">
        <v>452.65</v>
      </c>
      <c r="R21" t="n">
        <v>109.36</v>
      </c>
      <c r="S21" t="n">
        <v>57.64</v>
      </c>
      <c r="T21" t="n">
        <v>23561.8</v>
      </c>
      <c r="U21" t="n">
        <v>0.53</v>
      </c>
      <c r="V21" t="n">
        <v>0.84</v>
      </c>
      <c r="W21" t="n">
        <v>6.88</v>
      </c>
      <c r="X21" t="n">
        <v>1.45</v>
      </c>
      <c r="Y21" t="n">
        <v>1</v>
      </c>
      <c r="Z21" t="n">
        <v>10</v>
      </c>
      <c r="AA21" t="n">
        <v>639.5189431747837</v>
      </c>
      <c r="AB21" t="n">
        <v>875.0180316362978</v>
      </c>
      <c r="AC21" t="n">
        <v>791.5075387924494</v>
      </c>
      <c r="AD21" t="n">
        <v>639518.9431747836</v>
      </c>
      <c r="AE21" t="n">
        <v>875018.0316362978</v>
      </c>
      <c r="AF21" t="n">
        <v>1.613991006186571e-05</v>
      </c>
      <c r="AG21" t="n">
        <v>35</v>
      </c>
      <c r="AH21" t="n">
        <v>791507.5387924494</v>
      </c>
    </row>
    <row r="22">
      <c r="A22" t="n">
        <v>20</v>
      </c>
      <c r="B22" t="n">
        <v>120</v>
      </c>
      <c r="C22" t="inlineStr">
        <is>
          <t xml:space="preserve">CONCLUIDO	</t>
        </is>
      </c>
      <c r="D22" t="n">
        <v>3.3349</v>
      </c>
      <c r="E22" t="n">
        <v>29.99</v>
      </c>
      <c r="F22" t="n">
        <v>25.09</v>
      </c>
      <c r="G22" t="n">
        <v>31.36</v>
      </c>
      <c r="H22" t="n">
        <v>0.44</v>
      </c>
      <c r="I22" t="n">
        <v>48</v>
      </c>
      <c r="J22" t="n">
        <v>241.33</v>
      </c>
      <c r="K22" t="n">
        <v>57.72</v>
      </c>
      <c r="L22" t="n">
        <v>6</v>
      </c>
      <c r="M22" t="n">
        <v>46</v>
      </c>
      <c r="N22" t="n">
        <v>57.6</v>
      </c>
      <c r="O22" t="n">
        <v>29997.9</v>
      </c>
      <c r="P22" t="n">
        <v>393.24</v>
      </c>
      <c r="Q22" t="n">
        <v>452.61</v>
      </c>
      <c r="R22" t="n">
        <v>106.81</v>
      </c>
      <c r="S22" t="n">
        <v>57.64</v>
      </c>
      <c r="T22" t="n">
        <v>22305.04</v>
      </c>
      <c r="U22" t="n">
        <v>0.54</v>
      </c>
      <c r="V22" t="n">
        <v>0.85</v>
      </c>
      <c r="W22" t="n">
        <v>6.87</v>
      </c>
      <c r="X22" t="n">
        <v>1.36</v>
      </c>
      <c r="Y22" t="n">
        <v>1</v>
      </c>
      <c r="Z22" t="n">
        <v>10</v>
      </c>
      <c r="AA22" t="n">
        <v>635.8253651328265</v>
      </c>
      <c r="AB22" t="n">
        <v>869.9643152101291</v>
      </c>
      <c r="AC22" t="n">
        <v>786.9361419690587</v>
      </c>
      <c r="AD22" t="n">
        <v>635825.3651328265</v>
      </c>
      <c r="AE22" t="n">
        <v>869964.3152101291</v>
      </c>
      <c r="AF22" t="n">
        <v>1.625837795726333e-05</v>
      </c>
      <c r="AG22" t="n">
        <v>35</v>
      </c>
      <c r="AH22" t="n">
        <v>786936.1419690587</v>
      </c>
    </row>
    <row r="23">
      <c r="A23" t="n">
        <v>21</v>
      </c>
      <c r="B23" t="n">
        <v>120</v>
      </c>
      <c r="C23" t="inlineStr">
        <is>
          <t xml:space="preserve">CONCLUIDO	</t>
        </is>
      </c>
      <c r="D23" t="n">
        <v>3.3532</v>
      </c>
      <c r="E23" t="n">
        <v>29.82</v>
      </c>
      <c r="F23" t="n">
        <v>25.02</v>
      </c>
      <c r="G23" t="n">
        <v>32.63</v>
      </c>
      <c r="H23" t="n">
        <v>0.46</v>
      </c>
      <c r="I23" t="n">
        <v>46</v>
      </c>
      <c r="J23" t="n">
        <v>241.77</v>
      </c>
      <c r="K23" t="n">
        <v>57.72</v>
      </c>
      <c r="L23" t="n">
        <v>6.25</v>
      </c>
      <c r="M23" t="n">
        <v>44</v>
      </c>
      <c r="N23" t="n">
        <v>57.79</v>
      </c>
      <c r="O23" t="n">
        <v>30051.93</v>
      </c>
      <c r="P23" t="n">
        <v>392.02</v>
      </c>
      <c r="Q23" t="n">
        <v>452.65</v>
      </c>
      <c r="R23" t="n">
        <v>104.43</v>
      </c>
      <c r="S23" t="n">
        <v>57.64</v>
      </c>
      <c r="T23" t="n">
        <v>21121</v>
      </c>
      <c r="U23" t="n">
        <v>0.55</v>
      </c>
      <c r="V23" t="n">
        <v>0.85</v>
      </c>
      <c r="W23" t="n">
        <v>6.87</v>
      </c>
      <c r="X23" t="n">
        <v>1.29</v>
      </c>
      <c r="Y23" t="n">
        <v>1</v>
      </c>
      <c r="Z23" t="n">
        <v>10</v>
      </c>
      <c r="AA23" t="n">
        <v>633.0980517403402</v>
      </c>
      <c r="AB23" t="n">
        <v>866.2326847059543</v>
      </c>
      <c r="AC23" t="n">
        <v>783.5606530428261</v>
      </c>
      <c r="AD23" t="n">
        <v>633098.0517403402</v>
      </c>
      <c r="AE23" t="n">
        <v>866232.6847059543</v>
      </c>
      <c r="AF23" t="n">
        <v>1.6347594520464e-05</v>
      </c>
      <c r="AG23" t="n">
        <v>35</v>
      </c>
      <c r="AH23" t="n">
        <v>783560.6530428261</v>
      </c>
    </row>
    <row r="24">
      <c r="A24" t="n">
        <v>22</v>
      </c>
      <c r="B24" t="n">
        <v>120</v>
      </c>
      <c r="C24" t="inlineStr">
        <is>
          <t xml:space="preserve">CONCLUIDO	</t>
        </is>
      </c>
      <c r="D24" t="n">
        <v>3.3621</v>
      </c>
      <c r="E24" t="n">
        <v>29.74</v>
      </c>
      <c r="F24" t="n">
        <v>24.98</v>
      </c>
      <c r="G24" t="n">
        <v>33.31</v>
      </c>
      <c r="H24" t="n">
        <v>0.48</v>
      </c>
      <c r="I24" t="n">
        <v>45</v>
      </c>
      <c r="J24" t="n">
        <v>242.2</v>
      </c>
      <c r="K24" t="n">
        <v>57.72</v>
      </c>
      <c r="L24" t="n">
        <v>6.5</v>
      </c>
      <c r="M24" t="n">
        <v>43</v>
      </c>
      <c r="N24" t="n">
        <v>57.98</v>
      </c>
      <c r="O24" t="n">
        <v>30106.03</v>
      </c>
      <c r="P24" t="n">
        <v>391.38</v>
      </c>
      <c r="Q24" t="n">
        <v>452.63</v>
      </c>
      <c r="R24" t="n">
        <v>103.32</v>
      </c>
      <c r="S24" t="n">
        <v>57.64</v>
      </c>
      <c r="T24" t="n">
        <v>20575.2</v>
      </c>
      <c r="U24" t="n">
        <v>0.5600000000000001</v>
      </c>
      <c r="V24" t="n">
        <v>0.85</v>
      </c>
      <c r="W24" t="n">
        <v>6.87</v>
      </c>
      <c r="X24" t="n">
        <v>1.26</v>
      </c>
      <c r="Y24" t="n">
        <v>1</v>
      </c>
      <c r="Z24" t="n">
        <v>10</v>
      </c>
      <c r="AA24" t="n">
        <v>631.7404927968923</v>
      </c>
      <c r="AB24" t="n">
        <v>864.3752126682552</v>
      </c>
      <c r="AC24" t="n">
        <v>781.8804555294266</v>
      </c>
      <c r="AD24" t="n">
        <v>631740.4927968923</v>
      </c>
      <c r="AE24" t="n">
        <v>864375.2126682552</v>
      </c>
      <c r="AF24" t="n">
        <v>1.639098399655613e-05</v>
      </c>
      <c r="AG24" t="n">
        <v>35</v>
      </c>
      <c r="AH24" t="n">
        <v>781880.4555294266</v>
      </c>
    </row>
    <row r="25">
      <c r="A25" t="n">
        <v>23</v>
      </c>
      <c r="B25" t="n">
        <v>120</v>
      </c>
      <c r="C25" t="inlineStr">
        <is>
          <t xml:space="preserve">CONCLUIDO	</t>
        </is>
      </c>
      <c r="D25" t="n">
        <v>3.3808</v>
      </c>
      <c r="E25" t="n">
        <v>29.58</v>
      </c>
      <c r="F25" t="n">
        <v>24.91</v>
      </c>
      <c r="G25" t="n">
        <v>34.76</v>
      </c>
      <c r="H25" t="n">
        <v>0.49</v>
      </c>
      <c r="I25" t="n">
        <v>43</v>
      </c>
      <c r="J25" t="n">
        <v>242.64</v>
      </c>
      <c r="K25" t="n">
        <v>57.72</v>
      </c>
      <c r="L25" t="n">
        <v>6.75</v>
      </c>
      <c r="M25" t="n">
        <v>41</v>
      </c>
      <c r="N25" t="n">
        <v>58.17</v>
      </c>
      <c r="O25" t="n">
        <v>30160.2</v>
      </c>
      <c r="P25" t="n">
        <v>390.23</v>
      </c>
      <c r="Q25" t="n">
        <v>452.67</v>
      </c>
      <c r="R25" t="n">
        <v>100.97</v>
      </c>
      <c r="S25" t="n">
        <v>57.64</v>
      </c>
      <c r="T25" t="n">
        <v>19408.99</v>
      </c>
      <c r="U25" t="n">
        <v>0.57</v>
      </c>
      <c r="V25" t="n">
        <v>0.85</v>
      </c>
      <c r="W25" t="n">
        <v>6.86</v>
      </c>
      <c r="X25" t="n">
        <v>1.18</v>
      </c>
      <c r="Y25" t="n">
        <v>1</v>
      </c>
      <c r="Z25" t="n">
        <v>10</v>
      </c>
      <c r="AA25" t="n">
        <v>629.0701936183426</v>
      </c>
      <c r="AB25" t="n">
        <v>860.7215915268781</v>
      </c>
      <c r="AC25" t="n">
        <v>778.575530861893</v>
      </c>
      <c r="AD25" t="n">
        <v>629070.1936183426</v>
      </c>
      <c r="AE25" t="n">
        <v>860721.5915268781</v>
      </c>
      <c r="AF25" t="n">
        <v>1.648215064856993e-05</v>
      </c>
      <c r="AG25" t="n">
        <v>35</v>
      </c>
      <c r="AH25" t="n">
        <v>778575.530861893</v>
      </c>
    </row>
    <row r="26">
      <c r="A26" t="n">
        <v>24</v>
      </c>
      <c r="B26" t="n">
        <v>120</v>
      </c>
      <c r="C26" t="inlineStr">
        <is>
          <t xml:space="preserve">CONCLUIDO	</t>
        </is>
      </c>
      <c r="D26" t="n">
        <v>3.3958</v>
      </c>
      <c r="E26" t="n">
        <v>29.45</v>
      </c>
      <c r="F26" t="n">
        <v>24.87</v>
      </c>
      <c r="G26" t="n">
        <v>36.4</v>
      </c>
      <c r="H26" t="n">
        <v>0.51</v>
      </c>
      <c r="I26" t="n">
        <v>41</v>
      </c>
      <c r="J26" t="n">
        <v>243.08</v>
      </c>
      <c r="K26" t="n">
        <v>57.72</v>
      </c>
      <c r="L26" t="n">
        <v>7</v>
      </c>
      <c r="M26" t="n">
        <v>39</v>
      </c>
      <c r="N26" t="n">
        <v>58.36</v>
      </c>
      <c r="O26" t="n">
        <v>30214.44</v>
      </c>
      <c r="P26" t="n">
        <v>389.49</v>
      </c>
      <c r="Q26" t="n">
        <v>452.69</v>
      </c>
      <c r="R26" t="n">
        <v>99.45999999999999</v>
      </c>
      <c r="S26" t="n">
        <v>57.64</v>
      </c>
      <c r="T26" t="n">
        <v>18661.37</v>
      </c>
      <c r="U26" t="n">
        <v>0.58</v>
      </c>
      <c r="V26" t="n">
        <v>0.85</v>
      </c>
      <c r="W26" t="n">
        <v>6.87</v>
      </c>
      <c r="X26" t="n">
        <v>1.14</v>
      </c>
      <c r="Y26" t="n">
        <v>1</v>
      </c>
      <c r="Z26" t="n">
        <v>10</v>
      </c>
      <c r="AA26" t="n">
        <v>627.1017906738358</v>
      </c>
      <c r="AB26" t="n">
        <v>858.028335778395</v>
      </c>
      <c r="AC26" t="n">
        <v>776.1393156620367</v>
      </c>
      <c r="AD26" t="n">
        <v>627101.7906738358</v>
      </c>
      <c r="AE26" t="n">
        <v>858028.3357783949</v>
      </c>
      <c r="AF26" t="n">
        <v>1.655527897906228e-05</v>
      </c>
      <c r="AG26" t="n">
        <v>35</v>
      </c>
      <c r="AH26" t="n">
        <v>776139.3156620366</v>
      </c>
    </row>
    <row r="27">
      <c r="A27" t="n">
        <v>25</v>
      </c>
      <c r="B27" t="n">
        <v>120</v>
      </c>
      <c r="C27" t="inlineStr">
        <is>
          <t xml:space="preserve">CONCLUIDO	</t>
        </is>
      </c>
      <c r="D27" t="n">
        <v>3.4012</v>
      </c>
      <c r="E27" t="n">
        <v>29.4</v>
      </c>
      <c r="F27" t="n">
        <v>24.87</v>
      </c>
      <c r="G27" t="n">
        <v>37.31</v>
      </c>
      <c r="H27" t="n">
        <v>0.53</v>
      </c>
      <c r="I27" t="n">
        <v>40</v>
      </c>
      <c r="J27" t="n">
        <v>243.52</v>
      </c>
      <c r="K27" t="n">
        <v>57.72</v>
      </c>
      <c r="L27" t="n">
        <v>7.25</v>
      </c>
      <c r="M27" t="n">
        <v>38</v>
      </c>
      <c r="N27" t="n">
        <v>58.55</v>
      </c>
      <c r="O27" t="n">
        <v>30268.74</v>
      </c>
      <c r="P27" t="n">
        <v>389.48</v>
      </c>
      <c r="Q27" t="n">
        <v>452.63</v>
      </c>
      <c r="R27" t="n">
        <v>99.53</v>
      </c>
      <c r="S27" t="n">
        <v>57.64</v>
      </c>
      <c r="T27" t="n">
        <v>18704.52</v>
      </c>
      <c r="U27" t="n">
        <v>0.58</v>
      </c>
      <c r="V27" t="n">
        <v>0.85</v>
      </c>
      <c r="W27" t="n">
        <v>6.86</v>
      </c>
      <c r="X27" t="n">
        <v>1.14</v>
      </c>
      <c r="Y27" t="n">
        <v>1</v>
      </c>
      <c r="Z27" t="n">
        <v>10</v>
      </c>
      <c r="AA27" t="n">
        <v>626.5996295441247</v>
      </c>
      <c r="AB27" t="n">
        <v>857.3412567669386</v>
      </c>
      <c r="AC27" t="n">
        <v>775.5178105071125</v>
      </c>
      <c r="AD27" t="n">
        <v>626599.6295441247</v>
      </c>
      <c r="AE27" t="n">
        <v>857341.2567669386</v>
      </c>
      <c r="AF27" t="n">
        <v>1.658160517803953e-05</v>
      </c>
      <c r="AG27" t="n">
        <v>35</v>
      </c>
      <c r="AH27" t="n">
        <v>775517.8105071124</v>
      </c>
    </row>
    <row r="28">
      <c r="A28" t="n">
        <v>26</v>
      </c>
      <c r="B28" t="n">
        <v>120</v>
      </c>
      <c r="C28" t="inlineStr">
        <is>
          <t xml:space="preserve">CONCLUIDO	</t>
        </is>
      </c>
      <c r="D28" t="n">
        <v>3.4227</v>
      </c>
      <c r="E28" t="n">
        <v>29.22</v>
      </c>
      <c r="F28" t="n">
        <v>24.78</v>
      </c>
      <c r="G28" t="n">
        <v>39.12</v>
      </c>
      <c r="H28" t="n">
        <v>0.55</v>
      </c>
      <c r="I28" t="n">
        <v>38</v>
      </c>
      <c r="J28" t="n">
        <v>243.96</v>
      </c>
      <c r="K28" t="n">
        <v>57.72</v>
      </c>
      <c r="L28" t="n">
        <v>7.5</v>
      </c>
      <c r="M28" t="n">
        <v>36</v>
      </c>
      <c r="N28" t="n">
        <v>58.74</v>
      </c>
      <c r="O28" t="n">
        <v>30323.11</v>
      </c>
      <c r="P28" t="n">
        <v>387.62</v>
      </c>
      <c r="Q28" t="n">
        <v>452.62</v>
      </c>
      <c r="R28" t="n">
        <v>96.38</v>
      </c>
      <c r="S28" t="n">
        <v>57.64</v>
      </c>
      <c r="T28" t="n">
        <v>17136.42</v>
      </c>
      <c r="U28" t="n">
        <v>0.6</v>
      </c>
      <c r="V28" t="n">
        <v>0.86</v>
      </c>
      <c r="W28" t="n">
        <v>6.86</v>
      </c>
      <c r="X28" t="n">
        <v>1.05</v>
      </c>
      <c r="Y28" t="n">
        <v>1</v>
      </c>
      <c r="Z28" t="n">
        <v>10</v>
      </c>
      <c r="AA28" t="n">
        <v>614.2227375606047</v>
      </c>
      <c r="AB28" t="n">
        <v>840.4066471251489</v>
      </c>
      <c r="AC28" t="n">
        <v>760.1994162416612</v>
      </c>
      <c r="AD28" t="n">
        <v>614222.7375606047</v>
      </c>
      <c r="AE28" t="n">
        <v>840406.6471251489</v>
      </c>
      <c r="AF28" t="n">
        <v>1.668642245174523e-05</v>
      </c>
      <c r="AG28" t="n">
        <v>34</v>
      </c>
      <c r="AH28" t="n">
        <v>760199.4162416612</v>
      </c>
    </row>
    <row r="29">
      <c r="A29" t="n">
        <v>27</v>
      </c>
      <c r="B29" t="n">
        <v>120</v>
      </c>
      <c r="C29" t="inlineStr">
        <is>
          <t xml:space="preserve">CONCLUIDO	</t>
        </is>
      </c>
      <c r="D29" t="n">
        <v>3.4277</v>
      </c>
      <c r="E29" t="n">
        <v>29.17</v>
      </c>
      <c r="F29" t="n">
        <v>24.78</v>
      </c>
      <c r="G29" t="n">
        <v>40.18</v>
      </c>
      <c r="H29" t="n">
        <v>0.5600000000000001</v>
      </c>
      <c r="I29" t="n">
        <v>37</v>
      </c>
      <c r="J29" t="n">
        <v>244.41</v>
      </c>
      <c r="K29" t="n">
        <v>57.72</v>
      </c>
      <c r="L29" t="n">
        <v>7.75</v>
      </c>
      <c r="M29" t="n">
        <v>35</v>
      </c>
      <c r="N29" t="n">
        <v>58.93</v>
      </c>
      <c r="O29" t="n">
        <v>30377.55</v>
      </c>
      <c r="P29" t="n">
        <v>387.47</v>
      </c>
      <c r="Q29" t="n">
        <v>452.68</v>
      </c>
      <c r="R29" t="n">
        <v>96.87</v>
      </c>
      <c r="S29" t="n">
        <v>57.64</v>
      </c>
      <c r="T29" t="n">
        <v>17386.85</v>
      </c>
      <c r="U29" t="n">
        <v>0.6</v>
      </c>
      <c r="V29" t="n">
        <v>0.86</v>
      </c>
      <c r="W29" t="n">
        <v>6.85</v>
      </c>
      <c r="X29" t="n">
        <v>1.05</v>
      </c>
      <c r="Y29" t="n">
        <v>1</v>
      </c>
      <c r="Z29" t="n">
        <v>10</v>
      </c>
      <c r="AA29" t="n">
        <v>613.6677413967124</v>
      </c>
      <c r="AB29" t="n">
        <v>839.6472768890087</v>
      </c>
      <c r="AC29" t="n">
        <v>759.5125192350756</v>
      </c>
      <c r="AD29" t="n">
        <v>613667.7413967124</v>
      </c>
      <c r="AE29" t="n">
        <v>839647.2768890087</v>
      </c>
      <c r="AF29" t="n">
        <v>1.671079856190936e-05</v>
      </c>
      <c r="AG29" t="n">
        <v>34</v>
      </c>
      <c r="AH29" t="n">
        <v>759512.5192350756</v>
      </c>
    </row>
    <row r="30">
      <c r="A30" t="n">
        <v>28</v>
      </c>
      <c r="B30" t="n">
        <v>120</v>
      </c>
      <c r="C30" t="inlineStr">
        <is>
          <t xml:space="preserve">CONCLUIDO	</t>
        </is>
      </c>
      <c r="D30" t="n">
        <v>3.4386</v>
      </c>
      <c r="E30" t="n">
        <v>29.08</v>
      </c>
      <c r="F30" t="n">
        <v>24.73</v>
      </c>
      <c r="G30" t="n">
        <v>41.22</v>
      </c>
      <c r="H30" t="n">
        <v>0.58</v>
      </c>
      <c r="I30" t="n">
        <v>36</v>
      </c>
      <c r="J30" t="n">
        <v>244.85</v>
      </c>
      <c r="K30" t="n">
        <v>57.72</v>
      </c>
      <c r="L30" t="n">
        <v>8</v>
      </c>
      <c r="M30" t="n">
        <v>34</v>
      </c>
      <c r="N30" t="n">
        <v>59.12</v>
      </c>
      <c r="O30" t="n">
        <v>30432.06</v>
      </c>
      <c r="P30" t="n">
        <v>386.76</v>
      </c>
      <c r="Q30" t="n">
        <v>452.64</v>
      </c>
      <c r="R30" t="n">
        <v>95.16</v>
      </c>
      <c r="S30" t="n">
        <v>57.64</v>
      </c>
      <c r="T30" t="n">
        <v>16538.4</v>
      </c>
      <c r="U30" t="n">
        <v>0.61</v>
      </c>
      <c r="V30" t="n">
        <v>0.86</v>
      </c>
      <c r="W30" t="n">
        <v>6.85</v>
      </c>
      <c r="X30" t="n">
        <v>1.01</v>
      </c>
      <c r="Y30" t="n">
        <v>1</v>
      </c>
      <c r="Z30" t="n">
        <v>10</v>
      </c>
      <c r="AA30" t="n">
        <v>612.125760070811</v>
      </c>
      <c r="AB30" t="n">
        <v>837.5374700114955</v>
      </c>
      <c r="AC30" t="n">
        <v>757.6040693648197</v>
      </c>
      <c r="AD30" t="n">
        <v>612125.760070811</v>
      </c>
      <c r="AE30" t="n">
        <v>837537.4700114955</v>
      </c>
      <c r="AF30" t="n">
        <v>1.676393848206713e-05</v>
      </c>
      <c r="AG30" t="n">
        <v>34</v>
      </c>
      <c r="AH30" t="n">
        <v>757604.0693648197</v>
      </c>
    </row>
    <row r="31">
      <c r="A31" t="n">
        <v>29</v>
      </c>
      <c r="B31" t="n">
        <v>120</v>
      </c>
      <c r="C31" t="inlineStr">
        <is>
          <t xml:space="preserve">CONCLUIDO	</t>
        </is>
      </c>
      <c r="D31" t="n">
        <v>3.4456</v>
      </c>
      <c r="E31" t="n">
        <v>29.02</v>
      </c>
      <c r="F31" t="n">
        <v>24.72</v>
      </c>
      <c r="G31" t="n">
        <v>42.38</v>
      </c>
      <c r="H31" t="n">
        <v>0.6</v>
      </c>
      <c r="I31" t="n">
        <v>35</v>
      </c>
      <c r="J31" t="n">
        <v>245.29</v>
      </c>
      <c r="K31" t="n">
        <v>57.72</v>
      </c>
      <c r="L31" t="n">
        <v>8.25</v>
      </c>
      <c r="M31" t="n">
        <v>33</v>
      </c>
      <c r="N31" t="n">
        <v>59.32</v>
      </c>
      <c r="O31" t="n">
        <v>30486.64</v>
      </c>
      <c r="P31" t="n">
        <v>386.62</v>
      </c>
      <c r="Q31" t="n">
        <v>452.59</v>
      </c>
      <c r="R31" t="n">
        <v>94.84</v>
      </c>
      <c r="S31" t="n">
        <v>57.64</v>
      </c>
      <c r="T31" t="n">
        <v>16380.71</v>
      </c>
      <c r="U31" t="n">
        <v>0.61</v>
      </c>
      <c r="V31" t="n">
        <v>0.86</v>
      </c>
      <c r="W31" t="n">
        <v>6.85</v>
      </c>
      <c r="X31" t="n">
        <v>0.99</v>
      </c>
      <c r="Y31" t="n">
        <v>1</v>
      </c>
      <c r="Z31" t="n">
        <v>10</v>
      </c>
      <c r="AA31" t="n">
        <v>611.3925687568872</v>
      </c>
      <c r="AB31" t="n">
        <v>836.534285309667</v>
      </c>
      <c r="AC31" t="n">
        <v>756.696627202955</v>
      </c>
      <c r="AD31" t="n">
        <v>611392.5687568871</v>
      </c>
      <c r="AE31" t="n">
        <v>836534.285309667</v>
      </c>
      <c r="AF31" t="n">
        <v>1.67980650362969e-05</v>
      </c>
      <c r="AG31" t="n">
        <v>34</v>
      </c>
      <c r="AH31" t="n">
        <v>756696.6272029551</v>
      </c>
    </row>
    <row r="32">
      <c r="A32" t="n">
        <v>30</v>
      </c>
      <c r="B32" t="n">
        <v>120</v>
      </c>
      <c r="C32" t="inlineStr">
        <is>
          <t xml:space="preserve">CONCLUIDO	</t>
        </is>
      </c>
      <c r="D32" t="n">
        <v>3.4586</v>
      </c>
      <c r="E32" t="n">
        <v>28.91</v>
      </c>
      <c r="F32" t="n">
        <v>24.66</v>
      </c>
      <c r="G32" t="n">
        <v>43.51</v>
      </c>
      <c r="H32" t="n">
        <v>0.62</v>
      </c>
      <c r="I32" t="n">
        <v>34</v>
      </c>
      <c r="J32" t="n">
        <v>245.73</v>
      </c>
      <c r="K32" t="n">
        <v>57.72</v>
      </c>
      <c r="L32" t="n">
        <v>8.5</v>
      </c>
      <c r="M32" t="n">
        <v>32</v>
      </c>
      <c r="N32" t="n">
        <v>59.51</v>
      </c>
      <c r="O32" t="n">
        <v>30541.29</v>
      </c>
      <c r="P32" t="n">
        <v>385.13</v>
      </c>
      <c r="Q32" t="n">
        <v>452.66</v>
      </c>
      <c r="R32" t="n">
        <v>92.36</v>
      </c>
      <c r="S32" t="n">
        <v>57.64</v>
      </c>
      <c r="T32" t="n">
        <v>15148.11</v>
      </c>
      <c r="U32" t="n">
        <v>0.62</v>
      </c>
      <c r="V32" t="n">
        <v>0.86</v>
      </c>
      <c r="W32" t="n">
        <v>6.86</v>
      </c>
      <c r="X32" t="n">
        <v>0.93</v>
      </c>
      <c r="Y32" t="n">
        <v>1</v>
      </c>
      <c r="Z32" t="n">
        <v>10</v>
      </c>
      <c r="AA32" t="n">
        <v>609.1223900386133</v>
      </c>
      <c r="AB32" t="n">
        <v>833.4281266341081</v>
      </c>
      <c r="AC32" t="n">
        <v>753.8869159518704</v>
      </c>
      <c r="AD32" t="n">
        <v>609122.3900386132</v>
      </c>
      <c r="AE32" t="n">
        <v>833428.1266341081</v>
      </c>
      <c r="AF32" t="n">
        <v>1.68614429227236e-05</v>
      </c>
      <c r="AG32" t="n">
        <v>34</v>
      </c>
      <c r="AH32" t="n">
        <v>753886.9159518704</v>
      </c>
    </row>
    <row r="33">
      <c r="A33" t="n">
        <v>31</v>
      </c>
      <c r="B33" t="n">
        <v>120</v>
      </c>
      <c r="C33" t="inlineStr">
        <is>
          <t xml:space="preserve">CONCLUIDO	</t>
        </is>
      </c>
      <c r="D33" t="n">
        <v>3.4649</v>
      </c>
      <c r="E33" t="n">
        <v>28.86</v>
      </c>
      <c r="F33" t="n">
        <v>24.65</v>
      </c>
      <c r="G33" t="n">
        <v>44.82</v>
      </c>
      <c r="H33" t="n">
        <v>0.63</v>
      </c>
      <c r="I33" t="n">
        <v>33</v>
      </c>
      <c r="J33" t="n">
        <v>246.18</v>
      </c>
      <c r="K33" t="n">
        <v>57.72</v>
      </c>
      <c r="L33" t="n">
        <v>8.75</v>
      </c>
      <c r="M33" t="n">
        <v>31</v>
      </c>
      <c r="N33" t="n">
        <v>59.7</v>
      </c>
      <c r="O33" t="n">
        <v>30596.01</v>
      </c>
      <c r="P33" t="n">
        <v>385.24</v>
      </c>
      <c r="Q33" t="n">
        <v>452.62</v>
      </c>
      <c r="R33" t="n">
        <v>92.29000000000001</v>
      </c>
      <c r="S33" t="n">
        <v>57.64</v>
      </c>
      <c r="T33" t="n">
        <v>15118.11</v>
      </c>
      <c r="U33" t="n">
        <v>0.62</v>
      </c>
      <c r="V33" t="n">
        <v>0.86</v>
      </c>
      <c r="W33" t="n">
        <v>6.85</v>
      </c>
      <c r="X33" t="n">
        <v>0.92</v>
      </c>
      <c r="Y33" t="n">
        <v>1</v>
      </c>
      <c r="Z33" t="n">
        <v>10</v>
      </c>
      <c r="AA33" t="n">
        <v>608.6350369417113</v>
      </c>
      <c r="AB33" t="n">
        <v>832.7613086264257</v>
      </c>
      <c r="AC33" t="n">
        <v>753.2837381189563</v>
      </c>
      <c r="AD33" t="n">
        <v>608635.0369417113</v>
      </c>
      <c r="AE33" t="n">
        <v>832761.3086264257</v>
      </c>
      <c r="AF33" t="n">
        <v>1.689215682153039e-05</v>
      </c>
      <c r="AG33" t="n">
        <v>34</v>
      </c>
      <c r="AH33" t="n">
        <v>753283.7381189563</v>
      </c>
    </row>
    <row r="34">
      <c r="A34" t="n">
        <v>32</v>
      </c>
      <c r="B34" t="n">
        <v>120</v>
      </c>
      <c r="C34" t="inlineStr">
        <is>
          <t xml:space="preserve">CONCLUIDO	</t>
        </is>
      </c>
      <c r="D34" t="n">
        <v>3.4721</v>
      </c>
      <c r="E34" t="n">
        <v>28.8</v>
      </c>
      <c r="F34" t="n">
        <v>24.63</v>
      </c>
      <c r="G34" t="n">
        <v>46.19</v>
      </c>
      <c r="H34" t="n">
        <v>0.65</v>
      </c>
      <c r="I34" t="n">
        <v>32</v>
      </c>
      <c r="J34" t="n">
        <v>246.62</v>
      </c>
      <c r="K34" t="n">
        <v>57.72</v>
      </c>
      <c r="L34" t="n">
        <v>9</v>
      </c>
      <c r="M34" t="n">
        <v>30</v>
      </c>
      <c r="N34" t="n">
        <v>59.9</v>
      </c>
      <c r="O34" t="n">
        <v>30650.8</v>
      </c>
      <c r="P34" t="n">
        <v>384.82</v>
      </c>
      <c r="Q34" t="n">
        <v>452.61</v>
      </c>
      <c r="R34" t="n">
        <v>91.84</v>
      </c>
      <c r="S34" t="n">
        <v>57.64</v>
      </c>
      <c r="T34" t="n">
        <v>14898.37</v>
      </c>
      <c r="U34" t="n">
        <v>0.63</v>
      </c>
      <c r="V34" t="n">
        <v>0.86</v>
      </c>
      <c r="W34" t="n">
        <v>6.85</v>
      </c>
      <c r="X34" t="n">
        <v>0.91</v>
      </c>
      <c r="Y34" t="n">
        <v>1</v>
      </c>
      <c r="Z34" t="n">
        <v>10</v>
      </c>
      <c r="AA34" t="n">
        <v>607.688491869775</v>
      </c>
      <c r="AB34" t="n">
        <v>831.4662039003809</v>
      </c>
      <c r="AC34" t="n">
        <v>752.1122363702743</v>
      </c>
      <c r="AD34" t="n">
        <v>607688.491869775</v>
      </c>
      <c r="AE34" t="n">
        <v>831466.203900381</v>
      </c>
      <c r="AF34" t="n">
        <v>1.692725842016672e-05</v>
      </c>
      <c r="AG34" t="n">
        <v>34</v>
      </c>
      <c r="AH34" t="n">
        <v>752112.2363702743</v>
      </c>
    </row>
    <row r="35">
      <c r="A35" t="n">
        <v>33</v>
      </c>
      <c r="B35" t="n">
        <v>120</v>
      </c>
      <c r="C35" t="inlineStr">
        <is>
          <t xml:space="preserve">CONCLUIDO	</t>
        </is>
      </c>
      <c r="D35" t="n">
        <v>3.4837</v>
      </c>
      <c r="E35" t="n">
        <v>28.71</v>
      </c>
      <c r="F35" t="n">
        <v>24.58</v>
      </c>
      <c r="G35" t="n">
        <v>47.58</v>
      </c>
      <c r="H35" t="n">
        <v>0.67</v>
      </c>
      <c r="I35" t="n">
        <v>31</v>
      </c>
      <c r="J35" t="n">
        <v>247.07</v>
      </c>
      <c r="K35" t="n">
        <v>57.72</v>
      </c>
      <c r="L35" t="n">
        <v>9.25</v>
      </c>
      <c r="M35" t="n">
        <v>29</v>
      </c>
      <c r="N35" t="n">
        <v>60.09</v>
      </c>
      <c r="O35" t="n">
        <v>30705.66</v>
      </c>
      <c r="P35" t="n">
        <v>383.88</v>
      </c>
      <c r="Q35" t="n">
        <v>452.62</v>
      </c>
      <c r="R35" t="n">
        <v>90.27</v>
      </c>
      <c r="S35" t="n">
        <v>57.64</v>
      </c>
      <c r="T35" t="n">
        <v>14119.09</v>
      </c>
      <c r="U35" t="n">
        <v>0.64</v>
      </c>
      <c r="V35" t="n">
        <v>0.86</v>
      </c>
      <c r="W35" t="n">
        <v>6.85</v>
      </c>
      <c r="X35" t="n">
        <v>0.86</v>
      </c>
      <c r="Y35" t="n">
        <v>1</v>
      </c>
      <c r="Z35" t="n">
        <v>10</v>
      </c>
      <c r="AA35" t="n">
        <v>605.9649401491281</v>
      </c>
      <c r="AB35" t="n">
        <v>829.1079643984565</v>
      </c>
      <c r="AC35" t="n">
        <v>749.9790639366036</v>
      </c>
      <c r="AD35" t="n">
        <v>605964.9401491281</v>
      </c>
      <c r="AE35" t="n">
        <v>829107.9643984565</v>
      </c>
      <c r="AF35" t="n">
        <v>1.698381099574747e-05</v>
      </c>
      <c r="AG35" t="n">
        <v>34</v>
      </c>
      <c r="AH35" t="n">
        <v>749979.0639366036</v>
      </c>
    </row>
    <row r="36">
      <c r="A36" t="n">
        <v>34</v>
      </c>
      <c r="B36" t="n">
        <v>120</v>
      </c>
      <c r="C36" t="inlineStr">
        <is>
          <t xml:space="preserve">CONCLUIDO	</t>
        </is>
      </c>
      <c r="D36" t="n">
        <v>3.4945</v>
      </c>
      <c r="E36" t="n">
        <v>28.62</v>
      </c>
      <c r="F36" t="n">
        <v>24.54</v>
      </c>
      <c r="G36" t="n">
        <v>49.08</v>
      </c>
      <c r="H36" t="n">
        <v>0.68</v>
      </c>
      <c r="I36" t="n">
        <v>30</v>
      </c>
      <c r="J36" t="n">
        <v>247.51</v>
      </c>
      <c r="K36" t="n">
        <v>57.72</v>
      </c>
      <c r="L36" t="n">
        <v>9.5</v>
      </c>
      <c r="M36" t="n">
        <v>28</v>
      </c>
      <c r="N36" t="n">
        <v>60.29</v>
      </c>
      <c r="O36" t="n">
        <v>30760.6</v>
      </c>
      <c r="P36" t="n">
        <v>383.19</v>
      </c>
      <c r="Q36" t="n">
        <v>452.58</v>
      </c>
      <c r="R36" t="n">
        <v>88.87</v>
      </c>
      <c r="S36" t="n">
        <v>57.64</v>
      </c>
      <c r="T36" t="n">
        <v>13423.06</v>
      </c>
      <c r="U36" t="n">
        <v>0.65</v>
      </c>
      <c r="V36" t="n">
        <v>0.86</v>
      </c>
      <c r="W36" t="n">
        <v>6.84</v>
      </c>
      <c r="X36" t="n">
        <v>0.82</v>
      </c>
      <c r="Y36" t="n">
        <v>1</v>
      </c>
      <c r="Z36" t="n">
        <v>10</v>
      </c>
      <c r="AA36" t="n">
        <v>604.507508675062</v>
      </c>
      <c r="AB36" t="n">
        <v>827.1138423583004</v>
      </c>
      <c r="AC36" t="n">
        <v>748.1752581051921</v>
      </c>
      <c r="AD36" t="n">
        <v>604507.508675062</v>
      </c>
      <c r="AE36" t="n">
        <v>827113.8423583005</v>
      </c>
      <c r="AF36" t="n">
        <v>1.703646339370197e-05</v>
      </c>
      <c r="AG36" t="n">
        <v>34</v>
      </c>
      <c r="AH36" t="n">
        <v>748175.2581051921</v>
      </c>
    </row>
    <row r="37">
      <c r="A37" t="n">
        <v>35</v>
      </c>
      <c r="B37" t="n">
        <v>120</v>
      </c>
      <c r="C37" t="inlineStr">
        <is>
          <t xml:space="preserve">CONCLUIDO	</t>
        </is>
      </c>
      <c r="D37" t="n">
        <v>3.491</v>
      </c>
      <c r="E37" t="n">
        <v>28.64</v>
      </c>
      <c r="F37" t="n">
        <v>24.57</v>
      </c>
      <c r="G37" t="n">
        <v>49.14</v>
      </c>
      <c r="H37" t="n">
        <v>0.7</v>
      </c>
      <c r="I37" t="n">
        <v>30</v>
      </c>
      <c r="J37" t="n">
        <v>247.96</v>
      </c>
      <c r="K37" t="n">
        <v>57.72</v>
      </c>
      <c r="L37" t="n">
        <v>9.75</v>
      </c>
      <c r="M37" t="n">
        <v>28</v>
      </c>
      <c r="N37" t="n">
        <v>60.48</v>
      </c>
      <c r="O37" t="n">
        <v>30815.6</v>
      </c>
      <c r="P37" t="n">
        <v>383.27</v>
      </c>
      <c r="Q37" t="n">
        <v>452.6</v>
      </c>
      <c r="R37" t="n">
        <v>89.81999999999999</v>
      </c>
      <c r="S37" t="n">
        <v>57.64</v>
      </c>
      <c r="T37" t="n">
        <v>13898.52</v>
      </c>
      <c r="U37" t="n">
        <v>0.64</v>
      </c>
      <c r="V37" t="n">
        <v>0.86</v>
      </c>
      <c r="W37" t="n">
        <v>6.84</v>
      </c>
      <c r="X37" t="n">
        <v>0.84</v>
      </c>
      <c r="Y37" t="n">
        <v>1</v>
      </c>
      <c r="Z37" t="n">
        <v>10</v>
      </c>
      <c r="AA37" t="n">
        <v>604.9022591471794</v>
      </c>
      <c r="AB37" t="n">
        <v>827.6539573694132</v>
      </c>
      <c r="AC37" t="n">
        <v>748.6638252977006</v>
      </c>
      <c r="AD37" t="n">
        <v>604902.2591471794</v>
      </c>
      <c r="AE37" t="n">
        <v>827653.9573694132</v>
      </c>
      <c r="AF37" t="n">
        <v>1.701940011658709e-05</v>
      </c>
      <c r="AG37" t="n">
        <v>34</v>
      </c>
      <c r="AH37" t="n">
        <v>748663.8252977006</v>
      </c>
    </row>
    <row r="38">
      <c r="A38" t="n">
        <v>36</v>
      </c>
      <c r="B38" t="n">
        <v>120</v>
      </c>
      <c r="C38" t="inlineStr">
        <is>
          <t xml:space="preserve">CONCLUIDO	</t>
        </is>
      </c>
      <c r="D38" t="n">
        <v>3.5005</v>
      </c>
      <c r="E38" t="n">
        <v>28.57</v>
      </c>
      <c r="F38" t="n">
        <v>24.54</v>
      </c>
      <c r="G38" t="n">
        <v>50.77</v>
      </c>
      <c r="H38" t="n">
        <v>0.72</v>
      </c>
      <c r="I38" t="n">
        <v>29</v>
      </c>
      <c r="J38" t="n">
        <v>248.4</v>
      </c>
      <c r="K38" t="n">
        <v>57.72</v>
      </c>
      <c r="L38" t="n">
        <v>10</v>
      </c>
      <c r="M38" t="n">
        <v>27</v>
      </c>
      <c r="N38" t="n">
        <v>60.68</v>
      </c>
      <c r="O38" t="n">
        <v>30870.67</v>
      </c>
      <c r="P38" t="n">
        <v>382.74</v>
      </c>
      <c r="Q38" t="n">
        <v>452.64</v>
      </c>
      <c r="R38" t="n">
        <v>88.56</v>
      </c>
      <c r="S38" t="n">
        <v>57.64</v>
      </c>
      <c r="T38" t="n">
        <v>13271.22</v>
      </c>
      <c r="U38" t="n">
        <v>0.65</v>
      </c>
      <c r="V38" t="n">
        <v>0.86</v>
      </c>
      <c r="W38" t="n">
        <v>6.85</v>
      </c>
      <c r="X38" t="n">
        <v>0.8100000000000001</v>
      </c>
      <c r="Y38" t="n">
        <v>1</v>
      </c>
      <c r="Z38" t="n">
        <v>10</v>
      </c>
      <c r="AA38" t="n">
        <v>603.6854615172588</v>
      </c>
      <c r="AB38" t="n">
        <v>825.9890811708329</v>
      </c>
      <c r="AC38" t="n">
        <v>747.1578425468443</v>
      </c>
      <c r="AD38" t="n">
        <v>603685.4615172588</v>
      </c>
      <c r="AE38" t="n">
        <v>825989.081170833</v>
      </c>
      <c r="AF38" t="n">
        <v>1.706571472589891e-05</v>
      </c>
      <c r="AG38" t="n">
        <v>34</v>
      </c>
      <c r="AH38" t="n">
        <v>747157.8425468444</v>
      </c>
    </row>
    <row r="39">
      <c r="A39" t="n">
        <v>37</v>
      </c>
      <c r="B39" t="n">
        <v>120</v>
      </c>
      <c r="C39" t="inlineStr">
        <is>
          <t xml:space="preserve">CONCLUIDO	</t>
        </is>
      </c>
      <c r="D39" t="n">
        <v>3.5132</v>
      </c>
      <c r="E39" t="n">
        <v>28.46</v>
      </c>
      <c r="F39" t="n">
        <v>24.48</v>
      </c>
      <c r="G39" t="n">
        <v>52.46</v>
      </c>
      <c r="H39" t="n">
        <v>0.73</v>
      </c>
      <c r="I39" t="n">
        <v>28</v>
      </c>
      <c r="J39" t="n">
        <v>248.85</v>
      </c>
      <c r="K39" t="n">
        <v>57.72</v>
      </c>
      <c r="L39" t="n">
        <v>10.25</v>
      </c>
      <c r="M39" t="n">
        <v>26</v>
      </c>
      <c r="N39" t="n">
        <v>60.88</v>
      </c>
      <c r="O39" t="n">
        <v>30925.82</v>
      </c>
      <c r="P39" t="n">
        <v>381.79</v>
      </c>
      <c r="Q39" t="n">
        <v>452.6</v>
      </c>
      <c r="R39" t="n">
        <v>87.01000000000001</v>
      </c>
      <c r="S39" t="n">
        <v>57.64</v>
      </c>
      <c r="T39" t="n">
        <v>12503.27</v>
      </c>
      <c r="U39" t="n">
        <v>0.66</v>
      </c>
      <c r="V39" t="n">
        <v>0.87</v>
      </c>
      <c r="W39" t="n">
        <v>6.83</v>
      </c>
      <c r="X39" t="n">
        <v>0.75</v>
      </c>
      <c r="Y39" t="n">
        <v>1</v>
      </c>
      <c r="Z39" t="n">
        <v>10</v>
      </c>
      <c r="AA39" t="n">
        <v>592.8927011990149</v>
      </c>
      <c r="AB39" t="n">
        <v>811.221950360431</v>
      </c>
      <c r="AC39" t="n">
        <v>733.8000659751889</v>
      </c>
      <c r="AD39" t="n">
        <v>592892.7011990149</v>
      </c>
      <c r="AE39" t="n">
        <v>811221.950360431</v>
      </c>
      <c r="AF39" t="n">
        <v>1.712763004571577e-05</v>
      </c>
      <c r="AG39" t="n">
        <v>33</v>
      </c>
      <c r="AH39" t="n">
        <v>733800.0659751889</v>
      </c>
    </row>
    <row r="40">
      <c r="A40" t="n">
        <v>38</v>
      </c>
      <c r="B40" t="n">
        <v>120</v>
      </c>
      <c r="C40" t="inlineStr">
        <is>
          <t xml:space="preserve">CONCLUIDO	</t>
        </is>
      </c>
      <c r="D40" t="n">
        <v>3.5205</v>
      </c>
      <c r="E40" t="n">
        <v>28.4</v>
      </c>
      <c r="F40" t="n">
        <v>24.47</v>
      </c>
      <c r="G40" t="n">
        <v>54.37</v>
      </c>
      <c r="H40" t="n">
        <v>0.75</v>
      </c>
      <c r="I40" t="n">
        <v>27</v>
      </c>
      <c r="J40" t="n">
        <v>249.3</v>
      </c>
      <c r="K40" t="n">
        <v>57.72</v>
      </c>
      <c r="L40" t="n">
        <v>10.5</v>
      </c>
      <c r="M40" t="n">
        <v>25</v>
      </c>
      <c r="N40" t="n">
        <v>61.07</v>
      </c>
      <c r="O40" t="n">
        <v>30981.04</v>
      </c>
      <c r="P40" t="n">
        <v>381.3</v>
      </c>
      <c r="Q40" t="n">
        <v>452.63</v>
      </c>
      <c r="R40" t="n">
        <v>86.75</v>
      </c>
      <c r="S40" t="n">
        <v>57.64</v>
      </c>
      <c r="T40" t="n">
        <v>12376.75</v>
      </c>
      <c r="U40" t="n">
        <v>0.66</v>
      </c>
      <c r="V40" t="n">
        <v>0.87</v>
      </c>
      <c r="W40" t="n">
        <v>6.83</v>
      </c>
      <c r="X40" t="n">
        <v>0.74</v>
      </c>
      <c r="Y40" t="n">
        <v>1</v>
      </c>
      <c r="Z40" t="n">
        <v>10</v>
      </c>
      <c r="AA40" t="n">
        <v>591.9298453376889</v>
      </c>
      <c r="AB40" t="n">
        <v>809.9045284927622</v>
      </c>
      <c r="AC40" t="n">
        <v>732.6083770015573</v>
      </c>
      <c r="AD40" t="n">
        <v>591929.8453376889</v>
      </c>
      <c r="AE40" t="n">
        <v>809904.5284927622</v>
      </c>
      <c r="AF40" t="n">
        <v>1.716321916655538e-05</v>
      </c>
      <c r="AG40" t="n">
        <v>33</v>
      </c>
      <c r="AH40" t="n">
        <v>732608.3770015573</v>
      </c>
    </row>
    <row r="41">
      <c r="A41" t="n">
        <v>39</v>
      </c>
      <c r="B41" t="n">
        <v>120</v>
      </c>
      <c r="C41" t="inlineStr">
        <is>
          <t xml:space="preserve">CONCLUIDO	</t>
        </is>
      </c>
      <c r="D41" t="n">
        <v>3.5206</v>
      </c>
      <c r="E41" t="n">
        <v>28.4</v>
      </c>
      <c r="F41" t="n">
        <v>24.47</v>
      </c>
      <c r="G41" t="n">
        <v>54.37</v>
      </c>
      <c r="H41" t="n">
        <v>0.77</v>
      </c>
      <c r="I41" t="n">
        <v>27</v>
      </c>
      <c r="J41" t="n">
        <v>249.75</v>
      </c>
      <c r="K41" t="n">
        <v>57.72</v>
      </c>
      <c r="L41" t="n">
        <v>10.75</v>
      </c>
      <c r="M41" t="n">
        <v>25</v>
      </c>
      <c r="N41" t="n">
        <v>61.27</v>
      </c>
      <c r="O41" t="n">
        <v>31036.33</v>
      </c>
      <c r="P41" t="n">
        <v>381.23</v>
      </c>
      <c r="Q41" t="n">
        <v>452.64</v>
      </c>
      <c r="R41" t="n">
        <v>86.33</v>
      </c>
      <c r="S41" t="n">
        <v>57.64</v>
      </c>
      <c r="T41" t="n">
        <v>12166.58</v>
      </c>
      <c r="U41" t="n">
        <v>0.67</v>
      </c>
      <c r="V41" t="n">
        <v>0.87</v>
      </c>
      <c r="W41" t="n">
        <v>6.84</v>
      </c>
      <c r="X41" t="n">
        <v>0.74</v>
      </c>
      <c r="Y41" t="n">
        <v>1</v>
      </c>
      <c r="Z41" t="n">
        <v>10</v>
      </c>
      <c r="AA41" t="n">
        <v>591.8733874315559</v>
      </c>
      <c r="AB41" t="n">
        <v>809.8272802948442</v>
      </c>
      <c r="AC41" t="n">
        <v>732.5385012632298</v>
      </c>
      <c r="AD41" t="n">
        <v>591873.3874315559</v>
      </c>
      <c r="AE41" t="n">
        <v>809827.2802948442</v>
      </c>
      <c r="AF41" t="n">
        <v>1.716370668875866e-05</v>
      </c>
      <c r="AG41" t="n">
        <v>33</v>
      </c>
      <c r="AH41" t="n">
        <v>732538.5012632299</v>
      </c>
    </row>
    <row r="42">
      <c r="A42" t="n">
        <v>40</v>
      </c>
      <c r="B42" t="n">
        <v>120</v>
      </c>
      <c r="C42" t="inlineStr">
        <is>
          <t xml:space="preserve">CONCLUIDO	</t>
        </is>
      </c>
      <c r="D42" t="n">
        <v>3.5312</v>
      </c>
      <c r="E42" t="n">
        <v>28.32</v>
      </c>
      <c r="F42" t="n">
        <v>24.43</v>
      </c>
      <c r="G42" t="n">
        <v>56.37</v>
      </c>
      <c r="H42" t="n">
        <v>0.78</v>
      </c>
      <c r="I42" t="n">
        <v>26</v>
      </c>
      <c r="J42" t="n">
        <v>250.2</v>
      </c>
      <c r="K42" t="n">
        <v>57.72</v>
      </c>
      <c r="L42" t="n">
        <v>11</v>
      </c>
      <c r="M42" t="n">
        <v>24</v>
      </c>
      <c r="N42" t="n">
        <v>61.47</v>
      </c>
      <c r="O42" t="n">
        <v>31091.69</v>
      </c>
      <c r="P42" t="n">
        <v>380.37</v>
      </c>
      <c r="Q42" t="n">
        <v>452.62</v>
      </c>
      <c r="R42" t="n">
        <v>85.19</v>
      </c>
      <c r="S42" t="n">
        <v>57.64</v>
      </c>
      <c r="T42" t="n">
        <v>11601.9</v>
      </c>
      <c r="U42" t="n">
        <v>0.68</v>
      </c>
      <c r="V42" t="n">
        <v>0.87</v>
      </c>
      <c r="W42" t="n">
        <v>6.83</v>
      </c>
      <c r="X42" t="n">
        <v>0.7</v>
      </c>
      <c r="Y42" t="n">
        <v>1</v>
      </c>
      <c r="Z42" t="n">
        <v>10</v>
      </c>
      <c r="AA42" t="n">
        <v>590.3469690604121</v>
      </c>
      <c r="AB42" t="n">
        <v>807.7387673386194</v>
      </c>
      <c r="AC42" t="n">
        <v>730.6493130523008</v>
      </c>
      <c r="AD42" t="n">
        <v>590346.9690604121</v>
      </c>
      <c r="AE42" t="n">
        <v>807738.7673386193</v>
      </c>
      <c r="AF42" t="n">
        <v>1.721538404230659e-05</v>
      </c>
      <c r="AG42" t="n">
        <v>33</v>
      </c>
      <c r="AH42" t="n">
        <v>730649.3130523008</v>
      </c>
    </row>
    <row r="43">
      <c r="A43" t="n">
        <v>41</v>
      </c>
      <c r="B43" t="n">
        <v>120</v>
      </c>
      <c r="C43" t="inlineStr">
        <is>
          <t xml:space="preserve">CONCLUIDO	</t>
        </is>
      </c>
      <c r="D43" t="n">
        <v>3.5281</v>
      </c>
      <c r="E43" t="n">
        <v>28.34</v>
      </c>
      <c r="F43" t="n">
        <v>24.45</v>
      </c>
      <c r="G43" t="n">
        <v>56.42</v>
      </c>
      <c r="H43" t="n">
        <v>0.8</v>
      </c>
      <c r="I43" t="n">
        <v>26</v>
      </c>
      <c r="J43" t="n">
        <v>250.65</v>
      </c>
      <c r="K43" t="n">
        <v>57.72</v>
      </c>
      <c r="L43" t="n">
        <v>11.25</v>
      </c>
      <c r="M43" t="n">
        <v>24</v>
      </c>
      <c r="N43" t="n">
        <v>61.67</v>
      </c>
      <c r="O43" t="n">
        <v>31147.12</v>
      </c>
      <c r="P43" t="n">
        <v>380.47</v>
      </c>
      <c r="Q43" t="n">
        <v>452.59</v>
      </c>
      <c r="R43" t="n">
        <v>85.98999999999999</v>
      </c>
      <c r="S43" t="n">
        <v>57.64</v>
      </c>
      <c r="T43" t="n">
        <v>12004.31</v>
      </c>
      <c r="U43" t="n">
        <v>0.67</v>
      </c>
      <c r="V43" t="n">
        <v>0.87</v>
      </c>
      <c r="W43" t="n">
        <v>6.84</v>
      </c>
      <c r="X43" t="n">
        <v>0.73</v>
      </c>
      <c r="Y43" t="n">
        <v>1</v>
      </c>
      <c r="Z43" t="n">
        <v>10</v>
      </c>
      <c r="AA43" t="n">
        <v>590.6996108438473</v>
      </c>
      <c r="AB43" t="n">
        <v>808.2212673841726</v>
      </c>
      <c r="AC43" t="n">
        <v>731.0857639706996</v>
      </c>
      <c r="AD43" t="n">
        <v>590699.6108438473</v>
      </c>
      <c r="AE43" t="n">
        <v>808221.2673841727</v>
      </c>
      <c r="AF43" t="n">
        <v>1.720027085400484e-05</v>
      </c>
      <c r="AG43" t="n">
        <v>33</v>
      </c>
      <c r="AH43" t="n">
        <v>731085.7639706996</v>
      </c>
    </row>
    <row r="44">
      <c r="A44" t="n">
        <v>42</v>
      </c>
      <c r="B44" t="n">
        <v>120</v>
      </c>
      <c r="C44" t="inlineStr">
        <is>
          <t xml:space="preserve">CONCLUIDO	</t>
        </is>
      </c>
      <c r="D44" t="n">
        <v>3.5389</v>
      </c>
      <c r="E44" t="n">
        <v>28.26</v>
      </c>
      <c r="F44" t="n">
        <v>24.41</v>
      </c>
      <c r="G44" t="n">
        <v>58.58</v>
      </c>
      <c r="H44" t="n">
        <v>0.8100000000000001</v>
      </c>
      <c r="I44" t="n">
        <v>25</v>
      </c>
      <c r="J44" t="n">
        <v>251.1</v>
      </c>
      <c r="K44" t="n">
        <v>57.72</v>
      </c>
      <c r="L44" t="n">
        <v>11.5</v>
      </c>
      <c r="M44" t="n">
        <v>23</v>
      </c>
      <c r="N44" t="n">
        <v>61.87</v>
      </c>
      <c r="O44" t="n">
        <v>31202.63</v>
      </c>
      <c r="P44" t="n">
        <v>379.91</v>
      </c>
      <c r="Q44" t="n">
        <v>452.62</v>
      </c>
      <c r="R44" t="n">
        <v>84.8</v>
      </c>
      <c r="S44" t="n">
        <v>57.64</v>
      </c>
      <c r="T44" t="n">
        <v>11413.4</v>
      </c>
      <c r="U44" t="n">
        <v>0.68</v>
      </c>
      <c r="V44" t="n">
        <v>0.87</v>
      </c>
      <c r="W44" t="n">
        <v>6.83</v>
      </c>
      <c r="X44" t="n">
        <v>0.68</v>
      </c>
      <c r="Y44" t="n">
        <v>1</v>
      </c>
      <c r="Z44" t="n">
        <v>10</v>
      </c>
      <c r="AA44" t="n">
        <v>589.3684834734084</v>
      </c>
      <c r="AB44" t="n">
        <v>806.3999601907434</v>
      </c>
      <c r="AC44" t="n">
        <v>729.4382797795904</v>
      </c>
      <c r="AD44" t="n">
        <v>589368.4834734085</v>
      </c>
      <c r="AE44" t="n">
        <v>806399.9601907434</v>
      </c>
      <c r="AF44" t="n">
        <v>1.725292325195933e-05</v>
      </c>
      <c r="AG44" t="n">
        <v>33</v>
      </c>
      <c r="AH44" t="n">
        <v>729438.2797795904</v>
      </c>
    </row>
    <row r="45">
      <c r="A45" t="n">
        <v>43</v>
      </c>
      <c r="B45" t="n">
        <v>120</v>
      </c>
      <c r="C45" t="inlineStr">
        <is>
          <t xml:space="preserve">CONCLUIDO	</t>
        </is>
      </c>
      <c r="D45" t="n">
        <v>3.5408</v>
      </c>
      <c r="E45" t="n">
        <v>28.24</v>
      </c>
      <c r="F45" t="n">
        <v>24.39</v>
      </c>
      <c r="G45" t="n">
        <v>58.55</v>
      </c>
      <c r="H45" t="n">
        <v>0.83</v>
      </c>
      <c r="I45" t="n">
        <v>25</v>
      </c>
      <c r="J45" t="n">
        <v>251.55</v>
      </c>
      <c r="K45" t="n">
        <v>57.72</v>
      </c>
      <c r="L45" t="n">
        <v>11.75</v>
      </c>
      <c r="M45" t="n">
        <v>23</v>
      </c>
      <c r="N45" t="n">
        <v>62.07</v>
      </c>
      <c r="O45" t="n">
        <v>31258.21</v>
      </c>
      <c r="P45" t="n">
        <v>379.56</v>
      </c>
      <c r="Q45" t="n">
        <v>452.63</v>
      </c>
      <c r="R45" t="n">
        <v>83.97</v>
      </c>
      <c r="S45" t="n">
        <v>57.64</v>
      </c>
      <c r="T45" t="n">
        <v>10995.84</v>
      </c>
      <c r="U45" t="n">
        <v>0.6899999999999999</v>
      </c>
      <c r="V45" t="n">
        <v>0.87</v>
      </c>
      <c r="W45" t="n">
        <v>6.84</v>
      </c>
      <c r="X45" t="n">
        <v>0.67</v>
      </c>
      <c r="Y45" t="n">
        <v>1</v>
      </c>
      <c r="Z45" t="n">
        <v>10</v>
      </c>
      <c r="AA45" t="n">
        <v>588.9461681921908</v>
      </c>
      <c r="AB45" t="n">
        <v>805.8221297917461</v>
      </c>
      <c r="AC45" t="n">
        <v>728.9155967028835</v>
      </c>
      <c r="AD45" t="n">
        <v>588946.1681921908</v>
      </c>
      <c r="AE45" t="n">
        <v>805822.129791746</v>
      </c>
      <c r="AF45" t="n">
        <v>1.72621861738217e-05</v>
      </c>
      <c r="AG45" t="n">
        <v>33</v>
      </c>
      <c r="AH45" t="n">
        <v>728915.5967028835</v>
      </c>
    </row>
    <row r="46">
      <c r="A46" t="n">
        <v>44</v>
      </c>
      <c r="B46" t="n">
        <v>120</v>
      </c>
      <c r="C46" t="inlineStr">
        <is>
          <t xml:space="preserve">CONCLUIDO	</t>
        </is>
      </c>
      <c r="D46" t="n">
        <v>3.5474</v>
      </c>
      <c r="E46" t="n">
        <v>28.19</v>
      </c>
      <c r="F46" t="n">
        <v>24.39</v>
      </c>
      <c r="G46" t="n">
        <v>60.97</v>
      </c>
      <c r="H46" t="n">
        <v>0.85</v>
      </c>
      <c r="I46" t="n">
        <v>24</v>
      </c>
      <c r="J46" t="n">
        <v>252</v>
      </c>
      <c r="K46" t="n">
        <v>57.72</v>
      </c>
      <c r="L46" t="n">
        <v>12</v>
      </c>
      <c r="M46" t="n">
        <v>22</v>
      </c>
      <c r="N46" t="n">
        <v>62.27</v>
      </c>
      <c r="O46" t="n">
        <v>31313.87</v>
      </c>
      <c r="P46" t="n">
        <v>379.7</v>
      </c>
      <c r="Q46" t="n">
        <v>452.58</v>
      </c>
      <c r="R46" t="n">
        <v>83.90000000000001</v>
      </c>
      <c r="S46" t="n">
        <v>57.64</v>
      </c>
      <c r="T46" t="n">
        <v>10968.77</v>
      </c>
      <c r="U46" t="n">
        <v>0.6899999999999999</v>
      </c>
      <c r="V46" t="n">
        <v>0.87</v>
      </c>
      <c r="W46" t="n">
        <v>6.83</v>
      </c>
      <c r="X46" t="n">
        <v>0.66</v>
      </c>
      <c r="Y46" t="n">
        <v>1</v>
      </c>
      <c r="Z46" t="n">
        <v>10</v>
      </c>
      <c r="AA46" t="n">
        <v>588.4990580446766</v>
      </c>
      <c r="AB46" t="n">
        <v>805.2103739628095</v>
      </c>
      <c r="AC46" t="n">
        <v>728.362225991656</v>
      </c>
      <c r="AD46" t="n">
        <v>588499.0580446767</v>
      </c>
      <c r="AE46" t="n">
        <v>805210.3739628096</v>
      </c>
      <c r="AF46" t="n">
        <v>1.729436263923833e-05</v>
      </c>
      <c r="AG46" t="n">
        <v>33</v>
      </c>
      <c r="AH46" t="n">
        <v>728362.2259916561</v>
      </c>
    </row>
    <row r="47">
      <c r="A47" t="n">
        <v>45</v>
      </c>
      <c r="B47" t="n">
        <v>120</v>
      </c>
      <c r="C47" t="inlineStr">
        <is>
          <t xml:space="preserve">CONCLUIDO	</t>
        </is>
      </c>
      <c r="D47" t="n">
        <v>3.5469</v>
      </c>
      <c r="E47" t="n">
        <v>28.19</v>
      </c>
      <c r="F47" t="n">
        <v>24.39</v>
      </c>
      <c r="G47" t="n">
        <v>60.98</v>
      </c>
      <c r="H47" t="n">
        <v>0.86</v>
      </c>
      <c r="I47" t="n">
        <v>24</v>
      </c>
      <c r="J47" t="n">
        <v>252.45</v>
      </c>
      <c r="K47" t="n">
        <v>57.72</v>
      </c>
      <c r="L47" t="n">
        <v>12.25</v>
      </c>
      <c r="M47" t="n">
        <v>22</v>
      </c>
      <c r="N47" t="n">
        <v>62.48</v>
      </c>
      <c r="O47" t="n">
        <v>31369.6</v>
      </c>
      <c r="P47" t="n">
        <v>379.28</v>
      </c>
      <c r="Q47" t="n">
        <v>452.6</v>
      </c>
      <c r="R47" t="n">
        <v>84.01000000000001</v>
      </c>
      <c r="S47" t="n">
        <v>57.64</v>
      </c>
      <c r="T47" t="n">
        <v>11025.08</v>
      </c>
      <c r="U47" t="n">
        <v>0.6899999999999999</v>
      </c>
      <c r="V47" t="n">
        <v>0.87</v>
      </c>
      <c r="W47" t="n">
        <v>6.83</v>
      </c>
      <c r="X47" t="n">
        <v>0.67</v>
      </c>
      <c r="Y47" t="n">
        <v>1</v>
      </c>
      <c r="Z47" t="n">
        <v>10</v>
      </c>
      <c r="AA47" t="n">
        <v>588.2537040662688</v>
      </c>
      <c r="AB47" t="n">
        <v>804.8746698252985</v>
      </c>
      <c r="AC47" t="n">
        <v>728.0585609858653</v>
      </c>
      <c r="AD47" t="n">
        <v>588253.7040662689</v>
      </c>
      <c r="AE47" t="n">
        <v>804874.6698252985</v>
      </c>
      <c r="AF47" t="n">
        <v>1.729192502822192e-05</v>
      </c>
      <c r="AG47" t="n">
        <v>33</v>
      </c>
      <c r="AH47" t="n">
        <v>728058.5609858653</v>
      </c>
    </row>
    <row r="48">
      <c r="A48" t="n">
        <v>46</v>
      </c>
      <c r="B48" t="n">
        <v>120</v>
      </c>
      <c r="C48" t="inlineStr">
        <is>
          <t xml:space="preserve">CONCLUIDO	</t>
        </is>
      </c>
      <c r="D48" t="n">
        <v>3.5575</v>
      </c>
      <c r="E48" t="n">
        <v>28.11</v>
      </c>
      <c r="F48" t="n">
        <v>24.35</v>
      </c>
      <c r="G48" t="n">
        <v>63.53</v>
      </c>
      <c r="H48" t="n">
        <v>0.88</v>
      </c>
      <c r="I48" t="n">
        <v>23</v>
      </c>
      <c r="J48" t="n">
        <v>252.9</v>
      </c>
      <c r="K48" t="n">
        <v>57.72</v>
      </c>
      <c r="L48" t="n">
        <v>12.5</v>
      </c>
      <c r="M48" t="n">
        <v>21</v>
      </c>
      <c r="N48" t="n">
        <v>62.68</v>
      </c>
      <c r="O48" t="n">
        <v>31425.4</v>
      </c>
      <c r="P48" t="n">
        <v>378.64</v>
      </c>
      <c r="Q48" t="n">
        <v>452.6</v>
      </c>
      <c r="R48" t="n">
        <v>82.76000000000001</v>
      </c>
      <c r="S48" t="n">
        <v>57.64</v>
      </c>
      <c r="T48" t="n">
        <v>10402.71</v>
      </c>
      <c r="U48" t="n">
        <v>0.7</v>
      </c>
      <c r="V48" t="n">
        <v>0.87</v>
      </c>
      <c r="W48" t="n">
        <v>6.83</v>
      </c>
      <c r="X48" t="n">
        <v>0.63</v>
      </c>
      <c r="Y48" t="n">
        <v>1</v>
      </c>
      <c r="Z48" t="n">
        <v>10</v>
      </c>
      <c r="AA48" t="n">
        <v>586.8989275959738</v>
      </c>
      <c r="AB48" t="n">
        <v>803.021004890121</v>
      </c>
      <c r="AC48" t="n">
        <v>726.3818072304661</v>
      </c>
      <c r="AD48" t="n">
        <v>586898.9275959737</v>
      </c>
      <c r="AE48" t="n">
        <v>803021.0048901211</v>
      </c>
      <c r="AF48" t="n">
        <v>1.734360238176985e-05</v>
      </c>
      <c r="AG48" t="n">
        <v>33</v>
      </c>
      <c r="AH48" t="n">
        <v>726381.807230466</v>
      </c>
    </row>
    <row r="49">
      <c r="A49" t="n">
        <v>47</v>
      </c>
      <c r="B49" t="n">
        <v>120</v>
      </c>
      <c r="C49" t="inlineStr">
        <is>
          <t xml:space="preserve">CONCLUIDO	</t>
        </is>
      </c>
      <c r="D49" t="n">
        <v>3.5587</v>
      </c>
      <c r="E49" t="n">
        <v>28.1</v>
      </c>
      <c r="F49" t="n">
        <v>24.34</v>
      </c>
      <c r="G49" t="n">
        <v>63.5</v>
      </c>
      <c r="H49" t="n">
        <v>0.9</v>
      </c>
      <c r="I49" t="n">
        <v>23</v>
      </c>
      <c r="J49" t="n">
        <v>253.35</v>
      </c>
      <c r="K49" t="n">
        <v>57.72</v>
      </c>
      <c r="L49" t="n">
        <v>12.75</v>
      </c>
      <c r="M49" t="n">
        <v>21</v>
      </c>
      <c r="N49" t="n">
        <v>62.88</v>
      </c>
      <c r="O49" t="n">
        <v>31481.28</v>
      </c>
      <c r="P49" t="n">
        <v>378.25</v>
      </c>
      <c r="Q49" t="n">
        <v>452.55</v>
      </c>
      <c r="R49" t="n">
        <v>82.39</v>
      </c>
      <c r="S49" t="n">
        <v>57.64</v>
      </c>
      <c r="T49" t="n">
        <v>10219.16</v>
      </c>
      <c r="U49" t="n">
        <v>0.7</v>
      </c>
      <c r="V49" t="n">
        <v>0.87</v>
      </c>
      <c r="W49" t="n">
        <v>6.84</v>
      </c>
      <c r="X49" t="n">
        <v>0.62</v>
      </c>
      <c r="Y49" t="n">
        <v>1</v>
      </c>
      <c r="Z49" t="n">
        <v>10</v>
      </c>
      <c r="AA49" t="n">
        <v>586.5230253403025</v>
      </c>
      <c r="AB49" t="n">
        <v>802.5066788402746</v>
      </c>
      <c r="AC49" t="n">
        <v>725.9165677369558</v>
      </c>
      <c r="AD49" t="n">
        <v>586523.0253403025</v>
      </c>
      <c r="AE49" t="n">
        <v>802506.6788402746</v>
      </c>
      <c r="AF49" t="n">
        <v>1.734945264820924e-05</v>
      </c>
      <c r="AG49" t="n">
        <v>33</v>
      </c>
      <c r="AH49" t="n">
        <v>725916.5677369558</v>
      </c>
    </row>
    <row r="50">
      <c r="A50" t="n">
        <v>48</v>
      </c>
      <c r="B50" t="n">
        <v>120</v>
      </c>
      <c r="C50" t="inlineStr">
        <is>
          <t xml:space="preserve">CONCLUIDO	</t>
        </is>
      </c>
      <c r="D50" t="n">
        <v>3.5674</v>
      </c>
      <c r="E50" t="n">
        <v>28.03</v>
      </c>
      <c r="F50" t="n">
        <v>24.32</v>
      </c>
      <c r="G50" t="n">
        <v>66.33</v>
      </c>
      <c r="H50" t="n">
        <v>0.91</v>
      </c>
      <c r="I50" t="n">
        <v>22</v>
      </c>
      <c r="J50" t="n">
        <v>253.81</v>
      </c>
      <c r="K50" t="n">
        <v>57.72</v>
      </c>
      <c r="L50" t="n">
        <v>13</v>
      </c>
      <c r="M50" t="n">
        <v>20</v>
      </c>
      <c r="N50" t="n">
        <v>63.08</v>
      </c>
      <c r="O50" t="n">
        <v>31537.23</v>
      </c>
      <c r="P50" t="n">
        <v>378.02</v>
      </c>
      <c r="Q50" t="n">
        <v>452.57</v>
      </c>
      <c r="R50" t="n">
        <v>81.79000000000001</v>
      </c>
      <c r="S50" t="n">
        <v>57.64</v>
      </c>
      <c r="T50" t="n">
        <v>9920.67</v>
      </c>
      <c r="U50" t="n">
        <v>0.7</v>
      </c>
      <c r="V50" t="n">
        <v>0.87</v>
      </c>
      <c r="W50" t="n">
        <v>6.83</v>
      </c>
      <c r="X50" t="n">
        <v>0.6</v>
      </c>
      <c r="Y50" t="n">
        <v>1</v>
      </c>
      <c r="Z50" t="n">
        <v>10</v>
      </c>
      <c r="AA50" t="n">
        <v>585.6354810149737</v>
      </c>
      <c r="AB50" t="n">
        <v>801.2923015386675</v>
      </c>
      <c r="AC50" t="n">
        <v>724.8180889006248</v>
      </c>
      <c r="AD50" t="n">
        <v>585635.4810149737</v>
      </c>
      <c r="AE50" t="n">
        <v>801292.3015386675</v>
      </c>
      <c r="AF50" t="n">
        <v>1.739186707989481e-05</v>
      </c>
      <c r="AG50" t="n">
        <v>33</v>
      </c>
      <c r="AH50" t="n">
        <v>724818.0889006249</v>
      </c>
    </row>
    <row r="51">
      <c r="A51" t="n">
        <v>49</v>
      </c>
      <c r="B51" t="n">
        <v>120</v>
      </c>
      <c r="C51" t="inlineStr">
        <is>
          <t xml:space="preserve">CONCLUIDO	</t>
        </is>
      </c>
      <c r="D51" t="n">
        <v>3.5669</v>
      </c>
      <c r="E51" t="n">
        <v>28.04</v>
      </c>
      <c r="F51" t="n">
        <v>24.32</v>
      </c>
      <c r="G51" t="n">
        <v>66.34</v>
      </c>
      <c r="H51" t="n">
        <v>0.93</v>
      </c>
      <c r="I51" t="n">
        <v>22</v>
      </c>
      <c r="J51" t="n">
        <v>254.26</v>
      </c>
      <c r="K51" t="n">
        <v>57.72</v>
      </c>
      <c r="L51" t="n">
        <v>13.25</v>
      </c>
      <c r="M51" t="n">
        <v>20</v>
      </c>
      <c r="N51" t="n">
        <v>63.29</v>
      </c>
      <c r="O51" t="n">
        <v>31593.26</v>
      </c>
      <c r="P51" t="n">
        <v>377.96</v>
      </c>
      <c r="Q51" t="n">
        <v>452.57</v>
      </c>
      <c r="R51" t="n">
        <v>81.89</v>
      </c>
      <c r="S51" t="n">
        <v>57.64</v>
      </c>
      <c r="T51" t="n">
        <v>9970.49</v>
      </c>
      <c r="U51" t="n">
        <v>0.7</v>
      </c>
      <c r="V51" t="n">
        <v>0.87</v>
      </c>
      <c r="W51" t="n">
        <v>6.83</v>
      </c>
      <c r="X51" t="n">
        <v>0.6</v>
      </c>
      <c r="Y51" t="n">
        <v>1</v>
      </c>
      <c r="Z51" t="n">
        <v>10</v>
      </c>
      <c r="AA51" t="n">
        <v>585.6352106278543</v>
      </c>
      <c r="AB51" t="n">
        <v>801.2919315830823</v>
      </c>
      <c r="AC51" t="n">
        <v>724.8177542530815</v>
      </c>
      <c r="AD51" t="n">
        <v>585635.2106278543</v>
      </c>
      <c r="AE51" t="n">
        <v>801291.9315830823</v>
      </c>
      <c r="AF51" t="n">
        <v>1.738942946887839e-05</v>
      </c>
      <c r="AG51" t="n">
        <v>33</v>
      </c>
      <c r="AH51" t="n">
        <v>724817.7542530815</v>
      </c>
    </row>
    <row r="52">
      <c r="A52" t="n">
        <v>50</v>
      </c>
      <c r="B52" t="n">
        <v>120</v>
      </c>
      <c r="C52" t="inlineStr">
        <is>
          <t xml:space="preserve">CONCLUIDO	</t>
        </is>
      </c>
      <c r="D52" t="n">
        <v>3.576</v>
      </c>
      <c r="E52" t="n">
        <v>27.96</v>
      </c>
      <c r="F52" t="n">
        <v>24.3</v>
      </c>
      <c r="G52" t="n">
        <v>69.42</v>
      </c>
      <c r="H52" t="n">
        <v>0.9399999999999999</v>
      </c>
      <c r="I52" t="n">
        <v>21</v>
      </c>
      <c r="J52" t="n">
        <v>254.72</v>
      </c>
      <c r="K52" t="n">
        <v>57.72</v>
      </c>
      <c r="L52" t="n">
        <v>13.5</v>
      </c>
      <c r="M52" t="n">
        <v>19</v>
      </c>
      <c r="N52" t="n">
        <v>63.49</v>
      </c>
      <c r="O52" t="n">
        <v>31649.36</v>
      </c>
      <c r="P52" t="n">
        <v>377.24</v>
      </c>
      <c r="Q52" t="n">
        <v>452.64</v>
      </c>
      <c r="R52" t="n">
        <v>80.81</v>
      </c>
      <c r="S52" t="n">
        <v>57.64</v>
      </c>
      <c r="T52" t="n">
        <v>9440.35</v>
      </c>
      <c r="U52" t="n">
        <v>0.71</v>
      </c>
      <c r="V52" t="n">
        <v>0.87</v>
      </c>
      <c r="W52" t="n">
        <v>6.83</v>
      </c>
      <c r="X52" t="n">
        <v>0.57</v>
      </c>
      <c r="Y52" t="n">
        <v>1</v>
      </c>
      <c r="Z52" t="n">
        <v>10</v>
      </c>
      <c r="AA52" t="n">
        <v>584.3882971114847</v>
      </c>
      <c r="AB52" t="n">
        <v>799.5858495000433</v>
      </c>
      <c r="AC52" t="n">
        <v>723.2744982495464</v>
      </c>
      <c r="AD52" t="n">
        <v>584388.2971114847</v>
      </c>
      <c r="AE52" t="n">
        <v>799585.8495000433</v>
      </c>
      <c r="AF52" t="n">
        <v>1.743379398937709e-05</v>
      </c>
      <c r="AG52" t="n">
        <v>33</v>
      </c>
      <c r="AH52" t="n">
        <v>723274.4982495464</v>
      </c>
    </row>
    <row r="53">
      <c r="A53" t="n">
        <v>51</v>
      </c>
      <c r="B53" t="n">
        <v>120</v>
      </c>
      <c r="C53" t="inlineStr">
        <is>
          <t xml:space="preserve">CONCLUIDO	</t>
        </is>
      </c>
      <c r="D53" t="n">
        <v>3.5757</v>
      </c>
      <c r="E53" t="n">
        <v>27.97</v>
      </c>
      <c r="F53" t="n">
        <v>24.3</v>
      </c>
      <c r="G53" t="n">
        <v>69.43000000000001</v>
      </c>
      <c r="H53" t="n">
        <v>0.96</v>
      </c>
      <c r="I53" t="n">
        <v>21</v>
      </c>
      <c r="J53" t="n">
        <v>255.17</v>
      </c>
      <c r="K53" t="n">
        <v>57.72</v>
      </c>
      <c r="L53" t="n">
        <v>13.75</v>
      </c>
      <c r="M53" t="n">
        <v>19</v>
      </c>
      <c r="N53" t="n">
        <v>63.7</v>
      </c>
      <c r="O53" t="n">
        <v>31705.54</v>
      </c>
      <c r="P53" t="n">
        <v>377.43</v>
      </c>
      <c r="Q53" t="n">
        <v>452.63</v>
      </c>
      <c r="R53" t="n">
        <v>80.95999999999999</v>
      </c>
      <c r="S53" t="n">
        <v>57.64</v>
      </c>
      <c r="T53" t="n">
        <v>9515.26</v>
      </c>
      <c r="U53" t="n">
        <v>0.71</v>
      </c>
      <c r="V53" t="n">
        <v>0.87</v>
      </c>
      <c r="W53" t="n">
        <v>6.83</v>
      </c>
      <c r="X53" t="n">
        <v>0.58</v>
      </c>
      <c r="Y53" t="n">
        <v>1</v>
      </c>
      <c r="Z53" t="n">
        <v>10</v>
      </c>
      <c r="AA53" t="n">
        <v>584.5408998699619</v>
      </c>
      <c r="AB53" t="n">
        <v>799.7946473265505</v>
      </c>
      <c r="AC53" t="n">
        <v>723.4633687045414</v>
      </c>
      <c r="AD53" t="n">
        <v>584540.8998699619</v>
      </c>
      <c r="AE53" t="n">
        <v>799794.6473265504</v>
      </c>
      <c r="AF53" t="n">
        <v>1.743233142276724e-05</v>
      </c>
      <c r="AG53" t="n">
        <v>33</v>
      </c>
      <c r="AH53" t="n">
        <v>723463.3687045414</v>
      </c>
    </row>
    <row r="54">
      <c r="A54" t="n">
        <v>52</v>
      </c>
      <c r="B54" t="n">
        <v>120</v>
      </c>
      <c r="C54" t="inlineStr">
        <is>
          <t xml:space="preserve">CONCLUIDO	</t>
        </is>
      </c>
      <c r="D54" t="n">
        <v>3.5763</v>
      </c>
      <c r="E54" t="n">
        <v>27.96</v>
      </c>
      <c r="F54" t="n">
        <v>24.3</v>
      </c>
      <c r="G54" t="n">
        <v>69.42</v>
      </c>
      <c r="H54" t="n">
        <v>0.97</v>
      </c>
      <c r="I54" t="n">
        <v>21</v>
      </c>
      <c r="J54" t="n">
        <v>255.63</v>
      </c>
      <c r="K54" t="n">
        <v>57.72</v>
      </c>
      <c r="L54" t="n">
        <v>14</v>
      </c>
      <c r="M54" t="n">
        <v>19</v>
      </c>
      <c r="N54" t="n">
        <v>63.91</v>
      </c>
      <c r="O54" t="n">
        <v>31761.8</v>
      </c>
      <c r="P54" t="n">
        <v>377.3</v>
      </c>
      <c r="Q54" t="n">
        <v>452.58</v>
      </c>
      <c r="R54" t="n">
        <v>80.97</v>
      </c>
      <c r="S54" t="n">
        <v>57.64</v>
      </c>
      <c r="T54" t="n">
        <v>9516.120000000001</v>
      </c>
      <c r="U54" t="n">
        <v>0.71</v>
      </c>
      <c r="V54" t="n">
        <v>0.87</v>
      </c>
      <c r="W54" t="n">
        <v>6.83</v>
      </c>
      <c r="X54" t="n">
        <v>0.57</v>
      </c>
      <c r="Y54" t="n">
        <v>1</v>
      </c>
      <c r="Z54" t="n">
        <v>10</v>
      </c>
      <c r="AA54" t="n">
        <v>584.4047947150157</v>
      </c>
      <c r="AB54" t="n">
        <v>799.6084222490173</v>
      </c>
      <c r="AC54" t="n">
        <v>723.2949166870395</v>
      </c>
      <c r="AD54" t="n">
        <v>584404.7947150157</v>
      </c>
      <c r="AE54" t="n">
        <v>799608.4222490173</v>
      </c>
      <c r="AF54" t="n">
        <v>1.743525655598693e-05</v>
      </c>
      <c r="AG54" t="n">
        <v>33</v>
      </c>
      <c r="AH54" t="n">
        <v>723294.9166870395</v>
      </c>
    </row>
    <row r="55">
      <c r="A55" t="n">
        <v>53</v>
      </c>
      <c r="B55" t="n">
        <v>120</v>
      </c>
      <c r="C55" t="inlineStr">
        <is>
          <t xml:space="preserve">CONCLUIDO	</t>
        </is>
      </c>
      <c r="D55" t="n">
        <v>3.5868</v>
      </c>
      <c r="E55" t="n">
        <v>27.88</v>
      </c>
      <c r="F55" t="n">
        <v>24.26</v>
      </c>
      <c r="G55" t="n">
        <v>72.78</v>
      </c>
      <c r="H55" t="n">
        <v>0.99</v>
      </c>
      <c r="I55" t="n">
        <v>20</v>
      </c>
      <c r="J55" t="n">
        <v>256.09</v>
      </c>
      <c r="K55" t="n">
        <v>57.72</v>
      </c>
      <c r="L55" t="n">
        <v>14.25</v>
      </c>
      <c r="M55" t="n">
        <v>18</v>
      </c>
      <c r="N55" t="n">
        <v>64.11</v>
      </c>
      <c r="O55" t="n">
        <v>31818.13</v>
      </c>
      <c r="P55" t="n">
        <v>376.31</v>
      </c>
      <c r="Q55" t="n">
        <v>452.63</v>
      </c>
      <c r="R55" t="n">
        <v>79.84999999999999</v>
      </c>
      <c r="S55" t="n">
        <v>57.64</v>
      </c>
      <c r="T55" t="n">
        <v>8961.969999999999</v>
      </c>
      <c r="U55" t="n">
        <v>0.72</v>
      </c>
      <c r="V55" t="n">
        <v>0.87</v>
      </c>
      <c r="W55" t="n">
        <v>6.82</v>
      </c>
      <c r="X55" t="n">
        <v>0.53</v>
      </c>
      <c r="Y55" t="n">
        <v>1</v>
      </c>
      <c r="Z55" t="n">
        <v>10</v>
      </c>
      <c r="AA55" t="n">
        <v>582.8444518131213</v>
      </c>
      <c r="AB55" t="n">
        <v>797.473492253175</v>
      </c>
      <c r="AC55" t="n">
        <v>721.3637414136073</v>
      </c>
      <c r="AD55" t="n">
        <v>582844.4518131213</v>
      </c>
      <c r="AE55" t="n">
        <v>797473.492253175</v>
      </c>
      <c r="AF55" t="n">
        <v>1.748644638733158e-05</v>
      </c>
      <c r="AG55" t="n">
        <v>33</v>
      </c>
      <c r="AH55" t="n">
        <v>721363.7414136073</v>
      </c>
    </row>
    <row r="56">
      <c r="A56" t="n">
        <v>54</v>
      </c>
      <c r="B56" t="n">
        <v>120</v>
      </c>
      <c r="C56" t="inlineStr">
        <is>
          <t xml:space="preserve">CONCLUIDO	</t>
        </is>
      </c>
      <c r="D56" t="n">
        <v>3.5852</v>
      </c>
      <c r="E56" t="n">
        <v>27.89</v>
      </c>
      <c r="F56" t="n">
        <v>24.27</v>
      </c>
      <c r="G56" t="n">
        <v>72.81999999999999</v>
      </c>
      <c r="H56" t="n">
        <v>1.01</v>
      </c>
      <c r="I56" t="n">
        <v>20</v>
      </c>
      <c r="J56" t="n">
        <v>256.54</v>
      </c>
      <c r="K56" t="n">
        <v>57.72</v>
      </c>
      <c r="L56" t="n">
        <v>14.5</v>
      </c>
      <c r="M56" t="n">
        <v>18</v>
      </c>
      <c r="N56" t="n">
        <v>64.31999999999999</v>
      </c>
      <c r="O56" t="n">
        <v>31874.54</v>
      </c>
      <c r="P56" t="n">
        <v>376.85</v>
      </c>
      <c r="Q56" t="n">
        <v>452.62</v>
      </c>
      <c r="R56" t="n">
        <v>80.11</v>
      </c>
      <c r="S56" t="n">
        <v>57.64</v>
      </c>
      <c r="T56" t="n">
        <v>9091.459999999999</v>
      </c>
      <c r="U56" t="n">
        <v>0.72</v>
      </c>
      <c r="V56" t="n">
        <v>0.87</v>
      </c>
      <c r="W56" t="n">
        <v>6.83</v>
      </c>
      <c r="X56" t="n">
        <v>0.55</v>
      </c>
      <c r="Y56" t="n">
        <v>1</v>
      </c>
      <c r="Z56" t="n">
        <v>10</v>
      </c>
      <c r="AA56" t="n">
        <v>583.3492667114469</v>
      </c>
      <c r="AB56" t="n">
        <v>798.1642022679255</v>
      </c>
      <c r="AC56" t="n">
        <v>721.9885310339677</v>
      </c>
      <c r="AD56" t="n">
        <v>583349.2667114469</v>
      </c>
      <c r="AE56" t="n">
        <v>798164.2022679255</v>
      </c>
      <c r="AF56" t="n">
        <v>1.747864603207907e-05</v>
      </c>
      <c r="AG56" t="n">
        <v>33</v>
      </c>
      <c r="AH56" t="n">
        <v>721988.5310339676</v>
      </c>
    </row>
    <row r="57">
      <c r="A57" t="n">
        <v>55</v>
      </c>
      <c r="B57" t="n">
        <v>120</v>
      </c>
      <c r="C57" t="inlineStr">
        <is>
          <t xml:space="preserve">CONCLUIDO	</t>
        </is>
      </c>
      <c r="D57" t="n">
        <v>3.5877</v>
      </c>
      <c r="E57" t="n">
        <v>27.87</v>
      </c>
      <c r="F57" t="n">
        <v>24.25</v>
      </c>
      <c r="G57" t="n">
        <v>72.76000000000001</v>
      </c>
      <c r="H57" t="n">
        <v>1.02</v>
      </c>
      <c r="I57" t="n">
        <v>20</v>
      </c>
      <c r="J57" t="n">
        <v>257</v>
      </c>
      <c r="K57" t="n">
        <v>57.72</v>
      </c>
      <c r="L57" t="n">
        <v>14.75</v>
      </c>
      <c r="M57" t="n">
        <v>18</v>
      </c>
      <c r="N57" t="n">
        <v>64.53</v>
      </c>
      <c r="O57" t="n">
        <v>31931.15</v>
      </c>
      <c r="P57" t="n">
        <v>376.04</v>
      </c>
      <c r="Q57" t="n">
        <v>452.6</v>
      </c>
      <c r="R57" t="n">
        <v>79.59</v>
      </c>
      <c r="S57" t="n">
        <v>57.64</v>
      </c>
      <c r="T57" t="n">
        <v>8833.23</v>
      </c>
      <c r="U57" t="n">
        <v>0.72</v>
      </c>
      <c r="V57" t="n">
        <v>0.87</v>
      </c>
      <c r="W57" t="n">
        <v>6.82</v>
      </c>
      <c r="X57" t="n">
        <v>0.53</v>
      </c>
      <c r="Y57" t="n">
        <v>1</v>
      </c>
      <c r="Z57" t="n">
        <v>10</v>
      </c>
      <c r="AA57" t="n">
        <v>582.5777169038317</v>
      </c>
      <c r="AB57" t="n">
        <v>797.1085337827711</v>
      </c>
      <c r="AC57" t="n">
        <v>721.0336140673963</v>
      </c>
      <c r="AD57" t="n">
        <v>582577.7169038317</v>
      </c>
      <c r="AE57" t="n">
        <v>797108.5337827711</v>
      </c>
      <c r="AF57" t="n">
        <v>1.749083408716113e-05</v>
      </c>
      <c r="AG57" t="n">
        <v>33</v>
      </c>
      <c r="AH57" t="n">
        <v>721033.6140673964</v>
      </c>
    </row>
    <row r="58">
      <c r="A58" t="n">
        <v>56</v>
      </c>
      <c r="B58" t="n">
        <v>120</v>
      </c>
      <c r="C58" t="inlineStr">
        <is>
          <t xml:space="preserve">CONCLUIDO	</t>
        </is>
      </c>
      <c r="D58" t="n">
        <v>3.5933</v>
      </c>
      <c r="E58" t="n">
        <v>27.83</v>
      </c>
      <c r="F58" t="n">
        <v>24.25</v>
      </c>
      <c r="G58" t="n">
        <v>76.59</v>
      </c>
      <c r="H58" t="n">
        <v>1.04</v>
      </c>
      <c r="I58" t="n">
        <v>19</v>
      </c>
      <c r="J58" t="n">
        <v>257.46</v>
      </c>
      <c r="K58" t="n">
        <v>57.72</v>
      </c>
      <c r="L58" t="n">
        <v>15</v>
      </c>
      <c r="M58" t="n">
        <v>17</v>
      </c>
      <c r="N58" t="n">
        <v>64.73999999999999</v>
      </c>
      <c r="O58" t="n">
        <v>31987.71</v>
      </c>
      <c r="P58" t="n">
        <v>375.54</v>
      </c>
      <c r="Q58" t="n">
        <v>452.59</v>
      </c>
      <c r="R58" t="n">
        <v>79.58</v>
      </c>
      <c r="S58" t="n">
        <v>57.64</v>
      </c>
      <c r="T58" t="n">
        <v>8832.6</v>
      </c>
      <c r="U58" t="n">
        <v>0.72</v>
      </c>
      <c r="V58" t="n">
        <v>0.87</v>
      </c>
      <c r="W58" t="n">
        <v>6.83</v>
      </c>
      <c r="X58" t="n">
        <v>0.53</v>
      </c>
      <c r="Y58" t="n">
        <v>1</v>
      </c>
      <c r="Z58" t="n">
        <v>10</v>
      </c>
      <c r="AA58" t="n">
        <v>581.7966158263926</v>
      </c>
      <c r="AB58" t="n">
        <v>796.0397968288715</v>
      </c>
      <c r="AC58" t="n">
        <v>720.0668758683952</v>
      </c>
      <c r="AD58" t="n">
        <v>581796.6158263925</v>
      </c>
      <c r="AE58" t="n">
        <v>796039.7968288716</v>
      </c>
      <c r="AF58" t="n">
        <v>1.751813533054493e-05</v>
      </c>
      <c r="AG58" t="n">
        <v>33</v>
      </c>
      <c r="AH58" t="n">
        <v>720066.8758683952</v>
      </c>
    </row>
    <row r="59">
      <c r="A59" t="n">
        <v>57</v>
      </c>
      <c r="B59" t="n">
        <v>120</v>
      </c>
      <c r="C59" t="inlineStr">
        <is>
          <t xml:space="preserve">CONCLUIDO	</t>
        </is>
      </c>
      <c r="D59" t="n">
        <v>3.5959</v>
      </c>
      <c r="E59" t="n">
        <v>27.81</v>
      </c>
      <c r="F59" t="n">
        <v>24.23</v>
      </c>
      <c r="G59" t="n">
        <v>76.53</v>
      </c>
      <c r="H59" t="n">
        <v>1.05</v>
      </c>
      <c r="I59" t="n">
        <v>19</v>
      </c>
      <c r="J59" t="n">
        <v>257.92</v>
      </c>
      <c r="K59" t="n">
        <v>57.72</v>
      </c>
      <c r="L59" t="n">
        <v>15.25</v>
      </c>
      <c r="M59" t="n">
        <v>17</v>
      </c>
      <c r="N59" t="n">
        <v>64.95</v>
      </c>
      <c r="O59" t="n">
        <v>32044.35</v>
      </c>
      <c r="P59" t="n">
        <v>375.55</v>
      </c>
      <c r="Q59" t="n">
        <v>452.59</v>
      </c>
      <c r="R59" t="n">
        <v>78.91</v>
      </c>
      <c r="S59" t="n">
        <v>57.64</v>
      </c>
      <c r="T59" t="n">
        <v>8498.950000000001</v>
      </c>
      <c r="U59" t="n">
        <v>0.73</v>
      </c>
      <c r="V59" t="n">
        <v>0.87</v>
      </c>
      <c r="W59" t="n">
        <v>6.83</v>
      </c>
      <c r="X59" t="n">
        <v>0.51</v>
      </c>
      <c r="Y59" t="n">
        <v>1</v>
      </c>
      <c r="Z59" t="n">
        <v>10</v>
      </c>
      <c r="AA59" t="n">
        <v>581.5715364152062</v>
      </c>
      <c r="AB59" t="n">
        <v>795.7318332486835</v>
      </c>
      <c r="AC59" t="n">
        <v>719.7883039000706</v>
      </c>
      <c r="AD59" t="n">
        <v>581571.5364152062</v>
      </c>
      <c r="AE59" t="n">
        <v>795731.8332486835</v>
      </c>
      <c r="AF59" t="n">
        <v>1.753081090783028e-05</v>
      </c>
      <c r="AG59" t="n">
        <v>33</v>
      </c>
      <c r="AH59" t="n">
        <v>719788.3039000706</v>
      </c>
    </row>
    <row r="60">
      <c r="A60" t="n">
        <v>58</v>
      </c>
      <c r="B60" t="n">
        <v>120</v>
      </c>
      <c r="C60" t="inlineStr">
        <is>
          <t xml:space="preserve">CONCLUIDO	</t>
        </is>
      </c>
      <c r="D60" t="n">
        <v>3.5953</v>
      </c>
      <c r="E60" t="n">
        <v>27.81</v>
      </c>
      <c r="F60" t="n">
        <v>24.24</v>
      </c>
      <c r="G60" t="n">
        <v>76.55</v>
      </c>
      <c r="H60" t="n">
        <v>1.07</v>
      </c>
      <c r="I60" t="n">
        <v>19</v>
      </c>
      <c r="J60" t="n">
        <v>258.38</v>
      </c>
      <c r="K60" t="n">
        <v>57.72</v>
      </c>
      <c r="L60" t="n">
        <v>15.5</v>
      </c>
      <c r="M60" t="n">
        <v>17</v>
      </c>
      <c r="N60" t="n">
        <v>65.16</v>
      </c>
      <c r="O60" t="n">
        <v>32101.07</v>
      </c>
      <c r="P60" t="n">
        <v>375.7</v>
      </c>
      <c r="Q60" t="n">
        <v>452.64</v>
      </c>
      <c r="R60" t="n">
        <v>79.22</v>
      </c>
      <c r="S60" t="n">
        <v>57.64</v>
      </c>
      <c r="T60" t="n">
        <v>8653.33</v>
      </c>
      <c r="U60" t="n">
        <v>0.73</v>
      </c>
      <c r="V60" t="n">
        <v>0.87</v>
      </c>
      <c r="W60" t="n">
        <v>6.82</v>
      </c>
      <c r="X60" t="n">
        <v>0.51</v>
      </c>
      <c r="Y60" t="n">
        <v>1</v>
      </c>
      <c r="Z60" t="n">
        <v>10</v>
      </c>
      <c r="AA60" t="n">
        <v>581.7329437894339</v>
      </c>
      <c r="AB60" t="n">
        <v>795.9526779388927</v>
      </c>
      <c r="AC60" t="n">
        <v>719.9880714830036</v>
      </c>
      <c r="AD60" t="n">
        <v>581732.9437894339</v>
      </c>
      <c r="AE60" t="n">
        <v>795952.6779388927</v>
      </c>
      <c r="AF60" t="n">
        <v>1.752788577461058e-05</v>
      </c>
      <c r="AG60" t="n">
        <v>33</v>
      </c>
      <c r="AH60" t="n">
        <v>719988.0714830037</v>
      </c>
    </row>
    <row r="61">
      <c r="A61" t="n">
        <v>59</v>
      </c>
      <c r="B61" t="n">
        <v>120</v>
      </c>
      <c r="C61" t="inlineStr">
        <is>
          <t xml:space="preserve">CONCLUIDO	</t>
        </is>
      </c>
      <c r="D61" t="n">
        <v>3.5951</v>
      </c>
      <c r="E61" t="n">
        <v>27.82</v>
      </c>
      <c r="F61" t="n">
        <v>24.24</v>
      </c>
      <c r="G61" t="n">
        <v>76.55</v>
      </c>
      <c r="H61" t="n">
        <v>1.08</v>
      </c>
      <c r="I61" t="n">
        <v>19</v>
      </c>
      <c r="J61" t="n">
        <v>258.84</v>
      </c>
      <c r="K61" t="n">
        <v>57.72</v>
      </c>
      <c r="L61" t="n">
        <v>15.75</v>
      </c>
      <c r="M61" t="n">
        <v>17</v>
      </c>
      <c r="N61" t="n">
        <v>65.37</v>
      </c>
      <c r="O61" t="n">
        <v>32157.87</v>
      </c>
      <c r="P61" t="n">
        <v>375.37</v>
      </c>
      <c r="Q61" t="n">
        <v>452.59</v>
      </c>
      <c r="R61" t="n">
        <v>79.08</v>
      </c>
      <c r="S61" t="n">
        <v>57.64</v>
      </c>
      <c r="T61" t="n">
        <v>8583.58</v>
      </c>
      <c r="U61" t="n">
        <v>0.73</v>
      </c>
      <c r="V61" t="n">
        <v>0.87</v>
      </c>
      <c r="W61" t="n">
        <v>6.83</v>
      </c>
      <c r="X61" t="n">
        <v>0.52</v>
      </c>
      <c r="Y61" t="n">
        <v>1</v>
      </c>
      <c r="Z61" t="n">
        <v>10</v>
      </c>
      <c r="AA61" t="n">
        <v>581.5267540728536</v>
      </c>
      <c r="AB61" t="n">
        <v>795.6705600722192</v>
      </c>
      <c r="AC61" t="n">
        <v>719.7328785495707</v>
      </c>
      <c r="AD61" t="n">
        <v>581526.7540728536</v>
      </c>
      <c r="AE61" t="n">
        <v>795670.5600722192</v>
      </c>
      <c r="AF61" t="n">
        <v>1.752691073020402e-05</v>
      </c>
      <c r="AG61" t="n">
        <v>33</v>
      </c>
      <c r="AH61" t="n">
        <v>719732.8785495707</v>
      </c>
    </row>
    <row r="62">
      <c r="A62" t="n">
        <v>60</v>
      </c>
      <c r="B62" t="n">
        <v>120</v>
      </c>
      <c r="C62" t="inlineStr">
        <is>
          <t xml:space="preserve">CONCLUIDO	</t>
        </is>
      </c>
      <c r="D62" t="n">
        <v>3.6043</v>
      </c>
      <c r="E62" t="n">
        <v>27.74</v>
      </c>
      <c r="F62" t="n">
        <v>24.22</v>
      </c>
      <c r="G62" t="n">
        <v>80.72</v>
      </c>
      <c r="H62" t="n">
        <v>1.1</v>
      </c>
      <c r="I62" t="n">
        <v>18</v>
      </c>
      <c r="J62" t="n">
        <v>259.3</v>
      </c>
      <c r="K62" t="n">
        <v>57.72</v>
      </c>
      <c r="L62" t="n">
        <v>16</v>
      </c>
      <c r="M62" t="n">
        <v>16</v>
      </c>
      <c r="N62" t="n">
        <v>65.58</v>
      </c>
      <c r="O62" t="n">
        <v>32214.75</v>
      </c>
      <c r="P62" t="n">
        <v>375.26</v>
      </c>
      <c r="Q62" t="n">
        <v>452.62</v>
      </c>
      <c r="R62" t="n">
        <v>78.20999999999999</v>
      </c>
      <c r="S62" t="n">
        <v>57.64</v>
      </c>
      <c r="T62" t="n">
        <v>8152.74</v>
      </c>
      <c r="U62" t="n">
        <v>0.74</v>
      </c>
      <c r="V62" t="n">
        <v>0.88</v>
      </c>
      <c r="W62" t="n">
        <v>6.83</v>
      </c>
      <c r="X62" t="n">
        <v>0.49</v>
      </c>
      <c r="Y62" t="n">
        <v>1</v>
      </c>
      <c r="Z62" t="n">
        <v>10</v>
      </c>
      <c r="AA62" t="n">
        <v>580.7014564106875</v>
      </c>
      <c r="AB62" t="n">
        <v>794.5413514012803</v>
      </c>
      <c r="AC62" t="n">
        <v>718.711439969332</v>
      </c>
      <c r="AD62" t="n">
        <v>580701.4564106874</v>
      </c>
      <c r="AE62" t="n">
        <v>794541.3514012803</v>
      </c>
      <c r="AF62" t="n">
        <v>1.757176277290599e-05</v>
      </c>
      <c r="AG62" t="n">
        <v>33</v>
      </c>
      <c r="AH62" t="n">
        <v>718711.439969332</v>
      </c>
    </row>
    <row r="63">
      <c r="A63" t="n">
        <v>61</v>
      </c>
      <c r="B63" t="n">
        <v>120</v>
      </c>
      <c r="C63" t="inlineStr">
        <is>
          <t xml:space="preserve">CONCLUIDO	</t>
        </is>
      </c>
      <c r="D63" t="n">
        <v>3.6042</v>
      </c>
      <c r="E63" t="n">
        <v>27.75</v>
      </c>
      <c r="F63" t="n">
        <v>24.22</v>
      </c>
      <c r="G63" t="n">
        <v>80.72</v>
      </c>
      <c r="H63" t="n">
        <v>1.11</v>
      </c>
      <c r="I63" t="n">
        <v>18</v>
      </c>
      <c r="J63" t="n">
        <v>259.76</v>
      </c>
      <c r="K63" t="n">
        <v>57.72</v>
      </c>
      <c r="L63" t="n">
        <v>16.25</v>
      </c>
      <c r="M63" t="n">
        <v>16</v>
      </c>
      <c r="N63" t="n">
        <v>65.79000000000001</v>
      </c>
      <c r="O63" t="n">
        <v>32271.71</v>
      </c>
      <c r="P63" t="n">
        <v>375.29</v>
      </c>
      <c r="Q63" t="n">
        <v>452.6</v>
      </c>
      <c r="R63" t="n">
        <v>78.41</v>
      </c>
      <c r="S63" t="n">
        <v>57.64</v>
      </c>
      <c r="T63" t="n">
        <v>8254.15</v>
      </c>
      <c r="U63" t="n">
        <v>0.74</v>
      </c>
      <c r="V63" t="n">
        <v>0.88</v>
      </c>
      <c r="W63" t="n">
        <v>6.82</v>
      </c>
      <c r="X63" t="n">
        <v>0.49</v>
      </c>
      <c r="Y63" t="n">
        <v>1</v>
      </c>
      <c r="Z63" t="n">
        <v>10</v>
      </c>
      <c r="AA63" t="n">
        <v>580.7294506771985</v>
      </c>
      <c r="AB63" t="n">
        <v>794.5796543917409</v>
      </c>
      <c r="AC63" t="n">
        <v>718.7460873761414</v>
      </c>
      <c r="AD63" t="n">
        <v>580729.4506771986</v>
      </c>
      <c r="AE63" t="n">
        <v>794579.6543917409</v>
      </c>
      <c r="AF63" t="n">
        <v>1.757127525070272e-05</v>
      </c>
      <c r="AG63" t="n">
        <v>33</v>
      </c>
      <c r="AH63" t="n">
        <v>718746.0873761415</v>
      </c>
    </row>
    <row r="64">
      <c r="A64" t="n">
        <v>62</v>
      </c>
      <c r="B64" t="n">
        <v>120</v>
      </c>
      <c r="C64" t="inlineStr">
        <is>
          <t xml:space="preserve">CONCLUIDO	</t>
        </is>
      </c>
      <c r="D64" t="n">
        <v>3.606</v>
      </c>
      <c r="E64" t="n">
        <v>27.73</v>
      </c>
      <c r="F64" t="n">
        <v>24.2</v>
      </c>
      <c r="G64" t="n">
        <v>80.68000000000001</v>
      </c>
      <c r="H64" t="n">
        <v>1.13</v>
      </c>
      <c r="I64" t="n">
        <v>18</v>
      </c>
      <c r="J64" t="n">
        <v>260.23</v>
      </c>
      <c r="K64" t="n">
        <v>57.72</v>
      </c>
      <c r="L64" t="n">
        <v>16.5</v>
      </c>
      <c r="M64" t="n">
        <v>16</v>
      </c>
      <c r="N64" t="n">
        <v>66</v>
      </c>
      <c r="O64" t="n">
        <v>32328.74</v>
      </c>
      <c r="P64" t="n">
        <v>374.65</v>
      </c>
      <c r="Q64" t="n">
        <v>452.56</v>
      </c>
      <c r="R64" t="n">
        <v>77.79000000000001</v>
      </c>
      <c r="S64" t="n">
        <v>57.64</v>
      </c>
      <c r="T64" t="n">
        <v>7941.3</v>
      </c>
      <c r="U64" t="n">
        <v>0.74</v>
      </c>
      <c r="V64" t="n">
        <v>0.88</v>
      </c>
      <c r="W64" t="n">
        <v>6.83</v>
      </c>
      <c r="X64" t="n">
        <v>0.48</v>
      </c>
      <c r="Y64" t="n">
        <v>1</v>
      </c>
      <c r="Z64" t="n">
        <v>10</v>
      </c>
      <c r="AA64" t="n">
        <v>580.1326710068519</v>
      </c>
      <c r="AB64" t="n">
        <v>793.7631141187113</v>
      </c>
      <c r="AC64" t="n">
        <v>718.0074765607484</v>
      </c>
      <c r="AD64" t="n">
        <v>580132.6710068518</v>
      </c>
      <c r="AE64" t="n">
        <v>793763.1141187113</v>
      </c>
      <c r="AF64" t="n">
        <v>1.758005065036179e-05</v>
      </c>
      <c r="AG64" t="n">
        <v>33</v>
      </c>
      <c r="AH64" t="n">
        <v>718007.4765607484</v>
      </c>
    </row>
    <row r="65">
      <c r="A65" t="n">
        <v>63</v>
      </c>
      <c r="B65" t="n">
        <v>120</v>
      </c>
      <c r="C65" t="inlineStr">
        <is>
          <t xml:space="preserve">CONCLUIDO	</t>
        </is>
      </c>
      <c r="D65" t="n">
        <v>3.6151</v>
      </c>
      <c r="E65" t="n">
        <v>27.66</v>
      </c>
      <c r="F65" t="n">
        <v>24.18</v>
      </c>
      <c r="G65" t="n">
        <v>85.34</v>
      </c>
      <c r="H65" t="n">
        <v>1.14</v>
      </c>
      <c r="I65" t="n">
        <v>17</v>
      </c>
      <c r="J65" t="n">
        <v>260.69</v>
      </c>
      <c r="K65" t="n">
        <v>57.72</v>
      </c>
      <c r="L65" t="n">
        <v>16.75</v>
      </c>
      <c r="M65" t="n">
        <v>15</v>
      </c>
      <c r="N65" t="n">
        <v>66.20999999999999</v>
      </c>
      <c r="O65" t="n">
        <v>32385.86</v>
      </c>
      <c r="P65" t="n">
        <v>373.78</v>
      </c>
      <c r="Q65" t="n">
        <v>452.58</v>
      </c>
      <c r="R65" t="n">
        <v>76.89</v>
      </c>
      <c r="S65" t="n">
        <v>57.64</v>
      </c>
      <c r="T65" t="n">
        <v>7500.47</v>
      </c>
      <c r="U65" t="n">
        <v>0.75</v>
      </c>
      <c r="V65" t="n">
        <v>0.88</v>
      </c>
      <c r="W65" t="n">
        <v>6.83</v>
      </c>
      <c r="X65" t="n">
        <v>0.45</v>
      </c>
      <c r="Y65" t="n">
        <v>1</v>
      </c>
      <c r="Z65" t="n">
        <v>10</v>
      </c>
      <c r="AA65" t="n">
        <v>578.8127388163772</v>
      </c>
      <c r="AB65" t="n">
        <v>791.9571246644056</v>
      </c>
      <c r="AC65" t="n">
        <v>716.3738482052395</v>
      </c>
      <c r="AD65" t="n">
        <v>578812.7388163772</v>
      </c>
      <c r="AE65" t="n">
        <v>791957.1246644056</v>
      </c>
      <c r="AF65" t="n">
        <v>1.762441517086049e-05</v>
      </c>
      <c r="AG65" t="n">
        <v>33</v>
      </c>
      <c r="AH65" t="n">
        <v>716373.8482052395</v>
      </c>
    </row>
    <row r="66">
      <c r="A66" t="n">
        <v>64</v>
      </c>
      <c r="B66" t="n">
        <v>120</v>
      </c>
      <c r="C66" t="inlineStr">
        <is>
          <t xml:space="preserve">CONCLUIDO	</t>
        </is>
      </c>
      <c r="D66" t="n">
        <v>3.6162</v>
      </c>
      <c r="E66" t="n">
        <v>27.65</v>
      </c>
      <c r="F66" t="n">
        <v>24.17</v>
      </c>
      <c r="G66" t="n">
        <v>85.31</v>
      </c>
      <c r="H66" t="n">
        <v>1.16</v>
      </c>
      <c r="I66" t="n">
        <v>17</v>
      </c>
      <c r="J66" t="n">
        <v>261.15</v>
      </c>
      <c r="K66" t="n">
        <v>57.72</v>
      </c>
      <c r="L66" t="n">
        <v>17</v>
      </c>
      <c r="M66" t="n">
        <v>15</v>
      </c>
      <c r="N66" t="n">
        <v>66.43000000000001</v>
      </c>
      <c r="O66" t="n">
        <v>32443.05</v>
      </c>
      <c r="P66" t="n">
        <v>374.04</v>
      </c>
      <c r="Q66" t="n">
        <v>452.62</v>
      </c>
      <c r="R66" t="n">
        <v>76.69</v>
      </c>
      <c r="S66" t="n">
        <v>57.64</v>
      </c>
      <c r="T66" t="n">
        <v>7400.26</v>
      </c>
      <c r="U66" t="n">
        <v>0.75</v>
      </c>
      <c r="V66" t="n">
        <v>0.88</v>
      </c>
      <c r="W66" t="n">
        <v>6.82</v>
      </c>
      <c r="X66" t="n">
        <v>0.45</v>
      </c>
      <c r="Y66" t="n">
        <v>1</v>
      </c>
      <c r="Z66" t="n">
        <v>10</v>
      </c>
      <c r="AA66" t="n">
        <v>578.8880250420029</v>
      </c>
      <c r="AB66" t="n">
        <v>792.0601345997004</v>
      </c>
      <c r="AC66" t="n">
        <v>716.4670270168851</v>
      </c>
      <c r="AD66" t="n">
        <v>578888.0250420029</v>
      </c>
      <c r="AE66" t="n">
        <v>792060.1345997005</v>
      </c>
      <c r="AF66" t="n">
        <v>1.762977791509659e-05</v>
      </c>
      <c r="AG66" t="n">
        <v>33</v>
      </c>
      <c r="AH66" t="n">
        <v>716467.0270168851</v>
      </c>
    </row>
    <row r="67">
      <c r="A67" t="n">
        <v>65</v>
      </c>
      <c r="B67" t="n">
        <v>120</v>
      </c>
      <c r="C67" t="inlineStr">
        <is>
          <t xml:space="preserve">CONCLUIDO	</t>
        </is>
      </c>
      <c r="D67" t="n">
        <v>3.6156</v>
      </c>
      <c r="E67" t="n">
        <v>27.66</v>
      </c>
      <c r="F67" t="n">
        <v>24.17</v>
      </c>
      <c r="G67" t="n">
        <v>85.31999999999999</v>
      </c>
      <c r="H67" t="n">
        <v>1.17</v>
      </c>
      <c r="I67" t="n">
        <v>17</v>
      </c>
      <c r="J67" t="n">
        <v>261.62</v>
      </c>
      <c r="K67" t="n">
        <v>57.72</v>
      </c>
      <c r="L67" t="n">
        <v>17.25</v>
      </c>
      <c r="M67" t="n">
        <v>15</v>
      </c>
      <c r="N67" t="n">
        <v>66.64</v>
      </c>
      <c r="O67" t="n">
        <v>32500.33</v>
      </c>
      <c r="P67" t="n">
        <v>374.26</v>
      </c>
      <c r="Q67" t="n">
        <v>452.58</v>
      </c>
      <c r="R67" t="n">
        <v>76.78</v>
      </c>
      <c r="S67" t="n">
        <v>57.64</v>
      </c>
      <c r="T67" t="n">
        <v>7441.43</v>
      </c>
      <c r="U67" t="n">
        <v>0.75</v>
      </c>
      <c r="V67" t="n">
        <v>0.88</v>
      </c>
      <c r="W67" t="n">
        <v>6.83</v>
      </c>
      <c r="X67" t="n">
        <v>0.45</v>
      </c>
      <c r="Y67" t="n">
        <v>1</v>
      </c>
      <c r="Z67" t="n">
        <v>10</v>
      </c>
      <c r="AA67" t="n">
        <v>579.0819180288973</v>
      </c>
      <c r="AB67" t="n">
        <v>792.3254275383241</v>
      </c>
      <c r="AC67" t="n">
        <v>716.7070007697876</v>
      </c>
      <c r="AD67" t="n">
        <v>579081.9180288974</v>
      </c>
      <c r="AE67" t="n">
        <v>792325.4275383241</v>
      </c>
      <c r="AF67" t="n">
        <v>1.76268527818769e-05</v>
      </c>
      <c r="AG67" t="n">
        <v>33</v>
      </c>
      <c r="AH67" t="n">
        <v>716707.0007697876</v>
      </c>
    </row>
    <row r="68">
      <c r="A68" t="n">
        <v>66</v>
      </c>
      <c r="B68" t="n">
        <v>120</v>
      </c>
      <c r="C68" t="inlineStr">
        <is>
          <t xml:space="preserve">CONCLUIDO	</t>
        </is>
      </c>
      <c r="D68" t="n">
        <v>3.6143</v>
      </c>
      <c r="E68" t="n">
        <v>27.67</v>
      </c>
      <c r="F68" t="n">
        <v>24.18</v>
      </c>
      <c r="G68" t="n">
        <v>85.36</v>
      </c>
      <c r="H68" t="n">
        <v>1.19</v>
      </c>
      <c r="I68" t="n">
        <v>17</v>
      </c>
      <c r="J68" t="n">
        <v>262.08</v>
      </c>
      <c r="K68" t="n">
        <v>57.72</v>
      </c>
      <c r="L68" t="n">
        <v>17.5</v>
      </c>
      <c r="M68" t="n">
        <v>15</v>
      </c>
      <c r="N68" t="n">
        <v>66.86</v>
      </c>
      <c r="O68" t="n">
        <v>32557.69</v>
      </c>
      <c r="P68" t="n">
        <v>374.17</v>
      </c>
      <c r="Q68" t="n">
        <v>452.58</v>
      </c>
      <c r="R68" t="n">
        <v>77.36</v>
      </c>
      <c r="S68" t="n">
        <v>57.64</v>
      </c>
      <c r="T68" t="n">
        <v>7734.43</v>
      </c>
      <c r="U68" t="n">
        <v>0.75</v>
      </c>
      <c r="V68" t="n">
        <v>0.88</v>
      </c>
      <c r="W68" t="n">
        <v>6.82</v>
      </c>
      <c r="X68" t="n">
        <v>0.46</v>
      </c>
      <c r="Y68" t="n">
        <v>1</v>
      </c>
      <c r="Z68" t="n">
        <v>10</v>
      </c>
      <c r="AA68" t="n">
        <v>579.136027349869</v>
      </c>
      <c r="AB68" t="n">
        <v>792.3994622984123</v>
      </c>
      <c r="AC68" t="n">
        <v>716.7739697562813</v>
      </c>
      <c r="AD68" t="n">
        <v>579136.027349869</v>
      </c>
      <c r="AE68" t="n">
        <v>792399.4622984123</v>
      </c>
      <c r="AF68" t="n">
        <v>1.762051499323423e-05</v>
      </c>
      <c r="AG68" t="n">
        <v>33</v>
      </c>
      <c r="AH68" t="n">
        <v>716773.9697562814</v>
      </c>
    </row>
    <row r="69">
      <c r="A69" t="n">
        <v>67</v>
      </c>
      <c r="B69" t="n">
        <v>120</v>
      </c>
      <c r="C69" t="inlineStr">
        <is>
          <t xml:space="preserve">CONCLUIDO	</t>
        </is>
      </c>
      <c r="D69" t="n">
        <v>3.6136</v>
      </c>
      <c r="E69" t="n">
        <v>27.67</v>
      </c>
      <c r="F69" t="n">
        <v>24.19</v>
      </c>
      <c r="G69" t="n">
        <v>85.38</v>
      </c>
      <c r="H69" t="n">
        <v>1.2</v>
      </c>
      <c r="I69" t="n">
        <v>17</v>
      </c>
      <c r="J69" t="n">
        <v>262.55</v>
      </c>
      <c r="K69" t="n">
        <v>57.72</v>
      </c>
      <c r="L69" t="n">
        <v>17.75</v>
      </c>
      <c r="M69" t="n">
        <v>15</v>
      </c>
      <c r="N69" t="n">
        <v>67.06999999999999</v>
      </c>
      <c r="O69" t="n">
        <v>32615.12</v>
      </c>
      <c r="P69" t="n">
        <v>374.07</v>
      </c>
      <c r="Q69" t="n">
        <v>452.58</v>
      </c>
      <c r="R69" t="n">
        <v>77.45</v>
      </c>
      <c r="S69" t="n">
        <v>57.64</v>
      </c>
      <c r="T69" t="n">
        <v>7780</v>
      </c>
      <c r="U69" t="n">
        <v>0.74</v>
      </c>
      <c r="V69" t="n">
        <v>0.88</v>
      </c>
      <c r="W69" t="n">
        <v>6.83</v>
      </c>
      <c r="X69" t="n">
        <v>0.47</v>
      </c>
      <c r="Y69" t="n">
        <v>1</v>
      </c>
      <c r="Z69" t="n">
        <v>10</v>
      </c>
      <c r="AA69" t="n">
        <v>579.136681962726</v>
      </c>
      <c r="AB69" t="n">
        <v>792.4003579686029</v>
      </c>
      <c r="AC69" t="n">
        <v>716.7747799449661</v>
      </c>
      <c r="AD69" t="n">
        <v>579136.6819627261</v>
      </c>
      <c r="AE69" t="n">
        <v>792400.3579686029</v>
      </c>
      <c r="AF69" t="n">
        <v>1.761710233781125e-05</v>
      </c>
      <c r="AG69" t="n">
        <v>33</v>
      </c>
      <c r="AH69" t="n">
        <v>716774.7799449661</v>
      </c>
    </row>
    <row r="70">
      <c r="A70" t="n">
        <v>68</v>
      </c>
      <c r="B70" t="n">
        <v>120</v>
      </c>
      <c r="C70" t="inlineStr">
        <is>
          <t xml:space="preserve">CONCLUIDO	</t>
        </is>
      </c>
      <c r="D70" t="n">
        <v>3.6245</v>
      </c>
      <c r="E70" t="n">
        <v>27.59</v>
      </c>
      <c r="F70" t="n">
        <v>24.15</v>
      </c>
      <c r="G70" t="n">
        <v>90.56999999999999</v>
      </c>
      <c r="H70" t="n">
        <v>1.22</v>
      </c>
      <c r="I70" t="n">
        <v>16</v>
      </c>
      <c r="J70" t="n">
        <v>263.01</v>
      </c>
      <c r="K70" t="n">
        <v>57.72</v>
      </c>
      <c r="L70" t="n">
        <v>18</v>
      </c>
      <c r="M70" t="n">
        <v>14</v>
      </c>
      <c r="N70" t="n">
        <v>67.29000000000001</v>
      </c>
      <c r="O70" t="n">
        <v>32672.64</v>
      </c>
      <c r="P70" t="n">
        <v>373.37</v>
      </c>
      <c r="Q70" t="n">
        <v>452.59</v>
      </c>
      <c r="R70" t="n">
        <v>76.27</v>
      </c>
      <c r="S70" t="n">
        <v>57.64</v>
      </c>
      <c r="T70" t="n">
        <v>7192.67</v>
      </c>
      <c r="U70" t="n">
        <v>0.76</v>
      </c>
      <c r="V70" t="n">
        <v>0.88</v>
      </c>
      <c r="W70" t="n">
        <v>6.82</v>
      </c>
      <c r="X70" t="n">
        <v>0.43</v>
      </c>
      <c r="Y70" t="n">
        <v>1</v>
      </c>
      <c r="Z70" t="n">
        <v>10</v>
      </c>
      <c r="AA70" t="n">
        <v>568.7867117907228</v>
      </c>
      <c r="AB70" t="n">
        <v>778.23907217081</v>
      </c>
      <c r="AC70" t="n">
        <v>703.9650273882249</v>
      </c>
      <c r="AD70" t="n">
        <v>568786.7117907228</v>
      </c>
      <c r="AE70" t="n">
        <v>778239.07217081</v>
      </c>
      <c r="AF70" t="n">
        <v>1.767024225796903e-05</v>
      </c>
      <c r="AG70" t="n">
        <v>32</v>
      </c>
      <c r="AH70" t="n">
        <v>703965.027388225</v>
      </c>
    </row>
    <row r="71">
      <c r="A71" t="n">
        <v>69</v>
      </c>
      <c r="B71" t="n">
        <v>120</v>
      </c>
      <c r="C71" t="inlineStr">
        <is>
          <t xml:space="preserve">CONCLUIDO	</t>
        </is>
      </c>
      <c r="D71" t="n">
        <v>3.6252</v>
      </c>
      <c r="E71" t="n">
        <v>27.58</v>
      </c>
      <c r="F71" t="n">
        <v>24.15</v>
      </c>
      <c r="G71" t="n">
        <v>90.55</v>
      </c>
      <c r="H71" t="n">
        <v>1.23</v>
      </c>
      <c r="I71" t="n">
        <v>16</v>
      </c>
      <c r="J71" t="n">
        <v>263.48</v>
      </c>
      <c r="K71" t="n">
        <v>57.72</v>
      </c>
      <c r="L71" t="n">
        <v>18.25</v>
      </c>
      <c r="M71" t="n">
        <v>14</v>
      </c>
      <c r="N71" t="n">
        <v>67.51000000000001</v>
      </c>
      <c r="O71" t="n">
        <v>32730.24</v>
      </c>
      <c r="P71" t="n">
        <v>373.45</v>
      </c>
      <c r="Q71" t="n">
        <v>452.61</v>
      </c>
      <c r="R71" t="n">
        <v>76.18000000000001</v>
      </c>
      <c r="S71" t="n">
        <v>57.64</v>
      </c>
      <c r="T71" t="n">
        <v>7149.43</v>
      </c>
      <c r="U71" t="n">
        <v>0.76</v>
      </c>
      <c r="V71" t="n">
        <v>0.88</v>
      </c>
      <c r="W71" t="n">
        <v>6.82</v>
      </c>
      <c r="X71" t="n">
        <v>0.42</v>
      </c>
      <c r="Y71" t="n">
        <v>1</v>
      </c>
      <c r="Z71" t="n">
        <v>10</v>
      </c>
      <c r="AA71" t="n">
        <v>568.7859342587878</v>
      </c>
      <c r="AB71" t="n">
        <v>778.2380083173143</v>
      </c>
      <c r="AC71" t="n">
        <v>703.9640650674138</v>
      </c>
      <c r="AD71" t="n">
        <v>568785.9342587879</v>
      </c>
      <c r="AE71" t="n">
        <v>778238.0083173143</v>
      </c>
      <c r="AF71" t="n">
        <v>1.767365491339201e-05</v>
      </c>
      <c r="AG71" t="n">
        <v>32</v>
      </c>
      <c r="AH71" t="n">
        <v>703964.0650674138</v>
      </c>
    </row>
    <row r="72">
      <c r="A72" t="n">
        <v>70</v>
      </c>
      <c r="B72" t="n">
        <v>120</v>
      </c>
      <c r="C72" t="inlineStr">
        <is>
          <t xml:space="preserve">CONCLUIDO	</t>
        </is>
      </c>
      <c r="D72" t="n">
        <v>3.6239</v>
      </c>
      <c r="E72" t="n">
        <v>27.59</v>
      </c>
      <c r="F72" t="n">
        <v>24.16</v>
      </c>
      <c r="G72" t="n">
        <v>90.59</v>
      </c>
      <c r="H72" t="n">
        <v>1.25</v>
      </c>
      <c r="I72" t="n">
        <v>16</v>
      </c>
      <c r="J72" t="n">
        <v>263.95</v>
      </c>
      <c r="K72" t="n">
        <v>57.72</v>
      </c>
      <c r="L72" t="n">
        <v>18.5</v>
      </c>
      <c r="M72" t="n">
        <v>14</v>
      </c>
      <c r="N72" t="n">
        <v>67.72</v>
      </c>
      <c r="O72" t="n">
        <v>32787.92</v>
      </c>
      <c r="P72" t="n">
        <v>373.46</v>
      </c>
      <c r="Q72" t="n">
        <v>452.6</v>
      </c>
      <c r="R72" t="n">
        <v>76.29000000000001</v>
      </c>
      <c r="S72" t="n">
        <v>57.64</v>
      </c>
      <c r="T72" t="n">
        <v>7203.35</v>
      </c>
      <c r="U72" t="n">
        <v>0.76</v>
      </c>
      <c r="V72" t="n">
        <v>0.88</v>
      </c>
      <c r="W72" t="n">
        <v>6.82</v>
      </c>
      <c r="X72" t="n">
        <v>0.43</v>
      </c>
      <c r="Y72" t="n">
        <v>1</v>
      </c>
      <c r="Z72" t="n">
        <v>10</v>
      </c>
      <c r="AA72" t="n">
        <v>568.9061710099554</v>
      </c>
      <c r="AB72" t="n">
        <v>778.4025215447327</v>
      </c>
      <c r="AC72" t="n">
        <v>704.1128773833033</v>
      </c>
      <c r="AD72" t="n">
        <v>568906.1710099555</v>
      </c>
      <c r="AE72" t="n">
        <v>778402.5215447327</v>
      </c>
      <c r="AF72" t="n">
        <v>1.766731712474934e-05</v>
      </c>
      <c r="AG72" t="n">
        <v>32</v>
      </c>
      <c r="AH72" t="n">
        <v>704112.8773833032</v>
      </c>
    </row>
    <row r="73">
      <c r="A73" t="n">
        <v>71</v>
      </c>
      <c r="B73" t="n">
        <v>120</v>
      </c>
      <c r="C73" t="inlineStr">
        <is>
          <t xml:space="preserve">CONCLUIDO	</t>
        </is>
      </c>
      <c r="D73" t="n">
        <v>3.6228</v>
      </c>
      <c r="E73" t="n">
        <v>27.6</v>
      </c>
      <c r="F73" t="n">
        <v>24.17</v>
      </c>
      <c r="G73" t="n">
        <v>90.62</v>
      </c>
      <c r="H73" t="n">
        <v>1.26</v>
      </c>
      <c r="I73" t="n">
        <v>16</v>
      </c>
      <c r="J73" t="n">
        <v>264.42</v>
      </c>
      <c r="K73" t="n">
        <v>57.72</v>
      </c>
      <c r="L73" t="n">
        <v>18.75</v>
      </c>
      <c r="M73" t="n">
        <v>14</v>
      </c>
      <c r="N73" t="n">
        <v>67.94</v>
      </c>
      <c r="O73" t="n">
        <v>32845.69</v>
      </c>
      <c r="P73" t="n">
        <v>373.74</v>
      </c>
      <c r="Q73" t="n">
        <v>452.59</v>
      </c>
      <c r="R73" t="n">
        <v>76.66</v>
      </c>
      <c r="S73" t="n">
        <v>57.64</v>
      </c>
      <c r="T73" t="n">
        <v>7388.62</v>
      </c>
      <c r="U73" t="n">
        <v>0.75</v>
      </c>
      <c r="V73" t="n">
        <v>0.88</v>
      </c>
      <c r="W73" t="n">
        <v>6.82</v>
      </c>
      <c r="X73" t="n">
        <v>0.44</v>
      </c>
      <c r="Y73" t="n">
        <v>1</v>
      </c>
      <c r="Z73" t="n">
        <v>10</v>
      </c>
      <c r="AA73" t="n">
        <v>569.1912556606519</v>
      </c>
      <c r="AB73" t="n">
        <v>778.792586940863</v>
      </c>
      <c r="AC73" t="n">
        <v>704.4657154854872</v>
      </c>
      <c r="AD73" t="n">
        <v>569191.255660652</v>
      </c>
      <c r="AE73" t="n">
        <v>778792.5869408629</v>
      </c>
      <c r="AF73" t="n">
        <v>1.766195438051323e-05</v>
      </c>
      <c r="AG73" t="n">
        <v>32</v>
      </c>
      <c r="AH73" t="n">
        <v>704465.7154854871</v>
      </c>
    </row>
    <row r="74">
      <c r="A74" t="n">
        <v>72</v>
      </c>
      <c r="B74" t="n">
        <v>120</v>
      </c>
      <c r="C74" t="inlineStr">
        <is>
          <t xml:space="preserve">CONCLUIDO	</t>
        </is>
      </c>
      <c r="D74" t="n">
        <v>3.6211</v>
      </c>
      <c r="E74" t="n">
        <v>27.62</v>
      </c>
      <c r="F74" t="n">
        <v>24.18</v>
      </c>
      <c r="G74" t="n">
        <v>90.67</v>
      </c>
      <c r="H74" t="n">
        <v>1.28</v>
      </c>
      <c r="I74" t="n">
        <v>16</v>
      </c>
      <c r="J74" t="n">
        <v>264.89</v>
      </c>
      <c r="K74" t="n">
        <v>57.72</v>
      </c>
      <c r="L74" t="n">
        <v>19</v>
      </c>
      <c r="M74" t="n">
        <v>14</v>
      </c>
      <c r="N74" t="n">
        <v>68.16</v>
      </c>
      <c r="O74" t="n">
        <v>32903.54</v>
      </c>
      <c r="P74" t="n">
        <v>373.36</v>
      </c>
      <c r="Q74" t="n">
        <v>452.56</v>
      </c>
      <c r="R74" t="n">
        <v>76.97</v>
      </c>
      <c r="S74" t="n">
        <v>57.64</v>
      </c>
      <c r="T74" t="n">
        <v>7544.97</v>
      </c>
      <c r="U74" t="n">
        <v>0.75</v>
      </c>
      <c r="V74" t="n">
        <v>0.88</v>
      </c>
      <c r="W74" t="n">
        <v>6.83</v>
      </c>
      <c r="X74" t="n">
        <v>0.45</v>
      </c>
      <c r="Y74" t="n">
        <v>1</v>
      </c>
      <c r="Z74" t="n">
        <v>10</v>
      </c>
      <c r="AA74" t="n">
        <v>569.0822609760568</v>
      </c>
      <c r="AB74" t="n">
        <v>778.6434556048938</v>
      </c>
      <c r="AC74" t="n">
        <v>704.3308170349155</v>
      </c>
      <c r="AD74" t="n">
        <v>569082.2609760568</v>
      </c>
      <c r="AE74" t="n">
        <v>778643.4556048939</v>
      </c>
      <c r="AF74" t="n">
        <v>1.765366650305743e-05</v>
      </c>
      <c r="AG74" t="n">
        <v>32</v>
      </c>
      <c r="AH74" t="n">
        <v>704330.8170349156</v>
      </c>
    </row>
    <row r="75">
      <c r="A75" t="n">
        <v>73</v>
      </c>
      <c r="B75" t="n">
        <v>120</v>
      </c>
      <c r="C75" t="inlineStr">
        <is>
          <t xml:space="preserve">CONCLUIDO	</t>
        </is>
      </c>
      <c r="D75" t="n">
        <v>3.6361</v>
      </c>
      <c r="E75" t="n">
        <v>27.5</v>
      </c>
      <c r="F75" t="n">
        <v>24.11</v>
      </c>
      <c r="G75" t="n">
        <v>96.44</v>
      </c>
      <c r="H75" t="n">
        <v>1.29</v>
      </c>
      <c r="I75" t="n">
        <v>15</v>
      </c>
      <c r="J75" t="n">
        <v>265.36</v>
      </c>
      <c r="K75" t="n">
        <v>57.72</v>
      </c>
      <c r="L75" t="n">
        <v>19.25</v>
      </c>
      <c r="M75" t="n">
        <v>13</v>
      </c>
      <c r="N75" t="n">
        <v>68.38</v>
      </c>
      <c r="O75" t="n">
        <v>32961.47</v>
      </c>
      <c r="P75" t="n">
        <v>372.16</v>
      </c>
      <c r="Q75" t="n">
        <v>452.59</v>
      </c>
      <c r="R75" t="n">
        <v>74.93000000000001</v>
      </c>
      <c r="S75" t="n">
        <v>57.64</v>
      </c>
      <c r="T75" t="n">
        <v>6526.02</v>
      </c>
      <c r="U75" t="n">
        <v>0.77</v>
      </c>
      <c r="V75" t="n">
        <v>0.88</v>
      </c>
      <c r="W75" t="n">
        <v>6.82</v>
      </c>
      <c r="X75" t="n">
        <v>0.39</v>
      </c>
      <c r="Y75" t="n">
        <v>1</v>
      </c>
      <c r="Z75" t="n">
        <v>10</v>
      </c>
      <c r="AA75" t="n">
        <v>567.0355042233965</v>
      </c>
      <c r="AB75" t="n">
        <v>775.8429927193688</v>
      </c>
      <c r="AC75" t="n">
        <v>701.7976263967107</v>
      </c>
      <c r="AD75" t="n">
        <v>567035.5042233965</v>
      </c>
      <c r="AE75" t="n">
        <v>775842.9927193688</v>
      </c>
      <c r="AF75" t="n">
        <v>1.772679483354978e-05</v>
      </c>
      <c r="AG75" t="n">
        <v>32</v>
      </c>
      <c r="AH75" t="n">
        <v>701797.6263967108</v>
      </c>
    </row>
    <row r="76">
      <c r="A76" t="n">
        <v>74</v>
      </c>
      <c r="B76" t="n">
        <v>120</v>
      </c>
      <c r="C76" t="inlineStr">
        <is>
          <t xml:space="preserve">CONCLUIDO	</t>
        </is>
      </c>
      <c r="D76" t="n">
        <v>3.634</v>
      </c>
      <c r="E76" t="n">
        <v>27.52</v>
      </c>
      <c r="F76" t="n">
        <v>24.13</v>
      </c>
      <c r="G76" t="n">
        <v>96.5</v>
      </c>
      <c r="H76" t="n">
        <v>1.31</v>
      </c>
      <c r="I76" t="n">
        <v>15</v>
      </c>
      <c r="J76" t="n">
        <v>265.83</v>
      </c>
      <c r="K76" t="n">
        <v>57.72</v>
      </c>
      <c r="L76" t="n">
        <v>19.5</v>
      </c>
      <c r="M76" t="n">
        <v>13</v>
      </c>
      <c r="N76" t="n">
        <v>68.59999999999999</v>
      </c>
      <c r="O76" t="n">
        <v>33019.48</v>
      </c>
      <c r="P76" t="n">
        <v>372.56</v>
      </c>
      <c r="Q76" t="n">
        <v>452.57</v>
      </c>
      <c r="R76" t="n">
        <v>75.39</v>
      </c>
      <c r="S76" t="n">
        <v>57.64</v>
      </c>
      <c r="T76" t="n">
        <v>6755.97</v>
      </c>
      <c r="U76" t="n">
        <v>0.76</v>
      </c>
      <c r="V76" t="n">
        <v>0.88</v>
      </c>
      <c r="W76" t="n">
        <v>6.82</v>
      </c>
      <c r="X76" t="n">
        <v>0.4</v>
      </c>
      <c r="Y76" t="n">
        <v>1</v>
      </c>
      <c r="Z76" t="n">
        <v>10</v>
      </c>
      <c r="AA76" t="n">
        <v>567.488625002595</v>
      </c>
      <c r="AB76" t="n">
        <v>776.462972559746</v>
      </c>
      <c r="AC76" t="n">
        <v>702.3584362312696</v>
      </c>
      <c r="AD76" t="n">
        <v>567488.625002595</v>
      </c>
      <c r="AE76" t="n">
        <v>776462.972559746</v>
      </c>
      <c r="AF76" t="n">
        <v>1.771655686728086e-05</v>
      </c>
      <c r="AG76" t="n">
        <v>32</v>
      </c>
      <c r="AH76" t="n">
        <v>702358.4362312696</v>
      </c>
    </row>
    <row r="77">
      <c r="A77" t="n">
        <v>75</v>
      </c>
      <c r="B77" t="n">
        <v>120</v>
      </c>
      <c r="C77" t="inlineStr">
        <is>
          <t xml:space="preserve">CONCLUIDO	</t>
        </is>
      </c>
      <c r="D77" t="n">
        <v>3.6346</v>
      </c>
      <c r="E77" t="n">
        <v>27.51</v>
      </c>
      <c r="F77" t="n">
        <v>24.12</v>
      </c>
      <c r="G77" t="n">
        <v>96.48999999999999</v>
      </c>
      <c r="H77" t="n">
        <v>1.32</v>
      </c>
      <c r="I77" t="n">
        <v>15</v>
      </c>
      <c r="J77" t="n">
        <v>266.3</v>
      </c>
      <c r="K77" t="n">
        <v>57.72</v>
      </c>
      <c r="L77" t="n">
        <v>19.75</v>
      </c>
      <c r="M77" t="n">
        <v>13</v>
      </c>
      <c r="N77" t="n">
        <v>68.81999999999999</v>
      </c>
      <c r="O77" t="n">
        <v>33077.58</v>
      </c>
      <c r="P77" t="n">
        <v>372.49</v>
      </c>
      <c r="Q77" t="n">
        <v>452.66</v>
      </c>
      <c r="R77" t="n">
        <v>75.17</v>
      </c>
      <c r="S77" t="n">
        <v>57.64</v>
      </c>
      <c r="T77" t="n">
        <v>6649.86</v>
      </c>
      <c r="U77" t="n">
        <v>0.77</v>
      </c>
      <c r="V77" t="n">
        <v>0.88</v>
      </c>
      <c r="W77" t="n">
        <v>6.82</v>
      </c>
      <c r="X77" t="n">
        <v>0.4</v>
      </c>
      <c r="Y77" t="n">
        <v>1</v>
      </c>
      <c r="Z77" t="n">
        <v>10</v>
      </c>
      <c r="AA77" t="n">
        <v>567.3830407711898</v>
      </c>
      <c r="AB77" t="n">
        <v>776.3185075562901</v>
      </c>
      <c r="AC77" t="n">
        <v>702.2277587649858</v>
      </c>
      <c r="AD77" t="n">
        <v>567383.0407711898</v>
      </c>
      <c r="AE77" t="n">
        <v>776318.5075562901</v>
      </c>
      <c r="AF77" t="n">
        <v>1.771948200050055e-05</v>
      </c>
      <c r="AG77" t="n">
        <v>32</v>
      </c>
      <c r="AH77" t="n">
        <v>702227.7587649857</v>
      </c>
    </row>
    <row r="78">
      <c r="A78" t="n">
        <v>76</v>
      </c>
      <c r="B78" t="n">
        <v>120</v>
      </c>
      <c r="C78" t="inlineStr">
        <is>
          <t xml:space="preserve">CONCLUIDO	</t>
        </is>
      </c>
      <c r="D78" t="n">
        <v>3.6334</v>
      </c>
      <c r="E78" t="n">
        <v>27.52</v>
      </c>
      <c r="F78" t="n">
        <v>24.13</v>
      </c>
      <c r="G78" t="n">
        <v>96.52</v>
      </c>
      <c r="H78" t="n">
        <v>1.33</v>
      </c>
      <c r="I78" t="n">
        <v>15</v>
      </c>
      <c r="J78" t="n">
        <v>266.77</v>
      </c>
      <c r="K78" t="n">
        <v>57.72</v>
      </c>
      <c r="L78" t="n">
        <v>20</v>
      </c>
      <c r="M78" t="n">
        <v>13</v>
      </c>
      <c r="N78" t="n">
        <v>69.05</v>
      </c>
      <c r="O78" t="n">
        <v>33135.76</v>
      </c>
      <c r="P78" t="n">
        <v>372.45</v>
      </c>
      <c r="Q78" t="n">
        <v>452.57</v>
      </c>
      <c r="R78" t="n">
        <v>75.54000000000001</v>
      </c>
      <c r="S78" t="n">
        <v>57.64</v>
      </c>
      <c r="T78" t="n">
        <v>6831.54</v>
      </c>
      <c r="U78" t="n">
        <v>0.76</v>
      </c>
      <c r="V78" t="n">
        <v>0.88</v>
      </c>
      <c r="W78" t="n">
        <v>6.82</v>
      </c>
      <c r="X78" t="n">
        <v>0.41</v>
      </c>
      <c r="Y78" t="n">
        <v>1</v>
      </c>
      <c r="Z78" t="n">
        <v>10</v>
      </c>
      <c r="AA78" t="n">
        <v>567.4614978055199</v>
      </c>
      <c r="AB78" t="n">
        <v>776.4258559319406</v>
      </c>
      <c r="AC78" t="n">
        <v>702.3248619623284</v>
      </c>
      <c r="AD78" t="n">
        <v>567461.49780552</v>
      </c>
      <c r="AE78" t="n">
        <v>776425.8559319406</v>
      </c>
      <c r="AF78" t="n">
        <v>1.771363173406116e-05</v>
      </c>
      <c r="AG78" t="n">
        <v>32</v>
      </c>
      <c r="AH78" t="n">
        <v>702324.8619623284</v>
      </c>
    </row>
    <row r="79">
      <c r="A79" t="n">
        <v>77</v>
      </c>
      <c r="B79" t="n">
        <v>120</v>
      </c>
      <c r="C79" t="inlineStr">
        <is>
          <t xml:space="preserve">CONCLUIDO	</t>
        </is>
      </c>
      <c r="D79" t="n">
        <v>3.636</v>
      </c>
      <c r="E79" t="n">
        <v>27.5</v>
      </c>
      <c r="F79" t="n">
        <v>24.11</v>
      </c>
      <c r="G79" t="n">
        <v>96.44</v>
      </c>
      <c r="H79" t="n">
        <v>1.35</v>
      </c>
      <c r="I79" t="n">
        <v>15</v>
      </c>
      <c r="J79" t="n">
        <v>267.24</v>
      </c>
      <c r="K79" t="n">
        <v>57.72</v>
      </c>
      <c r="L79" t="n">
        <v>20.25</v>
      </c>
      <c r="M79" t="n">
        <v>13</v>
      </c>
      <c r="N79" t="n">
        <v>69.27</v>
      </c>
      <c r="O79" t="n">
        <v>33194.02</v>
      </c>
      <c r="P79" t="n">
        <v>371.79</v>
      </c>
      <c r="Q79" t="n">
        <v>452.57</v>
      </c>
      <c r="R79" t="n">
        <v>74.98</v>
      </c>
      <c r="S79" t="n">
        <v>57.64</v>
      </c>
      <c r="T79" t="n">
        <v>6553.02</v>
      </c>
      <c r="U79" t="n">
        <v>0.77</v>
      </c>
      <c r="V79" t="n">
        <v>0.88</v>
      </c>
      <c r="W79" t="n">
        <v>6.82</v>
      </c>
      <c r="X79" t="n">
        <v>0.39</v>
      </c>
      <c r="Y79" t="n">
        <v>1</v>
      </c>
      <c r="Z79" t="n">
        <v>10</v>
      </c>
      <c r="AA79" t="n">
        <v>566.7970469607452</v>
      </c>
      <c r="AB79" t="n">
        <v>775.5167249726173</v>
      </c>
      <c r="AC79" t="n">
        <v>701.5024971857895</v>
      </c>
      <c r="AD79" t="n">
        <v>566797.0469607452</v>
      </c>
      <c r="AE79" t="n">
        <v>775516.7249726173</v>
      </c>
      <c r="AF79" t="n">
        <v>1.77263073113465e-05</v>
      </c>
      <c r="AG79" t="n">
        <v>32</v>
      </c>
      <c r="AH79" t="n">
        <v>701502.4971857895</v>
      </c>
    </row>
    <row r="80">
      <c r="A80" t="n">
        <v>78</v>
      </c>
      <c r="B80" t="n">
        <v>120</v>
      </c>
      <c r="C80" t="inlineStr">
        <is>
          <t xml:space="preserve">CONCLUIDO	</t>
        </is>
      </c>
      <c r="D80" t="n">
        <v>3.6442</v>
      </c>
      <c r="E80" t="n">
        <v>27.44</v>
      </c>
      <c r="F80" t="n">
        <v>24.09</v>
      </c>
      <c r="G80" t="n">
        <v>103.26</v>
      </c>
      <c r="H80" t="n">
        <v>1.36</v>
      </c>
      <c r="I80" t="n">
        <v>14</v>
      </c>
      <c r="J80" t="n">
        <v>267.71</v>
      </c>
      <c r="K80" t="n">
        <v>57.72</v>
      </c>
      <c r="L80" t="n">
        <v>20.5</v>
      </c>
      <c r="M80" t="n">
        <v>12</v>
      </c>
      <c r="N80" t="n">
        <v>69.48999999999999</v>
      </c>
      <c r="O80" t="n">
        <v>33252.37</v>
      </c>
      <c r="P80" t="n">
        <v>371.48</v>
      </c>
      <c r="Q80" t="n">
        <v>452.57</v>
      </c>
      <c r="R80" t="n">
        <v>74.36</v>
      </c>
      <c r="S80" t="n">
        <v>57.64</v>
      </c>
      <c r="T80" t="n">
        <v>6248.81</v>
      </c>
      <c r="U80" t="n">
        <v>0.78</v>
      </c>
      <c r="V80" t="n">
        <v>0.88</v>
      </c>
      <c r="W80" t="n">
        <v>6.82</v>
      </c>
      <c r="X80" t="n">
        <v>0.37</v>
      </c>
      <c r="Y80" t="n">
        <v>1</v>
      </c>
      <c r="Z80" t="n">
        <v>10</v>
      </c>
      <c r="AA80" t="n">
        <v>565.93896254178</v>
      </c>
      <c r="AB80" t="n">
        <v>774.3426560145765</v>
      </c>
      <c r="AC80" t="n">
        <v>700.4404797212879</v>
      </c>
      <c r="AD80" t="n">
        <v>565938.9625417801</v>
      </c>
      <c r="AE80" t="n">
        <v>774342.6560145766</v>
      </c>
      <c r="AF80" t="n">
        <v>1.776628413201566e-05</v>
      </c>
      <c r="AG80" t="n">
        <v>32</v>
      </c>
      <c r="AH80" t="n">
        <v>700440.479721288</v>
      </c>
    </row>
    <row r="81">
      <c r="A81" t="n">
        <v>79</v>
      </c>
      <c r="B81" t="n">
        <v>120</v>
      </c>
      <c r="C81" t="inlineStr">
        <is>
          <t xml:space="preserve">CONCLUIDO	</t>
        </is>
      </c>
      <c r="D81" t="n">
        <v>3.6434</v>
      </c>
      <c r="E81" t="n">
        <v>27.45</v>
      </c>
      <c r="F81" t="n">
        <v>24.1</v>
      </c>
      <c r="G81" t="n">
        <v>103.29</v>
      </c>
      <c r="H81" t="n">
        <v>1.38</v>
      </c>
      <c r="I81" t="n">
        <v>14</v>
      </c>
      <c r="J81" t="n">
        <v>268.19</v>
      </c>
      <c r="K81" t="n">
        <v>57.72</v>
      </c>
      <c r="L81" t="n">
        <v>20.75</v>
      </c>
      <c r="M81" t="n">
        <v>12</v>
      </c>
      <c r="N81" t="n">
        <v>69.70999999999999</v>
      </c>
      <c r="O81" t="n">
        <v>33310.81</v>
      </c>
      <c r="P81" t="n">
        <v>372.16</v>
      </c>
      <c r="Q81" t="n">
        <v>452.57</v>
      </c>
      <c r="R81" t="n">
        <v>74.64</v>
      </c>
      <c r="S81" t="n">
        <v>57.64</v>
      </c>
      <c r="T81" t="n">
        <v>6388.69</v>
      </c>
      <c r="U81" t="n">
        <v>0.77</v>
      </c>
      <c r="V81" t="n">
        <v>0.88</v>
      </c>
      <c r="W81" t="n">
        <v>6.82</v>
      </c>
      <c r="X81" t="n">
        <v>0.38</v>
      </c>
      <c r="Y81" t="n">
        <v>1</v>
      </c>
      <c r="Z81" t="n">
        <v>10</v>
      </c>
      <c r="AA81" t="n">
        <v>566.4642195181831</v>
      </c>
      <c r="AB81" t="n">
        <v>775.0613357823934</v>
      </c>
      <c r="AC81" t="n">
        <v>701.090569700738</v>
      </c>
      <c r="AD81" t="n">
        <v>566464.219518183</v>
      </c>
      <c r="AE81" t="n">
        <v>775061.3357823933</v>
      </c>
      <c r="AF81" t="n">
        <v>1.77623839543894e-05</v>
      </c>
      <c r="AG81" t="n">
        <v>32</v>
      </c>
      <c r="AH81" t="n">
        <v>701090.5697007379</v>
      </c>
    </row>
    <row r="82">
      <c r="A82" t="n">
        <v>80</v>
      </c>
      <c r="B82" t="n">
        <v>120</v>
      </c>
      <c r="C82" t="inlineStr">
        <is>
          <t xml:space="preserve">CONCLUIDO	</t>
        </is>
      </c>
      <c r="D82" t="n">
        <v>3.6449</v>
      </c>
      <c r="E82" t="n">
        <v>27.44</v>
      </c>
      <c r="F82" t="n">
        <v>24.09</v>
      </c>
      <c r="G82" t="n">
        <v>103.24</v>
      </c>
      <c r="H82" t="n">
        <v>1.39</v>
      </c>
      <c r="I82" t="n">
        <v>14</v>
      </c>
      <c r="J82" t="n">
        <v>268.66</v>
      </c>
      <c r="K82" t="n">
        <v>57.72</v>
      </c>
      <c r="L82" t="n">
        <v>21</v>
      </c>
      <c r="M82" t="n">
        <v>12</v>
      </c>
      <c r="N82" t="n">
        <v>69.94</v>
      </c>
      <c r="O82" t="n">
        <v>33369.33</v>
      </c>
      <c r="P82" t="n">
        <v>371.85</v>
      </c>
      <c r="Q82" t="n">
        <v>452.6</v>
      </c>
      <c r="R82" t="n">
        <v>74.23</v>
      </c>
      <c r="S82" t="n">
        <v>57.64</v>
      </c>
      <c r="T82" t="n">
        <v>6183.02</v>
      </c>
      <c r="U82" t="n">
        <v>0.78</v>
      </c>
      <c r="V82" t="n">
        <v>0.88</v>
      </c>
      <c r="W82" t="n">
        <v>6.82</v>
      </c>
      <c r="X82" t="n">
        <v>0.36</v>
      </c>
      <c r="Y82" t="n">
        <v>1</v>
      </c>
      <c r="Z82" t="n">
        <v>10</v>
      </c>
      <c r="AA82" t="n">
        <v>566.1311715759865</v>
      </c>
      <c r="AB82" t="n">
        <v>774.6056448948419</v>
      </c>
      <c r="AC82" t="n">
        <v>700.678369311928</v>
      </c>
      <c r="AD82" t="n">
        <v>566131.1715759865</v>
      </c>
      <c r="AE82" t="n">
        <v>774605.6448948419</v>
      </c>
      <c r="AF82" t="n">
        <v>1.776969678743863e-05</v>
      </c>
      <c r="AG82" t="n">
        <v>32</v>
      </c>
      <c r="AH82" t="n">
        <v>700678.3693119281</v>
      </c>
    </row>
    <row r="83">
      <c r="A83" t="n">
        <v>81</v>
      </c>
      <c r="B83" t="n">
        <v>120</v>
      </c>
      <c r="C83" t="inlineStr">
        <is>
          <t xml:space="preserve">CONCLUIDO	</t>
        </is>
      </c>
      <c r="D83" t="n">
        <v>3.6429</v>
      </c>
      <c r="E83" t="n">
        <v>27.45</v>
      </c>
      <c r="F83" t="n">
        <v>24.1</v>
      </c>
      <c r="G83" t="n">
        <v>103.3</v>
      </c>
      <c r="H83" t="n">
        <v>1.41</v>
      </c>
      <c r="I83" t="n">
        <v>14</v>
      </c>
      <c r="J83" t="n">
        <v>269.14</v>
      </c>
      <c r="K83" t="n">
        <v>57.72</v>
      </c>
      <c r="L83" t="n">
        <v>21.25</v>
      </c>
      <c r="M83" t="n">
        <v>12</v>
      </c>
      <c r="N83" t="n">
        <v>70.16</v>
      </c>
      <c r="O83" t="n">
        <v>33427.94</v>
      </c>
      <c r="P83" t="n">
        <v>371.79</v>
      </c>
      <c r="Q83" t="n">
        <v>452.6</v>
      </c>
      <c r="R83" t="n">
        <v>74.79000000000001</v>
      </c>
      <c r="S83" t="n">
        <v>57.64</v>
      </c>
      <c r="T83" t="n">
        <v>6461.1</v>
      </c>
      <c r="U83" t="n">
        <v>0.77</v>
      </c>
      <c r="V83" t="n">
        <v>0.88</v>
      </c>
      <c r="W83" t="n">
        <v>6.82</v>
      </c>
      <c r="X83" t="n">
        <v>0.38</v>
      </c>
      <c r="Y83" t="n">
        <v>1</v>
      </c>
      <c r="Z83" t="n">
        <v>10</v>
      </c>
      <c r="AA83" t="n">
        <v>566.2567366708855</v>
      </c>
      <c r="AB83" t="n">
        <v>774.7774485972236</v>
      </c>
      <c r="AC83" t="n">
        <v>700.8337763100825</v>
      </c>
      <c r="AD83" t="n">
        <v>566256.7366708855</v>
      </c>
      <c r="AE83" t="n">
        <v>774777.4485972236</v>
      </c>
      <c r="AF83" t="n">
        <v>1.775994634337299e-05</v>
      </c>
      <c r="AG83" t="n">
        <v>32</v>
      </c>
      <c r="AH83" t="n">
        <v>700833.7763100825</v>
      </c>
    </row>
    <row r="84">
      <c r="A84" t="n">
        <v>82</v>
      </c>
      <c r="B84" t="n">
        <v>120</v>
      </c>
      <c r="C84" t="inlineStr">
        <is>
          <t xml:space="preserve">CONCLUIDO	</t>
        </is>
      </c>
      <c r="D84" t="n">
        <v>3.6448</v>
      </c>
      <c r="E84" t="n">
        <v>27.44</v>
      </c>
      <c r="F84" t="n">
        <v>24.09</v>
      </c>
      <c r="G84" t="n">
        <v>103.24</v>
      </c>
      <c r="H84" t="n">
        <v>1.42</v>
      </c>
      <c r="I84" t="n">
        <v>14</v>
      </c>
      <c r="J84" t="n">
        <v>269.61</v>
      </c>
      <c r="K84" t="n">
        <v>57.72</v>
      </c>
      <c r="L84" t="n">
        <v>21.5</v>
      </c>
      <c r="M84" t="n">
        <v>12</v>
      </c>
      <c r="N84" t="n">
        <v>70.39</v>
      </c>
      <c r="O84" t="n">
        <v>33486.63</v>
      </c>
      <c r="P84" t="n">
        <v>371.32</v>
      </c>
      <c r="Q84" t="n">
        <v>452.6</v>
      </c>
      <c r="R84" t="n">
        <v>74.19</v>
      </c>
      <c r="S84" t="n">
        <v>57.64</v>
      </c>
      <c r="T84" t="n">
        <v>6164.2</v>
      </c>
      <c r="U84" t="n">
        <v>0.78</v>
      </c>
      <c r="V84" t="n">
        <v>0.88</v>
      </c>
      <c r="W84" t="n">
        <v>6.82</v>
      </c>
      <c r="X84" t="n">
        <v>0.37</v>
      </c>
      <c r="Y84" t="n">
        <v>1</v>
      </c>
      <c r="Z84" t="n">
        <v>10</v>
      </c>
      <c r="AA84" t="n">
        <v>565.7870910336845</v>
      </c>
      <c r="AB84" t="n">
        <v>774.1348587171021</v>
      </c>
      <c r="AC84" t="n">
        <v>700.2525143062393</v>
      </c>
      <c r="AD84" t="n">
        <v>565787.0910336846</v>
      </c>
      <c r="AE84" t="n">
        <v>774134.8587171021</v>
      </c>
      <c r="AF84" t="n">
        <v>1.776920926523535e-05</v>
      </c>
      <c r="AG84" t="n">
        <v>32</v>
      </c>
      <c r="AH84" t="n">
        <v>700252.5143062393</v>
      </c>
    </row>
    <row r="85">
      <c r="A85" t="n">
        <v>83</v>
      </c>
      <c r="B85" t="n">
        <v>120</v>
      </c>
      <c r="C85" t="inlineStr">
        <is>
          <t xml:space="preserve">CONCLUIDO	</t>
        </is>
      </c>
      <c r="D85" t="n">
        <v>3.6438</v>
      </c>
      <c r="E85" t="n">
        <v>27.44</v>
      </c>
      <c r="F85" t="n">
        <v>24.1</v>
      </c>
      <c r="G85" t="n">
        <v>103.27</v>
      </c>
      <c r="H85" t="n">
        <v>1.43</v>
      </c>
      <c r="I85" t="n">
        <v>14</v>
      </c>
      <c r="J85" t="n">
        <v>270.09</v>
      </c>
      <c r="K85" t="n">
        <v>57.72</v>
      </c>
      <c r="L85" t="n">
        <v>21.75</v>
      </c>
      <c r="M85" t="n">
        <v>12</v>
      </c>
      <c r="N85" t="n">
        <v>70.62</v>
      </c>
      <c r="O85" t="n">
        <v>33545.41</v>
      </c>
      <c r="P85" t="n">
        <v>370.73</v>
      </c>
      <c r="Q85" t="n">
        <v>452.56</v>
      </c>
      <c r="R85" t="n">
        <v>74.45</v>
      </c>
      <c r="S85" t="n">
        <v>57.64</v>
      </c>
      <c r="T85" t="n">
        <v>6291.89</v>
      </c>
      <c r="U85" t="n">
        <v>0.77</v>
      </c>
      <c r="V85" t="n">
        <v>0.88</v>
      </c>
      <c r="W85" t="n">
        <v>6.82</v>
      </c>
      <c r="X85" t="n">
        <v>0.37</v>
      </c>
      <c r="Y85" t="n">
        <v>1</v>
      </c>
      <c r="Z85" t="n">
        <v>10</v>
      </c>
      <c r="AA85" t="n">
        <v>565.4844962975387</v>
      </c>
      <c r="AB85" t="n">
        <v>773.7208352495697</v>
      </c>
      <c r="AC85" t="n">
        <v>699.8780046573626</v>
      </c>
      <c r="AD85" t="n">
        <v>565484.4962975387</v>
      </c>
      <c r="AE85" t="n">
        <v>773720.8352495697</v>
      </c>
      <c r="AF85" t="n">
        <v>1.776433404320253e-05</v>
      </c>
      <c r="AG85" t="n">
        <v>32</v>
      </c>
      <c r="AH85" t="n">
        <v>699878.0046573626</v>
      </c>
    </row>
    <row r="86">
      <c r="A86" t="n">
        <v>84</v>
      </c>
      <c r="B86" t="n">
        <v>120</v>
      </c>
      <c r="C86" t="inlineStr">
        <is>
          <t xml:space="preserve">CONCLUIDO	</t>
        </is>
      </c>
      <c r="D86" t="n">
        <v>3.6423</v>
      </c>
      <c r="E86" t="n">
        <v>27.46</v>
      </c>
      <c r="F86" t="n">
        <v>24.11</v>
      </c>
      <c r="G86" t="n">
        <v>103.32</v>
      </c>
      <c r="H86" t="n">
        <v>1.45</v>
      </c>
      <c r="I86" t="n">
        <v>14</v>
      </c>
      <c r="J86" t="n">
        <v>270.57</v>
      </c>
      <c r="K86" t="n">
        <v>57.72</v>
      </c>
      <c r="L86" t="n">
        <v>22</v>
      </c>
      <c r="M86" t="n">
        <v>12</v>
      </c>
      <c r="N86" t="n">
        <v>70.84</v>
      </c>
      <c r="O86" t="n">
        <v>33604.28</v>
      </c>
      <c r="P86" t="n">
        <v>370.16</v>
      </c>
      <c r="Q86" t="n">
        <v>452.61</v>
      </c>
      <c r="R86" t="n">
        <v>74.7</v>
      </c>
      <c r="S86" t="n">
        <v>57.64</v>
      </c>
      <c r="T86" t="n">
        <v>6419.73</v>
      </c>
      <c r="U86" t="n">
        <v>0.77</v>
      </c>
      <c r="V86" t="n">
        <v>0.88</v>
      </c>
      <c r="W86" t="n">
        <v>6.82</v>
      </c>
      <c r="X86" t="n">
        <v>0.38</v>
      </c>
      <c r="Y86" t="n">
        <v>1</v>
      </c>
      <c r="Z86" t="n">
        <v>10</v>
      </c>
      <c r="AA86" t="n">
        <v>565.2330195926924</v>
      </c>
      <c r="AB86" t="n">
        <v>773.3767537276296</v>
      </c>
      <c r="AC86" t="n">
        <v>699.5667617929549</v>
      </c>
      <c r="AD86" t="n">
        <v>565233.0195926924</v>
      </c>
      <c r="AE86" t="n">
        <v>773376.7537276297</v>
      </c>
      <c r="AF86" t="n">
        <v>1.775702121015329e-05</v>
      </c>
      <c r="AG86" t="n">
        <v>32</v>
      </c>
      <c r="AH86" t="n">
        <v>699566.761792955</v>
      </c>
    </row>
    <row r="87">
      <c r="A87" t="n">
        <v>85</v>
      </c>
      <c r="B87" t="n">
        <v>120</v>
      </c>
      <c r="C87" t="inlineStr">
        <is>
          <t xml:space="preserve">CONCLUIDO	</t>
        </is>
      </c>
      <c r="D87" t="n">
        <v>3.6514</v>
      </c>
      <c r="E87" t="n">
        <v>27.39</v>
      </c>
      <c r="F87" t="n">
        <v>24.09</v>
      </c>
      <c r="G87" t="n">
        <v>111.17</v>
      </c>
      <c r="H87" t="n">
        <v>1.46</v>
      </c>
      <c r="I87" t="n">
        <v>13</v>
      </c>
      <c r="J87" t="n">
        <v>271.05</v>
      </c>
      <c r="K87" t="n">
        <v>57.72</v>
      </c>
      <c r="L87" t="n">
        <v>22.25</v>
      </c>
      <c r="M87" t="n">
        <v>11</v>
      </c>
      <c r="N87" t="n">
        <v>71.06999999999999</v>
      </c>
      <c r="O87" t="n">
        <v>33663.24</v>
      </c>
      <c r="P87" t="n">
        <v>370.45</v>
      </c>
      <c r="Q87" t="n">
        <v>452.58</v>
      </c>
      <c r="R87" t="n">
        <v>74.09999999999999</v>
      </c>
      <c r="S87" t="n">
        <v>57.64</v>
      </c>
      <c r="T87" t="n">
        <v>6121.27</v>
      </c>
      <c r="U87" t="n">
        <v>0.78</v>
      </c>
      <c r="V87" t="n">
        <v>0.88</v>
      </c>
      <c r="W87" t="n">
        <v>6.82</v>
      </c>
      <c r="X87" t="n">
        <v>0.36</v>
      </c>
      <c r="Y87" t="n">
        <v>1</v>
      </c>
      <c r="Z87" t="n">
        <v>10</v>
      </c>
      <c r="AA87" t="n">
        <v>564.7093250525392</v>
      </c>
      <c r="AB87" t="n">
        <v>772.6602117540195</v>
      </c>
      <c r="AC87" t="n">
        <v>698.9186055796333</v>
      </c>
      <c r="AD87" t="n">
        <v>564709.3250525391</v>
      </c>
      <c r="AE87" t="n">
        <v>772660.2117540195</v>
      </c>
      <c r="AF87" t="n">
        <v>1.780138573065199e-05</v>
      </c>
      <c r="AG87" t="n">
        <v>32</v>
      </c>
      <c r="AH87" t="n">
        <v>698918.6055796333</v>
      </c>
    </row>
    <row r="88">
      <c r="A88" t="n">
        <v>86</v>
      </c>
      <c r="B88" t="n">
        <v>120</v>
      </c>
      <c r="C88" t="inlineStr">
        <is>
          <t xml:space="preserve">CONCLUIDO	</t>
        </is>
      </c>
      <c r="D88" t="n">
        <v>3.6529</v>
      </c>
      <c r="E88" t="n">
        <v>27.38</v>
      </c>
      <c r="F88" t="n">
        <v>24.07</v>
      </c>
      <c r="G88" t="n">
        <v>111.11</v>
      </c>
      <c r="H88" t="n">
        <v>1.47</v>
      </c>
      <c r="I88" t="n">
        <v>13</v>
      </c>
      <c r="J88" t="n">
        <v>271.52</v>
      </c>
      <c r="K88" t="n">
        <v>57.72</v>
      </c>
      <c r="L88" t="n">
        <v>22.5</v>
      </c>
      <c r="M88" t="n">
        <v>11</v>
      </c>
      <c r="N88" t="n">
        <v>71.3</v>
      </c>
      <c r="O88" t="n">
        <v>33722.28</v>
      </c>
      <c r="P88" t="n">
        <v>370.8</v>
      </c>
      <c r="Q88" t="n">
        <v>452.59</v>
      </c>
      <c r="R88" t="n">
        <v>73.72</v>
      </c>
      <c r="S88" t="n">
        <v>57.64</v>
      </c>
      <c r="T88" t="n">
        <v>5931.24</v>
      </c>
      <c r="U88" t="n">
        <v>0.78</v>
      </c>
      <c r="V88" t="n">
        <v>0.88</v>
      </c>
      <c r="W88" t="n">
        <v>6.82</v>
      </c>
      <c r="X88" t="n">
        <v>0.35</v>
      </c>
      <c r="Y88" t="n">
        <v>1</v>
      </c>
      <c r="Z88" t="n">
        <v>10</v>
      </c>
      <c r="AA88" t="n">
        <v>564.8018679700934</v>
      </c>
      <c r="AB88" t="n">
        <v>772.7868330565226</v>
      </c>
      <c r="AC88" t="n">
        <v>699.0331423227396</v>
      </c>
      <c r="AD88" t="n">
        <v>564801.8679700934</v>
      </c>
      <c r="AE88" t="n">
        <v>772786.8330565226</v>
      </c>
      <c r="AF88" t="n">
        <v>1.780869856370122e-05</v>
      </c>
      <c r="AG88" t="n">
        <v>32</v>
      </c>
      <c r="AH88" t="n">
        <v>699033.1423227397</v>
      </c>
    </row>
    <row r="89">
      <c r="A89" t="n">
        <v>87</v>
      </c>
      <c r="B89" t="n">
        <v>120</v>
      </c>
      <c r="C89" t="inlineStr">
        <is>
          <t xml:space="preserve">CONCLUIDO	</t>
        </is>
      </c>
      <c r="D89" t="n">
        <v>3.653</v>
      </c>
      <c r="E89" t="n">
        <v>27.37</v>
      </c>
      <c r="F89" t="n">
        <v>24.07</v>
      </c>
      <c r="G89" t="n">
        <v>111.11</v>
      </c>
      <c r="H89" t="n">
        <v>1.49</v>
      </c>
      <c r="I89" t="n">
        <v>13</v>
      </c>
      <c r="J89" t="n">
        <v>272</v>
      </c>
      <c r="K89" t="n">
        <v>57.72</v>
      </c>
      <c r="L89" t="n">
        <v>22.75</v>
      </c>
      <c r="M89" t="n">
        <v>11</v>
      </c>
      <c r="N89" t="n">
        <v>71.53</v>
      </c>
      <c r="O89" t="n">
        <v>33781.41</v>
      </c>
      <c r="P89" t="n">
        <v>371.3</v>
      </c>
      <c r="Q89" t="n">
        <v>452.6</v>
      </c>
      <c r="R89" t="n">
        <v>73.72</v>
      </c>
      <c r="S89" t="n">
        <v>57.64</v>
      </c>
      <c r="T89" t="n">
        <v>5933.69</v>
      </c>
      <c r="U89" t="n">
        <v>0.78</v>
      </c>
      <c r="V89" t="n">
        <v>0.88</v>
      </c>
      <c r="W89" t="n">
        <v>6.82</v>
      </c>
      <c r="X89" t="n">
        <v>0.35</v>
      </c>
      <c r="Y89" t="n">
        <v>1</v>
      </c>
      <c r="Z89" t="n">
        <v>10</v>
      </c>
      <c r="AA89" t="n">
        <v>565.1253495587555</v>
      </c>
      <c r="AB89" t="n">
        <v>773.2294348371307</v>
      </c>
      <c r="AC89" t="n">
        <v>699.433502810602</v>
      </c>
      <c r="AD89" t="n">
        <v>565125.3495587555</v>
      </c>
      <c r="AE89" t="n">
        <v>773229.4348371307</v>
      </c>
      <c r="AF89" t="n">
        <v>1.78091860859045e-05</v>
      </c>
      <c r="AG89" t="n">
        <v>32</v>
      </c>
      <c r="AH89" t="n">
        <v>699433.5028106021</v>
      </c>
    </row>
    <row r="90">
      <c r="A90" t="n">
        <v>88</v>
      </c>
      <c r="B90" t="n">
        <v>120</v>
      </c>
      <c r="C90" t="inlineStr">
        <is>
          <t xml:space="preserve">CONCLUIDO	</t>
        </is>
      </c>
      <c r="D90" t="n">
        <v>3.6547</v>
      </c>
      <c r="E90" t="n">
        <v>27.36</v>
      </c>
      <c r="F90" t="n">
        <v>24.06</v>
      </c>
      <c r="G90" t="n">
        <v>111.05</v>
      </c>
      <c r="H90" t="n">
        <v>1.5</v>
      </c>
      <c r="I90" t="n">
        <v>13</v>
      </c>
      <c r="J90" t="n">
        <v>272.49</v>
      </c>
      <c r="K90" t="n">
        <v>57.72</v>
      </c>
      <c r="L90" t="n">
        <v>23</v>
      </c>
      <c r="M90" t="n">
        <v>11</v>
      </c>
      <c r="N90" t="n">
        <v>71.76000000000001</v>
      </c>
      <c r="O90" t="n">
        <v>33840.76</v>
      </c>
      <c r="P90" t="n">
        <v>371.39</v>
      </c>
      <c r="Q90" t="n">
        <v>452.6</v>
      </c>
      <c r="R90" t="n">
        <v>73.19</v>
      </c>
      <c r="S90" t="n">
        <v>57.64</v>
      </c>
      <c r="T90" t="n">
        <v>5667.36</v>
      </c>
      <c r="U90" t="n">
        <v>0.79</v>
      </c>
      <c r="V90" t="n">
        <v>0.88</v>
      </c>
      <c r="W90" t="n">
        <v>6.82</v>
      </c>
      <c r="X90" t="n">
        <v>0.34</v>
      </c>
      <c r="Y90" t="n">
        <v>1</v>
      </c>
      <c r="Z90" t="n">
        <v>10</v>
      </c>
      <c r="AA90" t="n">
        <v>565.0433140153966</v>
      </c>
      <c r="AB90" t="n">
        <v>773.1171901875541</v>
      </c>
      <c r="AC90" t="n">
        <v>699.3319706328446</v>
      </c>
      <c r="AD90" t="n">
        <v>565043.3140153966</v>
      </c>
      <c r="AE90" t="n">
        <v>773117.1901875541</v>
      </c>
      <c r="AF90" t="n">
        <v>1.78174739633603e-05</v>
      </c>
      <c r="AG90" t="n">
        <v>32</v>
      </c>
      <c r="AH90" t="n">
        <v>699331.9706328446</v>
      </c>
    </row>
    <row r="91">
      <c r="A91" t="n">
        <v>89</v>
      </c>
      <c r="B91" t="n">
        <v>120</v>
      </c>
      <c r="C91" t="inlineStr">
        <is>
          <t xml:space="preserve">CONCLUIDO	</t>
        </is>
      </c>
      <c r="D91" t="n">
        <v>3.6536</v>
      </c>
      <c r="E91" t="n">
        <v>27.37</v>
      </c>
      <c r="F91" t="n">
        <v>24.07</v>
      </c>
      <c r="G91" t="n">
        <v>111.09</v>
      </c>
      <c r="H91" t="n">
        <v>1.52</v>
      </c>
      <c r="I91" t="n">
        <v>13</v>
      </c>
      <c r="J91" t="n">
        <v>272.97</v>
      </c>
      <c r="K91" t="n">
        <v>57.72</v>
      </c>
      <c r="L91" t="n">
        <v>23.25</v>
      </c>
      <c r="M91" t="n">
        <v>11</v>
      </c>
      <c r="N91" t="n">
        <v>71.98999999999999</v>
      </c>
      <c r="O91" t="n">
        <v>33900.07</v>
      </c>
      <c r="P91" t="n">
        <v>371.28</v>
      </c>
      <c r="Q91" t="n">
        <v>452.6</v>
      </c>
      <c r="R91" t="n">
        <v>73.59999999999999</v>
      </c>
      <c r="S91" t="n">
        <v>57.64</v>
      </c>
      <c r="T91" t="n">
        <v>5872.76</v>
      </c>
      <c r="U91" t="n">
        <v>0.78</v>
      </c>
      <c r="V91" t="n">
        <v>0.88</v>
      </c>
      <c r="W91" t="n">
        <v>6.81</v>
      </c>
      <c r="X91" t="n">
        <v>0.34</v>
      </c>
      <c r="Y91" t="n">
        <v>1</v>
      </c>
      <c r="Z91" t="n">
        <v>10</v>
      </c>
      <c r="AA91" t="n">
        <v>565.0666561195068</v>
      </c>
      <c r="AB91" t="n">
        <v>773.1491278841788</v>
      </c>
      <c r="AC91" t="n">
        <v>699.3608602405283</v>
      </c>
      <c r="AD91" t="n">
        <v>565066.6561195068</v>
      </c>
      <c r="AE91" t="n">
        <v>773149.1278841788</v>
      </c>
      <c r="AF91" t="n">
        <v>1.78121112191242e-05</v>
      </c>
      <c r="AG91" t="n">
        <v>32</v>
      </c>
      <c r="AH91" t="n">
        <v>699360.8602405282</v>
      </c>
    </row>
    <row r="92">
      <c r="A92" t="n">
        <v>90</v>
      </c>
      <c r="B92" t="n">
        <v>120</v>
      </c>
      <c r="C92" t="inlineStr">
        <is>
          <t xml:space="preserve">CONCLUIDO	</t>
        </is>
      </c>
      <c r="D92" t="n">
        <v>3.6559</v>
      </c>
      <c r="E92" t="n">
        <v>27.35</v>
      </c>
      <c r="F92" t="n">
        <v>24.05</v>
      </c>
      <c r="G92" t="n">
        <v>111.01</v>
      </c>
      <c r="H92" t="n">
        <v>1.53</v>
      </c>
      <c r="I92" t="n">
        <v>13</v>
      </c>
      <c r="J92" t="n">
        <v>273.45</v>
      </c>
      <c r="K92" t="n">
        <v>57.72</v>
      </c>
      <c r="L92" t="n">
        <v>23.5</v>
      </c>
      <c r="M92" t="n">
        <v>11</v>
      </c>
      <c r="N92" t="n">
        <v>72.22</v>
      </c>
      <c r="O92" t="n">
        <v>33959.47</v>
      </c>
      <c r="P92" t="n">
        <v>370.62</v>
      </c>
      <c r="Q92" t="n">
        <v>452.59</v>
      </c>
      <c r="R92" t="n">
        <v>73.08</v>
      </c>
      <c r="S92" t="n">
        <v>57.64</v>
      </c>
      <c r="T92" t="n">
        <v>5615.34</v>
      </c>
      <c r="U92" t="n">
        <v>0.79</v>
      </c>
      <c r="V92" t="n">
        <v>0.88</v>
      </c>
      <c r="W92" t="n">
        <v>6.81</v>
      </c>
      <c r="X92" t="n">
        <v>0.33</v>
      </c>
      <c r="Y92" t="n">
        <v>1</v>
      </c>
      <c r="Z92" t="n">
        <v>10</v>
      </c>
      <c r="AA92" t="n">
        <v>564.4302329134701</v>
      </c>
      <c r="AB92" t="n">
        <v>772.2783455766693</v>
      </c>
      <c r="AC92" t="n">
        <v>698.5731841742968</v>
      </c>
      <c r="AD92" t="n">
        <v>564430.2329134701</v>
      </c>
      <c r="AE92" t="n">
        <v>772278.3455766693</v>
      </c>
      <c r="AF92" t="n">
        <v>1.782332422979969e-05</v>
      </c>
      <c r="AG92" t="n">
        <v>32</v>
      </c>
      <c r="AH92" t="n">
        <v>698573.1841742968</v>
      </c>
    </row>
    <row r="93">
      <c r="A93" t="n">
        <v>91</v>
      </c>
      <c r="B93" t="n">
        <v>120</v>
      </c>
      <c r="C93" t="inlineStr">
        <is>
          <t xml:space="preserve">CONCLUIDO	</t>
        </is>
      </c>
      <c r="D93" t="n">
        <v>3.6529</v>
      </c>
      <c r="E93" t="n">
        <v>27.38</v>
      </c>
      <c r="F93" t="n">
        <v>24.07</v>
      </c>
      <c r="G93" t="n">
        <v>111.11</v>
      </c>
      <c r="H93" t="n">
        <v>1.54</v>
      </c>
      <c r="I93" t="n">
        <v>13</v>
      </c>
      <c r="J93" t="n">
        <v>273.93</v>
      </c>
      <c r="K93" t="n">
        <v>57.72</v>
      </c>
      <c r="L93" t="n">
        <v>23.75</v>
      </c>
      <c r="M93" t="n">
        <v>11</v>
      </c>
      <c r="N93" t="n">
        <v>72.45999999999999</v>
      </c>
      <c r="O93" t="n">
        <v>34018.96</v>
      </c>
      <c r="P93" t="n">
        <v>370.45</v>
      </c>
      <c r="Q93" t="n">
        <v>452.55</v>
      </c>
      <c r="R93" t="n">
        <v>73.76000000000001</v>
      </c>
      <c r="S93" t="n">
        <v>57.64</v>
      </c>
      <c r="T93" t="n">
        <v>5953.84</v>
      </c>
      <c r="U93" t="n">
        <v>0.78</v>
      </c>
      <c r="V93" t="n">
        <v>0.88</v>
      </c>
      <c r="W93" t="n">
        <v>6.82</v>
      </c>
      <c r="X93" t="n">
        <v>0.35</v>
      </c>
      <c r="Y93" t="n">
        <v>1</v>
      </c>
      <c r="Z93" t="n">
        <v>10</v>
      </c>
      <c r="AA93" t="n">
        <v>564.5701269182733</v>
      </c>
      <c r="AB93" t="n">
        <v>772.4697547257288</v>
      </c>
      <c r="AC93" t="n">
        <v>698.7463255028144</v>
      </c>
      <c r="AD93" t="n">
        <v>564570.1269182733</v>
      </c>
      <c r="AE93" t="n">
        <v>772469.7547257288</v>
      </c>
      <c r="AF93" t="n">
        <v>1.780869856370122e-05</v>
      </c>
      <c r="AG93" t="n">
        <v>32</v>
      </c>
      <c r="AH93" t="n">
        <v>698746.3255028145</v>
      </c>
    </row>
    <row r="94">
      <c r="A94" t="n">
        <v>92</v>
      </c>
      <c r="B94" t="n">
        <v>120</v>
      </c>
      <c r="C94" t="inlineStr">
        <is>
          <t xml:space="preserve">CONCLUIDO	</t>
        </is>
      </c>
      <c r="D94" t="n">
        <v>3.6638</v>
      </c>
      <c r="E94" t="n">
        <v>27.29</v>
      </c>
      <c r="F94" t="n">
        <v>24.04</v>
      </c>
      <c r="G94" t="n">
        <v>120.19</v>
      </c>
      <c r="H94" t="n">
        <v>1.56</v>
      </c>
      <c r="I94" t="n">
        <v>12</v>
      </c>
      <c r="J94" t="n">
        <v>274.41</v>
      </c>
      <c r="K94" t="n">
        <v>57.72</v>
      </c>
      <c r="L94" t="n">
        <v>24</v>
      </c>
      <c r="M94" t="n">
        <v>10</v>
      </c>
      <c r="N94" t="n">
        <v>72.69</v>
      </c>
      <c r="O94" t="n">
        <v>34078.55</v>
      </c>
      <c r="P94" t="n">
        <v>368.98</v>
      </c>
      <c r="Q94" t="n">
        <v>452.56</v>
      </c>
      <c r="R94" t="n">
        <v>72.47</v>
      </c>
      <c r="S94" t="n">
        <v>57.64</v>
      </c>
      <c r="T94" t="n">
        <v>5312.45</v>
      </c>
      <c r="U94" t="n">
        <v>0.8</v>
      </c>
      <c r="V94" t="n">
        <v>0.88</v>
      </c>
      <c r="W94" t="n">
        <v>6.82</v>
      </c>
      <c r="X94" t="n">
        <v>0.31</v>
      </c>
      <c r="Y94" t="n">
        <v>1</v>
      </c>
      <c r="Z94" t="n">
        <v>10</v>
      </c>
      <c r="AA94" t="n">
        <v>562.7394649506244</v>
      </c>
      <c r="AB94" t="n">
        <v>769.9649622584856</v>
      </c>
      <c r="AC94" t="n">
        <v>696.4805869131468</v>
      </c>
      <c r="AD94" t="n">
        <v>562739.4649506244</v>
      </c>
      <c r="AE94" t="n">
        <v>769964.9622584856</v>
      </c>
      <c r="AF94" t="n">
        <v>1.7861838483859e-05</v>
      </c>
      <c r="AG94" t="n">
        <v>32</v>
      </c>
      <c r="AH94" t="n">
        <v>696480.5869131468</v>
      </c>
    </row>
    <row r="95">
      <c r="A95" t="n">
        <v>93</v>
      </c>
      <c r="B95" t="n">
        <v>120</v>
      </c>
      <c r="C95" t="inlineStr">
        <is>
          <t xml:space="preserve">CONCLUIDO	</t>
        </is>
      </c>
      <c r="D95" t="n">
        <v>3.6656</v>
      </c>
      <c r="E95" t="n">
        <v>27.28</v>
      </c>
      <c r="F95" t="n">
        <v>24.02</v>
      </c>
      <c r="G95" t="n">
        <v>120.12</v>
      </c>
      <c r="H95" t="n">
        <v>1.57</v>
      </c>
      <c r="I95" t="n">
        <v>12</v>
      </c>
      <c r="J95" t="n">
        <v>274.9</v>
      </c>
      <c r="K95" t="n">
        <v>57.72</v>
      </c>
      <c r="L95" t="n">
        <v>24.25</v>
      </c>
      <c r="M95" t="n">
        <v>10</v>
      </c>
      <c r="N95" t="n">
        <v>72.92</v>
      </c>
      <c r="O95" t="n">
        <v>34138.22</v>
      </c>
      <c r="P95" t="n">
        <v>368.94</v>
      </c>
      <c r="Q95" t="n">
        <v>452.56</v>
      </c>
      <c r="R95" t="n">
        <v>72.16</v>
      </c>
      <c r="S95" t="n">
        <v>57.64</v>
      </c>
      <c r="T95" t="n">
        <v>5156.75</v>
      </c>
      <c r="U95" t="n">
        <v>0.8</v>
      </c>
      <c r="V95" t="n">
        <v>0.88</v>
      </c>
      <c r="W95" t="n">
        <v>6.81</v>
      </c>
      <c r="X95" t="n">
        <v>0.3</v>
      </c>
      <c r="Y95" t="n">
        <v>1</v>
      </c>
      <c r="Z95" t="n">
        <v>10</v>
      </c>
      <c r="AA95" t="n">
        <v>562.5527050937105</v>
      </c>
      <c r="AB95" t="n">
        <v>769.7094291829925</v>
      </c>
      <c r="AC95" t="n">
        <v>696.2494415557359</v>
      </c>
      <c r="AD95" t="n">
        <v>562552.7050937106</v>
      </c>
      <c r="AE95" t="n">
        <v>769709.4291829925</v>
      </c>
      <c r="AF95" t="n">
        <v>1.787061388351808e-05</v>
      </c>
      <c r="AG95" t="n">
        <v>32</v>
      </c>
      <c r="AH95" t="n">
        <v>696249.4415557359</v>
      </c>
    </row>
    <row r="96">
      <c r="A96" t="n">
        <v>94</v>
      </c>
      <c r="B96" t="n">
        <v>120</v>
      </c>
      <c r="C96" t="inlineStr">
        <is>
          <t xml:space="preserve">CONCLUIDO	</t>
        </is>
      </c>
      <c r="D96" t="n">
        <v>3.6654</v>
      </c>
      <c r="E96" t="n">
        <v>27.28</v>
      </c>
      <c r="F96" t="n">
        <v>24.03</v>
      </c>
      <c r="G96" t="n">
        <v>120.13</v>
      </c>
      <c r="H96" t="n">
        <v>1.58</v>
      </c>
      <c r="I96" t="n">
        <v>12</v>
      </c>
      <c r="J96" t="n">
        <v>275.38</v>
      </c>
      <c r="K96" t="n">
        <v>57.72</v>
      </c>
      <c r="L96" t="n">
        <v>24.5</v>
      </c>
      <c r="M96" t="n">
        <v>10</v>
      </c>
      <c r="N96" t="n">
        <v>73.16</v>
      </c>
      <c r="O96" t="n">
        <v>34197.98</v>
      </c>
      <c r="P96" t="n">
        <v>369.35</v>
      </c>
      <c r="Q96" t="n">
        <v>452.57</v>
      </c>
      <c r="R96" t="n">
        <v>72.15000000000001</v>
      </c>
      <c r="S96" t="n">
        <v>57.64</v>
      </c>
      <c r="T96" t="n">
        <v>5151.34</v>
      </c>
      <c r="U96" t="n">
        <v>0.8</v>
      </c>
      <c r="V96" t="n">
        <v>0.88</v>
      </c>
      <c r="W96" t="n">
        <v>6.81</v>
      </c>
      <c r="X96" t="n">
        <v>0.3</v>
      </c>
      <c r="Y96" t="n">
        <v>1</v>
      </c>
      <c r="Z96" t="n">
        <v>10</v>
      </c>
      <c r="AA96" t="n">
        <v>562.8510221766791</v>
      </c>
      <c r="AB96" t="n">
        <v>770.117599776731</v>
      </c>
      <c r="AC96" t="n">
        <v>696.6186569208789</v>
      </c>
      <c r="AD96" t="n">
        <v>562851.0221766791</v>
      </c>
      <c r="AE96" t="n">
        <v>770117.599776731</v>
      </c>
      <c r="AF96" t="n">
        <v>1.786963883911152e-05</v>
      </c>
      <c r="AG96" t="n">
        <v>32</v>
      </c>
      <c r="AH96" t="n">
        <v>696618.6569208789</v>
      </c>
    </row>
    <row r="97">
      <c r="A97" t="n">
        <v>95</v>
      </c>
      <c r="B97" t="n">
        <v>120</v>
      </c>
      <c r="C97" t="inlineStr">
        <is>
          <t xml:space="preserve">CONCLUIDO	</t>
        </is>
      </c>
      <c r="D97" t="n">
        <v>3.6662</v>
      </c>
      <c r="E97" t="n">
        <v>27.28</v>
      </c>
      <c r="F97" t="n">
        <v>24.02</v>
      </c>
      <c r="G97" t="n">
        <v>120.1</v>
      </c>
      <c r="H97" t="n">
        <v>1.6</v>
      </c>
      <c r="I97" t="n">
        <v>12</v>
      </c>
      <c r="J97" t="n">
        <v>275.87</v>
      </c>
      <c r="K97" t="n">
        <v>57.72</v>
      </c>
      <c r="L97" t="n">
        <v>24.75</v>
      </c>
      <c r="M97" t="n">
        <v>10</v>
      </c>
      <c r="N97" t="n">
        <v>73.39</v>
      </c>
      <c r="O97" t="n">
        <v>34257.84</v>
      </c>
      <c r="P97" t="n">
        <v>369.75</v>
      </c>
      <c r="Q97" t="n">
        <v>452.6</v>
      </c>
      <c r="R97" t="n">
        <v>71.92</v>
      </c>
      <c r="S97" t="n">
        <v>57.64</v>
      </c>
      <c r="T97" t="n">
        <v>5040.38</v>
      </c>
      <c r="U97" t="n">
        <v>0.8</v>
      </c>
      <c r="V97" t="n">
        <v>0.88</v>
      </c>
      <c r="W97" t="n">
        <v>6.81</v>
      </c>
      <c r="X97" t="n">
        <v>0.3</v>
      </c>
      <c r="Y97" t="n">
        <v>1</v>
      </c>
      <c r="Z97" t="n">
        <v>10</v>
      </c>
      <c r="AA97" t="n">
        <v>563.0421981072353</v>
      </c>
      <c r="AB97" t="n">
        <v>770.3791751190049</v>
      </c>
      <c r="AC97" t="n">
        <v>696.8552678796095</v>
      </c>
      <c r="AD97" t="n">
        <v>563042.1981072354</v>
      </c>
      <c r="AE97" t="n">
        <v>770379.1751190049</v>
      </c>
      <c r="AF97" t="n">
        <v>1.787353901673778e-05</v>
      </c>
      <c r="AG97" t="n">
        <v>32</v>
      </c>
      <c r="AH97" t="n">
        <v>696855.2678796095</v>
      </c>
    </row>
    <row r="98">
      <c r="A98" t="n">
        <v>96</v>
      </c>
      <c r="B98" t="n">
        <v>120</v>
      </c>
      <c r="C98" t="inlineStr">
        <is>
          <t xml:space="preserve">CONCLUIDO	</t>
        </is>
      </c>
      <c r="D98" t="n">
        <v>3.6639</v>
      </c>
      <c r="E98" t="n">
        <v>27.29</v>
      </c>
      <c r="F98" t="n">
        <v>24.04</v>
      </c>
      <c r="G98" t="n">
        <v>120.19</v>
      </c>
      <c r="H98" t="n">
        <v>1.61</v>
      </c>
      <c r="I98" t="n">
        <v>12</v>
      </c>
      <c r="J98" t="n">
        <v>276.35</v>
      </c>
      <c r="K98" t="n">
        <v>57.72</v>
      </c>
      <c r="L98" t="n">
        <v>25</v>
      </c>
      <c r="M98" t="n">
        <v>10</v>
      </c>
      <c r="N98" t="n">
        <v>73.63</v>
      </c>
      <c r="O98" t="n">
        <v>34317.79</v>
      </c>
      <c r="P98" t="n">
        <v>369.98</v>
      </c>
      <c r="Q98" t="n">
        <v>452.57</v>
      </c>
      <c r="R98" t="n">
        <v>72.47</v>
      </c>
      <c r="S98" t="n">
        <v>57.64</v>
      </c>
      <c r="T98" t="n">
        <v>5314.18</v>
      </c>
      <c r="U98" t="n">
        <v>0.8</v>
      </c>
      <c r="V98" t="n">
        <v>0.88</v>
      </c>
      <c r="W98" t="n">
        <v>6.82</v>
      </c>
      <c r="X98" t="n">
        <v>0.31</v>
      </c>
      <c r="Y98" t="n">
        <v>1</v>
      </c>
      <c r="Z98" t="n">
        <v>10</v>
      </c>
      <c r="AA98" t="n">
        <v>563.3921051999969</v>
      </c>
      <c r="AB98" t="n">
        <v>770.8579334401327</v>
      </c>
      <c r="AC98" t="n">
        <v>697.2883341785104</v>
      </c>
      <c r="AD98" t="n">
        <v>563392.1051999968</v>
      </c>
      <c r="AE98" t="n">
        <v>770857.9334401326</v>
      </c>
      <c r="AF98" t="n">
        <v>1.786232600606228e-05</v>
      </c>
      <c r="AG98" t="n">
        <v>32</v>
      </c>
      <c r="AH98" t="n">
        <v>697288.3341785104</v>
      </c>
    </row>
    <row r="99">
      <c r="A99" t="n">
        <v>97</v>
      </c>
      <c r="B99" t="n">
        <v>120</v>
      </c>
      <c r="C99" t="inlineStr">
        <is>
          <t xml:space="preserve">CONCLUIDO	</t>
        </is>
      </c>
      <c r="D99" t="n">
        <v>3.664</v>
      </c>
      <c r="E99" t="n">
        <v>27.29</v>
      </c>
      <c r="F99" t="n">
        <v>24.04</v>
      </c>
      <c r="G99" t="n">
        <v>120.18</v>
      </c>
      <c r="H99" t="n">
        <v>1.62</v>
      </c>
      <c r="I99" t="n">
        <v>12</v>
      </c>
      <c r="J99" t="n">
        <v>276.84</v>
      </c>
      <c r="K99" t="n">
        <v>57.72</v>
      </c>
      <c r="L99" t="n">
        <v>25.25</v>
      </c>
      <c r="M99" t="n">
        <v>10</v>
      </c>
      <c r="N99" t="n">
        <v>73.87</v>
      </c>
      <c r="O99" t="n">
        <v>34377.83</v>
      </c>
      <c r="P99" t="n">
        <v>369.9</v>
      </c>
      <c r="Q99" t="n">
        <v>452.66</v>
      </c>
      <c r="R99" t="n">
        <v>72.45</v>
      </c>
      <c r="S99" t="n">
        <v>57.64</v>
      </c>
      <c r="T99" t="n">
        <v>5301.83</v>
      </c>
      <c r="U99" t="n">
        <v>0.8</v>
      </c>
      <c r="V99" t="n">
        <v>0.88</v>
      </c>
      <c r="W99" t="n">
        <v>6.81</v>
      </c>
      <c r="X99" t="n">
        <v>0.31</v>
      </c>
      <c r="Y99" t="n">
        <v>1</v>
      </c>
      <c r="Z99" t="n">
        <v>10</v>
      </c>
      <c r="AA99" t="n">
        <v>563.3317894886189</v>
      </c>
      <c r="AB99" t="n">
        <v>770.775406822884</v>
      </c>
      <c r="AC99" t="n">
        <v>697.213683785785</v>
      </c>
      <c r="AD99" t="n">
        <v>563331.789488619</v>
      </c>
      <c r="AE99" t="n">
        <v>770775.406822884</v>
      </c>
      <c r="AF99" t="n">
        <v>1.786281352826556e-05</v>
      </c>
      <c r="AG99" t="n">
        <v>32</v>
      </c>
      <c r="AH99" t="n">
        <v>697213.683785785</v>
      </c>
    </row>
    <row r="100">
      <c r="A100" t="n">
        <v>98</v>
      </c>
      <c r="B100" t="n">
        <v>120</v>
      </c>
      <c r="C100" t="inlineStr">
        <is>
          <t xml:space="preserve">CONCLUIDO	</t>
        </is>
      </c>
      <c r="D100" t="n">
        <v>3.6649</v>
      </c>
      <c r="E100" t="n">
        <v>27.29</v>
      </c>
      <c r="F100" t="n">
        <v>24.03</v>
      </c>
      <c r="G100" t="n">
        <v>120.15</v>
      </c>
      <c r="H100" t="n">
        <v>1.64</v>
      </c>
      <c r="I100" t="n">
        <v>12</v>
      </c>
      <c r="J100" t="n">
        <v>277.33</v>
      </c>
      <c r="K100" t="n">
        <v>57.72</v>
      </c>
      <c r="L100" t="n">
        <v>25.5</v>
      </c>
      <c r="M100" t="n">
        <v>10</v>
      </c>
      <c r="N100" t="n">
        <v>74.09999999999999</v>
      </c>
      <c r="O100" t="n">
        <v>34437.96</v>
      </c>
      <c r="P100" t="n">
        <v>369.93</v>
      </c>
      <c r="Q100" t="n">
        <v>452.58</v>
      </c>
      <c r="R100" t="n">
        <v>72.33</v>
      </c>
      <c r="S100" t="n">
        <v>57.64</v>
      </c>
      <c r="T100" t="n">
        <v>5241.46</v>
      </c>
      <c r="U100" t="n">
        <v>0.8</v>
      </c>
      <c r="V100" t="n">
        <v>0.88</v>
      </c>
      <c r="W100" t="n">
        <v>6.81</v>
      </c>
      <c r="X100" t="n">
        <v>0.31</v>
      </c>
      <c r="Y100" t="n">
        <v>1</v>
      </c>
      <c r="Z100" t="n">
        <v>10</v>
      </c>
      <c r="AA100" t="n">
        <v>563.2712437315075</v>
      </c>
      <c r="AB100" t="n">
        <v>770.6925654469139</v>
      </c>
      <c r="AC100" t="n">
        <v>697.138748674469</v>
      </c>
      <c r="AD100" t="n">
        <v>563271.2437315076</v>
      </c>
      <c r="AE100" t="n">
        <v>770692.5654469139</v>
      </c>
      <c r="AF100" t="n">
        <v>1.78672012280951e-05</v>
      </c>
      <c r="AG100" t="n">
        <v>32</v>
      </c>
      <c r="AH100" t="n">
        <v>697138.748674469</v>
      </c>
    </row>
    <row r="101">
      <c r="A101" t="n">
        <v>99</v>
      </c>
      <c r="B101" t="n">
        <v>120</v>
      </c>
      <c r="C101" t="inlineStr">
        <is>
          <t xml:space="preserve">CONCLUIDO	</t>
        </is>
      </c>
      <c r="D101" t="n">
        <v>3.6641</v>
      </c>
      <c r="E101" t="n">
        <v>27.29</v>
      </c>
      <c r="F101" t="n">
        <v>24.04</v>
      </c>
      <c r="G101" t="n">
        <v>120.18</v>
      </c>
      <c r="H101" t="n">
        <v>1.65</v>
      </c>
      <c r="I101" t="n">
        <v>12</v>
      </c>
      <c r="J101" t="n">
        <v>277.82</v>
      </c>
      <c r="K101" t="n">
        <v>57.72</v>
      </c>
      <c r="L101" t="n">
        <v>25.75</v>
      </c>
      <c r="M101" t="n">
        <v>10</v>
      </c>
      <c r="N101" t="n">
        <v>74.34</v>
      </c>
      <c r="O101" t="n">
        <v>34498.19</v>
      </c>
      <c r="P101" t="n">
        <v>369.54</v>
      </c>
      <c r="Q101" t="n">
        <v>452.59</v>
      </c>
      <c r="R101" t="n">
        <v>72.68000000000001</v>
      </c>
      <c r="S101" t="n">
        <v>57.64</v>
      </c>
      <c r="T101" t="n">
        <v>5416.87</v>
      </c>
      <c r="U101" t="n">
        <v>0.79</v>
      </c>
      <c r="V101" t="n">
        <v>0.88</v>
      </c>
      <c r="W101" t="n">
        <v>6.81</v>
      </c>
      <c r="X101" t="n">
        <v>0.31</v>
      </c>
      <c r="Y101" t="n">
        <v>1</v>
      </c>
      <c r="Z101" t="n">
        <v>10</v>
      </c>
      <c r="AA101" t="n">
        <v>563.0866509155796</v>
      </c>
      <c r="AB101" t="n">
        <v>770.439997412501</v>
      </c>
      <c r="AC101" t="n">
        <v>696.9102853787789</v>
      </c>
      <c r="AD101" t="n">
        <v>563086.6509155796</v>
      </c>
      <c r="AE101" t="n">
        <v>770439.997412501</v>
      </c>
      <c r="AF101" t="n">
        <v>1.786330105046884e-05</v>
      </c>
      <c r="AG101" t="n">
        <v>32</v>
      </c>
      <c r="AH101" t="n">
        <v>696910.2853787789</v>
      </c>
    </row>
    <row r="102">
      <c r="A102" t="n">
        <v>100</v>
      </c>
      <c r="B102" t="n">
        <v>120</v>
      </c>
      <c r="C102" t="inlineStr">
        <is>
          <t xml:space="preserve">CONCLUIDO	</t>
        </is>
      </c>
      <c r="D102" t="n">
        <v>3.6644</v>
      </c>
      <c r="E102" t="n">
        <v>27.29</v>
      </c>
      <c r="F102" t="n">
        <v>24.03</v>
      </c>
      <c r="G102" t="n">
        <v>120.17</v>
      </c>
      <c r="H102" t="n">
        <v>1.66</v>
      </c>
      <c r="I102" t="n">
        <v>12</v>
      </c>
      <c r="J102" t="n">
        <v>278.31</v>
      </c>
      <c r="K102" t="n">
        <v>57.72</v>
      </c>
      <c r="L102" t="n">
        <v>26</v>
      </c>
      <c r="M102" t="n">
        <v>10</v>
      </c>
      <c r="N102" t="n">
        <v>74.58</v>
      </c>
      <c r="O102" t="n">
        <v>34558.51</v>
      </c>
      <c r="P102" t="n">
        <v>368.89</v>
      </c>
      <c r="Q102" t="n">
        <v>452.59</v>
      </c>
      <c r="R102" t="n">
        <v>72.44</v>
      </c>
      <c r="S102" t="n">
        <v>57.64</v>
      </c>
      <c r="T102" t="n">
        <v>5296.14</v>
      </c>
      <c r="U102" t="n">
        <v>0.8</v>
      </c>
      <c r="V102" t="n">
        <v>0.88</v>
      </c>
      <c r="W102" t="n">
        <v>6.81</v>
      </c>
      <c r="X102" t="n">
        <v>0.31</v>
      </c>
      <c r="Y102" t="n">
        <v>1</v>
      </c>
      <c r="Z102" t="n">
        <v>10</v>
      </c>
      <c r="AA102" t="n">
        <v>562.6223161905348</v>
      </c>
      <c r="AB102" t="n">
        <v>769.8046741566922</v>
      </c>
      <c r="AC102" t="n">
        <v>696.3355964828227</v>
      </c>
      <c r="AD102" t="n">
        <v>562622.3161905347</v>
      </c>
      <c r="AE102" t="n">
        <v>769804.6741566921</v>
      </c>
      <c r="AF102" t="n">
        <v>1.786476361707869e-05</v>
      </c>
      <c r="AG102" t="n">
        <v>32</v>
      </c>
      <c r="AH102" t="n">
        <v>696335.5964828227</v>
      </c>
    </row>
    <row r="103">
      <c r="A103" t="n">
        <v>101</v>
      </c>
      <c r="B103" t="n">
        <v>120</v>
      </c>
      <c r="C103" t="inlineStr">
        <is>
          <t xml:space="preserve">CONCLUIDO	</t>
        </is>
      </c>
      <c r="D103" t="n">
        <v>3.6622</v>
      </c>
      <c r="E103" t="n">
        <v>27.31</v>
      </c>
      <c r="F103" t="n">
        <v>24.05</v>
      </c>
      <c r="G103" t="n">
        <v>120.25</v>
      </c>
      <c r="H103" t="n">
        <v>1.68</v>
      </c>
      <c r="I103" t="n">
        <v>12</v>
      </c>
      <c r="J103" t="n">
        <v>278.79</v>
      </c>
      <c r="K103" t="n">
        <v>57.72</v>
      </c>
      <c r="L103" t="n">
        <v>26.25</v>
      </c>
      <c r="M103" t="n">
        <v>10</v>
      </c>
      <c r="N103" t="n">
        <v>74.81999999999999</v>
      </c>
      <c r="O103" t="n">
        <v>34618.92</v>
      </c>
      <c r="P103" t="n">
        <v>368.71</v>
      </c>
      <c r="Q103" t="n">
        <v>452.57</v>
      </c>
      <c r="R103" t="n">
        <v>72.7</v>
      </c>
      <c r="S103" t="n">
        <v>57.64</v>
      </c>
      <c r="T103" t="n">
        <v>5428.23</v>
      </c>
      <c r="U103" t="n">
        <v>0.79</v>
      </c>
      <c r="V103" t="n">
        <v>0.88</v>
      </c>
      <c r="W103" t="n">
        <v>6.82</v>
      </c>
      <c r="X103" t="n">
        <v>0.33</v>
      </c>
      <c r="Y103" t="n">
        <v>1</v>
      </c>
      <c r="Z103" t="n">
        <v>10</v>
      </c>
      <c r="AA103" t="n">
        <v>562.6938538340327</v>
      </c>
      <c r="AB103" t="n">
        <v>769.9025551165442</v>
      </c>
      <c r="AC103" t="n">
        <v>696.4241358212432</v>
      </c>
      <c r="AD103" t="n">
        <v>562693.8538340327</v>
      </c>
      <c r="AE103" t="n">
        <v>769902.5551165442</v>
      </c>
      <c r="AF103" t="n">
        <v>1.785403812860648e-05</v>
      </c>
      <c r="AG103" t="n">
        <v>32</v>
      </c>
      <c r="AH103" t="n">
        <v>696424.1358212433</v>
      </c>
    </row>
    <row r="104">
      <c r="A104" t="n">
        <v>102</v>
      </c>
      <c r="B104" t="n">
        <v>120</v>
      </c>
      <c r="C104" t="inlineStr">
        <is>
          <t xml:space="preserve">CONCLUIDO	</t>
        </is>
      </c>
      <c r="D104" t="n">
        <v>3.6742</v>
      </c>
      <c r="E104" t="n">
        <v>27.22</v>
      </c>
      <c r="F104" t="n">
        <v>24.01</v>
      </c>
      <c r="G104" t="n">
        <v>130.95</v>
      </c>
      <c r="H104" t="n">
        <v>1.69</v>
      </c>
      <c r="I104" t="n">
        <v>11</v>
      </c>
      <c r="J104" t="n">
        <v>279.29</v>
      </c>
      <c r="K104" t="n">
        <v>57.72</v>
      </c>
      <c r="L104" t="n">
        <v>26.5</v>
      </c>
      <c r="M104" t="n">
        <v>9</v>
      </c>
      <c r="N104" t="n">
        <v>75.06</v>
      </c>
      <c r="O104" t="n">
        <v>34679.43</v>
      </c>
      <c r="P104" t="n">
        <v>368.06</v>
      </c>
      <c r="Q104" t="n">
        <v>452.58</v>
      </c>
      <c r="R104" t="n">
        <v>71.64</v>
      </c>
      <c r="S104" t="n">
        <v>57.64</v>
      </c>
      <c r="T104" t="n">
        <v>4901.91</v>
      </c>
      <c r="U104" t="n">
        <v>0.8</v>
      </c>
      <c r="V104" t="n">
        <v>0.88</v>
      </c>
      <c r="W104" t="n">
        <v>6.81</v>
      </c>
      <c r="X104" t="n">
        <v>0.28</v>
      </c>
      <c r="Y104" t="n">
        <v>1</v>
      </c>
      <c r="Z104" t="n">
        <v>10</v>
      </c>
      <c r="AA104" t="n">
        <v>561.3188100185288</v>
      </c>
      <c r="AB104" t="n">
        <v>768.0211595055202</v>
      </c>
      <c r="AC104" t="n">
        <v>694.7222979667799</v>
      </c>
      <c r="AD104" t="n">
        <v>561318.8100185288</v>
      </c>
      <c r="AE104" t="n">
        <v>768021.1595055202</v>
      </c>
      <c r="AF104" t="n">
        <v>1.791254079300036e-05</v>
      </c>
      <c r="AG104" t="n">
        <v>32</v>
      </c>
      <c r="AH104" t="n">
        <v>694722.2979667799</v>
      </c>
    </row>
    <row r="105">
      <c r="A105" t="n">
        <v>103</v>
      </c>
      <c r="B105" t="n">
        <v>120</v>
      </c>
      <c r="C105" t="inlineStr">
        <is>
          <t xml:space="preserve">CONCLUIDO	</t>
        </is>
      </c>
      <c r="D105" t="n">
        <v>3.6756</v>
      </c>
      <c r="E105" t="n">
        <v>27.21</v>
      </c>
      <c r="F105" t="n">
        <v>24</v>
      </c>
      <c r="G105" t="n">
        <v>130.89</v>
      </c>
      <c r="H105" t="n">
        <v>1.7</v>
      </c>
      <c r="I105" t="n">
        <v>11</v>
      </c>
      <c r="J105" t="n">
        <v>279.78</v>
      </c>
      <c r="K105" t="n">
        <v>57.72</v>
      </c>
      <c r="L105" t="n">
        <v>26.75</v>
      </c>
      <c r="M105" t="n">
        <v>9</v>
      </c>
      <c r="N105" t="n">
        <v>75.3</v>
      </c>
      <c r="O105" t="n">
        <v>34740.03</v>
      </c>
      <c r="P105" t="n">
        <v>368.28</v>
      </c>
      <c r="Q105" t="n">
        <v>452.6</v>
      </c>
      <c r="R105" t="n">
        <v>71.15000000000001</v>
      </c>
      <c r="S105" t="n">
        <v>57.64</v>
      </c>
      <c r="T105" t="n">
        <v>4658.92</v>
      </c>
      <c r="U105" t="n">
        <v>0.8100000000000001</v>
      </c>
      <c r="V105" t="n">
        <v>0.88</v>
      </c>
      <c r="W105" t="n">
        <v>6.81</v>
      </c>
      <c r="X105" t="n">
        <v>0.27</v>
      </c>
      <c r="Y105" t="n">
        <v>1</v>
      </c>
      <c r="Z105" t="n">
        <v>10</v>
      </c>
      <c r="AA105" t="n">
        <v>561.3468252596051</v>
      </c>
      <c r="AB105" t="n">
        <v>768.0594911943058</v>
      </c>
      <c r="AC105" t="n">
        <v>694.7569713329868</v>
      </c>
      <c r="AD105" t="n">
        <v>561346.8252596051</v>
      </c>
      <c r="AE105" t="n">
        <v>768059.4911943058</v>
      </c>
      <c r="AF105" t="n">
        <v>1.791936610384632e-05</v>
      </c>
      <c r="AG105" t="n">
        <v>32</v>
      </c>
      <c r="AH105" t="n">
        <v>694756.9713329868</v>
      </c>
    </row>
    <row r="106">
      <c r="A106" t="n">
        <v>104</v>
      </c>
      <c r="B106" t="n">
        <v>120</v>
      </c>
      <c r="C106" t="inlineStr">
        <is>
          <t xml:space="preserve">CONCLUIDO	</t>
        </is>
      </c>
      <c r="D106" t="n">
        <v>3.674</v>
      </c>
      <c r="E106" t="n">
        <v>27.22</v>
      </c>
      <c r="F106" t="n">
        <v>24.01</v>
      </c>
      <c r="G106" t="n">
        <v>130.96</v>
      </c>
      <c r="H106" t="n">
        <v>1.72</v>
      </c>
      <c r="I106" t="n">
        <v>11</v>
      </c>
      <c r="J106" t="n">
        <v>280.27</v>
      </c>
      <c r="K106" t="n">
        <v>57.72</v>
      </c>
      <c r="L106" t="n">
        <v>27</v>
      </c>
      <c r="M106" t="n">
        <v>9</v>
      </c>
      <c r="N106" t="n">
        <v>75.54000000000001</v>
      </c>
      <c r="O106" t="n">
        <v>34800.73</v>
      </c>
      <c r="P106" t="n">
        <v>368.67</v>
      </c>
      <c r="Q106" t="n">
        <v>452.6</v>
      </c>
      <c r="R106" t="n">
        <v>71.45999999999999</v>
      </c>
      <c r="S106" t="n">
        <v>57.64</v>
      </c>
      <c r="T106" t="n">
        <v>4813.61</v>
      </c>
      <c r="U106" t="n">
        <v>0.8100000000000001</v>
      </c>
      <c r="V106" t="n">
        <v>0.88</v>
      </c>
      <c r="W106" t="n">
        <v>6.82</v>
      </c>
      <c r="X106" t="n">
        <v>0.28</v>
      </c>
      <c r="Y106" t="n">
        <v>1</v>
      </c>
      <c r="Z106" t="n">
        <v>10</v>
      </c>
      <c r="AA106" t="n">
        <v>561.7352418604814</v>
      </c>
      <c r="AB106" t="n">
        <v>768.5909399233559</v>
      </c>
      <c r="AC106" t="n">
        <v>695.2376993412294</v>
      </c>
      <c r="AD106" t="n">
        <v>561735.2418604814</v>
      </c>
      <c r="AE106" t="n">
        <v>768590.9399233559</v>
      </c>
      <c r="AF106" t="n">
        <v>1.79115657485938e-05</v>
      </c>
      <c r="AG106" t="n">
        <v>32</v>
      </c>
      <c r="AH106" t="n">
        <v>695237.6993412294</v>
      </c>
    </row>
    <row r="107">
      <c r="A107" t="n">
        <v>105</v>
      </c>
      <c r="B107" t="n">
        <v>120</v>
      </c>
      <c r="C107" t="inlineStr">
        <is>
          <t xml:space="preserve">CONCLUIDO	</t>
        </is>
      </c>
      <c r="D107" t="n">
        <v>3.6743</v>
      </c>
      <c r="E107" t="n">
        <v>27.22</v>
      </c>
      <c r="F107" t="n">
        <v>24.01</v>
      </c>
      <c r="G107" t="n">
        <v>130.94</v>
      </c>
      <c r="H107" t="n">
        <v>1.73</v>
      </c>
      <c r="I107" t="n">
        <v>11</v>
      </c>
      <c r="J107" t="n">
        <v>280.76</v>
      </c>
      <c r="K107" t="n">
        <v>57.72</v>
      </c>
      <c r="L107" t="n">
        <v>27.25</v>
      </c>
      <c r="M107" t="n">
        <v>9</v>
      </c>
      <c r="N107" t="n">
        <v>75.79000000000001</v>
      </c>
      <c r="O107" t="n">
        <v>34861.53</v>
      </c>
      <c r="P107" t="n">
        <v>368.9</v>
      </c>
      <c r="Q107" t="n">
        <v>452.6</v>
      </c>
      <c r="R107" t="n">
        <v>71.56999999999999</v>
      </c>
      <c r="S107" t="n">
        <v>57.64</v>
      </c>
      <c r="T107" t="n">
        <v>4869.71</v>
      </c>
      <c r="U107" t="n">
        <v>0.8100000000000001</v>
      </c>
      <c r="V107" t="n">
        <v>0.88</v>
      </c>
      <c r="W107" t="n">
        <v>6.81</v>
      </c>
      <c r="X107" t="n">
        <v>0.28</v>
      </c>
      <c r="Y107" t="n">
        <v>1</v>
      </c>
      <c r="Z107" t="n">
        <v>10</v>
      </c>
      <c r="AA107" t="n">
        <v>561.8643198992821</v>
      </c>
      <c r="AB107" t="n">
        <v>768.7675501905643</v>
      </c>
      <c r="AC107" t="n">
        <v>695.3974541724094</v>
      </c>
      <c r="AD107" t="n">
        <v>561864.3198992821</v>
      </c>
      <c r="AE107" t="n">
        <v>768767.5501905642</v>
      </c>
      <c r="AF107" t="n">
        <v>1.791302831520365e-05</v>
      </c>
      <c r="AG107" t="n">
        <v>32</v>
      </c>
      <c r="AH107" t="n">
        <v>695397.4541724094</v>
      </c>
    </row>
    <row r="108">
      <c r="A108" t="n">
        <v>106</v>
      </c>
      <c r="B108" t="n">
        <v>120</v>
      </c>
      <c r="C108" t="inlineStr">
        <is>
          <t xml:space="preserve">CONCLUIDO	</t>
        </is>
      </c>
      <c r="D108" t="n">
        <v>3.674</v>
      </c>
      <c r="E108" t="n">
        <v>27.22</v>
      </c>
      <c r="F108" t="n">
        <v>24.01</v>
      </c>
      <c r="G108" t="n">
        <v>130.96</v>
      </c>
      <c r="H108" t="n">
        <v>1.74</v>
      </c>
      <c r="I108" t="n">
        <v>11</v>
      </c>
      <c r="J108" t="n">
        <v>281.26</v>
      </c>
      <c r="K108" t="n">
        <v>57.72</v>
      </c>
      <c r="L108" t="n">
        <v>27.5</v>
      </c>
      <c r="M108" t="n">
        <v>9</v>
      </c>
      <c r="N108" t="n">
        <v>76.03</v>
      </c>
      <c r="O108" t="n">
        <v>34922.42</v>
      </c>
      <c r="P108" t="n">
        <v>369.19</v>
      </c>
      <c r="Q108" t="n">
        <v>452.57</v>
      </c>
      <c r="R108" t="n">
        <v>71.63</v>
      </c>
      <c r="S108" t="n">
        <v>57.64</v>
      </c>
      <c r="T108" t="n">
        <v>4898.86</v>
      </c>
      <c r="U108" t="n">
        <v>0.8</v>
      </c>
      <c r="V108" t="n">
        <v>0.88</v>
      </c>
      <c r="W108" t="n">
        <v>6.81</v>
      </c>
      <c r="X108" t="n">
        <v>0.28</v>
      </c>
      <c r="Y108" t="n">
        <v>1</v>
      </c>
      <c r="Z108" t="n">
        <v>10</v>
      </c>
      <c r="AA108" t="n">
        <v>562.0775655107346</v>
      </c>
      <c r="AB108" t="n">
        <v>769.0593222438861</v>
      </c>
      <c r="AC108" t="n">
        <v>695.6613799104667</v>
      </c>
      <c r="AD108" t="n">
        <v>562077.5655107347</v>
      </c>
      <c r="AE108" t="n">
        <v>769059.3222438861</v>
      </c>
      <c r="AF108" t="n">
        <v>1.79115657485938e-05</v>
      </c>
      <c r="AG108" t="n">
        <v>32</v>
      </c>
      <c r="AH108" t="n">
        <v>695661.3799104667</v>
      </c>
    </row>
    <row r="109">
      <c r="A109" t="n">
        <v>107</v>
      </c>
      <c r="B109" t="n">
        <v>120</v>
      </c>
      <c r="C109" t="inlineStr">
        <is>
          <t xml:space="preserve">CONCLUIDO	</t>
        </is>
      </c>
      <c r="D109" t="n">
        <v>3.6745</v>
      </c>
      <c r="E109" t="n">
        <v>27.21</v>
      </c>
      <c r="F109" t="n">
        <v>24</v>
      </c>
      <c r="G109" t="n">
        <v>130.93</v>
      </c>
      <c r="H109" t="n">
        <v>1.75</v>
      </c>
      <c r="I109" t="n">
        <v>11</v>
      </c>
      <c r="J109" t="n">
        <v>281.75</v>
      </c>
      <c r="K109" t="n">
        <v>57.72</v>
      </c>
      <c r="L109" t="n">
        <v>27.75</v>
      </c>
      <c r="M109" t="n">
        <v>9</v>
      </c>
      <c r="N109" t="n">
        <v>76.28</v>
      </c>
      <c r="O109" t="n">
        <v>34983.41</v>
      </c>
      <c r="P109" t="n">
        <v>368.89</v>
      </c>
      <c r="Q109" t="n">
        <v>452.59</v>
      </c>
      <c r="R109" t="n">
        <v>71.47</v>
      </c>
      <c r="S109" t="n">
        <v>57.64</v>
      </c>
      <c r="T109" t="n">
        <v>4817.01</v>
      </c>
      <c r="U109" t="n">
        <v>0.8100000000000001</v>
      </c>
      <c r="V109" t="n">
        <v>0.88</v>
      </c>
      <c r="W109" t="n">
        <v>6.81</v>
      </c>
      <c r="X109" t="n">
        <v>0.28</v>
      </c>
      <c r="Y109" t="n">
        <v>1</v>
      </c>
      <c r="Z109" t="n">
        <v>10</v>
      </c>
      <c r="AA109" t="n">
        <v>561.8300691282709</v>
      </c>
      <c r="AB109" t="n">
        <v>768.7206867746291</v>
      </c>
      <c r="AC109" t="n">
        <v>695.3550633351178</v>
      </c>
      <c r="AD109" t="n">
        <v>561830.069128271</v>
      </c>
      <c r="AE109" t="n">
        <v>768720.6867746292</v>
      </c>
      <c r="AF109" t="n">
        <v>1.791400335961021e-05</v>
      </c>
      <c r="AG109" t="n">
        <v>32</v>
      </c>
      <c r="AH109" t="n">
        <v>695355.0633351179</v>
      </c>
    </row>
    <row r="110">
      <c r="A110" t="n">
        <v>108</v>
      </c>
      <c r="B110" t="n">
        <v>120</v>
      </c>
      <c r="C110" t="inlineStr">
        <is>
          <t xml:space="preserve">CONCLUIDO	</t>
        </is>
      </c>
      <c r="D110" t="n">
        <v>3.6728</v>
      </c>
      <c r="E110" t="n">
        <v>27.23</v>
      </c>
      <c r="F110" t="n">
        <v>24.02</v>
      </c>
      <c r="G110" t="n">
        <v>131</v>
      </c>
      <c r="H110" t="n">
        <v>1.77</v>
      </c>
      <c r="I110" t="n">
        <v>11</v>
      </c>
      <c r="J110" t="n">
        <v>282.25</v>
      </c>
      <c r="K110" t="n">
        <v>57.72</v>
      </c>
      <c r="L110" t="n">
        <v>28</v>
      </c>
      <c r="M110" t="n">
        <v>9</v>
      </c>
      <c r="N110" t="n">
        <v>76.52</v>
      </c>
      <c r="O110" t="n">
        <v>35044.49</v>
      </c>
      <c r="P110" t="n">
        <v>368.92</v>
      </c>
      <c r="Q110" t="n">
        <v>452.59</v>
      </c>
      <c r="R110" t="n">
        <v>71.86</v>
      </c>
      <c r="S110" t="n">
        <v>57.64</v>
      </c>
      <c r="T110" t="n">
        <v>5014.57</v>
      </c>
      <c r="U110" t="n">
        <v>0.8</v>
      </c>
      <c r="V110" t="n">
        <v>0.88</v>
      </c>
      <c r="W110" t="n">
        <v>6.81</v>
      </c>
      <c r="X110" t="n">
        <v>0.29</v>
      </c>
      <c r="Y110" t="n">
        <v>1</v>
      </c>
      <c r="Z110" t="n">
        <v>10</v>
      </c>
      <c r="AA110" t="n">
        <v>562.0019856044687</v>
      </c>
      <c r="AB110" t="n">
        <v>768.9559104817829</v>
      </c>
      <c r="AC110" t="n">
        <v>695.5678376217994</v>
      </c>
      <c r="AD110" t="n">
        <v>562001.9856044687</v>
      </c>
      <c r="AE110" t="n">
        <v>768955.9104817829</v>
      </c>
      <c r="AF110" t="n">
        <v>1.790571548215441e-05</v>
      </c>
      <c r="AG110" t="n">
        <v>32</v>
      </c>
      <c r="AH110" t="n">
        <v>695567.8376217994</v>
      </c>
    </row>
    <row r="111">
      <c r="A111" t="n">
        <v>109</v>
      </c>
      <c r="B111" t="n">
        <v>120</v>
      </c>
      <c r="C111" t="inlineStr">
        <is>
          <t xml:space="preserve">CONCLUIDO	</t>
        </is>
      </c>
      <c r="D111" t="n">
        <v>3.6741</v>
      </c>
      <c r="E111" t="n">
        <v>27.22</v>
      </c>
      <c r="F111" t="n">
        <v>24.01</v>
      </c>
      <c r="G111" t="n">
        <v>130.95</v>
      </c>
      <c r="H111" t="n">
        <v>1.78</v>
      </c>
      <c r="I111" t="n">
        <v>11</v>
      </c>
      <c r="J111" t="n">
        <v>282.74</v>
      </c>
      <c r="K111" t="n">
        <v>57.72</v>
      </c>
      <c r="L111" t="n">
        <v>28.25</v>
      </c>
      <c r="M111" t="n">
        <v>9</v>
      </c>
      <c r="N111" t="n">
        <v>76.77</v>
      </c>
      <c r="O111" t="n">
        <v>35105.68</v>
      </c>
      <c r="P111" t="n">
        <v>368.97</v>
      </c>
      <c r="Q111" t="n">
        <v>452.57</v>
      </c>
      <c r="R111" t="n">
        <v>71.41</v>
      </c>
      <c r="S111" t="n">
        <v>57.64</v>
      </c>
      <c r="T111" t="n">
        <v>4788.39</v>
      </c>
      <c r="U111" t="n">
        <v>0.8100000000000001</v>
      </c>
      <c r="V111" t="n">
        <v>0.88</v>
      </c>
      <c r="W111" t="n">
        <v>6.82</v>
      </c>
      <c r="X111" t="n">
        <v>0.28</v>
      </c>
      <c r="Y111" t="n">
        <v>1</v>
      </c>
      <c r="Z111" t="n">
        <v>10</v>
      </c>
      <c r="AA111" t="n">
        <v>561.9252898329368</v>
      </c>
      <c r="AB111" t="n">
        <v>768.850971943594</v>
      </c>
      <c r="AC111" t="n">
        <v>695.4729142704131</v>
      </c>
      <c r="AD111" t="n">
        <v>561925.2898329367</v>
      </c>
      <c r="AE111" t="n">
        <v>768850.971943594</v>
      </c>
      <c r="AF111" t="n">
        <v>1.791205327079708e-05</v>
      </c>
      <c r="AG111" t="n">
        <v>32</v>
      </c>
      <c r="AH111" t="n">
        <v>695472.9142704131</v>
      </c>
    </row>
    <row r="112">
      <c r="A112" t="n">
        <v>110</v>
      </c>
      <c r="B112" t="n">
        <v>120</v>
      </c>
      <c r="C112" t="inlineStr">
        <is>
          <t xml:space="preserve">CONCLUIDO	</t>
        </is>
      </c>
      <c r="D112" t="n">
        <v>3.6749</v>
      </c>
      <c r="E112" t="n">
        <v>27.21</v>
      </c>
      <c r="F112" t="n">
        <v>24</v>
      </c>
      <c r="G112" t="n">
        <v>130.92</v>
      </c>
      <c r="H112" t="n">
        <v>1.79</v>
      </c>
      <c r="I112" t="n">
        <v>11</v>
      </c>
      <c r="J112" t="n">
        <v>283.24</v>
      </c>
      <c r="K112" t="n">
        <v>57.72</v>
      </c>
      <c r="L112" t="n">
        <v>28.5</v>
      </c>
      <c r="M112" t="n">
        <v>9</v>
      </c>
      <c r="N112" t="n">
        <v>77.01000000000001</v>
      </c>
      <c r="O112" t="n">
        <v>35166.96</v>
      </c>
      <c r="P112" t="n">
        <v>368.69</v>
      </c>
      <c r="Q112" t="n">
        <v>452.63</v>
      </c>
      <c r="R112" t="n">
        <v>71.42</v>
      </c>
      <c r="S112" t="n">
        <v>57.64</v>
      </c>
      <c r="T112" t="n">
        <v>4794.34</v>
      </c>
      <c r="U112" t="n">
        <v>0.8100000000000001</v>
      </c>
      <c r="V112" t="n">
        <v>0.88</v>
      </c>
      <c r="W112" t="n">
        <v>6.81</v>
      </c>
      <c r="X112" t="n">
        <v>0.28</v>
      </c>
      <c r="Y112" t="n">
        <v>1</v>
      </c>
      <c r="Z112" t="n">
        <v>10</v>
      </c>
      <c r="AA112" t="n">
        <v>561.6686703252311</v>
      </c>
      <c r="AB112" t="n">
        <v>768.4998538118975</v>
      </c>
      <c r="AC112" t="n">
        <v>695.1553063604084</v>
      </c>
      <c r="AD112" t="n">
        <v>561668.6703252312</v>
      </c>
      <c r="AE112" t="n">
        <v>768499.8538118976</v>
      </c>
      <c r="AF112" t="n">
        <v>1.791595344842334e-05</v>
      </c>
      <c r="AG112" t="n">
        <v>32</v>
      </c>
      <c r="AH112" t="n">
        <v>695155.3063604084</v>
      </c>
    </row>
    <row r="113">
      <c r="A113" t="n">
        <v>111</v>
      </c>
      <c r="B113" t="n">
        <v>120</v>
      </c>
      <c r="C113" t="inlineStr">
        <is>
          <t xml:space="preserve">CONCLUIDO	</t>
        </is>
      </c>
      <c r="D113" t="n">
        <v>3.6734</v>
      </c>
      <c r="E113" t="n">
        <v>27.22</v>
      </c>
      <c r="F113" t="n">
        <v>24.01</v>
      </c>
      <c r="G113" t="n">
        <v>130.98</v>
      </c>
      <c r="H113" t="n">
        <v>1.8</v>
      </c>
      <c r="I113" t="n">
        <v>11</v>
      </c>
      <c r="J113" t="n">
        <v>283.74</v>
      </c>
      <c r="K113" t="n">
        <v>57.72</v>
      </c>
      <c r="L113" t="n">
        <v>28.75</v>
      </c>
      <c r="M113" t="n">
        <v>9</v>
      </c>
      <c r="N113" t="n">
        <v>77.26000000000001</v>
      </c>
      <c r="O113" t="n">
        <v>35228.34</v>
      </c>
      <c r="P113" t="n">
        <v>368.49</v>
      </c>
      <c r="Q113" t="n">
        <v>452.59</v>
      </c>
      <c r="R113" t="n">
        <v>71.59999999999999</v>
      </c>
      <c r="S113" t="n">
        <v>57.64</v>
      </c>
      <c r="T113" t="n">
        <v>4884.88</v>
      </c>
      <c r="U113" t="n">
        <v>0.8100000000000001</v>
      </c>
      <c r="V113" t="n">
        <v>0.88</v>
      </c>
      <c r="W113" t="n">
        <v>6.82</v>
      </c>
      <c r="X113" t="n">
        <v>0.29</v>
      </c>
      <c r="Y113" t="n">
        <v>1</v>
      </c>
      <c r="Z113" t="n">
        <v>10</v>
      </c>
      <c r="AA113" t="n">
        <v>561.6613807603084</v>
      </c>
      <c r="AB113" t="n">
        <v>768.4898799075773</v>
      </c>
      <c r="AC113" t="n">
        <v>695.146284351518</v>
      </c>
      <c r="AD113" t="n">
        <v>561661.3807603084</v>
      </c>
      <c r="AE113" t="n">
        <v>768489.8799075773</v>
      </c>
      <c r="AF113" t="n">
        <v>1.79086406153741e-05</v>
      </c>
      <c r="AG113" t="n">
        <v>32</v>
      </c>
      <c r="AH113" t="n">
        <v>695146.284351518</v>
      </c>
    </row>
    <row r="114">
      <c r="A114" t="n">
        <v>112</v>
      </c>
      <c r="B114" t="n">
        <v>120</v>
      </c>
      <c r="C114" t="inlineStr">
        <is>
          <t xml:space="preserve">CONCLUIDO	</t>
        </is>
      </c>
      <c r="D114" t="n">
        <v>3.674</v>
      </c>
      <c r="E114" t="n">
        <v>27.22</v>
      </c>
      <c r="F114" t="n">
        <v>24.01</v>
      </c>
      <c r="G114" t="n">
        <v>130.95</v>
      </c>
      <c r="H114" t="n">
        <v>1.82</v>
      </c>
      <c r="I114" t="n">
        <v>11</v>
      </c>
      <c r="J114" t="n">
        <v>284.23</v>
      </c>
      <c r="K114" t="n">
        <v>57.72</v>
      </c>
      <c r="L114" t="n">
        <v>29</v>
      </c>
      <c r="M114" t="n">
        <v>9</v>
      </c>
      <c r="N114" t="n">
        <v>77.51000000000001</v>
      </c>
      <c r="O114" t="n">
        <v>35289.82</v>
      </c>
      <c r="P114" t="n">
        <v>367.5</v>
      </c>
      <c r="Q114" t="n">
        <v>452.58</v>
      </c>
      <c r="R114" t="n">
        <v>71.64</v>
      </c>
      <c r="S114" t="n">
        <v>57.64</v>
      </c>
      <c r="T114" t="n">
        <v>4901.7</v>
      </c>
      <c r="U114" t="n">
        <v>0.8</v>
      </c>
      <c r="V114" t="n">
        <v>0.88</v>
      </c>
      <c r="W114" t="n">
        <v>6.81</v>
      </c>
      <c r="X114" t="n">
        <v>0.28</v>
      </c>
      <c r="Y114" t="n">
        <v>1</v>
      </c>
      <c r="Z114" t="n">
        <v>10</v>
      </c>
      <c r="AA114" t="n">
        <v>560.9650136474118</v>
      </c>
      <c r="AB114" t="n">
        <v>767.5370797021634</v>
      </c>
      <c r="AC114" t="n">
        <v>694.2844180604452</v>
      </c>
      <c r="AD114" t="n">
        <v>560965.0136474117</v>
      </c>
      <c r="AE114" t="n">
        <v>767537.0797021633</v>
      </c>
      <c r="AF114" t="n">
        <v>1.79115657485938e-05</v>
      </c>
      <c r="AG114" t="n">
        <v>32</v>
      </c>
      <c r="AH114" t="n">
        <v>694284.4180604452</v>
      </c>
    </row>
    <row r="115">
      <c r="A115" t="n">
        <v>113</v>
      </c>
      <c r="B115" t="n">
        <v>120</v>
      </c>
      <c r="C115" t="inlineStr">
        <is>
          <t xml:space="preserve">CONCLUIDO	</t>
        </is>
      </c>
      <c r="D115" t="n">
        <v>3.6842</v>
      </c>
      <c r="E115" t="n">
        <v>27.14</v>
      </c>
      <c r="F115" t="n">
        <v>23.98</v>
      </c>
      <c r="G115" t="n">
        <v>143.87</v>
      </c>
      <c r="H115" t="n">
        <v>1.83</v>
      </c>
      <c r="I115" t="n">
        <v>10</v>
      </c>
      <c r="J115" t="n">
        <v>284.73</v>
      </c>
      <c r="K115" t="n">
        <v>57.72</v>
      </c>
      <c r="L115" t="n">
        <v>29.25</v>
      </c>
      <c r="M115" t="n">
        <v>8</v>
      </c>
      <c r="N115" t="n">
        <v>77.76000000000001</v>
      </c>
      <c r="O115" t="n">
        <v>35351.4</v>
      </c>
      <c r="P115" t="n">
        <v>366.93</v>
      </c>
      <c r="Q115" t="n">
        <v>452.55</v>
      </c>
      <c r="R115" t="n">
        <v>70.61</v>
      </c>
      <c r="S115" t="n">
        <v>57.64</v>
      </c>
      <c r="T115" t="n">
        <v>4393.69</v>
      </c>
      <c r="U115" t="n">
        <v>0.82</v>
      </c>
      <c r="V115" t="n">
        <v>0.88</v>
      </c>
      <c r="W115" t="n">
        <v>6.81</v>
      </c>
      <c r="X115" t="n">
        <v>0.25</v>
      </c>
      <c r="Y115" t="n">
        <v>1</v>
      </c>
      <c r="Z115" t="n">
        <v>10</v>
      </c>
      <c r="AA115" t="n">
        <v>559.7977955877493</v>
      </c>
      <c r="AB115" t="n">
        <v>765.9400404589068</v>
      </c>
      <c r="AC115" t="n">
        <v>692.8397980011065</v>
      </c>
      <c r="AD115" t="n">
        <v>559797.7955877493</v>
      </c>
      <c r="AE115" t="n">
        <v>765940.0404589068</v>
      </c>
      <c r="AF115" t="n">
        <v>1.79612930133286e-05</v>
      </c>
      <c r="AG115" t="n">
        <v>32</v>
      </c>
      <c r="AH115" t="n">
        <v>692839.7980011065</v>
      </c>
    </row>
    <row r="116">
      <c r="A116" t="n">
        <v>114</v>
      </c>
      <c r="B116" t="n">
        <v>120</v>
      </c>
      <c r="C116" t="inlineStr">
        <is>
          <t xml:space="preserve">CONCLUIDO	</t>
        </is>
      </c>
      <c r="D116" t="n">
        <v>3.6828</v>
      </c>
      <c r="E116" t="n">
        <v>27.15</v>
      </c>
      <c r="F116" t="n">
        <v>23.99</v>
      </c>
      <c r="G116" t="n">
        <v>143.93</v>
      </c>
      <c r="H116" t="n">
        <v>1.84</v>
      </c>
      <c r="I116" t="n">
        <v>10</v>
      </c>
      <c r="J116" t="n">
        <v>285.23</v>
      </c>
      <c r="K116" t="n">
        <v>57.72</v>
      </c>
      <c r="L116" t="n">
        <v>29.5</v>
      </c>
      <c r="M116" t="n">
        <v>8</v>
      </c>
      <c r="N116" t="n">
        <v>78.01000000000001</v>
      </c>
      <c r="O116" t="n">
        <v>35413.08</v>
      </c>
      <c r="P116" t="n">
        <v>367.43</v>
      </c>
      <c r="Q116" t="n">
        <v>452.56</v>
      </c>
      <c r="R116" t="n">
        <v>70.95999999999999</v>
      </c>
      <c r="S116" t="n">
        <v>57.64</v>
      </c>
      <c r="T116" t="n">
        <v>4566.58</v>
      </c>
      <c r="U116" t="n">
        <v>0.8100000000000001</v>
      </c>
      <c r="V116" t="n">
        <v>0.88</v>
      </c>
      <c r="W116" t="n">
        <v>6.81</v>
      </c>
      <c r="X116" t="n">
        <v>0.27</v>
      </c>
      <c r="Y116" t="n">
        <v>1</v>
      </c>
      <c r="Z116" t="n">
        <v>10</v>
      </c>
      <c r="AA116" t="n">
        <v>560.2421109187812</v>
      </c>
      <c r="AB116" t="n">
        <v>766.5479722966335</v>
      </c>
      <c r="AC116" t="n">
        <v>693.3897096774783</v>
      </c>
      <c r="AD116" t="n">
        <v>560242.1109187813</v>
      </c>
      <c r="AE116" t="n">
        <v>766547.9722966335</v>
      </c>
      <c r="AF116" t="n">
        <v>1.795446770248264e-05</v>
      </c>
      <c r="AG116" t="n">
        <v>32</v>
      </c>
      <c r="AH116" t="n">
        <v>693389.7096774783</v>
      </c>
    </row>
    <row r="117">
      <c r="A117" t="n">
        <v>115</v>
      </c>
      <c r="B117" t="n">
        <v>120</v>
      </c>
      <c r="C117" t="inlineStr">
        <is>
          <t xml:space="preserve">CONCLUIDO	</t>
        </is>
      </c>
      <c r="D117" t="n">
        <v>3.6855</v>
      </c>
      <c r="E117" t="n">
        <v>27.13</v>
      </c>
      <c r="F117" t="n">
        <v>23.97</v>
      </c>
      <c r="G117" t="n">
        <v>143.81</v>
      </c>
      <c r="H117" t="n">
        <v>1.85</v>
      </c>
      <c r="I117" t="n">
        <v>10</v>
      </c>
      <c r="J117" t="n">
        <v>285.73</v>
      </c>
      <c r="K117" t="n">
        <v>57.72</v>
      </c>
      <c r="L117" t="n">
        <v>29.75</v>
      </c>
      <c r="M117" t="n">
        <v>8</v>
      </c>
      <c r="N117" t="n">
        <v>78.26000000000001</v>
      </c>
      <c r="O117" t="n">
        <v>35474.86</v>
      </c>
      <c r="P117" t="n">
        <v>367.32</v>
      </c>
      <c r="Q117" t="n">
        <v>452.56</v>
      </c>
      <c r="R117" t="n">
        <v>70.29000000000001</v>
      </c>
      <c r="S117" t="n">
        <v>57.64</v>
      </c>
      <c r="T117" t="n">
        <v>4234.58</v>
      </c>
      <c r="U117" t="n">
        <v>0.82</v>
      </c>
      <c r="V117" t="n">
        <v>0.88</v>
      </c>
      <c r="W117" t="n">
        <v>6.81</v>
      </c>
      <c r="X117" t="n">
        <v>0.24</v>
      </c>
      <c r="Y117" t="n">
        <v>1</v>
      </c>
      <c r="Z117" t="n">
        <v>10</v>
      </c>
      <c r="AA117" t="n">
        <v>559.9452431304192</v>
      </c>
      <c r="AB117" t="n">
        <v>766.1417846917141</v>
      </c>
      <c r="AC117" t="n">
        <v>693.0222880474844</v>
      </c>
      <c r="AD117" t="n">
        <v>559945.2431304192</v>
      </c>
      <c r="AE117" t="n">
        <v>766141.7846917141</v>
      </c>
      <c r="AF117" t="n">
        <v>1.796763080197127e-05</v>
      </c>
      <c r="AG117" t="n">
        <v>32</v>
      </c>
      <c r="AH117" t="n">
        <v>693022.2880474844</v>
      </c>
    </row>
    <row r="118">
      <c r="A118" t="n">
        <v>116</v>
      </c>
      <c r="B118" t="n">
        <v>120</v>
      </c>
      <c r="C118" t="inlineStr">
        <is>
          <t xml:space="preserve">CONCLUIDO	</t>
        </is>
      </c>
      <c r="D118" t="n">
        <v>3.6847</v>
      </c>
      <c r="E118" t="n">
        <v>27.14</v>
      </c>
      <c r="F118" t="n">
        <v>23.97</v>
      </c>
      <c r="G118" t="n">
        <v>143.85</v>
      </c>
      <c r="H118" t="n">
        <v>1.87</v>
      </c>
      <c r="I118" t="n">
        <v>10</v>
      </c>
      <c r="J118" t="n">
        <v>286.24</v>
      </c>
      <c r="K118" t="n">
        <v>57.72</v>
      </c>
      <c r="L118" t="n">
        <v>30</v>
      </c>
      <c r="M118" t="n">
        <v>8</v>
      </c>
      <c r="N118" t="n">
        <v>78.51000000000001</v>
      </c>
      <c r="O118" t="n">
        <v>35536.74</v>
      </c>
      <c r="P118" t="n">
        <v>367.66</v>
      </c>
      <c r="Q118" t="n">
        <v>452.6</v>
      </c>
      <c r="R118" t="n">
        <v>70.47</v>
      </c>
      <c r="S118" t="n">
        <v>57.64</v>
      </c>
      <c r="T118" t="n">
        <v>4320.71</v>
      </c>
      <c r="U118" t="n">
        <v>0.82</v>
      </c>
      <c r="V118" t="n">
        <v>0.88</v>
      </c>
      <c r="W118" t="n">
        <v>6.81</v>
      </c>
      <c r="X118" t="n">
        <v>0.25</v>
      </c>
      <c r="Y118" t="n">
        <v>1</v>
      </c>
      <c r="Z118" t="n">
        <v>10</v>
      </c>
      <c r="AA118" t="n">
        <v>560.2273888048741</v>
      </c>
      <c r="AB118" t="n">
        <v>766.5278288508919</v>
      </c>
      <c r="AC118" t="n">
        <v>693.3714886939267</v>
      </c>
      <c r="AD118" t="n">
        <v>560227.388804874</v>
      </c>
      <c r="AE118" t="n">
        <v>766527.8288508919</v>
      </c>
      <c r="AF118" t="n">
        <v>1.796373062434501e-05</v>
      </c>
      <c r="AG118" t="n">
        <v>32</v>
      </c>
      <c r="AH118" t="n">
        <v>693371.4886939267</v>
      </c>
    </row>
    <row r="119">
      <c r="A119" t="n">
        <v>117</v>
      </c>
      <c r="B119" t="n">
        <v>120</v>
      </c>
      <c r="C119" t="inlineStr">
        <is>
          <t xml:space="preserve">CONCLUIDO	</t>
        </is>
      </c>
      <c r="D119" t="n">
        <v>3.6836</v>
      </c>
      <c r="E119" t="n">
        <v>27.15</v>
      </c>
      <c r="F119" t="n">
        <v>23.98</v>
      </c>
      <c r="G119" t="n">
        <v>143.9</v>
      </c>
      <c r="H119" t="n">
        <v>1.88</v>
      </c>
      <c r="I119" t="n">
        <v>10</v>
      </c>
      <c r="J119" t="n">
        <v>286.74</v>
      </c>
      <c r="K119" t="n">
        <v>57.72</v>
      </c>
      <c r="L119" t="n">
        <v>30.25</v>
      </c>
      <c r="M119" t="n">
        <v>8</v>
      </c>
      <c r="N119" t="n">
        <v>78.77</v>
      </c>
      <c r="O119" t="n">
        <v>35598.85</v>
      </c>
      <c r="P119" t="n">
        <v>367.84</v>
      </c>
      <c r="Q119" t="n">
        <v>452.61</v>
      </c>
      <c r="R119" t="n">
        <v>70.89</v>
      </c>
      <c r="S119" t="n">
        <v>57.64</v>
      </c>
      <c r="T119" t="n">
        <v>4533.69</v>
      </c>
      <c r="U119" t="n">
        <v>0.8100000000000001</v>
      </c>
      <c r="V119" t="n">
        <v>0.88</v>
      </c>
      <c r="W119" t="n">
        <v>6.81</v>
      </c>
      <c r="X119" t="n">
        <v>0.26</v>
      </c>
      <c r="Y119" t="n">
        <v>1</v>
      </c>
      <c r="Z119" t="n">
        <v>10</v>
      </c>
      <c r="AA119" t="n">
        <v>560.4395163938957</v>
      </c>
      <c r="AB119" t="n">
        <v>766.8180711766</v>
      </c>
      <c r="AC119" t="n">
        <v>693.6340306994271</v>
      </c>
      <c r="AD119" t="n">
        <v>560439.5163938957</v>
      </c>
      <c r="AE119" t="n">
        <v>766818.0711766001</v>
      </c>
      <c r="AF119" t="n">
        <v>1.79583678801089e-05</v>
      </c>
      <c r="AG119" t="n">
        <v>32</v>
      </c>
      <c r="AH119" t="n">
        <v>693634.030699427</v>
      </c>
    </row>
    <row r="120">
      <c r="A120" t="n">
        <v>118</v>
      </c>
      <c r="B120" t="n">
        <v>120</v>
      </c>
      <c r="C120" t="inlineStr">
        <is>
          <t xml:space="preserve">CONCLUIDO	</t>
        </is>
      </c>
      <c r="D120" t="n">
        <v>3.6833</v>
      </c>
      <c r="E120" t="n">
        <v>27.15</v>
      </c>
      <c r="F120" t="n">
        <v>23.99</v>
      </c>
      <c r="G120" t="n">
        <v>143.91</v>
      </c>
      <c r="H120" t="n">
        <v>1.89</v>
      </c>
      <c r="I120" t="n">
        <v>10</v>
      </c>
      <c r="J120" t="n">
        <v>287.24</v>
      </c>
      <c r="K120" t="n">
        <v>57.72</v>
      </c>
      <c r="L120" t="n">
        <v>30.5</v>
      </c>
      <c r="M120" t="n">
        <v>8</v>
      </c>
      <c r="N120" t="n">
        <v>79.02</v>
      </c>
      <c r="O120" t="n">
        <v>35660.94</v>
      </c>
      <c r="P120" t="n">
        <v>368.18</v>
      </c>
      <c r="Q120" t="n">
        <v>452.56</v>
      </c>
      <c r="R120" t="n">
        <v>70.75</v>
      </c>
      <c r="S120" t="n">
        <v>57.64</v>
      </c>
      <c r="T120" t="n">
        <v>4464.57</v>
      </c>
      <c r="U120" t="n">
        <v>0.8100000000000001</v>
      </c>
      <c r="V120" t="n">
        <v>0.88</v>
      </c>
      <c r="W120" t="n">
        <v>6.81</v>
      </c>
      <c r="X120" t="n">
        <v>0.26</v>
      </c>
      <c r="Y120" t="n">
        <v>1</v>
      </c>
      <c r="Z120" t="n">
        <v>10</v>
      </c>
      <c r="AA120" t="n">
        <v>560.6976906039746</v>
      </c>
      <c r="AB120" t="n">
        <v>767.1713165206726</v>
      </c>
      <c r="AC120" t="n">
        <v>693.9535628036441</v>
      </c>
      <c r="AD120" t="n">
        <v>560697.6906039746</v>
      </c>
      <c r="AE120" t="n">
        <v>767171.3165206725</v>
      </c>
      <c r="AF120" t="n">
        <v>1.795690531349906e-05</v>
      </c>
      <c r="AG120" t="n">
        <v>32</v>
      </c>
      <c r="AH120" t="n">
        <v>693953.5628036441</v>
      </c>
    </row>
    <row r="121">
      <c r="A121" t="n">
        <v>119</v>
      </c>
      <c r="B121" t="n">
        <v>120</v>
      </c>
      <c r="C121" t="inlineStr">
        <is>
          <t xml:space="preserve">CONCLUIDO	</t>
        </is>
      </c>
      <c r="D121" t="n">
        <v>3.6838</v>
      </c>
      <c r="E121" t="n">
        <v>27.15</v>
      </c>
      <c r="F121" t="n">
        <v>23.98</v>
      </c>
      <c r="G121" t="n">
        <v>143.89</v>
      </c>
      <c r="H121" t="n">
        <v>1.9</v>
      </c>
      <c r="I121" t="n">
        <v>10</v>
      </c>
      <c r="J121" t="n">
        <v>287.75</v>
      </c>
      <c r="K121" t="n">
        <v>57.72</v>
      </c>
      <c r="L121" t="n">
        <v>30.75</v>
      </c>
      <c r="M121" t="n">
        <v>8</v>
      </c>
      <c r="N121" t="n">
        <v>79.27</v>
      </c>
      <c r="O121" t="n">
        <v>35723.13</v>
      </c>
      <c r="P121" t="n">
        <v>368.2</v>
      </c>
      <c r="Q121" t="n">
        <v>452.63</v>
      </c>
      <c r="R121" t="n">
        <v>70.64</v>
      </c>
      <c r="S121" t="n">
        <v>57.64</v>
      </c>
      <c r="T121" t="n">
        <v>4409.09</v>
      </c>
      <c r="U121" t="n">
        <v>0.82</v>
      </c>
      <c r="V121" t="n">
        <v>0.88</v>
      </c>
      <c r="W121" t="n">
        <v>6.81</v>
      </c>
      <c r="X121" t="n">
        <v>0.26</v>
      </c>
      <c r="Y121" t="n">
        <v>1</v>
      </c>
      <c r="Z121" t="n">
        <v>10</v>
      </c>
      <c r="AA121" t="n">
        <v>560.6611066202415</v>
      </c>
      <c r="AB121" t="n">
        <v>767.1212607001573</v>
      </c>
      <c r="AC121" t="n">
        <v>693.908284240385</v>
      </c>
      <c r="AD121" t="n">
        <v>560661.1066202415</v>
      </c>
      <c r="AE121" t="n">
        <v>767121.2607001574</v>
      </c>
      <c r="AF121" t="n">
        <v>1.795934292451547e-05</v>
      </c>
      <c r="AG121" t="n">
        <v>32</v>
      </c>
      <c r="AH121" t="n">
        <v>693908.2842403851</v>
      </c>
    </row>
    <row r="122">
      <c r="A122" t="n">
        <v>120</v>
      </c>
      <c r="B122" t="n">
        <v>120</v>
      </c>
      <c r="C122" t="inlineStr">
        <is>
          <t xml:space="preserve">CONCLUIDO	</t>
        </is>
      </c>
      <c r="D122" t="n">
        <v>3.6846</v>
      </c>
      <c r="E122" t="n">
        <v>27.14</v>
      </c>
      <c r="F122" t="n">
        <v>23.98</v>
      </c>
      <c r="G122" t="n">
        <v>143.85</v>
      </c>
      <c r="H122" t="n">
        <v>1.92</v>
      </c>
      <c r="I122" t="n">
        <v>10</v>
      </c>
      <c r="J122" t="n">
        <v>288.25</v>
      </c>
      <c r="K122" t="n">
        <v>57.72</v>
      </c>
      <c r="L122" t="n">
        <v>31</v>
      </c>
      <c r="M122" t="n">
        <v>8</v>
      </c>
      <c r="N122" t="n">
        <v>79.53</v>
      </c>
      <c r="O122" t="n">
        <v>35785.42</v>
      </c>
      <c r="P122" t="n">
        <v>368.02</v>
      </c>
      <c r="Q122" t="n">
        <v>452.55</v>
      </c>
      <c r="R122" t="n">
        <v>70.44</v>
      </c>
      <c r="S122" t="n">
        <v>57.64</v>
      </c>
      <c r="T122" t="n">
        <v>4308.8</v>
      </c>
      <c r="U122" t="n">
        <v>0.82</v>
      </c>
      <c r="V122" t="n">
        <v>0.88</v>
      </c>
      <c r="W122" t="n">
        <v>6.81</v>
      </c>
      <c r="X122" t="n">
        <v>0.25</v>
      </c>
      <c r="Y122" t="n">
        <v>1</v>
      </c>
      <c r="Z122" t="n">
        <v>10</v>
      </c>
      <c r="AA122" t="n">
        <v>560.4838251956259</v>
      </c>
      <c r="AB122" t="n">
        <v>766.8786964338939</v>
      </c>
      <c r="AC122" t="n">
        <v>693.6888699672527</v>
      </c>
      <c r="AD122" t="n">
        <v>560483.8251956259</v>
      </c>
      <c r="AE122" t="n">
        <v>766878.6964338939</v>
      </c>
      <c r="AF122" t="n">
        <v>1.796324310214173e-05</v>
      </c>
      <c r="AG122" t="n">
        <v>32</v>
      </c>
      <c r="AH122" t="n">
        <v>693688.8699672527</v>
      </c>
    </row>
    <row r="123">
      <c r="A123" t="n">
        <v>121</v>
      </c>
      <c r="B123" t="n">
        <v>120</v>
      </c>
      <c r="C123" t="inlineStr">
        <is>
          <t xml:space="preserve">CONCLUIDO	</t>
        </is>
      </c>
      <c r="D123" t="n">
        <v>3.6833</v>
      </c>
      <c r="E123" t="n">
        <v>27.15</v>
      </c>
      <c r="F123" t="n">
        <v>23.99</v>
      </c>
      <c r="G123" t="n">
        <v>143.91</v>
      </c>
      <c r="H123" t="n">
        <v>1.93</v>
      </c>
      <c r="I123" t="n">
        <v>10</v>
      </c>
      <c r="J123" t="n">
        <v>288.76</v>
      </c>
      <c r="K123" t="n">
        <v>57.72</v>
      </c>
      <c r="L123" t="n">
        <v>31.25</v>
      </c>
      <c r="M123" t="n">
        <v>8</v>
      </c>
      <c r="N123" t="n">
        <v>79.78</v>
      </c>
      <c r="O123" t="n">
        <v>35847.82</v>
      </c>
      <c r="P123" t="n">
        <v>368.07</v>
      </c>
      <c r="Q123" t="n">
        <v>452.57</v>
      </c>
      <c r="R123" t="n">
        <v>70.87</v>
      </c>
      <c r="S123" t="n">
        <v>57.64</v>
      </c>
      <c r="T123" t="n">
        <v>4521.43</v>
      </c>
      <c r="U123" t="n">
        <v>0.8100000000000001</v>
      </c>
      <c r="V123" t="n">
        <v>0.88</v>
      </c>
      <c r="W123" t="n">
        <v>6.81</v>
      </c>
      <c r="X123" t="n">
        <v>0.26</v>
      </c>
      <c r="Y123" t="n">
        <v>1</v>
      </c>
      <c r="Z123" t="n">
        <v>10</v>
      </c>
      <c r="AA123" t="n">
        <v>560.625458826026</v>
      </c>
      <c r="AB123" t="n">
        <v>767.0724858154422</v>
      </c>
      <c r="AC123" t="n">
        <v>693.8641643622111</v>
      </c>
      <c r="AD123" t="n">
        <v>560625.4588260261</v>
      </c>
      <c r="AE123" t="n">
        <v>767072.4858154422</v>
      </c>
      <c r="AF123" t="n">
        <v>1.795690531349906e-05</v>
      </c>
      <c r="AG123" t="n">
        <v>32</v>
      </c>
      <c r="AH123" t="n">
        <v>693864.1643622111</v>
      </c>
    </row>
    <row r="124">
      <c r="A124" t="n">
        <v>122</v>
      </c>
      <c r="B124" t="n">
        <v>120</v>
      </c>
      <c r="C124" t="inlineStr">
        <is>
          <t xml:space="preserve">CONCLUIDO	</t>
        </is>
      </c>
      <c r="D124" t="n">
        <v>3.6834</v>
      </c>
      <c r="E124" t="n">
        <v>27.15</v>
      </c>
      <c r="F124" t="n">
        <v>23.98</v>
      </c>
      <c r="G124" t="n">
        <v>143.91</v>
      </c>
      <c r="H124" t="n">
        <v>1.94</v>
      </c>
      <c r="I124" t="n">
        <v>10</v>
      </c>
      <c r="J124" t="n">
        <v>289.27</v>
      </c>
      <c r="K124" t="n">
        <v>57.72</v>
      </c>
      <c r="L124" t="n">
        <v>31.5</v>
      </c>
      <c r="M124" t="n">
        <v>8</v>
      </c>
      <c r="N124" t="n">
        <v>80.04000000000001</v>
      </c>
      <c r="O124" t="n">
        <v>35910.33</v>
      </c>
      <c r="P124" t="n">
        <v>367.96</v>
      </c>
      <c r="Q124" t="n">
        <v>452.56</v>
      </c>
      <c r="R124" t="n">
        <v>70.98</v>
      </c>
      <c r="S124" t="n">
        <v>57.64</v>
      </c>
      <c r="T124" t="n">
        <v>4579.72</v>
      </c>
      <c r="U124" t="n">
        <v>0.8100000000000001</v>
      </c>
      <c r="V124" t="n">
        <v>0.88</v>
      </c>
      <c r="W124" t="n">
        <v>6.81</v>
      </c>
      <c r="X124" t="n">
        <v>0.26</v>
      </c>
      <c r="Y124" t="n">
        <v>1</v>
      </c>
      <c r="Z124" t="n">
        <v>10</v>
      </c>
      <c r="AA124" t="n">
        <v>560.5330867596278</v>
      </c>
      <c r="AB124" t="n">
        <v>766.9460982790282</v>
      </c>
      <c r="AC124" t="n">
        <v>693.7498390748864</v>
      </c>
      <c r="AD124" t="n">
        <v>560533.0867596278</v>
      </c>
      <c r="AE124" t="n">
        <v>766946.0982790282</v>
      </c>
      <c r="AF124" t="n">
        <v>1.795739283570234e-05</v>
      </c>
      <c r="AG124" t="n">
        <v>32</v>
      </c>
      <c r="AH124" t="n">
        <v>693749.8390748864</v>
      </c>
    </row>
    <row r="125">
      <c r="A125" t="n">
        <v>123</v>
      </c>
      <c r="B125" t="n">
        <v>120</v>
      </c>
      <c r="C125" t="inlineStr">
        <is>
          <t xml:space="preserve">CONCLUIDO	</t>
        </is>
      </c>
      <c r="D125" t="n">
        <v>3.6841</v>
      </c>
      <c r="E125" t="n">
        <v>27.14</v>
      </c>
      <c r="F125" t="n">
        <v>23.98</v>
      </c>
      <c r="G125" t="n">
        <v>143.88</v>
      </c>
      <c r="H125" t="n">
        <v>1.95</v>
      </c>
      <c r="I125" t="n">
        <v>10</v>
      </c>
      <c r="J125" t="n">
        <v>289.77</v>
      </c>
      <c r="K125" t="n">
        <v>57.72</v>
      </c>
      <c r="L125" t="n">
        <v>31.75</v>
      </c>
      <c r="M125" t="n">
        <v>8</v>
      </c>
      <c r="N125" t="n">
        <v>80.3</v>
      </c>
      <c r="O125" t="n">
        <v>35972.93</v>
      </c>
      <c r="P125" t="n">
        <v>367.28</v>
      </c>
      <c r="Q125" t="n">
        <v>452.55</v>
      </c>
      <c r="R125" t="n">
        <v>70.64</v>
      </c>
      <c r="S125" t="n">
        <v>57.64</v>
      </c>
      <c r="T125" t="n">
        <v>4408.05</v>
      </c>
      <c r="U125" t="n">
        <v>0.82</v>
      </c>
      <c r="V125" t="n">
        <v>0.88</v>
      </c>
      <c r="W125" t="n">
        <v>6.81</v>
      </c>
      <c r="X125" t="n">
        <v>0.26</v>
      </c>
      <c r="Y125" t="n">
        <v>1</v>
      </c>
      <c r="Z125" t="n">
        <v>10</v>
      </c>
      <c r="AA125" t="n">
        <v>560.0349423436904</v>
      </c>
      <c r="AB125" t="n">
        <v>766.2645151125621</v>
      </c>
      <c r="AC125" t="n">
        <v>693.13330524922</v>
      </c>
      <c r="AD125" t="n">
        <v>560034.9423436904</v>
      </c>
      <c r="AE125" t="n">
        <v>766264.5151125621</v>
      </c>
      <c r="AF125" t="n">
        <v>1.796080549112532e-05</v>
      </c>
      <c r="AG125" t="n">
        <v>32</v>
      </c>
      <c r="AH125" t="n">
        <v>693133.30524922</v>
      </c>
    </row>
    <row r="126">
      <c r="A126" t="n">
        <v>124</v>
      </c>
      <c r="B126" t="n">
        <v>120</v>
      </c>
      <c r="C126" t="inlineStr">
        <is>
          <t xml:space="preserve">CONCLUIDO	</t>
        </is>
      </c>
      <c r="D126" t="n">
        <v>3.6827</v>
      </c>
      <c r="E126" t="n">
        <v>27.15</v>
      </c>
      <c r="F126" t="n">
        <v>23.99</v>
      </c>
      <c r="G126" t="n">
        <v>143.94</v>
      </c>
      <c r="H126" t="n">
        <v>1.96</v>
      </c>
      <c r="I126" t="n">
        <v>10</v>
      </c>
      <c r="J126" t="n">
        <v>290.28</v>
      </c>
      <c r="K126" t="n">
        <v>57.72</v>
      </c>
      <c r="L126" t="n">
        <v>32</v>
      </c>
      <c r="M126" t="n">
        <v>8</v>
      </c>
      <c r="N126" t="n">
        <v>80.56</v>
      </c>
      <c r="O126" t="n">
        <v>36035.65</v>
      </c>
      <c r="P126" t="n">
        <v>367.38</v>
      </c>
      <c r="Q126" t="n">
        <v>452.57</v>
      </c>
      <c r="R126" t="n">
        <v>70.97</v>
      </c>
      <c r="S126" t="n">
        <v>57.64</v>
      </c>
      <c r="T126" t="n">
        <v>4572.51</v>
      </c>
      <c r="U126" t="n">
        <v>0.8100000000000001</v>
      </c>
      <c r="V126" t="n">
        <v>0.88</v>
      </c>
      <c r="W126" t="n">
        <v>6.81</v>
      </c>
      <c r="X126" t="n">
        <v>0.26</v>
      </c>
      <c r="Y126" t="n">
        <v>1</v>
      </c>
      <c r="Z126" t="n">
        <v>10</v>
      </c>
      <c r="AA126" t="n">
        <v>560.2166560878973</v>
      </c>
      <c r="AB126" t="n">
        <v>766.5131438740301</v>
      </c>
      <c r="AC126" t="n">
        <v>693.3582052306461</v>
      </c>
      <c r="AD126" t="n">
        <v>560216.6560878973</v>
      </c>
      <c r="AE126" t="n">
        <v>766513.1438740301</v>
      </c>
      <c r="AF126" t="n">
        <v>1.795398018027936e-05</v>
      </c>
      <c r="AG126" t="n">
        <v>32</v>
      </c>
      <c r="AH126" t="n">
        <v>693358.2052306462</v>
      </c>
    </row>
    <row r="127">
      <c r="A127" t="n">
        <v>125</v>
      </c>
      <c r="B127" t="n">
        <v>120</v>
      </c>
      <c r="C127" t="inlineStr">
        <is>
          <t xml:space="preserve">CONCLUIDO	</t>
        </is>
      </c>
      <c r="D127" t="n">
        <v>3.6837</v>
      </c>
      <c r="E127" t="n">
        <v>27.15</v>
      </c>
      <c r="F127" t="n">
        <v>23.98</v>
      </c>
      <c r="G127" t="n">
        <v>143.89</v>
      </c>
      <c r="H127" t="n">
        <v>1.97</v>
      </c>
      <c r="I127" t="n">
        <v>10</v>
      </c>
      <c r="J127" t="n">
        <v>290.79</v>
      </c>
      <c r="K127" t="n">
        <v>57.72</v>
      </c>
      <c r="L127" t="n">
        <v>32.25</v>
      </c>
      <c r="M127" t="n">
        <v>8</v>
      </c>
      <c r="N127" t="n">
        <v>80.81999999999999</v>
      </c>
      <c r="O127" t="n">
        <v>36098.46</v>
      </c>
      <c r="P127" t="n">
        <v>366.37</v>
      </c>
      <c r="Q127" t="n">
        <v>452.61</v>
      </c>
      <c r="R127" t="n">
        <v>70.69</v>
      </c>
      <c r="S127" t="n">
        <v>57.64</v>
      </c>
      <c r="T127" t="n">
        <v>4433.88</v>
      </c>
      <c r="U127" t="n">
        <v>0.82</v>
      </c>
      <c r="V127" t="n">
        <v>0.88</v>
      </c>
      <c r="W127" t="n">
        <v>6.81</v>
      </c>
      <c r="X127" t="n">
        <v>0.26</v>
      </c>
      <c r="Y127" t="n">
        <v>1</v>
      </c>
      <c r="Z127" t="n">
        <v>10</v>
      </c>
      <c r="AA127" t="n">
        <v>559.4669554964656</v>
      </c>
      <c r="AB127" t="n">
        <v>765.4873704503777</v>
      </c>
      <c r="AC127" t="n">
        <v>692.4303301828652</v>
      </c>
      <c r="AD127" t="n">
        <v>559466.9554964657</v>
      </c>
      <c r="AE127" t="n">
        <v>765487.3704503777</v>
      </c>
      <c r="AF127" t="n">
        <v>1.795885540231218e-05</v>
      </c>
      <c r="AG127" t="n">
        <v>32</v>
      </c>
      <c r="AH127" t="n">
        <v>692430.3301828651</v>
      </c>
    </row>
    <row r="128">
      <c r="A128" t="n">
        <v>126</v>
      </c>
      <c r="B128" t="n">
        <v>120</v>
      </c>
      <c r="C128" t="inlineStr">
        <is>
          <t xml:space="preserve">CONCLUIDO	</t>
        </is>
      </c>
      <c r="D128" t="n">
        <v>3.6845</v>
      </c>
      <c r="E128" t="n">
        <v>27.14</v>
      </c>
      <c r="F128" t="n">
        <v>23.98</v>
      </c>
      <c r="G128" t="n">
        <v>143.86</v>
      </c>
      <c r="H128" t="n">
        <v>1.99</v>
      </c>
      <c r="I128" t="n">
        <v>10</v>
      </c>
      <c r="J128" t="n">
        <v>291.3</v>
      </c>
      <c r="K128" t="n">
        <v>57.72</v>
      </c>
      <c r="L128" t="n">
        <v>32.5</v>
      </c>
      <c r="M128" t="n">
        <v>8</v>
      </c>
      <c r="N128" t="n">
        <v>81.08</v>
      </c>
      <c r="O128" t="n">
        <v>36161.39</v>
      </c>
      <c r="P128" t="n">
        <v>365.54</v>
      </c>
      <c r="Q128" t="n">
        <v>452.55</v>
      </c>
      <c r="R128" t="n">
        <v>70.7</v>
      </c>
      <c r="S128" t="n">
        <v>57.64</v>
      </c>
      <c r="T128" t="n">
        <v>4439.7</v>
      </c>
      <c r="U128" t="n">
        <v>0.82</v>
      </c>
      <c r="V128" t="n">
        <v>0.88</v>
      </c>
      <c r="W128" t="n">
        <v>6.81</v>
      </c>
      <c r="X128" t="n">
        <v>0.25</v>
      </c>
      <c r="Y128" t="n">
        <v>1</v>
      </c>
      <c r="Z128" t="n">
        <v>10</v>
      </c>
      <c r="AA128" t="n">
        <v>558.8632434106934</v>
      </c>
      <c r="AB128" t="n">
        <v>764.6613449407266</v>
      </c>
      <c r="AC128" t="n">
        <v>691.683139388521</v>
      </c>
      <c r="AD128" t="n">
        <v>558863.2434106934</v>
      </c>
      <c r="AE128" t="n">
        <v>764661.3449407266</v>
      </c>
      <c r="AF128" t="n">
        <v>1.796275557993844e-05</v>
      </c>
      <c r="AG128" t="n">
        <v>32</v>
      </c>
      <c r="AH128" t="n">
        <v>691683.139388521</v>
      </c>
    </row>
    <row r="129">
      <c r="A129" t="n">
        <v>127</v>
      </c>
      <c r="B129" t="n">
        <v>120</v>
      </c>
      <c r="C129" t="inlineStr">
        <is>
          <t xml:space="preserve">CONCLUIDO	</t>
        </is>
      </c>
      <c r="D129" t="n">
        <v>3.694</v>
      </c>
      <c r="E129" t="n">
        <v>27.07</v>
      </c>
      <c r="F129" t="n">
        <v>23.95</v>
      </c>
      <c r="G129" t="n">
        <v>159.68</v>
      </c>
      <c r="H129" t="n">
        <v>2</v>
      </c>
      <c r="I129" t="n">
        <v>9</v>
      </c>
      <c r="J129" t="n">
        <v>291.81</v>
      </c>
      <c r="K129" t="n">
        <v>57.72</v>
      </c>
      <c r="L129" t="n">
        <v>32.75</v>
      </c>
      <c r="M129" t="n">
        <v>7</v>
      </c>
      <c r="N129" t="n">
        <v>81.34</v>
      </c>
      <c r="O129" t="n">
        <v>36224.42</v>
      </c>
      <c r="P129" t="n">
        <v>365.24</v>
      </c>
      <c r="Q129" t="n">
        <v>452.57</v>
      </c>
      <c r="R129" t="n">
        <v>69.70999999999999</v>
      </c>
      <c r="S129" t="n">
        <v>57.64</v>
      </c>
      <c r="T129" t="n">
        <v>3947.46</v>
      </c>
      <c r="U129" t="n">
        <v>0.83</v>
      </c>
      <c r="V129" t="n">
        <v>0.89</v>
      </c>
      <c r="W129" t="n">
        <v>6.81</v>
      </c>
      <c r="X129" t="n">
        <v>0.23</v>
      </c>
      <c r="Y129" t="n">
        <v>1</v>
      </c>
      <c r="Z129" t="n">
        <v>10</v>
      </c>
      <c r="AA129" t="n">
        <v>557.9329706576085</v>
      </c>
      <c r="AB129" t="n">
        <v>763.3885047192184</v>
      </c>
      <c r="AC129" t="n">
        <v>690.5317772513112</v>
      </c>
      <c r="AD129" t="n">
        <v>557932.9706576085</v>
      </c>
      <c r="AE129" t="n">
        <v>763388.5047192185</v>
      </c>
      <c r="AF129" t="n">
        <v>1.800907018925027e-05</v>
      </c>
      <c r="AG129" t="n">
        <v>32</v>
      </c>
      <c r="AH129" t="n">
        <v>690531.7772513111</v>
      </c>
    </row>
    <row r="130">
      <c r="A130" t="n">
        <v>128</v>
      </c>
      <c r="B130" t="n">
        <v>120</v>
      </c>
      <c r="C130" t="inlineStr">
        <is>
          <t xml:space="preserve">CONCLUIDO	</t>
        </is>
      </c>
      <c r="D130" t="n">
        <v>3.6939</v>
      </c>
      <c r="E130" t="n">
        <v>27.07</v>
      </c>
      <c r="F130" t="n">
        <v>23.95</v>
      </c>
      <c r="G130" t="n">
        <v>159.69</v>
      </c>
      <c r="H130" t="n">
        <v>2.01</v>
      </c>
      <c r="I130" t="n">
        <v>9</v>
      </c>
      <c r="J130" t="n">
        <v>292.32</v>
      </c>
      <c r="K130" t="n">
        <v>57.72</v>
      </c>
      <c r="L130" t="n">
        <v>33</v>
      </c>
      <c r="M130" t="n">
        <v>7</v>
      </c>
      <c r="N130" t="n">
        <v>81.59999999999999</v>
      </c>
      <c r="O130" t="n">
        <v>36287.56</v>
      </c>
      <c r="P130" t="n">
        <v>365.63</v>
      </c>
      <c r="Q130" t="n">
        <v>452.58</v>
      </c>
      <c r="R130" t="n">
        <v>69.81</v>
      </c>
      <c r="S130" t="n">
        <v>57.64</v>
      </c>
      <c r="T130" t="n">
        <v>3998.69</v>
      </c>
      <c r="U130" t="n">
        <v>0.83</v>
      </c>
      <c r="V130" t="n">
        <v>0.89</v>
      </c>
      <c r="W130" t="n">
        <v>6.81</v>
      </c>
      <c r="X130" t="n">
        <v>0.23</v>
      </c>
      <c r="Y130" t="n">
        <v>1</v>
      </c>
      <c r="Z130" t="n">
        <v>10</v>
      </c>
      <c r="AA130" t="n">
        <v>558.1956285019328</v>
      </c>
      <c r="AB130" t="n">
        <v>763.7478847694692</v>
      </c>
      <c r="AC130" t="n">
        <v>690.8568585739591</v>
      </c>
      <c r="AD130" t="n">
        <v>558195.6285019328</v>
      </c>
      <c r="AE130" t="n">
        <v>763747.8847694693</v>
      </c>
      <c r="AF130" t="n">
        <v>1.800858266704699e-05</v>
      </c>
      <c r="AG130" t="n">
        <v>32</v>
      </c>
      <c r="AH130" t="n">
        <v>690856.8585739591</v>
      </c>
    </row>
    <row r="131">
      <c r="A131" t="n">
        <v>129</v>
      </c>
      <c r="B131" t="n">
        <v>120</v>
      </c>
      <c r="C131" t="inlineStr">
        <is>
          <t xml:space="preserve">CONCLUIDO	</t>
        </is>
      </c>
      <c r="D131" t="n">
        <v>3.6945</v>
      </c>
      <c r="E131" t="n">
        <v>27.07</v>
      </c>
      <c r="F131" t="n">
        <v>23.95</v>
      </c>
      <c r="G131" t="n">
        <v>159.65</v>
      </c>
      <c r="H131" t="n">
        <v>2.02</v>
      </c>
      <c r="I131" t="n">
        <v>9</v>
      </c>
      <c r="J131" t="n">
        <v>292.84</v>
      </c>
      <c r="K131" t="n">
        <v>57.72</v>
      </c>
      <c r="L131" t="n">
        <v>33.25</v>
      </c>
      <c r="M131" t="n">
        <v>7</v>
      </c>
      <c r="N131" t="n">
        <v>81.86</v>
      </c>
      <c r="O131" t="n">
        <v>36350.81</v>
      </c>
      <c r="P131" t="n">
        <v>365.84</v>
      </c>
      <c r="Q131" t="n">
        <v>452.57</v>
      </c>
      <c r="R131" t="n">
        <v>69.48</v>
      </c>
      <c r="S131" t="n">
        <v>57.64</v>
      </c>
      <c r="T131" t="n">
        <v>3834.41</v>
      </c>
      <c r="U131" t="n">
        <v>0.83</v>
      </c>
      <c r="V131" t="n">
        <v>0.89</v>
      </c>
      <c r="W131" t="n">
        <v>6.81</v>
      </c>
      <c r="X131" t="n">
        <v>0.22</v>
      </c>
      <c r="Y131" t="n">
        <v>1</v>
      </c>
      <c r="Z131" t="n">
        <v>10</v>
      </c>
      <c r="AA131" t="n">
        <v>558.2892824688973</v>
      </c>
      <c r="AB131" t="n">
        <v>763.8760262587915</v>
      </c>
      <c r="AC131" t="n">
        <v>690.9727704193881</v>
      </c>
      <c r="AD131" t="n">
        <v>558289.2824688973</v>
      </c>
      <c r="AE131" t="n">
        <v>763876.0262587916</v>
      </c>
      <c r="AF131" t="n">
        <v>1.801150780026668e-05</v>
      </c>
      <c r="AG131" t="n">
        <v>32</v>
      </c>
      <c r="AH131" t="n">
        <v>690972.7704193881</v>
      </c>
    </row>
    <row r="132">
      <c r="A132" t="n">
        <v>130</v>
      </c>
      <c r="B132" t="n">
        <v>120</v>
      </c>
      <c r="C132" t="inlineStr">
        <is>
          <t xml:space="preserve">CONCLUIDO	</t>
        </is>
      </c>
      <c r="D132" t="n">
        <v>3.6948</v>
      </c>
      <c r="E132" t="n">
        <v>27.06</v>
      </c>
      <c r="F132" t="n">
        <v>23.95</v>
      </c>
      <c r="G132" t="n">
        <v>159.64</v>
      </c>
      <c r="H132" t="n">
        <v>2.03</v>
      </c>
      <c r="I132" t="n">
        <v>9</v>
      </c>
      <c r="J132" t="n">
        <v>293.35</v>
      </c>
      <c r="K132" t="n">
        <v>57.72</v>
      </c>
      <c r="L132" t="n">
        <v>33.5</v>
      </c>
      <c r="M132" t="n">
        <v>7</v>
      </c>
      <c r="N132" t="n">
        <v>82.13</v>
      </c>
      <c r="O132" t="n">
        <v>36414.16</v>
      </c>
      <c r="P132" t="n">
        <v>366.22</v>
      </c>
      <c r="Q132" t="n">
        <v>452.58</v>
      </c>
      <c r="R132" t="n">
        <v>69.68000000000001</v>
      </c>
      <c r="S132" t="n">
        <v>57.64</v>
      </c>
      <c r="T132" t="n">
        <v>3930.77</v>
      </c>
      <c r="U132" t="n">
        <v>0.83</v>
      </c>
      <c r="V132" t="n">
        <v>0.89</v>
      </c>
      <c r="W132" t="n">
        <v>6.81</v>
      </c>
      <c r="X132" t="n">
        <v>0.22</v>
      </c>
      <c r="Y132" t="n">
        <v>1</v>
      </c>
      <c r="Z132" t="n">
        <v>10</v>
      </c>
      <c r="AA132" t="n">
        <v>558.5161154405278</v>
      </c>
      <c r="AB132" t="n">
        <v>764.1863891377408</v>
      </c>
      <c r="AC132" t="n">
        <v>691.2535127007675</v>
      </c>
      <c r="AD132" t="n">
        <v>558516.1154405278</v>
      </c>
      <c r="AE132" t="n">
        <v>764186.3891377408</v>
      </c>
      <c r="AF132" t="n">
        <v>1.801297036687653e-05</v>
      </c>
      <c r="AG132" t="n">
        <v>32</v>
      </c>
      <c r="AH132" t="n">
        <v>691253.5127007675</v>
      </c>
    </row>
    <row r="133">
      <c r="A133" t="n">
        <v>131</v>
      </c>
      <c r="B133" t="n">
        <v>120</v>
      </c>
      <c r="C133" t="inlineStr">
        <is>
          <t xml:space="preserve">CONCLUIDO	</t>
        </is>
      </c>
      <c r="D133" t="n">
        <v>3.6942</v>
      </c>
      <c r="E133" t="n">
        <v>27.07</v>
      </c>
      <c r="F133" t="n">
        <v>23.95</v>
      </c>
      <c r="G133" t="n">
        <v>159.67</v>
      </c>
      <c r="H133" t="n">
        <v>2.05</v>
      </c>
      <c r="I133" t="n">
        <v>9</v>
      </c>
      <c r="J133" t="n">
        <v>293.87</v>
      </c>
      <c r="K133" t="n">
        <v>57.72</v>
      </c>
      <c r="L133" t="n">
        <v>33.75</v>
      </c>
      <c r="M133" t="n">
        <v>7</v>
      </c>
      <c r="N133" t="n">
        <v>82.39</v>
      </c>
      <c r="O133" t="n">
        <v>36477.63</v>
      </c>
      <c r="P133" t="n">
        <v>366.83</v>
      </c>
      <c r="Q133" t="n">
        <v>452.56</v>
      </c>
      <c r="R133" t="n">
        <v>69.72</v>
      </c>
      <c r="S133" t="n">
        <v>57.64</v>
      </c>
      <c r="T133" t="n">
        <v>3953.31</v>
      </c>
      <c r="U133" t="n">
        <v>0.83</v>
      </c>
      <c r="V133" t="n">
        <v>0.89</v>
      </c>
      <c r="W133" t="n">
        <v>6.81</v>
      </c>
      <c r="X133" t="n">
        <v>0.23</v>
      </c>
      <c r="Y133" t="n">
        <v>1</v>
      </c>
      <c r="Z133" t="n">
        <v>10</v>
      </c>
      <c r="AA133" t="n">
        <v>558.9593722424977</v>
      </c>
      <c r="AB133" t="n">
        <v>764.792872649306</v>
      </c>
      <c r="AC133" t="n">
        <v>691.8021142771938</v>
      </c>
      <c r="AD133" t="n">
        <v>558959.3722424977</v>
      </c>
      <c r="AE133" t="n">
        <v>764792.872649306</v>
      </c>
      <c r="AF133" t="n">
        <v>1.801004523365684e-05</v>
      </c>
      <c r="AG133" t="n">
        <v>32</v>
      </c>
      <c r="AH133" t="n">
        <v>691802.1142771938</v>
      </c>
    </row>
    <row r="134">
      <c r="A134" t="n">
        <v>132</v>
      </c>
      <c r="B134" t="n">
        <v>120</v>
      </c>
      <c r="C134" t="inlineStr">
        <is>
          <t xml:space="preserve">CONCLUIDO	</t>
        </is>
      </c>
      <c r="D134" t="n">
        <v>3.6949</v>
      </c>
      <c r="E134" t="n">
        <v>27.06</v>
      </c>
      <c r="F134" t="n">
        <v>23.95</v>
      </c>
      <c r="G134" t="n">
        <v>159.64</v>
      </c>
      <c r="H134" t="n">
        <v>2.06</v>
      </c>
      <c r="I134" t="n">
        <v>9</v>
      </c>
      <c r="J134" t="n">
        <v>294.38</v>
      </c>
      <c r="K134" t="n">
        <v>57.72</v>
      </c>
      <c r="L134" t="n">
        <v>34</v>
      </c>
      <c r="M134" t="n">
        <v>7</v>
      </c>
      <c r="N134" t="n">
        <v>82.66</v>
      </c>
      <c r="O134" t="n">
        <v>36541.2</v>
      </c>
      <c r="P134" t="n">
        <v>367.28</v>
      </c>
      <c r="Q134" t="n">
        <v>452.58</v>
      </c>
      <c r="R134" t="n">
        <v>69.5</v>
      </c>
      <c r="S134" t="n">
        <v>57.64</v>
      </c>
      <c r="T134" t="n">
        <v>3842.12</v>
      </c>
      <c r="U134" t="n">
        <v>0.83</v>
      </c>
      <c r="V134" t="n">
        <v>0.89</v>
      </c>
      <c r="W134" t="n">
        <v>6.81</v>
      </c>
      <c r="X134" t="n">
        <v>0.22</v>
      </c>
      <c r="Y134" t="n">
        <v>1</v>
      </c>
      <c r="Z134" t="n">
        <v>10</v>
      </c>
      <c r="AA134" t="n">
        <v>559.2026698370597</v>
      </c>
      <c r="AB134" t="n">
        <v>765.1257631517179</v>
      </c>
      <c r="AC134" t="n">
        <v>692.1032341772705</v>
      </c>
      <c r="AD134" t="n">
        <v>559202.6698370597</v>
      </c>
      <c r="AE134" t="n">
        <v>765125.763151718</v>
      </c>
      <c r="AF134" t="n">
        <v>1.801345788907981e-05</v>
      </c>
      <c r="AG134" t="n">
        <v>32</v>
      </c>
      <c r="AH134" t="n">
        <v>692103.2341772704</v>
      </c>
    </row>
    <row r="135">
      <c r="A135" t="n">
        <v>133</v>
      </c>
      <c r="B135" t="n">
        <v>120</v>
      </c>
      <c r="C135" t="inlineStr">
        <is>
          <t xml:space="preserve">CONCLUIDO	</t>
        </is>
      </c>
      <c r="D135" t="n">
        <v>3.6943</v>
      </c>
      <c r="E135" t="n">
        <v>27.07</v>
      </c>
      <c r="F135" t="n">
        <v>23.95</v>
      </c>
      <c r="G135" t="n">
        <v>159.66</v>
      </c>
      <c r="H135" t="n">
        <v>2.07</v>
      </c>
      <c r="I135" t="n">
        <v>9</v>
      </c>
      <c r="J135" t="n">
        <v>294.9</v>
      </c>
      <c r="K135" t="n">
        <v>57.72</v>
      </c>
      <c r="L135" t="n">
        <v>34.25</v>
      </c>
      <c r="M135" t="n">
        <v>7</v>
      </c>
      <c r="N135" t="n">
        <v>82.92</v>
      </c>
      <c r="O135" t="n">
        <v>36604.89</v>
      </c>
      <c r="P135" t="n">
        <v>367.44</v>
      </c>
      <c r="Q135" t="n">
        <v>452.59</v>
      </c>
      <c r="R135" t="n">
        <v>69.59</v>
      </c>
      <c r="S135" t="n">
        <v>57.64</v>
      </c>
      <c r="T135" t="n">
        <v>3890.26</v>
      </c>
      <c r="U135" t="n">
        <v>0.83</v>
      </c>
      <c r="V135" t="n">
        <v>0.89</v>
      </c>
      <c r="W135" t="n">
        <v>6.81</v>
      </c>
      <c r="X135" t="n">
        <v>0.23</v>
      </c>
      <c r="Y135" t="n">
        <v>1</v>
      </c>
      <c r="Z135" t="n">
        <v>10</v>
      </c>
      <c r="AA135" t="n">
        <v>559.3514123585343</v>
      </c>
      <c r="AB135" t="n">
        <v>765.3292792316565</v>
      </c>
      <c r="AC135" t="n">
        <v>692.2873269681763</v>
      </c>
      <c r="AD135" t="n">
        <v>559351.4123585343</v>
      </c>
      <c r="AE135" t="n">
        <v>765329.2792316566</v>
      </c>
      <c r="AF135" t="n">
        <v>1.801053275586012e-05</v>
      </c>
      <c r="AG135" t="n">
        <v>32</v>
      </c>
      <c r="AH135" t="n">
        <v>692287.3269681763</v>
      </c>
    </row>
    <row r="136">
      <c r="A136" t="n">
        <v>134</v>
      </c>
      <c r="B136" t="n">
        <v>120</v>
      </c>
      <c r="C136" t="inlineStr">
        <is>
          <t xml:space="preserve">CONCLUIDO	</t>
        </is>
      </c>
      <c r="D136" t="n">
        <v>3.6944</v>
      </c>
      <c r="E136" t="n">
        <v>27.07</v>
      </c>
      <c r="F136" t="n">
        <v>23.95</v>
      </c>
      <c r="G136" t="n">
        <v>159.66</v>
      </c>
      <c r="H136" t="n">
        <v>2.08</v>
      </c>
      <c r="I136" t="n">
        <v>9</v>
      </c>
      <c r="J136" t="n">
        <v>295.41</v>
      </c>
      <c r="K136" t="n">
        <v>57.72</v>
      </c>
      <c r="L136" t="n">
        <v>34.5</v>
      </c>
      <c r="M136" t="n">
        <v>7</v>
      </c>
      <c r="N136" t="n">
        <v>83.19</v>
      </c>
      <c r="O136" t="n">
        <v>36668.68</v>
      </c>
      <c r="P136" t="n">
        <v>367.58</v>
      </c>
      <c r="Q136" t="n">
        <v>452.59</v>
      </c>
      <c r="R136" t="n">
        <v>69.56</v>
      </c>
      <c r="S136" t="n">
        <v>57.64</v>
      </c>
      <c r="T136" t="n">
        <v>3871.92</v>
      </c>
      <c r="U136" t="n">
        <v>0.83</v>
      </c>
      <c r="V136" t="n">
        <v>0.89</v>
      </c>
      <c r="W136" t="n">
        <v>6.81</v>
      </c>
      <c r="X136" t="n">
        <v>0.22</v>
      </c>
      <c r="Y136" t="n">
        <v>1</v>
      </c>
      <c r="Z136" t="n">
        <v>10</v>
      </c>
      <c r="AA136" t="n">
        <v>559.4357318470115</v>
      </c>
      <c r="AB136" t="n">
        <v>765.4446488757045</v>
      </c>
      <c r="AC136" t="n">
        <v>692.3916858953185</v>
      </c>
      <c r="AD136" t="n">
        <v>559435.7318470115</v>
      </c>
      <c r="AE136" t="n">
        <v>765444.6488757045</v>
      </c>
      <c r="AF136" t="n">
        <v>1.80110202780634e-05</v>
      </c>
      <c r="AG136" t="n">
        <v>32</v>
      </c>
      <c r="AH136" t="n">
        <v>692391.6858953185</v>
      </c>
    </row>
    <row r="137">
      <c r="A137" t="n">
        <v>135</v>
      </c>
      <c r="B137" t="n">
        <v>120</v>
      </c>
      <c r="C137" t="inlineStr">
        <is>
          <t xml:space="preserve">CONCLUIDO	</t>
        </is>
      </c>
      <c r="D137" t="n">
        <v>3.6937</v>
      </c>
      <c r="E137" t="n">
        <v>27.07</v>
      </c>
      <c r="F137" t="n">
        <v>23.95</v>
      </c>
      <c r="G137" t="n">
        <v>159.69</v>
      </c>
      <c r="H137" t="n">
        <v>2.09</v>
      </c>
      <c r="I137" t="n">
        <v>9</v>
      </c>
      <c r="J137" t="n">
        <v>295.93</v>
      </c>
      <c r="K137" t="n">
        <v>57.72</v>
      </c>
      <c r="L137" t="n">
        <v>34.75</v>
      </c>
      <c r="M137" t="n">
        <v>7</v>
      </c>
      <c r="N137" t="n">
        <v>83.45999999999999</v>
      </c>
      <c r="O137" t="n">
        <v>36732.59</v>
      </c>
      <c r="P137" t="n">
        <v>367.77</v>
      </c>
      <c r="Q137" t="n">
        <v>452.59</v>
      </c>
      <c r="R137" t="n">
        <v>69.77</v>
      </c>
      <c r="S137" t="n">
        <v>57.64</v>
      </c>
      <c r="T137" t="n">
        <v>3978.86</v>
      </c>
      <c r="U137" t="n">
        <v>0.83</v>
      </c>
      <c r="V137" t="n">
        <v>0.89</v>
      </c>
      <c r="W137" t="n">
        <v>6.81</v>
      </c>
      <c r="X137" t="n">
        <v>0.23</v>
      </c>
      <c r="Y137" t="n">
        <v>1</v>
      </c>
      <c r="Z137" t="n">
        <v>10</v>
      </c>
      <c r="AA137" t="n">
        <v>559.6115198240657</v>
      </c>
      <c r="AB137" t="n">
        <v>765.6851697411281</v>
      </c>
      <c r="AC137" t="n">
        <v>692.6092517869192</v>
      </c>
      <c r="AD137" t="n">
        <v>559611.5198240657</v>
      </c>
      <c r="AE137" t="n">
        <v>765685.1697411281</v>
      </c>
      <c r="AF137" t="n">
        <v>1.800760762264042e-05</v>
      </c>
      <c r="AG137" t="n">
        <v>32</v>
      </c>
      <c r="AH137" t="n">
        <v>692609.2517869192</v>
      </c>
    </row>
    <row r="138">
      <c r="A138" t="n">
        <v>136</v>
      </c>
      <c r="B138" t="n">
        <v>120</v>
      </c>
      <c r="C138" t="inlineStr">
        <is>
          <t xml:space="preserve">CONCLUIDO	</t>
        </is>
      </c>
      <c r="D138" t="n">
        <v>3.6932</v>
      </c>
      <c r="E138" t="n">
        <v>27.08</v>
      </c>
      <c r="F138" t="n">
        <v>23.96</v>
      </c>
      <c r="G138" t="n">
        <v>159.72</v>
      </c>
      <c r="H138" t="n">
        <v>2.1</v>
      </c>
      <c r="I138" t="n">
        <v>9</v>
      </c>
      <c r="J138" t="n">
        <v>296.45</v>
      </c>
      <c r="K138" t="n">
        <v>57.72</v>
      </c>
      <c r="L138" t="n">
        <v>35</v>
      </c>
      <c r="M138" t="n">
        <v>7</v>
      </c>
      <c r="N138" t="n">
        <v>83.73</v>
      </c>
      <c r="O138" t="n">
        <v>36796.61</v>
      </c>
      <c r="P138" t="n">
        <v>367.8</v>
      </c>
      <c r="Q138" t="n">
        <v>452.56</v>
      </c>
      <c r="R138" t="n">
        <v>69.95</v>
      </c>
      <c r="S138" t="n">
        <v>57.64</v>
      </c>
      <c r="T138" t="n">
        <v>4067.25</v>
      </c>
      <c r="U138" t="n">
        <v>0.82</v>
      </c>
      <c r="V138" t="n">
        <v>0.89</v>
      </c>
      <c r="W138" t="n">
        <v>6.81</v>
      </c>
      <c r="X138" t="n">
        <v>0.23</v>
      </c>
      <c r="Y138" t="n">
        <v>1</v>
      </c>
      <c r="Z138" t="n">
        <v>10</v>
      </c>
      <c r="AA138" t="n">
        <v>559.680608258617</v>
      </c>
      <c r="AB138" t="n">
        <v>765.7796995852481</v>
      </c>
      <c r="AC138" t="n">
        <v>692.6947598353898</v>
      </c>
      <c r="AD138" t="n">
        <v>559680.608258617</v>
      </c>
      <c r="AE138" t="n">
        <v>765779.699585248</v>
      </c>
      <c r="AF138" t="n">
        <v>1.800517001162401e-05</v>
      </c>
      <c r="AG138" t="n">
        <v>32</v>
      </c>
      <c r="AH138" t="n">
        <v>692694.7598353898</v>
      </c>
    </row>
    <row r="139">
      <c r="A139" t="n">
        <v>137</v>
      </c>
      <c r="B139" t="n">
        <v>120</v>
      </c>
      <c r="C139" t="inlineStr">
        <is>
          <t xml:space="preserve">CONCLUIDO	</t>
        </is>
      </c>
      <c r="D139" t="n">
        <v>3.6936</v>
      </c>
      <c r="E139" t="n">
        <v>27.07</v>
      </c>
      <c r="F139" t="n">
        <v>23.96</v>
      </c>
      <c r="G139" t="n">
        <v>159.7</v>
      </c>
      <c r="H139" t="n">
        <v>2.11</v>
      </c>
      <c r="I139" t="n">
        <v>9</v>
      </c>
      <c r="J139" t="n">
        <v>296.97</v>
      </c>
      <c r="K139" t="n">
        <v>57.72</v>
      </c>
      <c r="L139" t="n">
        <v>35.25</v>
      </c>
      <c r="M139" t="n">
        <v>7</v>
      </c>
      <c r="N139" t="n">
        <v>84</v>
      </c>
      <c r="O139" t="n">
        <v>36860.74</v>
      </c>
      <c r="P139" t="n">
        <v>367.77</v>
      </c>
      <c r="Q139" t="n">
        <v>452.55</v>
      </c>
      <c r="R139" t="n">
        <v>69.93000000000001</v>
      </c>
      <c r="S139" t="n">
        <v>57.64</v>
      </c>
      <c r="T139" t="n">
        <v>4058.88</v>
      </c>
      <c r="U139" t="n">
        <v>0.82</v>
      </c>
      <c r="V139" t="n">
        <v>0.89</v>
      </c>
      <c r="W139" t="n">
        <v>6.81</v>
      </c>
      <c r="X139" t="n">
        <v>0.23</v>
      </c>
      <c r="Y139" t="n">
        <v>1</v>
      </c>
      <c r="Z139" t="n">
        <v>10</v>
      </c>
      <c r="AA139" t="n">
        <v>559.6315789987876</v>
      </c>
      <c r="AB139" t="n">
        <v>765.7126155889312</v>
      </c>
      <c r="AC139" t="n">
        <v>692.6340782415285</v>
      </c>
      <c r="AD139" t="n">
        <v>559631.5789987877</v>
      </c>
      <c r="AE139" t="n">
        <v>765712.6155889311</v>
      </c>
      <c r="AF139" t="n">
        <v>1.800712010043714e-05</v>
      </c>
      <c r="AG139" t="n">
        <v>32</v>
      </c>
      <c r="AH139" t="n">
        <v>692634.0782415285</v>
      </c>
    </row>
    <row r="140">
      <c r="A140" t="n">
        <v>138</v>
      </c>
      <c r="B140" t="n">
        <v>120</v>
      </c>
      <c r="C140" t="inlineStr">
        <is>
          <t xml:space="preserve">CONCLUIDO	</t>
        </is>
      </c>
      <c r="D140" t="n">
        <v>3.6939</v>
      </c>
      <c r="E140" t="n">
        <v>27.07</v>
      </c>
      <c r="F140" t="n">
        <v>23.95</v>
      </c>
      <c r="G140" t="n">
        <v>159.68</v>
      </c>
      <c r="H140" t="n">
        <v>2.13</v>
      </c>
      <c r="I140" t="n">
        <v>9</v>
      </c>
      <c r="J140" t="n">
        <v>297.49</v>
      </c>
      <c r="K140" t="n">
        <v>57.72</v>
      </c>
      <c r="L140" t="n">
        <v>35.5</v>
      </c>
      <c r="M140" t="n">
        <v>7</v>
      </c>
      <c r="N140" t="n">
        <v>84.27</v>
      </c>
      <c r="O140" t="n">
        <v>36924.99</v>
      </c>
      <c r="P140" t="n">
        <v>367.68</v>
      </c>
      <c r="Q140" t="n">
        <v>452.55</v>
      </c>
      <c r="R140" t="n">
        <v>69.75</v>
      </c>
      <c r="S140" t="n">
        <v>57.64</v>
      </c>
      <c r="T140" t="n">
        <v>3966.57</v>
      </c>
      <c r="U140" t="n">
        <v>0.83</v>
      </c>
      <c r="V140" t="n">
        <v>0.89</v>
      </c>
      <c r="W140" t="n">
        <v>6.81</v>
      </c>
      <c r="X140" t="n">
        <v>0.23</v>
      </c>
      <c r="Y140" t="n">
        <v>1</v>
      </c>
      <c r="Z140" t="n">
        <v>10</v>
      </c>
      <c r="AA140" t="n">
        <v>559.5379033108237</v>
      </c>
      <c r="AB140" t="n">
        <v>765.5844443799791</v>
      </c>
      <c r="AC140" t="n">
        <v>692.5181395128695</v>
      </c>
      <c r="AD140" t="n">
        <v>559537.9033108237</v>
      </c>
      <c r="AE140" t="n">
        <v>765584.4443799792</v>
      </c>
      <c r="AF140" t="n">
        <v>1.800858266704699e-05</v>
      </c>
      <c r="AG140" t="n">
        <v>32</v>
      </c>
      <c r="AH140" t="n">
        <v>692518.1395128695</v>
      </c>
    </row>
    <row r="141">
      <c r="A141" t="n">
        <v>139</v>
      </c>
      <c r="B141" t="n">
        <v>120</v>
      </c>
      <c r="C141" t="inlineStr">
        <is>
          <t xml:space="preserve">CONCLUIDO	</t>
        </is>
      </c>
      <c r="D141" t="n">
        <v>3.6941</v>
      </c>
      <c r="E141" t="n">
        <v>27.07</v>
      </c>
      <c r="F141" t="n">
        <v>23.95</v>
      </c>
      <c r="G141" t="n">
        <v>159.67</v>
      </c>
      <c r="H141" t="n">
        <v>2.14</v>
      </c>
      <c r="I141" t="n">
        <v>9</v>
      </c>
      <c r="J141" t="n">
        <v>298.01</v>
      </c>
      <c r="K141" t="n">
        <v>57.72</v>
      </c>
      <c r="L141" t="n">
        <v>35.75</v>
      </c>
      <c r="M141" t="n">
        <v>7</v>
      </c>
      <c r="N141" t="n">
        <v>84.54000000000001</v>
      </c>
      <c r="O141" t="n">
        <v>36989.35</v>
      </c>
      <c r="P141" t="n">
        <v>367.4</v>
      </c>
      <c r="Q141" t="n">
        <v>452.56</v>
      </c>
      <c r="R141" t="n">
        <v>69.75</v>
      </c>
      <c r="S141" t="n">
        <v>57.64</v>
      </c>
      <c r="T141" t="n">
        <v>3966.92</v>
      </c>
      <c r="U141" t="n">
        <v>0.83</v>
      </c>
      <c r="V141" t="n">
        <v>0.89</v>
      </c>
      <c r="W141" t="n">
        <v>6.81</v>
      </c>
      <c r="X141" t="n">
        <v>0.23</v>
      </c>
      <c r="Y141" t="n">
        <v>1</v>
      </c>
      <c r="Z141" t="n">
        <v>10</v>
      </c>
      <c r="AA141" t="n">
        <v>559.3398955463239</v>
      </c>
      <c r="AB141" t="n">
        <v>765.3135214211044</v>
      </c>
      <c r="AC141" t="n">
        <v>692.273073060947</v>
      </c>
      <c r="AD141" t="n">
        <v>559339.8955463239</v>
      </c>
      <c r="AE141" t="n">
        <v>765313.5214211044</v>
      </c>
      <c r="AF141" t="n">
        <v>1.800955771145355e-05</v>
      </c>
      <c r="AG141" t="n">
        <v>32</v>
      </c>
      <c r="AH141" t="n">
        <v>692273.073060947</v>
      </c>
    </row>
    <row r="142">
      <c r="A142" t="n">
        <v>140</v>
      </c>
      <c r="B142" t="n">
        <v>120</v>
      </c>
      <c r="C142" t="inlineStr">
        <is>
          <t xml:space="preserve">CONCLUIDO	</t>
        </is>
      </c>
      <c r="D142" t="n">
        <v>3.6953</v>
      </c>
      <c r="E142" t="n">
        <v>27.06</v>
      </c>
      <c r="F142" t="n">
        <v>23.94</v>
      </c>
      <c r="G142" t="n">
        <v>159.62</v>
      </c>
      <c r="H142" t="n">
        <v>2.15</v>
      </c>
      <c r="I142" t="n">
        <v>9</v>
      </c>
      <c r="J142" t="n">
        <v>298.54</v>
      </c>
      <c r="K142" t="n">
        <v>57.72</v>
      </c>
      <c r="L142" t="n">
        <v>36</v>
      </c>
      <c r="M142" t="n">
        <v>7</v>
      </c>
      <c r="N142" t="n">
        <v>84.81</v>
      </c>
      <c r="O142" t="n">
        <v>37053.82</v>
      </c>
      <c r="P142" t="n">
        <v>366.73</v>
      </c>
      <c r="Q142" t="n">
        <v>452.58</v>
      </c>
      <c r="R142" t="n">
        <v>69.44</v>
      </c>
      <c r="S142" t="n">
        <v>57.64</v>
      </c>
      <c r="T142" t="n">
        <v>3811.36</v>
      </c>
      <c r="U142" t="n">
        <v>0.83</v>
      </c>
      <c r="V142" t="n">
        <v>0.89</v>
      </c>
      <c r="W142" t="n">
        <v>6.81</v>
      </c>
      <c r="X142" t="n">
        <v>0.22</v>
      </c>
      <c r="Y142" t="n">
        <v>1</v>
      </c>
      <c r="Z142" t="n">
        <v>10</v>
      </c>
      <c r="AA142" t="n">
        <v>558.800655356577</v>
      </c>
      <c r="AB142" t="n">
        <v>764.5757092038943</v>
      </c>
      <c r="AC142" t="n">
        <v>691.6056766062216</v>
      </c>
      <c r="AD142" t="n">
        <v>558800.6553565769</v>
      </c>
      <c r="AE142" t="n">
        <v>764575.7092038944</v>
      </c>
      <c r="AF142" t="n">
        <v>1.801540797789294e-05</v>
      </c>
      <c r="AG142" t="n">
        <v>32</v>
      </c>
      <c r="AH142" t="n">
        <v>691605.6766062216</v>
      </c>
    </row>
    <row r="143">
      <c r="A143" t="n">
        <v>141</v>
      </c>
      <c r="B143" t="n">
        <v>120</v>
      </c>
      <c r="C143" t="inlineStr">
        <is>
          <t xml:space="preserve">CONCLUIDO	</t>
        </is>
      </c>
      <c r="D143" t="n">
        <v>3.6943</v>
      </c>
      <c r="E143" t="n">
        <v>27.07</v>
      </c>
      <c r="F143" t="n">
        <v>23.95</v>
      </c>
      <c r="G143" t="n">
        <v>159.67</v>
      </c>
      <c r="H143" t="n">
        <v>2.16</v>
      </c>
      <c r="I143" t="n">
        <v>9</v>
      </c>
      <c r="J143" t="n">
        <v>299.06</v>
      </c>
      <c r="K143" t="n">
        <v>57.72</v>
      </c>
      <c r="L143" t="n">
        <v>36.25</v>
      </c>
      <c r="M143" t="n">
        <v>7</v>
      </c>
      <c r="N143" t="n">
        <v>85.09</v>
      </c>
      <c r="O143" t="n">
        <v>37118.41</v>
      </c>
      <c r="P143" t="n">
        <v>366.47</v>
      </c>
      <c r="Q143" t="n">
        <v>452.56</v>
      </c>
      <c r="R143" t="n">
        <v>69.70999999999999</v>
      </c>
      <c r="S143" t="n">
        <v>57.64</v>
      </c>
      <c r="T143" t="n">
        <v>3946.21</v>
      </c>
      <c r="U143" t="n">
        <v>0.83</v>
      </c>
      <c r="V143" t="n">
        <v>0.89</v>
      </c>
      <c r="W143" t="n">
        <v>6.81</v>
      </c>
      <c r="X143" t="n">
        <v>0.23</v>
      </c>
      <c r="Y143" t="n">
        <v>1</v>
      </c>
      <c r="Z143" t="n">
        <v>10</v>
      </c>
      <c r="AA143" t="n">
        <v>558.7163559731778</v>
      </c>
      <c r="AB143" t="n">
        <v>764.4603670685015</v>
      </c>
      <c r="AC143" t="n">
        <v>691.5013425623467</v>
      </c>
      <c r="AD143" t="n">
        <v>558716.3559731778</v>
      </c>
      <c r="AE143" t="n">
        <v>764460.3670685014</v>
      </c>
      <c r="AF143" t="n">
        <v>1.801053275586012e-05</v>
      </c>
      <c r="AG143" t="n">
        <v>32</v>
      </c>
      <c r="AH143" t="n">
        <v>691501.3425623467</v>
      </c>
    </row>
    <row r="144">
      <c r="A144" t="n">
        <v>142</v>
      </c>
      <c r="B144" t="n">
        <v>120</v>
      </c>
      <c r="C144" t="inlineStr">
        <is>
          <t xml:space="preserve">CONCLUIDO	</t>
        </is>
      </c>
      <c r="D144" t="n">
        <v>3.6923</v>
      </c>
      <c r="E144" t="n">
        <v>27.08</v>
      </c>
      <c r="F144" t="n">
        <v>23.96</v>
      </c>
      <c r="G144" t="n">
        <v>159.76</v>
      </c>
      <c r="H144" t="n">
        <v>2.17</v>
      </c>
      <c r="I144" t="n">
        <v>9</v>
      </c>
      <c r="J144" t="n">
        <v>299.59</v>
      </c>
      <c r="K144" t="n">
        <v>57.72</v>
      </c>
      <c r="L144" t="n">
        <v>36.5</v>
      </c>
      <c r="M144" t="n">
        <v>7</v>
      </c>
      <c r="N144" t="n">
        <v>85.36</v>
      </c>
      <c r="O144" t="n">
        <v>37183.24</v>
      </c>
      <c r="P144" t="n">
        <v>366.68</v>
      </c>
      <c r="Q144" t="n">
        <v>452.61</v>
      </c>
      <c r="R144" t="n">
        <v>70.15000000000001</v>
      </c>
      <c r="S144" t="n">
        <v>57.64</v>
      </c>
      <c r="T144" t="n">
        <v>4166.11</v>
      </c>
      <c r="U144" t="n">
        <v>0.82</v>
      </c>
      <c r="V144" t="n">
        <v>0.88</v>
      </c>
      <c r="W144" t="n">
        <v>6.81</v>
      </c>
      <c r="X144" t="n">
        <v>0.24</v>
      </c>
      <c r="Y144" t="n">
        <v>1</v>
      </c>
      <c r="Z144" t="n">
        <v>10</v>
      </c>
      <c r="AA144" t="n">
        <v>559.0130887633187</v>
      </c>
      <c r="AB144" t="n">
        <v>764.8663699628991</v>
      </c>
      <c r="AC144" t="n">
        <v>691.8685971103316</v>
      </c>
      <c r="AD144" t="n">
        <v>559013.0887633187</v>
      </c>
      <c r="AE144" t="n">
        <v>764866.369962899</v>
      </c>
      <c r="AF144" t="n">
        <v>1.800078231179447e-05</v>
      </c>
      <c r="AG144" t="n">
        <v>32</v>
      </c>
      <c r="AH144" t="n">
        <v>691868.5971103316</v>
      </c>
    </row>
    <row r="145">
      <c r="A145" t="n">
        <v>143</v>
      </c>
      <c r="B145" t="n">
        <v>120</v>
      </c>
      <c r="C145" t="inlineStr">
        <is>
          <t xml:space="preserve">CONCLUIDO	</t>
        </is>
      </c>
      <c r="D145" t="n">
        <v>3.6937</v>
      </c>
      <c r="E145" t="n">
        <v>27.07</v>
      </c>
      <c r="F145" t="n">
        <v>23.95</v>
      </c>
      <c r="G145" t="n">
        <v>159.69</v>
      </c>
      <c r="H145" t="n">
        <v>2.18</v>
      </c>
      <c r="I145" t="n">
        <v>9</v>
      </c>
      <c r="J145" t="n">
        <v>300.11</v>
      </c>
      <c r="K145" t="n">
        <v>57.72</v>
      </c>
      <c r="L145" t="n">
        <v>36.75</v>
      </c>
      <c r="M145" t="n">
        <v>7</v>
      </c>
      <c r="N145" t="n">
        <v>85.64</v>
      </c>
      <c r="O145" t="n">
        <v>37248.06</v>
      </c>
      <c r="P145" t="n">
        <v>366.59</v>
      </c>
      <c r="Q145" t="n">
        <v>452.64</v>
      </c>
      <c r="R145" t="n">
        <v>69.92</v>
      </c>
      <c r="S145" t="n">
        <v>57.64</v>
      </c>
      <c r="T145" t="n">
        <v>4051.47</v>
      </c>
      <c r="U145" t="n">
        <v>0.82</v>
      </c>
      <c r="V145" t="n">
        <v>0.89</v>
      </c>
      <c r="W145" t="n">
        <v>6.81</v>
      </c>
      <c r="X145" t="n">
        <v>0.23</v>
      </c>
      <c r="Y145" t="n">
        <v>1</v>
      </c>
      <c r="Z145" t="n">
        <v>10</v>
      </c>
      <c r="AA145" t="n">
        <v>558.8388515138785</v>
      </c>
      <c r="AB145" t="n">
        <v>764.6279708714098</v>
      </c>
      <c r="AC145" t="n">
        <v>691.6529504935393</v>
      </c>
      <c r="AD145" t="n">
        <v>558838.8515138784</v>
      </c>
      <c r="AE145" t="n">
        <v>764627.9708714099</v>
      </c>
      <c r="AF145" t="n">
        <v>1.800760762264042e-05</v>
      </c>
      <c r="AG145" t="n">
        <v>32</v>
      </c>
      <c r="AH145" t="n">
        <v>691652.9504935392</v>
      </c>
    </row>
    <row r="146">
      <c r="A146" t="n">
        <v>144</v>
      </c>
      <c r="B146" t="n">
        <v>120</v>
      </c>
      <c r="C146" t="inlineStr">
        <is>
          <t xml:space="preserve">CONCLUIDO	</t>
        </is>
      </c>
      <c r="D146" t="n">
        <v>3.6936</v>
      </c>
      <c r="E146" t="n">
        <v>27.07</v>
      </c>
      <c r="F146" t="n">
        <v>23.95</v>
      </c>
      <c r="G146" t="n">
        <v>159.7</v>
      </c>
      <c r="H146" t="n">
        <v>2.19</v>
      </c>
      <c r="I146" t="n">
        <v>9</v>
      </c>
      <c r="J146" t="n">
        <v>300.64</v>
      </c>
      <c r="K146" t="n">
        <v>57.72</v>
      </c>
      <c r="L146" t="n">
        <v>37</v>
      </c>
      <c r="M146" t="n">
        <v>7</v>
      </c>
      <c r="N146" t="n">
        <v>85.91</v>
      </c>
      <c r="O146" t="n">
        <v>37313</v>
      </c>
      <c r="P146" t="n">
        <v>366.02</v>
      </c>
      <c r="Q146" t="n">
        <v>452.55</v>
      </c>
      <c r="R146" t="n">
        <v>69.93000000000001</v>
      </c>
      <c r="S146" t="n">
        <v>57.64</v>
      </c>
      <c r="T146" t="n">
        <v>4059.72</v>
      </c>
      <c r="U146" t="n">
        <v>0.82</v>
      </c>
      <c r="V146" t="n">
        <v>0.89</v>
      </c>
      <c r="W146" t="n">
        <v>6.81</v>
      </c>
      <c r="X146" t="n">
        <v>0.23</v>
      </c>
      <c r="Y146" t="n">
        <v>1</v>
      </c>
      <c r="Z146" t="n">
        <v>10</v>
      </c>
      <c r="AA146" t="n">
        <v>558.4729266918439</v>
      </c>
      <c r="AB146" t="n">
        <v>764.1272963864383</v>
      </c>
      <c r="AC146" t="n">
        <v>691.2000596787121</v>
      </c>
      <c r="AD146" t="n">
        <v>558472.9266918439</v>
      </c>
      <c r="AE146" t="n">
        <v>764127.2963864383</v>
      </c>
      <c r="AF146" t="n">
        <v>1.800712010043714e-05</v>
      </c>
      <c r="AG146" t="n">
        <v>32</v>
      </c>
      <c r="AH146" t="n">
        <v>691200.0596787122</v>
      </c>
    </row>
    <row r="147">
      <c r="A147" t="n">
        <v>145</v>
      </c>
      <c r="B147" t="n">
        <v>120</v>
      </c>
      <c r="C147" t="inlineStr">
        <is>
          <t xml:space="preserve">CONCLUIDO	</t>
        </is>
      </c>
      <c r="D147" t="n">
        <v>3.6937</v>
      </c>
      <c r="E147" t="n">
        <v>27.07</v>
      </c>
      <c r="F147" t="n">
        <v>23.95</v>
      </c>
      <c r="G147" t="n">
        <v>159.69</v>
      </c>
      <c r="H147" t="n">
        <v>2.2</v>
      </c>
      <c r="I147" t="n">
        <v>9</v>
      </c>
      <c r="J147" t="n">
        <v>301.17</v>
      </c>
      <c r="K147" t="n">
        <v>57.72</v>
      </c>
      <c r="L147" t="n">
        <v>37.25</v>
      </c>
      <c r="M147" t="n">
        <v>7</v>
      </c>
      <c r="N147" t="n">
        <v>86.19</v>
      </c>
      <c r="O147" t="n">
        <v>37378.06</v>
      </c>
      <c r="P147" t="n">
        <v>365.77</v>
      </c>
      <c r="Q147" t="n">
        <v>452.6</v>
      </c>
      <c r="R147" t="n">
        <v>69.93000000000001</v>
      </c>
      <c r="S147" t="n">
        <v>57.64</v>
      </c>
      <c r="T147" t="n">
        <v>4057.55</v>
      </c>
      <c r="U147" t="n">
        <v>0.82</v>
      </c>
      <c r="V147" t="n">
        <v>0.89</v>
      </c>
      <c r="W147" t="n">
        <v>6.81</v>
      </c>
      <c r="X147" t="n">
        <v>0.23</v>
      </c>
      <c r="Y147" t="n">
        <v>1</v>
      </c>
      <c r="Z147" t="n">
        <v>10</v>
      </c>
      <c r="AA147" t="n">
        <v>558.3019125186638</v>
      </c>
      <c r="AB147" t="n">
        <v>763.8933072500804</v>
      </c>
      <c r="AC147" t="n">
        <v>690.9884021371223</v>
      </c>
      <c r="AD147" t="n">
        <v>558301.9125186638</v>
      </c>
      <c r="AE147" t="n">
        <v>763893.3072500804</v>
      </c>
      <c r="AF147" t="n">
        <v>1.800760762264042e-05</v>
      </c>
      <c r="AG147" t="n">
        <v>32</v>
      </c>
      <c r="AH147" t="n">
        <v>690988.4021371223</v>
      </c>
    </row>
    <row r="148">
      <c r="A148" t="n">
        <v>146</v>
      </c>
      <c r="B148" t="n">
        <v>120</v>
      </c>
      <c r="C148" t="inlineStr">
        <is>
          <t xml:space="preserve">CONCLUIDO	</t>
        </is>
      </c>
      <c r="D148" t="n">
        <v>3.7044</v>
      </c>
      <c r="E148" t="n">
        <v>26.99</v>
      </c>
      <c r="F148" t="n">
        <v>23.92</v>
      </c>
      <c r="G148" t="n">
        <v>179.41</v>
      </c>
      <c r="H148" t="n">
        <v>2.21</v>
      </c>
      <c r="I148" t="n">
        <v>8</v>
      </c>
      <c r="J148" t="n">
        <v>301.69</v>
      </c>
      <c r="K148" t="n">
        <v>57.72</v>
      </c>
      <c r="L148" t="n">
        <v>37.5</v>
      </c>
      <c r="M148" t="n">
        <v>6</v>
      </c>
      <c r="N148" t="n">
        <v>86.47</v>
      </c>
      <c r="O148" t="n">
        <v>37443.23</v>
      </c>
      <c r="P148" t="n">
        <v>365.43</v>
      </c>
      <c r="Q148" t="n">
        <v>452.58</v>
      </c>
      <c r="R148" t="n">
        <v>68.69</v>
      </c>
      <c r="S148" t="n">
        <v>57.64</v>
      </c>
      <c r="T148" t="n">
        <v>3444.75</v>
      </c>
      <c r="U148" t="n">
        <v>0.84</v>
      </c>
      <c r="V148" t="n">
        <v>0.89</v>
      </c>
      <c r="W148" t="n">
        <v>6.81</v>
      </c>
      <c r="X148" t="n">
        <v>0.2</v>
      </c>
      <c r="Y148" t="n">
        <v>1</v>
      </c>
      <c r="Z148" t="n">
        <v>10</v>
      </c>
      <c r="AA148" t="n">
        <v>557.2621242989111</v>
      </c>
      <c r="AB148" t="n">
        <v>762.470623135596</v>
      </c>
      <c r="AC148" t="n">
        <v>689.7014969977747</v>
      </c>
      <c r="AD148" t="n">
        <v>557262.1242989111</v>
      </c>
      <c r="AE148" t="n">
        <v>762470.623135596</v>
      </c>
      <c r="AF148" t="n">
        <v>1.805977249839164e-05</v>
      </c>
      <c r="AG148" t="n">
        <v>32</v>
      </c>
      <c r="AH148" t="n">
        <v>689701.4969977747</v>
      </c>
    </row>
    <row r="149">
      <c r="A149" t="n">
        <v>147</v>
      </c>
      <c r="B149" t="n">
        <v>120</v>
      </c>
      <c r="C149" t="inlineStr">
        <is>
          <t xml:space="preserve">CONCLUIDO	</t>
        </is>
      </c>
      <c r="D149" t="n">
        <v>3.7044</v>
      </c>
      <c r="E149" t="n">
        <v>27</v>
      </c>
      <c r="F149" t="n">
        <v>23.92</v>
      </c>
      <c r="G149" t="n">
        <v>179.41</v>
      </c>
      <c r="H149" t="n">
        <v>2.22</v>
      </c>
      <c r="I149" t="n">
        <v>8</v>
      </c>
      <c r="J149" t="n">
        <v>302.22</v>
      </c>
      <c r="K149" t="n">
        <v>57.72</v>
      </c>
      <c r="L149" t="n">
        <v>37.75</v>
      </c>
      <c r="M149" t="n">
        <v>6</v>
      </c>
      <c r="N149" t="n">
        <v>86.75</v>
      </c>
      <c r="O149" t="n">
        <v>37508.53</v>
      </c>
      <c r="P149" t="n">
        <v>365.5</v>
      </c>
      <c r="Q149" t="n">
        <v>452.56</v>
      </c>
      <c r="R149" t="n">
        <v>68.70999999999999</v>
      </c>
      <c r="S149" t="n">
        <v>57.64</v>
      </c>
      <c r="T149" t="n">
        <v>3453.36</v>
      </c>
      <c r="U149" t="n">
        <v>0.84</v>
      </c>
      <c r="V149" t="n">
        <v>0.89</v>
      </c>
      <c r="W149" t="n">
        <v>6.81</v>
      </c>
      <c r="X149" t="n">
        <v>0.2</v>
      </c>
      <c r="Y149" t="n">
        <v>1</v>
      </c>
      <c r="Z149" t="n">
        <v>10</v>
      </c>
      <c r="AA149" t="n">
        <v>557.3078281585479</v>
      </c>
      <c r="AB149" t="n">
        <v>762.5331571726631</v>
      </c>
      <c r="AC149" t="n">
        <v>689.7580628741111</v>
      </c>
      <c r="AD149" t="n">
        <v>557307.8281585479</v>
      </c>
      <c r="AE149" t="n">
        <v>762533.1571726631</v>
      </c>
      <c r="AF149" t="n">
        <v>1.805977249839164e-05</v>
      </c>
      <c r="AG149" t="n">
        <v>32</v>
      </c>
      <c r="AH149" t="n">
        <v>689758.0628741111</v>
      </c>
    </row>
    <row r="150">
      <c r="A150" t="n">
        <v>148</v>
      </c>
      <c r="B150" t="n">
        <v>120</v>
      </c>
      <c r="C150" t="inlineStr">
        <is>
          <t xml:space="preserve">CONCLUIDO	</t>
        </is>
      </c>
      <c r="D150" t="n">
        <v>3.7042</v>
      </c>
      <c r="E150" t="n">
        <v>27</v>
      </c>
      <c r="F150" t="n">
        <v>23.92</v>
      </c>
      <c r="G150" t="n">
        <v>179.42</v>
      </c>
      <c r="H150" t="n">
        <v>2.24</v>
      </c>
      <c r="I150" t="n">
        <v>8</v>
      </c>
      <c r="J150" t="n">
        <v>302.75</v>
      </c>
      <c r="K150" t="n">
        <v>57.72</v>
      </c>
      <c r="L150" t="n">
        <v>38</v>
      </c>
      <c r="M150" t="n">
        <v>6</v>
      </c>
      <c r="N150" t="n">
        <v>87.03</v>
      </c>
      <c r="O150" t="n">
        <v>37573.94</v>
      </c>
      <c r="P150" t="n">
        <v>365.69</v>
      </c>
      <c r="Q150" t="n">
        <v>452.56</v>
      </c>
      <c r="R150" t="n">
        <v>68.76000000000001</v>
      </c>
      <c r="S150" t="n">
        <v>57.64</v>
      </c>
      <c r="T150" t="n">
        <v>3478.7</v>
      </c>
      <c r="U150" t="n">
        <v>0.84</v>
      </c>
      <c r="V150" t="n">
        <v>0.89</v>
      </c>
      <c r="W150" t="n">
        <v>6.81</v>
      </c>
      <c r="X150" t="n">
        <v>0.2</v>
      </c>
      <c r="Y150" t="n">
        <v>1</v>
      </c>
      <c r="Z150" t="n">
        <v>10</v>
      </c>
      <c r="AA150" t="n">
        <v>557.4464103423202</v>
      </c>
      <c r="AB150" t="n">
        <v>762.722771430315</v>
      </c>
      <c r="AC150" t="n">
        <v>689.929580613138</v>
      </c>
      <c r="AD150" t="n">
        <v>557446.4103423202</v>
      </c>
      <c r="AE150" t="n">
        <v>762722.771430315</v>
      </c>
      <c r="AF150" t="n">
        <v>1.805879745398507e-05</v>
      </c>
      <c r="AG150" t="n">
        <v>32</v>
      </c>
      <c r="AH150" t="n">
        <v>689929.580613138</v>
      </c>
    </row>
    <row r="151">
      <c r="A151" t="n">
        <v>149</v>
      </c>
      <c r="B151" t="n">
        <v>120</v>
      </c>
      <c r="C151" t="inlineStr">
        <is>
          <t xml:space="preserve">CONCLUIDO	</t>
        </is>
      </c>
      <c r="D151" t="n">
        <v>3.7043</v>
      </c>
      <c r="E151" t="n">
        <v>27</v>
      </c>
      <c r="F151" t="n">
        <v>23.92</v>
      </c>
      <c r="G151" t="n">
        <v>179.42</v>
      </c>
      <c r="H151" t="n">
        <v>2.25</v>
      </c>
      <c r="I151" t="n">
        <v>8</v>
      </c>
      <c r="J151" t="n">
        <v>303.29</v>
      </c>
      <c r="K151" t="n">
        <v>57.72</v>
      </c>
      <c r="L151" t="n">
        <v>38.25</v>
      </c>
      <c r="M151" t="n">
        <v>6</v>
      </c>
      <c r="N151" t="n">
        <v>87.31</v>
      </c>
      <c r="O151" t="n">
        <v>37639.48</v>
      </c>
      <c r="P151" t="n">
        <v>366.08</v>
      </c>
      <c r="Q151" t="n">
        <v>452.59</v>
      </c>
      <c r="R151" t="n">
        <v>68.87</v>
      </c>
      <c r="S151" t="n">
        <v>57.64</v>
      </c>
      <c r="T151" t="n">
        <v>3531.12</v>
      </c>
      <c r="U151" t="n">
        <v>0.84</v>
      </c>
      <c r="V151" t="n">
        <v>0.89</v>
      </c>
      <c r="W151" t="n">
        <v>6.8</v>
      </c>
      <c r="X151" t="n">
        <v>0.2</v>
      </c>
      <c r="Y151" t="n">
        <v>1</v>
      </c>
      <c r="Z151" t="n">
        <v>10</v>
      </c>
      <c r="AA151" t="n">
        <v>557.6937883844411</v>
      </c>
      <c r="AB151" t="n">
        <v>763.0612449810936</v>
      </c>
      <c r="AC151" t="n">
        <v>690.2357507232811</v>
      </c>
      <c r="AD151" t="n">
        <v>557693.7883844411</v>
      </c>
      <c r="AE151" t="n">
        <v>763061.2449810937</v>
      </c>
      <c r="AF151" t="n">
        <v>1.805928497618835e-05</v>
      </c>
      <c r="AG151" t="n">
        <v>32</v>
      </c>
      <c r="AH151" t="n">
        <v>690235.7507232811</v>
      </c>
    </row>
    <row r="152">
      <c r="A152" t="n">
        <v>150</v>
      </c>
      <c r="B152" t="n">
        <v>120</v>
      </c>
      <c r="C152" t="inlineStr">
        <is>
          <t xml:space="preserve">CONCLUIDO	</t>
        </is>
      </c>
      <c r="D152" t="n">
        <v>3.7044</v>
      </c>
      <c r="E152" t="n">
        <v>27</v>
      </c>
      <c r="F152" t="n">
        <v>23.92</v>
      </c>
      <c r="G152" t="n">
        <v>179.41</v>
      </c>
      <c r="H152" t="n">
        <v>2.26</v>
      </c>
      <c r="I152" t="n">
        <v>8</v>
      </c>
      <c r="J152" t="n">
        <v>303.82</v>
      </c>
      <c r="K152" t="n">
        <v>57.72</v>
      </c>
      <c r="L152" t="n">
        <v>38.5</v>
      </c>
      <c r="M152" t="n">
        <v>6</v>
      </c>
      <c r="N152" t="n">
        <v>87.59</v>
      </c>
      <c r="O152" t="n">
        <v>37705.13</v>
      </c>
      <c r="P152" t="n">
        <v>366.36</v>
      </c>
      <c r="Q152" t="n">
        <v>452.57</v>
      </c>
      <c r="R152" t="n">
        <v>68.81</v>
      </c>
      <c r="S152" t="n">
        <v>57.64</v>
      </c>
      <c r="T152" t="n">
        <v>3502.61</v>
      </c>
      <c r="U152" t="n">
        <v>0.84</v>
      </c>
      <c r="V152" t="n">
        <v>0.89</v>
      </c>
      <c r="W152" t="n">
        <v>6.81</v>
      </c>
      <c r="X152" t="n">
        <v>0.2</v>
      </c>
      <c r="Y152" t="n">
        <v>1</v>
      </c>
      <c r="Z152" t="n">
        <v>10</v>
      </c>
      <c r="AA152" t="n">
        <v>557.8693327198005</v>
      </c>
      <c r="AB152" t="n">
        <v>763.3014324852019</v>
      </c>
      <c r="AC152" t="n">
        <v>690.4530150691024</v>
      </c>
      <c r="AD152" t="n">
        <v>557869.3327198004</v>
      </c>
      <c r="AE152" t="n">
        <v>763301.4324852019</v>
      </c>
      <c r="AF152" t="n">
        <v>1.805977249839164e-05</v>
      </c>
      <c r="AG152" t="n">
        <v>32</v>
      </c>
      <c r="AH152" t="n">
        <v>690453.0150691024</v>
      </c>
    </row>
    <row r="153">
      <c r="A153" t="n">
        <v>151</v>
      </c>
      <c r="B153" t="n">
        <v>120</v>
      </c>
      <c r="C153" t="inlineStr">
        <is>
          <t xml:space="preserve">CONCLUIDO	</t>
        </is>
      </c>
      <c r="D153" t="n">
        <v>3.7048</v>
      </c>
      <c r="E153" t="n">
        <v>26.99</v>
      </c>
      <c r="F153" t="n">
        <v>23.92</v>
      </c>
      <c r="G153" t="n">
        <v>179.39</v>
      </c>
      <c r="H153" t="n">
        <v>2.27</v>
      </c>
      <c r="I153" t="n">
        <v>8</v>
      </c>
      <c r="J153" t="n">
        <v>304.35</v>
      </c>
      <c r="K153" t="n">
        <v>57.72</v>
      </c>
      <c r="L153" t="n">
        <v>38.75</v>
      </c>
      <c r="M153" t="n">
        <v>6</v>
      </c>
      <c r="N153" t="n">
        <v>87.88</v>
      </c>
      <c r="O153" t="n">
        <v>37770.91</v>
      </c>
      <c r="P153" t="n">
        <v>366.67</v>
      </c>
      <c r="Q153" t="n">
        <v>452.56</v>
      </c>
      <c r="R153" t="n">
        <v>68.62</v>
      </c>
      <c r="S153" t="n">
        <v>57.64</v>
      </c>
      <c r="T153" t="n">
        <v>3409.07</v>
      </c>
      <c r="U153" t="n">
        <v>0.84</v>
      </c>
      <c r="V153" t="n">
        <v>0.89</v>
      </c>
      <c r="W153" t="n">
        <v>6.81</v>
      </c>
      <c r="X153" t="n">
        <v>0.2</v>
      </c>
      <c r="Y153" t="n">
        <v>1</v>
      </c>
      <c r="Z153" t="n">
        <v>10</v>
      </c>
      <c r="AA153" t="n">
        <v>558.0426134479865</v>
      </c>
      <c r="AB153" t="n">
        <v>763.5385228221122</v>
      </c>
      <c r="AC153" t="n">
        <v>690.6674778370163</v>
      </c>
      <c r="AD153" t="n">
        <v>558042.6134479864</v>
      </c>
      <c r="AE153" t="n">
        <v>763538.5228221122</v>
      </c>
      <c r="AF153" t="n">
        <v>1.806172258720476e-05</v>
      </c>
      <c r="AG153" t="n">
        <v>32</v>
      </c>
      <c r="AH153" t="n">
        <v>690667.4778370163</v>
      </c>
    </row>
    <row r="154">
      <c r="A154" t="n">
        <v>152</v>
      </c>
      <c r="B154" t="n">
        <v>120</v>
      </c>
      <c r="C154" t="inlineStr">
        <is>
          <t xml:space="preserve">CONCLUIDO	</t>
        </is>
      </c>
      <c r="D154" t="n">
        <v>3.7035</v>
      </c>
      <c r="E154" t="n">
        <v>27</v>
      </c>
      <c r="F154" t="n">
        <v>23.93</v>
      </c>
      <c r="G154" t="n">
        <v>179.46</v>
      </c>
      <c r="H154" t="n">
        <v>2.28</v>
      </c>
      <c r="I154" t="n">
        <v>8</v>
      </c>
      <c r="J154" t="n">
        <v>304.89</v>
      </c>
      <c r="K154" t="n">
        <v>57.72</v>
      </c>
      <c r="L154" t="n">
        <v>39</v>
      </c>
      <c r="M154" t="n">
        <v>6</v>
      </c>
      <c r="N154" t="n">
        <v>88.16</v>
      </c>
      <c r="O154" t="n">
        <v>37836.81</v>
      </c>
      <c r="P154" t="n">
        <v>366.83</v>
      </c>
      <c r="Q154" t="n">
        <v>452.55</v>
      </c>
      <c r="R154" t="n">
        <v>68.98999999999999</v>
      </c>
      <c r="S154" t="n">
        <v>57.64</v>
      </c>
      <c r="T154" t="n">
        <v>3591.51</v>
      </c>
      <c r="U154" t="n">
        <v>0.84</v>
      </c>
      <c r="V154" t="n">
        <v>0.89</v>
      </c>
      <c r="W154" t="n">
        <v>6.81</v>
      </c>
      <c r="X154" t="n">
        <v>0.2</v>
      </c>
      <c r="Y154" t="n">
        <v>1</v>
      </c>
      <c r="Z154" t="n">
        <v>10</v>
      </c>
      <c r="AA154" t="n">
        <v>558.2544554577877</v>
      </c>
      <c r="AB154" t="n">
        <v>763.8283744057321</v>
      </c>
      <c r="AC154" t="n">
        <v>690.929666392305</v>
      </c>
      <c r="AD154" t="n">
        <v>558254.4554577877</v>
      </c>
      <c r="AE154" t="n">
        <v>763828.3744057321</v>
      </c>
      <c r="AF154" t="n">
        <v>1.805538479856209e-05</v>
      </c>
      <c r="AG154" t="n">
        <v>32</v>
      </c>
      <c r="AH154" t="n">
        <v>690929.6663923049</v>
      </c>
    </row>
    <row r="155">
      <c r="A155" t="n">
        <v>153</v>
      </c>
      <c r="B155" t="n">
        <v>120</v>
      </c>
      <c r="C155" t="inlineStr">
        <is>
          <t xml:space="preserve">CONCLUIDO	</t>
        </is>
      </c>
      <c r="D155" t="n">
        <v>3.705</v>
      </c>
      <c r="E155" t="n">
        <v>26.99</v>
      </c>
      <c r="F155" t="n">
        <v>23.92</v>
      </c>
      <c r="G155" t="n">
        <v>179.38</v>
      </c>
      <c r="H155" t="n">
        <v>2.29</v>
      </c>
      <c r="I155" t="n">
        <v>8</v>
      </c>
      <c r="J155" t="n">
        <v>305.42</v>
      </c>
      <c r="K155" t="n">
        <v>57.72</v>
      </c>
      <c r="L155" t="n">
        <v>39.25</v>
      </c>
      <c r="M155" t="n">
        <v>6</v>
      </c>
      <c r="N155" t="n">
        <v>88.45</v>
      </c>
      <c r="O155" t="n">
        <v>37902.83</v>
      </c>
      <c r="P155" t="n">
        <v>367.07</v>
      </c>
      <c r="Q155" t="n">
        <v>452.56</v>
      </c>
      <c r="R155" t="n">
        <v>68.56</v>
      </c>
      <c r="S155" t="n">
        <v>57.64</v>
      </c>
      <c r="T155" t="n">
        <v>3376.07</v>
      </c>
      <c r="U155" t="n">
        <v>0.84</v>
      </c>
      <c r="V155" t="n">
        <v>0.89</v>
      </c>
      <c r="W155" t="n">
        <v>6.81</v>
      </c>
      <c r="X155" t="n">
        <v>0.19</v>
      </c>
      <c r="Y155" t="n">
        <v>1</v>
      </c>
      <c r="Z155" t="n">
        <v>10</v>
      </c>
      <c r="AA155" t="n">
        <v>558.2891773849586</v>
      </c>
      <c r="AB155" t="n">
        <v>763.8758824783107</v>
      </c>
      <c r="AC155" t="n">
        <v>690.9726403611146</v>
      </c>
      <c r="AD155" t="n">
        <v>558289.1773849586</v>
      </c>
      <c r="AE155" t="n">
        <v>763875.8824783107</v>
      </c>
      <c r="AF155" t="n">
        <v>1.806269763161133e-05</v>
      </c>
      <c r="AG155" t="n">
        <v>32</v>
      </c>
      <c r="AH155" t="n">
        <v>690972.6403611146</v>
      </c>
    </row>
    <row r="156">
      <c r="A156" t="n">
        <v>154</v>
      </c>
      <c r="B156" t="n">
        <v>120</v>
      </c>
      <c r="C156" t="inlineStr">
        <is>
          <t xml:space="preserve">CONCLUIDO	</t>
        </is>
      </c>
      <c r="D156" t="n">
        <v>3.7063</v>
      </c>
      <c r="E156" t="n">
        <v>26.98</v>
      </c>
      <c r="F156" t="n">
        <v>23.91</v>
      </c>
      <c r="G156" t="n">
        <v>179.31</v>
      </c>
      <c r="H156" t="n">
        <v>2.3</v>
      </c>
      <c r="I156" t="n">
        <v>8</v>
      </c>
      <c r="J156" t="n">
        <v>305.96</v>
      </c>
      <c r="K156" t="n">
        <v>57.72</v>
      </c>
      <c r="L156" t="n">
        <v>39.5</v>
      </c>
      <c r="M156" t="n">
        <v>6</v>
      </c>
      <c r="N156" t="n">
        <v>88.73</v>
      </c>
      <c r="O156" t="n">
        <v>37968.98</v>
      </c>
      <c r="P156" t="n">
        <v>366.78</v>
      </c>
      <c r="Q156" t="n">
        <v>452.56</v>
      </c>
      <c r="R156" t="n">
        <v>68.37</v>
      </c>
      <c r="S156" t="n">
        <v>57.64</v>
      </c>
      <c r="T156" t="n">
        <v>3284.25</v>
      </c>
      <c r="U156" t="n">
        <v>0.84</v>
      </c>
      <c r="V156" t="n">
        <v>0.89</v>
      </c>
      <c r="W156" t="n">
        <v>6.8</v>
      </c>
      <c r="X156" t="n">
        <v>0.18</v>
      </c>
      <c r="Y156" t="n">
        <v>1</v>
      </c>
      <c r="Z156" t="n">
        <v>10</v>
      </c>
      <c r="AA156" t="n">
        <v>557.9925738479609</v>
      </c>
      <c r="AB156" t="n">
        <v>763.4700564337658</v>
      </c>
      <c r="AC156" t="n">
        <v>690.6055457846807</v>
      </c>
      <c r="AD156" t="n">
        <v>557992.5738479609</v>
      </c>
      <c r="AE156" t="n">
        <v>763470.0564337658</v>
      </c>
      <c r="AF156" t="n">
        <v>1.8069035420254e-05</v>
      </c>
      <c r="AG156" t="n">
        <v>32</v>
      </c>
      <c r="AH156" t="n">
        <v>690605.5457846806</v>
      </c>
    </row>
    <row r="157">
      <c r="A157" t="n">
        <v>155</v>
      </c>
      <c r="B157" t="n">
        <v>120</v>
      </c>
      <c r="C157" t="inlineStr">
        <is>
          <t xml:space="preserve">CONCLUIDO	</t>
        </is>
      </c>
      <c r="D157" t="n">
        <v>3.706</v>
      </c>
      <c r="E157" t="n">
        <v>26.98</v>
      </c>
      <c r="F157" t="n">
        <v>23.91</v>
      </c>
      <c r="G157" t="n">
        <v>179.32</v>
      </c>
      <c r="H157" t="n">
        <v>2.31</v>
      </c>
      <c r="I157" t="n">
        <v>8</v>
      </c>
      <c r="J157" t="n">
        <v>306.49</v>
      </c>
      <c r="K157" t="n">
        <v>57.72</v>
      </c>
      <c r="L157" t="n">
        <v>39.75</v>
      </c>
      <c r="M157" t="n">
        <v>6</v>
      </c>
      <c r="N157" t="n">
        <v>89.02</v>
      </c>
      <c r="O157" t="n">
        <v>38035.25</v>
      </c>
      <c r="P157" t="n">
        <v>367.1</v>
      </c>
      <c r="Q157" t="n">
        <v>452.61</v>
      </c>
      <c r="R157" t="n">
        <v>68.42</v>
      </c>
      <c r="S157" t="n">
        <v>57.64</v>
      </c>
      <c r="T157" t="n">
        <v>3309.54</v>
      </c>
      <c r="U157" t="n">
        <v>0.84</v>
      </c>
      <c r="V157" t="n">
        <v>0.89</v>
      </c>
      <c r="W157" t="n">
        <v>6.81</v>
      </c>
      <c r="X157" t="n">
        <v>0.19</v>
      </c>
      <c r="Y157" t="n">
        <v>1</v>
      </c>
      <c r="Z157" t="n">
        <v>10</v>
      </c>
      <c r="AA157" t="n">
        <v>558.2232436537408</v>
      </c>
      <c r="AB157" t="n">
        <v>763.7856690384676</v>
      </c>
      <c r="AC157" t="n">
        <v>690.8910367653547</v>
      </c>
      <c r="AD157" t="n">
        <v>558223.2436537409</v>
      </c>
      <c r="AE157" t="n">
        <v>763785.6690384676</v>
      </c>
      <c r="AF157" t="n">
        <v>1.806757285364415e-05</v>
      </c>
      <c r="AG157" t="n">
        <v>32</v>
      </c>
      <c r="AH157" t="n">
        <v>690891.0367653547</v>
      </c>
    </row>
    <row r="158">
      <c r="A158" t="n">
        <v>156</v>
      </c>
      <c r="B158" t="n">
        <v>120</v>
      </c>
      <c r="C158" t="inlineStr">
        <is>
          <t xml:space="preserve">CONCLUIDO	</t>
        </is>
      </c>
      <c r="D158" t="n">
        <v>3.7054</v>
      </c>
      <c r="E158" t="n">
        <v>26.99</v>
      </c>
      <c r="F158" t="n">
        <v>23.91</v>
      </c>
      <c r="G158" t="n">
        <v>179.36</v>
      </c>
      <c r="H158" t="n">
        <v>2.32</v>
      </c>
      <c r="I158" t="n">
        <v>8</v>
      </c>
      <c r="J158" t="n">
        <v>307.03</v>
      </c>
      <c r="K158" t="n">
        <v>57.72</v>
      </c>
      <c r="L158" t="n">
        <v>40</v>
      </c>
      <c r="M158" t="n">
        <v>6</v>
      </c>
      <c r="N158" t="n">
        <v>89.31</v>
      </c>
      <c r="O158" t="n">
        <v>38101.64</v>
      </c>
      <c r="P158" t="n">
        <v>367.21</v>
      </c>
      <c r="Q158" t="n">
        <v>452.59</v>
      </c>
      <c r="R158" t="n">
        <v>68.55</v>
      </c>
      <c r="S158" t="n">
        <v>57.64</v>
      </c>
      <c r="T158" t="n">
        <v>3372.44</v>
      </c>
      <c r="U158" t="n">
        <v>0.84</v>
      </c>
      <c r="V158" t="n">
        <v>0.89</v>
      </c>
      <c r="W158" t="n">
        <v>6.8</v>
      </c>
      <c r="X158" t="n">
        <v>0.19</v>
      </c>
      <c r="Y158" t="n">
        <v>1</v>
      </c>
      <c r="Z158" t="n">
        <v>10</v>
      </c>
      <c r="AA158" t="n">
        <v>558.3387451998019</v>
      </c>
      <c r="AB158" t="n">
        <v>763.943703349357</v>
      </c>
      <c r="AC158" t="n">
        <v>691.0339885034153</v>
      </c>
      <c r="AD158" t="n">
        <v>558338.7451998019</v>
      </c>
      <c r="AE158" t="n">
        <v>763943.703349357</v>
      </c>
      <c r="AF158" t="n">
        <v>1.806464772042446e-05</v>
      </c>
      <c r="AG158" t="n">
        <v>32</v>
      </c>
      <c r="AH158" t="n">
        <v>691033.9885034154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145</v>
      </c>
      <c r="C2" t="inlineStr">
        <is>
          <t xml:space="preserve">CONCLUIDO	</t>
        </is>
      </c>
      <c r="D2" t="n">
        <v>1.4297</v>
      </c>
      <c r="E2" t="n">
        <v>69.95</v>
      </c>
      <c r="F2" t="n">
        <v>39.41</v>
      </c>
      <c r="G2" t="n">
        <v>4.62</v>
      </c>
      <c r="H2" t="n">
        <v>0.06</v>
      </c>
      <c r="I2" t="n">
        <v>512</v>
      </c>
      <c r="J2" t="n">
        <v>285.18</v>
      </c>
      <c r="K2" t="n">
        <v>61.2</v>
      </c>
      <c r="L2" t="n">
        <v>1</v>
      </c>
      <c r="M2" t="n">
        <v>510</v>
      </c>
      <c r="N2" t="n">
        <v>77.98</v>
      </c>
      <c r="O2" t="n">
        <v>35406.83</v>
      </c>
      <c r="P2" t="n">
        <v>704.71</v>
      </c>
      <c r="Q2" t="n">
        <v>453.9</v>
      </c>
      <c r="R2" t="n">
        <v>574.37</v>
      </c>
      <c r="S2" t="n">
        <v>57.64</v>
      </c>
      <c r="T2" t="n">
        <v>253761.16</v>
      </c>
      <c r="U2" t="n">
        <v>0.1</v>
      </c>
      <c r="V2" t="n">
        <v>0.54</v>
      </c>
      <c r="W2" t="n">
        <v>7.66</v>
      </c>
      <c r="X2" t="n">
        <v>15.65</v>
      </c>
      <c r="Y2" t="n">
        <v>1</v>
      </c>
      <c r="Z2" t="n">
        <v>10</v>
      </c>
      <c r="AA2" t="n">
        <v>2062.674716851009</v>
      </c>
      <c r="AB2" t="n">
        <v>2822.242546381685</v>
      </c>
      <c r="AC2" t="n">
        <v>2552.891678797308</v>
      </c>
      <c r="AD2" t="n">
        <v>2062674.716851009</v>
      </c>
      <c r="AE2" t="n">
        <v>2822242.546381685</v>
      </c>
      <c r="AF2" t="n">
        <v>6.457808753488394e-06</v>
      </c>
      <c r="AG2" t="n">
        <v>81</v>
      </c>
      <c r="AH2" t="n">
        <v>2552891.678797308</v>
      </c>
    </row>
    <row r="3">
      <c r="A3" t="n">
        <v>1</v>
      </c>
      <c r="B3" t="n">
        <v>145</v>
      </c>
      <c r="C3" t="inlineStr">
        <is>
          <t xml:space="preserve">CONCLUIDO	</t>
        </is>
      </c>
      <c r="D3" t="n">
        <v>1.7658</v>
      </c>
      <c r="E3" t="n">
        <v>56.63</v>
      </c>
      <c r="F3" t="n">
        <v>34.44</v>
      </c>
      <c r="G3" t="n">
        <v>5.79</v>
      </c>
      <c r="H3" t="n">
        <v>0.08</v>
      </c>
      <c r="I3" t="n">
        <v>357</v>
      </c>
      <c r="J3" t="n">
        <v>285.68</v>
      </c>
      <c r="K3" t="n">
        <v>61.2</v>
      </c>
      <c r="L3" t="n">
        <v>1.25</v>
      </c>
      <c r="M3" t="n">
        <v>355</v>
      </c>
      <c r="N3" t="n">
        <v>78.23999999999999</v>
      </c>
      <c r="O3" t="n">
        <v>35468.6</v>
      </c>
      <c r="P3" t="n">
        <v>616.3200000000001</v>
      </c>
      <c r="Q3" t="n">
        <v>453.64</v>
      </c>
      <c r="R3" t="n">
        <v>411.08</v>
      </c>
      <c r="S3" t="n">
        <v>57.64</v>
      </c>
      <c r="T3" t="n">
        <v>172892.3</v>
      </c>
      <c r="U3" t="n">
        <v>0.14</v>
      </c>
      <c r="V3" t="n">
        <v>0.62</v>
      </c>
      <c r="W3" t="n">
        <v>7.4</v>
      </c>
      <c r="X3" t="n">
        <v>10.69</v>
      </c>
      <c r="Y3" t="n">
        <v>1</v>
      </c>
      <c r="Z3" t="n">
        <v>10</v>
      </c>
      <c r="AA3" t="n">
        <v>1538.658768521854</v>
      </c>
      <c r="AB3" t="n">
        <v>2105.260807925679</v>
      </c>
      <c r="AC3" t="n">
        <v>1904.337671169353</v>
      </c>
      <c r="AD3" t="n">
        <v>1538658.768521854</v>
      </c>
      <c r="AE3" t="n">
        <v>2105260.807925679</v>
      </c>
      <c r="AF3" t="n">
        <v>7.975938096740441e-06</v>
      </c>
      <c r="AG3" t="n">
        <v>66</v>
      </c>
      <c r="AH3" t="n">
        <v>1904337.671169353</v>
      </c>
    </row>
    <row r="4">
      <c r="A4" t="n">
        <v>2</v>
      </c>
      <c r="B4" t="n">
        <v>145</v>
      </c>
      <c r="C4" t="inlineStr">
        <is>
          <t xml:space="preserve">CONCLUIDO	</t>
        </is>
      </c>
      <c r="D4" t="n">
        <v>2.0119</v>
      </c>
      <c r="E4" t="n">
        <v>49.7</v>
      </c>
      <c r="F4" t="n">
        <v>31.88</v>
      </c>
      <c r="G4" t="n">
        <v>6.93</v>
      </c>
      <c r="H4" t="n">
        <v>0.09</v>
      </c>
      <c r="I4" t="n">
        <v>276</v>
      </c>
      <c r="J4" t="n">
        <v>286.19</v>
      </c>
      <c r="K4" t="n">
        <v>61.2</v>
      </c>
      <c r="L4" t="n">
        <v>1.5</v>
      </c>
      <c r="M4" t="n">
        <v>274</v>
      </c>
      <c r="N4" t="n">
        <v>78.48999999999999</v>
      </c>
      <c r="O4" t="n">
        <v>35530.47</v>
      </c>
      <c r="P4" t="n">
        <v>570.62</v>
      </c>
      <c r="Q4" t="n">
        <v>453.59</v>
      </c>
      <c r="R4" t="n">
        <v>328.9</v>
      </c>
      <c r="S4" t="n">
        <v>57.64</v>
      </c>
      <c r="T4" t="n">
        <v>132207.69</v>
      </c>
      <c r="U4" t="n">
        <v>0.18</v>
      </c>
      <c r="V4" t="n">
        <v>0.67</v>
      </c>
      <c r="W4" t="n">
        <v>7.22</v>
      </c>
      <c r="X4" t="n">
        <v>8.130000000000001</v>
      </c>
      <c r="Y4" t="n">
        <v>1</v>
      </c>
      <c r="Z4" t="n">
        <v>10</v>
      </c>
      <c r="AA4" t="n">
        <v>1289.824189345775</v>
      </c>
      <c r="AB4" t="n">
        <v>1764.79435889011</v>
      </c>
      <c r="AC4" t="n">
        <v>1596.364862182076</v>
      </c>
      <c r="AD4" t="n">
        <v>1289824.189345775</v>
      </c>
      <c r="AE4" t="n">
        <v>1764794.35889011</v>
      </c>
      <c r="AF4" t="n">
        <v>9.087546639954747e-06</v>
      </c>
      <c r="AG4" t="n">
        <v>58</v>
      </c>
      <c r="AH4" t="n">
        <v>1596364.862182076</v>
      </c>
    </row>
    <row r="5">
      <c r="A5" t="n">
        <v>3</v>
      </c>
      <c r="B5" t="n">
        <v>145</v>
      </c>
      <c r="C5" t="inlineStr">
        <is>
          <t xml:space="preserve">CONCLUIDO	</t>
        </is>
      </c>
      <c r="D5" t="n">
        <v>2.2016</v>
      </c>
      <c r="E5" t="n">
        <v>45.42</v>
      </c>
      <c r="F5" t="n">
        <v>30.35</v>
      </c>
      <c r="G5" t="n">
        <v>8.09</v>
      </c>
      <c r="H5" t="n">
        <v>0.11</v>
      </c>
      <c r="I5" t="n">
        <v>225</v>
      </c>
      <c r="J5" t="n">
        <v>286.69</v>
      </c>
      <c r="K5" t="n">
        <v>61.2</v>
      </c>
      <c r="L5" t="n">
        <v>1.75</v>
      </c>
      <c r="M5" t="n">
        <v>223</v>
      </c>
      <c r="N5" t="n">
        <v>78.73999999999999</v>
      </c>
      <c r="O5" t="n">
        <v>35592.57</v>
      </c>
      <c r="P5" t="n">
        <v>543.28</v>
      </c>
      <c r="Q5" t="n">
        <v>453.03</v>
      </c>
      <c r="R5" t="n">
        <v>277.89</v>
      </c>
      <c r="S5" t="n">
        <v>57.64</v>
      </c>
      <c r="T5" t="n">
        <v>106959.32</v>
      </c>
      <c r="U5" t="n">
        <v>0.21</v>
      </c>
      <c r="V5" t="n">
        <v>0.7</v>
      </c>
      <c r="W5" t="n">
        <v>7.17</v>
      </c>
      <c r="X5" t="n">
        <v>6.61</v>
      </c>
      <c r="Y5" t="n">
        <v>1</v>
      </c>
      <c r="Z5" t="n">
        <v>10</v>
      </c>
      <c r="AA5" t="n">
        <v>1145.181835437205</v>
      </c>
      <c r="AB5" t="n">
        <v>1566.88830910211</v>
      </c>
      <c r="AC5" t="n">
        <v>1417.346688022958</v>
      </c>
      <c r="AD5" t="n">
        <v>1145181.835437205</v>
      </c>
      <c r="AE5" t="n">
        <v>1566888.309102111</v>
      </c>
      <c r="AF5" t="n">
        <v>9.944402148478738e-06</v>
      </c>
      <c r="AG5" t="n">
        <v>53</v>
      </c>
      <c r="AH5" t="n">
        <v>1417346.688022958</v>
      </c>
    </row>
    <row r="6">
      <c r="A6" t="n">
        <v>4</v>
      </c>
      <c r="B6" t="n">
        <v>145</v>
      </c>
      <c r="C6" t="inlineStr">
        <is>
          <t xml:space="preserve">CONCLUIDO	</t>
        </is>
      </c>
      <c r="D6" t="n">
        <v>2.3536</v>
      </c>
      <c r="E6" t="n">
        <v>42.49</v>
      </c>
      <c r="F6" t="n">
        <v>29.3</v>
      </c>
      <c r="G6" t="n">
        <v>9.25</v>
      </c>
      <c r="H6" t="n">
        <v>0.12</v>
      </c>
      <c r="I6" t="n">
        <v>190</v>
      </c>
      <c r="J6" t="n">
        <v>287.19</v>
      </c>
      <c r="K6" t="n">
        <v>61.2</v>
      </c>
      <c r="L6" t="n">
        <v>2</v>
      </c>
      <c r="M6" t="n">
        <v>188</v>
      </c>
      <c r="N6" t="n">
        <v>78.98999999999999</v>
      </c>
      <c r="O6" t="n">
        <v>35654.65</v>
      </c>
      <c r="P6" t="n">
        <v>524.61</v>
      </c>
      <c r="Q6" t="n">
        <v>452.99</v>
      </c>
      <c r="R6" t="n">
        <v>244.04</v>
      </c>
      <c r="S6" t="n">
        <v>57.64</v>
      </c>
      <c r="T6" t="n">
        <v>90208.55</v>
      </c>
      <c r="U6" t="n">
        <v>0.24</v>
      </c>
      <c r="V6" t="n">
        <v>0.72</v>
      </c>
      <c r="W6" t="n">
        <v>7.11</v>
      </c>
      <c r="X6" t="n">
        <v>5.56</v>
      </c>
      <c r="Y6" t="n">
        <v>1</v>
      </c>
      <c r="Z6" t="n">
        <v>10</v>
      </c>
      <c r="AA6" t="n">
        <v>1053.642916223031</v>
      </c>
      <c r="AB6" t="n">
        <v>1441.640721421179</v>
      </c>
      <c r="AC6" t="n">
        <v>1304.052554324201</v>
      </c>
      <c r="AD6" t="n">
        <v>1053642.916223031</v>
      </c>
      <c r="AE6" t="n">
        <v>1441640.721421179</v>
      </c>
      <c r="AF6" t="n">
        <v>1.06309706107647e-05</v>
      </c>
      <c r="AG6" t="n">
        <v>50</v>
      </c>
      <c r="AH6" t="n">
        <v>1304052.554324201</v>
      </c>
    </row>
    <row r="7">
      <c r="A7" t="n">
        <v>5</v>
      </c>
      <c r="B7" t="n">
        <v>145</v>
      </c>
      <c r="C7" t="inlineStr">
        <is>
          <t xml:space="preserve">CONCLUIDO	</t>
        </is>
      </c>
      <c r="D7" t="n">
        <v>2.4764</v>
      </c>
      <c r="E7" t="n">
        <v>40.38</v>
      </c>
      <c r="F7" t="n">
        <v>28.54</v>
      </c>
      <c r="G7" t="n">
        <v>10.38</v>
      </c>
      <c r="H7" t="n">
        <v>0.14</v>
      </c>
      <c r="I7" t="n">
        <v>165</v>
      </c>
      <c r="J7" t="n">
        <v>287.7</v>
      </c>
      <c r="K7" t="n">
        <v>61.2</v>
      </c>
      <c r="L7" t="n">
        <v>2.25</v>
      </c>
      <c r="M7" t="n">
        <v>163</v>
      </c>
      <c r="N7" t="n">
        <v>79.25</v>
      </c>
      <c r="O7" t="n">
        <v>35716.83</v>
      </c>
      <c r="P7" t="n">
        <v>511.08</v>
      </c>
      <c r="Q7" t="n">
        <v>452.86</v>
      </c>
      <c r="R7" t="n">
        <v>218.89</v>
      </c>
      <c r="S7" t="n">
        <v>57.64</v>
      </c>
      <c r="T7" t="n">
        <v>77760.41</v>
      </c>
      <c r="U7" t="n">
        <v>0.26</v>
      </c>
      <c r="V7" t="n">
        <v>0.74</v>
      </c>
      <c r="W7" t="n">
        <v>7.07</v>
      </c>
      <c r="X7" t="n">
        <v>4.81</v>
      </c>
      <c r="Y7" t="n">
        <v>1</v>
      </c>
      <c r="Z7" t="n">
        <v>10</v>
      </c>
      <c r="AA7" t="n">
        <v>981.9765905183003</v>
      </c>
      <c r="AB7" t="n">
        <v>1343.583692896817</v>
      </c>
      <c r="AC7" t="n">
        <v>1215.353950978301</v>
      </c>
      <c r="AD7" t="n">
        <v>981976.5905183003</v>
      </c>
      <c r="AE7" t="n">
        <v>1343583.692896817</v>
      </c>
      <c r="AF7" t="n">
        <v>1.11856456579273e-05</v>
      </c>
      <c r="AG7" t="n">
        <v>47</v>
      </c>
      <c r="AH7" t="n">
        <v>1215353.950978301</v>
      </c>
    </row>
    <row r="8">
      <c r="A8" t="n">
        <v>6</v>
      </c>
      <c r="B8" t="n">
        <v>145</v>
      </c>
      <c r="C8" t="inlineStr">
        <is>
          <t xml:space="preserve">CONCLUIDO	</t>
        </is>
      </c>
      <c r="D8" t="n">
        <v>2.5835</v>
      </c>
      <c r="E8" t="n">
        <v>38.71</v>
      </c>
      <c r="F8" t="n">
        <v>27.94</v>
      </c>
      <c r="G8" t="n">
        <v>11.56</v>
      </c>
      <c r="H8" t="n">
        <v>0.15</v>
      </c>
      <c r="I8" t="n">
        <v>145</v>
      </c>
      <c r="J8" t="n">
        <v>288.2</v>
      </c>
      <c r="K8" t="n">
        <v>61.2</v>
      </c>
      <c r="L8" t="n">
        <v>2.5</v>
      </c>
      <c r="M8" t="n">
        <v>143</v>
      </c>
      <c r="N8" t="n">
        <v>79.5</v>
      </c>
      <c r="O8" t="n">
        <v>35779.11</v>
      </c>
      <c r="P8" t="n">
        <v>500.44</v>
      </c>
      <c r="Q8" t="n">
        <v>452.93</v>
      </c>
      <c r="R8" t="n">
        <v>199.15</v>
      </c>
      <c r="S8" t="n">
        <v>57.64</v>
      </c>
      <c r="T8" t="n">
        <v>67985.99000000001</v>
      </c>
      <c r="U8" t="n">
        <v>0.29</v>
      </c>
      <c r="V8" t="n">
        <v>0.76</v>
      </c>
      <c r="W8" t="n">
        <v>7.05</v>
      </c>
      <c r="X8" t="n">
        <v>4.21</v>
      </c>
      <c r="Y8" t="n">
        <v>1</v>
      </c>
      <c r="Z8" t="n">
        <v>10</v>
      </c>
      <c r="AA8" t="n">
        <v>929.7011881046647</v>
      </c>
      <c r="AB8" t="n">
        <v>1272.058181086491</v>
      </c>
      <c r="AC8" t="n">
        <v>1150.654733628467</v>
      </c>
      <c r="AD8" t="n">
        <v>929701.1881046647</v>
      </c>
      <c r="AE8" t="n">
        <v>1272058.181086492</v>
      </c>
      <c r="AF8" t="n">
        <v>1.166940540997221e-05</v>
      </c>
      <c r="AG8" t="n">
        <v>45</v>
      </c>
      <c r="AH8" t="n">
        <v>1150654.733628466</v>
      </c>
    </row>
    <row r="9">
      <c r="A9" t="n">
        <v>7</v>
      </c>
      <c r="B9" t="n">
        <v>145</v>
      </c>
      <c r="C9" t="inlineStr">
        <is>
          <t xml:space="preserve">CONCLUIDO	</t>
        </is>
      </c>
      <c r="D9" t="n">
        <v>2.6703</v>
      </c>
      <c r="E9" t="n">
        <v>37.45</v>
      </c>
      <c r="F9" t="n">
        <v>27.49</v>
      </c>
      <c r="G9" t="n">
        <v>12.69</v>
      </c>
      <c r="H9" t="n">
        <v>0.17</v>
      </c>
      <c r="I9" t="n">
        <v>130</v>
      </c>
      <c r="J9" t="n">
        <v>288.71</v>
      </c>
      <c r="K9" t="n">
        <v>61.2</v>
      </c>
      <c r="L9" t="n">
        <v>2.75</v>
      </c>
      <c r="M9" t="n">
        <v>128</v>
      </c>
      <c r="N9" t="n">
        <v>79.76000000000001</v>
      </c>
      <c r="O9" t="n">
        <v>35841.5</v>
      </c>
      <c r="P9" t="n">
        <v>492.39</v>
      </c>
      <c r="Q9" t="n">
        <v>452.96</v>
      </c>
      <c r="R9" t="n">
        <v>184.75</v>
      </c>
      <c r="S9" t="n">
        <v>57.64</v>
      </c>
      <c r="T9" t="n">
        <v>60862.5</v>
      </c>
      <c r="U9" t="n">
        <v>0.31</v>
      </c>
      <c r="V9" t="n">
        <v>0.77</v>
      </c>
      <c r="W9" t="n">
        <v>7.01</v>
      </c>
      <c r="X9" t="n">
        <v>3.76</v>
      </c>
      <c r="Y9" t="n">
        <v>1</v>
      </c>
      <c r="Z9" t="n">
        <v>10</v>
      </c>
      <c r="AA9" t="n">
        <v>895.5332900752604</v>
      </c>
      <c r="AB9" t="n">
        <v>1225.308155621385</v>
      </c>
      <c r="AC9" t="n">
        <v>1108.366464979677</v>
      </c>
      <c r="AD9" t="n">
        <v>895533.2900752604</v>
      </c>
      <c r="AE9" t="n">
        <v>1225308.155621385</v>
      </c>
      <c r="AF9" t="n">
        <v>1.206147213711972e-05</v>
      </c>
      <c r="AG9" t="n">
        <v>44</v>
      </c>
      <c r="AH9" t="n">
        <v>1108366.464979677</v>
      </c>
    </row>
    <row r="10">
      <c r="A10" t="n">
        <v>8</v>
      </c>
      <c r="B10" t="n">
        <v>145</v>
      </c>
      <c r="C10" t="inlineStr">
        <is>
          <t xml:space="preserve">CONCLUIDO	</t>
        </is>
      </c>
      <c r="D10" t="n">
        <v>2.7445</v>
      </c>
      <c r="E10" t="n">
        <v>36.44</v>
      </c>
      <c r="F10" t="n">
        <v>27.13</v>
      </c>
      <c r="G10" t="n">
        <v>13.79</v>
      </c>
      <c r="H10" t="n">
        <v>0.18</v>
      </c>
      <c r="I10" t="n">
        <v>118</v>
      </c>
      <c r="J10" t="n">
        <v>289.21</v>
      </c>
      <c r="K10" t="n">
        <v>61.2</v>
      </c>
      <c r="L10" t="n">
        <v>3</v>
      </c>
      <c r="M10" t="n">
        <v>116</v>
      </c>
      <c r="N10" t="n">
        <v>80.02</v>
      </c>
      <c r="O10" t="n">
        <v>35903.99</v>
      </c>
      <c r="P10" t="n">
        <v>485.82</v>
      </c>
      <c r="Q10" t="n">
        <v>452.99</v>
      </c>
      <c r="R10" t="n">
        <v>172.99</v>
      </c>
      <c r="S10" t="n">
        <v>57.64</v>
      </c>
      <c r="T10" t="n">
        <v>55042.02</v>
      </c>
      <c r="U10" t="n">
        <v>0.33</v>
      </c>
      <c r="V10" t="n">
        <v>0.78</v>
      </c>
      <c r="W10" t="n">
        <v>6.99</v>
      </c>
      <c r="X10" t="n">
        <v>3.4</v>
      </c>
      <c r="Y10" t="n">
        <v>1</v>
      </c>
      <c r="Z10" t="n">
        <v>10</v>
      </c>
      <c r="AA10" t="n">
        <v>866.5987572136586</v>
      </c>
      <c r="AB10" t="n">
        <v>1185.718651258643</v>
      </c>
      <c r="AC10" t="n">
        <v>1072.555327349096</v>
      </c>
      <c r="AD10" t="n">
        <v>866598.7572136585</v>
      </c>
      <c r="AE10" t="n">
        <v>1185718.651258643</v>
      </c>
      <c r="AF10" t="n">
        <v>1.239662595226194e-05</v>
      </c>
      <c r="AG10" t="n">
        <v>43</v>
      </c>
      <c r="AH10" t="n">
        <v>1072555.327349096</v>
      </c>
    </row>
    <row r="11">
      <c r="A11" t="n">
        <v>9</v>
      </c>
      <c r="B11" t="n">
        <v>145</v>
      </c>
      <c r="C11" t="inlineStr">
        <is>
          <t xml:space="preserve">CONCLUIDO	</t>
        </is>
      </c>
      <c r="D11" t="n">
        <v>2.8158</v>
      </c>
      <c r="E11" t="n">
        <v>35.51</v>
      </c>
      <c r="F11" t="n">
        <v>26.8</v>
      </c>
      <c r="G11" t="n">
        <v>15.03</v>
      </c>
      <c r="H11" t="n">
        <v>0.2</v>
      </c>
      <c r="I11" t="n">
        <v>107</v>
      </c>
      <c r="J11" t="n">
        <v>289.72</v>
      </c>
      <c r="K11" t="n">
        <v>61.2</v>
      </c>
      <c r="L11" t="n">
        <v>3.25</v>
      </c>
      <c r="M11" t="n">
        <v>105</v>
      </c>
      <c r="N11" t="n">
        <v>80.27</v>
      </c>
      <c r="O11" t="n">
        <v>35966.59</v>
      </c>
      <c r="P11" t="n">
        <v>479.9</v>
      </c>
      <c r="Q11" t="n">
        <v>452.79</v>
      </c>
      <c r="R11" t="n">
        <v>162.47</v>
      </c>
      <c r="S11" t="n">
        <v>57.64</v>
      </c>
      <c r="T11" t="n">
        <v>49838.15</v>
      </c>
      <c r="U11" t="n">
        <v>0.35</v>
      </c>
      <c r="V11" t="n">
        <v>0.79</v>
      </c>
      <c r="W11" t="n">
        <v>6.96</v>
      </c>
      <c r="X11" t="n">
        <v>3.07</v>
      </c>
      <c r="Y11" t="n">
        <v>1</v>
      </c>
      <c r="Z11" t="n">
        <v>10</v>
      </c>
      <c r="AA11" t="n">
        <v>839.7985901852728</v>
      </c>
      <c r="AB11" t="n">
        <v>1149.049480390482</v>
      </c>
      <c r="AC11" t="n">
        <v>1039.385810683088</v>
      </c>
      <c r="AD11" t="n">
        <v>839798.5901852729</v>
      </c>
      <c r="AE11" t="n">
        <v>1149049.480390482</v>
      </c>
      <c r="AF11" t="n">
        <v>1.27186807638474e-05</v>
      </c>
      <c r="AG11" t="n">
        <v>42</v>
      </c>
      <c r="AH11" t="n">
        <v>1039385.810683088</v>
      </c>
    </row>
    <row r="12">
      <c r="A12" t="n">
        <v>10</v>
      </c>
      <c r="B12" t="n">
        <v>145</v>
      </c>
      <c r="C12" t="inlineStr">
        <is>
          <t xml:space="preserve">CONCLUIDO	</t>
        </is>
      </c>
      <c r="D12" t="n">
        <v>2.8676</v>
      </c>
      <c r="E12" t="n">
        <v>34.87</v>
      </c>
      <c r="F12" t="n">
        <v>26.59</v>
      </c>
      <c r="G12" t="n">
        <v>16.11</v>
      </c>
      <c r="H12" t="n">
        <v>0.21</v>
      </c>
      <c r="I12" t="n">
        <v>99</v>
      </c>
      <c r="J12" t="n">
        <v>290.23</v>
      </c>
      <c r="K12" t="n">
        <v>61.2</v>
      </c>
      <c r="L12" t="n">
        <v>3.5</v>
      </c>
      <c r="M12" t="n">
        <v>97</v>
      </c>
      <c r="N12" t="n">
        <v>80.53</v>
      </c>
      <c r="O12" t="n">
        <v>36029.29</v>
      </c>
      <c r="P12" t="n">
        <v>476.16</v>
      </c>
      <c r="Q12" t="n">
        <v>452.82</v>
      </c>
      <c r="R12" t="n">
        <v>155.52</v>
      </c>
      <c r="S12" t="n">
        <v>57.64</v>
      </c>
      <c r="T12" t="n">
        <v>46403.95</v>
      </c>
      <c r="U12" t="n">
        <v>0.37</v>
      </c>
      <c r="V12" t="n">
        <v>0.8</v>
      </c>
      <c r="W12" t="n">
        <v>6.96</v>
      </c>
      <c r="X12" t="n">
        <v>2.86</v>
      </c>
      <c r="Y12" t="n">
        <v>1</v>
      </c>
      <c r="Z12" t="n">
        <v>10</v>
      </c>
      <c r="AA12" t="n">
        <v>818.9440466412469</v>
      </c>
      <c r="AB12" t="n">
        <v>1120.515373876017</v>
      </c>
      <c r="AC12" t="n">
        <v>1013.574959246494</v>
      </c>
      <c r="AD12" t="n">
        <v>818944.0466412469</v>
      </c>
      <c r="AE12" t="n">
        <v>1120515.373876017</v>
      </c>
      <c r="AF12" t="n">
        <v>1.295265606875801e-05</v>
      </c>
      <c r="AG12" t="n">
        <v>41</v>
      </c>
      <c r="AH12" t="n">
        <v>1013574.959246494</v>
      </c>
    </row>
    <row r="13">
      <c r="A13" t="n">
        <v>11</v>
      </c>
      <c r="B13" t="n">
        <v>145</v>
      </c>
      <c r="C13" t="inlineStr">
        <is>
          <t xml:space="preserve">CONCLUIDO	</t>
        </is>
      </c>
      <c r="D13" t="n">
        <v>2.9174</v>
      </c>
      <c r="E13" t="n">
        <v>34.28</v>
      </c>
      <c r="F13" t="n">
        <v>26.37</v>
      </c>
      <c r="G13" t="n">
        <v>17.2</v>
      </c>
      <c r="H13" t="n">
        <v>0.23</v>
      </c>
      <c r="I13" t="n">
        <v>92</v>
      </c>
      <c r="J13" t="n">
        <v>290.74</v>
      </c>
      <c r="K13" t="n">
        <v>61.2</v>
      </c>
      <c r="L13" t="n">
        <v>3.75</v>
      </c>
      <c r="M13" t="n">
        <v>90</v>
      </c>
      <c r="N13" t="n">
        <v>80.79000000000001</v>
      </c>
      <c r="O13" t="n">
        <v>36092.1</v>
      </c>
      <c r="P13" t="n">
        <v>472.25</v>
      </c>
      <c r="Q13" t="n">
        <v>452.74</v>
      </c>
      <c r="R13" t="n">
        <v>148.29</v>
      </c>
      <c r="S13" t="n">
        <v>57.64</v>
      </c>
      <c r="T13" t="n">
        <v>42825.14</v>
      </c>
      <c r="U13" t="n">
        <v>0.39</v>
      </c>
      <c r="V13" t="n">
        <v>0.8</v>
      </c>
      <c r="W13" t="n">
        <v>6.95</v>
      </c>
      <c r="X13" t="n">
        <v>2.64</v>
      </c>
      <c r="Y13" t="n">
        <v>1</v>
      </c>
      <c r="Z13" t="n">
        <v>10</v>
      </c>
      <c r="AA13" t="n">
        <v>798.6511851799268</v>
      </c>
      <c r="AB13" t="n">
        <v>1092.749785566776</v>
      </c>
      <c r="AC13" t="n">
        <v>988.4592797162384</v>
      </c>
      <c r="AD13" t="n">
        <v>798651.1851799268</v>
      </c>
      <c r="AE13" t="n">
        <v>1092749.785566776</v>
      </c>
      <c r="AF13" t="n">
        <v>1.317759757811222e-05</v>
      </c>
      <c r="AG13" t="n">
        <v>40</v>
      </c>
      <c r="AH13" t="n">
        <v>988459.2797162384</v>
      </c>
    </row>
    <row r="14">
      <c r="A14" t="n">
        <v>12</v>
      </c>
      <c r="B14" t="n">
        <v>145</v>
      </c>
      <c r="C14" t="inlineStr">
        <is>
          <t xml:space="preserve">CONCLUIDO	</t>
        </is>
      </c>
      <c r="D14" t="n">
        <v>2.9586</v>
      </c>
      <c r="E14" t="n">
        <v>33.8</v>
      </c>
      <c r="F14" t="n">
        <v>26.22</v>
      </c>
      <c r="G14" t="n">
        <v>18.29</v>
      </c>
      <c r="H14" t="n">
        <v>0.24</v>
      </c>
      <c r="I14" t="n">
        <v>86</v>
      </c>
      <c r="J14" t="n">
        <v>291.25</v>
      </c>
      <c r="K14" t="n">
        <v>61.2</v>
      </c>
      <c r="L14" t="n">
        <v>4</v>
      </c>
      <c r="M14" t="n">
        <v>84</v>
      </c>
      <c r="N14" t="n">
        <v>81.05</v>
      </c>
      <c r="O14" t="n">
        <v>36155.02</v>
      </c>
      <c r="P14" t="n">
        <v>469.43</v>
      </c>
      <c r="Q14" t="n">
        <v>452.76</v>
      </c>
      <c r="R14" t="n">
        <v>142.94</v>
      </c>
      <c r="S14" t="n">
        <v>57.64</v>
      </c>
      <c r="T14" t="n">
        <v>40176.66</v>
      </c>
      <c r="U14" t="n">
        <v>0.4</v>
      </c>
      <c r="V14" t="n">
        <v>0.8100000000000001</v>
      </c>
      <c r="W14" t="n">
        <v>6.95</v>
      </c>
      <c r="X14" t="n">
        <v>2.48</v>
      </c>
      <c r="Y14" t="n">
        <v>1</v>
      </c>
      <c r="Z14" t="n">
        <v>10</v>
      </c>
      <c r="AA14" t="n">
        <v>789.9987700305836</v>
      </c>
      <c r="AB14" t="n">
        <v>1080.911169441828</v>
      </c>
      <c r="AC14" t="n">
        <v>977.7505244986536</v>
      </c>
      <c r="AD14" t="n">
        <v>789998.7700305836</v>
      </c>
      <c r="AE14" t="n">
        <v>1080911.169441828</v>
      </c>
      <c r="AF14" t="n">
        <v>1.336369376657394e-05</v>
      </c>
      <c r="AG14" t="n">
        <v>40</v>
      </c>
      <c r="AH14" t="n">
        <v>977750.5244986536</v>
      </c>
    </row>
    <row r="15">
      <c r="A15" t="n">
        <v>13</v>
      </c>
      <c r="B15" t="n">
        <v>145</v>
      </c>
      <c r="C15" t="inlineStr">
        <is>
          <t xml:space="preserve">CONCLUIDO	</t>
        </is>
      </c>
      <c r="D15" t="n">
        <v>3.0037</v>
      </c>
      <c r="E15" t="n">
        <v>33.29</v>
      </c>
      <c r="F15" t="n">
        <v>26.03</v>
      </c>
      <c r="G15" t="n">
        <v>19.52</v>
      </c>
      <c r="H15" t="n">
        <v>0.26</v>
      </c>
      <c r="I15" t="n">
        <v>80</v>
      </c>
      <c r="J15" t="n">
        <v>291.76</v>
      </c>
      <c r="K15" t="n">
        <v>61.2</v>
      </c>
      <c r="L15" t="n">
        <v>4.25</v>
      </c>
      <c r="M15" t="n">
        <v>78</v>
      </c>
      <c r="N15" t="n">
        <v>81.31</v>
      </c>
      <c r="O15" t="n">
        <v>36218.04</v>
      </c>
      <c r="P15" t="n">
        <v>466.21</v>
      </c>
      <c r="Q15" t="n">
        <v>452.82</v>
      </c>
      <c r="R15" t="n">
        <v>137.21</v>
      </c>
      <c r="S15" t="n">
        <v>57.64</v>
      </c>
      <c r="T15" t="n">
        <v>37340.8</v>
      </c>
      <c r="U15" t="n">
        <v>0.42</v>
      </c>
      <c r="V15" t="n">
        <v>0.8100000000000001</v>
      </c>
      <c r="W15" t="n">
        <v>6.93</v>
      </c>
      <c r="X15" t="n">
        <v>2.3</v>
      </c>
      <c r="Y15" t="n">
        <v>1</v>
      </c>
      <c r="Z15" t="n">
        <v>10</v>
      </c>
      <c r="AA15" t="n">
        <v>771.6375445449381</v>
      </c>
      <c r="AB15" t="n">
        <v>1055.788530692269</v>
      </c>
      <c r="AC15" t="n">
        <v>955.0255551315078</v>
      </c>
      <c r="AD15" t="n">
        <v>771637.5445449381</v>
      </c>
      <c r="AE15" t="n">
        <v>1055788.530692269</v>
      </c>
      <c r="AF15" t="n">
        <v>1.356740585637063e-05</v>
      </c>
      <c r="AG15" t="n">
        <v>39</v>
      </c>
      <c r="AH15" t="n">
        <v>955025.5551315078</v>
      </c>
    </row>
    <row r="16">
      <c r="A16" t="n">
        <v>14</v>
      </c>
      <c r="B16" t="n">
        <v>145</v>
      </c>
      <c r="C16" t="inlineStr">
        <is>
          <t xml:space="preserve">CONCLUIDO	</t>
        </is>
      </c>
      <c r="D16" t="n">
        <v>3.0422</v>
      </c>
      <c r="E16" t="n">
        <v>32.87</v>
      </c>
      <c r="F16" t="n">
        <v>25.88</v>
      </c>
      <c r="G16" t="n">
        <v>20.7</v>
      </c>
      <c r="H16" t="n">
        <v>0.27</v>
      </c>
      <c r="I16" t="n">
        <v>75</v>
      </c>
      <c r="J16" t="n">
        <v>292.27</v>
      </c>
      <c r="K16" t="n">
        <v>61.2</v>
      </c>
      <c r="L16" t="n">
        <v>4.5</v>
      </c>
      <c r="M16" t="n">
        <v>73</v>
      </c>
      <c r="N16" t="n">
        <v>81.56999999999999</v>
      </c>
      <c r="O16" t="n">
        <v>36281.16</v>
      </c>
      <c r="P16" t="n">
        <v>463.44</v>
      </c>
      <c r="Q16" t="n">
        <v>452.8</v>
      </c>
      <c r="R16" t="n">
        <v>132.3</v>
      </c>
      <c r="S16" t="n">
        <v>57.64</v>
      </c>
      <c r="T16" t="n">
        <v>34910.74</v>
      </c>
      <c r="U16" t="n">
        <v>0.44</v>
      </c>
      <c r="V16" t="n">
        <v>0.82</v>
      </c>
      <c r="W16" t="n">
        <v>6.92</v>
      </c>
      <c r="X16" t="n">
        <v>2.15</v>
      </c>
      <c r="Y16" t="n">
        <v>1</v>
      </c>
      <c r="Z16" t="n">
        <v>10</v>
      </c>
      <c r="AA16" t="n">
        <v>763.8786163427344</v>
      </c>
      <c r="AB16" t="n">
        <v>1045.17242282626</v>
      </c>
      <c r="AC16" t="n">
        <v>945.4226337004299</v>
      </c>
      <c r="AD16" t="n">
        <v>763878.6163427344</v>
      </c>
      <c r="AE16" t="n">
        <v>1045172.42282626</v>
      </c>
      <c r="AF16" t="n">
        <v>1.374130642083122e-05</v>
      </c>
      <c r="AG16" t="n">
        <v>39</v>
      </c>
      <c r="AH16" t="n">
        <v>945422.6337004298</v>
      </c>
    </row>
    <row r="17">
      <c r="A17" t="n">
        <v>15</v>
      </c>
      <c r="B17" t="n">
        <v>145</v>
      </c>
      <c r="C17" t="inlineStr">
        <is>
          <t xml:space="preserve">CONCLUIDO	</t>
        </is>
      </c>
      <c r="D17" t="n">
        <v>3.0768</v>
      </c>
      <c r="E17" t="n">
        <v>32.5</v>
      </c>
      <c r="F17" t="n">
        <v>25.73</v>
      </c>
      <c r="G17" t="n">
        <v>21.74</v>
      </c>
      <c r="H17" t="n">
        <v>0.29</v>
      </c>
      <c r="I17" t="n">
        <v>71</v>
      </c>
      <c r="J17" t="n">
        <v>292.79</v>
      </c>
      <c r="K17" t="n">
        <v>61.2</v>
      </c>
      <c r="L17" t="n">
        <v>4.75</v>
      </c>
      <c r="M17" t="n">
        <v>69</v>
      </c>
      <c r="N17" t="n">
        <v>81.84</v>
      </c>
      <c r="O17" t="n">
        <v>36344.4</v>
      </c>
      <c r="P17" t="n">
        <v>460.69</v>
      </c>
      <c r="Q17" t="n">
        <v>452.79</v>
      </c>
      <c r="R17" t="n">
        <v>127.47</v>
      </c>
      <c r="S17" t="n">
        <v>57.64</v>
      </c>
      <c r="T17" t="n">
        <v>32515.68</v>
      </c>
      <c r="U17" t="n">
        <v>0.45</v>
      </c>
      <c r="V17" t="n">
        <v>0.82</v>
      </c>
      <c r="W17" t="n">
        <v>6.91</v>
      </c>
      <c r="X17" t="n">
        <v>2</v>
      </c>
      <c r="Y17" t="n">
        <v>1</v>
      </c>
      <c r="Z17" t="n">
        <v>10</v>
      </c>
      <c r="AA17" t="n">
        <v>747.8302223897321</v>
      </c>
      <c r="AB17" t="n">
        <v>1023.214302214589</v>
      </c>
      <c r="AC17" t="n">
        <v>925.5601653015211</v>
      </c>
      <c r="AD17" t="n">
        <v>747830.222389732</v>
      </c>
      <c r="AE17" t="n">
        <v>1023214.302214589</v>
      </c>
      <c r="AF17" t="n">
        <v>1.389759108395684e-05</v>
      </c>
      <c r="AG17" t="n">
        <v>38</v>
      </c>
      <c r="AH17" t="n">
        <v>925560.1653015211</v>
      </c>
    </row>
    <row r="18">
      <c r="A18" t="n">
        <v>16</v>
      </c>
      <c r="B18" t="n">
        <v>145</v>
      </c>
      <c r="C18" t="inlineStr">
        <is>
          <t xml:space="preserve">CONCLUIDO	</t>
        </is>
      </c>
      <c r="D18" t="n">
        <v>3.1085</v>
      </c>
      <c r="E18" t="n">
        <v>32.17</v>
      </c>
      <c r="F18" t="n">
        <v>25.61</v>
      </c>
      <c r="G18" t="n">
        <v>22.93</v>
      </c>
      <c r="H18" t="n">
        <v>0.3</v>
      </c>
      <c r="I18" t="n">
        <v>67</v>
      </c>
      <c r="J18" t="n">
        <v>293.3</v>
      </c>
      <c r="K18" t="n">
        <v>61.2</v>
      </c>
      <c r="L18" t="n">
        <v>5</v>
      </c>
      <c r="M18" t="n">
        <v>65</v>
      </c>
      <c r="N18" t="n">
        <v>82.09999999999999</v>
      </c>
      <c r="O18" t="n">
        <v>36407.75</v>
      </c>
      <c r="P18" t="n">
        <v>458.66</v>
      </c>
      <c r="Q18" t="n">
        <v>452.75</v>
      </c>
      <c r="R18" t="n">
        <v>123.6</v>
      </c>
      <c r="S18" t="n">
        <v>57.64</v>
      </c>
      <c r="T18" t="n">
        <v>30601.69</v>
      </c>
      <c r="U18" t="n">
        <v>0.47</v>
      </c>
      <c r="V18" t="n">
        <v>0.83</v>
      </c>
      <c r="W18" t="n">
        <v>6.9</v>
      </c>
      <c r="X18" t="n">
        <v>1.88</v>
      </c>
      <c r="Y18" t="n">
        <v>1</v>
      </c>
      <c r="Z18" t="n">
        <v>10</v>
      </c>
      <c r="AA18" t="n">
        <v>741.9296719035174</v>
      </c>
      <c r="AB18" t="n">
        <v>1015.140908725435</v>
      </c>
      <c r="AC18" t="n">
        <v>918.2572851558926</v>
      </c>
      <c r="AD18" t="n">
        <v>741929.6719035173</v>
      </c>
      <c r="AE18" t="n">
        <v>1015140.908725435</v>
      </c>
      <c r="AF18" t="n">
        <v>1.404077674352569e-05</v>
      </c>
      <c r="AG18" t="n">
        <v>38</v>
      </c>
      <c r="AH18" t="n">
        <v>918257.2851558926</v>
      </c>
    </row>
    <row r="19">
      <c r="A19" t="n">
        <v>17</v>
      </c>
      <c r="B19" t="n">
        <v>145</v>
      </c>
      <c r="C19" t="inlineStr">
        <is>
          <t xml:space="preserve">CONCLUIDO	</t>
        </is>
      </c>
      <c r="D19" t="n">
        <v>3.1307</v>
      </c>
      <c r="E19" t="n">
        <v>31.94</v>
      </c>
      <c r="F19" t="n">
        <v>25.54</v>
      </c>
      <c r="G19" t="n">
        <v>23.95</v>
      </c>
      <c r="H19" t="n">
        <v>0.32</v>
      </c>
      <c r="I19" t="n">
        <v>64</v>
      </c>
      <c r="J19" t="n">
        <v>293.81</v>
      </c>
      <c r="K19" t="n">
        <v>61.2</v>
      </c>
      <c r="L19" t="n">
        <v>5.25</v>
      </c>
      <c r="M19" t="n">
        <v>62</v>
      </c>
      <c r="N19" t="n">
        <v>82.36</v>
      </c>
      <c r="O19" t="n">
        <v>36471.2</v>
      </c>
      <c r="P19" t="n">
        <v>457.41</v>
      </c>
      <c r="Q19" t="n">
        <v>452.67</v>
      </c>
      <c r="R19" t="n">
        <v>121.47</v>
      </c>
      <c r="S19" t="n">
        <v>57.64</v>
      </c>
      <c r="T19" t="n">
        <v>29551.81</v>
      </c>
      <c r="U19" t="n">
        <v>0.47</v>
      </c>
      <c r="V19" t="n">
        <v>0.83</v>
      </c>
      <c r="W19" t="n">
        <v>6.9</v>
      </c>
      <c r="X19" t="n">
        <v>1.81</v>
      </c>
      <c r="Y19" t="n">
        <v>1</v>
      </c>
      <c r="Z19" t="n">
        <v>10</v>
      </c>
      <c r="AA19" t="n">
        <v>729.0126841295154</v>
      </c>
      <c r="AB19" t="n">
        <v>997.4673161957638</v>
      </c>
      <c r="AC19" t="n">
        <v>902.2704354922103</v>
      </c>
      <c r="AD19" t="n">
        <v>729012.6841295154</v>
      </c>
      <c r="AE19" t="n">
        <v>997467.3161957639</v>
      </c>
      <c r="AF19" t="n">
        <v>1.414105187420166e-05</v>
      </c>
      <c r="AG19" t="n">
        <v>37</v>
      </c>
      <c r="AH19" t="n">
        <v>902270.4354922102</v>
      </c>
    </row>
    <row r="20">
      <c r="A20" t="n">
        <v>18</v>
      </c>
      <c r="B20" t="n">
        <v>145</v>
      </c>
      <c r="C20" t="inlineStr">
        <is>
          <t xml:space="preserve">CONCLUIDO	</t>
        </is>
      </c>
      <c r="D20" t="n">
        <v>3.1558</v>
      </c>
      <c r="E20" t="n">
        <v>31.69</v>
      </c>
      <c r="F20" t="n">
        <v>25.45</v>
      </c>
      <c r="G20" t="n">
        <v>25.03</v>
      </c>
      <c r="H20" t="n">
        <v>0.33</v>
      </c>
      <c r="I20" t="n">
        <v>61</v>
      </c>
      <c r="J20" t="n">
        <v>294.33</v>
      </c>
      <c r="K20" t="n">
        <v>61.2</v>
      </c>
      <c r="L20" t="n">
        <v>5.5</v>
      </c>
      <c r="M20" t="n">
        <v>59</v>
      </c>
      <c r="N20" t="n">
        <v>82.63</v>
      </c>
      <c r="O20" t="n">
        <v>36534.76</v>
      </c>
      <c r="P20" t="n">
        <v>455.71</v>
      </c>
      <c r="Q20" t="n">
        <v>452.68</v>
      </c>
      <c r="R20" t="n">
        <v>118.62</v>
      </c>
      <c r="S20" t="n">
        <v>57.64</v>
      </c>
      <c r="T20" t="n">
        <v>28143.46</v>
      </c>
      <c r="U20" t="n">
        <v>0.49</v>
      </c>
      <c r="V20" t="n">
        <v>0.83</v>
      </c>
      <c r="W20" t="n">
        <v>6.89</v>
      </c>
      <c r="X20" t="n">
        <v>1.72</v>
      </c>
      <c r="Y20" t="n">
        <v>1</v>
      </c>
      <c r="Z20" t="n">
        <v>10</v>
      </c>
      <c r="AA20" t="n">
        <v>724.4257093461132</v>
      </c>
      <c r="AB20" t="n">
        <v>991.1912149340674</v>
      </c>
      <c r="AC20" t="n">
        <v>896.5933165263666</v>
      </c>
      <c r="AD20" t="n">
        <v>724425.7093461131</v>
      </c>
      <c r="AE20" t="n">
        <v>991191.2149340673</v>
      </c>
      <c r="AF20" t="n">
        <v>1.425442600843441e-05</v>
      </c>
      <c r="AG20" t="n">
        <v>37</v>
      </c>
      <c r="AH20" t="n">
        <v>896593.3165263666</v>
      </c>
    </row>
    <row r="21">
      <c r="A21" t="n">
        <v>19</v>
      </c>
      <c r="B21" t="n">
        <v>145</v>
      </c>
      <c r="C21" t="inlineStr">
        <is>
          <t xml:space="preserve">CONCLUIDO	</t>
        </is>
      </c>
      <c r="D21" t="n">
        <v>3.1794</v>
      </c>
      <c r="E21" t="n">
        <v>31.45</v>
      </c>
      <c r="F21" t="n">
        <v>25.38</v>
      </c>
      <c r="G21" t="n">
        <v>26.25</v>
      </c>
      <c r="H21" t="n">
        <v>0.35</v>
      </c>
      <c r="I21" t="n">
        <v>58</v>
      </c>
      <c r="J21" t="n">
        <v>294.84</v>
      </c>
      <c r="K21" t="n">
        <v>61.2</v>
      </c>
      <c r="L21" t="n">
        <v>5.75</v>
      </c>
      <c r="M21" t="n">
        <v>56</v>
      </c>
      <c r="N21" t="n">
        <v>82.90000000000001</v>
      </c>
      <c r="O21" t="n">
        <v>36598.44</v>
      </c>
      <c r="P21" t="n">
        <v>454.45</v>
      </c>
      <c r="Q21" t="n">
        <v>452.77</v>
      </c>
      <c r="R21" t="n">
        <v>115.89</v>
      </c>
      <c r="S21" t="n">
        <v>57.64</v>
      </c>
      <c r="T21" t="n">
        <v>26795.37</v>
      </c>
      <c r="U21" t="n">
        <v>0.5</v>
      </c>
      <c r="V21" t="n">
        <v>0.84</v>
      </c>
      <c r="W21" t="n">
        <v>6.89</v>
      </c>
      <c r="X21" t="n">
        <v>1.65</v>
      </c>
      <c r="Y21" t="n">
        <v>1</v>
      </c>
      <c r="Z21" t="n">
        <v>10</v>
      </c>
      <c r="AA21" t="n">
        <v>720.459663319068</v>
      </c>
      <c r="AB21" t="n">
        <v>985.7646957902623</v>
      </c>
      <c r="AC21" t="n">
        <v>891.6846967534789</v>
      </c>
      <c r="AD21" t="n">
        <v>720459.663319068</v>
      </c>
      <c r="AE21" t="n">
        <v>985764.6957902623</v>
      </c>
      <c r="AF21" t="n">
        <v>1.436102479599986e-05</v>
      </c>
      <c r="AG21" t="n">
        <v>37</v>
      </c>
      <c r="AH21" t="n">
        <v>891684.6967534788</v>
      </c>
    </row>
    <row r="22">
      <c r="A22" t="n">
        <v>20</v>
      </c>
      <c r="B22" t="n">
        <v>145</v>
      </c>
      <c r="C22" t="inlineStr">
        <is>
          <t xml:space="preserve">CONCLUIDO	</t>
        </is>
      </c>
      <c r="D22" t="n">
        <v>3.1965</v>
      </c>
      <c r="E22" t="n">
        <v>31.28</v>
      </c>
      <c r="F22" t="n">
        <v>25.32</v>
      </c>
      <c r="G22" t="n">
        <v>27.13</v>
      </c>
      <c r="H22" t="n">
        <v>0.36</v>
      </c>
      <c r="I22" t="n">
        <v>56</v>
      </c>
      <c r="J22" t="n">
        <v>295.36</v>
      </c>
      <c r="K22" t="n">
        <v>61.2</v>
      </c>
      <c r="L22" t="n">
        <v>6</v>
      </c>
      <c r="M22" t="n">
        <v>54</v>
      </c>
      <c r="N22" t="n">
        <v>83.16</v>
      </c>
      <c r="O22" t="n">
        <v>36662.22</v>
      </c>
      <c r="P22" t="n">
        <v>453.38</v>
      </c>
      <c r="Q22" t="n">
        <v>452.73</v>
      </c>
      <c r="R22" t="n">
        <v>114.15</v>
      </c>
      <c r="S22" t="n">
        <v>57.64</v>
      </c>
      <c r="T22" t="n">
        <v>25933.04</v>
      </c>
      <c r="U22" t="n">
        <v>0.5</v>
      </c>
      <c r="V22" t="n">
        <v>0.84</v>
      </c>
      <c r="W22" t="n">
        <v>6.89</v>
      </c>
      <c r="X22" t="n">
        <v>1.59</v>
      </c>
      <c r="Y22" t="n">
        <v>1</v>
      </c>
      <c r="Z22" t="n">
        <v>10</v>
      </c>
      <c r="AA22" t="n">
        <v>717.4890144282567</v>
      </c>
      <c r="AB22" t="n">
        <v>981.7001229220747</v>
      </c>
      <c r="AC22" t="n">
        <v>888.0080410151672</v>
      </c>
      <c r="AD22" t="n">
        <v>717489.0144282568</v>
      </c>
      <c r="AE22" t="n">
        <v>981700.1229220746</v>
      </c>
      <c r="AF22" t="n">
        <v>1.443826374800703e-05</v>
      </c>
      <c r="AG22" t="n">
        <v>37</v>
      </c>
      <c r="AH22" t="n">
        <v>888008.0410151673</v>
      </c>
    </row>
    <row r="23">
      <c r="A23" t="n">
        <v>21</v>
      </c>
      <c r="B23" t="n">
        <v>145</v>
      </c>
      <c r="C23" t="inlineStr">
        <is>
          <t xml:space="preserve">CONCLUIDO	</t>
        </is>
      </c>
      <c r="D23" t="n">
        <v>3.2209</v>
      </c>
      <c r="E23" t="n">
        <v>31.05</v>
      </c>
      <c r="F23" t="n">
        <v>25.24</v>
      </c>
      <c r="G23" t="n">
        <v>28.58</v>
      </c>
      <c r="H23" t="n">
        <v>0.38</v>
      </c>
      <c r="I23" t="n">
        <v>53</v>
      </c>
      <c r="J23" t="n">
        <v>295.88</v>
      </c>
      <c r="K23" t="n">
        <v>61.2</v>
      </c>
      <c r="L23" t="n">
        <v>6.25</v>
      </c>
      <c r="M23" t="n">
        <v>51</v>
      </c>
      <c r="N23" t="n">
        <v>83.43000000000001</v>
      </c>
      <c r="O23" t="n">
        <v>36726.12</v>
      </c>
      <c r="P23" t="n">
        <v>452.04</v>
      </c>
      <c r="Q23" t="n">
        <v>452.68</v>
      </c>
      <c r="R23" t="n">
        <v>111.74</v>
      </c>
      <c r="S23" t="n">
        <v>57.64</v>
      </c>
      <c r="T23" t="n">
        <v>24741.67</v>
      </c>
      <c r="U23" t="n">
        <v>0.52</v>
      </c>
      <c r="V23" t="n">
        <v>0.84</v>
      </c>
      <c r="W23" t="n">
        <v>6.88</v>
      </c>
      <c r="X23" t="n">
        <v>1.52</v>
      </c>
      <c r="Y23" t="n">
        <v>1</v>
      </c>
      <c r="Z23" t="n">
        <v>10</v>
      </c>
      <c r="AA23" t="n">
        <v>704.4426893349813</v>
      </c>
      <c r="AB23" t="n">
        <v>963.8495653662133</v>
      </c>
      <c r="AC23" t="n">
        <v>871.8611156190223</v>
      </c>
      <c r="AD23" t="n">
        <v>704442.6893349813</v>
      </c>
      <c r="AE23" t="n">
        <v>963849.5653662132</v>
      </c>
      <c r="AF23" t="n">
        <v>1.454847605379504e-05</v>
      </c>
      <c r="AG23" t="n">
        <v>36</v>
      </c>
      <c r="AH23" t="n">
        <v>871861.1156190223</v>
      </c>
    </row>
    <row r="24">
      <c r="A24" t="n">
        <v>22</v>
      </c>
      <c r="B24" t="n">
        <v>145</v>
      </c>
      <c r="C24" t="inlineStr">
        <is>
          <t xml:space="preserve">CONCLUIDO	</t>
        </is>
      </c>
      <c r="D24" t="n">
        <v>3.239</v>
      </c>
      <c r="E24" t="n">
        <v>30.87</v>
      </c>
      <c r="F24" t="n">
        <v>25.18</v>
      </c>
      <c r="G24" t="n">
        <v>29.62</v>
      </c>
      <c r="H24" t="n">
        <v>0.39</v>
      </c>
      <c r="I24" t="n">
        <v>51</v>
      </c>
      <c r="J24" t="n">
        <v>296.4</v>
      </c>
      <c r="K24" t="n">
        <v>61.2</v>
      </c>
      <c r="L24" t="n">
        <v>6.5</v>
      </c>
      <c r="M24" t="n">
        <v>49</v>
      </c>
      <c r="N24" t="n">
        <v>83.7</v>
      </c>
      <c r="O24" t="n">
        <v>36790.13</v>
      </c>
      <c r="P24" t="n">
        <v>450.89</v>
      </c>
      <c r="Q24" t="n">
        <v>452.67</v>
      </c>
      <c r="R24" t="n">
        <v>109.15</v>
      </c>
      <c r="S24" t="n">
        <v>57.64</v>
      </c>
      <c r="T24" t="n">
        <v>23458.77</v>
      </c>
      <c r="U24" t="n">
        <v>0.53</v>
      </c>
      <c r="V24" t="n">
        <v>0.84</v>
      </c>
      <c r="W24" t="n">
        <v>6.89</v>
      </c>
      <c r="X24" t="n">
        <v>1.45</v>
      </c>
      <c r="Y24" t="n">
        <v>1</v>
      </c>
      <c r="Z24" t="n">
        <v>10</v>
      </c>
      <c r="AA24" t="n">
        <v>701.3712038048305</v>
      </c>
      <c r="AB24" t="n">
        <v>959.6470233594828</v>
      </c>
      <c r="AC24" t="n">
        <v>868.0596583231095</v>
      </c>
      <c r="AD24" t="n">
        <v>701371.2038048306</v>
      </c>
      <c r="AE24" t="n">
        <v>959647.0233594828</v>
      </c>
      <c r="AF24" t="n">
        <v>1.463023190358041e-05</v>
      </c>
      <c r="AG24" t="n">
        <v>36</v>
      </c>
      <c r="AH24" t="n">
        <v>868059.6583231095</v>
      </c>
    </row>
    <row r="25">
      <c r="A25" t="n">
        <v>23</v>
      </c>
      <c r="B25" t="n">
        <v>145</v>
      </c>
      <c r="C25" t="inlineStr">
        <is>
          <t xml:space="preserve">CONCLUIDO	</t>
        </is>
      </c>
      <c r="D25" t="n">
        <v>3.2571</v>
      </c>
      <c r="E25" t="n">
        <v>30.7</v>
      </c>
      <c r="F25" t="n">
        <v>25.11</v>
      </c>
      <c r="G25" t="n">
        <v>30.75</v>
      </c>
      <c r="H25" t="n">
        <v>0.4</v>
      </c>
      <c r="I25" t="n">
        <v>49</v>
      </c>
      <c r="J25" t="n">
        <v>296.92</v>
      </c>
      <c r="K25" t="n">
        <v>61.2</v>
      </c>
      <c r="L25" t="n">
        <v>6.75</v>
      </c>
      <c r="M25" t="n">
        <v>47</v>
      </c>
      <c r="N25" t="n">
        <v>83.97</v>
      </c>
      <c r="O25" t="n">
        <v>36854.25</v>
      </c>
      <c r="P25" t="n">
        <v>449.69</v>
      </c>
      <c r="Q25" t="n">
        <v>452.74</v>
      </c>
      <c r="R25" t="n">
        <v>106.94</v>
      </c>
      <c r="S25" t="n">
        <v>57.64</v>
      </c>
      <c r="T25" t="n">
        <v>22365.01</v>
      </c>
      <c r="U25" t="n">
        <v>0.54</v>
      </c>
      <c r="V25" t="n">
        <v>0.84</v>
      </c>
      <c r="W25" t="n">
        <v>6.89</v>
      </c>
      <c r="X25" t="n">
        <v>1.38</v>
      </c>
      <c r="Y25" t="n">
        <v>1</v>
      </c>
      <c r="Z25" t="n">
        <v>10</v>
      </c>
      <c r="AA25" t="n">
        <v>698.2811637398744</v>
      </c>
      <c r="AB25" t="n">
        <v>955.4190942196633</v>
      </c>
      <c r="AC25" t="n">
        <v>864.2352368064586</v>
      </c>
      <c r="AD25" t="n">
        <v>698281.1637398744</v>
      </c>
      <c r="AE25" t="n">
        <v>955419.0942196633</v>
      </c>
      <c r="AF25" t="n">
        <v>1.471198775336578e-05</v>
      </c>
      <c r="AG25" t="n">
        <v>36</v>
      </c>
      <c r="AH25" t="n">
        <v>864235.2368064586</v>
      </c>
    </row>
    <row r="26">
      <c r="A26" t="n">
        <v>24</v>
      </c>
      <c r="B26" t="n">
        <v>145</v>
      </c>
      <c r="C26" t="inlineStr">
        <is>
          <t xml:space="preserve">CONCLUIDO	</t>
        </is>
      </c>
      <c r="D26" t="n">
        <v>3.2758</v>
      </c>
      <c r="E26" t="n">
        <v>30.53</v>
      </c>
      <c r="F26" t="n">
        <v>25.05</v>
      </c>
      <c r="G26" t="n">
        <v>31.97</v>
      </c>
      <c r="H26" t="n">
        <v>0.42</v>
      </c>
      <c r="I26" t="n">
        <v>47</v>
      </c>
      <c r="J26" t="n">
        <v>297.44</v>
      </c>
      <c r="K26" t="n">
        <v>61.2</v>
      </c>
      <c r="L26" t="n">
        <v>7</v>
      </c>
      <c r="M26" t="n">
        <v>45</v>
      </c>
      <c r="N26" t="n">
        <v>84.23999999999999</v>
      </c>
      <c r="O26" t="n">
        <v>36918.48</v>
      </c>
      <c r="P26" t="n">
        <v>448.49</v>
      </c>
      <c r="Q26" t="n">
        <v>452.73</v>
      </c>
      <c r="R26" t="n">
        <v>105.14</v>
      </c>
      <c r="S26" t="n">
        <v>57.64</v>
      </c>
      <c r="T26" t="n">
        <v>21474.84</v>
      </c>
      <c r="U26" t="n">
        <v>0.55</v>
      </c>
      <c r="V26" t="n">
        <v>0.85</v>
      </c>
      <c r="W26" t="n">
        <v>6.87</v>
      </c>
      <c r="X26" t="n">
        <v>1.32</v>
      </c>
      <c r="Y26" t="n">
        <v>1</v>
      </c>
      <c r="Z26" t="n">
        <v>10</v>
      </c>
      <c r="AA26" t="n">
        <v>695.1729901773236</v>
      </c>
      <c r="AB26" t="n">
        <v>951.1663540284414</v>
      </c>
      <c r="AC26" t="n">
        <v>860.3883721703286</v>
      </c>
      <c r="AD26" t="n">
        <v>695172.9901773237</v>
      </c>
      <c r="AE26" t="n">
        <v>951166.3540284415</v>
      </c>
      <c r="AF26" t="n">
        <v>1.479645374181806e-05</v>
      </c>
      <c r="AG26" t="n">
        <v>36</v>
      </c>
      <c r="AH26" t="n">
        <v>860388.3721703286</v>
      </c>
    </row>
    <row r="27">
      <c r="A27" t="n">
        <v>25</v>
      </c>
      <c r="B27" t="n">
        <v>145</v>
      </c>
      <c r="C27" t="inlineStr">
        <is>
          <t xml:space="preserve">CONCLUIDO	</t>
        </is>
      </c>
      <c r="D27" t="n">
        <v>3.2846</v>
      </c>
      <c r="E27" t="n">
        <v>30.44</v>
      </c>
      <c r="F27" t="n">
        <v>25.02</v>
      </c>
      <c r="G27" t="n">
        <v>32.63</v>
      </c>
      <c r="H27" t="n">
        <v>0.43</v>
      </c>
      <c r="I27" t="n">
        <v>46</v>
      </c>
      <c r="J27" t="n">
        <v>297.96</v>
      </c>
      <c r="K27" t="n">
        <v>61.2</v>
      </c>
      <c r="L27" t="n">
        <v>7.25</v>
      </c>
      <c r="M27" t="n">
        <v>44</v>
      </c>
      <c r="N27" t="n">
        <v>84.51000000000001</v>
      </c>
      <c r="O27" t="n">
        <v>36982.83</v>
      </c>
      <c r="P27" t="n">
        <v>447.95</v>
      </c>
      <c r="Q27" t="n">
        <v>452.63</v>
      </c>
      <c r="R27" t="n">
        <v>104.32</v>
      </c>
      <c r="S27" t="n">
        <v>57.64</v>
      </c>
      <c r="T27" t="n">
        <v>21066.88</v>
      </c>
      <c r="U27" t="n">
        <v>0.55</v>
      </c>
      <c r="V27" t="n">
        <v>0.85</v>
      </c>
      <c r="W27" t="n">
        <v>6.87</v>
      </c>
      <c r="X27" t="n">
        <v>1.29</v>
      </c>
      <c r="Y27" t="n">
        <v>1</v>
      </c>
      <c r="Z27" t="n">
        <v>10</v>
      </c>
      <c r="AA27" t="n">
        <v>693.7380353858806</v>
      </c>
      <c r="AB27" t="n">
        <v>949.2029855770515</v>
      </c>
      <c r="AC27" t="n">
        <v>858.6123848483344</v>
      </c>
      <c r="AD27" t="n">
        <v>693738.0353858806</v>
      </c>
      <c r="AE27" t="n">
        <v>949202.9855770515</v>
      </c>
      <c r="AF27" t="n">
        <v>1.48362024422662e-05</v>
      </c>
      <c r="AG27" t="n">
        <v>36</v>
      </c>
      <c r="AH27" t="n">
        <v>858612.3848483344</v>
      </c>
    </row>
    <row r="28">
      <c r="A28" t="n">
        <v>26</v>
      </c>
      <c r="B28" t="n">
        <v>145</v>
      </c>
      <c r="C28" t="inlineStr">
        <is>
          <t xml:space="preserve">CONCLUIDO	</t>
        </is>
      </c>
      <c r="D28" t="n">
        <v>3.3048</v>
      </c>
      <c r="E28" t="n">
        <v>30.26</v>
      </c>
      <c r="F28" t="n">
        <v>24.94</v>
      </c>
      <c r="G28" t="n">
        <v>34.01</v>
      </c>
      <c r="H28" t="n">
        <v>0.45</v>
      </c>
      <c r="I28" t="n">
        <v>44</v>
      </c>
      <c r="J28" t="n">
        <v>298.48</v>
      </c>
      <c r="K28" t="n">
        <v>61.2</v>
      </c>
      <c r="L28" t="n">
        <v>7.5</v>
      </c>
      <c r="M28" t="n">
        <v>42</v>
      </c>
      <c r="N28" t="n">
        <v>84.79000000000001</v>
      </c>
      <c r="O28" t="n">
        <v>37047.29</v>
      </c>
      <c r="P28" t="n">
        <v>446.75</v>
      </c>
      <c r="Q28" t="n">
        <v>452.61</v>
      </c>
      <c r="R28" t="n">
        <v>102.16</v>
      </c>
      <c r="S28" t="n">
        <v>57.64</v>
      </c>
      <c r="T28" t="n">
        <v>19996.4</v>
      </c>
      <c r="U28" t="n">
        <v>0.5600000000000001</v>
      </c>
      <c r="V28" t="n">
        <v>0.85</v>
      </c>
      <c r="W28" t="n">
        <v>6.86</v>
      </c>
      <c r="X28" t="n">
        <v>1.21</v>
      </c>
      <c r="Y28" t="n">
        <v>1</v>
      </c>
      <c r="Z28" t="n">
        <v>10</v>
      </c>
      <c r="AA28" t="n">
        <v>690.4849266491751</v>
      </c>
      <c r="AB28" t="n">
        <v>944.7519386864626</v>
      </c>
      <c r="AC28" t="n">
        <v>854.5861396258997</v>
      </c>
      <c r="AD28" t="n">
        <v>690484.9266491751</v>
      </c>
      <c r="AE28" t="n">
        <v>944751.9386864626</v>
      </c>
      <c r="AF28" t="n">
        <v>1.492744377738578e-05</v>
      </c>
      <c r="AG28" t="n">
        <v>36</v>
      </c>
      <c r="AH28" t="n">
        <v>854586.1396258997</v>
      </c>
    </row>
    <row r="29">
      <c r="A29" t="n">
        <v>27</v>
      </c>
      <c r="B29" t="n">
        <v>145</v>
      </c>
      <c r="C29" t="inlineStr">
        <is>
          <t xml:space="preserve">CONCLUIDO	</t>
        </is>
      </c>
      <c r="D29" t="n">
        <v>3.3127</v>
      </c>
      <c r="E29" t="n">
        <v>30.19</v>
      </c>
      <c r="F29" t="n">
        <v>24.92</v>
      </c>
      <c r="G29" t="n">
        <v>34.77</v>
      </c>
      <c r="H29" t="n">
        <v>0.46</v>
      </c>
      <c r="I29" t="n">
        <v>43</v>
      </c>
      <c r="J29" t="n">
        <v>299.01</v>
      </c>
      <c r="K29" t="n">
        <v>61.2</v>
      </c>
      <c r="L29" t="n">
        <v>7.75</v>
      </c>
      <c r="M29" t="n">
        <v>41</v>
      </c>
      <c r="N29" t="n">
        <v>85.06</v>
      </c>
      <c r="O29" t="n">
        <v>37111.87</v>
      </c>
      <c r="P29" t="n">
        <v>446.29</v>
      </c>
      <c r="Q29" t="n">
        <v>452.67</v>
      </c>
      <c r="R29" t="n">
        <v>101.12</v>
      </c>
      <c r="S29" t="n">
        <v>57.64</v>
      </c>
      <c r="T29" t="n">
        <v>19484.33</v>
      </c>
      <c r="U29" t="n">
        <v>0.57</v>
      </c>
      <c r="V29" t="n">
        <v>0.85</v>
      </c>
      <c r="W29" t="n">
        <v>6.87</v>
      </c>
      <c r="X29" t="n">
        <v>1.19</v>
      </c>
      <c r="Y29" t="n">
        <v>1</v>
      </c>
      <c r="Z29" t="n">
        <v>10</v>
      </c>
      <c r="AA29" t="n">
        <v>680.2363140519612</v>
      </c>
      <c r="AB29" t="n">
        <v>930.7293347940771</v>
      </c>
      <c r="AC29" t="n">
        <v>841.9018333681552</v>
      </c>
      <c r="AD29" t="n">
        <v>680236.3140519613</v>
      </c>
      <c r="AE29" t="n">
        <v>930729.3347940771</v>
      </c>
      <c r="AF29" t="n">
        <v>1.496312726983354e-05</v>
      </c>
      <c r="AG29" t="n">
        <v>35</v>
      </c>
      <c r="AH29" t="n">
        <v>841901.8333681552</v>
      </c>
    </row>
    <row r="30">
      <c r="A30" t="n">
        <v>28</v>
      </c>
      <c r="B30" t="n">
        <v>145</v>
      </c>
      <c r="C30" t="inlineStr">
        <is>
          <t xml:space="preserve">CONCLUIDO	</t>
        </is>
      </c>
      <c r="D30" t="n">
        <v>3.3306</v>
      </c>
      <c r="E30" t="n">
        <v>30.02</v>
      </c>
      <c r="F30" t="n">
        <v>24.87</v>
      </c>
      <c r="G30" t="n">
        <v>36.39</v>
      </c>
      <c r="H30" t="n">
        <v>0.48</v>
      </c>
      <c r="I30" t="n">
        <v>41</v>
      </c>
      <c r="J30" t="n">
        <v>299.53</v>
      </c>
      <c r="K30" t="n">
        <v>61.2</v>
      </c>
      <c r="L30" t="n">
        <v>8</v>
      </c>
      <c r="M30" t="n">
        <v>39</v>
      </c>
      <c r="N30" t="n">
        <v>85.33</v>
      </c>
      <c r="O30" t="n">
        <v>37176.68</v>
      </c>
      <c r="P30" t="n">
        <v>445.37</v>
      </c>
      <c r="Q30" t="n">
        <v>452.69</v>
      </c>
      <c r="R30" t="n">
        <v>99.38</v>
      </c>
      <c r="S30" t="n">
        <v>57.64</v>
      </c>
      <c r="T30" t="n">
        <v>18620.9</v>
      </c>
      <c r="U30" t="n">
        <v>0.58</v>
      </c>
      <c r="V30" t="n">
        <v>0.85</v>
      </c>
      <c r="W30" t="n">
        <v>6.86</v>
      </c>
      <c r="X30" t="n">
        <v>1.14</v>
      </c>
      <c r="Y30" t="n">
        <v>1</v>
      </c>
      <c r="Z30" t="n">
        <v>10</v>
      </c>
      <c r="AA30" t="n">
        <v>677.5359789719664</v>
      </c>
      <c r="AB30" t="n">
        <v>927.0346172072522</v>
      </c>
      <c r="AC30" t="n">
        <v>838.5597344422482</v>
      </c>
      <c r="AD30" t="n">
        <v>677535.9789719664</v>
      </c>
      <c r="AE30" t="n">
        <v>927034.6172072522</v>
      </c>
      <c r="AF30" t="n">
        <v>1.504397974006326e-05</v>
      </c>
      <c r="AG30" t="n">
        <v>35</v>
      </c>
      <c r="AH30" t="n">
        <v>838559.7344422482</v>
      </c>
    </row>
    <row r="31">
      <c r="A31" t="n">
        <v>29</v>
      </c>
      <c r="B31" t="n">
        <v>145</v>
      </c>
      <c r="C31" t="inlineStr">
        <is>
          <t xml:space="preserve">CONCLUIDO	</t>
        </is>
      </c>
      <c r="D31" t="n">
        <v>3.3359</v>
      </c>
      <c r="E31" t="n">
        <v>29.98</v>
      </c>
      <c r="F31" t="n">
        <v>24.87</v>
      </c>
      <c r="G31" t="n">
        <v>37.31</v>
      </c>
      <c r="H31" t="n">
        <v>0.49</v>
      </c>
      <c r="I31" t="n">
        <v>40</v>
      </c>
      <c r="J31" t="n">
        <v>300.06</v>
      </c>
      <c r="K31" t="n">
        <v>61.2</v>
      </c>
      <c r="L31" t="n">
        <v>8.25</v>
      </c>
      <c r="M31" t="n">
        <v>38</v>
      </c>
      <c r="N31" t="n">
        <v>85.61</v>
      </c>
      <c r="O31" t="n">
        <v>37241.49</v>
      </c>
      <c r="P31" t="n">
        <v>445.58</v>
      </c>
      <c r="Q31" t="n">
        <v>452.61</v>
      </c>
      <c r="R31" t="n">
        <v>99.8</v>
      </c>
      <c r="S31" t="n">
        <v>57.64</v>
      </c>
      <c r="T31" t="n">
        <v>18837.82</v>
      </c>
      <c r="U31" t="n">
        <v>0.58</v>
      </c>
      <c r="V31" t="n">
        <v>0.85</v>
      </c>
      <c r="W31" t="n">
        <v>6.86</v>
      </c>
      <c r="X31" t="n">
        <v>1.15</v>
      </c>
      <c r="Y31" t="n">
        <v>1</v>
      </c>
      <c r="Z31" t="n">
        <v>10</v>
      </c>
      <c r="AA31" t="n">
        <v>677.1142535614305</v>
      </c>
      <c r="AB31" t="n">
        <v>926.457593895345</v>
      </c>
      <c r="AC31" t="n">
        <v>838.037781425372</v>
      </c>
      <c r="AD31" t="n">
        <v>677114.2535614305</v>
      </c>
      <c r="AE31" t="n">
        <v>926457.593895345</v>
      </c>
      <c r="AF31" t="n">
        <v>1.506791929828771e-05</v>
      </c>
      <c r="AG31" t="n">
        <v>35</v>
      </c>
      <c r="AH31" t="n">
        <v>838037.781425372</v>
      </c>
    </row>
    <row r="32">
      <c r="A32" t="n">
        <v>30</v>
      </c>
      <c r="B32" t="n">
        <v>145</v>
      </c>
      <c r="C32" t="inlineStr">
        <is>
          <t xml:space="preserve">CONCLUIDO	</t>
        </is>
      </c>
      <c r="D32" t="n">
        <v>3.3451</v>
      </c>
      <c r="E32" t="n">
        <v>29.89</v>
      </c>
      <c r="F32" t="n">
        <v>24.84</v>
      </c>
      <c r="G32" t="n">
        <v>38.22</v>
      </c>
      <c r="H32" t="n">
        <v>0.5</v>
      </c>
      <c r="I32" t="n">
        <v>39</v>
      </c>
      <c r="J32" t="n">
        <v>300.59</v>
      </c>
      <c r="K32" t="n">
        <v>61.2</v>
      </c>
      <c r="L32" t="n">
        <v>8.5</v>
      </c>
      <c r="M32" t="n">
        <v>37</v>
      </c>
      <c r="N32" t="n">
        <v>85.89</v>
      </c>
      <c r="O32" t="n">
        <v>37306.42</v>
      </c>
      <c r="P32" t="n">
        <v>444.92</v>
      </c>
      <c r="Q32" t="n">
        <v>452.68</v>
      </c>
      <c r="R32" t="n">
        <v>98.54000000000001</v>
      </c>
      <c r="S32" t="n">
        <v>57.64</v>
      </c>
      <c r="T32" t="n">
        <v>18211.77</v>
      </c>
      <c r="U32" t="n">
        <v>0.58</v>
      </c>
      <c r="V32" t="n">
        <v>0.85</v>
      </c>
      <c r="W32" t="n">
        <v>6.87</v>
      </c>
      <c r="X32" t="n">
        <v>1.12</v>
      </c>
      <c r="Y32" t="n">
        <v>1</v>
      </c>
      <c r="Z32" t="n">
        <v>10</v>
      </c>
      <c r="AA32" t="n">
        <v>675.5991380645115</v>
      </c>
      <c r="AB32" t="n">
        <v>924.3845460302821</v>
      </c>
      <c r="AC32" t="n">
        <v>836.16258233901</v>
      </c>
      <c r="AD32" t="n">
        <v>675599.1380645115</v>
      </c>
      <c r="AE32" t="n">
        <v>924384.546030282</v>
      </c>
      <c r="AF32" t="n">
        <v>1.510947475784712e-05</v>
      </c>
      <c r="AG32" t="n">
        <v>35</v>
      </c>
      <c r="AH32" t="n">
        <v>836162.58233901</v>
      </c>
    </row>
    <row r="33">
      <c r="A33" t="n">
        <v>31</v>
      </c>
      <c r="B33" t="n">
        <v>145</v>
      </c>
      <c r="C33" t="inlineStr">
        <is>
          <t xml:space="preserve">CONCLUIDO	</t>
        </is>
      </c>
      <c r="D33" t="n">
        <v>3.3575</v>
      </c>
      <c r="E33" t="n">
        <v>29.78</v>
      </c>
      <c r="F33" t="n">
        <v>24.79</v>
      </c>
      <c r="G33" t="n">
        <v>39.14</v>
      </c>
      <c r="H33" t="n">
        <v>0.52</v>
      </c>
      <c r="I33" t="n">
        <v>38</v>
      </c>
      <c r="J33" t="n">
        <v>301.11</v>
      </c>
      <c r="K33" t="n">
        <v>61.2</v>
      </c>
      <c r="L33" t="n">
        <v>8.75</v>
      </c>
      <c r="M33" t="n">
        <v>36</v>
      </c>
      <c r="N33" t="n">
        <v>86.16</v>
      </c>
      <c r="O33" t="n">
        <v>37371.47</v>
      </c>
      <c r="P33" t="n">
        <v>443.68</v>
      </c>
      <c r="Q33" t="n">
        <v>452.63</v>
      </c>
      <c r="R33" t="n">
        <v>96.86</v>
      </c>
      <c r="S33" t="n">
        <v>57.64</v>
      </c>
      <c r="T33" t="n">
        <v>17376.46</v>
      </c>
      <c r="U33" t="n">
        <v>0.6</v>
      </c>
      <c r="V33" t="n">
        <v>0.86</v>
      </c>
      <c r="W33" t="n">
        <v>6.86</v>
      </c>
      <c r="X33" t="n">
        <v>1.06</v>
      </c>
      <c r="Y33" t="n">
        <v>1</v>
      </c>
      <c r="Z33" t="n">
        <v>10</v>
      </c>
      <c r="AA33" t="n">
        <v>673.3032792443712</v>
      </c>
      <c r="AB33" t="n">
        <v>921.2432507064233</v>
      </c>
      <c r="AC33" t="n">
        <v>833.3210878320245</v>
      </c>
      <c r="AD33" t="n">
        <v>673303.2792443712</v>
      </c>
      <c r="AE33" t="n">
        <v>921243.2507064233</v>
      </c>
      <c r="AF33" t="n">
        <v>1.516548429029677e-05</v>
      </c>
      <c r="AG33" t="n">
        <v>35</v>
      </c>
      <c r="AH33" t="n">
        <v>833321.0878320246</v>
      </c>
    </row>
    <row r="34">
      <c r="A34" t="n">
        <v>32</v>
      </c>
      <c r="B34" t="n">
        <v>145</v>
      </c>
      <c r="C34" t="inlineStr">
        <is>
          <t xml:space="preserve">CONCLUIDO	</t>
        </is>
      </c>
      <c r="D34" t="n">
        <v>3.367</v>
      </c>
      <c r="E34" t="n">
        <v>29.7</v>
      </c>
      <c r="F34" t="n">
        <v>24.76</v>
      </c>
      <c r="G34" t="n">
        <v>40.15</v>
      </c>
      <c r="H34" t="n">
        <v>0.53</v>
      </c>
      <c r="I34" t="n">
        <v>37</v>
      </c>
      <c r="J34" t="n">
        <v>301.64</v>
      </c>
      <c r="K34" t="n">
        <v>61.2</v>
      </c>
      <c r="L34" t="n">
        <v>9</v>
      </c>
      <c r="M34" t="n">
        <v>35</v>
      </c>
      <c r="N34" t="n">
        <v>86.44</v>
      </c>
      <c r="O34" t="n">
        <v>37436.63</v>
      </c>
      <c r="P34" t="n">
        <v>443.36</v>
      </c>
      <c r="Q34" t="n">
        <v>452.65</v>
      </c>
      <c r="R34" t="n">
        <v>95.92</v>
      </c>
      <c r="S34" t="n">
        <v>57.64</v>
      </c>
      <c r="T34" t="n">
        <v>16913.25</v>
      </c>
      <c r="U34" t="n">
        <v>0.6</v>
      </c>
      <c r="V34" t="n">
        <v>0.86</v>
      </c>
      <c r="W34" t="n">
        <v>6.85</v>
      </c>
      <c r="X34" t="n">
        <v>1.03</v>
      </c>
      <c r="Y34" t="n">
        <v>1</v>
      </c>
      <c r="Z34" t="n">
        <v>10</v>
      </c>
      <c r="AA34" t="n">
        <v>672.0208546108873</v>
      </c>
      <c r="AB34" t="n">
        <v>919.4885807463091</v>
      </c>
      <c r="AC34" t="n">
        <v>831.7338811102088</v>
      </c>
      <c r="AD34" t="n">
        <v>672020.8546108874</v>
      </c>
      <c r="AE34" t="n">
        <v>919488.5807463091</v>
      </c>
      <c r="AF34" t="n">
        <v>1.520839481918964e-05</v>
      </c>
      <c r="AG34" t="n">
        <v>35</v>
      </c>
      <c r="AH34" t="n">
        <v>831733.8811102088</v>
      </c>
    </row>
    <row r="35">
      <c r="A35" t="n">
        <v>33</v>
      </c>
      <c r="B35" t="n">
        <v>145</v>
      </c>
      <c r="C35" t="inlineStr">
        <is>
          <t xml:space="preserve">CONCLUIDO	</t>
        </is>
      </c>
      <c r="D35" t="n">
        <v>3.3751</v>
      </c>
      <c r="E35" t="n">
        <v>29.63</v>
      </c>
      <c r="F35" t="n">
        <v>24.74</v>
      </c>
      <c r="G35" t="n">
        <v>41.23</v>
      </c>
      <c r="H35" t="n">
        <v>0.55</v>
      </c>
      <c r="I35" t="n">
        <v>36</v>
      </c>
      <c r="J35" t="n">
        <v>302.17</v>
      </c>
      <c r="K35" t="n">
        <v>61.2</v>
      </c>
      <c r="L35" t="n">
        <v>9.25</v>
      </c>
      <c r="M35" t="n">
        <v>34</v>
      </c>
      <c r="N35" t="n">
        <v>86.72</v>
      </c>
      <c r="O35" t="n">
        <v>37501.91</v>
      </c>
      <c r="P35" t="n">
        <v>443.12</v>
      </c>
      <c r="Q35" t="n">
        <v>452.65</v>
      </c>
      <c r="R35" t="n">
        <v>95.15000000000001</v>
      </c>
      <c r="S35" t="n">
        <v>57.64</v>
      </c>
      <c r="T35" t="n">
        <v>16533.27</v>
      </c>
      <c r="U35" t="n">
        <v>0.61</v>
      </c>
      <c r="V35" t="n">
        <v>0.86</v>
      </c>
      <c r="W35" t="n">
        <v>6.86</v>
      </c>
      <c r="X35" t="n">
        <v>1.01</v>
      </c>
      <c r="Y35" t="n">
        <v>1</v>
      </c>
      <c r="Z35" t="n">
        <v>10</v>
      </c>
      <c r="AA35" t="n">
        <v>670.9650347295197</v>
      </c>
      <c r="AB35" t="n">
        <v>918.0439614051362</v>
      </c>
      <c r="AC35" t="n">
        <v>830.4271342114215</v>
      </c>
      <c r="AD35" t="n">
        <v>670965.0347295197</v>
      </c>
      <c r="AE35" t="n">
        <v>918043.9614051362</v>
      </c>
      <c r="AF35" t="n">
        <v>1.524498169119304e-05</v>
      </c>
      <c r="AG35" t="n">
        <v>35</v>
      </c>
      <c r="AH35" t="n">
        <v>830427.1342114215</v>
      </c>
    </row>
    <row r="36">
      <c r="A36" t="n">
        <v>34</v>
      </c>
      <c r="B36" t="n">
        <v>145</v>
      </c>
      <c r="C36" t="inlineStr">
        <is>
          <t xml:space="preserve">CONCLUIDO	</t>
        </is>
      </c>
      <c r="D36" t="n">
        <v>3.3836</v>
      </c>
      <c r="E36" t="n">
        <v>29.55</v>
      </c>
      <c r="F36" t="n">
        <v>24.72</v>
      </c>
      <c r="G36" t="n">
        <v>42.38</v>
      </c>
      <c r="H36" t="n">
        <v>0.5600000000000001</v>
      </c>
      <c r="I36" t="n">
        <v>35</v>
      </c>
      <c r="J36" t="n">
        <v>302.7</v>
      </c>
      <c r="K36" t="n">
        <v>61.2</v>
      </c>
      <c r="L36" t="n">
        <v>9.5</v>
      </c>
      <c r="M36" t="n">
        <v>33</v>
      </c>
      <c r="N36" t="n">
        <v>87</v>
      </c>
      <c r="O36" t="n">
        <v>37567.32</v>
      </c>
      <c r="P36" t="n">
        <v>442.87</v>
      </c>
      <c r="Q36" t="n">
        <v>452.63</v>
      </c>
      <c r="R36" t="n">
        <v>94.90000000000001</v>
      </c>
      <c r="S36" t="n">
        <v>57.64</v>
      </c>
      <c r="T36" t="n">
        <v>16412.12</v>
      </c>
      <c r="U36" t="n">
        <v>0.61</v>
      </c>
      <c r="V36" t="n">
        <v>0.86</v>
      </c>
      <c r="W36" t="n">
        <v>6.85</v>
      </c>
      <c r="X36" t="n">
        <v>0.99</v>
      </c>
      <c r="Y36" t="n">
        <v>1</v>
      </c>
      <c r="Z36" t="n">
        <v>10</v>
      </c>
      <c r="AA36" t="n">
        <v>669.8653145870501</v>
      </c>
      <c r="AB36" t="n">
        <v>916.5392757899804</v>
      </c>
      <c r="AC36" t="n">
        <v>829.0660536795368</v>
      </c>
      <c r="AD36" t="n">
        <v>669865.3145870501</v>
      </c>
      <c r="AE36" t="n">
        <v>916539.2757899803</v>
      </c>
      <c r="AF36" t="n">
        <v>1.528337532230771e-05</v>
      </c>
      <c r="AG36" t="n">
        <v>35</v>
      </c>
      <c r="AH36" t="n">
        <v>829066.0536795368</v>
      </c>
    </row>
    <row r="37">
      <c r="A37" t="n">
        <v>35</v>
      </c>
      <c r="B37" t="n">
        <v>145</v>
      </c>
      <c r="C37" t="inlineStr">
        <is>
          <t xml:space="preserve">CONCLUIDO	</t>
        </is>
      </c>
      <c r="D37" t="n">
        <v>3.3971</v>
      </c>
      <c r="E37" t="n">
        <v>29.44</v>
      </c>
      <c r="F37" t="n">
        <v>24.66</v>
      </c>
      <c r="G37" t="n">
        <v>43.51</v>
      </c>
      <c r="H37" t="n">
        <v>0.57</v>
      </c>
      <c r="I37" t="n">
        <v>34</v>
      </c>
      <c r="J37" t="n">
        <v>303.23</v>
      </c>
      <c r="K37" t="n">
        <v>61.2</v>
      </c>
      <c r="L37" t="n">
        <v>9.75</v>
      </c>
      <c r="M37" t="n">
        <v>32</v>
      </c>
      <c r="N37" t="n">
        <v>87.28</v>
      </c>
      <c r="O37" t="n">
        <v>37632.84</v>
      </c>
      <c r="P37" t="n">
        <v>441.43</v>
      </c>
      <c r="Q37" t="n">
        <v>452.66</v>
      </c>
      <c r="R37" t="n">
        <v>92.40000000000001</v>
      </c>
      <c r="S37" t="n">
        <v>57.64</v>
      </c>
      <c r="T37" t="n">
        <v>15168.98</v>
      </c>
      <c r="U37" t="n">
        <v>0.62</v>
      </c>
      <c r="V37" t="n">
        <v>0.86</v>
      </c>
      <c r="W37" t="n">
        <v>6.85</v>
      </c>
      <c r="X37" t="n">
        <v>0.93</v>
      </c>
      <c r="Y37" t="n">
        <v>1</v>
      </c>
      <c r="Z37" t="n">
        <v>10</v>
      </c>
      <c r="AA37" t="n">
        <v>667.3453332015055</v>
      </c>
      <c r="AB37" t="n">
        <v>913.091326084546</v>
      </c>
      <c r="AC37" t="n">
        <v>825.9471714547611</v>
      </c>
      <c r="AD37" t="n">
        <v>667345.3332015055</v>
      </c>
      <c r="AE37" t="n">
        <v>913091.326084546</v>
      </c>
      <c r="AF37" t="n">
        <v>1.534435344231337e-05</v>
      </c>
      <c r="AG37" t="n">
        <v>35</v>
      </c>
      <c r="AH37" t="n">
        <v>825947.1714547612</v>
      </c>
    </row>
    <row r="38">
      <c r="A38" t="n">
        <v>36</v>
      </c>
      <c r="B38" t="n">
        <v>145</v>
      </c>
      <c r="C38" t="inlineStr">
        <is>
          <t xml:space="preserve">CONCLUIDO	</t>
        </is>
      </c>
      <c r="D38" t="n">
        <v>3.4043</v>
      </c>
      <c r="E38" t="n">
        <v>29.37</v>
      </c>
      <c r="F38" t="n">
        <v>24.65</v>
      </c>
      <c r="G38" t="n">
        <v>44.81</v>
      </c>
      <c r="H38" t="n">
        <v>0.59</v>
      </c>
      <c r="I38" t="n">
        <v>33</v>
      </c>
      <c r="J38" t="n">
        <v>303.76</v>
      </c>
      <c r="K38" t="n">
        <v>61.2</v>
      </c>
      <c r="L38" t="n">
        <v>10</v>
      </c>
      <c r="M38" t="n">
        <v>31</v>
      </c>
      <c r="N38" t="n">
        <v>87.56999999999999</v>
      </c>
      <c r="O38" t="n">
        <v>37698.48</v>
      </c>
      <c r="P38" t="n">
        <v>441.53</v>
      </c>
      <c r="Q38" t="n">
        <v>452.66</v>
      </c>
      <c r="R38" t="n">
        <v>92.27</v>
      </c>
      <c r="S38" t="n">
        <v>57.64</v>
      </c>
      <c r="T38" t="n">
        <v>15105.63</v>
      </c>
      <c r="U38" t="n">
        <v>0.62</v>
      </c>
      <c r="V38" t="n">
        <v>0.86</v>
      </c>
      <c r="W38" t="n">
        <v>6.85</v>
      </c>
      <c r="X38" t="n">
        <v>0.92</v>
      </c>
      <c r="Y38" t="n">
        <v>1</v>
      </c>
      <c r="Z38" t="n">
        <v>10</v>
      </c>
      <c r="AA38" t="n">
        <v>657.6477443661349</v>
      </c>
      <c r="AB38" t="n">
        <v>899.822657212567</v>
      </c>
      <c r="AC38" t="n">
        <v>813.9448457172304</v>
      </c>
      <c r="AD38" t="n">
        <v>657647.744366135</v>
      </c>
      <c r="AE38" t="n">
        <v>899822.6572125671</v>
      </c>
      <c r="AF38" t="n">
        <v>1.537687510631639e-05</v>
      </c>
      <c r="AG38" t="n">
        <v>34</v>
      </c>
      <c r="AH38" t="n">
        <v>813944.8457172303</v>
      </c>
    </row>
    <row r="39">
      <c r="A39" t="n">
        <v>37</v>
      </c>
      <c r="B39" t="n">
        <v>145</v>
      </c>
      <c r="C39" t="inlineStr">
        <is>
          <t xml:space="preserve">CONCLUIDO	</t>
        </is>
      </c>
      <c r="D39" t="n">
        <v>3.4151</v>
      </c>
      <c r="E39" t="n">
        <v>29.28</v>
      </c>
      <c r="F39" t="n">
        <v>24.61</v>
      </c>
      <c r="G39" t="n">
        <v>46.14</v>
      </c>
      <c r="H39" t="n">
        <v>0.6</v>
      </c>
      <c r="I39" t="n">
        <v>32</v>
      </c>
      <c r="J39" t="n">
        <v>304.3</v>
      </c>
      <c r="K39" t="n">
        <v>61.2</v>
      </c>
      <c r="L39" t="n">
        <v>10.25</v>
      </c>
      <c r="M39" t="n">
        <v>30</v>
      </c>
      <c r="N39" t="n">
        <v>87.84999999999999</v>
      </c>
      <c r="O39" t="n">
        <v>37764.25</v>
      </c>
      <c r="P39" t="n">
        <v>440.81</v>
      </c>
      <c r="Q39" t="n">
        <v>452.65</v>
      </c>
      <c r="R39" t="n">
        <v>91.16</v>
      </c>
      <c r="S39" t="n">
        <v>57.64</v>
      </c>
      <c r="T39" t="n">
        <v>14559.2</v>
      </c>
      <c r="U39" t="n">
        <v>0.63</v>
      </c>
      <c r="V39" t="n">
        <v>0.86</v>
      </c>
      <c r="W39" t="n">
        <v>6.84</v>
      </c>
      <c r="X39" t="n">
        <v>0.88</v>
      </c>
      <c r="Y39" t="n">
        <v>1</v>
      </c>
      <c r="Z39" t="n">
        <v>10</v>
      </c>
      <c r="AA39" t="n">
        <v>655.9703507723164</v>
      </c>
      <c r="AB39" t="n">
        <v>897.5275732961218</v>
      </c>
      <c r="AC39" t="n">
        <v>811.8688013885999</v>
      </c>
      <c r="AD39" t="n">
        <v>655970.3507723163</v>
      </c>
      <c r="AE39" t="n">
        <v>897527.5732961218</v>
      </c>
      <c r="AF39" t="n">
        <v>1.542565760232092e-05</v>
      </c>
      <c r="AG39" t="n">
        <v>34</v>
      </c>
      <c r="AH39" t="n">
        <v>811868.8013885999</v>
      </c>
    </row>
    <row r="40">
      <c r="A40" t="n">
        <v>38</v>
      </c>
      <c r="B40" t="n">
        <v>145</v>
      </c>
      <c r="C40" t="inlineStr">
        <is>
          <t xml:space="preserve">CONCLUIDO	</t>
        </is>
      </c>
      <c r="D40" t="n">
        <v>3.4127</v>
      </c>
      <c r="E40" t="n">
        <v>29.3</v>
      </c>
      <c r="F40" t="n">
        <v>24.63</v>
      </c>
      <c r="G40" t="n">
        <v>46.18</v>
      </c>
      <c r="H40" t="n">
        <v>0.61</v>
      </c>
      <c r="I40" t="n">
        <v>32</v>
      </c>
      <c r="J40" t="n">
        <v>304.83</v>
      </c>
      <c r="K40" t="n">
        <v>61.2</v>
      </c>
      <c r="L40" t="n">
        <v>10.5</v>
      </c>
      <c r="M40" t="n">
        <v>30</v>
      </c>
      <c r="N40" t="n">
        <v>88.13</v>
      </c>
      <c r="O40" t="n">
        <v>37830.13</v>
      </c>
      <c r="P40" t="n">
        <v>441.21</v>
      </c>
      <c r="Q40" t="n">
        <v>452.64</v>
      </c>
      <c r="R40" t="n">
        <v>91.93000000000001</v>
      </c>
      <c r="S40" t="n">
        <v>57.64</v>
      </c>
      <c r="T40" t="n">
        <v>14940.92</v>
      </c>
      <c r="U40" t="n">
        <v>0.63</v>
      </c>
      <c r="V40" t="n">
        <v>0.86</v>
      </c>
      <c r="W40" t="n">
        <v>6.84</v>
      </c>
      <c r="X40" t="n">
        <v>0.9</v>
      </c>
      <c r="Y40" t="n">
        <v>1</v>
      </c>
      <c r="Z40" t="n">
        <v>10</v>
      </c>
      <c r="AA40" t="n">
        <v>656.5287836728296</v>
      </c>
      <c r="AB40" t="n">
        <v>898.2916458269251</v>
      </c>
      <c r="AC40" t="n">
        <v>812.5599519094457</v>
      </c>
      <c r="AD40" t="n">
        <v>656528.7836728296</v>
      </c>
      <c r="AE40" t="n">
        <v>898291.6458269251</v>
      </c>
      <c r="AF40" t="n">
        <v>1.541481704765325e-05</v>
      </c>
      <c r="AG40" t="n">
        <v>34</v>
      </c>
      <c r="AH40" t="n">
        <v>812559.9519094457</v>
      </c>
    </row>
    <row r="41">
      <c r="A41" t="n">
        <v>39</v>
      </c>
      <c r="B41" t="n">
        <v>145</v>
      </c>
      <c r="C41" t="inlineStr">
        <is>
          <t xml:space="preserve">CONCLUIDO	</t>
        </is>
      </c>
      <c r="D41" t="n">
        <v>3.4243</v>
      </c>
      <c r="E41" t="n">
        <v>29.2</v>
      </c>
      <c r="F41" t="n">
        <v>24.58</v>
      </c>
      <c r="G41" t="n">
        <v>47.58</v>
      </c>
      <c r="H41" t="n">
        <v>0.63</v>
      </c>
      <c r="I41" t="n">
        <v>31</v>
      </c>
      <c r="J41" t="n">
        <v>305.37</v>
      </c>
      <c r="K41" t="n">
        <v>61.2</v>
      </c>
      <c r="L41" t="n">
        <v>10.75</v>
      </c>
      <c r="M41" t="n">
        <v>29</v>
      </c>
      <c r="N41" t="n">
        <v>88.42</v>
      </c>
      <c r="O41" t="n">
        <v>37896.14</v>
      </c>
      <c r="P41" t="n">
        <v>440.43</v>
      </c>
      <c r="Q41" t="n">
        <v>452.66</v>
      </c>
      <c r="R41" t="n">
        <v>90.18000000000001</v>
      </c>
      <c r="S41" t="n">
        <v>57.64</v>
      </c>
      <c r="T41" t="n">
        <v>14074.4</v>
      </c>
      <c r="U41" t="n">
        <v>0.64</v>
      </c>
      <c r="V41" t="n">
        <v>0.86</v>
      </c>
      <c r="W41" t="n">
        <v>6.84</v>
      </c>
      <c r="X41" t="n">
        <v>0.86</v>
      </c>
      <c r="Y41" t="n">
        <v>1</v>
      </c>
      <c r="Z41" t="n">
        <v>10</v>
      </c>
      <c r="AA41" t="n">
        <v>654.7206440839791</v>
      </c>
      <c r="AB41" t="n">
        <v>895.8176694719707</v>
      </c>
      <c r="AC41" t="n">
        <v>810.3220883855607</v>
      </c>
      <c r="AD41" t="n">
        <v>654720.6440839791</v>
      </c>
      <c r="AE41" t="n">
        <v>895817.6694719708</v>
      </c>
      <c r="AF41" t="n">
        <v>1.546721306188033e-05</v>
      </c>
      <c r="AG41" t="n">
        <v>34</v>
      </c>
      <c r="AH41" t="n">
        <v>810322.0883855608</v>
      </c>
    </row>
    <row r="42">
      <c r="A42" t="n">
        <v>40</v>
      </c>
      <c r="B42" t="n">
        <v>145</v>
      </c>
      <c r="C42" t="inlineStr">
        <is>
          <t xml:space="preserve">CONCLUIDO	</t>
        </is>
      </c>
      <c r="D42" t="n">
        <v>3.4348</v>
      </c>
      <c r="E42" t="n">
        <v>29.11</v>
      </c>
      <c r="F42" t="n">
        <v>24.55</v>
      </c>
      <c r="G42" t="n">
        <v>49.1</v>
      </c>
      <c r="H42" t="n">
        <v>0.64</v>
      </c>
      <c r="I42" t="n">
        <v>30</v>
      </c>
      <c r="J42" t="n">
        <v>305.9</v>
      </c>
      <c r="K42" t="n">
        <v>61.2</v>
      </c>
      <c r="L42" t="n">
        <v>11</v>
      </c>
      <c r="M42" t="n">
        <v>28</v>
      </c>
      <c r="N42" t="n">
        <v>88.7</v>
      </c>
      <c r="O42" t="n">
        <v>37962.28</v>
      </c>
      <c r="P42" t="n">
        <v>439.83</v>
      </c>
      <c r="Q42" t="n">
        <v>452.59</v>
      </c>
      <c r="R42" t="n">
        <v>89.2</v>
      </c>
      <c r="S42" t="n">
        <v>57.64</v>
      </c>
      <c r="T42" t="n">
        <v>13586.36</v>
      </c>
      <c r="U42" t="n">
        <v>0.65</v>
      </c>
      <c r="V42" t="n">
        <v>0.86</v>
      </c>
      <c r="W42" t="n">
        <v>6.84</v>
      </c>
      <c r="X42" t="n">
        <v>0.82</v>
      </c>
      <c r="Y42" t="n">
        <v>1</v>
      </c>
      <c r="Z42" t="n">
        <v>10</v>
      </c>
      <c r="AA42" t="n">
        <v>653.1916798897197</v>
      </c>
      <c r="AB42" t="n">
        <v>893.7256732082454</v>
      </c>
      <c r="AC42" t="n">
        <v>808.4297493091102</v>
      </c>
      <c r="AD42" t="n">
        <v>653191.6798897197</v>
      </c>
      <c r="AE42" t="n">
        <v>893725.6732082454</v>
      </c>
      <c r="AF42" t="n">
        <v>1.55146404885514e-05</v>
      </c>
      <c r="AG42" t="n">
        <v>34</v>
      </c>
      <c r="AH42" t="n">
        <v>808429.7493091102</v>
      </c>
    </row>
    <row r="43">
      <c r="A43" t="n">
        <v>41</v>
      </c>
      <c r="B43" t="n">
        <v>145</v>
      </c>
      <c r="C43" t="inlineStr">
        <is>
          <t xml:space="preserve">CONCLUIDO	</t>
        </is>
      </c>
      <c r="D43" t="n">
        <v>3.4423</v>
      </c>
      <c r="E43" t="n">
        <v>29.05</v>
      </c>
      <c r="F43" t="n">
        <v>24.54</v>
      </c>
      <c r="G43" t="n">
        <v>50.77</v>
      </c>
      <c r="H43" t="n">
        <v>0.65</v>
      </c>
      <c r="I43" t="n">
        <v>29</v>
      </c>
      <c r="J43" t="n">
        <v>306.44</v>
      </c>
      <c r="K43" t="n">
        <v>61.2</v>
      </c>
      <c r="L43" t="n">
        <v>11.25</v>
      </c>
      <c r="M43" t="n">
        <v>27</v>
      </c>
      <c r="N43" t="n">
        <v>88.98999999999999</v>
      </c>
      <c r="O43" t="n">
        <v>38028.53</v>
      </c>
      <c r="P43" t="n">
        <v>439.46</v>
      </c>
      <c r="Q43" t="n">
        <v>452.62</v>
      </c>
      <c r="R43" t="n">
        <v>88.65000000000001</v>
      </c>
      <c r="S43" t="n">
        <v>57.64</v>
      </c>
      <c r="T43" t="n">
        <v>13320.43</v>
      </c>
      <c r="U43" t="n">
        <v>0.65</v>
      </c>
      <c r="V43" t="n">
        <v>0.86</v>
      </c>
      <c r="W43" t="n">
        <v>6.85</v>
      </c>
      <c r="X43" t="n">
        <v>0.8100000000000001</v>
      </c>
      <c r="Y43" t="n">
        <v>1</v>
      </c>
      <c r="Z43" t="n">
        <v>10</v>
      </c>
      <c r="AA43" t="n">
        <v>652.1632562046655</v>
      </c>
      <c r="AB43" t="n">
        <v>892.3185385515034</v>
      </c>
      <c r="AC43" t="n">
        <v>807.1569096090817</v>
      </c>
      <c r="AD43" t="n">
        <v>652163.2562046654</v>
      </c>
      <c r="AE43" t="n">
        <v>892318.5385515033</v>
      </c>
      <c r="AF43" t="n">
        <v>1.554851722188788e-05</v>
      </c>
      <c r="AG43" t="n">
        <v>34</v>
      </c>
      <c r="AH43" t="n">
        <v>807156.9096090817</v>
      </c>
    </row>
    <row r="44">
      <c r="A44" t="n">
        <v>42</v>
      </c>
      <c r="B44" t="n">
        <v>145</v>
      </c>
      <c r="C44" t="inlineStr">
        <is>
          <t xml:space="preserve">CONCLUIDO	</t>
        </is>
      </c>
      <c r="D44" t="n">
        <v>3.4421</v>
      </c>
      <c r="E44" t="n">
        <v>29.05</v>
      </c>
      <c r="F44" t="n">
        <v>24.54</v>
      </c>
      <c r="G44" t="n">
        <v>50.77</v>
      </c>
      <c r="H44" t="n">
        <v>0.67</v>
      </c>
      <c r="I44" t="n">
        <v>29</v>
      </c>
      <c r="J44" t="n">
        <v>306.98</v>
      </c>
      <c r="K44" t="n">
        <v>61.2</v>
      </c>
      <c r="L44" t="n">
        <v>11.5</v>
      </c>
      <c r="M44" t="n">
        <v>27</v>
      </c>
      <c r="N44" t="n">
        <v>89.28</v>
      </c>
      <c r="O44" t="n">
        <v>38094.91</v>
      </c>
      <c r="P44" t="n">
        <v>439.7</v>
      </c>
      <c r="Q44" t="n">
        <v>452.59</v>
      </c>
      <c r="R44" t="n">
        <v>88.72</v>
      </c>
      <c r="S44" t="n">
        <v>57.64</v>
      </c>
      <c r="T44" t="n">
        <v>13353.63</v>
      </c>
      <c r="U44" t="n">
        <v>0.65</v>
      </c>
      <c r="V44" t="n">
        <v>0.86</v>
      </c>
      <c r="W44" t="n">
        <v>6.85</v>
      </c>
      <c r="X44" t="n">
        <v>0.8100000000000001</v>
      </c>
      <c r="Y44" t="n">
        <v>1</v>
      </c>
      <c r="Z44" t="n">
        <v>10</v>
      </c>
      <c r="AA44" t="n">
        <v>652.3519369499401</v>
      </c>
      <c r="AB44" t="n">
        <v>892.5766998711952</v>
      </c>
      <c r="AC44" t="n">
        <v>807.3904323747538</v>
      </c>
      <c r="AD44" t="n">
        <v>652351.93694994</v>
      </c>
      <c r="AE44" t="n">
        <v>892576.6998711951</v>
      </c>
      <c r="AF44" t="n">
        <v>1.554761384233224e-05</v>
      </c>
      <c r="AG44" t="n">
        <v>34</v>
      </c>
      <c r="AH44" t="n">
        <v>807390.4323747538</v>
      </c>
    </row>
    <row r="45">
      <c r="A45" t="n">
        <v>43</v>
      </c>
      <c r="B45" t="n">
        <v>145</v>
      </c>
      <c r="C45" t="inlineStr">
        <is>
          <t xml:space="preserve">CONCLUIDO	</t>
        </is>
      </c>
      <c r="D45" t="n">
        <v>3.4525</v>
      </c>
      <c r="E45" t="n">
        <v>28.96</v>
      </c>
      <c r="F45" t="n">
        <v>24.51</v>
      </c>
      <c r="G45" t="n">
        <v>52.51</v>
      </c>
      <c r="H45" t="n">
        <v>0.68</v>
      </c>
      <c r="I45" t="n">
        <v>28</v>
      </c>
      <c r="J45" t="n">
        <v>307.52</v>
      </c>
      <c r="K45" t="n">
        <v>61.2</v>
      </c>
      <c r="L45" t="n">
        <v>11.75</v>
      </c>
      <c r="M45" t="n">
        <v>26</v>
      </c>
      <c r="N45" t="n">
        <v>89.56999999999999</v>
      </c>
      <c r="O45" t="n">
        <v>38161.42</v>
      </c>
      <c r="P45" t="n">
        <v>439.09</v>
      </c>
      <c r="Q45" t="n">
        <v>452.68</v>
      </c>
      <c r="R45" t="n">
        <v>87.72</v>
      </c>
      <c r="S45" t="n">
        <v>57.64</v>
      </c>
      <c r="T45" t="n">
        <v>12859.53</v>
      </c>
      <c r="U45" t="n">
        <v>0.66</v>
      </c>
      <c r="V45" t="n">
        <v>0.87</v>
      </c>
      <c r="W45" t="n">
        <v>6.84</v>
      </c>
      <c r="X45" t="n">
        <v>0.78</v>
      </c>
      <c r="Y45" t="n">
        <v>1</v>
      </c>
      <c r="Z45" t="n">
        <v>10</v>
      </c>
      <c r="AA45" t="n">
        <v>650.8410053938031</v>
      </c>
      <c r="AB45" t="n">
        <v>890.5093766584927</v>
      </c>
      <c r="AC45" t="n">
        <v>805.5204115879654</v>
      </c>
      <c r="AD45" t="n">
        <v>650841.0053938031</v>
      </c>
      <c r="AE45" t="n">
        <v>890509.3766584927</v>
      </c>
      <c r="AF45" t="n">
        <v>1.559458957922549e-05</v>
      </c>
      <c r="AG45" t="n">
        <v>34</v>
      </c>
      <c r="AH45" t="n">
        <v>805520.4115879654</v>
      </c>
    </row>
    <row r="46">
      <c r="A46" t="n">
        <v>44</v>
      </c>
      <c r="B46" t="n">
        <v>145</v>
      </c>
      <c r="C46" t="inlineStr">
        <is>
          <t xml:space="preserve">CONCLUIDO	</t>
        </is>
      </c>
      <c r="D46" t="n">
        <v>3.453</v>
      </c>
      <c r="E46" t="n">
        <v>28.96</v>
      </c>
      <c r="F46" t="n">
        <v>24.5</v>
      </c>
      <c r="G46" t="n">
        <v>52.5</v>
      </c>
      <c r="H46" t="n">
        <v>0.6899999999999999</v>
      </c>
      <c r="I46" t="n">
        <v>28</v>
      </c>
      <c r="J46" t="n">
        <v>308.06</v>
      </c>
      <c r="K46" t="n">
        <v>61.2</v>
      </c>
      <c r="L46" t="n">
        <v>12</v>
      </c>
      <c r="M46" t="n">
        <v>26</v>
      </c>
      <c r="N46" t="n">
        <v>89.86</v>
      </c>
      <c r="O46" t="n">
        <v>38228.06</v>
      </c>
      <c r="P46" t="n">
        <v>438.94</v>
      </c>
      <c r="Q46" t="n">
        <v>452.65</v>
      </c>
      <c r="R46" t="n">
        <v>87.58</v>
      </c>
      <c r="S46" t="n">
        <v>57.64</v>
      </c>
      <c r="T46" t="n">
        <v>12790.3</v>
      </c>
      <c r="U46" t="n">
        <v>0.66</v>
      </c>
      <c r="V46" t="n">
        <v>0.87</v>
      </c>
      <c r="W46" t="n">
        <v>6.84</v>
      </c>
      <c r="X46" t="n">
        <v>0.78</v>
      </c>
      <c r="Y46" t="n">
        <v>1</v>
      </c>
      <c r="Z46" t="n">
        <v>10</v>
      </c>
      <c r="AA46" t="n">
        <v>650.6715059778213</v>
      </c>
      <c r="AB46" t="n">
        <v>890.27746007976</v>
      </c>
      <c r="AC46" t="n">
        <v>805.3106288020099</v>
      </c>
      <c r="AD46" t="n">
        <v>650671.5059778213</v>
      </c>
      <c r="AE46" t="n">
        <v>890277.4600797599</v>
      </c>
      <c r="AF46" t="n">
        <v>1.559684802811459e-05</v>
      </c>
      <c r="AG46" t="n">
        <v>34</v>
      </c>
      <c r="AH46" t="n">
        <v>805310.6288020099</v>
      </c>
    </row>
    <row r="47">
      <c r="A47" t="n">
        <v>45</v>
      </c>
      <c r="B47" t="n">
        <v>145</v>
      </c>
      <c r="C47" t="inlineStr">
        <is>
          <t xml:space="preserve">CONCLUIDO	</t>
        </is>
      </c>
      <c r="D47" t="n">
        <v>3.4634</v>
      </c>
      <c r="E47" t="n">
        <v>28.87</v>
      </c>
      <c r="F47" t="n">
        <v>24.47</v>
      </c>
      <c r="G47" t="n">
        <v>54.38</v>
      </c>
      <c r="H47" t="n">
        <v>0.71</v>
      </c>
      <c r="I47" t="n">
        <v>27</v>
      </c>
      <c r="J47" t="n">
        <v>308.6</v>
      </c>
      <c r="K47" t="n">
        <v>61.2</v>
      </c>
      <c r="L47" t="n">
        <v>12.25</v>
      </c>
      <c r="M47" t="n">
        <v>25</v>
      </c>
      <c r="N47" t="n">
        <v>90.15000000000001</v>
      </c>
      <c r="O47" t="n">
        <v>38294.82</v>
      </c>
      <c r="P47" t="n">
        <v>438.56</v>
      </c>
      <c r="Q47" t="n">
        <v>452.57</v>
      </c>
      <c r="R47" t="n">
        <v>86.73</v>
      </c>
      <c r="S47" t="n">
        <v>57.64</v>
      </c>
      <c r="T47" t="n">
        <v>12367.02</v>
      </c>
      <c r="U47" t="n">
        <v>0.66</v>
      </c>
      <c r="V47" t="n">
        <v>0.87</v>
      </c>
      <c r="W47" t="n">
        <v>6.83</v>
      </c>
      <c r="X47" t="n">
        <v>0.74</v>
      </c>
      <c r="Y47" t="n">
        <v>1</v>
      </c>
      <c r="Z47" t="n">
        <v>10</v>
      </c>
      <c r="AA47" t="n">
        <v>649.3309950297653</v>
      </c>
      <c r="AB47" t="n">
        <v>888.4433138614604</v>
      </c>
      <c r="AC47" t="n">
        <v>803.6515309245444</v>
      </c>
      <c r="AD47" t="n">
        <v>649330.9950297653</v>
      </c>
      <c r="AE47" t="n">
        <v>888443.3138614604</v>
      </c>
      <c r="AF47" t="n">
        <v>1.564382376500784e-05</v>
      </c>
      <c r="AG47" t="n">
        <v>34</v>
      </c>
      <c r="AH47" t="n">
        <v>803651.5309245444</v>
      </c>
    </row>
    <row r="48">
      <c r="A48" t="n">
        <v>46</v>
      </c>
      <c r="B48" t="n">
        <v>145</v>
      </c>
      <c r="C48" t="inlineStr">
        <is>
          <t xml:space="preserve">CONCLUIDO	</t>
        </is>
      </c>
      <c r="D48" t="n">
        <v>3.4634</v>
      </c>
      <c r="E48" t="n">
        <v>28.87</v>
      </c>
      <c r="F48" t="n">
        <v>24.47</v>
      </c>
      <c r="G48" t="n">
        <v>54.38</v>
      </c>
      <c r="H48" t="n">
        <v>0.72</v>
      </c>
      <c r="I48" t="n">
        <v>27</v>
      </c>
      <c r="J48" t="n">
        <v>309.14</v>
      </c>
      <c r="K48" t="n">
        <v>61.2</v>
      </c>
      <c r="L48" t="n">
        <v>12.5</v>
      </c>
      <c r="M48" t="n">
        <v>25</v>
      </c>
      <c r="N48" t="n">
        <v>90.44</v>
      </c>
      <c r="O48" t="n">
        <v>38361.7</v>
      </c>
      <c r="P48" t="n">
        <v>438.3</v>
      </c>
      <c r="Q48" t="n">
        <v>452.6</v>
      </c>
      <c r="R48" t="n">
        <v>86.64</v>
      </c>
      <c r="S48" t="n">
        <v>57.64</v>
      </c>
      <c r="T48" t="n">
        <v>12323.43</v>
      </c>
      <c r="U48" t="n">
        <v>0.67</v>
      </c>
      <c r="V48" t="n">
        <v>0.87</v>
      </c>
      <c r="W48" t="n">
        <v>6.84</v>
      </c>
      <c r="X48" t="n">
        <v>0.74</v>
      </c>
      <c r="Y48" t="n">
        <v>1</v>
      </c>
      <c r="Z48" t="n">
        <v>10</v>
      </c>
      <c r="AA48" t="n">
        <v>649.149425316329</v>
      </c>
      <c r="AB48" t="n">
        <v>888.1948821692466</v>
      </c>
      <c r="AC48" t="n">
        <v>803.4268092043594</v>
      </c>
      <c r="AD48" t="n">
        <v>649149.425316329</v>
      </c>
      <c r="AE48" t="n">
        <v>888194.8821692467</v>
      </c>
      <c r="AF48" t="n">
        <v>1.564382376500784e-05</v>
      </c>
      <c r="AG48" t="n">
        <v>34</v>
      </c>
      <c r="AH48" t="n">
        <v>803426.8092043594</v>
      </c>
    </row>
    <row r="49">
      <c r="A49" t="n">
        <v>47</v>
      </c>
      <c r="B49" t="n">
        <v>145</v>
      </c>
      <c r="C49" t="inlineStr">
        <is>
          <t xml:space="preserve">CONCLUIDO	</t>
        </is>
      </c>
      <c r="D49" t="n">
        <v>3.4726</v>
      </c>
      <c r="E49" t="n">
        <v>28.8</v>
      </c>
      <c r="F49" t="n">
        <v>24.45</v>
      </c>
      <c r="G49" t="n">
        <v>56.42</v>
      </c>
      <c r="H49" t="n">
        <v>0.73</v>
      </c>
      <c r="I49" t="n">
        <v>26</v>
      </c>
      <c r="J49" t="n">
        <v>309.68</v>
      </c>
      <c r="K49" t="n">
        <v>61.2</v>
      </c>
      <c r="L49" t="n">
        <v>12.75</v>
      </c>
      <c r="M49" t="n">
        <v>24</v>
      </c>
      <c r="N49" t="n">
        <v>90.73999999999999</v>
      </c>
      <c r="O49" t="n">
        <v>38428.72</v>
      </c>
      <c r="P49" t="n">
        <v>438.05</v>
      </c>
      <c r="Q49" t="n">
        <v>452.58</v>
      </c>
      <c r="R49" t="n">
        <v>85.8</v>
      </c>
      <c r="S49" t="n">
        <v>57.64</v>
      </c>
      <c r="T49" t="n">
        <v>11907.19</v>
      </c>
      <c r="U49" t="n">
        <v>0.67</v>
      </c>
      <c r="V49" t="n">
        <v>0.87</v>
      </c>
      <c r="W49" t="n">
        <v>6.84</v>
      </c>
      <c r="X49" t="n">
        <v>0.72</v>
      </c>
      <c r="Y49" t="n">
        <v>1</v>
      </c>
      <c r="Z49" t="n">
        <v>10</v>
      </c>
      <c r="AA49" t="n">
        <v>648.0403126955225</v>
      </c>
      <c r="AB49" t="n">
        <v>886.6773453508637</v>
      </c>
      <c r="AC49" t="n">
        <v>802.0541039700466</v>
      </c>
      <c r="AD49" t="n">
        <v>648040.3126955226</v>
      </c>
      <c r="AE49" t="n">
        <v>886677.3453508636</v>
      </c>
      <c r="AF49" t="n">
        <v>1.568537922456725e-05</v>
      </c>
      <c r="AG49" t="n">
        <v>34</v>
      </c>
      <c r="AH49" t="n">
        <v>802054.1039700466</v>
      </c>
    </row>
    <row r="50">
      <c r="A50" t="n">
        <v>48</v>
      </c>
      <c r="B50" t="n">
        <v>145</v>
      </c>
      <c r="C50" t="inlineStr">
        <is>
          <t xml:space="preserve">CONCLUIDO	</t>
        </is>
      </c>
      <c r="D50" t="n">
        <v>3.4717</v>
      </c>
      <c r="E50" t="n">
        <v>28.8</v>
      </c>
      <c r="F50" t="n">
        <v>24.45</v>
      </c>
      <c r="G50" t="n">
        <v>56.43</v>
      </c>
      <c r="H50" t="n">
        <v>0.75</v>
      </c>
      <c r="I50" t="n">
        <v>26</v>
      </c>
      <c r="J50" t="n">
        <v>310.23</v>
      </c>
      <c r="K50" t="n">
        <v>61.2</v>
      </c>
      <c r="L50" t="n">
        <v>13</v>
      </c>
      <c r="M50" t="n">
        <v>24</v>
      </c>
      <c r="N50" t="n">
        <v>91.03</v>
      </c>
      <c r="O50" t="n">
        <v>38495.87</v>
      </c>
      <c r="P50" t="n">
        <v>438.04</v>
      </c>
      <c r="Q50" t="n">
        <v>452.63</v>
      </c>
      <c r="R50" t="n">
        <v>86.05</v>
      </c>
      <c r="S50" t="n">
        <v>57.64</v>
      </c>
      <c r="T50" t="n">
        <v>12031.45</v>
      </c>
      <c r="U50" t="n">
        <v>0.67</v>
      </c>
      <c r="V50" t="n">
        <v>0.87</v>
      </c>
      <c r="W50" t="n">
        <v>6.84</v>
      </c>
      <c r="X50" t="n">
        <v>0.73</v>
      </c>
      <c r="Y50" t="n">
        <v>1</v>
      </c>
      <c r="Z50" t="n">
        <v>10</v>
      </c>
      <c r="AA50" t="n">
        <v>648.1216917680448</v>
      </c>
      <c r="AB50" t="n">
        <v>886.7886917880802</v>
      </c>
      <c r="AC50" t="n">
        <v>802.1548236595709</v>
      </c>
      <c r="AD50" t="n">
        <v>648121.6917680448</v>
      </c>
      <c r="AE50" t="n">
        <v>886788.6917880801</v>
      </c>
      <c r="AF50" t="n">
        <v>1.568131401656687e-05</v>
      </c>
      <c r="AG50" t="n">
        <v>34</v>
      </c>
      <c r="AH50" t="n">
        <v>802154.8236595709</v>
      </c>
    </row>
    <row r="51">
      <c r="A51" t="n">
        <v>49</v>
      </c>
      <c r="B51" t="n">
        <v>145</v>
      </c>
      <c r="C51" t="inlineStr">
        <is>
          <t xml:space="preserve">CONCLUIDO	</t>
        </is>
      </c>
      <c r="D51" t="n">
        <v>3.483</v>
      </c>
      <c r="E51" t="n">
        <v>28.71</v>
      </c>
      <c r="F51" t="n">
        <v>24.41</v>
      </c>
      <c r="G51" t="n">
        <v>58.59</v>
      </c>
      <c r="H51" t="n">
        <v>0.76</v>
      </c>
      <c r="I51" t="n">
        <v>25</v>
      </c>
      <c r="J51" t="n">
        <v>310.77</v>
      </c>
      <c r="K51" t="n">
        <v>61.2</v>
      </c>
      <c r="L51" t="n">
        <v>13.25</v>
      </c>
      <c r="M51" t="n">
        <v>23</v>
      </c>
      <c r="N51" t="n">
        <v>91.33</v>
      </c>
      <c r="O51" t="n">
        <v>38563.14</v>
      </c>
      <c r="P51" t="n">
        <v>437.39</v>
      </c>
      <c r="Q51" t="n">
        <v>452.58</v>
      </c>
      <c r="R51" t="n">
        <v>84.87</v>
      </c>
      <c r="S51" t="n">
        <v>57.64</v>
      </c>
      <c r="T51" t="n">
        <v>11450.38</v>
      </c>
      <c r="U51" t="n">
        <v>0.68</v>
      </c>
      <c r="V51" t="n">
        <v>0.87</v>
      </c>
      <c r="W51" t="n">
        <v>6.83</v>
      </c>
      <c r="X51" t="n">
        <v>0.6899999999999999</v>
      </c>
      <c r="Y51" t="n">
        <v>1</v>
      </c>
      <c r="Z51" t="n">
        <v>10</v>
      </c>
      <c r="AA51" t="n">
        <v>646.5062121911228</v>
      </c>
      <c r="AB51" t="n">
        <v>884.5783213610064</v>
      </c>
      <c r="AC51" t="n">
        <v>800.1554078837827</v>
      </c>
      <c r="AD51" t="n">
        <v>646506.2121911228</v>
      </c>
      <c r="AE51" t="n">
        <v>884578.3213610064</v>
      </c>
      <c r="AF51" t="n">
        <v>1.57323549614605e-05</v>
      </c>
      <c r="AG51" t="n">
        <v>34</v>
      </c>
      <c r="AH51" t="n">
        <v>800155.4078837826</v>
      </c>
    </row>
    <row r="52">
      <c r="A52" t="n">
        <v>50</v>
      </c>
      <c r="B52" t="n">
        <v>145</v>
      </c>
      <c r="C52" t="inlineStr">
        <is>
          <t xml:space="preserve">CONCLUIDO	</t>
        </is>
      </c>
      <c r="D52" t="n">
        <v>3.4833</v>
      </c>
      <c r="E52" t="n">
        <v>28.71</v>
      </c>
      <c r="F52" t="n">
        <v>24.41</v>
      </c>
      <c r="G52" t="n">
        <v>58.59</v>
      </c>
      <c r="H52" t="n">
        <v>0.77</v>
      </c>
      <c r="I52" t="n">
        <v>25</v>
      </c>
      <c r="J52" t="n">
        <v>311.32</v>
      </c>
      <c r="K52" t="n">
        <v>61.2</v>
      </c>
      <c r="L52" t="n">
        <v>13.5</v>
      </c>
      <c r="M52" t="n">
        <v>23</v>
      </c>
      <c r="N52" t="n">
        <v>91.62</v>
      </c>
      <c r="O52" t="n">
        <v>38630.55</v>
      </c>
      <c r="P52" t="n">
        <v>437.38</v>
      </c>
      <c r="Q52" t="n">
        <v>452.66</v>
      </c>
      <c r="R52" t="n">
        <v>84.62</v>
      </c>
      <c r="S52" t="n">
        <v>57.64</v>
      </c>
      <c r="T52" t="n">
        <v>11324.65</v>
      </c>
      <c r="U52" t="n">
        <v>0.68</v>
      </c>
      <c r="V52" t="n">
        <v>0.87</v>
      </c>
      <c r="W52" t="n">
        <v>6.84</v>
      </c>
      <c r="X52" t="n">
        <v>0.6899999999999999</v>
      </c>
      <c r="Y52" t="n">
        <v>1</v>
      </c>
      <c r="Z52" t="n">
        <v>10</v>
      </c>
      <c r="AA52" t="n">
        <v>646.4700502215632</v>
      </c>
      <c r="AB52" t="n">
        <v>884.5288429589014</v>
      </c>
      <c r="AC52" t="n">
        <v>800.1106516309313</v>
      </c>
      <c r="AD52" t="n">
        <v>646470.0502215632</v>
      </c>
      <c r="AE52" t="n">
        <v>884528.8429589013</v>
      </c>
      <c r="AF52" t="n">
        <v>1.573371003079396e-05</v>
      </c>
      <c r="AG52" t="n">
        <v>34</v>
      </c>
      <c r="AH52" t="n">
        <v>800110.6516309313</v>
      </c>
    </row>
    <row r="53">
      <c r="A53" t="n">
        <v>51</v>
      </c>
      <c r="B53" t="n">
        <v>145</v>
      </c>
      <c r="C53" t="inlineStr">
        <is>
          <t xml:space="preserve">CONCLUIDO	</t>
        </is>
      </c>
      <c r="D53" t="n">
        <v>3.4942</v>
      </c>
      <c r="E53" t="n">
        <v>28.62</v>
      </c>
      <c r="F53" t="n">
        <v>24.38</v>
      </c>
      <c r="G53" t="n">
        <v>60.94</v>
      </c>
      <c r="H53" t="n">
        <v>0.79</v>
      </c>
      <c r="I53" t="n">
        <v>24</v>
      </c>
      <c r="J53" t="n">
        <v>311.87</v>
      </c>
      <c r="K53" t="n">
        <v>61.2</v>
      </c>
      <c r="L53" t="n">
        <v>13.75</v>
      </c>
      <c r="M53" t="n">
        <v>22</v>
      </c>
      <c r="N53" t="n">
        <v>91.92</v>
      </c>
      <c r="O53" t="n">
        <v>38698.21</v>
      </c>
      <c r="P53" t="n">
        <v>437.07</v>
      </c>
      <c r="Q53" t="n">
        <v>452.62</v>
      </c>
      <c r="R53" t="n">
        <v>83.45</v>
      </c>
      <c r="S53" t="n">
        <v>57.64</v>
      </c>
      <c r="T53" t="n">
        <v>10743.86</v>
      </c>
      <c r="U53" t="n">
        <v>0.6899999999999999</v>
      </c>
      <c r="V53" t="n">
        <v>0.87</v>
      </c>
      <c r="W53" t="n">
        <v>6.83</v>
      </c>
      <c r="X53" t="n">
        <v>0.65</v>
      </c>
      <c r="Y53" t="n">
        <v>1</v>
      </c>
      <c r="Z53" t="n">
        <v>10</v>
      </c>
      <c r="AA53" t="n">
        <v>645.153773383063</v>
      </c>
      <c r="AB53" t="n">
        <v>882.7278549184298</v>
      </c>
      <c r="AC53" t="n">
        <v>798.4815473613397</v>
      </c>
      <c r="AD53" t="n">
        <v>645153.773383063</v>
      </c>
      <c r="AE53" t="n">
        <v>882727.8549184297</v>
      </c>
      <c r="AF53" t="n">
        <v>1.578294421657631e-05</v>
      </c>
      <c r="AG53" t="n">
        <v>34</v>
      </c>
      <c r="AH53" t="n">
        <v>798481.5473613397</v>
      </c>
    </row>
    <row r="54">
      <c r="A54" t="n">
        <v>52</v>
      </c>
      <c r="B54" t="n">
        <v>145</v>
      </c>
      <c r="C54" t="inlineStr">
        <is>
          <t xml:space="preserve">CONCLUIDO	</t>
        </is>
      </c>
      <c r="D54" t="n">
        <v>3.4926</v>
      </c>
      <c r="E54" t="n">
        <v>28.63</v>
      </c>
      <c r="F54" t="n">
        <v>24.39</v>
      </c>
      <c r="G54" t="n">
        <v>60.97</v>
      </c>
      <c r="H54" t="n">
        <v>0.8</v>
      </c>
      <c r="I54" t="n">
        <v>24</v>
      </c>
      <c r="J54" t="n">
        <v>312.42</v>
      </c>
      <c r="K54" t="n">
        <v>61.2</v>
      </c>
      <c r="L54" t="n">
        <v>14</v>
      </c>
      <c r="M54" t="n">
        <v>22</v>
      </c>
      <c r="N54" t="n">
        <v>92.22</v>
      </c>
      <c r="O54" t="n">
        <v>38765.89</v>
      </c>
      <c r="P54" t="n">
        <v>437.25</v>
      </c>
      <c r="Q54" t="n">
        <v>452.59</v>
      </c>
      <c r="R54" t="n">
        <v>84</v>
      </c>
      <c r="S54" t="n">
        <v>57.64</v>
      </c>
      <c r="T54" t="n">
        <v>11019.91</v>
      </c>
      <c r="U54" t="n">
        <v>0.6899999999999999</v>
      </c>
      <c r="V54" t="n">
        <v>0.87</v>
      </c>
      <c r="W54" t="n">
        <v>6.83</v>
      </c>
      <c r="X54" t="n">
        <v>0.66</v>
      </c>
      <c r="Y54" t="n">
        <v>1</v>
      </c>
      <c r="Z54" t="n">
        <v>10</v>
      </c>
      <c r="AA54" t="n">
        <v>645.4477349459171</v>
      </c>
      <c r="AB54" t="n">
        <v>883.1300660973955</v>
      </c>
      <c r="AC54" t="n">
        <v>798.8453720698918</v>
      </c>
      <c r="AD54" t="n">
        <v>645447.734945917</v>
      </c>
      <c r="AE54" t="n">
        <v>883130.0660973955</v>
      </c>
      <c r="AF54" t="n">
        <v>1.577571718013119e-05</v>
      </c>
      <c r="AG54" t="n">
        <v>34</v>
      </c>
      <c r="AH54" t="n">
        <v>798845.3720698918</v>
      </c>
    </row>
    <row r="55">
      <c r="A55" t="n">
        <v>53</v>
      </c>
      <c r="B55" t="n">
        <v>145</v>
      </c>
      <c r="C55" t="inlineStr">
        <is>
          <t xml:space="preserve">CONCLUIDO	</t>
        </is>
      </c>
      <c r="D55" t="n">
        <v>3.5053</v>
      </c>
      <c r="E55" t="n">
        <v>28.53</v>
      </c>
      <c r="F55" t="n">
        <v>24.34</v>
      </c>
      <c r="G55" t="n">
        <v>63.49</v>
      </c>
      <c r="H55" t="n">
        <v>0.8100000000000001</v>
      </c>
      <c r="I55" t="n">
        <v>23</v>
      </c>
      <c r="J55" t="n">
        <v>312.97</v>
      </c>
      <c r="K55" t="n">
        <v>61.2</v>
      </c>
      <c r="L55" t="n">
        <v>14.25</v>
      </c>
      <c r="M55" t="n">
        <v>21</v>
      </c>
      <c r="N55" t="n">
        <v>92.52</v>
      </c>
      <c r="O55" t="n">
        <v>38833.69</v>
      </c>
      <c r="P55" t="n">
        <v>436.22</v>
      </c>
      <c r="Q55" t="n">
        <v>452.59</v>
      </c>
      <c r="R55" t="n">
        <v>82.55</v>
      </c>
      <c r="S55" t="n">
        <v>57.64</v>
      </c>
      <c r="T55" t="n">
        <v>10297.36</v>
      </c>
      <c r="U55" t="n">
        <v>0.7</v>
      </c>
      <c r="V55" t="n">
        <v>0.87</v>
      </c>
      <c r="W55" t="n">
        <v>6.83</v>
      </c>
      <c r="X55" t="n">
        <v>0.61</v>
      </c>
      <c r="Y55" t="n">
        <v>1</v>
      </c>
      <c r="Z55" t="n">
        <v>10</v>
      </c>
      <c r="AA55" t="n">
        <v>643.4394188277337</v>
      </c>
      <c r="AB55" t="n">
        <v>880.3821993838432</v>
      </c>
      <c r="AC55" t="n">
        <v>796.3597578988257</v>
      </c>
      <c r="AD55" t="n">
        <v>643439.4188277337</v>
      </c>
      <c r="AE55" t="n">
        <v>880382.1993838431</v>
      </c>
      <c r="AF55" t="n">
        <v>1.58330817819143e-05</v>
      </c>
      <c r="AG55" t="n">
        <v>34</v>
      </c>
      <c r="AH55" t="n">
        <v>796359.7578988257</v>
      </c>
    </row>
    <row r="56">
      <c r="A56" t="n">
        <v>54</v>
      </c>
      <c r="B56" t="n">
        <v>145</v>
      </c>
      <c r="C56" t="inlineStr">
        <is>
          <t xml:space="preserve">CONCLUIDO	</t>
        </is>
      </c>
      <c r="D56" t="n">
        <v>3.5038</v>
      </c>
      <c r="E56" t="n">
        <v>28.54</v>
      </c>
      <c r="F56" t="n">
        <v>24.35</v>
      </c>
      <c r="G56" t="n">
        <v>63.53</v>
      </c>
      <c r="H56" t="n">
        <v>0.82</v>
      </c>
      <c r="I56" t="n">
        <v>23</v>
      </c>
      <c r="J56" t="n">
        <v>313.52</v>
      </c>
      <c r="K56" t="n">
        <v>61.2</v>
      </c>
      <c r="L56" t="n">
        <v>14.5</v>
      </c>
      <c r="M56" t="n">
        <v>21</v>
      </c>
      <c r="N56" t="n">
        <v>92.81999999999999</v>
      </c>
      <c r="O56" t="n">
        <v>38901.63</v>
      </c>
      <c r="P56" t="n">
        <v>436.63</v>
      </c>
      <c r="Q56" t="n">
        <v>452.59</v>
      </c>
      <c r="R56" t="n">
        <v>82.72</v>
      </c>
      <c r="S56" t="n">
        <v>57.64</v>
      </c>
      <c r="T56" t="n">
        <v>10383.58</v>
      </c>
      <c r="U56" t="n">
        <v>0.7</v>
      </c>
      <c r="V56" t="n">
        <v>0.87</v>
      </c>
      <c r="W56" t="n">
        <v>6.83</v>
      </c>
      <c r="X56" t="n">
        <v>0.63</v>
      </c>
      <c r="Y56" t="n">
        <v>1</v>
      </c>
      <c r="Z56" t="n">
        <v>10</v>
      </c>
      <c r="AA56" t="n">
        <v>643.8808302845555</v>
      </c>
      <c r="AB56" t="n">
        <v>880.9861580127655</v>
      </c>
      <c r="AC56" t="n">
        <v>796.906075563865</v>
      </c>
      <c r="AD56" t="n">
        <v>643880.8302845554</v>
      </c>
      <c r="AE56" t="n">
        <v>880986.1580127655</v>
      </c>
      <c r="AF56" t="n">
        <v>1.5826306435247e-05</v>
      </c>
      <c r="AG56" t="n">
        <v>34</v>
      </c>
      <c r="AH56" t="n">
        <v>796906.075563865</v>
      </c>
    </row>
    <row r="57">
      <c r="A57" t="n">
        <v>55</v>
      </c>
      <c r="B57" t="n">
        <v>145</v>
      </c>
      <c r="C57" t="inlineStr">
        <is>
          <t xml:space="preserve">CONCLUIDO	</t>
        </is>
      </c>
      <c r="D57" t="n">
        <v>3.5047</v>
      </c>
      <c r="E57" t="n">
        <v>28.53</v>
      </c>
      <c r="F57" t="n">
        <v>24.34</v>
      </c>
      <c r="G57" t="n">
        <v>63.51</v>
      </c>
      <c r="H57" t="n">
        <v>0.84</v>
      </c>
      <c r="I57" t="n">
        <v>23</v>
      </c>
      <c r="J57" t="n">
        <v>314.07</v>
      </c>
      <c r="K57" t="n">
        <v>61.2</v>
      </c>
      <c r="L57" t="n">
        <v>14.75</v>
      </c>
      <c r="M57" t="n">
        <v>21</v>
      </c>
      <c r="N57" t="n">
        <v>93.12</v>
      </c>
      <c r="O57" t="n">
        <v>38969.71</v>
      </c>
      <c r="P57" t="n">
        <v>436.25</v>
      </c>
      <c r="Q57" t="n">
        <v>452.61</v>
      </c>
      <c r="R57" t="n">
        <v>82.67</v>
      </c>
      <c r="S57" t="n">
        <v>57.64</v>
      </c>
      <c r="T57" t="n">
        <v>10356.72</v>
      </c>
      <c r="U57" t="n">
        <v>0.7</v>
      </c>
      <c r="V57" t="n">
        <v>0.87</v>
      </c>
      <c r="W57" t="n">
        <v>6.83</v>
      </c>
      <c r="X57" t="n">
        <v>0.62</v>
      </c>
      <c r="Y57" t="n">
        <v>1</v>
      </c>
      <c r="Z57" t="n">
        <v>10</v>
      </c>
      <c r="AA57" t="n">
        <v>643.5176772759992</v>
      </c>
      <c r="AB57" t="n">
        <v>880.489276045279</v>
      </c>
      <c r="AC57" t="n">
        <v>796.4566153139772</v>
      </c>
      <c r="AD57" t="n">
        <v>643517.6772759992</v>
      </c>
      <c r="AE57" t="n">
        <v>880489.276045279</v>
      </c>
      <c r="AF57" t="n">
        <v>1.583037164324738e-05</v>
      </c>
      <c r="AG57" t="n">
        <v>34</v>
      </c>
      <c r="AH57" t="n">
        <v>796456.6153139772</v>
      </c>
    </row>
    <row r="58">
      <c r="A58" t="n">
        <v>56</v>
      </c>
      <c r="B58" t="n">
        <v>145</v>
      </c>
      <c r="C58" t="inlineStr">
        <is>
          <t xml:space="preserve">CONCLUIDO	</t>
        </is>
      </c>
      <c r="D58" t="n">
        <v>3.5142</v>
      </c>
      <c r="E58" t="n">
        <v>28.46</v>
      </c>
      <c r="F58" t="n">
        <v>24.32</v>
      </c>
      <c r="G58" t="n">
        <v>66.33</v>
      </c>
      <c r="H58" t="n">
        <v>0.85</v>
      </c>
      <c r="I58" t="n">
        <v>22</v>
      </c>
      <c r="J58" t="n">
        <v>314.62</v>
      </c>
      <c r="K58" t="n">
        <v>61.2</v>
      </c>
      <c r="L58" t="n">
        <v>15</v>
      </c>
      <c r="M58" t="n">
        <v>20</v>
      </c>
      <c r="N58" t="n">
        <v>93.43000000000001</v>
      </c>
      <c r="O58" t="n">
        <v>39037.92</v>
      </c>
      <c r="P58" t="n">
        <v>436.12</v>
      </c>
      <c r="Q58" t="n">
        <v>452.65</v>
      </c>
      <c r="R58" t="n">
        <v>81.81</v>
      </c>
      <c r="S58" t="n">
        <v>57.64</v>
      </c>
      <c r="T58" t="n">
        <v>9934.9</v>
      </c>
      <c r="U58" t="n">
        <v>0.7</v>
      </c>
      <c r="V58" t="n">
        <v>0.87</v>
      </c>
      <c r="W58" t="n">
        <v>6.83</v>
      </c>
      <c r="X58" t="n">
        <v>0.6</v>
      </c>
      <c r="Y58" t="n">
        <v>1</v>
      </c>
      <c r="Z58" t="n">
        <v>10</v>
      </c>
      <c r="AA58" t="n">
        <v>633.479105991255</v>
      </c>
      <c r="AB58" t="n">
        <v>866.7540599429831</v>
      </c>
      <c r="AC58" t="n">
        <v>784.0322689589876</v>
      </c>
      <c r="AD58" t="n">
        <v>633479.105991255</v>
      </c>
      <c r="AE58" t="n">
        <v>866754.0599429831</v>
      </c>
      <c r="AF58" t="n">
        <v>1.587328217214025e-05</v>
      </c>
      <c r="AG58" t="n">
        <v>33</v>
      </c>
      <c r="AH58" t="n">
        <v>784032.2689589877</v>
      </c>
    </row>
    <row r="59">
      <c r="A59" t="n">
        <v>57</v>
      </c>
      <c r="B59" t="n">
        <v>145</v>
      </c>
      <c r="C59" t="inlineStr">
        <is>
          <t xml:space="preserve">CONCLUIDO	</t>
        </is>
      </c>
      <c r="D59" t="n">
        <v>3.5143</v>
      </c>
      <c r="E59" t="n">
        <v>28.46</v>
      </c>
      <c r="F59" t="n">
        <v>24.32</v>
      </c>
      <c r="G59" t="n">
        <v>66.33</v>
      </c>
      <c r="H59" t="n">
        <v>0.86</v>
      </c>
      <c r="I59" t="n">
        <v>22</v>
      </c>
      <c r="J59" t="n">
        <v>315.18</v>
      </c>
      <c r="K59" t="n">
        <v>61.2</v>
      </c>
      <c r="L59" t="n">
        <v>15.25</v>
      </c>
      <c r="M59" t="n">
        <v>20</v>
      </c>
      <c r="N59" t="n">
        <v>93.73</v>
      </c>
      <c r="O59" t="n">
        <v>39106.27</v>
      </c>
      <c r="P59" t="n">
        <v>436.14</v>
      </c>
      <c r="Q59" t="n">
        <v>452.62</v>
      </c>
      <c r="R59" t="n">
        <v>81.87</v>
      </c>
      <c r="S59" t="n">
        <v>57.64</v>
      </c>
      <c r="T59" t="n">
        <v>9963.540000000001</v>
      </c>
      <c r="U59" t="n">
        <v>0.7</v>
      </c>
      <c r="V59" t="n">
        <v>0.87</v>
      </c>
      <c r="W59" t="n">
        <v>6.82</v>
      </c>
      <c r="X59" t="n">
        <v>0.59</v>
      </c>
      <c r="Y59" t="n">
        <v>1</v>
      </c>
      <c r="Z59" t="n">
        <v>10</v>
      </c>
      <c r="AA59" t="n">
        <v>633.4833313141128</v>
      </c>
      <c r="AB59" t="n">
        <v>866.7598412161251</v>
      </c>
      <c r="AC59" t="n">
        <v>784.0374984755348</v>
      </c>
      <c r="AD59" t="n">
        <v>633483.3313141128</v>
      </c>
      <c r="AE59" t="n">
        <v>866759.8412161251</v>
      </c>
      <c r="AF59" t="n">
        <v>1.587373386191807e-05</v>
      </c>
      <c r="AG59" t="n">
        <v>33</v>
      </c>
      <c r="AH59" t="n">
        <v>784037.4984755348</v>
      </c>
    </row>
    <row r="60">
      <c r="A60" t="n">
        <v>58</v>
      </c>
      <c r="B60" t="n">
        <v>145</v>
      </c>
      <c r="C60" t="inlineStr">
        <is>
          <t xml:space="preserve">CONCLUIDO	</t>
        </is>
      </c>
      <c r="D60" t="n">
        <v>3.5137</v>
      </c>
      <c r="E60" t="n">
        <v>28.46</v>
      </c>
      <c r="F60" t="n">
        <v>24.33</v>
      </c>
      <c r="G60" t="n">
        <v>66.34</v>
      </c>
      <c r="H60" t="n">
        <v>0.87</v>
      </c>
      <c r="I60" t="n">
        <v>22</v>
      </c>
      <c r="J60" t="n">
        <v>315.73</v>
      </c>
      <c r="K60" t="n">
        <v>61.2</v>
      </c>
      <c r="L60" t="n">
        <v>15.5</v>
      </c>
      <c r="M60" t="n">
        <v>20</v>
      </c>
      <c r="N60" t="n">
        <v>94.03</v>
      </c>
      <c r="O60" t="n">
        <v>39174.75</v>
      </c>
      <c r="P60" t="n">
        <v>436.13</v>
      </c>
      <c r="Q60" t="n">
        <v>452.64</v>
      </c>
      <c r="R60" t="n">
        <v>81.94</v>
      </c>
      <c r="S60" t="n">
        <v>57.64</v>
      </c>
      <c r="T60" t="n">
        <v>9999.77</v>
      </c>
      <c r="U60" t="n">
        <v>0.7</v>
      </c>
      <c r="V60" t="n">
        <v>0.87</v>
      </c>
      <c r="W60" t="n">
        <v>6.83</v>
      </c>
      <c r="X60" t="n">
        <v>0.6</v>
      </c>
      <c r="Y60" t="n">
        <v>1</v>
      </c>
      <c r="Z60" t="n">
        <v>10</v>
      </c>
      <c r="AA60" t="n">
        <v>633.5481202457543</v>
      </c>
      <c r="AB60" t="n">
        <v>866.8484882906831</v>
      </c>
      <c r="AC60" t="n">
        <v>784.117685197714</v>
      </c>
      <c r="AD60" t="n">
        <v>633548.1202457543</v>
      </c>
      <c r="AE60" t="n">
        <v>866848.4882906831</v>
      </c>
      <c r="AF60" t="n">
        <v>1.587102372325115e-05</v>
      </c>
      <c r="AG60" t="n">
        <v>33</v>
      </c>
      <c r="AH60" t="n">
        <v>784117.685197714</v>
      </c>
    </row>
    <row r="61">
      <c r="A61" t="n">
        <v>59</v>
      </c>
      <c r="B61" t="n">
        <v>145</v>
      </c>
      <c r="C61" t="inlineStr">
        <is>
          <t xml:space="preserve">CONCLUIDO	</t>
        </is>
      </c>
      <c r="D61" t="n">
        <v>3.5247</v>
      </c>
      <c r="E61" t="n">
        <v>28.37</v>
      </c>
      <c r="F61" t="n">
        <v>24.29</v>
      </c>
      <c r="G61" t="n">
        <v>69.40000000000001</v>
      </c>
      <c r="H61" t="n">
        <v>0.89</v>
      </c>
      <c r="I61" t="n">
        <v>21</v>
      </c>
      <c r="J61" t="n">
        <v>316.29</v>
      </c>
      <c r="K61" t="n">
        <v>61.2</v>
      </c>
      <c r="L61" t="n">
        <v>15.75</v>
      </c>
      <c r="M61" t="n">
        <v>19</v>
      </c>
      <c r="N61" t="n">
        <v>94.34</v>
      </c>
      <c r="O61" t="n">
        <v>39243.37</v>
      </c>
      <c r="P61" t="n">
        <v>435.75</v>
      </c>
      <c r="Q61" t="n">
        <v>452.59</v>
      </c>
      <c r="R61" t="n">
        <v>80.47</v>
      </c>
      <c r="S61" t="n">
        <v>57.64</v>
      </c>
      <c r="T61" t="n">
        <v>9266.67</v>
      </c>
      <c r="U61" t="n">
        <v>0.72</v>
      </c>
      <c r="V61" t="n">
        <v>0.87</v>
      </c>
      <c r="W61" t="n">
        <v>6.84</v>
      </c>
      <c r="X61" t="n">
        <v>0.57</v>
      </c>
      <c r="Y61" t="n">
        <v>1</v>
      </c>
      <c r="Z61" t="n">
        <v>10</v>
      </c>
      <c r="AA61" t="n">
        <v>632.1833989164152</v>
      </c>
      <c r="AB61" t="n">
        <v>864.9812163606254</v>
      </c>
      <c r="AC61" t="n">
        <v>782.4286230799286</v>
      </c>
      <c r="AD61" t="n">
        <v>632183.3989164152</v>
      </c>
      <c r="AE61" t="n">
        <v>864981.2163606253</v>
      </c>
      <c r="AF61" t="n">
        <v>1.592070959881132e-05</v>
      </c>
      <c r="AG61" t="n">
        <v>33</v>
      </c>
      <c r="AH61" t="n">
        <v>782428.6230799286</v>
      </c>
    </row>
    <row r="62">
      <c r="A62" t="n">
        <v>60</v>
      </c>
      <c r="B62" t="n">
        <v>145</v>
      </c>
      <c r="C62" t="inlineStr">
        <is>
          <t xml:space="preserve">CONCLUIDO	</t>
        </is>
      </c>
      <c r="D62" t="n">
        <v>3.5238</v>
      </c>
      <c r="E62" t="n">
        <v>28.38</v>
      </c>
      <c r="F62" t="n">
        <v>24.3</v>
      </c>
      <c r="G62" t="n">
        <v>69.42</v>
      </c>
      <c r="H62" t="n">
        <v>0.9</v>
      </c>
      <c r="I62" t="n">
        <v>21</v>
      </c>
      <c r="J62" t="n">
        <v>316.85</v>
      </c>
      <c r="K62" t="n">
        <v>61.2</v>
      </c>
      <c r="L62" t="n">
        <v>16</v>
      </c>
      <c r="M62" t="n">
        <v>19</v>
      </c>
      <c r="N62" t="n">
        <v>94.65000000000001</v>
      </c>
      <c r="O62" t="n">
        <v>39312.13</v>
      </c>
      <c r="P62" t="n">
        <v>436.02</v>
      </c>
      <c r="Q62" t="n">
        <v>452.6</v>
      </c>
      <c r="R62" t="n">
        <v>80.84</v>
      </c>
      <c r="S62" t="n">
        <v>57.64</v>
      </c>
      <c r="T62" t="n">
        <v>9455.459999999999</v>
      </c>
      <c r="U62" t="n">
        <v>0.71</v>
      </c>
      <c r="V62" t="n">
        <v>0.87</v>
      </c>
      <c r="W62" t="n">
        <v>6.83</v>
      </c>
      <c r="X62" t="n">
        <v>0.57</v>
      </c>
      <c r="Y62" t="n">
        <v>1</v>
      </c>
      <c r="Z62" t="n">
        <v>10</v>
      </c>
      <c r="AA62" t="n">
        <v>632.4683962053836</v>
      </c>
      <c r="AB62" t="n">
        <v>865.3711622245851</v>
      </c>
      <c r="AC62" t="n">
        <v>782.7813530579243</v>
      </c>
      <c r="AD62" t="n">
        <v>632468.3962053836</v>
      </c>
      <c r="AE62" t="n">
        <v>865371.1622245851</v>
      </c>
      <c r="AF62" t="n">
        <v>1.591664439081094e-05</v>
      </c>
      <c r="AG62" t="n">
        <v>33</v>
      </c>
      <c r="AH62" t="n">
        <v>782781.3530579243</v>
      </c>
    </row>
    <row r="63">
      <c r="A63" t="n">
        <v>61</v>
      </c>
      <c r="B63" t="n">
        <v>145</v>
      </c>
      <c r="C63" t="inlineStr">
        <is>
          <t xml:space="preserve">CONCLUIDO	</t>
        </is>
      </c>
      <c r="D63" t="n">
        <v>3.5231</v>
      </c>
      <c r="E63" t="n">
        <v>28.38</v>
      </c>
      <c r="F63" t="n">
        <v>24.3</v>
      </c>
      <c r="G63" t="n">
        <v>69.44</v>
      </c>
      <c r="H63" t="n">
        <v>0.91</v>
      </c>
      <c r="I63" t="n">
        <v>21</v>
      </c>
      <c r="J63" t="n">
        <v>317.41</v>
      </c>
      <c r="K63" t="n">
        <v>61.2</v>
      </c>
      <c r="L63" t="n">
        <v>16.25</v>
      </c>
      <c r="M63" t="n">
        <v>19</v>
      </c>
      <c r="N63" t="n">
        <v>94.95999999999999</v>
      </c>
      <c r="O63" t="n">
        <v>39381.03</v>
      </c>
      <c r="P63" t="n">
        <v>436.04</v>
      </c>
      <c r="Q63" t="n">
        <v>452.57</v>
      </c>
      <c r="R63" t="n">
        <v>81.11</v>
      </c>
      <c r="S63" t="n">
        <v>57.64</v>
      </c>
      <c r="T63" t="n">
        <v>9587.24</v>
      </c>
      <c r="U63" t="n">
        <v>0.71</v>
      </c>
      <c r="V63" t="n">
        <v>0.87</v>
      </c>
      <c r="W63" t="n">
        <v>6.83</v>
      </c>
      <c r="X63" t="n">
        <v>0.58</v>
      </c>
      <c r="Y63" t="n">
        <v>1</v>
      </c>
      <c r="Z63" t="n">
        <v>10</v>
      </c>
      <c r="AA63" t="n">
        <v>632.5485338281131</v>
      </c>
      <c r="AB63" t="n">
        <v>865.4808100554259</v>
      </c>
      <c r="AC63" t="n">
        <v>782.8805362536814</v>
      </c>
      <c r="AD63" t="n">
        <v>632548.5338281131</v>
      </c>
      <c r="AE63" t="n">
        <v>865480.8100554259</v>
      </c>
      <c r="AF63" t="n">
        <v>1.591348256236621e-05</v>
      </c>
      <c r="AG63" t="n">
        <v>33</v>
      </c>
      <c r="AH63" t="n">
        <v>782880.5362536814</v>
      </c>
    </row>
    <row r="64">
      <c r="A64" t="n">
        <v>62</v>
      </c>
      <c r="B64" t="n">
        <v>145</v>
      </c>
      <c r="C64" t="inlineStr">
        <is>
          <t xml:space="preserve">CONCLUIDO	</t>
        </is>
      </c>
      <c r="D64" t="n">
        <v>3.5355</v>
      </c>
      <c r="E64" t="n">
        <v>28.28</v>
      </c>
      <c r="F64" t="n">
        <v>24.26</v>
      </c>
      <c r="G64" t="n">
        <v>72.77</v>
      </c>
      <c r="H64" t="n">
        <v>0.92</v>
      </c>
      <c r="I64" t="n">
        <v>20</v>
      </c>
      <c r="J64" t="n">
        <v>317.97</v>
      </c>
      <c r="K64" t="n">
        <v>61.2</v>
      </c>
      <c r="L64" t="n">
        <v>16.5</v>
      </c>
      <c r="M64" t="n">
        <v>18</v>
      </c>
      <c r="N64" t="n">
        <v>95.27</v>
      </c>
      <c r="O64" t="n">
        <v>39450.07</v>
      </c>
      <c r="P64" t="n">
        <v>434.98</v>
      </c>
      <c r="Q64" t="n">
        <v>452.57</v>
      </c>
      <c r="R64" t="n">
        <v>79.79000000000001</v>
      </c>
      <c r="S64" t="n">
        <v>57.64</v>
      </c>
      <c r="T64" t="n">
        <v>8935.27</v>
      </c>
      <c r="U64" t="n">
        <v>0.72</v>
      </c>
      <c r="V64" t="n">
        <v>0.87</v>
      </c>
      <c r="W64" t="n">
        <v>6.82</v>
      </c>
      <c r="X64" t="n">
        <v>0.53</v>
      </c>
      <c r="Y64" t="n">
        <v>1</v>
      </c>
      <c r="Z64" t="n">
        <v>10</v>
      </c>
      <c r="AA64" t="n">
        <v>630.5935202203789</v>
      </c>
      <c r="AB64" t="n">
        <v>862.8058741882109</v>
      </c>
      <c r="AC64" t="n">
        <v>780.4608925113373</v>
      </c>
      <c r="AD64" t="n">
        <v>630593.5202203789</v>
      </c>
      <c r="AE64" t="n">
        <v>862805.8741882108</v>
      </c>
      <c r="AF64" t="n">
        <v>1.596949209481585e-05</v>
      </c>
      <c r="AG64" t="n">
        <v>33</v>
      </c>
      <c r="AH64" t="n">
        <v>780460.8925113373</v>
      </c>
    </row>
    <row r="65">
      <c r="A65" t="n">
        <v>63</v>
      </c>
      <c r="B65" t="n">
        <v>145</v>
      </c>
      <c r="C65" t="inlineStr">
        <is>
          <t xml:space="preserve">CONCLUIDO	</t>
        </is>
      </c>
      <c r="D65" t="n">
        <v>3.5329</v>
      </c>
      <c r="E65" t="n">
        <v>28.3</v>
      </c>
      <c r="F65" t="n">
        <v>24.28</v>
      </c>
      <c r="G65" t="n">
        <v>72.83</v>
      </c>
      <c r="H65" t="n">
        <v>0.9399999999999999</v>
      </c>
      <c r="I65" t="n">
        <v>20</v>
      </c>
      <c r="J65" t="n">
        <v>318.53</v>
      </c>
      <c r="K65" t="n">
        <v>61.2</v>
      </c>
      <c r="L65" t="n">
        <v>16.75</v>
      </c>
      <c r="M65" t="n">
        <v>18</v>
      </c>
      <c r="N65" t="n">
        <v>95.58</v>
      </c>
      <c r="O65" t="n">
        <v>39519.26</v>
      </c>
      <c r="P65" t="n">
        <v>435.85</v>
      </c>
      <c r="Q65" t="n">
        <v>452.57</v>
      </c>
      <c r="R65" t="n">
        <v>80.25</v>
      </c>
      <c r="S65" t="n">
        <v>57.64</v>
      </c>
      <c r="T65" t="n">
        <v>9162.43</v>
      </c>
      <c r="U65" t="n">
        <v>0.72</v>
      </c>
      <c r="V65" t="n">
        <v>0.87</v>
      </c>
      <c r="W65" t="n">
        <v>6.83</v>
      </c>
      <c r="X65" t="n">
        <v>0.55</v>
      </c>
      <c r="Y65" t="n">
        <v>1</v>
      </c>
      <c r="Z65" t="n">
        <v>10</v>
      </c>
      <c r="AA65" t="n">
        <v>631.462415991555</v>
      </c>
      <c r="AB65" t="n">
        <v>863.99473571531</v>
      </c>
      <c r="AC65" t="n">
        <v>781.5362907628677</v>
      </c>
      <c r="AD65" t="n">
        <v>631462.415991555</v>
      </c>
      <c r="AE65" t="n">
        <v>863994.73571531</v>
      </c>
      <c r="AF65" t="n">
        <v>1.595774816059254e-05</v>
      </c>
      <c r="AG65" t="n">
        <v>33</v>
      </c>
      <c r="AH65" t="n">
        <v>781536.2907628677</v>
      </c>
    </row>
    <row r="66">
      <c r="A66" t="n">
        <v>64</v>
      </c>
      <c r="B66" t="n">
        <v>145</v>
      </c>
      <c r="C66" t="inlineStr">
        <is>
          <t xml:space="preserve">CONCLUIDO	</t>
        </is>
      </c>
      <c r="D66" t="n">
        <v>3.5338</v>
      </c>
      <c r="E66" t="n">
        <v>28.3</v>
      </c>
      <c r="F66" t="n">
        <v>24.27</v>
      </c>
      <c r="G66" t="n">
        <v>72.81</v>
      </c>
      <c r="H66" t="n">
        <v>0.95</v>
      </c>
      <c r="I66" t="n">
        <v>20</v>
      </c>
      <c r="J66" t="n">
        <v>319.09</v>
      </c>
      <c r="K66" t="n">
        <v>61.2</v>
      </c>
      <c r="L66" t="n">
        <v>17</v>
      </c>
      <c r="M66" t="n">
        <v>18</v>
      </c>
      <c r="N66" t="n">
        <v>95.89</v>
      </c>
      <c r="O66" t="n">
        <v>39588.58</v>
      </c>
      <c r="P66" t="n">
        <v>435.65</v>
      </c>
      <c r="Q66" t="n">
        <v>452.62</v>
      </c>
      <c r="R66" t="n">
        <v>80.19</v>
      </c>
      <c r="S66" t="n">
        <v>57.64</v>
      </c>
      <c r="T66" t="n">
        <v>9133.49</v>
      </c>
      <c r="U66" t="n">
        <v>0.72</v>
      </c>
      <c r="V66" t="n">
        <v>0.87</v>
      </c>
      <c r="W66" t="n">
        <v>6.83</v>
      </c>
      <c r="X66" t="n">
        <v>0.55</v>
      </c>
      <c r="Y66" t="n">
        <v>1</v>
      </c>
      <c r="Z66" t="n">
        <v>10</v>
      </c>
      <c r="AA66" t="n">
        <v>631.226319103051</v>
      </c>
      <c r="AB66" t="n">
        <v>863.671697536599</v>
      </c>
      <c r="AC66" t="n">
        <v>781.244082894546</v>
      </c>
      <c r="AD66" t="n">
        <v>631226.319103051</v>
      </c>
      <c r="AE66" t="n">
        <v>863671.697536599</v>
      </c>
      <c r="AF66" t="n">
        <v>1.596181336859292e-05</v>
      </c>
      <c r="AG66" t="n">
        <v>33</v>
      </c>
      <c r="AH66" t="n">
        <v>781244.082894546</v>
      </c>
    </row>
    <row r="67">
      <c r="A67" t="n">
        <v>65</v>
      </c>
      <c r="B67" t="n">
        <v>145</v>
      </c>
      <c r="C67" t="inlineStr">
        <is>
          <t xml:space="preserve">CONCLUIDO	</t>
        </is>
      </c>
      <c r="D67" t="n">
        <v>3.5337</v>
      </c>
      <c r="E67" t="n">
        <v>28.3</v>
      </c>
      <c r="F67" t="n">
        <v>24.27</v>
      </c>
      <c r="G67" t="n">
        <v>72.81</v>
      </c>
      <c r="H67" t="n">
        <v>0.96</v>
      </c>
      <c r="I67" t="n">
        <v>20</v>
      </c>
      <c r="J67" t="n">
        <v>319.65</v>
      </c>
      <c r="K67" t="n">
        <v>61.2</v>
      </c>
      <c r="L67" t="n">
        <v>17.25</v>
      </c>
      <c r="M67" t="n">
        <v>18</v>
      </c>
      <c r="N67" t="n">
        <v>96.2</v>
      </c>
      <c r="O67" t="n">
        <v>39658.05</v>
      </c>
      <c r="P67" t="n">
        <v>434.89</v>
      </c>
      <c r="Q67" t="n">
        <v>452.58</v>
      </c>
      <c r="R67" t="n">
        <v>80.09999999999999</v>
      </c>
      <c r="S67" t="n">
        <v>57.64</v>
      </c>
      <c r="T67" t="n">
        <v>9090.01</v>
      </c>
      <c r="U67" t="n">
        <v>0.72</v>
      </c>
      <c r="V67" t="n">
        <v>0.87</v>
      </c>
      <c r="W67" t="n">
        <v>6.83</v>
      </c>
      <c r="X67" t="n">
        <v>0.55</v>
      </c>
      <c r="Y67" t="n">
        <v>1</v>
      </c>
      <c r="Z67" t="n">
        <v>10</v>
      </c>
      <c r="AA67" t="n">
        <v>630.7155586997135</v>
      </c>
      <c r="AB67" t="n">
        <v>862.9728526195939</v>
      </c>
      <c r="AC67" t="n">
        <v>780.6119347555849</v>
      </c>
      <c r="AD67" t="n">
        <v>630715.5586997134</v>
      </c>
      <c r="AE67" t="n">
        <v>862972.852619594</v>
      </c>
      <c r="AF67" t="n">
        <v>1.59613616788151e-05</v>
      </c>
      <c r="AG67" t="n">
        <v>33</v>
      </c>
      <c r="AH67" t="n">
        <v>780611.9347555849</v>
      </c>
    </row>
    <row r="68">
      <c r="A68" t="n">
        <v>66</v>
      </c>
      <c r="B68" t="n">
        <v>145</v>
      </c>
      <c r="C68" t="inlineStr">
        <is>
          <t xml:space="preserve">CONCLUIDO	</t>
        </is>
      </c>
      <c r="D68" t="n">
        <v>3.5436</v>
      </c>
      <c r="E68" t="n">
        <v>28.22</v>
      </c>
      <c r="F68" t="n">
        <v>24.25</v>
      </c>
      <c r="G68" t="n">
        <v>76.56999999999999</v>
      </c>
      <c r="H68" t="n">
        <v>0.97</v>
      </c>
      <c r="I68" t="n">
        <v>19</v>
      </c>
      <c r="J68" t="n">
        <v>320.22</v>
      </c>
      <c r="K68" t="n">
        <v>61.2</v>
      </c>
      <c r="L68" t="n">
        <v>17.5</v>
      </c>
      <c r="M68" t="n">
        <v>17</v>
      </c>
      <c r="N68" t="n">
        <v>96.52</v>
      </c>
      <c r="O68" t="n">
        <v>39727.66</v>
      </c>
      <c r="P68" t="n">
        <v>435</v>
      </c>
      <c r="Q68" t="n">
        <v>452.57</v>
      </c>
      <c r="R68" t="n">
        <v>79.5</v>
      </c>
      <c r="S68" t="n">
        <v>57.64</v>
      </c>
      <c r="T68" t="n">
        <v>8792.59</v>
      </c>
      <c r="U68" t="n">
        <v>0.73</v>
      </c>
      <c r="V68" t="n">
        <v>0.87</v>
      </c>
      <c r="W68" t="n">
        <v>6.82</v>
      </c>
      <c r="X68" t="n">
        <v>0.52</v>
      </c>
      <c r="Y68" t="n">
        <v>1</v>
      </c>
      <c r="Z68" t="n">
        <v>10</v>
      </c>
      <c r="AA68" t="n">
        <v>629.8331691435798</v>
      </c>
      <c r="AB68" t="n">
        <v>861.7655283006121</v>
      </c>
      <c r="AC68" t="n">
        <v>779.5198357751163</v>
      </c>
      <c r="AD68" t="n">
        <v>629833.1691435798</v>
      </c>
      <c r="AE68" t="n">
        <v>861765.5283006121</v>
      </c>
      <c r="AF68" t="n">
        <v>1.600607896681925e-05</v>
      </c>
      <c r="AG68" t="n">
        <v>33</v>
      </c>
      <c r="AH68" t="n">
        <v>779519.8357751163</v>
      </c>
    </row>
    <row r="69">
      <c r="A69" t="n">
        <v>67</v>
      </c>
      <c r="B69" t="n">
        <v>145</v>
      </c>
      <c r="C69" t="inlineStr">
        <is>
          <t xml:space="preserve">CONCLUIDO	</t>
        </is>
      </c>
      <c r="D69" t="n">
        <v>3.5449</v>
      </c>
      <c r="E69" t="n">
        <v>28.21</v>
      </c>
      <c r="F69" t="n">
        <v>24.24</v>
      </c>
      <c r="G69" t="n">
        <v>76.54000000000001</v>
      </c>
      <c r="H69" t="n">
        <v>0.99</v>
      </c>
      <c r="I69" t="n">
        <v>19</v>
      </c>
      <c r="J69" t="n">
        <v>320.78</v>
      </c>
      <c r="K69" t="n">
        <v>61.2</v>
      </c>
      <c r="L69" t="n">
        <v>17.75</v>
      </c>
      <c r="M69" t="n">
        <v>17</v>
      </c>
      <c r="N69" t="n">
        <v>96.83</v>
      </c>
      <c r="O69" t="n">
        <v>39797.41</v>
      </c>
      <c r="P69" t="n">
        <v>434.96</v>
      </c>
      <c r="Q69" t="n">
        <v>452.59</v>
      </c>
      <c r="R69" t="n">
        <v>78.98999999999999</v>
      </c>
      <c r="S69" t="n">
        <v>57.64</v>
      </c>
      <c r="T69" t="n">
        <v>8538.879999999999</v>
      </c>
      <c r="U69" t="n">
        <v>0.73</v>
      </c>
      <c r="V69" t="n">
        <v>0.87</v>
      </c>
      <c r="W69" t="n">
        <v>6.83</v>
      </c>
      <c r="X69" t="n">
        <v>0.51</v>
      </c>
      <c r="Y69" t="n">
        <v>1</v>
      </c>
      <c r="Z69" t="n">
        <v>10</v>
      </c>
      <c r="AA69" t="n">
        <v>629.6699751411928</v>
      </c>
      <c r="AB69" t="n">
        <v>861.5422390669349</v>
      </c>
      <c r="AC69" t="n">
        <v>779.3178569525129</v>
      </c>
      <c r="AD69" t="n">
        <v>629669.9751411928</v>
      </c>
      <c r="AE69" t="n">
        <v>861542.2390669349</v>
      </c>
      <c r="AF69" t="n">
        <v>1.601195093393091e-05</v>
      </c>
      <c r="AG69" t="n">
        <v>33</v>
      </c>
      <c r="AH69" t="n">
        <v>779317.8569525129</v>
      </c>
    </row>
    <row r="70">
      <c r="A70" t="n">
        <v>68</v>
      </c>
      <c r="B70" t="n">
        <v>145</v>
      </c>
      <c r="C70" t="inlineStr">
        <is>
          <t xml:space="preserve">CONCLUIDO	</t>
        </is>
      </c>
      <c r="D70" t="n">
        <v>3.5446</v>
      </c>
      <c r="E70" t="n">
        <v>28.21</v>
      </c>
      <c r="F70" t="n">
        <v>24.24</v>
      </c>
      <c r="G70" t="n">
        <v>76.54000000000001</v>
      </c>
      <c r="H70" t="n">
        <v>1</v>
      </c>
      <c r="I70" t="n">
        <v>19</v>
      </c>
      <c r="J70" t="n">
        <v>321.35</v>
      </c>
      <c r="K70" t="n">
        <v>61.2</v>
      </c>
      <c r="L70" t="n">
        <v>18</v>
      </c>
      <c r="M70" t="n">
        <v>17</v>
      </c>
      <c r="N70" t="n">
        <v>97.15000000000001</v>
      </c>
      <c r="O70" t="n">
        <v>39867.32</v>
      </c>
      <c r="P70" t="n">
        <v>435.13</v>
      </c>
      <c r="Q70" t="n">
        <v>452.58</v>
      </c>
      <c r="R70" t="n">
        <v>79.27</v>
      </c>
      <c r="S70" t="n">
        <v>57.64</v>
      </c>
      <c r="T70" t="n">
        <v>8677.01</v>
      </c>
      <c r="U70" t="n">
        <v>0.73</v>
      </c>
      <c r="V70" t="n">
        <v>0.87</v>
      </c>
      <c r="W70" t="n">
        <v>6.82</v>
      </c>
      <c r="X70" t="n">
        <v>0.51</v>
      </c>
      <c r="Y70" t="n">
        <v>1</v>
      </c>
      <c r="Z70" t="n">
        <v>10</v>
      </c>
      <c r="AA70" t="n">
        <v>629.8140250205432</v>
      </c>
      <c r="AB70" t="n">
        <v>861.7393344668944</v>
      </c>
      <c r="AC70" t="n">
        <v>779.4961418441253</v>
      </c>
      <c r="AD70" t="n">
        <v>629814.0250205433</v>
      </c>
      <c r="AE70" t="n">
        <v>861739.3344668944</v>
      </c>
      <c r="AF70" t="n">
        <v>1.601059586459744e-05</v>
      </c>
      <c r="AG70" t="n">
        <v>33</v>
      </c>
      <c r="AH70" t="n">
        <v>779496.1418441253</v>
      </c>
    </row>
    <row r="71">
      <c r="A71" t="n">
        <v>69</v>
      </c>
      <c r="B71" t="n">
        <v>145</v>
      </c>
      <c r="C71" t="inlineStr">
        <is>
          <t xml:space="preserve">CONCLUIDO	</t>
        </is>
      </c>
      <c r="D71" t="n">
        <v>3.5447</v>
      </c>
      <c r="E71" t="n">
        <v>28.21</v>
      </c>
      <c r="F71" t="n">
        <v>24.24</v>
      </c>
      <c r="G71" t="n">
        <v>76.54000000000001</v>
      </c>
      <c r="H71" t="n">
        <v>1.01</v>
      </c>
      <c r="I71" t="n">
        <v>19</v>
      </c>
      <c r="J71" t="n">
        <v>321.92</v>
      </c>
      <c r="K71" t="n">
        <v>61.2</v>
      </c>
      <c r="L71" t="n">
        <v>18.25</v>
      </c>
      <c r="M71" t="n">
        <v>17</v>
      </c>
      <c r="N71" t="n">
        <v>97.47</v>
      </c>
      <c r="O71" t="n">
        <v>39937.36</v>
      </c>
      <c r="P71" t="n">
        <v>434.94</v>
      </c>
      <c r="Q71" t="n">
        <v>452.65</v>
      </c>
      <c r="R71" t="n">
        <v>79.06999999999999</v>
      </c>
      <c r="S71" t="n">
        <v>57.64</v>
      </c>
      <c r="T71" t="n">
        <v>8577.290000000001</v>
      </c>
      <c r="U71" t="n">
        <v>0.73</v>
      </c>
      <c r="V71" t="n">
        <v>0.87</v>
      </c>
      <c r="W71" t="n">
        <v>6.82</v>
      </c>
      <c r="X71" t="n">
        <v>0.51</v>
      </c>
      <c r="Y71" t="n">
        <v>1</v>
      </c>
      <c r="Z71" t="n">
        <v>10</v>
      </c>
      <c r="AA71" t="n">
        <v>629.6750286110583</v>
      </c>
      <c r="AB71" t="n">
        <v>861.5491534473487</v>
      </c>
      <c r="AC71" t="n">
        <v>779.3241114341643</v>
      </c>
      <c r="AD71" t="n">
        <v>629675.0286110584</v>
      </c>
      <c r="AE71" t="n">
        <v>861549.1534473486</v>
      </c>
      <c r="AF71" t="n">
        <v>1.601104755437526e-05</v>
      </c>
      <c r="AG71" t="n">
        <v>33</v>
      </c>
      <c r="AH71" t="n">
        <v>779324.1114341642</v>
      </c>
    </row>
    <row r="72">
      <c r="A72" t="n">
        <v>70</v>
      </c>
      <c r="B72" t="n">
        <v>145</v>
      </c>
      <c r="C72" t="inlineStr">
        <is>
          <t xml:space="preserve">CONCLUIDO	</t>
        </is>
      </c>
      <c r="D72" t="n">
        <v>3.556</v>
      </c>
      <c r="E72" t="n">
        <v>28.12</v>
      </c>
      <c r="F72" t="n">
        <v>24.2</v>
      </c>
      <c r="G72" t="n">
        <v>80.67</v>
      </c>
      <c r="H72" t="n">
        <v>1.02</v>
      </c>
      <c r="I72" t="n">
        <v>18</v>
      </c>
      <c r="J72" t="n">
        <v>322.49</v>
      </c>
      <c r="K72" t="n">
        <v>61.2</v>
      </c>
      <c r="L72" t="n">
        <v>18.5</v>
      </c>
      <c r="M72" t="n">
        <v>16</v>
      </c>
      <c r="N72" t="n">
        <v>97.79000000000001</v>
      </c>
      <c r="O72" t="n">
        <v>40007.56</v>
      </c>
      <c r="P72" t="n">
        <v>434.66</v>
      </c>
      <c r="Q72" t="n">
        <v>452.57</v>
      </c>
      <c r="R72" t="n">
        <v>77.93000000000001</v>
      </c>
      <c r="S72" t="n">
        <v>57.64</v>
      </c>
      <c r="T72" t="n">
        <v>8013.95</v>
      </c>
      <c r="U72" t="n">
        <v>0.74</v>
      </c>
      <c r="V72" t="n">
        <v>0.88</v>
      </c>
      <c r="W72" t="n">
        <v>6.82</v>
      </c>
      <c r="X72" t="n">
        <v>0.48</v>
      </c>
      <c r="Y72" t="n">
        <v>1</v>
      </c>
      <c r="Z72" t="n">
        <v>10</v>
      </c>
      <c r="AA72" t="n">
        <v>628.3743551150259</v>
      </c>
      <c r="AB72" t="n">
        <v>859.7695145884119</v>
      </c>
      <c r="AC72" t="n">
        <v>777.7143188101857</v>
      </c>
      <c r="AD72" t="n">
        <v>628374.3551150259</v>
      </c>
      <c r="AE72" t="n">
        <v>859769.5145884119</v>
      </c>
      <c r="AF72" t="n">
        <v>1.606208849926889e-05</v>
      </c>
      <c r="AG72" t="n">
        <v>33</v>
      </c>
      <c r="AH72" t="n">
        <v>777714.3188101857</v>
      </c>
    </row>
    <row r="73">
      <c r="A73" t="n">
        <v>71</v>
      </c>
      <c r="B73" t="n">
        <v>145</v>
      </c>
      <c r="C73" t="inlineStr">
        <is>
          <t xml:space="preserve">CONCLUIDO	</t>
        </is>
      </c>
      <c r="D73" t="n">
        <v>3.5541</v>
      </c>
      <c r="E73" t="n">
        <v>28.14</v>
      </c>
      <c r="F73" t="n">
        <v>24.22</v>
      </c>
      <c r="G73" t="n">
        <v>80.72</v>
      </c>
      <c r="H73" t="n">
        <v>1.03</v>
      </c>
      <c r="I73" t="n">
        <v>18</v>
      </c>
      <c r="J73" t="n">
        <v>323.06</v>
      </c>
      <c r="K73" t="n">
        <v>61.2</v>
      </c>
      <c r="L73" t="n">
        <v>18.75</v>
      </c>
      <c r="M73" t="n">
        <v>16</v>
      </c>
      <c r="N73" t="n">
        <v>98.11</v>
      </c>
      <c r="O73" t="n">
        <v>40077.9</v>
      </c>
      <c r="P73" t="n">
        <v>435.21</v>
      </c>
      <c r="Q73" t="n">
        <v>452.58</v>
      </c>
      <c r="R73" t="n">
        <v>78.56999999999999</v>
      </c>
      <c r="S73" t="n">
        <v>57.64</v>
      </c>
      <c r="T73" t="n">
        <v>8332.139999999999</v>
      </c>
      <c r="U73" t="n">
        <v>0.73</v>
      </c>
      <c r="V73" t="n">
        <v>0.88</v>
      </c>
      <c r="W73" t="n">
        <v>6.82</v>
      </c>
      <c r="X73" t="n">
        <v>0.49</v>
      </c>
      <c r="Y73" t="n">
        <v>1</v>
      </c>
      <c r="Z73" t="n">
        <v>10</v>
      </c>
      <c r="AA73" t="n">
        <v>628.9536552290476</v>
      </c>
      <c r="AB73" t="n">
        <v>860.5621385613338</v>
      </c>
      <c r="AC73" t="n">
        <v>778.4312958635867</v>
      </c>
      <c r="AD73" t="n">
        <v>628953.6552290476</v>
      </c>
      <c r="AE73" t="n">
        <v>860562.1385613338</v>
      </c>
      <c r="AF73" t="n">
        <v>1.605350639349032e-05</v>
      </c>
      <c r="AG73" t="n">
        <v>33</v>
      </c>
      <c r="AH73" t="n">
        <v>778431.2958635867</v>
      </c>
    </row>
    <row r="74">
      <c r="A74" t="n">
        <v>72</v>
      </c>
      <c r="B74" t="n">
        <v>145</v>
      </c>
      <c r="C74" t="inlineStr">
        <is>
          <t xml:space="preserve">CONCLUIDO	</t>
        </is>
      </c>
      <c r="D74" t="n">
        <v>3.5556</v>
      </c>
      <c r="E74" t="n">
        <v>28.12</v>
      </c>
      <c r="F74" t="n">
        <v>24.21</v>
      </c>
      <c r="G74" t="n">
        <v>80.69</v>
      </c>
      <c r="H74" t="n">
        <v>1.05</v>
      </c>
      <c r="I74" t="n">
        <v>18</v>
      </c>
      <c r="J74" t="n">
        <v>323.63</v>
      </c>
      <c r="K74" t="n">
        <v>61.2</v>
      </c>
      <c r="L74" t="n">
        <v>19</v>
      </c>
      <c r="M74" t="n">
        <v>16</v>
      </c>
      <c r="N74" t="n">
        <v>98.43000000000001</v>
      </c>
      <c r="O74" t="n">
        <v>40148.52</v>
      </c>
      <c r="P74" t="n">
        <v>434.97</v>
      </c>
      <c r="Q74" t="n">
        <v>452.59</v>
      </c>
      <c r="R74" t="n">
        <v>78.08</v>
      </c>
      <c r="S74" t="n">
        <v>57.64</v>
      </c>
      <c r="T74" t="n">
        <v>8087.32</v>
      </c>
      <c r="U74" t="n">
        <v>0.74</v>
      </c>
      <c r="V74" t="n">
        <v>0.88</v>
      </c>
      <c r="W74" t="n">
        <v>6.82</v>
      </c>
      <c r="X74" t="n">
        <v>0.48</v>
      </c>
      <c r="Y74" t="n">
        <v>1</v>
      </c>
      <c r="Z74" t="n">
        <v>10</v>
      </c>
      <c r="AA74" t="n">
        <v>628.6366242252623</v>
      </c>
      <c r="AB74" t="n">
        <v>860.128362755534</v>
      </c>
      <c r="AC74" t="n">
        <v>778.0389190118842</v>
      </c>
      <c r="AD74" t="n">
        <v>628636.6242252623</v>
      </c>
      <c r="AE74" t="n">
        <v>860128.362755534</v>
      </c>
      <c r="AF74" t="n">
        <v>1.606028174015761e-05</v>
      </c>
      <c r="AG74" t="n">
        <v>33</v>
      </c>
      <c r="AH74" t="n">
        <v>778038.9190118843</v>
      </c>
    </row>
    <row r="75">
      <c r="A75" t="n">
        <v>73</v>
      </c>
      <c r="B75" t="n">
        <v>145</v>
      </c>
      <c r="C75" t="inlineStr">
        <is>
          <t xml:space="preserve">CONCLUIDO	</t>
        </is>
      </c>
      <c r="D75" t="n">
        <v>3.5556</v>
      </c>
      <c r="E75" t="n">
        <v>28.12</v>
      </c>
      <c r="F75" t="n">
        <v>24.21</v>
      </c>
      <c r="G75" t="n">
        <v>80.69</v>
      </c>
      <c r="H75" t="n">
        <v>1.06</v>
      </c>
      <c r="I75" t="n">
        <v>18</v>
      </c>
      <c r="J75" t="n">
        <v>324.2</v>
      </c>
      <c r="K75" t="n">
        <v>61.2</v>
      </c>
      <c r="L75" t="n">
        <v>19.25</v>
      </c>
      <c r="M75" t="n">
        <v>16</v>
      </c>
      <c r="N75" t="n">
        <v>98.75</v>
      </c>
      <c r="O75" t="n">
        <v>40219.17</v>
      </c>
      <c r="P75" t="n">
        <v>434.55</v>
      </c>
      <c r="Q75" t="n">
        <v>452.59</v>
      </c>
      <c r="R75" t="n">
        <v>77.97</v>
      </c>
      <c r="S75" t="n">
        <v>57.64</v>
      </c>
      <c r="T75" t="n">
        <v>8034.08</v>
      </c>
      <c r="U75" t="n">
        <v>0.74</v>
      </c>
      <c r="V75" t="n">
        <v>0.88</v>
      </c>
      <c r="W75" t="n">
        <v>6.82</v>
      </c>
      <c r="X75" t="n">
        <v>0.48</v>
      </c>
      <c r="Y75" t="n">
        <v>1</v>
      </c>
      <c r="Z75" t="n">
        <v>10</v>
      </c>
      <c r="AA75" t="n">
        <v>628.3509249717376</v>
      </c>
      <c r="AB75" t="n">
        <v>859.7374564327001</v>
      </c>
      <c r="AC75" t="n">
        <v>777.6853202398611</v>
      </c>
      <c r="AD75" t="n">
        <v>628350.9249717377</v>
      </c>
      <c r="AE75" t="n">
        <v>859737.4564327002</v>
      </c>
      <c r="AF75" t="n">
        <v>1.606028174015761e-05</v>
      </c>
      <c r="AG75" t="n">
        <v>33</v>
      </c>
      <c r="AH75" t="n">
        <v>777685.320239861</v>
      </c>
    </row>
    <row r="76">
      <c r="A76" t="n">
        <v>74</v>
      </c>
      <c r="B76" t="n">
        <v>145</v>
      </c>
      <c r="C76" t="inlineStr">
        <is>
          <t xml:space="preserve">CONCLUIDO	</t>
        </is>
      </c>
      <c r="D76" t="n">
        <v>3.567</v>
      </c>
      <c r="E76" t="n">
        <v>28.03</v>
      </c>
      <c r="F76" t="n">
        <v>24.17</v>
      </c>
      <c r="G76" t="n">
        <v>85.3</v>
      </c>
      <c r="H76" t="n">
        <v>1.07</v>
      </c>
      <c r="I76" t="n">
        <v>17</v>
      </c>
      <c r="J76" t="n">
        <v>324.78</v>
      </c>
      <c r="K76" t="n">
        <v>61.2</v>
      </c>
      <c r="L76" t="n">
        <v>19.5</v>
      </c>
      <c r="M76" t="n">
        <v>15</v>
      </c>
      <c r="N76" t="n">
        <v>99.08</v>
      </c>
      <c r="O76" t="n">
        <v>40289.97</v>
      </c>
      <c r="P76" t="n">
        <v>433.72</v>
      </c>
      <c r="Q76" t="n">
        <v>452.58</v>
      </c>
      <c r="R76" t="n">
        <v>76.93000000000001</v>
      </c>
      <c r="S76" t="n">
        <v>57.64</v>
      </c>
      <c r="T76" t="n">
        <v>7519.53</v>
      </c>
      <c r="U76" t="n">
        <v>0.75</v>
      </c>
      <c r="V76" t="n">
        <v>0.88</v>
      </c>
      <c r="W76" t="n">
        <v>6.82</v>
      </c>
      <c r="X76" t="n">
        <v>0.44</v>
      </c>
      <c r="Y76" t="n">
        <v>1</v>
      </c>
      <c r="Z76" t="n">
        <v>10</v>
      </c>
      <c r="AA76" t="n">
        <v>626.6762683375418</v>
      </c>
      <c r="AB76" t="n">
        <v>857.4461173451568</v>
      </c>
      <c r="AC76" t="n">
        <v>775.6126633389184</v>
      </c>
      <c r="AD76" t="n">
        <v>626676.2683375418</v>
      </c>
      <c r="AE76" t="n">
        <v>857446.1173451568</v>
      </c>
      <c r="AF76" t="n">
        <v>1.611177437482906e-05</v>
      </c>
      <c r="AG76" t="n">
        <v>33</v>
      </c>
      <c r="AH76" t="n">
        <v>775612.6633389185</v>
      </c>
    </row>
    <row r="77">
      <c r="A77" t="n">
        <v>75</v>
      </c>
      <c r="B77" t="n">
        <v>145</v>
      </c>
      <c r="C77" t="inlineStr">
        <is>
          <t xml:space="preserve">CONCLUIDO	</t>
        </is>
      </c>
      <c r="D77" t="n">
        <v>3.5676</v>
      </c>
      <c r="E77" t="n">
        <v>28.03</v>
      </c>
      <c r="F77" t="n">
        <v>24.16</v>
      </c>
      <c r="G77" t="n">
        <v>85.29000000000001</v>
      </c>
      <c r="H77" t="n">
        <v>1.08</v>
      </c>
      <c r="I77" t="n">
        <v>17</v>
      </c>
      <c r="J77" t="n">
        <v>325.35</v>
      </c>
      <c r="K77" t="n">
        <v>61.2</v>
      </c>
      <c r="L77" t="n">
        <v>19.75</v>
      </c>
      <c r="M77" t="n">
        <v>15</v>
      </c>
      <c r="N77" t="n">
        <v>99.40000000000001</v>
      </c>
      <c r="O77" t="n">
        <v>40360.92</v>
      </c>
      <c r="P77" t="n">
        <v>434.22</v>
      </c>
      <c r="Q77" t="n">
        <v>452.6</v>
      </c>
      <c r="R77" t="n">
        <v>76.70999999999999</v>
      </c>
      <c r="S77" t="n">
        <v>57.64</v>
      </c>
      <c r="T77" t="n">
        <v>7406.36</v>
      </c>
      <c r="U77" t="n">
        <v>0.75</v>
      </c>
      <c r="V77" t="n">
        <v>0.88</v>
      </c>
      <c r="W77" t="n">
        <v>6.82</v>
      </c>
      <c r="X77" t="n">
        <v>0.44</v>
      </c>
      <c r="Y77" t="n">
        <v>1</v>
      </c>
      <c r="Z77" t="n">
        <v>10</v>
      </c>
      <c r="AA77" t="n">
        <v>626.9457977164374</v>
      </c>
      <c r="AB77" t="n">
        <v>857.8148993321586</v>
      </c>
      <c r="AC77" t="n">
        <v>775.9462492906696</v>
      </c>
      <c r="AD77" t="n">
        <v>626945.7977164374</v>
      </c>
      <c r="AE77" t="n">
        <v>857814.8993321586</v>
      </c>
      <c r="AF77" t="n">
        <v>1.611448451349598e-05</v>
      </c>
      <c r="AG77" t="n">
        <v>33</v>
      </c>
      <c r="AH77" t="n">
        <v>775946.2492906696</v>
      </c>
    </row>
    <row r="78">
      <c r="A78" t="n">
        <v>76</v>
      </c>
      <c r="B78" t="n">
        <v>145</v>
      </c>
      <c r="C78" t="inlineStr">
        <is>
          <t xml:space="preserve">CONCLUIDO	</t>
        </is>
      </c>
      <c r="D78" t="n">
        <v>3.5671</v>
      </c>
      <c r="E78" t="n">
        <v>28.03</v>
      </c>
      <c r="F78" t="n">
        <v>24.17</v>
      </c>
      <c r="G78" t="n">
        <v>85.3</v>
      </c>
      <c r="H78" t="n">
        <v>1.09</v>
      </c>
      <c r="I78" t="n">
        <v>17</v>
      </c>
      <c r="J78" t="n">
        <v>325.93</v>
      </c>
      <c r="K78" t="n">
        <v>61.2</v>
      </c>
      <c r="L78" t="n">
        <v>20</v>
      </c>
      <c r="M78" t="n">
        <v>15</v>
      </c>
      <c r="N78" t="n">
        <v>99.73</v>
      </c>
      <c r="O78" t="n">
        <v>40432.03</v>
      </c>
      <c r="P78" t="n">
        <v>434.55</v>
      </c>
      <c r="Q78" t="n">
        <v>452.55</v>
      </c>
      <c r="R78" t="n">
        <v>76.78</v>
      </c>
      <c r="S78" t="n">
        <v>57.64</v>
      </c>
      <c r="T78" t="n">
        <v>7444.33</v>
      </c>
      <c r="U78" t="n">
        <v>0.75</v>
      </c>
      <c r="V78" t="n">
        <v>0.88</v>
      </c>
      <c r="W78" t="n">
        <v>6.82</v>
      </c>
      <c r="X78" t="n">
        <v>0.44</v>
      </c>
      <c r="Y78" t="n">
        <v>1</v>
      </c>
      <c r="Z78" t="n">
        <v>10</v>
      </c>
      <c r="AA78" t="n">
        <v>627.2298369002368</v>
      </c>
      <c r="AB78" t="n">
        <v>858.2035342743574</v>
      </c>
      <c r="AC78" t="n">
        <v>776.2977934594373</v>
      </c>
      <c r="AD78" t="n">
        <v>627229.8369002368</v>
      </c>
      <c r="AE78" t="n">
        <v>858203.5342743574</v>
      </c>
      <c r="AF78" t="n">
        <v>1.611222606460688e-05</v>
      </c>
      <c r="AG78" t="n">
        <v>33</v>
      </c>
      <c r="AH78" t="n">
        <v>776297.7934594373</v>
      </c>
    </row>
    <row r="79">
      <c r="A79" t="n">
        <v>77</v>
      </c>
      <c r="B79" t="n">
        <v>145</v>
      </c>
      <c r="C79" t="inlineStr">
        <is>
          <t xml:space="preserve">CONCLUIDO	</t>
        </is>
      </c>
      <c r="D79" t="n">
        <v>3.5668</v>
      </c>
      <c r="E79" t="n">
        <v>28.04</v>
      </c>
      <c r="F79" t="n">
        <v>24.17</v>
      </c>
      <c r="G79" t="n">
        <v>85.31</v>
      </c>
      <c r="H79" t="n">
        <v>1.11</v>
      </c>
      <c r="I79" t="n">
        <v>17</v>
      </c>
      <c r="J79" t="n">
        <v>326.51</v>
      </c>
      <c r="K79" t="n">
        <v>61.2</v>
      </c>
      <c r="L79" t="n">
        <v>20.25</v>
      </c>
      <c r="M79" t="n">
        <v>15</v>
      </c>
      <c r="N79" t="n">
        <v>100.06</v>
      </c>
      <c r="O79" t="n">
        <v>40503.29</v>
      </c>
      <c r="P79" t="n">
        <v>434.84</v>
      </c>
      <c r="Q79" t="n">
        <v>452.61</v>
      </c>
      <c r="R79" t="n">
        <v>76.95</v>
      </c>
      <c r="S79" t="n">
        <v>57.64</v>
      </c>
      <c r="T79" t="n">
        <v>7528.2</v>
      </c>
      <c r="U79" t="n">
        <v>0.75</v>
      </c>
      <c r="V79" t="n">
        <v>0.88</v>
      </c>
      <c r="W79" t="n">
        <v>6.82</v>
      </c>
      <c r="X79" t="n">
        <v>0.45</v>
      </c>
      <c r="Y79" t="n">
        <v>1</v>
      </c>
      <c r="Z79" t="n">
        <v>10</v>
      </c>
      <c r="AA79" t="n">
        <v>627.4541570054041</v>
      </c>
      <c r="AB79" t="n">
        <v>858.510458938552</v>
      </c>
      <c r="AC79" t="n">
        <v>776.5754256644526</v>
      </c>
      <c r="AD79" t="n">
        <v>627454.1570054041</v>
      </c>
      <c r="AE79" t="n">
        <v>858510.458938552</v>
      </c>
      <c r="AF79" t="n">
        <v>1.611087099527342e-05</v>
      </c>
      <c r="AG79" t="n">
        <v>33</v>
      </c>
      <c r="AH79" t="n">
        <v>776575.4256644526</v>
      </c>
    </row>
    <row r="80">
      <c r="A80" t="n">
        <v>78</v>
      </c>
      <c r="B80" t="n">
        <v>145</v>
      </c>
      <c r="C80" t="inlineStr">
        <is>
          <t xml:space="preserve">CONCLUIDO	</t>
        </is>
      </c>
      <c r="D80" t="n">
        <v>3.5644</v>
      </c>
      <c r="E80" t="n">
        <v>28.06</v>
      </c>
      <c r="F80" t="n">
        <v>24.19</v>
      </c>
      <c r="G80" t="n">
        <v>85.38</v>
      </c>
      <c r="H80" t="n">
        <v>1.12</v>
      </c>
      <c r="I80" t="n">
        <v>17</v>
      </c>
      <c r="J80" t="n">
        <v>327.08</v>
      </c>
      <c r="K80" t="n">
        <v>61.2</v>
      </c>
      <c r="L80" t="n">
        <v>20.5</v>
      </c>
      <c r="M80" t="n">
        <v>15</v>
      </c>
      <c r="N80" t="n">
        <v>100.39</v>
      </c>
      <c r="O80" t="n">
        <v>40574.7</v>
      </c>
      <c r="P80" t="n">
        <v>435</v>
      </c>
      <c r="Q80" t="n">
        <v>452.56</v>
      </c>
      <c r="R80" t="n">
        <v>77.47</v>
      </c>
      <c r="S80" t="n">
        <v>57.64</v>
      </c>
      <c r="T80" t="n">
        <v>7788.56</v>
      </c>
      <c r="U80" t="n">
        <v>0.74</v>
      </c>
      <c r="V80" t="n">
        <v>0.88</v>
      </c>
      <c r="W80" t="n">
        <v>6.82</v>
      </c>
      <c r="X80" t="n">
        <v>0.47</v>
      </c>
      <c r="Y80" t="n">
        <v>1</v>
      </c>
      <c r="Z80" t="n">
        <v>10</v>
      </c>
      <c r="AA80" t="n">
        <v>627.8128362868196</v>
      </c>
      <c r="AB80" t="n">
        <v>859.0012197551977</v>
      </c>
      <c r="AC80" t="n">
        <v>777.0193489575449</v>
      </c>
      <c r="AD80" t="n">
        <v>627812.8362868195</v>
      </c>
      <c r="AE80" t="n">
        <v>859001.2197551976</v>
      </c>
      <c r="AF80" t="n">
        <v>1.610003044060575e-05</v>
      </c>
      <c r="AG80" t="n">
        <v>33</v>
      </c>
      <c r="AH80" t="n">
        <v>777019.3489575449</v>
      </c>
    </row>
    <row r="81">
      <c r="A81" t="n">
        <v>79</v>
      </c>
      <c r="B81" t="n">
        <v>145</v>
      </c>
      <c r="C81" t="inlineStr">
        <is>
          <t xml:space="preserve">CONCLUIDO	</t>
        </is>
      </c>
      <c r="D81" t="n">
        <v>3.5745</v>
      </c>
      <c r="E81" t="n">
        <v>27.98</v>
      </c>
      <c r="F81" t="n">
        <v>24.16</v>
      </c>
      <c r="G81" t="n">
        <v>90.62</v>
      </c>
      <c r="H81" t="n">
        <v>1.13</v>
      </c>
      <c r="I81" t="n">
        <v>16</v>
      </c>
      <c r="J81" t="n">
        <v>327.66</v>
      </c>
      <c r="K81" t="n">
        <v>61.2</v>
      </c>
      <c r="L81" t="n">
        <v>20.75</v>
      </c>
      <c r="M81" t="n">
        <v>14</v>
      </c>
      <c r="N81" t="n">
        <v>100.72</v>
      </c>
      <c r="O81" t="n">
        <v>40646.27</v>
      </c>
      <c r="P81" t="n">
        <v>434.49</v>
      </c>
      <c r="Q81" t="n">
        <v>452.57</v>
      </c>
      <c r="R81" t="n">
        <v>76.64</v>
      </c>
      <c r="S81" t="n">
        <v>57.64</v>
      </c>
      <c r="T81" t="n">
        <v>7376.73</v>
      </c>
      <c r="U81" t="n">
        <v>0.75</v>
      </c>
      <c r="V81" t="n">
        <v>0.88</v>
      </c>
      <c r="W81" t="n">
        <v>6.82</v>
      </c>
      <c r="X81" t="n">
        <v>0.44</v>
      </c>
      <c r="Y81" t="n">
        <v>1</v>
      </c>
      <c r="Z81" t="n">
        <v>10</v>
      </c>
      <c r="AA81" t="n">
        <v>626.4939764445294</v>
      </c>
      <c r="AB81" t="n">
        <v>857.1966975349866</v>
      </c>
      <c r="AC81" t="n">
        <v>775.3870478053677</v>
      </c>
      <c r="AD81" t="n">
        <v>626493.9764445294</v>
      </c>
      <c r="AE81" t="n">
        <v>857196.6975349865</v>
      </c>
      <c r="AF81" t="n">
        <v>1.614565110816554e-05</v>
      </c>
      <c r="AG81" t="n">
        <v>33</v>
      </c>
      <c r="AH81" t="n">
        <v>775387.0478053677</v>
      </c>
    </row>
    <row r="82">
      <c r="A82" t="n">
        <v>80</v>
      </c>
      <c r="B82" t="n">
        <v>145</v>
      </c>
      <c r="C82" t="inlineStr">
        <is>
          <t xml:space="preserve">CONCLUIDO	</t>
        </is>
      </c>
      <c r="D82" t="n">
        <v>3.5761</v>
      </c>
      <c r="E82" t="n">
        <v>27.96</v>
      </c>
      <c r="F82" t="n">
        <v>24.15</v>
      </c>
      <c r="G82" t="n">
        <v>90.56999999999999</v>
      </c>
      <c r="H82" t="n">
        <v>1.14</v>
      </c>
      <c r="I82" t="n">
        <v>16</v>
      </c>
      <c r="J82" t="n">
        <v>328.25</v>
      </c>
      <c r="K82" t="n">
        <v>61.2</v>
      </c>
      <c r="L82" t="n">
        <v>21</v>
      </c>
      <c r="M82" t="n">
        <v>14</v>
      </c>
      <c r="N82" t="n">
        <v>101.05</v>
      </c>
      <c r="O82" t="n">
        <v>40718</v>
      </c>
      <c r="P82" t="n">
        <v>434.38</v>
      </c>
      <c r="Q82" t="n">
        <v>452.57</v>
      </c>
      <c r="R82" t="n">
        <v>76.26000000000001</v>
      </c>
      <c r="S82" t="n">
        <v>57.64</v>
      </c>
      <c r="T82" t="n">
        <v>7189.92</v>
      </c>
      <c r="U82" t="n">
        <v>0.76</v>
      </c>
      <c r="V82" t="n">
        <v>0.88</v>
      </c>
      <c r="W82" t="n">
        <v>6.82</v>
      </c>
      <c r="X82" t="n">
        <v>0.43</v>
      </c>
      <c r="Y82" t="n">
        <v>1</v>
      </c>
      <c r="Z82" t="n">
        <v>10</v>
      </c>
      <c r="AA82" t="n">
        <v>626.2585392235089</v>
      </c>
      <c r="AB82" t="n">
        <v>856.8745619424293</v>
      </c>
      <c r="AC82" t="n">
        <v>775.0956563816441</v>
      </c>
      <c r="AD82" t="n">
        <v>626258.5392235089</v>
      </c>
      <c r="AE82" t="n">
        <v>856874.5619424293</v>
      </c>
      <c r="AF82" t="n">
        <v>1.615287814461065e-05</v>
      </c>
      <c r="AG82" t="n">
        <v>33</v>
      </c>
      <c r="AH82" t="n">
        <v>775095.6563816441</v>
      </c>
    </row>
    <row r="83">
      <c r="A83" t="n">
        <v>81</v>
      </c>
      <c r="B83" t="n">
        <v>145</v>
      </c>
      <c r="C83" t="inlineStr">
        <is>
          <t xml:space="preserve">CONCLUIDO	</t>
        </is>
      </c>
      <c r="D83" t="n">
        <v>3.5763</v>
      </c>
      <c r="E83" t="n">
        <v>27.96</v>
      </c>
      <c r="F83" t="n">
        <v>24.15</v>
      </c>
      <c r="G83" t="n">
        <v>90.56</v>
      </c>
      <c r="H83" t="n">
        <v>1.15</v>
      </c>
      <c r="I83" t="n">
        <v>16</v>
      </c>
      <c r="J83" t="n">
        <v>328.83</v>
      </c>
      <c r="K83" t="n">
        <v>61.2</v>
      </c>
      <c r="L83" t="n">
        <v>21.25</v>
      </c>
      <c r="M83" t="n">
        <v>14</v>
      </c>
      <c r="N83" t="n">
        <v>101.38</v>
      </c>
      <c r="O83" t="n">
        <v>40789.89</v>
      </c>
      <c r="P83" t="n">
        <v>434.56</v>
      </c>
      <c r="Q83" t="n">
        <v>452.6</v>
      </c>
      <c r="R83" t="n">
        <v>76.19</v>
      </c>
      <c r="S83" t="n">
        <v>57.64</v>
      </c>
      <c r="T83" t="n">
        <v>7155.42</v>
      </c>
      <c r="U83" t="n">
        <v>0.76</v>
      </c>
      <c r="V83" t="n">
        <v>0.88</v>
      </c>
      <c r="W83" t="n">
        <v>6.82</v>
      </c>
      <c r="X83" t="n">
        <v>0.42</v>
      </c>
      <c r="Y83" t="n">
        <v>1</v>
      </c>
      <c r="Z83" t="n">
        <v>10</v>
      </c>
      <c r="AA83" t="n">
        <v>626.3619290322129</v>
      </c>
      <c r="AB83" t="n">
        <v>857.0160244399344</v>
      </c>
      <c r="AC83" t="n">
        <v>775.2236178969312</v>
      </c>
      <c r="AD83" t="n">
        <v>626361.9290322128</v>
      </c>
      <c r="AE83" t="n">
        <v>857016.0244399344</v>
      </c>
      <c r="AF83" t="n">
        <v>1.615378152416629e-05</v>
      </c>
      <c r="AG83" t="n">
        <v>33</v>
      </c>
      <c r="AH83" t="n">
        <v>775223.6178969311</v>
      </c>
    </row>
    <row r="84">
      <c r="A84" t="n">
        <v>82</v>
      </c>
      <c r="B84" t="n">
        <v>145</v>
      </c>
      <c r="C84" t="inlineStr">
        <is>
          <t xml:space="preserve">CONCLUIDO	</t>
        </is>
      </c>
      <c r="D84" t="n">
        <v>3.5764</v>
      </c>
      <c r="E84" t="n">
        <v>27.96</v>
      </c>
      <c r="F84" t="n">
        <v>24.15</v>
      </c>
      <c r="G84" t="n">
        <v>90.56</v>
      </c>
      <c r="H84" t="n">
        <v>1.16</v>
      </c>
      <c r="I84" t="n">
        <v>16</v>
      </c>
      <c r="J84" t="n">
        <v>329.41</v>
      </c>
      <c r="K84" t="n">
        <v>61.2</v>
      </c>
      <c r="L84" t="n">
        <v>21.5</v>
      </c>
      <c r="M84" t="n">
        <v>14</v>
      </c>
      <c r="N84" t="n">
        <v>101.71</v>
      </c>
      <c r="O84" t="n">
        <v>40861.93</v>
      </c>
      <c r="P84" t="n">
        <v>434.62</v>
      </c>
      <c r="Q84" t="n">
        <v>452.55</v>
      </c>
      <c r="R84" t="n">
        <v>76.31</v>
      </c>
      <c r="S84" t="n">
        <v>57.64</v>
      </c>
      <c r="T84" t="n">
        <v>7215.44</v>
      </c>
      <c r="U84" t="n">
        <v>0.76</v>
      </c>
      <c r="V84" t="n">
        <v>0.88</v>
      </c>
      <c r="W84" t="n">
        <v>6.82</v>
      </c>
      <c r="X84" t="n">
        <v>0.43</v>
      </c>
      <c r="Y84" t="n">
        <v>1</v>
      </c>
      <c r="Z84" t="n">
        <v>10</v>
      </c>
      <c r="AA84" t="n">
        <v>626.3933311963706</v>
      </c>
      <c r="AB84" t="n">
        <v>857.0589902663006</v>
      </c>
      <c r="AC84" t="n">
        <v>775.2624831251319</v>
      </c>
      <c r="AD84" t="n">
        <v>626393.3311963705</v>
      </c>
      <c r="AE84" t="n">
        <v>857058.9902663006</v>
      </c>
      <c r="AF84" t="n">
        <v>1.615423321394411e-05</v>
      </c>
      <c r="AG84" t="n">
        <v>33</v>
      </c>
      <c r="AH84" t="n">
        <v>775262.4831251319</v>
      </c>
    </row>
    <row r="85">
      <c r="A85" t="n">
        <v>83</v>
      </c>
      <c r="B85" t="n">
        <v>145</v>
      </c>
      <c r="C85" t="inlineStr">
        <is>
          <t xml:space="preserve">CONCLUIDO	</t>
        </is>
      </c>
      <c r="D85" t="n">
        <v>3.5741</v>
      </c>
      <c r="E85" t="n">
        <v>27.98</v>
      </c>
      <c r="F85" t="n">
        <v>24.17</v>
      </c>
      <c r="G85" t="n">
        <v>90.63</v>
      </c>
      <c r="H85" t="n">
        <v>1.17</v>
      </c>
      <c r="I85" t="n">
        <v>16</v>
      </c>
      <c r="J85" t="n">
        <v>330</v>
      </c>
      <c r="K85" t="n">
        <v>61.2</v>
      </c>
      <c r="L85" t="n">
        <v>21.75</v>
      </c>
      <c r="M85" t="n">
        <v>14</v>
      </c>
      <c r="N85" t="n">
        <v>102.05</v>
      </c>
      <c r="O85" t="n">
        <v>40934.14</v>
      </c>
      <c r="P85" t="n">
        <v>435.13</v>
      </c>
      <c r="Q85" t="n">
        <v>452.61</v>
      </c>
      <c r="R85" t="n">
        <v>76.73</v>
      </c>
      <c r="S85" t="n">
        <v>57.64</v>
      </c>
      <c r="T85" t="n">
        <v>7424.78</v>
      </c>
      <c r="U85" t="n">
        <v>0.75</v>
      </c>
      <c r="V85" t="n">
        <v>0.88</v>
      </c>
      <c r="W85" t="n">
        <v>6.82</v>
      </c>
      <c r="X85" t="n">
        <v>0.44</v>
      </c>
      <c r="Y85" t="n">
        <v>1</v>
      </c>
      <c r="Z85" t="n">
        <v>10</v>
      </c>
      <c r="AA85" t="n">
        <v>626.9779936292872</v>
      </c>
      <c r="AB85" t="n">
        <v>857.8589512005033</v>
      </c>
      <c r="AC85" t="n">
        <v>775.9860969105265</v>
      </c>
      <c r="AD85" t="n">
        <v>626977.9936292872</v>
      </c>
      <c r="AE85" t="n">
        <v>857858.9512005033</v>
      </c>
      <c r="AF85" t="n">
        <v>1.614384434905426e-05</v>
      </c>
      <c r="AG85" t="n">
        <v>33</v>
      </c>
      <c r="AH85" t="n">
        <v>775986.0969105265</v>
      </c>
    </row>
    <row r="86">
      <c r="A86" t="n">
        <v>84</v>
      </c>
      <c r="B86" t="n">
        <v>145</v>
      </c>
      <c r="C86" t="inlineStr">
        <is>
          <t xml:space="preserve">CONCLUIDO	</t>
        </is>
      </c>
      <c r="D86" t="n">
        <v>3.5749</v>
      </c>
      <c r="E86" t="n">
        <v>27.97</v>
      </c>
      <c r="F86" t="n">
        <v>24.16</v>
      </c>
      <c r="G86" t="n">
        <v>90.61</v>
      </c>
      <c r="H86" t="n">
        <v>1.19</v>
      </c>
      <c r="I86" t="n">
        <v>16</v>
      </c>
      <c r="J86" t="n">
        <v>330.59</v>
      </c>
      <c r="K86" t="n">
        <v>61.2</v>
      </c>
      <c r="L86" t="n">
        <v>22</v>
      </c>
      <c r="M86" t="n">
        <v>14</v>
      </c>
      <c r="N86" t="n">
        <v>102.39</v>
      </c>
      <c r="O86" t="n">
        <v>41006.51</v>
      </c>
      <c r="P86" t="n">
        <v>434.82</v>
      </c>
      <c r="Q86" t="n">
        <v>452.58</v>
      </c>
      <c r="R86" t="n">
        <v>76.54000000000001</v>
      </c>
      <c r="S86" t="n">
        <v>57.64</v>
      </c>
      <c r="T86" t="n">
        <v>7328.61</v>
      </c>
      <c r="U86" t="n">
        <v>0.75</v>
      </c>
      <c r="V86" t="n">
        <v>0.88</v>
      </c>
      <c r="W86" t="n">
        <v>6.82</v>
      </c>
      <c r="X86" t="n">
        <v>0.44</v>
      </c>
      <c r="Y86" t="n">
        <v>1</v>
      </c>
      <c r="Z86" t="n">
        <v>10</v>
      </c>
      <c r="AA86" t="n">
        <v>626.6805137807592</v>
      </c>
      <c r="AB86" t="n">
        <v>857.4519261478625</v>
      </c>
      <c r="AC86" t="n">
        <v>775.6179177576465</v>
      </c>
      <c r="AD86" t="n">
        <v>626680.5137807592</v>
      </c>
      <c r="AE86" t="n">
        <v>857451.9261478626</v>
      </c>
      <c r="AF86" t="n">
        <v>1.614745786727682e-05</v>
      </c>
      <c r="AG86" t="n">
        <v>33</v>
      </c>
      <c r="AH86" t="n">
        <v>775617.9177576465</v>
      </c>
    </row>
    <row r="87">
      <c r="A87" t="n">
        <v>85</v>
      </c>
      <c r="B87" t="n">
        <v>145</v>
      </c>
      <c r="C87" t="inlineStr">
        <is>
          <t xml:space="preserve">CONCLUIDO	</t>
        </is>
      </c>
      <c r="D87" t="n">
        <v>3.5849</v>
      </c>
      <c r="E87" t="n">
        <v>27.89</v>
      </c>
      <c r="F87" t="n">
        <v>24.14</v>
      </c>
      <c r="G87" t="n">
        <v>96.55</v>
      </c>
      <c r="H87" t="n">
        <v>1.2</v>
      </c>
      <c r="I87" t="n">
        <v>15</v>
      </c>
      <c r="J87" t="n">
        <v>331.17</v>
      </c>
      <c r="K87" t="n">
        <v>61.2</v>
      </c>
      <c r="L87" t="n">
        <v>22.25</v>
      </c>
      <c r="M87" t="n">
        <v>13</v>
      </c>
      <c r="N87" t="n">
        <v>102.72</v>
      </c>
      <c r="O87" t="n">
        <v>41079.04</v>
      </c>
      <c r="P87" t="n">
        <v>434.26</v>
      </c>
      <c r="Q87" t="n">
        <v>452.63</v>
      </c>
      <c r="R87" t="n">
        <v>75.86</v>
      </c>
      <c r="S87" t="n">
        <v>57.64</v>
      </c>
      <c r="T87" t="n">
        <v>6990.61</v>
      </c>
      <c r="U87" t="n">
        <v>0.76</v>
      </c>
      <c r="V87" t="n">
        <v>0.88</v>
      </c>
      <c r="W87" t="n">
        <v>6.82</v>
      </c>
      <c r="X87" t="n">
        <v>0.41</v>
      </c>
      <c r="Y87" t="n">
        <v>1</v>
      </c>
      <c r="Z87" t="n">
        <v>10</v>
      </c>
      <c r="AA87" t="n">
        <v>625.3582378263543</v>
      </c>
      <c r="AB87" t="n">
        <v>855.6427298523479</v>
      </c>
      <c r="AC87" t="n">
        <v>773.9813886173528</v>
      </c>
      <c r="AD87" t="n">
        <v>625358.2378263543</v>
      </c>
      <c r="AE87" t="n">
        <v>855642.7298523479</v>
      </c>
      <c r="AF87" t="n">
        <v>1.619262684505879e-05</v>
      </c>
      <c r="AG87" t="n">
        <v>33</v>
      </c>
      <c r="AH87" t="n">
        <v>773981.3886173528</v>
      </c>
    </row>
    <row r="88">
      <c r="A88" t="n">
        <v>86</v>
      </c>
      <c r="B88" t="n">
        <v>145</v>
      </c>
      <c r="C88" t="inlineStr">
        <is>
          <t xml:space="preserve">CONCLUIDO	</t>
        </is>
      </c>
      <c r="D88" t="n">
        <v>3.5876</v>
      </c>
      <c r="E88" t="n">
        <v>27.87</v>
      </c>
      <c r="F88" t="n">
        <v>24.12</v>
      </c>
      <c r="G88" t="n">
        <v>96.47</v>
      </c>
      <c r="H88" t="n">
        <v>1.21</v>
      </c>
      <c r="I88" t="n">
        <v>15</v>
      </c>
      <c r="J88" t="n">
        <v>331.76</v>
      </c>
      <c r="K88" t="n">
        <v>61.2</v>
      </c>
      <c r="L88" t="n">
        <v>22.5</v>
      </c>
      <c r="M88" t="n">
        <v>13</v>
      </c>
      <c r="N88" t="n">
        <v>103.06</v>
      </c>
      <c r="O88" t="n">
        <v>41151.74</v>
      </c>
      <c r="P88" t="n">
        <v>434.13</v>
      </c>
      <c r="Q88" t="n">
        <v>452.59</v>
      </c>
      <c r="R88" t="n">
        <v>75.09</v>
      </c>
      <c r="S88" t="n">
        <v>57.64</v>
      </c>
      <c r="T88" t="n">
        <v>6606.27</v>
      </c>
      <c r="U88" t="n">
        <v>0.77</v>
      </c>
      <c r="V88" t="n">
        <v>0.88</v>
      </c>
      <c r="W88" t="n">
        <v>6.82</v>
      </c>
      <c r="X88" t="n">
        <v>0.39</v>
      </c>
      <c r="Y88" t="n">
        <v>1</v>
      </c>
      <c r="Z88" t="n">
        <v>10</v>
      </c>
      <c r="AA88" t="n">
        <v>624.9961511234327</v>
      </c>
      <c r="AB88" t="n">
        <v>855.1473068512724</v>
      </c>
      <c r="AC88" t="n">
        <v>773.5332480921695</v>
      </c>
      <c r="AD88" t="n">
        <v>624996.1511234327</v>
      </c>
      <c r="AE88" t="n">
        <v>855147.3068512725</v>
      </c>
      <c r="AF88" t="n">
        <v>1.620482246905992e-05</v>
      </c>
      <c r="AG88" t="n">
        <v>33</v>
      </c>
      <c r="AH88" t="n">
        <v>773533.2480921695</v>
      </c>
    </row>
    <row r="89">
      <c r="A89" t="n">
        <v>87</v>
      </c>
      <c r="B89" t="n">
        <v>145</v>
      </c>
      <c r="C89" t="inlineStr">
        <is>
          <t xml:space="preserve">CONCLUIDO	</t>
        </is>
      </c>
      <c r="D89" t="n">
        <v>3.5867</v>
      </c>
      <c r="E89" t="n">
        <v>27.88</v>
      </c>
      <c r="F89" t="n">
        <v>24.12</v>
      </c>
      <c r="G89" t="n">
        <v>96.48999999999999</v>
      </c>
      <c r="H89" t="n">
        <v>1.22</v>
      </c>
      <c r="I89" t="n">
        <v>15</v>
      </c>
      <c r="J89" t="n">
        <v>332.35</v>
      </c>
      <c r="K89" t="n">
        <v>61.2</v>
      </c>
      <c r="L89" t="n">
        <v>22.75</v>
      </c>
      <c r="M89" t="n">
        <v>13</v>
      </c>
      <c r="N89" t="n">
        <v>103.41</v>
      </c>
      <c r="O89" t="n">
        <v>41224.6</v>
      </c>
      <c r="P89" t="n">
        <v>434.46</v>
      </c>
      <c r="Q89" t="n">
        <v>452.59</v>
      </c>
      <c r="R89" t="n">
        <v>75.39</v>
      </c>
      <c r="S89" t="n">
        <v>57.64</v>
      </c>
      <c r="T89" t="n">
        <v>6757.84</v>
      </c>
      <c r="U89" t="n">
        <v>0.76</v>
      </c>
      <c r="V89" t="n">
        <v>0.88</v>
      </c>
      <c r="W89" t="n">
        <v>6.82</v>
      </c>
      <c r="X89" t="n">
        <v>0.4</v>
      </c>
      <c r="Y89" t="n">
        <v>1</v>
      </c>
      <c r="Z89" t="n">
        <v>10</v>
      </c>
      <c r="AA89" t="n">
        <v>625.3006746353138</v>
      </c>
      <c r="AB89" t="n">
        <v>855.5639693548575</v>
      </c>
      <c r="AC89" t="n">
        <v>773.9101449112017</v>
      </c>
      <c r="AD89" t="n">
        <v>625300.6746353138</v>
      </c>
      <c r="AE89" t="n">
        <v>855563.9693548575</v>
      </c>
      <c r="AF89" t="n">
        <v>1.620075726105954e-05</v>
      </c>
      <c r="AG89" t="n">
        <v>33</v>
      </c>
      <c r="AH89" t="n">
        <v>773910.1449112017</v>
      </c>
    </row>
    <row r="90">
      <c r="A90" t="n">
        <v>88</v>
      </c>
      <c r="B90" t="n">
        <v>145</v>
      </c>
      <c r="C90" t="inlineStr">
        <is>
          <t xml:space="preserve">CONCLUIDO	</t>
        </is>
      </c>
      <c r="D90" t="n">
        <v>3.5877</v>
      </c>
      <c r="E90" t="n">
        <v>27.87</v>
      </c>
      <c r="F90" t="n">
        <v>24.12</v>
      </c>
      <c r="G90" t="n">
        <v>96.45999999999999</v>
      </c>
      <c r="H90" t="n">
        <v>1.23</v>
      </c>
      <c r="I90" t="n">
        <v>15</v>
      </c>
      <c r="J90" t="n">
        <v>332.95</v>
      </c>
      <c r="K90" t="n">
        <v>61.2</v>
      </c>
      <c r="L90" t="n">
        <v>23</v>
      </c>
      <c r="M90" t="n">
        <v>13</v>
      </c>
      <c r="N90" t="n">
        <v>103.75</v>
      </c>
      <c r="O90" t="n">
        <v>41297.62</v>
      </c>
      <c r="P90" t="n">
        <v>434.42</v>
      </c>
      <c r="Q90" t="n">
        <v>452.57</v>
      </c>
      <c r="R90" t="n">
        <v>75.06999999999999</v>
      </c>
      <c r="S90" t="n">
        <v>57.64</v>
      </c>
      <c r="T90" t="n">
        <v>6599.26</v>
      </c>
      <c r="U90" t="n">
        <v>0.77</v>
      </c>
      <c r="V90" t="n">
        <v>0.88</v>
      </c>
      <c r="W90" t="n">
        <v>6.82</v>
      </c>
      <c r="X90" t="n">
        <v>0.39</v>
      </c>
      <c r="Y90" t="n">
        <v>1</v>
      </c>
      <c r="Z90" t="n">
        <v>10</v>
      </c>
      <c r="AA90" t="n">
        <v>625.1825469691389</v>
      </c>
      <c r="AB90" t="n">
        <v>855.4023418705722</v>
      </c>
      <c r="AC90" t="n">
        <v>773.7639429271711</v>
      </c>
      <c r="AD90" t="n">
        <v>625182.5469691389</v>
      </c>
      <c r="AE90" t="n">
        <v>855402.3418705722</v>
      </c>
      <c r="AF90" t="n">
        <v>1.620527415883774e-05</v>
      </c>
      <c r="AG90" t="n">
        <v>33</v>
      </c>
      <c r="AH90" t="n">
        <v>773763.9429271711</v>
      </c>
    </row>
    <row r="91">
      <c r="A91" t="n">
        <v>89</v>
      </c>
      <c r="B91" t="n">
        <v>145</v>
      </c>
      <c r="C91" t="inlineStr">
        <is>
          <t xml:space="preserve">CONCLUIDO	</t>
        </is>
      </c>
      <c r="D91" t="n">
        <v>3.5864</v>
      </c>
      <c r="E91" t="n">
        <v>27.88</v>
      </c>
      <c r="F91" t="n">
        <v>24.13</v>
      </c>
      <c r="G91" t="n">
        <v>96.5</v>
      </c>
      <c r="H91" t="n">
        <v>1.24</v>
      </c>
      <c r="I91" t="n">
        <v>15</v>
      </c>
      <c r="J91" t="n">
        <v>333.54</v>
      </c>
      <c r="K91" t="n">
        <v>61.2</v>
      </c>
      <c r="L91" t="n">
        <v>23.25</v>
      </c>
      <c r="M91" t="n">
        <v>13</v>
      </c>
      <c r="N91" t="n">
        <v>104.09</v>
      </c>
      <c r="O91" t="n">
        <v>41370.82</v>
      </c>
      <c r="P91" t="n">
        <v>434.52</v>
      </c>
      <c r="Q91" t="n">
        <v>452.6</v>
      </c>
      <c r="R91" t="n">
        <v>75.38</v>
      </c>
      <c r="S91" t="n">
        <v>57.64</v>
      </c>
      <c r="T91" t="n">
        <v>6753.56</v>
      </c>
      <c r="U91" t="n">
        <v>0.76</v>
      </c>
      <c r="V91" t="n">
        <v>0.88</v>
      </c>
      <c r="W91" t="n">
        <v>6.82</v>
      </c>
      <c r="X91" t="n">
        <v>0.4</v>
      </c>
      <c r="Y91" t="n">
        <v>1</v>
      </c>
      <c r="Z91" t="n">
        <v>10</v>
      </c>
      <c r="AA91" t="n">
        <v>625.3826304805582</v>
      </c>
      <c r="AB91" t="n">
        <v>855.6761049579573</v>
      </c>
      <c r="AC91" t="n">
        <v>774.0115784497252</v>
      </c>
      <c r="AD91" t="n">
        <v>625382.6304805581</v>
      </c>
      <c r="AE91" t="n">
        <v>855676.1049579573</v>
      </c>
      <c r="AF91" t="n">
        <v>1.619940219172608e-05</v>
      </c>
      <c r="AG91" t="n">
        <v>33</v>
      </c>
      <c r="AH91" t="n">
        <v>774011.5784497252</v>
      </c>
    </row>
    <row r="92">
      <c r="A92" t="n">
        <v>90</v>
      </c>
      <c r="B92" t="n">
        <v>145</v>
      </c>
      <c r="C92" t="inlineStr">
        <is>
          <t xml:space="preserve">CONCLUIDO	</t>
        </is>
      </c>
      <c r="D92" t="n">
        <v>3.587</v>
      </c>
      <c r="E92" t="n">
        <v>27.88</v>
      </c>
      <c r="F92" t="n">
        <v>24.12</v>
      </c>
      <c r="G92" t="n">
        <v>96.48</v>
      </c>
      <c r="H92" t="n">
        <v>1.25</v>
      </c>
      <c r="I92" t="n">
        <v>15</v>
      </c>
      <c r="J92" t="n">
        <v>334.14</v>
      </c>
      <c r="K92" t="n">
        <v>61.2</v>
      </c>
      <c r="L92" t="n">
        <v>23.5</v>
      </c>
      <c r="M92" t="n">
        <v>13</v>
      </c>
      <c r="N92" t="n">
        <v>104.44</v>
      </c>
      <c r="O92" t="n">
        <v>41444.3</v>
      </c>
      <c r="P92" t="n">
        <v>434.37</v>
      </c>
      <c r="Q92" t="n">
        <v>452.57</v>
      </c>
      <c r="R92" t="n">
        <v>75.08</v>
      </c>
      <c r="S92" t="n">
        <v>57.64</v>
      </c>
      <c r="T92" t="n">
        <v>6602.88</v>
      </c>
      <c r="U92" t="n">
        <v>0.77</v>
      </c>
      <c r="V92" t="n">
        <v>0.88</v>
      </c>
      <c r="W92" t="n">
        <v>6.82</v>
      </c>
      <c r="X92" t="n">
        <v>0.4</v>
      </c>
      <c r="Y92" t="n">
        <v>1</v>
      </c>
      <c r="Z92" t="n">
        <v>10</v>
      </c>
      <c r="AA92" t="n">
        <v>625.212635451585</v>
      </c>
      <c r="AB92" t="n">
        <v>855.4435102596649</v>
      </c>
      <c r="AC92" t="n">
        <v>773.8011822629891</v>
      </c>
      <c r="AD92" t="n">
        <v>625212.6354515851</v>
      </c>
      <c r="AE92" t="n">
        <v>855443.5102596649</v>
      </c>
      <c r="AF92" t="n">
        <v>1.6202112330393e-05</v>
      </c>
      <c r="AG92" t="n">
        <v>33</v>
      </c>
      <c r="AH92" t="n">
        <v>773801.1822629891</v>
      </c>
    </row>
    <row r="93">
      <c r="A93" t="n">
        <v>91</v>
      </c>
      <c r="B93" t="n">
        <v>145</v>
      </c>
      <c r="C93" t="inlineStr">
        <is>
          <t xml:space="preserve">CONCLUIDO	</t>
        </is>
      </c>
      <c r="D93" t="n">
        <v>3.5863</v>
      </c>
      <c r="E93" t="n">
        <v>27.88</v>
      </c>
      <c r="F93" t="n">
        <v>24.13</v>
      </c>
      <c r="G93" t="n">
        <v>96.51000000000001</v>
      </c>
      <c r="H93" t="n">
        <v>1.26</v>
      </c>
      <c r="I93" t="n">
        <v>15</v>
      </c>
      <c r="J93" t="n">
        <v>334.73</v>
      </c>
      <c r="K93" t="n">
        <v>61.2</v>
      </c>
      <c r="L93" t="n">
        <v>23.75</v>
      </c>
      <c r="M93" t="n">
        <v>13</v>
      </c>
      <c r="N93" t="n">
        <v>104.78</v>
      </c>
      <c r="O93" t="n">
        <v>41517.84</v>
      </c>
      <c r="P93" t="n">
        <v>434.43</v>
      </c>
      <c r="Q93" t="n">
        <v>452.6</v>
      </c>
      <c r="R93" t="n">
        <v>75.18000000000001</v>
      </c>
      <c r="S93" t="n">
        <v>57.64</v>
      </c>
      <c r="T93" t="n">
        <v>6652.22</v>
      </c>
      <c r="U93" t="n">
        <v>0.77</v>
      </c>
      <c r="V93" t="n">
        <v>0.88</v>
      </c>
      <c r="W93" t="n">
        <v>6.83</v>
      </c>
      <c r="X93" t="n">
        <v>0.4</v>
      </c>
      <c r="Y93" t="n">
        <v>1</v>
      </c>
      <c r="Z93" t="n">
        <v>10</v>
      </c>
      <c r="AA93" t="n">
        <v>625.3310552979722</v>
      </c>
      <c r="AB93" t="n">
        <v>855.6055375178067</v>
      </c>
      <c r="AC93" t="n">
        <v>773.9477458670204</v>
      </c>
      <c r="AD93" t="n">
        <v>625331.0552979722</v>
      </c>
      <c r="AE93" t="n">
        <v>855605.5375178067</v>
      </c>
      <c r="AF93" t="n">
        <v>1.619895050194826e-05</v>
      </c>
      <c r="AG93" t="n">
        <v>33</v>
      </c>
      <c r="AH93" t="n">
        <v>773947.7458670205</v>
      </c>
    </row>
    <row r="94">
      <c r="A94" t="n">
        <v>92</v>
      </c>
      <c r="B94" t="n">
        <v>145</v>
      </c>
      <c r="C94" t="inlineStr">
        <is>
          <t xml:space="preserve">CONCLUIDO	</t>
        </is>
      </c>
      <c r="D94" t="n">
        <v>3.5969</v>
      </c>
      <c r="E94" t="n">
        <v>27.8</v>
      </c>
      <c r="F94" t="n">
        <v>24.1</v>
      </c>
      <c r="G94" t="n">
        <v>103.28</v>
      </c>
      <c r="H94" t="n">
        <v>1.28</v>
      </c>
      <c r="I94" t="n">
        <v>14</v>
      </c>
      <c r="J94" t="n">
        <v>335.33</v>
      </c>
      <c r="K94" t="n">
        <v>61.2</v>
      </c>
      <c r="L94" t="n">
        <v>24</v>
      </c>
      <c r="M94" t="n">
        <v>12</v>
      </c>
      <c r="N94" t="n">
        <v>105.13</v>
      </c>
      <c r="O94" t="n">
        <v>41591.55</v>
      </c>
      <c r="P94" t="n">
        <v>434.22</v>
      </c>
      <c r="Q94" t="n">
        <v>452.6</v>
      </c>
      <c r="R94" t="n">
        <v>74.53</v>
      </c>
      <c r="S94" t="n">
        <v>57.64</v>
      </c>
      <c r="T94" t="n">
        <v>6331.88</v>
      </c>
      <c r="U94" t="n">
        <v>0.77</v>
      </c>
      <c r="V94" t="n">
        <v>0.88</v>
      </c>
      <c r="W94" t="n">
        <v>6.82</v>
      </c>
      <c r="X94" t="n">
        <v>0.37</v>
      </c>
      <c r="Y94" t="n">
        <v>1</v>
      </c>
      <c r="Z94" t="n">
        <v>10</v>
      </c>
      <c r="AA94" t="n">
        <v>624.1836368037287</v>
      </c>
      <c r="AB94" t="n">
        <v>854.0355889134516</v>
      </c>
      <c r="AC94" t="n">
        <v>772.5276309540284</v>
      </c>
      <c r="AD94" t="n">
        <v>624183.6368037288</v>
      </c>
      <c r="AE94" t="n">
        <v>854035.5889134516</v>
      </c>
      <c r="AF94" t="n">
        <v>1.624682961839715e-05</v>
      </c>
      <c r="AG94" t="n">
        <v>33</v>
      </c>
      <c r="AH94" t="n">
        <v>772527.6309540283</v>
      </c>
    </row>
    <row r="95">
      <c r="A95" t="n">
        <v>93</v>
      </c>
      <c r="B95" t="n">
        <v>145</v>
      </c>
      <c r="C95" t="inlineStr">
        <is>
          <t xml:space="preserve">CONCLUIDO	</t>
        </is>
      </c>
      <c r="D95" t="n">
        <v>3.5965</v>
      </c>
      <c r="E95" t="n">
        <v>27.8</v>
      </c>
      <c r="F95" t="n">
        <v>24.1</v>
      </c>
      <c r="G95" t="n">
        <v>103.29</v>
      </c>
      <c r="H95" t="n">
        <v>1.29</v>
      </c>
      <c r="I95" t="n">
        <v>14</v>
      </c>
      <c r="J95" t="n">
        <v>335.93</v>
      </c>
      <c r="K95" t="n">
        <v>61.2</v>
      </c>
      <c r="L95" t="n">
        <v>24.25</v>
      </c>
      <c r="M95" t="n">
        <v>12</v>
      </c>
      <c r="N95" t="n">
        <v>105.48</v>
      </c>
      <c r="O95" t="n">
        <v>41665.42</v>
      </c>
      <c r="P95" t="n">
        <v>434.88</v>
      </c>
      <c r="Q95" t="n">
        <v>452.59</v>
      </c>
      <c r="R95" t="n">
        <v>74.67</v>
      </c>
      <c r="S95" t="n">
        <v>57.64</v>
      </c>
      <c r="T95" t="n">
        <v>6403.93</v>
      </c>
      <c r="U95" t="n">
        <v>0.77</v>
      </c>
      <c r="V95" t="n">
        <v>0.88</v>
      </c>
      <c r="W95" t="n">
        <v>6.82</v>
      </c>
      <c r="X95" t="n">
        <v>0.38</v>
      </c>
      <c r="Y95" t="n">
        <v>1</v>
      </c>
      <c r="Z95" t="n">
        <v>10</v>
      </c>
      <c r="AA95" t="n">
        <v>624.6637383775695</v>
      </c>
      <c r="AB95" t="n">
        <v>854.692485067367</v>
      </c>
      <c r="AC95" t="n">
        <v>773.1218338609735</v>
      </c>
      <c r="AD95" t="n">
        <v>624663.7383775695</v>
      </c>
      <c r="AE95" t="n">
        <v>854692.485067367</v>
      </c>
      <c r="AF95" t="n">
        <v>1.624502285928587e-05</v>
      </c>
      <c r="AG95" t="n">
        <v>33</v>
      </c>
      <c r="AH95" t="n">
        <v>773121.8338609736</v>
      </c>
    </row>
    <row r="96">
      <c r="A96" t="n">
        <v>94</v>
      </c>
      <c r="B96" t="n">
        <v>145</v>
      </c>
      <c r="C96" t="inlineStr">
        <is>
          <t xml:space="preserve">CONCLUIDO	</t>
        </is>
      </c>
      <c r="D96" t="n">
        <v>3.598</v>
      </c>
      <c r="E96" t="n">
        <v>27.79</v>
      </c>
      <c r="F96" t="n">
        <v>24.09</v>
      </c>
      <c r="G96" t="n">
        <v>103.24</v>
      </c>
      <c r="H96" t="n">
        <v>1.3</v>
      </c>
      <c r="I96" t="n">
        <v>14</v>
      </c>
      <c r="J96" t="n">
        <v>336.53</v>
      </c>
      <c r="K96" t="n">
        <v>61.2</v>
      </c>
      <c r="L96" t="n">
        <v>24.5</v>
      </c>
      <c r="M96" t="n">
        <v>12</v>
      </c>
      <c r="N96" t="n">
        <v>105.83</v>
      </c>
      <c r="O96" t="n">
        <v>41739.48</v>
      </c>
      <c r="P96" t="n">
        <v>434.66</v>
      </c>
      <c r="Q96" t="n">
        <v>452.59</v>
      </c>
      <c r="R96" t="n">
        <v>74.20999999999999</v>
      </c>
      <c r="S96" t="n">
        <v>57.64</v>
      </c>
      <c r="T96" t="n">
        <v>6171.77</v>
      </c>
      <c r="U96" t="n">
        <v>0.78</v>
      </c>
      <c r="V96" t="n">
        <v>0.88</v>
      </c>
      <c r="W96" t="n">
        <v>6.82</v>
      </c>
      <c r="X96" t="n">
        <v>0.37</v>
      </c>
      <c r="Y96" t="n">
        <v>1</v>
      </c>
      <c r="Z96" t="n">
        <v>10</v>
      </c>
      <c r="AA96" t="n">
        <v>624.3656762328384</v>
      </c>
      <c r="AB96" t="n">
        <v>854.2846632913722</v>
      </c>
      <c r="AC96" t="n">
        <v>772.7529340228983</v>
      </c>
      <c r="AD96" t="n">
        <v>624365.6762328384</v>
      </c>
      <c r="AE96" t="n">
        <v>854284.6632913722</v>
      </c>
      <c r="AF96" t="n">
        <v>1.625179820595317e-05</v>
      </c>
      <c r="AG96" t="n">
        <v>33</v>
      </c>
      <c r="AH96" t="n">
        <v>772752.9340228983</v>
      </c>
    </row>
    <row r="97">
      <c r="A97" t="n">
        <v>95</v>
      </c>
      <c r="B97" t="n">
        <v>145</v>
      </c>
      <c r="C97" t="inlineStr">
        <is>
          <t xml:space="preserve">CONCLUIDO	</t>
        </is>
      </c>
      <c r="D97" t="n">
        <v>3.5981</v>
      </c>
      <c r="E97" t="n">
        <v>27.79</v>
      </c>
      <c r="F97" t="n">
        <v>24.09</v>
      </c>
      <c r="G97" t="n">
        <v>103.24</v>
      </c>
      <c r="H97" t="n">
        <v>1.31</v>
      </c>
      <c r="I97" t="n">
        <v>14</v>
      </c>
      <c r="J97" t="n">
        <v>337.13</v>
      </c>
      <c r="K97" t="n">
        <v>61.2</v>
      </c>
      <c r="L97" t="n">
        <v>24.75</v>
      </c>
      <c r="M97" t="n">
        <v>12</v>
      </c>
      <c r="N97" t="n">
        <v>106.18</v>
      </c>
      <c r="O97" t="n">
        <v>41813.7</v>
      </c>
      <c r="P97" t="n">
        <v>434.78</v>
      </c>
      <c r="Q97" t="n">
        <v>452.58</v>
      </c>
      <c r="R97" t="n">
        <v>74.18000000000001</v>
      </c>
      <c r="S97" t="n">
        <v>57.64</v>
      </c>
      <c r="T97" t="n">
        <v>6157.54</v>
      </c>
      <c r="U97" t="n">
        <v>0.78</v>
      </c>
      <c r="V97" t="n">
        <v>0.88</v>
      </c>
      <c r="W97" t="n">
        <v>6.82</v>
      </c>
      <c r="X97" t="n">
        <v>0.36</v>
      </c>
      <c r="Y97" t="n">
        <v>1</v>
      </c>
      <c r="Z97" t="n">
        <v>10</v>
      </c>
      <c r="AA97" t="n">
        <v>624.4372765831044</v>
      </c>
      <c r="AB97" t="n">
        <v>854.3826300493907</v>
      </c>
      <c r="AC97" t="n">
        <v>772.8415509710287</v>
      </c>
      <c r="AD97" t="n">
        <v>624437.2765831044</v>
      </c>
      <c r="AE97" t="n">
        <v>854382.6300493907</v>
      </c>
      <c r="AF97" t="n">
        <v>1.625224989573099e-05</v>
      </c>
      <c r="AG97" t="n">
        <v>33</v>
      </c>
      <c r="AH97" t="n">
        <v>772841.5509710287</v>
      </c>
    </row>
    <row r="98">
      <c r="A98" t="n">
        <v>96</v>
      </c>
      <c r="B98" t="n">
        <v>145</v>
      </c>
      <c r="C98" t="inlineStr">
        <is>
          <t xml:space="preserve">CONCLUIDO	</t>
        </is>
      </c>
      <c r="D98" t="n">
        <v>3.5962</v>
      </c>
      <c r="E98" t="n">
        <v>27.81</v>
      </c>
      <c r="F98" t="n">
        <v>24.1</v>
      </c>
      <c r="G98" t="n">
        <v>103.3</v>
      </c>
      <c r="H98" t="n">
        <v>1.32</v>
      </c>
      <c r="I98" t="n">
        <v>14</v>
      </c>
      <c r="J98" t="n">
        <v>337.73</v>
      </c>
      <c r="K98" t="n">
        <v>61.2</v>
      </c>
      <c r="L98" t="n">
        <v>25</v>
      </c>
      <c r="M98" t="n">
        <v>12</v>
      </c>
      <c r="N98" t="n">
        <v>106.53</v>
      </c>
      <c r="O98" t="n">
        <v>41888.1</v>
      </c>
      <c r="P98" t="n">
        <v>435.01</v>
      </c>
      <c r="Q98" t="n">
        <v>452.59</v>
      </c>
      <c r="R98" t="n">
        <v>74.78</v>
      </c>
      <c r="S98" t="n">
        <v>57.64</v>
      </c>
      <c r="T98" t="n">
        <v>6458.56</v>
      </c>
      <c r="U98" t="n">
        <v>0.77</v>
      </c>
      <c r="V98" t="n">
        <v>0.88</v>
      </c>
      <c r="W98" t="n">
        <v>6.81</v>
      </c>
      <c r="X98" t="n">
        <v>0.38</v>
      </c>
      <c r="Y98" t="n">
        <v>1</v>
      </c>
      <c r="Z98" t="n">
        <v>10</v>
      </c>
      <c r="AA98" t="n">
        <v>624.7784014667294</v>
      </c>
      <c r="AB98" t="n">
        <v>854.8493721645342</v>
      </c>
      <c r="AC98" t="n">
        <v>773.2637478737796</v>
      </c>
      <c r="AD98" t="n">
        <v>624778.4014667294</v>
      </c>
      <c r="AE98" t="n">
        <v>854849.3721645342</v>
      </c>
      <c r="AF98" t="n">
        <v>1.624366778995241e-05</v>
      </c>
      <c r="AG98" t="n">
        <v>33</v>
      </c>
      <c r="AH98" t="n">
        <v>773263.7478737796</v>
      </c>
    </row>
    <row r="99">
      <c r="A99" t="n">
        <v>97</v>
      </c>
      <c r="B99" t="n">
        <v>145</v>
      </c>
      <c r="C99" t="inlineStr">
        <is>
          <t xml:space="preserve">CONCLUIDO	</t>
        </is>
      </c>
      <c r="D99" t="n">
        <v>3.5985</v>
      </c>
      <c r="E99" t="n">
        <v>27.79</v>
      </c>
      <c r="F99" t="n">
        <v>24.09</v>
      </c>
      <c r="G99" t="n">
        <v>103.22</v>
      </c>
      <c r="H99" t="n">
        <v>1.33</v>
      </c>
      <c r="I99" t="n">
        <v>14</v>
      </c>
      <c r="J99" t="n">
        <v>338.34</v>
      </c>
      <c r="K99" t="n">
        <v>61.2</v>
      </c>
      <c r="L99" t="n">
        <v>25.25</v>
      </c>
      <c r="M99" t="n">
        <v>12</v>
      </c>
      <c r="N99" t="n">
        <v>106.89</v>
      </c>
      <c r="O99" t="n">
        <v>41962.68</v>
      </c>
      <c r="P99" t="n">
        <v>434.59</v>
      </c>
      <c r="Q99" t="n">
        <v>452.6</v>
      </c>
      <c r="R99" t="n">
        <v>74.04000000000001</v>
      </c>
      <c r="S99" t="n">
        <v>57.64</v>
      </c>
      <c r="T99" t="n">
        <v>6090.01</v>
      </c>
      <c r="U99" t="n">
        <v>0.78</v>
      </c>
      <c r="V99" t="n">
        <v>0.88</v>
      </c>
      <c r="W99" t="n">
        <v>6.82</v>
      </c>
      <c r="X99" t="n">
        <v>0.36</v>
      </c>
      <c r="Y99" t="n">
        <v>1</v>
      </c>
      <c r="Z99" t="n">
        <v>10</v>
      </c>
      <c r="AA99" t="n">
        <v>624.2733132406566</v>
      </c>
      <c r="AB99" t="n">
        <v>854.1582881707016</v>
      </c>
      <c r="AC99" t="n">
        <v>772.6386199663759</v>
      </c>
      <c r="AD99" t="n">
        <v>624273.3132406566</v>
      </c>
      <c r="AE99" t="n">
        <v>854158.2881707016</v>
      </c>
      <c r="AF99" t="n">
        <v>1.625405665484227e-05</v>
      </c>
      <c r="AG99" t="n">
        <v>33</v>
      </c>
      <c r="AH99" t="n">
        <v>772638.6199663759</v>
      </c>
    </row>
    <row r="100">
      <c r="A100" t="n">
        <v>98</v>
      </c>
      <c r="B100" t="n">
        <v>145</v>
      </c>
      <c r="C100" t="inlineStr">
        <is>
          <t xml:space="preserve">CONCLUIDO	</t>
        </is>
      </c>
      <c r="D100" t="n">
        <v>3.5973</v>
      </c>
      <c r="E100" t="n">
        <v>27.8</v>
      </c>
      <c r="F100" t="n">
        <v>24.1</v>
      </c>
      <c r="G100" t="n">
        <v>103.27</v>
      </c>
      <c r="H100" t="n">
        <v>1.34</v>
      </c>
      <c r="I100" t="n">
        <v>14</v>
      </c>
      <c r="J100" t="n">
        <v>338.94</v>
      </c>
      <c r="K100" t="n">
        <v>61.2</v>
      </c>
      <c r="L100" t="n">
        <v>25.5</v>
      </c>
      <c r="M100" t="n">
        <v>12</v>
      </c>
      <c r="N100" t="n">
        <v>107.25</v>
      </c>
      <c r="O100" t="n">
        <v>42037.44</v>
      </c>
      <c r="P100" t="n">
        <v>434.34</v>
      </c>
      <c r="Q100" t="n">
        <v>452.56</v>
      </c>
      <c r="R100" t="n">
        <v>74.48999999999999</v>
      </c>
      <c r="S100" t="n">
        <v>57.64</v>
      </c>
      <c r="T100" t="n">
        <v>6311.18</v>
      </c>
      <c r="U100" t="n">
        <v>0.77</v>
      </c>
      <c r="V100" t="n">
        <v>0.88</v>
      </c>
      <c r="W100" t="n">
        <v>6.82</v>
      </c>
      <c r="X100" t="n">
        <v>0.37</v>
      </c>
      <c r="Y100" t="n">
        <v>1</v>
      </c>
      <c r="Z100" t="n">
        <v>10</v>
      </c>
      <c r="AA100" t="n">
        <v>624.2280757791347</v>
      </c>
      <c r="AB100" t="n">
        <v>854.0963922801113</v>
      </c>
      <c r="AC100" t="n">
        <v>772.5826313327121</v>
      </c>
      <c r="AD100" t="n">
        <v>624228.0757791346</v>
      </c>
      <c r="AE100" t="n">
        <v>854096.3922801113</v>
      </c>
      <c r="AF100" t="n">
        <v>1.624863637750843e-05</v>
      </c>
      <c r="AG100" t="n">
        <v>33</v>
      </c>
      <c r="AH100" t="n">
        <v>772582.6313327121</v>
      </c>
    </row>
    <row r="101">
      <c r="A101" t="n">
        <v>99</v>
      </c>
      <c r="B101" t="n">
        <v>145</v>
      </c>
      <c r="C101" t="inlineStr">
        <is>
          <t xml:space="preserve">CONCLUIDO	</t>
        </is>
      </c>
      <c r="D101" t="n">
        <v>3.5964</v>
      </c>
      <c r="E101" t="n">
        <v>27.81</v>
      </c>
      <c r="F101" t="n">
        <v>24.1</v>
      </c>
      <c r="G101" t="n">
        <v>103.3</v>
      </c>
      <c r="H101" t="n">
        <v>1.35</v>
      </c>
      <c r="I101" t="n">
        <v>14</v>
      </c>
      <c r="J101" t="n">
        <v>339.55</v>
      </c>
      <c r="K101" t="n">
        <v>61.2</v>
      </c>
      <c r="L101" t="n">
        <v>25.75</v>
      </c>
      <c r="M101" t="n">
        <v>12</v>
      </c>
      <c r="N101" t="n">
        <v>107.6</v>
      </c>
      <c r="O101" t="n">
        <v>42112.37</v>
      </c>
      <c r="P101" t="n">
        <v>433.89</v>
      </c>
      <c r="Q101" t="n">
        <v>452.63</v>
      </c>
      <c r="R101" t="n">
        <v>74.65000000000001</v>
      </c>
      <c r="S101" t="n">
        <v>57.64</v>
      </c>
      <c r="T101" t="n">
        <v>6395.18</v>
      </c>
      <c r="U101" t="n">
        <v>0.77</v>
      </c>
      <c r="V101" t="n">
        <v>0.88</v>
      </c>
      <c r="W101" t="n">
        <v>6.82</v>
      </c>
      <c r="X101" t="n">
        <v>0.38</v>
      </c>
      <c r="Y101" t="n">
        <v>1</v>
      </c>
      <c r="Z101" t="n">
        <v>10</v>
      </c>
      <c r="AA101" t="n">
        <v>624.0070207173252</v>
      </c>
      <c r="AB101" t="n">
        <v>853.7939349922825</v>
      </c>
      <c r="AC101" t="n">
        <v>772.3090401439322</v>
      </c>
      <c r="AD101" t="n">
        <v>624007.0207173252</v>
      </c>
      <c r="AE101" t="n">
        <v>853793.9349922825</v>
      </c>
      <c r="AF101" t="n">
        <v>1.624457116950805e-05</v>
      </c>
      <c r="AG101" t="n">
        <v>33</v>
      </c>
      <c r="AH101" t="n">
        <v>772309.0401439322</v>
      </c>
    </row>
    <row r="102">
      <c r="A102" t="n">
        <v>100</v>
      </c>
      <c r="B102" t="n">
        <v>145</v>
      </c>
      <c r="C102" t="inlineStr">
        <is>
          <t xml:space="preserve">CONCLUIDO	</t>
        </is>
      </c>
      <c r="D102" t="n">
        <v>3.606</v>
      </c>
      <c r="E102" t="n">
        <v>27.73</v>
      </c>
      <c r="F102" t="n">
        <v>24.08</v>
      </c>
      <c r="G102" t="n">
        <v>111.15</v>
      </c>
      <c r="H102" t="n">
        <v>1.36</v>
      </c>
      <c r="I102" t="n">
        <v>13</v>
      </c>
      <c r="J102" t="n">
        <v>340.16</v>
      </c>
      <c r="K102" t="n">
        <v>61.2</v>
      </c>
      <c r="L102" t="n">
        <v>26</v>
      </c>
      <c r="M102" t="n">
        <v>11</v>
      </c>
      <c r="N102" t="n">
        <v>107.96</v>
      </c>
      <c r="O102" t="n">
        <v>42187.49</v>
      </c>
      <c r="P102" t="n">
        <v>434.07</v>
      </c>
      <c r="Q102" t="n">
        <v>452.55</v>
      </c>
      <c r="R102" t="n">
        <v>73.97</v>
      </c>
      <c r="S102" t="n">
        <v>57.64</v>
      </c>
      <c r="T102" t="n">
        <v>6057.25</v>
      </c>
      <c r="U102" t="n">
        <v>0.78</v>
      </c>
      <c r="V102" t="n">
        <v>0.88</v>
      </c>
      <c r="W102" t="n">
        <v>6.82</v>
      </c>
      <c r="X102" t="n">
        <v>0.36</v>
      </c>
      <c r="Y102" t="n">
        <v>1</v>
      </c>
      <c r="Z102" t="n">
        <v>10</v>
      </c>
      <c r="AA102" t="n">
        <v>623.2323713511939</v>
      </c>
      <c r="AB102" t="n">
        <v>852.7340255544237</v>
      </c>
      <c r="AC102" t="n">
        <v>771.3502869752303</v>
      </c>
      <c r="AD102" t="n">
        <v>623232.371351194</v>
      </c>
      <c r="AE102" t="n">
        <v>852734.0255544237</v>
      </c>
      <c r="AF102" t="n">
        <v>1.628793338817875e-05</v>
      </c>
      <c r="AG102" t="n">
        <v>33</v>
      </c>
      <c r="AH102" t="n">
        <v>771350.2869752303</v>
      </c>
    </row>
    <row r="103">
      <c r="A103" t="n">
        <v>101</v>
      </c>
      <c r="B103" t="n">
        <v>145</v>
      </c>
      <c r="C103" t="inlineStr">
        <is>
          <t xml:space="preserve">CONCLUIDO	</t>
        </is>
      </c>
      <c r="D103" t="n">
        <v>3.605</v>
      </c>
      <c r="E103" t="n">
        <v>27.74</v>
      </c>
      <c r="F103" t="n">
        <v>24.09</v>
      </c>
      <c r="G103" t="n">
        <v>111.18</v>
      </c>
      <c r="H103" t="n">
        <v>1.37</v>
      </c>
      <c r="I103" t="n">
        <v>13</v>
      </c>
      <c r="J103" t="n">
        <v>340.77</v>
      </c>
      <c r="K103" t="n">
        <v>61.2</v>
      </c>
      <c r="L103" t="n">
        <v>26.25</v>
      </c>
      <c r="M103" t="n">
        <v>11</v>
      </c>
      <c r="N103" t="n">
        <v>108.32</v>
      </c>
      <c r="O103" t="n">
        <v>42262.79</v>
      </c>
      <c r="P103" t="n">
        <v>434.85</v>
      </c>
      <c r="Q103" t="n">
        <v>452.63</v>
      </c>
      <c r="R103" t="n">
        <v>74.09999999999999</v>
      </c>
      <c r="S103" t="n">
        <v>57.64</v>
      </c>
      <c r="T103" t="n">
        <v>6120.73</v>
      </c>
      <c r="U103" t="n">
        <v>0.78</v>
      </c>
      <c r="V103" t="n">
        <v>0.88</v>
      </c>
      <c r="W103" t="n">
        <v>6.82</v>
      </c>
      <c r="X103" t="n">
        <v>0.36</v>
      </c>
      <c r="Y103" t="n">
        <v>1</v>
      </c>
      <c r="Z103" t="n">
        <v>10</v>
      </c>
      <c r="AA103" t="n">
        <v>623.8598962804663</v>
      </c>
      <c r="AB103" t="n">
        <v>853.5926328470999</v>
      </c>
      <c r="AC103" t="n">
        <v>772.1269499929565</v>
      </c>
      <c r="AD103" t="n">
        <v>623859.8962804662</v>
      </c>
      <c r="AE103" t="n">
        <v>853592.6328470999</v>
      </c>
      <c r="AF103" t="n">
        <v>1.628341649040055e-05</v>
      </c>
      <c r="AG103" t="n">
        <v>33</v>
      </c>
      <c r="AH103" t="n">
        <v>772126.9499929565</v>
      </c>
    </row>
    <row r="104">
      <c r="A104" t="n">
        <v>102</v>
      </c>
      <c r="B104" t="n">
        <v>145</v>
      </c>
      <c r="C104" t="inlineStr">
        <is>
          <t xml:space="preserve">CONCLUIDO	</t>
        </is>
      </c>
      <c r="D104" t="n">
        <v>3.6072</v>
      </c>
      <c r="E104" t="n">
        <v>27.72</v>
      </c>
      <c r="F104" t="n">
        <v>24.07</v>
      </c>
      <c r="G104" t="n">
        <v>111.11</v>
      </c>
      <c r="H104" t="n">
        <v>1.38</v>
      </c>
      <c r="I104" t="n">
        <v>13</v>
      </c>
      <c r="J104" t="n">
        <v>341.38</v>
      </c>
      <c r="K104" t="n">
        <v>61.2</v>
      </c>
      <c r="L104" t="n">
        <v>26.5</v>
      </c>
      <c r="M104" t="n">
        <v>11</v>
      </c>
      <c r="N104" t="n">
        <v>108.68</v>
      </c>
      <c r="O104" t="n">
        <v>42338.27</v>
      </c>
      <c r="P104" t="n">
        <v>435.11</v>
      </c>
      <c r="Q104" t="n">
        <v>452.57</v>
      </c>
      <c r="R104" t="n">
        <v>73.75</v>
      </c>
      <c r="S104" t="n">
        <v>57.64</v>
      </c>
      <c r="T104" t="n">
        <v>5948.92</v>
      </c>
      <c r="U104" t="n">
        <v>0.78</v>
      </c>
      <c r="V104" t="n">
        <v>0.88</v>
      </c>
      <c r="W104" t="n">
        <v>6.81</v>
      </c>
      <c r="X104" t="n">
        <v>0.35</v>
      </c>
      <c r="Y104" t="n">
        <v>1</v>
      </c>
      <c r="Z104" t="n">
        <v>10</v>
      </c>
      <c r="AA104" t="n">
        <v>623.8075304689768</v>
      </c>
      <c r="AB104" t="n">
        <v>853.5209836336036</v>
      </c>
      <c r="AC104" t="n">
        <v>772.062138879836</v>
      </c>
      <c r="AD104" t="n">
        <v>623807.5304689768</v>
      </c>
      <c r="AE104" t="n">
        <v>853520.9836336036</v>
      </c>
      <c r="AF104" t="n">
        <v>1.629335366551258e-05</v>
      </c>
      <c r="AG104" t="n">
        <v>33</v>
      </c>
      <c r="AH104" t="n">
        <v>772062.138879836</v>
      </c>
    </row>
    <row r="105">
      <c r="A105" t="n">
        <v>103</v>
      </c>
      <c r="B105" t="n">
        <v>145</v>
      </c>
      <c r="C105" t="inlineStr">
        <is>
          <t xml:space="preserve">CONCLUIDO	</t>
        </is>
      </c>
      <c r="D105" t="n">
        <v>3.6076</v>
      </c>
      <c r="E105" t="n">
        <v>27.72</v>
      </c>
      <c r="F105" t="n">
        <v>24.07</v>
      </c>
      <c r="G105" t="n">
        <v>111.09</v>
      </c>
      <c r="H105" t="n">
        <v>1.39</v>
      </c>
      <c r="I105" t="n">
        <v>13</v>
      </c>
      <c r="J105" t="n">
        <v>342</v>
      </c>
      <c r="K105" t="n">
        <v>61.2</v>
      </c>
      <c r="L105" t="n">
        <v>26.75</v>
      </c>
      <c r="M105" t="n">
        <v>11</v>
      </c>
      <c r="N105" t="n">
        <v>109.05</v>
      </c>
      <c r="O105" t="n">
        <v>42413.94</v>
      </c>
      <c r="P105" t="n">
        <v>435.61</v>
      </c>
      <c r="Q105" t="n">
        <v>452.56</v>
      </c>
      <c r="R105" t="n">
        <v>73.66</v>
      </c>
      <c r="S105" t="n">
        <v>57.64</v>
      </c>
      <c r="T105" t="n">
        <v>5901.98</v>
      </c>
      <c r="U105" t="n">
        <v>0.78</v>
      </c>
      <c r="V105" t="n">
        <v>0.88</v>
      </c>
      <c r="W105" t="n">
        <v>6.81</v>
      </c>
      <c r="X105" t="n">
        <v>0.34</v>
      </c>
      <c r="Y105" t="n">
        <v>1</v>
      </c>
      <c r="Z105" t="n">
        <v>10</v>
      </c>
      <c r="AA105" t="n">
        <v>624.1066481939226</v>
      </c>
      <c r="AB105" t="n">
        <v>853.930249701017</v>
      </c>
      <c r="AC105" t="n">
        <v>772.432345168184</v>
      </c>
      <c r="AD105" t="n">
        <v>624106.6481939226</v>
      </c>
      <c r="AE105" t="n">
        <v>853930.249701017</v>
      </c>
      <c r="AF105" t="n">
        <v>1.629516042462386e-05</v>
      </c>
      <c r="AG105" t="n">
        <v>33</v>
      </c>
      <c r="AH105" t="n">
        <v>772432.345168184</v>
      </c>
    </row>
    <row r="106">
      <c r="A106" t="n">
        <v>104</v>
      </c>
      <c r="B106" t="n">
        <v>145</v>
      </c>
      <c r="C106" t="inlineStr">
        <is>
          <t xml:space="preserve">CONCLUIDO	</t>
        </is>
      </c>
      <c r="D106" t="n">
        <v>3.6092</v>
      </c>
      <c r="E106" t="n">
        <v>27.71</v>
      </c>
      <c r="F106" t="n">
        <v>24.06</v>
      </c>
      <c r="G106" t="n">
        <v>111.03</v>
      </c>
      <c r="H106" t="n">
        <v>1.4</v>
      </c>
      <c r="I106" t="n">
        <v>13</v>
      </c>
      <c r="J106" t="n">
        <v>342.61</v>
      </c>
      <c r="K106" t="n">
        <v>61.2</v>
      </c>
      <c r="L106" t="n">
        <v>27</v>
      </c>
      <c r="M106" t="n">
        <v>11</v>
      </c>
      <c r="N106" t="n">
        <v>109.41</v>
      </c>
      <c r="O106" t="n">
        <v>42489.79</v>
      </c>
      <c r="P106" t="n">
        <v>435.7</v>
      </c>
      <c r="Q106" t="n">
        <v>452.59</v>
      </c>
      <c r="R106" t="n">
        <v>73.17</v>
      </c>
      <c r="S106" t="n">
        <v>57.64</v>
      </c>
      <c r="T106" t="n">
        <v>5657.37</v>
      </c>
      <c r="U106" t="n">
        <v>0.79</v>
      </c>
      <c r="V106" t="n">
        <v>0.88</v>
      </c>
      <c r="W106" t="n">
        <v>6.81</v>
      </c>
      <c r="X106" t="n">
        <v>0.33</v>
      </c>
      <c r="Y106" t="n">
        <v>1</v>
      </c>
      <c r="Z106" t="n">
        <v>10</v>
      </c>
      <c r="AA106" t="n">
        <v>624.0084553338722</v>
      </c>
      <c r="AB106" t="n">
        <v>853.7958978979328</v>
      </c>
      <c r="AC106" t="n">
        <v>772.3108157126221</v>
      </c>
      <c r="AD106" t="n">
        <v>624008.4553338722</v>
      </c>
      <c r="AE106" t="n">
        <v>853795.8978979328</v>
      </c>
      <c r="AF106" t="n">
        <v>1.630238746106898e-05</v>
      </c>
      <c r="AG106" t="n">
        <v>33</v>
      </c>
      <c r="AH106" t="n">
        <v>772310.8157126221</v>
      </c>
    </row>
    <row r="107">
      <c r="A107" t="n">
        <v>105</v>
      </c>
      <c r="B107" t="n">
        <v>145</v>
      </c>
      <c r="C107" t="inlineStr">
        <is>
          <t xml:space="preserve">CONCLUIDO	</t>
        </is>
      </c>
      <c r="D107" t="n">
        <v>3.6069</v>
      </c>
      <c r="E107" t="n">
        <v>27.72</v>
      </c>
      <c r="F107" t="n">
        <v>24.07</v>
      </c>
      <c r="G107" t="n">
        <v>111.12</v>
      </c>
      <c r="H107" t="n">
        <v>1.42</v>
      </c>
      <c r="I107" t="n">
        <v>13</v>
      </c>
      <c r="J107" t="n">
        <v>343.23</v>
      </c>
      <c r="K107" t="n">
        <v>61.2</v>
      </c>
      <c r="L107" t="n">
        <v>27.25</v>
      </c>
      <c r="M107" t="n">
        <v>11</v>
      </c>
      <c r="N107" t="n">
        <v>109.78</v>
      </c>
      <c r="O107" t="n">
        <v>42565.83</v>
      </c>
      <c r="P107" t="n">
        <v>436</v>
      </c>
      <c r="Q107" t="n">
        <v>452.58</v>
      </c>
      <c r="R107" t="n">
        <v>73.69</v>
      </c>
      <c r="S107" t="n">
        <v>57.64</v>
      </c>
      <c r="T107" t="n">
        <v>5918.47</v>
      </c>
      <c r="U107" t="n">
        <v>0.78</v>
      </c>
      <c r="V107" t="n">
        <v>0.88</v>
      </c>
      <c r="W107" t="n">
        <v>6.82</v>
      </c>
      <c r="X107" t="n">
        <v>0.35</v>
      </c>
      <c r="Y107" t="n">
        <v>1</v>
      </c>
      <c r="Z107" t="n">
        <v>10</v>
      </c>
      <c r="AA107" t="n">
        <v>624.431408927035</v>
      </c>
      <c r="AB107" t="n">
        <v>854.374601663494</v>
      </c>
      <c r="AC107" t="n">
        <v>772.8342888030139</v>
      </c>
      <c r="AD107" t="n">
        <v>624431.4089270351</v>
      </c>
      <c r="AE107" t="n">
        <v>854374.601663494</v>
      </c>
      <c r="AF107" t="n">
        <v>1.629199859617912e-05</v>
      </c>
      <c r="AG107" t="n">
        <v>33</v>
      </c>
      <c r="AH107" t="n">
        <v>772834.288803014</v>
      </c>
    </row>
    <row r="108">
      <c r="A108" t="n">
        <v>106</v>
      </c>
      <c r="B108" t="n">
        <v>145</v>
      </c>
      <c r="C108" t="inlineStr">
        <is>
          <t xml:space="preserve">CONCLUIDO	</t>
        </is>
      </c>
      <c r="D108" t="n">
        <v>3.6079</v>
      </c>
      <c r="E108" t="n">
        <v>27.72</v>
      </c>
      <c r="F108" t="n">
        <v>24.07</v>
      </c>
      <c r="G108" t="n">
        <v>111.08</v>
      </c>
      <c r="H108" t="n">
        <v>1.43</v>
      </c>
      <c r="I108" t="n">
        <v>13</v>
      </c>
      <c r="J108" t="n">
        <v>343.85</v>
      </c>
      <c r="K108" t="n">
        <v>61.2</v>
      </c>
      <c r="L108" t="n">
        <v>27.5</v>
      </c>
      <c r="M108" t="n">
        <v>11</v>
      </c>
      <c r="N108" t="n">
        <v>110.15</v>
      </c>
      <c r="O108" t="n">
        <v>42642.18</v>
      </c>
      <c r="P108" t="n">
        <v>435.78</v>
      </c>
      <c r="Q108" t="n">
        <v>452.56</v>
      </c>
      <c r="R108" t="n">
        <v>73.41</v>
      </c>
      <c r="S108" t="n">
        <v>57.64</v>
      </c>
      <c r="T108" t="n">
        <v>5778.58</v>
      </c>
      <c r="U108" t="n">
        <v>0.79</v>
      </c>
      <c r="V108" t="n">
        <v>0.88</v>
      </c>
      <c r="W108" t="n">
        <v>6.82</v>
      </c>
      <c r="X108" t="n">
        <v>0.34</v>
      </c>
      <c r="Y108" t="n">
        <v>1</v>
      </c>
      <c r="Z108" t="n">
        <v>10</v>
      </c>
      <c r="AA108" t="n">
        <v>624.1935159567242</v>
      </c>
      <c r="AB108" t="n">
        <v>854.0491060064176</v>
      </c>
      <c r="AC108" t="n">
        <v>772.539857994613</v>
      </c>
      <c r="AD108" t="n">
        <v>624193.5159567243</v>
      </c>
      <c r="AE108" t="n">
        <v>854049.1060064175</v>
      </c>
      <c r="AF108" t="n">
        <v>1.629651549395732e-05</v>
      </c>
      <c r="AG108" t="n">
        <v>33</v>
      </c>
      <c r="AH108" t="n">
        <v>772539.857994613</v>
      </c>
    </row>
    <row r="109">
      <c r="A109" t="n">
        <v>107</v>
      </c>
      <c r="B109" t="n">
        <v>145</v>
      </c>
      <c r="C109" t="inlineStr">
        <is>
          <t xml:space="preserve">CONCLUIDO	</t>
        </is>
      </c>
      <c r="D109" t="n">
        <v>3.608</v>
      </c>
      <c r="E109" t="n">
        <v>27.72</v>
      </c>
      <c r="F109" t="n">
        <v>24.07</v>
      </c>
      <c r="G109" t="n">
        <v>111.08</v>
      </c>
      <c r="H109" t="n">
        <v>1.44</v>
      </c>
      <c r="I109" t="n">
        <v>13</v>
      </c>
      <c r="J109" t="n">
        <v>344.47</v>
      </c>
      <c r="K109" t="n">
        <v>61.2</v>
      </c>
      <c r="L109" t="n">
        <v>27.75</v>
      </c>
      <c r="M109" t="n">
        <v>11</v>
      </c>
      <c r="N109" t="n">
        <v>110.52</v>
      </c>
      <c r="O109" t="n">
        <v>42718.61</v>
      </c>
      <c r="P109" t="n">
        <v>435.4</v>
      </c>
      <c r="Q109" t="n">
        <v>452.64</v>
      </c>
      <c r="R109" t="n">
        <v>73.45</v>
      </c>
      <c r="S109" t="n">
        <v>57.64</v>
      </c>
      <c r="T109" t="n">
        <v>5797.06</v>
      </c>
      <c r="U109" t="n">
        <v>0.78</v>
      </c>
      <c r="V109" t="n">
        <v>0.88</v>
      </c>
      <c r="W109" t="n">
        <v>6.82</v>
      </c>
      <c r="X109" t="n">
        <v>0.34</v>
      </c>
      <c r="Y109" t="n">
        <v>1</v>
      </c>
      <c r="Z109" t="n">
        <v>10</v>
      </c>
      <c r="AA109" t="n">
        <v>623.9297460870815</v>
      </c>
      <c r="AB109" t="n">
        <v>853.688204434067</v>
      </c>
      <c r="AC109" t="n">
        <v>772.213400361799</v>
      </c>
      <c r="AD109" t="n">
        <v>623929.7460870815</v>
      </c>
      <c r="AE109" t="n">
        <v>853688.204434067</v>
      </c>
      <c r="AF109" t="n">
        <v>1.629696718373514e-05</v>
      </c>
      <c r="AG109" t="n">
        <v>33</v>
      </c>
      <c r="AH109" t="n">
        <v>772213.4003617991</v>
      </c>
    </row>
    <row r="110">
      <c r="A110" t="n">
        <v>108</v>
      </c>
      <c r="B110" t="n">
        <v>145</v>
      </c>
      <c r="C110" t="inlineStr">
        <is>
          <t xml:space="preserve">CONCLUIDO	</t>
        </is>
      </c>
      <c r="D110" t="n">
        <v>3.6063</v>
      </c>
      <c r="E110" t="n">
        <v>27.73</v>
      </c>
      <c r="F110" t="n">
        <v>24.08</v>
      </c>
      <c r="G110" t="n">
        <v>111.13</v>
      </c>
      <c r="H110" t="n">
        <v>1.45</v>
      </c>
      <c r="I110" t="n">
        <v>13</v>
      </c>
      <c r="J110" t="n">
        <v>345.09</v>
      </c>
      <c r="K110" t="n">
        <v>61.2</v>
      </c>
      <c r="L110" t="n">
        <v>28</v>
      </c>
      <c r="M110" t="n">
        <v>11</v>
      </c>
      <c r="N110" t="n">
        <v>110.89</v>
      </c>
      <c r="O110" t="n">
        <v>42795.22</v>
      </c>
      <c r="P110" t="n">
        <v>435.49</v>
      </c>
      <c r="Q110" t="n">
        <v>452.61</v>
      </c>
      <c r="R110" t="n">
        <v>73.79000000000001</v>
      </c>
      <c r="S110" t="n">
        <v>57.64</v>
      </c>
      <c r="T110" t="n">
        <v>5968.48</v>
      </c>
      <c r="U110" t="n">
        <v>0.78</v>
      </c>
      <c r="V110" t="n">
        <v>0.88</v>
      </c>
      <c r="W110" t="n">
        <v>6.82</v>
      </c>
      <c r="X110" t="n">
        <v>0.35</v>
      </c>
      <c r="Y110" t="n">
        <v>1</v>
      </c>
      <c r="Z110" t="n">
        <v>10</v>
      </c>
      <c r="AA110" t="n">
        <v>624.1576917070829</v>
      </c>
      <c r="AB110" t="n">
        <v>854.000089687604</v>
      </c>
      <c r="AC110" t="n">
        <v>772.4955197244722</v>
      </c>
      <c r="AD110" t="n">
        <v>624157.6917070829</v>
      </c>
      <c r="AE110" t="n">
        <v>854000.089687604</v>
      </c>
      <c r="AF110" t="n">
        <v>1.628928845751221e-05</v>
      </c>
      <c r="AG110" t="n">
        <v>33</v>
      </c>
      <c r="AH110" t="n">
        <v>772495.5197244722</v>
      </c>
    </row>
    <row r="111">
      <c r="A111" t="n">
        <v>109</v>
      </c>
      <c r="B111" t="n">
        <v>145</v>
      </c>
      <c r="C111" t="inlineStr">
        <is>
          <t xml:space="preserve">CONCLUIDO	</t>
        </is>
      </c>
      <c r="D111" t="n">
        <v>3.6196</v>
      </c>
      <c r="E111" t="n">
        <v>27.63</v>
      </c>
      <c r="F111" t="n">
        <v>24.03</v>
      </c>
      <c r="G111" t="n">
        <v>120.16</v>
      </c>
      <c r="H111" t="n">
        <v>1.46</v>
      </c>
      <c r="I111" t="n">
        <v>12</v>
      </c>
      <c r="J111" t="n">
        <v>345.71</v>
      </c>
      <c r="K111" t="n">
        <v>61.2</v>
      </c>
      <c r="L111" t="n">
        <v>28.25</v>
      </c>
      <c r="M111" t="n">
        <v>10</v>
      </c>
      <c r="N111" t="n">
        <v>111.26</v>
      </c>
      <c r="O111" t="n">
        <v>42872.03</v>
      </c>
      <c r="P111" t="n">
        <v>434.09</v>
      </c>
      <c r="Q111" t="n">
        <v>452.63</v>
      </c>
      <c r="R111" t="n">
        <v>72.45999999999999</v>
      </c>
      <c r="S111" t="n">
        <v>57.64</v>
      </c>
      <c r="T111" t="n">
        <v>5309.06</v>
      </c>
      <c r="U111" t="n">
        <v>0.8</v>
      </c>
      <c r="V111" t="n">
        <v>0.88</v>
      </c>
      <c r="W111" t="n">
        <v>6.81</v>
      </c>
      <c r="X111" t="n">
        <v>0.31</v>
      </c>
      <c r="Y111" t="n">
        <v>1</v>
      </c>
      <c r="Z111" t="n">
        <v>10</v>
      </c>
      <c r="AA111" t="n">
        <v>612.9433988039472</v>
      </c>
      <c r="AB111" t="n">
        <v>838.6561993978477</v>
      </c>
      <c r="AC111" t="n">
        <v>758.6160287886848</v>
      </c>
      <c r="AD111" t="n">
        <v>612943.3988039471</v>
      </c>
      <c r="AE111" t="n">
        <v>838656.1993978476</v>
      </c>
      <c r="AF111" t="n">
        <v>1.634936319796223e-05</v>
      </c>
      <c r="AG111" t="n">
        <v>32</v>
      </c>
      <c r="AH111" t="n">
        <v>758616.0287886849</v>
      </c>
    </row>
    <row r="112">
      <c r="A112" t="n">
        <v>110</v>
      </c>
      <c r="B112" t="n">
        <v>145</v>
      </c>
      <c r="C112" t="inlineStr">
        <is>
          <t xml:space="preserve">CONCLUIDO	</t>
        </is>
      </c>
      <c r="D112" t="n">
        <v>3.6211</v>
      </c>
      <c r="E112" t="n">
        <v>27.62</v>
      </c>
      <c r="F112" t="n">
        <v>24.02</v>
      </c>
      <c r="G112" t="n">
        <v>120.1</v>
      </c>
      <c r="H112" t="n">
        <v>1.47</v>
      </c>
      <c r="I112" t="n">
        <v>12</v>
      </c>
      <c r="J112" t="n">
        <v>346.34</v>
      </c>
      <c r="K112" t="n">
        <v>61.2</v>
      </c>
      <c r="L112" t="n">
        <v>28.5</v>
      </c>
      <c r="M112" t="n">
        <v>10</v>
      </c>
      <c r="N112" t="n">
        <v>111.64</v>
      </c>
      <c r="O112" t="n">
        <v>42949.03</v>
      </c>
      <c r="P112" t="n">
        <v>434.28</v>
      </c>
      <c r="Q112" t="n">
        <v>452.57</v>
      </c>
      <c r="R112" t="n">
        <v>72.02</v>
      </c>
      <c r="S112" t="n">
        <v>57.64</v>
      </c>
      <c r="T112" t="n">
        <v>5085.55</v>
      </c>
      <c r="U112" t="n">
        <v>0.8</v>
      </c>
      <c r="V112" t="n">
        <v>0.88</v>
      </c>
      <c r="W112" t="n">
        <v>6.81</v>
      </c>
      <c r="X112" t="n">
        <v>0.3</v>
      </c>
      <c r="Y112" t="n">
        <v>1</v>
      </c>
      <c r="Z112" t="n">
        <v>10</v>
      </c>
      <c r="AA112" t="n">
        <v>612.9222123890592</v>
      </c>
      <c r="AB112" t="n">
        <v>838.627211210319</v>
      </c>
      <c r="AC112" t="n">
        <v>758.5898071930889</v>
      </c>
      <c r="AD112" t="n">
        <v>612922.2123890591</v>
      </c>
      <c r="AE112" t="n">
        <v>838627.2112103191</v>
      </c>
      <c r="AF112" t="n">
        <v>1.635613854462952e-05</v>
      </c>
      <c r="AG112" t="n">
        <v>32</v>
      </c>
      <c r="AH112" t="n">
        <v>758589.8071930888</v>
      </c>
    </row>
    <row r="113">
      <c r="A113" t="n">
        <v>111</v>
      </c>
      <c r="B113" t="n">
        <v>145</v>
      </c>
      <c r="C113" t="inlineStr">
        <is>
          <t xml:space="preserve">CONCLUIDO	</t>
        </is>
      </c>
      <c r="D113" t="n">
        <v>3.6191</v>
      </c>
      <c r="E113" t="n">
        <v>27.63</v>
      </c>
      <c r="F113" t="n">
        <v>24.04</v>
      </c>
      <c r="G113" t="n">
        <v>120.17</v>
      </c>
      <c r="H113" t="n">
        <v>1.48</v>
      </c>
      <c r="I113" t="n">
        <v>12</v>
      </c>
      <c r="J113" t="n">
        <v>346.96</v>
      </c>
      <c r="K113" t="n">
        <v>61.2</v>
      </c>
      <c r="L113" t="n">
        <v>28.75</v>
      </c>
      <c r="M113" t="n">
        <v>10</v>
      </c>
      <c r="N113" t="n">
        <v>112.01</v>
      </c>
      <c r="O113" t="n">
        <v>43026.23</v>
      </c>
      <c r="P113" t="n">
        <v>434.98</v>
      </c>
      <c r="Q113" t="n">
        <v>452.59</v>
      </c>
      <c r="R113" t="n">
        <v>72.23</v>
      </c>
      <c r="S113" t="n">
        <v>57.64</v>
      </c>
      <c r="T113" t="n">
        <v>5191.7</v>
      </c>
      <c r="U113" t="n">
        <v>0.8</v>
      </c>
      <c r="V113" t="n">
        <v>0.88</v>
      </c>
      <c r="W113" t="n">
        <v>6.82</v>
      </c>
      <c r="X113" t="n">
        <v>0.31</v>
      </c>
      <c r="Y113" t="n">
        <v>1</v>
      </c>
      <c r="Z113" t="n">
        <v>10</v>
      </c>
      <c r="AA113" t="n">
        <v>613.5969158667009</v>
      </c>
      <c r="AB113" t="n">
        <v>839.5503702742452</v>
      </c>
      <c r="AC113" t="n">
        <v>759.4248612516157</v>
      </c>
      <c r="AD113" t="n">
        <v>613596.9158667009</v>
      </c>
      <c r="AE113" t="n">
        <v>839550.3702742452</v>
      </c>
      <c r="AF113" t="n">
        <v>1.634710474907313e-05</v>
      </c>
      <c r="AG113" t="n">
        <v>32</v>
      </c>
      <c r="AH113" t="n">
        <v>759424.8612516157</v>
      </c>
    </row>
    <row r="114">
      <c r="A114" t="n">
        <v>112</v>
      </c>
      <c r="B114" t="n">
        <v>145</v>
      </c>
      <c r="C114" t="inlineStr">
        <is>
          <t xml:space="preserve">CONCLUIDO	</t>
        </is>
      </c>
      <c r="D114" t="n">
        <v>3.6204</v>
      </c>
      <c r="E114" t="n">
        <v>27.62</v>
      </c>
      <c r="F114" t="n">
        <v>24.03</v>
      </c>
      <c r="G114" t="n">
        <v>120.13</v>
      </c>
      <c r="H114" t="n">
        <v>1.49</v>
      </c>
      <c r="I114" t="n">
        <v>12</v>
      </c>
      <c r="J114" t="n">
        <v>347.59</v>
      </c>
      <c r="K114" t="n">
        <v>61.2</v>
      </c>
      <c r="L114" t="n">
        <v>29</v>
      </c>
      <c r="M114" t="n">
        <v>10</v>
      </c>
      <c r="N114" t="n">
        <v>112.39</v>
      </c>
      <c r="O114" t="n">
        <v>43103.63</v>
      </c>
      <c r="P114" t="n">
        <v>435.14</v>
      </c>
      <c r="Q114" t="n">
        <v>452.57</v>
      </c>
      <c r="R114" t="n">
        <v>72.16</v>
      </c>
      <c r="S114" t="n">
        <v>57.64</v>
      </c>
      <c r="T114" t="n">
        <v>5158.59</v>
      </c>
      <c r="U114" t="n">
        <v>0.8</v>
      </c>
      <c r="V114" t="n">
        <v>0.88</v>
      </c>
      <c r="W114" t="n">
        <v>6.81</v>
      </c>
      <c r="X114" t="n">
        <v>0.3</v>
      </c>
      <c r="Y114" t="n">
        <v>1</v>
      </c>
      <c r="Z114" t="n">
        <v>10</v>
      </c>
      <c r="AA114" t="n">
        <v>613.5733316717951</v>
      </c>
      <c r="AB114" t="n">
        <v>839.518101338314</v>
      </c>
      <c r="AC114" t="n">
        <v>759.3956720176401</v>
      </c>
      <c r="AD114" t="n">
        <v>613573.3316717951</v>
      </c>
      <c r="AE114" t="n">
        <v>839518.101338314</v>
      </c>
      <c r="AF114" t="n">
        <v>1.635297671618479e-05</v>
      </c>
      <c r="AG114" t="n">
        <v>32</v>
      </c>
      <c r="AH114" t="n">
        <v>759395.6720176401</v>
      </c>
    </row>
    <row r="115">
      <c r="A115" t="n">
        <v>113</v>
      </c>
      <c r="B115" t="n">
        <v>145</v>
      </c>
      <c r="C115" t="inlineStr">
        <is>
          <t xml:space="preserve">CONCLUIDO	</t>
        </is>
      </c>
      <c r="D115" t="n">
        <v>3.621</v>
      </c>
      <c r="E115" t="n">
        <v>27.62</v>
      </c>
      <c r="F115" t="n">
        <v>24.02</v>
      </c>
      <c r="G115" t="n">
        <v>120.11</v>
      </c>
      <c r="H115" t="n">
        <v>1.5</v>
      </c>
      <c r="I115" t="n">
        <v>12</v>
      </c>
      <c r="J115" t="n">
        <v>348.22</v>
      </c>
      <c r="K115" t="n">
        <v>61.2</v>
      </c>
      <c r="L115" t="n">
        <v>29.25</v>
      </c>
      <c r="M115" t="n">
        <v>10</v>
      </c>
      <c r="N115" t="n">
        <v>112.77</v>
      </c>
      <c r="O115" t="n">
        <v>43181.22</v>
      </c>
      <c r="P115" t="n">
        <v>435.71</v>
      </c>
      <c r="Q115" t="n">
        <v>452.63</v>
      </c>
      <c r="R115" t="n">
        <v>71.95</v>
      </c>
      <c r="S115" t="n">
        <v>57.64</v>
      </c>
      <c r="T115" t="n">
        <v>5052.46</v>
      </c>
      <c r="U115" t="n">
        <v>0.8</v>
      </c>
      <c r="V115" t="n">
        <v>0.88</v>
      </c>
      <c r="W115" t="n">
        <v>6.81</v>
      </c>
      <c r="X115" t="n">
        <v>0.3</v>
      </c>
      <c r="Y115" t="n">
        <v>1</v>
      </c>
      <c r="Z115" t="n">
        <v>10</v>
      </c>
      <c r="AA115" t="n">
        <v>613.8863207418402</v>
      </c>
      <c r="AB115" t="n">
        <v>839.9463467920527</v>
      </c>
      <c r="AC115" t="n">
        <v>759.7830463263203</v>
      </c>
      <c r="AD115" t="n">
        <v>613886.3207418402</v>
      </c>
      <c r="AE115" t="n">
        <v>839946.3467920527</v>
      </c>
      <c r="AF115" t="n">
        <v>1.63556868548517e-05</v>
      </c>
      <c r="AG115" t="n">
        <v>32</v>
      </c>
      <c r="AH115" t="n">
        <v>759783.0463263204</v>
      </c>
    </row>
    <row r="116">
      <c r="A116" t="n">
        <v>114</v>
      </c>
      <c r="B116" t="n">
        <v>145</v>
      </c>
      <c r="C116" t="inlineStr">
        <is>
          <t xml:space="preserve">CONCLUIDO	</t>
        </is>
      </c>
      <c r="D116" t="n">
        <v>3.6194</v>
      </c>
      <c r="E116" t="n">
        <v>27.63</v>
      </c>
      <c r="F116" t="n">
        <v>24.03</v>
      </c>
      <c r="G116" t="n">
        <v>120.17</v>
      </c>
      <c r="H116" t="n">
        <v>1.51</v>
      </c>
      <c r="I116" t="n">
        <v>12</v>
      </c>
      <c r="J116" t="n">
        <v>348.85</v>
      </c>
      <c r="K116" t="n">
        <v>61.2</v>
      </c>
      <c r="L116" t="n">
        <v>29.5</v>
      </c>
      <c r="M116" t="n">
        <v>10</v>
      </c>
      <c r="N116" t="n">
        <v>113.15</v>
      </c>
      <c r="O116" t="n">
        <v>43259.02</v>
      </c>
      <c r="P116" t="n">
        <v>436.05</v>
      </c>
      <c r="Q116" t="n">
        <v>452.6</v>
      </c>
      <c r="R116" t="n">
        <v>72.39</v>
      </c>
      <c r="S116" t="n">
        <v>57.64</v>
      </c>
      <c r="T116" t="n">
        <v>5274.85</v>
      </c>
      <c r="U116" t="n">
        <v>0.8</v>
      </c>
      <c r="V116" t="n">
        <v>0.88</v>
      </c>
      <c r="W116" t="n">
        <v>6.81</v>
      </c>
      <c r="X116" t="n">
        <v>0.31</v>
      </c>
      <c r="Y116" t="n">
        <v>1</v>
      </c>
      <c r="Z116" t="n">
        <v>10</v>
      </c>
      <c r="AA116" t="n">
        <v>614.2710480003168</v>
      </c>
      <c r="AB116" t="n">
        <v>840.4727476000693</v>
      </c>
      <c r="AC116" t="n">
        <v>760.2592081800281</v>
      </c>
      <c r="AD116" t="n">
        <v>614271.0480003168</v>
      </c>
      <c r="AE116" t="n">
        <v>840472.7476000693</v>
      </c>
      <c r="AF116" t="n">
        <v>1.634845981840659e-05</v>
      </c>
      <c r="AG116" t="n">
        <v>32</v>
      </c>
      <c r="AH116" t="n">
        <v>760259.208180028</v>
      </c>
    </row>
    <row r="117">
      <c r="A117" t="n">
        <v>115</v>
      </c>
      <c r="B117" t="n">
        <v>145</v>
      </c>
      <c r="C117" t="inlineStr">
        <is>
          <t xml:space="preserve">CONCLUIDO	</t>
        </is>
      </c>
      <c r="D117" t="n">
        <v>3.6193</v>
      </c>
      <c r="E117" t="n">
        <v>27.63</v>
      </c>
      <c r="F117" t="n">
        <v>24.03</v>
      </c>
      <c r="G117" t="n">
        <v>120.17</v>
      </c>
      <c r="H117" t="n">
        <v>1.52</v>
      </c>
      <c r="I117" t="n">
        <v>12</v>
      </c>
      <c r="J117" t="n">
        <v>349.48</v>
      </c>
      <c r="K117" t="n">
        <v>61.2</v>
      </c>
      <c r="L117" t="n">
        <v>29.75</v>
      </c>
      <c r="M117" t="n">
        <v>10</v>
      </c>
      <c r="N117" t="n">
        <v>113.53</v>
      </c>
      <c r="O117" t="n">
        <v>43337.02</v>
      </c>
      <c r="P117" t="n">
        <v>436.28</v>
      </c>
      <c r="Q117" t="n">
        <v>452.58</v>
      </c>
      <c r="R117" t="n">
        <v>72.52</v>
      </c>
      <c r="S117" t="n">
        <v>57.64</v>
      </c>
      <c r="T117" t="n">
        <v>5339.09</v>
      </c>
      <c r="U117" t="n">
        <v>0.79</v>
      </c>
      <c r="V117" t="n">
        <v>0.88</v>
      </c>
      <c r="W117" t="n">
        <v>6.81</v>
      </c>
      <c r="X117" t="n">
        <v>0.31</v>
      </c>
      <c r="Y117" t="n">
        <v>1</v>
      </c>
      <c r="Z117" t="n">
        <v>10</v>
      </c>
      <c r="AA117" t="n">
        <v>614.4337295482967</v>
      </c>
      <c r="AB117" t="n">
        <v>840.6953356710186</v>
      </c>
      <c r="AC117" t="n">
        <v>760.4605527578902</v>
      </c>
      <c r="AD117" t="n">
        <v>614433.7295482967</v>
      </c>
      <c r="AE117" t="n">
        <v>840695.3356710186</v>
      </c>
      <c r="AF117" t="n">
        <v>1.634800812862877e-05</v>
      </c>
      <c r="AG117" t="n">
        <v>32</v>
      </c>
      <c r="AH117" t="n">
        <v>760460.5527578902</v>
      </c>
    </row>
    <row r="118">
      <c r="A118" t="n">
        <v>116</v>
      </c>
      <c r="B118" t="n">
        <v>145</v>
      </c>
      <c r="C118" t="inlineStr">
        <is>
          <t xml:space="preserve">CONCLUIDO	</t>
        </is>
      </c>
      <c r="D118" t="n">
        <v>3.6193</v>
      </c>
      <c r="E118" t="n">
        <v>27.63</v>
      </c>
      <c r="F118" t="n">
        <v>24.03</v>
      </c>
      <c r="G118" t="n">
        <v>120.17</v>
      </c>
      <c r="H118" t="n">
        <v>1.53</v>
      </c>
      <c r="I118" t="n">
        <v>12</v>
      </c>
      <c r="J118" t="n">
        <v>350.12</v>
      </c>
      <c r="K118" t="n">
        <v>61.2</v>
      </c>
      <c r="L118" t="n">
        <v>30</v>
      </c>
      <c r="M118" t="n">
        <v>10</v>
      </c>
      <c r="N118" t="n">
        <v>113.92</v>
      </c>
      <c r="O118" t="n">
        <v>43415.22</v>
      </c>
      <c r="P118" t="n">
        <v>436.45</v>
      </c>
      <c r="Q118" t="n">
        <v>452.57</v>
      </c>
      <c r="R118" t="n">
        <v>72.42</v>
      </c>
      <c r="S118" t="n">
        <v>57.64</v>
      </c>
      <c r="T118" t="n">
        <v>5288.41</v>
      </c>
      <c r="U118" t="n">
        <v>0.8</v>
      </c>
      <c r="V118" t="n">
        <v>0.88</v>
      </c>
      <c r="W118" t="n">
        <v>6.81</v>
      </c>
      <c r="X118" t="n">
        <v>0.31</v>
      </c>
      <c r="Y118" t="n">
        <v>1</v>
      </c>
      <c r="Z118" t="n">
        <v>10</v>
      </c>
      <c r="AA118" t="n">
        <v>614.5473344450548</v>
      </c>
      <c r="AB118" t="n">
        <v>840.8507749026573</v>
      </c>
      <c r="AC118" t="n">
        <v>760.6011570874217</v>
      </c>
      <c r="AD118" t="n">
        <v>614547.3344450549</v>
      </c>
      <c r="AE118" t="n">
        <v>840850.7749026574</v>
      </c>
      <c r="AF118" t="n">
        <v>1.634800812862877e-05</v>
      </c>
      <c r="AG118" t="n">
        <v>32</v>
      </c>
      <c r="AH118" t="n">
        <v>760601.1570874217</v>
      </c>
    </row>
    <row r="119">
      <c r="A119" t="n">
        <v>117</v>
      </c>
      <c r="B119" t="n">
        <v>145</v>
      </c>
      <c r="C119" t="inlineStr">
        <is>
          <t xml:space="preserve">CONCLUIDO	</t>
        </is>
      </c>
      <c r="D119" t="n">
        <v>3.6194</v>
      </c>
      <c r="E119" t="n">
        <v>27.63</v>
      </c>
      <c r="F119" t="n">
        <v>24.03</v>
      </c>
      <c r="G119" t="n">
        <v>120.17</v>
      </c>
      <c r="H119" t="n">
        <v>1.54</v>
      </c>
      <c r="I119" t="n">
        <v>12</v>
      </c>
      <c r="J119" t="n">
        <v>350.75</v>
      </c>
      <c r="K119" t="n">
        <v>61.2</v>
      </c>
      <c r="L119" t="n">
        <v>30.25</v>
      </c>
      <c r="M119" t="n">
        <v>10</v>
      </c>
      <c r="N119" t="n">
        <v>114.3</v>
      </c>
      <c r="O119" t="n">
        <v>43493.63</v>
      </c>
      <c r="P119" t="n">
        <v>436.41</v>
      </c>
      <c r="Q119" t="n">
        <v>452.59</v>
      </c>
      <c r="R119" t="n">
        <v>72.31</v>
      </c>
      <c r="S119" t="n">
        <v>57.64</v>
      </c>
      <c r="T119" t="n">
        <v>5235.09</v>
      </c>
      <c r="U119" t="n">
        <v>0.8</v>
      </c>
      <c r="V119" t="n">
        <v>0.88</v>
      </c>
      <c r="W119" t="n">
        <v>6.82</v>
      </c>
      <c r="X119" t="n">
        <v>0.31</v>
      </c>
      <c r="Y119" t="n">
        <v>1</v>
      </c>
      <c r="Z119" t="n">
        <v>10</v>
      </c>
      <c r="AA119" t="n">
        <v>614.5116164289827</v>
      </c>
      <c r="AB119" t="n">
        <v>840.8019039372999</v>
      </c>
      <c r="AC119" t="n">
        <v>760.5569502984073</v>
      </c>
      <c r="AD119" t="n">
        <v>614511.6164289827</v>
      </c>
      <c r="AE119" t="n">
        <v>840801.9039373</v>
      </c>
      <c r="AF119" t="n">
        <v>1.634845981840659e-05</v>
      </c>
      <c r="AG119" t="n">
        <v>32</v>
      </c>
      <c r="AH119" t="n">
        <v>760556.9502984072</v>
      </c>
    </row>
    <row r="120">
      <c r="A120" t="n">
        <v>118</v>
      </c>
      <c r="B120" t="n">
        <v>145</v>
      </c>
      <c r="C120" t="inlineStr">
        <is>
          <t xml:space="preserve">CONCLUIDO	</t>
        </is>
      </c>
      <c r="D120" t="n">
        <v>3.6175</v>
      </c>
      <c r="E120" t="n">
        <v>27.64</v>
      </c>
      <c r="F120" t="n">
        <v>24.05</v>
      </c>
      <c r="G120" t="n">
        <v>120.24</v>
      </c>
      <c r="H120" t="n">
        <v>1.55</v>
      </c>
      <c r="I120" t="n">
        <v>12</v>
      </c>
      <c r="J120" t="n">
        <v>351.39</v>
      </c>
      <c r="K120" t="n">
        <v>61.2</v>
      </c>
      <c r="L120" t="n">
        <v>30.5</v>
      </c>
      <c r="M120" t="n">
        <v>10</v>
      </c>
      <c r="N120" t="n">
        <v>114.69</v>
      </c>
      <c r="O120" t="n">
        <v>43572.25</v>
      </c>
      <c r="P120" t="n">
        <v>436.46</v>
      </c>
      <c r="Q120" t="n">
        <v>452.55</v>
      </c>
      <c r="R120" t="n">
        <v>73.01000000000001</v>
      </c>
      <c r="S120" t="n">
        <v>57.64</v>
      </c>
      <c r="T120" t="n">
        <v>5580.99</v>
      </c>
      <c r="U120" t="n">
        <v>0.79</v>
      </c>
      <c r="V120" t="n">
        <v>0.88</v>
      </c>
      <c r="W120" t="n">
        <v>6.81</v>
      </c>
      <c r="X120" t="n">
        <v>0.32</v>
      </c>
      <c r="Y120" t="n">
        <v>1</v>
      </c>
      <c r="Z120" t="n">
        <v>10</v>
      </c>
      <c r="AA120" t="n">
        <v>614.7439173314664</v>
      </c>
      <c r="AB120" t="n">
        <v>841.1197482804706</v>
      </c>
      <c r="AC120" t="n">
        <v>760.8444600235629</v>
      </c>
      <c r="AD120" t="n">
        <v>614743.9173314663</v>
      </c>
      <c r="AE120" t="n">
        <v>841119.7482804706</v>
      </c>
      <c r="AF120" t="n">
        <v>1.633987771262801e-05</v>
      </c>
      <c r="AG120" t="n">
        <v>32</v>
      </c>
      <c r="AH120" t="n">
        <v>760844.4600235629</v>
      </c>
    </row>
    <row r="121">
      <c r="A121" t="n">
        <v>119</v>
      </c>
      <c r="B121" t="n">
        <v>145</v>
      </c>
      <c r="C121" t="inlineStr">
        <is>
          <t xml:space="preserve">CONCLUIDO	</t>
        </is>
      </c>
      <c r="D121" t="n">
        <v>3.6191</v>
      </c>
      <c r="E121" t="n">
        <v>27.63</v>
      </c>
      <c r="F121" t="n">
        <v>24.04</v>
      </c>
      <c r="G121" t="n">
        <v>120.18</v>
      </c>
      <c r="H121" t="n">
        <v>1.56</v>
      </c>
      <c r="I121" t="n">
        <v>12</v>
      </c>
      <c r="J121" t="n">
        <v>352.03</v>
      </c>
      <c r="K121" t="n">
        <v>61.2</v>
      </c>
      <c r="L121" t="n">
        <v>30.75</v>
      </c>
      <c r="M121" t="n">
        <v>10</v>
      </c>
      <c r="N121" t="n">
        <v>115.08</v>
      </c>
      <c r="O121" t="n">
        <v>43651.07</v>
      </c>
      <c r="P121" t="n">
        <v>435.93</v>
      </c>
      <c r="Q121" t="n">
        <v>452.57</v>
      </c>
      <c r="R121" t="n">
        <v>72.44</v>
      </c>
      <c r="S121" t="n">
        <v>57.64</v>
      </c>
      <c r="T121" t="n">
        <v>5297.04</v>
      </c>
      <c r="U121" t="n">
        <v>0.8</v>
      </c>
      <c r="V121" t="n">
        <v>0.88</v>
      </c>
      <c r="W121" t="n">
        <v>6.81</v>
      </c>
      <c r="X121" t="n">
        <v>0.31</v>
      </c>
      <c r="Y121" t="n">
        <v>1</v>
      </c>
      <c r="Z121" t="n">
        <v>10</v>
      </c>
      <c r="AA121" t="n">
        <v>614.2318018437069</v>
      </c>
      <c r="AB121" t="n">
        <v>840.4190492771774</v>
      </c>
      <c r="AC121" t="n">
        <v>760.2106347497069</v>
      </c>
      <c r="AD121" t="n">
        <v>614231.8018437069</v>
      </c>
      <c r="AE121" t="n">
        <v>840419.0492771773</v>
      </c>
      <c r="AF121" t="n">
        <v>1.634710474907313e-05</v>
      </c>
      <c r="AG121" t="n">
        <v>32</v>
      </c>
      <c r="AH121" t="n">
        <v>760210.6347497068</v>
      </c>
    </row>
    <row r="122">
      <c r="A122" t="n">
        <v>120</v>
      </c>
      <c r="B122" t="n">
        <v>145</v>
      </c>
      <c r="C122" t="inlineStr">
        <is>
          <t xml:space="preserve">CONCLUIDO	</t>
        </is>
      </c>
      <c r="D122" t="n">
        <v>3.6182</v>
      </c>
      <c r="E122" t="n">
        <v>27.64</v>
      </c>
      <c r="F122" t="n">
        <v>24.04</v>
      </c>
      <c r="G122" t="n">
        <v>120.21</v>
      </c>
      <c r="H122" t="n">
        <v>1.57</v>
      </c>
      <c r="I122" t="n">
        <v>12</v>
      </c>
      <c r="J122" t="n">
        <v>352.67</v>
      </c>
      <c r="K122" t="n">
        <v>61.2</v>
      </c>
      <c r="L122" t="n">
        <v>31</v>
      </c>
      <c r="M122" t="n">
        <v>10</v>
      </c>
      <c r="N122" t="n">
        <v>115.47</v>
      </c>
      <c r="O122" t="n">
        <v>43730.1</v>
      </c>
      <c r="P122" t="n">
        <v>435.89</v>
      </c>
      <c r="Q122" t="n">
        <v>452.57</v>
      </c>
      <c r="R122" t="n">
        <v>72.62</v>
      </c>
      <c r="S122" t="n">
        <v>57.64</v>
      </c>
      <c r="T122" t="n">
        <v>5387.66</v>
      </c>
      <c r="U122" t="n">
        <v>0.79</v>
      </c>
      <c r="V122" t="n">
        <v>0.88</v>
      </c>
      <c r="W122" t="n">
        <v>6.82</v>
      </c>
      <c r="X122" t="n">
        <v>0.32</v>
      </c>
      <c r="Y122" t="n">
        <v>1</v>
      </c>
      <c r="Z122" t="n">
        <v>10</v>
      </c>
      <c r="AA122" t="n">
        <v>614.2859052117376</v>
      </c>
      <c r="AB122" t="n">
        <v>840.493075892189</v>
      </c>
      <c r="AC122" t="n">
        <v>760.2775963684786</v>
      </c>
      <c r="AD122" t="n">
        <v>614285.9052117376</v>
      </c>
      <c r="AE122" t="n">
        <v>840493.0758921891</v>
      </c>
      <c r="AF122" t="n">
        <v>1.634303954107275e-05</v>
      </c>
      <c r="AG122" t="n">
        <v>32</v>
      </c>
      <c r="AH122" t="n">
        <v>760277.5963684786</v>
      </c>
    </row>
    <row r="123">
      <c r="A123" t="n">
        <v>121</v>
      </c>
      <c r="B123" t="n">
        <v>145</v>
      </c>
      <c r="C123" t="inlineStr">
        <is>
          <t xml:space="preserve">CONCLUIDO	</t>
        </is>
      </c>
      <c r="D123" t="n">
        <v>3.6283</v>
      </c>
      <c r="E123" t="n">
        <v>27.56</v>
      </c>
      <c r="F123" t="n">
        <v>24.02</v>
      </c>
      <c r="G123" t="n">
        <v>131.02</v>
      </c>
      <c r="H123" t="n">
        <v>1.58</v>
      </c>
      <c r="I123" t="n">
        <v>11</v>
      </c>
      <c r="J123" t="n">
        <v>353.31</v>
      </c>
      <c r="K123" t="n">
        <v>61.2</v>
      </c>
      <c r="L123" t="n">
        <v>31.25</v>
      </c>
      <c r="M123" t="n">
        <v>9</v>
      </c>
      <c r="N123" t="n">
        <v>115.86</v>
      </c>
      <c r="O123" t="n">
        <v>43809.48</v>
      </c>
      <c r="P123" t="n">
        <v>435.55</v>
      </c>
      <c r="Q123" t="n">
        <v>452.62</v>
      </c>
      <c r="R123" t="n">
        <v>71.84999999999999</v>
      </c>
      <c r="S123" t="n">
        <v>57.64</v>
      </c>
      <c r="T123" t="n">
        <v>5008.15</v>
      </c>
      <c r="U123" t="n">
        <v>0.8</v>
      </c>
      <c r="V123" t="n">
        <v>0.88</v>
      </c>
      <c r="W123" t="n">
        <v>6.82</v>
      </c>
      <c r="X123" t="n">
        <v>0.29</v>
      </c>
      <c r="Y123" t="n">
        <v>1</v>
      </c>
      <c r="Z123" t="n">
        <v>10</v>
      </c>
      <c r="AA123" t="n">
        <v>613.1264651889345</v>
      </c>
      <c r="AB123" t="n">
        <v>838.9066789021061</v>
      </c>
      <c r="AC123" t="n">
        <v>758.8426028806073</v>
      </c>
      <c r="AD123" t="n">
        <v>613126.4651889345</v>
      </c>
      <c r="AE123" t="n">
        <v>838906.6789021061</v>
      </c>
      <c r="AF123" t="n">
        <v>1.638866020863254e-05</v>
      </c>
      <c r="AG123" t="n">
        <v>32</v>
      </c>
      <c r="AH123" t="n">
        <v>758842.6028806072</v>
      </c>
    </row>
    <row r="124">
      <c r="A124" t="n">
        <v>122</v>
      </c>
      <c r="B124" t="n">
        <v>145</v>
      </c>
      <c r="C124" t="inlineStr">
        <is>
          <t xml:space="preserve">CONCLUIDO	</t>
        </is>
      </c>
      <c r="D124" t="n">
        <v>3.6313</v>
      </c>
      <c r="E124" t="n">
        <v>27.54</v>
      </c>
      <c r="F124" t="n">
        <v>24</v>
      </c>
      <c r="G124" t="n">
        <v>130.89</v>
      </c>
      <c r="H124" t="n">
        <v>1.59</v>
      </c>
      <c r="I124" t="n">
        <v>11</v>
      </c>
      <c r="J124" t="n">
        <v>353.96</v>
      </c>
      <c r="K124" t="n">
        <v>61.2</v>
      </c>
      <c r="L124" t="n">
        <v>31.5</v>
      </c>
      <c r="M124" t="n">
        <v>9</v>
      </c>
      <c r="N124" t="n">
        <v>116.26</v>
      </c>
      <c r="O124" t="n">
        <v>43888.94</v>
      </c>
      <c r="P124" t="n">
        <v>435.52</v>
      </c>
      <c r="Q124" t="n">
        <v>452.56</v>
      </c>
      <c r="R124" t="n">
        <v>71.11</v>
      </c>
      <c r="S124" t="n">
        <v>57.64</v>
      </c>
      <c r="T124" t="n">
        <v>4638.99</v>
      </c>
      <c r="U124" t="n">
        <v>0.8100000000000001</v>
      </c>
      <c r="V124" t="n">
        <v>0.88</v>
      </c>
      <c r="W124" t="n">
        <v>6.81</v>
      </c>
      <c r="X124" t="n">
        <v>0.27</v>
      </c>
      <c r="Y124" t="n">
        <v>1</v>
      </c>
      <c r="Z124" t="n">
        <v>10</v>
      </c>
      <c r="AA124" t="n">
        <v>612.8109772820222</v>
      </c>
      <c r="AB124" t="n">
        <v>838.4750144295247</v>
      </c>
      <c r="AC124" t="n">
        <v>758.4521358594441</v>
      </c>
      <c r="AD124" t="n">
        <v>612810.9772820222</v>
      </c>
      <c r="AE124" t="n">
        <v>838475.0144295247</v>
      </c>
      <c r="AF124" t="n">
        <v>1.640221090196713e-05</v>
      </c>
      <c r="AG124" t="n">
        <v>32</v>
      </c>
      <c r="AH124" t="n">
        <v>758452.135859444</v>
      </c>
    </row>
    <row r="125">
      <c r="A125" t="n">
        <v>123</v>
      </c>
      <c r="B125" t="n">
        <v>145</v>
      </c>
      <c r="C125" t="inlineStr">
        <is>
          <t xml:space="preserve">CONCLUIDO	</t>
        </is>
      </c>
      <c r="D125" t="n">
        <v>3.6312</v>
      </c>
      <c r="E125" t="n">
        <v>27.54</v>
      </c>
      <c r="F125" t="n">
        <v>24</v>
      </c>
      <c r="G125" t="n">
        <v>130.9</v>
      </c>
      <c r="H125" t="n">
        <v>1.6</v>
      </c>
      <c r="I125" t="n">
        <v>11</v>
      </c>
      <c r="J125" t="n">
        <v>354.6</v>
      </c>
      <c r="K125" t="n">
        <v>61.2</v>
      </c>
      <c r="L125" t="n">
        <v>31.75</v>
      </c>
      <c r="M125" t="n">
        <v>9</v>
      </c>
      <c r="N125" t="n">
        <v>116.65</v>
      </c>
      <c r="O125" t="n">
        <v>43968.62</v>
      </c>
      <c r="P125" t="n">
        <v>435.94</v>
      </c>
      <c r="Q125" t="n">
        <v>452.56</v>
      </c>
      <c r="R125" t="n">
        <v>71.20999999999999</v>
      </c>
      <c r="S125" t="n">
        <v>57.64</v>
      </c>
      <c r="T125" t="n">
        <v>4688.7</v>
      </c>
      <c r="U125" t="n">
        <v>0.8100000000000001</v>
      </c>
      <c r="V125" t="n">
        <v>0.88</v>
      </c>
      <c r="W125" t="n">
        <v>6.81</v>
      </c>
      <c r="X125" t="n">
        <v>0.27</v>
      </c>
      <c r="Y125" t="n">
        <v>1</v>
      </c>
      <c r="Z125" t="n">
        <v>10</v>
      </c>
      <c r="AA125" t="n">
        <v>613.0996395665035</v>
      </c>
      <c r="AB125" t="n">
        <v>838.8699749020332</v>
      </c>
      <c r="AC125" t="n">
        <v>758.8094018587866</v>
      </c>
      <c r="AD125" t="n">
        <v>613099.6395665035</v>
      </c>
      <c r="AE125" t="n">
        <v>838869.9749020331</v>
      </c>
      <c r="AF125" t="n">
        <v>1.640175921218931e-05</v>
      </c>
      <c r="AG125" t="n">
        <v>32</v>
      </c>
      <c r="AH125" t="n">
        <v>758809.4018587866</v>
      </c>
    </row>
    <row r="126">
      <c r="A126" t="n">
        <v>124</v>
      </c>
      <c r="B126" t="n">
        <v>145</v>
      </c>
      <c r="C126" t="inlineStr">
        <is>
          <t xml:space="preserve">CONCLUIDO	</t>
        </is>
      </c>
      <c r="D126" t="n">
        <v>3.6303</v>
      </c>
      <c r="E126" t="n">
        <v>27.55</v>
      </c>
      <c r="F126" t="n">
        <v>24</v>
      </c>
      <c r="G126" t="n">
        <v>130.93</v>
      </c>
      <c r="H126" t="n">
        <v>1.61</v>
      </c>
      <c r="I126" t="n">
        <v>11</v>
      </c>
      <c r="J126" t="n">
        <v>355.25</v>
      </c>
      <c r="K126" t="n">
        <v>61.2</v>
      </c>
      <c r="L126" t="n">
        <v>32</v>
      </c>
      <c r="M126" t="n">
        <v>9</v>
      </c>
      <c r="N126" t="n">
        <v>117.05</v>
      </c>
      <c r="O126" t="n">
        <v>44048.52</v>
      </c>
      <c r="P126" t="n">
        <v>436.47</v>
      </c>
      <c r="Q126" t="n">
        <v>452.57</v>
      </c>
      <c r="R126" t="n">
        <v>71.43000000000001</v>
      </c>
      <c r="S126" t="n">
        <v>57.64</v>
      </c>
      <c r="T126" t="n">
        <v>4799.46</v>
      </c>
      <c r="U126" t="n">
        <v>0.8100000000000001</v>
      </c>
      <c r="V126" t="n">
        <v>0.88</v>
      </c>
      <c r="W126" t="n">
        <v>6.81</v>
      </c>
      <c r="X126" t="n">
        <v>0.28</v>
      </c>
      <c r="Y126" t="n">
        <v>1</v>
      </c>
      <c r="Z126" t="n">
        <v>10</v>
      </c>
      <c r="AA126" t="n">
        <v>613.5330382839066</v>
      </c>
      <c r="AB126" t="n">
        <v>839.4629701473859</v>
      </c>
      <c r="AC126" t="n">
        <v>759.3458024701972</v>
      </c>
      <c r="AD126" t="n">
        <v>613533.0382839066</v>
      </c>
      <c r="AE126" t="n">
        <v>839462.970147386</v>
      </c>
      <c r="AF126" t="n">
        <v>1.639769400418893e-05</v>
      </c>
      <c r="AG126" t="n">
        <v>32</v>
      </c>
      <c r="AH126" t="n">
        <v>759345.8024701972</v>
      </c>
    </row>
    <row r="127">
      <c r="A127" t="n">
        <v>125</v>
      </c>
      <c r="B127" t="n">
        <v>145</v>
      </c>
      <c r="C127" t="inlineStr">
        <is>
          <t xml:space="preserve">CONCLUIDO	</t>
        </is>
      </c>
      <c r="D127" t="n">
        <v>3.6301</v>
      </c>
      <c r="E127" t="n">
        <v>27.55</v>
      </c>
      <c r="F127" t="n">
        <v>24.01</v>
      </c>
      <c r="G127" t="n">
        <v>130.94</v>
      </c>
      <c r="H127" t="n">
        <v>1.62</v>
      </c>
      <c r="I127" t="n">
        <v>11</v>
      </c>
      <c r="J127" t="n">
        <v>355.9</v>
      </c>
      <c r="K127" t="n">
        <v>61.2</v>
      </c>
      <c r="L127" t="n">
        <v>32.25</v>
      </c>
      <c r="M127" t="n">
        <v>9</v>
      </c>
      <c r="N127" t="n">
        <v>117.45</v>
      </c>
      <c r="O127" t="n">
        <v>44128.64</v>
      </c>
      <c r="P127" t="n">
        <v>436.81</v>
      </c>
      <c r="Q127" t="n">
        <v>452.57</v>
      </c>
      <c r="R127" t="n">
        <v>71.52</v>
      </c>
      <c r="S127" t="n">
        <v>57.64</v>
      </c>
      <c r="T127" t="n">
        <v>4845.3</v>
      </c>
      <c r="U127" t="n">
        <v>0.8100000000000001</v>
      </c>
      <c r="V127" t="n">
        <v>0.88</v>
      </c>
      <c r="W127" t="n">
        <v>6.81</v>
      </c>
      <c r="X127" t="n">
        <v>0.28</v>
      </c>
      <c r="Y127" t="n">
        <v>1</v>
      </c>
      <c r="Z127" t="n">
        <v>10</v>
      </c>
      <c r="AA127" t="n">
        <v>613.7914032325123</v>
      </c>
      <c r="AB127" t="n">
        <v>839.8164764683255</v>
      </c>
      <c r="AC127" t="n">
        <v>759.6655706440155</v>
      </c>
      <c r="AD127" t="n">
        <v>613791.4032325123</v>
      </c>
      <c r="AE127" t="n">
        <v>839816.4764683255</v>
      </c>
      <c r="AF127" t="n">
        <v>1.639679062463329e-05</v>
      </c>
      <c r="AG127" t="n">
        <v>32</v>
      </c>
      <c r="AH127" t="n">
        <v>759665.5706440154</v>
      </c>
    </row>
    <row r="128">
      <c r="A128" t="n">
        <v>126</v>
      </c>
      <c r="B128" t="n">
        <v>145</v>
      </c>
      <c r="C128" t="inlineStr">
        <is>
          <t xml:space="preserve">CONCLUIDO	</t>
        </is>
      </c>
      <c r="D128" t="n">
        <v>3.6293</v>
      </c>
      <c r="E128" t="n">
        <v>27.55</v>
      </c>
      <c r="F128" t="n">
        <v>24.01</v>
      </c>
      <c r="G128" t="n">
        <v>130.97</v>
      </c>
      <c r="H128" t="n">
        <v>1.63</v>
      </c>
      <c r="I128" t="n">
        <v>11</v>
      </c>
      <c r="J128" t="n">
        <v>356.55</v>
      </c>
      <c r="K128" t="n">
        <v>61.2</v>
      </c>
      <c r="L128" t="n">
        <v>32.5</v>
      </c>
      <c r="M128" t="n">
        <v>9</v>
      </c>
      <c r="N128" t="n">
        <v>117.85</v>
      </c>
      <c r="O128" t="n">
        <v>44208.97</v>
      </c>
      <c r="P128" t="n">
        <v>437.44</v>
      </c>
      <c r="Q128" t="n">
        <v>452.56</v>
      </c>
      <c r="R128" t="n">
        <v>71.52</v>
      </c>
      <c r="S128" t="n">
        <v>57.64</v>
      </c>
      <c r="T128" t="n">
        <v>4840.8</v>
      </c>
      <c r="U128" t="n">
        <v>0.8100000000000001</v>
      </c>
      <c r="V128" t="n">
        <v>0.88</v>
      </c>
      <c r="W128" t="n">
        <v>6.82</v>
      </c>
      <c r="X128" t="n">
        <v>0.29</v>
      </c>
      <c r="Y128" t="n">
        <v>1</v>
      </c>
      <c r="Z128" t="n">
        <v>10</v>
      </c>
      <c r="AA128" t="n">
        <v>614.2827923466983</v>
      </c>
      <c r="AB128" t="n">
        <v>840.4888167329126</v>
      </c>
      <c r="AC128" t="n">
        <v>760.2737436973857</v>
      </c>
      <c r="AD128" t="n">
        <v>614282.7923466983</v>
      </c>
      <c r="AE128" t="n">
        <v>840488.8167329126</v>
      </c>
      <c r="AF128" t="n">
        <v>1.639317710641074e-05</v>
      </c>
      <c r="AG128" t="n">
        <v>32</v>
      </c>
      <c r="AH128" t="n">
        <v>760273.7436973858</v>
      </c>
    </row>
    <row r="129">
      <c r="A129" t="n">
        <v>127</v>
      </c>
      <c r="B129" t="n">
        <v>145</v>
      </c>
      <c r="C129" t="inlineStr">
        <is>
          <t xml:space="preserve">CONCLUIDO	</t>
        </is>
      </c>
      <c r="D129" t="n">
        <v>3.63</v>
      </c>
      <c r="E129" t="n">
        <v>27.55</v>
      </c>
      <c r="F129" t="n">
        <v>24.01</v>
      </c>
      <c r="G129" t="n">
        <v>130.94</v>
      </c>
      <c r="H129" t="n">
        <v>1.63</v>
      </c>
      <c r="I129" t="n">
        <v>11</v>
      </c>
      <c r="J129" t="n">
        <v>357.2</v>
      </c>
      <c r="K129" t="n">
        <v>61.2</v>
      </c>
      <c r="L129" t="n">
        <v>32.75</v>
      </c>
      <c r="M129" t="n">
        <v>9</v>
      </c>
      <c r="N129" t="n">
        <v>118.26</v>
      </c>
      <c r="O129" t="n">
        <v>44289.53</v>
      </c>
      <c r="P129" t="n">
        <v>437.42</v>
      </c>
      <c r="Q129" t="n">
        <v>452.55</v>
      </c>
      <c r="R129" t="n">
        <v>71.48999999999999</v>
      </c>
      <c r="S129" t="n">
        <v>57.64</v>
      </c>
      <c r="T129" t="n">
        <v>4829.3</v>
      </c>
      <c r="U129" t="n">
        <v>0.8100000000000001</v>
      </c>
      <c r="V129" t="n">
        <v>0.88</v>
      </c>
      <c r="W129" t="n">
        <v>6.81</v>
      </c>
      <c r="X129" t="n">
        <v>0.28</v>
      </c>
      <c r="Y129" t="n">
        <v>1</v>
      </c>
      <c r="Z129" t="n">
        <v>10</v>
      </c>
      <c r="AA129" t="n">
        <v>614.206783865537</v>
      </c>
      <c r="AB129" t="n">
        <v>840.3848185757299</v>
      </c>
      <c r="AC129" t="n">
        <v>760.1796709783624</v>
      </c>
      <c r="AD129" t="n">
        <v>614206.783865537</v>
      </c>
      <c r="AE129" t="n">
        <v>840384.81857573</v>
      </c>
      <c r="AF129" t="n">
        <v>1.639633893485548e-05</v>
      </c>
      <c r="AG129" t="n">
        <v>32</v>
      </c>
      <c r="AH129" t="n">
        <v>760179.6709783624</v>
      </c>
    </row>
    <row r="130">
      <c r="A130" t="n">
        <v>128</v>
      </c>
      <c r="B130" t="n">
        <v>145</v>
      </c>
      <c r="C130" t="inlineStr">
        <is>
          <t xml:space="preserve">CONCLUIDO	</t>
        </is>
      </c>
      <c r="D130" t="n">
        <v>3.6303</v>
      </c>
      <c r="E130" t="n">
        <v>27.55</v>
      </c>
      <c r="F130" t="n">
        <v>24</v>
      </c>
      <c r="G130" t="n">
        <v>130.93</v>
      </c>
      <c r="H130" t="n">
        <v>1.64</v>
      </c>
      <c r="I130" t="n">
        <v>11</v>
      </c>
      <c r="J130" t="n">
        <v>357.86</v>
      </c>
      <c r="K130" t="n">
        <v>61.2</v>
      </c>
      <c r="L130" t="n">
        <v>33</v>
      </c>
      <c r="M130" t="n">
        <v>9</v>
      </c>
      <c r="N130" t="n">
        <v>118.66</v>
      </c>
      <c r="O130" t="n">
        <v>44370.32</v>
      </c>
      <c r="P130" t="n">
        <v>437.62</v>
      </c>
      <c r="Q130" t="n">
        <v>452.57</v>
      </c>
      <c r="R130" t="n">
        <v>71.47</v>
      </c>
      <c r="S130" t="n">
        <v>57.64</v>
      </c>
      <c r="T130" t="n">
        <v>4816.49</v>
      </c>
      <c r="U130" t="n">
        <v>0.8100000000000001</v>
      </c>
      <c r="V130" t="n">
        <v>0.88</v>
      </c>
      <c r="W130" t="n">
        <v>6.81</v>
      </c>
      <c r="X130" t="n">
        <v>0.28</v>
      </c>
      <c r="Y130" t="n">
        <v>1</v>
      </c>
      <c r="Z130" t="n">
        <v>10</v>
      </c>
      <c r="AA130" t="n">
        <v>614.2992133905861</v>
      </c>
      <c r="AB130" t="n">
        <v>840.5112847296051</v>
      </c>
      <c r="AC130" t="n">
        <v>760.2940673800081</v>
      </c>
      <c r="AD130" t="n">
        <v>614299.2133905862</v>
      </c>
      <c r="AE130" t="n">
        <v>840511.2847296051</v>
      </c>
      <c r="AF130" t="n">
        <v>1.639769400418893e-05</v>
      </c>
      <c r="AG130" t="n">
        <v>32</v>
      </c>
      <c r="AH130" t="n">
        <v>760294.0673800081</v>
      </c>
    </row>
    <row r="131">
      <c r="A131" t="n">
        <v>129</v>
      </c>
      <c r="B131" t="n">
        <v>145</v>
      </c>
      <c r="C131" t="inlineStr">
        <is>
          <t xml:space="preserve">CONCLUIDO	</t>
        </is>
      </c>
      <c r="D131" t="n">
        <v>3.629</v>
      </c>
      <c r="E131" t="n">
        <v>27.56</v>
      </c>
      <c r="F131" t="n">
        <v>24.01</v>
      </c>
      <c r="G131" t="n">
        <v>130.98</v>
      </c>
      <c r="H131" t="n">
        <v>1.65</v>
      </c>
      <c r="I131" t="n">
        <v>11</v>
      </c>
      <c r="J131" t="n">
        <v>358.52</v>
      </c>
      <c r="K131" t="n">
        <v>61.2</v>
      </c>
      <c r="L131" t="n">
        <v>33.25</v>
      </c>
      <c r="M131" t="n">
        <v>9</v>
      </c>
      <c r="N131" t="n">
        <v>119.07</v>
      </c>
      <c r="O131" t="n">
        <v>44451.33</v>
      </c>
      <c r="P131" t="n">
        <v>437.72</v>
      </c>
      <c r="Q131" t="n">
        <v>452.56</v>
      </c>
      <c r="R131" t="n">
        <v>71.84999999999999</v>
      </c>
      <c r="S131" t="n">
        <v>57.64</v>
      </c>
      <c r="T131" t="n">
        <v>5005.65</v>
      </c>
      <c r="U131" t="n">
        <v>0.8</v>
      </c>
      <c r="V131" t="n">
        <v>0.88</v>
      </c>
      <c r="W131" t="n">
        <v>6.81</v>
      </c>
      <c r="X131" t="n">
        <v>0.29</v>
      </c>
      <c r="Y131" t="n">
        <v>1</v>
      </c>
      <c r="Z131" t="n">
        <v>10</v>
      </c>
      <c r="AA131" t="n">
        <v>614.4962775271341</v>
      </c>
      <c r="AB131" t="n">
        <v>840.7809165750861</v>
      </c>
      <c r="AC131" t="n">
        <v>760.5379659405871</v>
      </c>
      <c r="AD131" t="n">
        <v>614496.2775271342</v>
      </c>
      <c r="AE131" t="n">
        <v>840780.9165750861</v>
      </c>
      <c r="AF131" t="n">
        <v>1.639182203707728e-05</v>
      </c>
      <c r="AG131" t="n">
        <v>32</v>
      </c>
      <c r="AH131" t="n">
        <v>760537.9659405871</v>
      </c>
    </row>
    <row r="132">
      <c r="A132" t="n">
        <v>130</v>
      </c>
      <c r="B132" t="n">
        <v>145</v>
      </c>
      <c r="C132" t="inlineStr">
        <is>
          <t xml:space="preserve">CONCLUIDO	</t>
        </is>
      </c>
      <c r="D132" t="n">
        <v>3.6297</v>
      </c>
      <c r="E132" t="n">
        <v>27.55</v>
      </c>
      <c r="F132" t="n">
        <v>24.01</v>
      </c>
      <c r="G132" t="n">
        <v>130.96</v>
      </c>
      <c r="H132" t="n">
        <v>1.66</v>
      </c>
      <c r="I132" t="n">
        <v>11</v>
      </c>
      <c r="J132" t="n">
        <v>359.17</v>
      </c>
      <c r="K132" t="n">
        <v>61.2</v>
      </c>
      <c r="L132" t="n">
        <v>33.5</v>
      </c>
      <c r="M132" t="n">
        <v>9</v>
      </c>
      <c r="N132" t="n">
        <v>119.48</v>
      </c>
      <c r="O132" t="n">
        <v>44532.57</v>
      </c>
      <c r="P132" t="n">
        <v>437.99</v>
      </c>
      <c r="Q132" t="n">
        <v>452.61</v>
      </c>
      <c r="R132" t="n">
        <v>71.67</v>
      </c>
      <c r="S132" t="n">
        <v>57.64</v>
      </c>
      <c r="T132" t="n">
        <v>4917.55</v>
      </c>
      <c r="U132" t="n">
        <v>0.8</v>
      </c>
      <c r="V132" t="n">
        <v>0.88</v>
      </c>
      <c r="W132" t="n">
        <v>6.81</v>
      </c>
      <c r="X132" t="n">
        <v>0.28</v>
      </c>
      <c r="Y132" t="n">
        <v>1</v>
      </c>
      <c r="Z132" t="n">
        <v>10</v>
      </c>
      <c r="AA132" t="n">
        <v>614.6134629052185</v>
      </c>
      <c r="AB132" t="n">
        <v>840.9412547792352</v>
      </c>
      <c r="AC132" t="n">
        <v>760.6830016915683</v>
      </c>
      <c r="AD132" t="n">
        <v>614613.4629052185</v>
      </c>
      <c r="AE132" t="n">
        <v>840941.2547792352</v>
      </c>
      <c r="AF132" t="n">
        <v>1.639498386552202e-05</v>
      </c>
      <c r="AG132" t="n">
        <v>32</v>
      </c>
      <c r="AH132" t="n">
        <v>760683.0016915683</v>
      </c>
    </row>
    <row r="133">
      <c r="A133" t="n">
        <v>131</v>
      </c>
      <c r="B133" t="n">
        <v>145</v>
      </c>
      <c r="C133" t="inlineStr">
        <is>
          <t xml:space="preserve">CONCLUIDO	</t>
        </is>
      </c>
      <c r="D133" t="n">
        <v>3.6307</v>
      </c>
      <c r="E133" t="n">
        <v>27.54</v>
      </c>
      <c r="F133" t="n">
        <v>24</v>
      </c>
      <c r="G133" t="n">
        <v>130.91</v>
      </c>
      <c r="H133" t="n">
        <v>1.67</v>
      </c>
      <c r="I133" t="n">
        <v>11</v>
      </c>
      <c r="J133" t="n">
        <v>359.84</v>
      </c>
      <c r="K133" t="n">
        <v>61.2</v>
      </c>
      <c r="L133" t="n">
        <v>33.75</v>
      </c>
      <c r="M133" t="n">
        <v>9</v>
      </c>
      <c r="N133" t="n">
        <v>119.89</v>
      </c>
      <c r="O133" t="n">
        <v>44614.04</v>
      </c>
      <c r="P133" t="n">
        <v>437.8</v>
      </c>
      <c r="Q133" t="n">
        <v>452.56</v>
      </c>
      <c r="R133" t="n">
        <v>71.2</v>
      </c>
      <c r="S133" t="n">
        <v>57.64</v>
      </c>
      <c r="T133" t="n">
        <v>4682.24</v>
      </c>
      <c r="U133" t="n">
        <v>0.8100000000000001</v>
      </c>
      <c r="V133" t="n">
        <v>0.88</v>
      </c>
      <c r="W133" t="n">
        <v>6.82</v>
      </c>
      <c r="X133" t="n">
        <v>0.28</v>
      </c>
      <c r="Y133" t="n">
        <v>1</v>
      </c>
      <c r="Z133" t="n">
        <v>10</v>
      </c>
      <c r="AA133" t="n">
        <v>614.3833097093703</v>
      </c>
      <c r="AB133" t="n">
        <v>840.6263490230335</v>
      </c>
      <c r="AC133" t="n">
        <v>760.3981500987654</v>
      </c>
      <c r="AD133" t="n">
        <v>614383.3097093704</v>
      </c>
      <c r="AE133" t="n">
        <v>840626.3490230335</v>
      </c>
      <c r="AF133" t="n">
        <v>1.639950076330021e-05</v>
      </c>
      <c r="AG133" t="n">
        <v>32</v>
      </c>
      <c r="AH133" t="n">
        <v>760398.1500987654</v>
      </c>
    </row>
    <row r="134">
      <c r="A134" t="n">
        <v>132</v>
      </c>
      <c r="B134" t="n">
        <v>145</v>
      </c>
      <c r="C134" t="inlineStr">
        <is>
          <t xml:space="preserve">CONCLUIDO	</t>
        </is>
      </c>
      <c r="D134" t="n">
        <v>3.63</v>
      </c>
      <c r="E134" t="n">
        <v>27.55</v>
      </c>
      <c r="F134" t="n">
        <v>24.01</v>
      </c>
      <c r="G134" t="n">
        <v>130.94</v>
      </c>
      <c r="H134" t="n">
        <v>1.68</v>
      </c>
      <c r="I134" t="n">
        <v>11</v>
      </c>
      <c r="J134" t="n">
        <v>360.5</v>
      </c>
      <c r="K134" t="n">
        <v>61.2</v>
      </c>
      <c r="L134" t="n">
        <v>34</v>
      </c>
      <c r="M134" t="n">
        <v>9</v>
      </c>
      <c r="N134" t="n">
        <v>120.3</v>
      </c>
      <c r="O134" t="n">
        <v>44695.75</v>
      </c>
      <c r="P134" t="n">
        <v>438.11</v>
      </c>
      <c r="Q134" t="n">
        <v>452.56</v>
      </c>
      <c r="R134" t="n">
        <v>71.59999999999999</v>
      </c>
      <c r="S134" t="n">
        <v>57.64</v>
      </c>
      <c r="T134" t="n">
        <v>4880.48</v>
      </c>
      <c r="U134" t="n">
        <v>0.8100000000000001</v>
      </c>
      <c r="V134" t="n">
        <v>0.88</v>
      </c>
      <c r="W134" t="n">
        <v>6.81</v>
      </c>
      <c r="X134" t="n">
        <v>0.28</v>
      </c>
      <c r="Y134" t="n">
        <v>1</v>
      </c>
      <c r="Z134" t="n">
        <v>10</v>
      </c>
      <c r="AA134" t="n">
        <v>614.6665269216988</v>
      </c>
      <c r="AB134" t="n">
        <v>841.0138593076027</v>
      </c>
      <c r="AC134" t="n">
        <v>760.7486769456494</v>
      </c>
      <c r="AD134" t="n">
        <v>614666.5269216988</v>
      </c>
      <c r="AE134" t="n">
        <v>841013.8593076027</v>
      </c>
      <c r="AF134" t="n">
        <v>1.639633893485548e-05</v>
      </c>
      <c r="AG134" t="n">
        <v>32</v>
      </c>
      <c r="AH134" t="n">
        <v>760748.6769456494</v>
      </c>
    </row>
    <row r="135">
      <c r="A135" t="n">
        <v>133</v>
      </c>
      <c r="B135" t="n">
        <v>145</v>
      </c>
      <c r="C135" t="inlineStr">
        <is>
          <t xml:space="preserve">CONCLUIDO	</t>
        </is>
      </c>
      <c r="D135" t="n">
        <v>3.63</v>
      </c>
      <c r="E135" t="n">
        <v>27.55</v>
      </c>
      <c r="F135" t="n">
        <v>24.01</v>
      </c>
      <c r="G135" t="n">
        <v>130.94</v>
      </c>
      <c r="H135" t="n">
        <v>1.69</v>
      </c>
      <c r="I135" t="n">
        <v>11</v>
      </c>
      <c r="J135" t="n">
        <v>361.16</v>
      </c>
      <c r="K135" t="n">
        <v>61.2</v>
      </c>
      <c r="L135" t="n">
        <v>34.25</v>
      </c>
      <c r="M135" t="n">
        <v>9</v>
      </c>
      <c r="N135" t="n">
        <v>120.71</v>
      </c>
      <c r="O135" t="n">
        <v>44777.68</v>
      </c>
      <c r="P135" t="n">
        <v>437.84</v>
      </c>
      <c r="Q135" t="n">
        <v>452.58</v>
      </c>
      <c r="R135" t="n">
        <v>71.5</v>
      </c>
      <c r="S135" t="n">
        <v>57.64</v>
      </c>
      <c r="T135" t="n">
        <v>4831.89</v>
      </c>
      <c r="U135" t="n">
        <v>0.8100000000000001</v>
      </c>
      <c r="V135" t="n">
        <v>0.88</v>
      </c>
      <c r="W135" t="n">
        <v>6.81</v>
      </c>
      <c r="X135" t="n">
        <v>0.28</v>
      </c>
      <c r="Y135" t="n">
        <v>1</v>
      </c>
      <c r="Z135" t="n">
        <v>10</v>
      </c>
      <c r="AA135" t="n">
        <v>614.4866274649397</v>
      </c>
      <c r="AB135" t="n">
        <v>840.7677129342612</v>
      </c>
      <c r="AC135" t="n">
        <v>760.5260224367111</v>
      </c>
      <c r="AD135" t="n">
        <v>614486.6274649397</v>
      </c>
      <c r="AE135" t="n">
        <v>840767.7129342612</v>
      </c>
      <c r="AF135" t="n">
        <v>1.639633893485548e-05</v>
      </c>
      <c r="AG135" t="n">
        <v>32</v>
      </c>
      <c r="AH135" t="n">
        <v>760526.022436711</v>
      </c>
    </row>
    <row r="136">
      <c r="A136" t="n">
        <v>134</v>
      </c>
      <c r="B136" t="n">
        <v>145</v>
      </c>
      <c r="C136" t="inlineStr">
        <is>
          <t xml:space="preserve">CONCLUIDO	</t>
        </is>
      </c>
      <c r="D136" t="n">
        <v>3.6298</v>
      </c>
      <c r="E136" t="n">
        <v>27.55</v>
      </c>
      <c r="F136" t="n">
        <v>24.01</v>
      </c>
      <c r="G136" t="n">
        <v>130.95</v>
      </c>
      <c r="H136" t="n">
        <v>1.7</v>
      </c>
      <c r="I136" t="n">
        <v>11</v>
      </c>
      <c r="J136" t="n">
        <v>361.83</v>
      </c>
      <c r="K136" t="n">
        <v>61.2</v>
      </c>
      <c r="L136" t="n">
        <v>34.5</v>
      </c>
      <c r="M136" t="n">
        <v>9</v>
      </c>
      <c r="N136" t="n">
        <v>121.13</v>
      </c>
      <c r="O136" t="n">
        <v>44859.98</v>
      </c>
      <c r="P136" t="n">
        <v>437.35</v>
      </c>
      <c r="Q136" t="n">
        <v>452.6</v>
      </c>
      <c r="R136" t="n">
        <v>71.65000000000001</v>
      </c>
      <c r="S136" t="n">
        <v>57.64</v>
      </c>
      <c r="T136" t="n">
        <v>4910.16</v>
      </c>
      <c r="U136" t="n">
        <v>0.8</v>
      </c>
      <c r="V136" t="n">
        <v>0.88</v>
      </c>
      <c r="W136" t="n">
        <v>6.81</v>
      </c>
      <c r="X136" t="n">
        <v>0.28</v>
      </c>
      <c r="Y136" t="n">
        <v>1</v>
      </c>
      <c r="Z136" t="n">
        <v>10</v>
      </c>
      <c r="AA136" t="n">
        <v>614.1780468075254</v>
      </c>
      <c r="AB136" t="n">
        <v>840.345499265169</v>
      </c>
      <c r="AC136" t="n">
        <v>760.1441042476164</v>
      </c>
      <c r="AD136" t="n">
        <v>614178.0468075254</v>
      </c>
      <c r="AE136" t="n">
        <v>840345.499265169</v>
      </c>
      <c r="AF136" t="n">
        <v>1.639543555529984e-05</v>
      </c>
      <c r="AG136" t="n">
        <v>32</v>
      </c>
      <c r="AH136" t="n">
        <v>760144.1042476164</v>
      </c>
    </row>
    <row r="137">
      <c r="A137" t="n">
        <v>135</v>
      </c>
      <c r="B137" t="n">
        <v>145</v>
      </c>
      <c r="C137" t="inlineStr">
        <is>
          <t xml:space="preserve">CONCLUIDO	</t>
        </is>
      </c>
      <c r="D137" t="n">
        <v>3.6412</v>
      </c>
      <c r="E137" t="n">
        <v>27.46</v>
      </c>
      <c r="F137" t="n">
        <v>23.98</v>
      </c>
      <c r="G137" t="n">
        <v>143.85</v>
      </c>
      <c r="H137" t="n">
        <v>1.71</v>
      </c>
      <c r="I137" t="n">
        <v>10</v>
      </c>
      <c r="J137" t="n">
        <v>362.5</v>
      </c>
      <c r="K137" t="n">
        <v>61.2</v>
      </c>
      <c r="L137" t="n">
        <v>34.75</v>
      </c>
      <c r="M137" t="n">
        <v>8</v>
      </c>
      <c r="N137" t="n">
        <v>121.55</v>
      </c>
      <c r="O137" t="n">
        <v>44942.4</v>
      </c>
      <c r="P137" t="n">
        <v>436.7</v>
      </c>
      <c r="Q137" t="n">
        <v>452.57</v>
      </c>
      <c r="R137" t="n">
        <v>70.54000000000001</v>
      </c>
      <c r="S137" t="n">
        <v>57.64</v>
      </c>
      <c r="T137" t="n">
        <v>4357.98</v>
      </c>
      <c r="U137" t="n">
        <v>0.82</v>
      </c>
      <c r="V137" t="n">
        <v>0.88</v>
      </c>
      <c r="W137" t="n">
        <v>6.81</v>
      </c>
      <c r="X137" t="n">
        <v>0.25</v>
      </c>
      <c r="Y137" t="n">
        <v>1</v>
      </c>
      <c r="Z137" t="n">
        <v>10</v>
      </c>
      <c r="AA137" t="n">
        <v>612.6871615958521</v>
      </c>
      <c r="AB137" t="n">
        <v>838.3056043453442</v>
      </c>
      <c r="AC137" t="n">
        <v>758.2988940359292</v>
      </c>
      <c r="AD137" t="n">
        <v>612687.1615958521</v>
      </c>
      <c r="AE137" t="n">
        <v>838305.6043453442</v>
      </c>
      <c r="AF137" t="n">
        <v>1.644692818997129e-05</v>
      </c>
      <c r="AG137" t="n">
        <v>32</v>
      </c>
      <c r="AH137" t="n">
        <v>758298.8940359291</v>
      </c>
    </row>
    <row r="138">
      <c r="A138" t="n">
        <v>136</v>
      </c>
      <c r="B138" t="n">
        <v>145</v>
      </c>
      <c r="C138" t="inlineStr">
        <is>
          <t xml:space="preserve">CONCLUIDO	</t>
        </is>
      </c>
      <c r="D138" t="n">
        <v>3.6392</v>
      </c>
      <c r="E138" t="n">
        <v>27.48</v>
      </c>
      <c r="F138" t="n">
        <v>23.99</v>
      </c>
      <c r="G138" t="n">
        <v>143.94</v>
      </c>
      <c r="H138" t="n">
        <v>1.72</v>
      </c>
      <c r="I138" t="n">
        <v>10</v>
      </c>
      <c r="J138" t="n">
        <v>363.17</v>
      </c>
      <c r="K138" t="n">
        <v>61.2</v>
      </c>
      <c r="L138" t="n">
        <v>35</v>
      </c>
      <c r="M138" t="n">
        <v>8</v>
      </c>
      <c r="N138" t="n">
        <v>121.97</v>
      </c>
      <c r="O138" t="n">
        <v>45025.06</v>
      </c>
      <c r="P138" t="n">
        <v>437.49</v>
      </c>
      <c r="Q138" t="n">
        <v>452.57</v>
      </c>
      <c r="R138" t="n">
        <v>70.94</v>
      </c>
      <c r="S138" t="n">
        <v>57.64</v>
      </c>
      <c r="T138" t="n">
        <v>4558.44</v>
      </c>
      <c r="U138" t="n">
        <v>0.8100000000000001</v>
      </c>
      <c r="V138" t="n">
        <v>0.88</v>
      </c>
      <c r="W138" t="n">
        <v>6.81</v>
      </c>
      <c r="X138" t="n">
        <v>0.27</v>
      </c>
      <c r="Y138" t="n">
        <v>1</v>
      </c>
      <c r="Z138" t="n">
        <v>10</v>
      </c>
      <c r="AA138" t="n">
        <v>613.4038955643389</v>
      </c>
      <c r="AB138" t="n">
        <v>839.2862713810989</v>
      </c>
      <c r="AC138" t="n">
        <v>759.1859675861664</v>
      </c>
      <c r="AD138" t="n">
        <v>613403.8955643389</v>
      </c>
      <c r="AE138" t="n">
        <v>839286.2713810989</v>
      </c>
      <c r="AF138" t="n">
        <v>1.643789439441489e-05</v>
      </c>
      <c r="AG138" t="n">
        <v>32</v>
      </c>
      <c r="AH138" t="n">
        <v>759185.9675861663</v>
      </c>
    </row>
    <row r="139">
      <c r="A139" t="n">
        <v>137</v>
      </c>
      <c r="B139" t="n">
        <v>145</v>
      </c>
      <c r="C139" t="inlineStr">
        <is>
          <t xml:space="preserve">CONCLUIDO	</t>
        </is>
      </c>
      <c r="D139" t="n">
        <v>3.6396</v>
      </c>
      <c r="E139" t="n">
        <v>27.48</v>
      </c>
      <c r="F139" t="n">
        <v>23.99</v>
      </c>
      <c r="G139" t="n">
        <v>143.92</v>
      </c>
      <c r="H139" t="n">
        <v>1.73</v>
      </c>
      <c r="I139" t="n">
        <v>10</v>
      </c>
      <c r="J139" t="n">
        <v>363.84</v>
      </c>
      <c r="K139" t="n">
        <v>61.2</v>
      </c>
      <c r="L139" t="n">
        <v>35.25</v>
      </c>
      <c r="M139" t="n">
        <v>8</v>
      </c>
      <c r="N139" t="n">
        <v>122.39</v>
      </c>
      <c r="O139" t="n">
        <v>45107.96</v>
      </c>
      <c r="P139" t="n">
        <v>437.87</v>
      </c>
      <c r="Q139" t="n">
        <v>452.57</v>
      </c>
      <c r="R139" t="n">
        <v>70.90000000000001</v>
      </c>
      <c r="S139" t="n">
        <v>57.64</v>
      </c>
      <c r="T139" t="n">
        <v>4539.05</v>
      </c>
      <c r="U139" t="n">
        <v>0.8100000000000001</v>
      </c>
      <c r="V139" t="n">
        <v>0.88</v>
      </c>
      <c r="W139" t="n">
        <v>6.81</v>
      </c>
      <c r="X139" t="n">
        <v>0.26</v>
      </c>
      <c r="Y139" t="n">
        <v>1</v>
      </c>
      <c r="Z139" t="n">
        <v>10</v>
      </c>
      <c r="AA139" t="n">
        <v>613.6207920040952</v>
      </c>
      <c r="AB139" t="n">
        <v>839.5830386587688</v>
      </c>
      <c r="AC139" t="n">
        <v>759.4544118113708</v>
      </c>
      <c r="AD139" t="n">
        <v>613620.7920040952</v>
      </c>
      <c r="AE139" t="n">
        <v>839583.0386587689</v>
      </c>
      <c r="AF139" t="n">
        <v>1.643970115352617e-05</v>
      </c>
      <c r="AG139" t="n">
        <v>32</v>
      </c>
      <c r="AH139" t="n">
        <v>759454.4118113709</v>
      </c>
    </row>
    <row r="140">
      <c r="A140" t="n">
        <v>138</v>
      </c>
      <c r="B140" t="n">
        <v>145</v>
      </c>
      <c r="C140" t="inlineStr">
        <is>
          <t xml:space="preserve">CONCLUIDO	</t>
        </is>
      </c>
      <c r="D140" t="n">
        <v>3.642</v>
      </c>
      <c r="E140" t="n">
        <v>27.46</v>
      </c>
      <c r="F140" t="n">
        <v>23.97</v>
      </c>
      <c r="G140" t="n">
        <v>143.82</v>
      </c>
      <c r="H140" t="n">
        <v>1.74</v>
      </c>
      <c r="I140" t="n">
        <v>10</v>
      </c>
      <c r="J140" t="n">
        <v>364.51</v>
      </c>
      <c r="K140" t="n">
        <v>61.2</v>
      </c>
      <c r="L140" t="n">
        <v>35.5</v>
      </c>
      <c r="M140" t="n">
        <v>8</v>
      </c>
      <c r="N140" t="n">
        <v>122.82</v>
      </c>
      <c r="O140" t="n">
        <v>45191.1</v>
      </c>
      <c r="P140" t="n">
        <v>437.95</v>
      </c>
      <c r="Q140" t="n">
        <v>452.57</v>
      </c>
      <c r="R140" t="n">
        <v>70.33</v>
      </c>
      <c r="S140" t="n">
        <v>57.64</v>
      </c>
      <c r="T140" t="n">
        <v>4252.37</v>
      </c>
      <c r="U140" t="n">
        <v>0.82</v>
      </c>
      <c r="V140" t="n">
        <v>0.88</v>
      </c>
      <c r="W140" t="n">
        <v>6.81</v>
      </c>
      <c r="X140" t="n">
        <v>0.24</v>
      </c>
      <c r="Y140" t="n">
        <v>1</v>
      </c>
      <c r="Z140" t="n">
        <v>10</v>
      </c>
      <c r="AA140" t="n">
        <v>613.4323165261135</v>
      </c>
      <c r="AB140" t="n">
        <v>839.325158194843</v>
      </c>
      <c r="AC140" t="n">
        <v>759.2211430969847</v>
      </c>
      <c r="AD140" t="n">
        <v>613432.3165261134</v>
      </c>
      <c r="AE140" t="n">
        <v>839325.158194843</v>
      </c>
      <c r="AF140" t="n">
        <v>1.645054170819384e-05</v>
      </c>
      <c r="AG140" t="n">
        <v>32</v>
      </c>
      <c r="AH140" t="n">
        <v>759221.1430969847</v>
      </c>
    </row>
    <row r="141">
      <c r="A141" t="n">
        <v>139</v>
      </c>
      <c r="B141" t="n">
        <v>145</v>
      </c>
      <c r="C141" t="inlineStr">
        <is>
          <t xml:space="preserve">CONCLUIDO	</t>
        </is>
      </c>
      <c r="D141" t="n">
        <v>3.6415</v>
      </c>
      <c r="E141" t="n">
        <v>27.46</v>
      </c>
      <c r="F141" t="n">
        <v>23.97</v>
      </c>
      <c r="G141" t="n">
        <v>143.84</v>
      </c>
      <c r="H141" t="n">
        <v>1.75</v>
      </c>
      <c r="I141" t="n">
        <v>10</v>
      </c>
      <c r="J141" t="n">
        <v>365.19</v>
      </c>
      <c r="K141" t="n">
        <v>61.2</v>
      </c>
      <c r="L141" t="n">
        <v>35.75</v>
      </c>
      <c r="M141" t="n">
        <v>8</v>
      </c>
      <c r="N141" t="n">
        <v>123.24</v>
      </c>
      <c r="O141" t="n">
        <v>45274.49</v>
      </c>
      <c r="P141" t="n">
        <v>438.41</v>
      </c>
      <c r="Q141" t="n">
        <v>452.55</v>
      </c>
      <c r="R141" t="n">
        <v>70.34</v>
      </c>
      <c r="S141" t="n">
        <v>57.64</v>
      </c>
      <c r="T141" t="n">
        <v>4256.19</v>
      </c>
      <c r="U141" t="n">
        <v>0.82</v>
      </c>
      <c r="V141" t="n">
        <v>0.88</v>
      </c>
      <c r="W141" t="n">
        <v>6.81</v>
      </c>
      <c r="X141" t="n">
        <v>0.25</v>
      </c>
      <c r="Y141" t="n">
        <v>1</v>
      </c>
      <c r="Z141" t="n">
        <v>10</v>
      </c>
      <c r="AA141" t="n">
        <v>613.7823590836892</v>
      </c>
      <c r="AB141" t="n">
        <v>839.804101864906</v>
      </c>
      <c r="AC141" t="n">
        <v>759.6543770553785</v>
      </c>
      <c r="AD141" t="n">
        <v>613782.3590836893</v>
      </c>
      <c r="AE141" t="n">
        <v>839804.101864906</v>
      </c>
      <c r="AF141" t="n">
        <v>1.644828325930474e-05</v>
      </c>
      <c r="AG141" t="n">
        <v>32</v>
      </c>
      <c r="AH141" t="n">
        <v>759654.3770553785</v>
      </c>
    </row>
    <row r="142">
      <c r="A142" t="n">
        <v>140</v>
      </c>
      <c r="B142" t="n">
        <v>145</v>
      </c>
      <c r="C142" t="inlineStr">
        <is>
          <t xml:space="preserve">CONCLUIDO	</t>
        </is>
      </c>
      <c r="D142" t="n">
        <v>3.6395</v>
      </c>
      <c r="E142" t="n">
        <v>27.48</v>
      </c>
      <c r="F142" t="n">
        <v>23.99</v>
      </c>
      <c r="G142" t="n">
        <v>143.93</v>
      </c>
      <c r="H142" t="n">
        <v>1.75</v>
      </c>
      <c r="I142" t="n">
        <v>10</v>
      </c>
      <c r="J142" t="n">
        <v>365.87</v>
      </c>
      <c r="K142" t="n">
        <v>61.2</v>
      </c>
      <c r="L142" t="n">
        <v>36</v>
      </c>
      <c r="M142" t="n">
        <v>8</v>
      </c>
      <c r="N142" t="n">
        <v>123.67</v>
      </c>
      <c r="O142" t="n">
        <v>45358.13</v>
      </c>
      <c r="P142" t="n">
        <v>439.06</v>
      </c>
      <c r="Q142" t="n">
        <v>452.57</v>
      </c>
      <c r="R142" t="n">
        <v>70.78</v>
      </c>
      <c r="S142" t="n">
        <v>57.64</v>
      </c>
      <c r="T142" t="n">
        <v>4478.43</v>
      </c>
      <c r="U142" t="n">
        <v>0.8100000000000001</v>
      </c>
      <c r="V142" t="n">
        <v>0.88</v>
      </c>
      <c r="W142" t="n">
        <v>6.82</v>
      </c>
      <c r="X142" t="n">
        <v>0.26</v>
      </c>
      <c r="Y142" t="n">
        <v>1</v>
      </c>
      <c r="Z142" t="n">
        <v>10</v>
      </c>
      <c r="AA142" t="n">
        <v>614.4205256551204</v>
      </c>
      <c r="AB142" t="n">
        <v>840.6772695218601</v>
      </c>
      <c r="AC142" t="n">
        <v>760.4442108166514</v>
      </c>
      <c r="AD142" t="n">
        <v>614420.5256551204</v>
      </c>
      <c r="AE142" t="n">
        <v>840677.2695218602</v>
      </c>
      <c r="AF142" t="n">
        <v>1.643924946374835e-05</v>
      </c>
      <c r="AG142" t="n">
        <v>32</v>
      </c>
      <c r="AH142" t="n">
        <v>760444.2108166515</v>
      </c>
    </row>
    <row r="143">
      <c r="A143" t="n">
        <v>141</v>
      </c>
      <c r="B143" t="n">
        <v>145</v>
      </c>
      <c r="C143" t="inlineStr">
        <is>
          <t xml:space="preserve">CONCLUIDO	</t>
        </is>
      </c>
      <c r="D143" t="n">
        <v>3.6399</v>
      </c>
      <c r="E143" t="n">
        <v>27.47</v>
      </c>
      <c r="F143" t="n">
        <v>23.99</v>
      </c>
      <c r="G143" t="n">
        <v>143.91</v>
      </c>
      <c r="H143" t="n">
        <v>1.76</v>
      </c>
      <c r="I143" t="n">
        <v>10</v>
      </c>
      <c r="J143" t="n">
        <v>366.55</v>
      </c>
      <c r="K143" t="n">
        <v>61.2</v>
      </c>
      <c r="L143" t="n">
        <v>36.25</v>
      </c>
      <c r="M143" t="n">
        <v>8</v>
      </c>
      <c r="N143" t="n">
        <v>124.1</v>
      </c>
      <c r="O143" t="n">
        <v>45442.03</v>
      </c>
      <c r="P143" t="n">
        <v>439.32</v>
      </c>
      <c r="Q143" t="n">
        <v>452.57</v>
      </c>
      <c r="R143" t="n">
        <v>70.81999999999999</v>
      </c>
      <c r="S143" t="n">
        <v>57.64</v>
      </c>
      <c r="T143" t="n">
        <v>4499.36</v>
      </c>
      <c r="U143" t="n">
        <v>0.8100000000000001</v>
      </c>
      <c r="V143" t="n">
        <v>0.88</v>
      </c>
      <c r="W143" t="n">
        <v>6.81</v>
      </c>
      <c r="X143" t="n">
        <v>0.26</v>
      </c>
      <c r="Y143" t="n">
        <v>1</v>
      </c>
      <c r="Z143" t="n">
        <v>10</v>
      </c>
      <c r="AA143" t="n">
        <v>614.5575546503849</v>
      </c>
      <c r="AB143" t="n">
        <v>840.8647586384737</v>
      </c>
      <c r="AC143" t="n">
        <v>760.6138062351181</v>
      </c>
      <c r="AD143" t="n">
        <v>614557.5546503848</v>
      </c>
      <c r="AE143" t="n">
        <v>840864.7586384737</v>
      </c>
      <c r="AF143" t="n">
        <v>1.644105622285963e-05</v>
      </c>
      <c r="AG143" t="n">
        <v>32</v>
      </c>
      <c r="AH143" t="n">
        <v>760613.8062351181</v>
      </c>
    </row>
    <row r="144">
      <c r="A144" t="n">
        <v>142</v>
      </c>
      <c r="B144" t="n">
        <v>145</v>
      </c>
      <c r="C144" t="inlineStr">
        <is>
          <t xml:space="preserve">CONCLUIDO	</t>
        </is>
      </c>
      <c r="D144" t="n">
        <v>3.6401</v>
      </c>
      <c r="E144" t="n">
        <v>27.47</v>
      </c>
      <c r="F144" t="n">
        <v>23.98</v>
      </c>
      <c r="G144" t="n">
        <v>143.9</v>
      </c>
      <c r="H144" t="n">
        <v>1.77</v>
      </c>
      <c r="I144" t="n">
        <v>10</v>
      </c>
      <c r="J144" t="n">
        <v>367.23</v>
      </c>
      <c r="K144" t="n">
        <v>61.2</v>
      </c>
      <c r="L144" t="n">
        <v>36.5</v>
      </c>
      <c r="M144" t="n">
        <v>8</v>
      </c>
      <c r="N144" t="n">
        <v>124.53</v>
      </c>
      <c r="O144" t="n">
        <v>45526.17</v>
      </c>
      <c r="P144" t="n">
        <v>439.62</v>
      </c>
      <c r="Q144" t="n">
        <v>452.56</v>
      </c>
      <c r="R144" t="n">
        <v>70.81</v>
      </c>
      <c r="S144" t="n">
        <v>57.64</v>
      </c>
      <c r="T144" t="n">
        <v>4493.83</v>
      </c>
      <c r="U144" t="n">
        <v>0.8100000000000001</v>
      </c>
      <c r="V144" t="n">
        <v>0.88</v>
      </c>
      <c r="W144" t="n">
        <v>6.81</v>
      </c>
      <c r="X144" t="n">
        <v>0.26</v>
      </c>
      <c r="Y144" t="n">
        <v>1</v>
      </c>
      <c r="Z144" t="n">
        <v>10</v>
      </c>
      <c r="AA144" t="n">
        <v>614.7250883384871</v>
      </c>
      <c r="AB144" t="n">
        <v>841.0939856215998</v>
      </c>
      <c r="AC144" t="n">
        <v>760.8211561166967</v>
      </c>
      <c r="AD144" t="n">
        <v>614725.0883384871</v>
      </c>
      <c r="AE144" t="n">
        <v>841093.9856215998</v>
      </c>
      <c r="AF144" t="n">
        <v>1.644195960241527e-05</v>
      </c>
      <c r="AG144" t="n">
        <v>32</v>
      </c>
      <c r="AH144" t="n">
        <v>760821.1561166967</v>
      </c>
    </row>
    <row r="145">
      <c r="A145" t="n">
        <v>143</v>
      </c>
      <c r="B145" t="n">
        <v>145</v>
      </c>
      <c r="C145" t="inlineStr">
        <is>
          <t xml:space="preserve">CONCLUIDO	</t>
        </is>
      </c>
      <c r="D145" t="n">
        <v>3.6404</v>
      </c>
      <c r="E145" t="n">
        <v>27.47</v>
      </c>
      <c r="F145" t="n">
        <v>23.98</v>
      </c>
      <c r="G145" t="n">
        <v>143.89</v>
      </c>
      <c r="H145" t="n">
        <v>1.78</v>
      </c>
      <c r="I145" t="n">
        <v>10</v>
      </c>
      <c r="J145" t="n">
        <v>367.92</v>
      </c>
      <c r="K145" t="n">
        <v>61.2</v>
      </c>
      <c r="L145" t="n">
        <v>36.75</v>
      </c>
      <c r="M145" t="n">
        <v>8</v>
      </c>
      <c r="N145" t="n">
        <v>124.97</v>
      </c>
      <c r="O145" t="n">
        <v>45610.57</v>
      </c>
      <c r="P145" t="n">
        <v>439.82</v>
      </c>
      <c r="Q145" t="n">
        <v>452.58</v>
      </c>
      <c r="R145" t="n">
        <v>70.73999999999999</v>
      </c>
      <c r="S145" t="n">
        <v>57.64</v>
      </c>
      <c r="T145" t="n">
        <v>4455.79</v>
      </c>
      <c r="U145" t="n">
        <v>0.8100000000000001</v>
      </c>
      <c r="V145" t="n">
        <v>0.88</v>
      </c>
      <c r="W145" t="n">
        <v>6.81</v>
      </c>
      <c r="X145" t="n">
        <v>0.26</v>
      </c>
      <c r="Y145" t="n">
        <v>1</v>
      </c>
      <c r="Z145" t="n">
        <v>10</v>
      </c>
      <c r="AA145" t="n">
        <v>614.831142824904</v>
      </c>
      <c r="AB145" t="n">
        <v>841.2390940487091</v>
      </c>
      <c r="AC145" t="n">
        <v>760.9524155991836</v>
      </c>
      <c r="AD145" t="n">
        <v>614831.1428249039</v>
      </c>
      <c r="AE145" t="n">
        <v>841239.0940487091</v>
      </c>
      <c r="AF145" t="n">
        <v>1.644331467174873e-05</v>
      </c>
      <c r="AG145" t="n">
        <v>32</v>
      </c>
      <c r="AH145" t="n">
        <v>760952.4155991836</v>
      </c>
    </row>
    <row r="146">
      <c r="A146" t="n">
        <v>144</v>
      </c>
      <c r="B146" t="n">
        <v>145</v>
      </c>
      <c r="C146" t="inlineStr">
        <is>
          <t xml:space="preserve">CONCLUIDO	</t>
        </is>
      </c>
      <c r="D146" t="n">
        <v>3.6418</v>
      </c>
      <c r="E146" t="n">
        <v>27.46</v>
      </c>
      <c r="F146" t="n">
        <v>23.97</v>
      </c>
      <c r="G146" t="n">
        <v>143.82</v>
      </c>
      <c r="H146" t="n">
        <v>1.79</v>
      </c>
      <c r="I146" t="n">
        <v>10</v>
      </c>
      <c r="J146" t="n">
        <v>368.6</v>
      </c>
      <c r="K146" t="n">
        <v>61.2</v>
      </c>
      <c r="L146" t="n">
        <v>37</v>
      </c>
      <c r="M146" t="n">
        <v>8</v>
      </c>
      <c r="N146" t="n">
        <v>125.4</v>
      </c>
      <c r="O146" t="n">
        <v>45695.24</v>
      </c>
      <c r="P146" t="n">
        <v>439.72</v>
      </c>
      <c r="Q146" t="n">
        <v>452.6</v>
      </c>
      <c r="R146" t="n">
        <v>70.39</v>
      </c>
      <c r="S146" t="n">
        <v>57.64</v>
      </c>
      <c r="T146" t="n">
        <v>4285.31</v>
      </c>
      <c r="U146" t="n">
        <v>0.82</v>
      </c>
      <c r="V146" t="n">
        <v>0.88</v>
      </c>
      <c r="W146" t="n">
        <v>6.81</v>
      </c>
      <c r="X146" t="n">
        <v>0.25</v>
      </c>
      <c r="Y146" t="n">
        <v>1</v>
      </c>
      <c r="Z146" t="n">
        <v>10</v>
      </c>
      <c r="AA146" t="n">
        <v>614.6256407385928</v>
      </c>
      <c r="AB146" t="n">
        <v>840.9579170281063</v>
      </c>
      <c r="AC146" t="n">
        <v>760.6980737187926</v>
      </c>
      <c r="AD146" t="n">
        <v>614625.6407385928</v>
      </c>
      <c r="AE146" t="n">
        <v>840957.9170281063</v>
      </c>
      <c r="AF146" t="n">
        <v>1.64496383286382e-05</v>
      </c>
      <c r="AG146" t="n">
        <v>32</v>
      </c>
      <c r="AH146" t="n">
        <v>760698.0737187925</v>
      </c>
    </row>
    <row r="147">
      <c r="A147" t="n">
        <v>145</v>
      </c>
      <c r="B147" t="n">
        <v>145</v>
      </c>
      <c r="C147" t="inlineStr">
        <is>
          <t xml:space="preserve">CONCLUIDO	</t>
        </is>
      </c>
      <c r="D147" t="n">
        <v>3.6417</v>
      </c>
      <c r="E147" t="n">
        <v>27.46</v>
      </c>
      <c r="F147" t="n">
        <v>23.97</v>
      </c>
      <c r="G147" t="n">
        <v>143.83</v>
      </c>
      <c r="H147" t="n">
        <v>1.8</v>
      </c>
      <c r="I147" t="n">
        <v>10</v>
      </c>
      <c r="J147" t="n">
        <v>369.29</v>
      </c>
      <c r="K147" t="n">
        <v>61.2</v>
      </c>
      <c r="L147" t="n">
        <v>37.25</v>
      </c>
      <c r="M147" t="n">
        <v>8</v>
      </c>
      <c r="N147" t="n">
        <v>125.84</v>
      </c>
      <c r="O147" t="n">
        <v>45780.16</v>
      </c>
      <c r="P147" t="n">
        <v>439.97</v>
      </c>
      <c r="Q147" t="n">
        <v>452.56</v>
      </c>
      <c r="R147" t="n">
        <v>70.55</v>
      </c>
      <c r="S147" t="n">
        <v>57.64</v>
      </c>
      <c r="T147" t="n">
        <v>4364.17</v>
      </c>
      <c r="U147" t="n">
        <v>0.82</v>
      </c>
      <c r="V147" t="n">
        <v>0.88</v>
      </c>
      <c r="W147" t="n">
        <v>6.81</v>
      </c>
      <c r="X147" t="n">
        <v>0.25</v>
      </c>
      <c r="Y147" t="n">
        <v>1</v>
      </c>
      <c r="Z147" t="n">
        <v>10</v>
      </c>
      <c r="AA147" t="n">
        <v>614.800614446179</v>
      </c>
      <c r="AB147" t="n">
        <v>841.1973237741207</v>
      </c>
      <c r="AC147" t="n">
        <v>760.914631820977</v>
      </c>
      <c r="AD147" t="n">
        <v>614800.614446179</v>
      </c>
      <c r="AE147" t="n">
        <v>841197.3237741208</v>
      </c>
      <c r="AF147" t="n">
        <v>1.644918663886038e-05</v>
      </c>
      <c r="AG147" t="n">
        <v>32</v>
      </c>
      <c r="AH147" t="n">
        <v>760914.631820977</v>
      </c>
    </row>
    <row r="148">
      <c r="A148" t="n">
        <v>146</v>
      </c>
      <c r="B148" t="n">
        <v>145</v>
      </c>
      <c r="C148" t="inlineStr">
        <is>
          <t xml:space="preserve">CONCLUIDO	</t>
        </is>
      </c>
      <c r="D148" t="n">
        <v>3.6402</v>
      </c>
      <c r="E148" t="n">
        <v>27.47</v>
      </c>
      <c r="F148" t="n">
        <v>23.98</v>
      </c>
      <c r="G148" t="n">
        <v>143.9</v>
      </c>
      <c r="H148" t="n">
        <v>1.81</v>
      </c>
      <c r="I148" t="n">
        <v>10</v>
      </c>
      <c r="J148" t="n">
        <v>369.98</v>
      </c>
      <c r="K148" t="n">
        <v>61.2</v>
      </c>
      <c r="L148" t="n">
        <v>37.5</v>
      </c>
      <c r="M148" t="n">
        <v>8</v>
      </c>
      <c r="N148" t="n">
        <v>126.28</v>
      </c>
      <c r="O148" t="n">
        <v>45865.47</v>
      </c>
      <c r="P148" t="n">
        <v>440.47</v>
      </c>
      <c r="Q148" t="n">
        <v>452.55</v>
      </c>
      <c r="R148" t="n">
        <v>70.88</v>
      </c>
      <c r="S148" t="n">
        <v>57.64</v>
      </c>
      <c r="T148" t="n">
        <v>4525.73</v>
      </c>
      <c r="U148" t="n">
        <v>0.8100000000000001</v>
      </c>
      <c r="V148" t="n">
        <v>0.88</v>
      </c>
      <c r="W148" t="n">
        <v>6.81</v>
      </c>
      <c r="X148" t="n">
        <v>0.26</v>
      </c>
      <c r="Y148" t="n">
        <v>1</v>
      </c>
      <c r="Z148" t="n">
        <v>10</v>
      </c>
      <c r="AA148" t="n">
        <v>615.2809098267302</v>
      </c>
      <c r="AB148" t="n">
        <v>841.8544851029276</v>
      </c>
      <c r="AC148" t="n">
        <v>761.5090745948942</v>
      </c>
      <c r="AD148" t="n">
        <v>615280.9098267301</v>
      </c>
      <c r="AE148" t="n">
        <v>841854.4851029275</v>
      </c>
      <c r="AF148" t="n">
        <v>1.644241129219309e-05</v>
      </c>
      <c r="AG148" t="n">
        <v>32</v>
      </c>
      <c r="AH148" t="n">
        <v>761509.0745948942</v>
      </c>
    </row>
    <row r="149">
      <c r="A149" t="n">
        <v>147</v>
      </c>
      <c r="B149" t="n">
        <v>145</v>
      </c>
      <c r="C149" t="inlineStr">
        <is>
          <t xml:space="preserve">CONCLUIDO	</t>
        </is>
      </c>
      <c r="D149" t="n">
        <v>3.6392</v>
      </c>
      <c r="E149" t="n">
        <v>27.48</v>
      </c>
      <c r="F149" t="n">
        <v>23.99</v>
      </c>
      <c r="G149" t="n">
        <v>143.94</v>
      </c>
      <c r="H149" t="n">
        <v>1.82</v>
      </c>
      <c r="I149" t="n">
        <v>10</v>
      </c>
      <c r="J149" t="n">
        <v>370.67</v>
      </c>
      <c r="K149" t="n">
        <v>61.2</v>
      </c>
      <c r="L149" t="n">
        <v>37.75</v>
      </c>
      <c r="M149" t="n">
        <v>8</v>
      </c>
      <c r="N149" t="n">
        <v>126.73</v>
      </c>
      <c r="O149" t="n">
        <v>45950.92</v>
      </c>
      <c r="P149" t="n">
        <v>440.66</v>
      </c>
      <c r="Q149" t="n">
        <v>452.55</v>
      </c>
      <c r="R149" t="n">
        <v>71.09</v>
      </c>
      <c r="S149" t="n">
        <v>57.64</v>
      </c>
      <c r="T149" t="n">
        <v>4630.59</v>
      </c>
      <c r="U149" t="n">
        <v>0.8100000000000001</v>
      </c>
      <c r="V149" t="n">
        <v>0.88</v>
      </c>
      <c r="W149" t="n">
        <v>6.81</v>
      </c>
      <c r="X149" t="n">
        <v>0.27</v>
      </c>
      <c r="Y149" t="n">
        <v>1</v>
      </c>
      <c r="Z149" t="n">
        <v>10</v>
      </c>
      <c r="AA149" t="n">
        <v>615.5107088636304</v>
      </c>
      <c r="AB149" t="n">
        <v>842.1689062832327</v>
      </c>
      <c r="AC149" t="n">
        <v>761.7934878590438</v>
      </c>
      <c r="AD149" t="n">
        <v>615510.7088636304</v>
      </c>
      <c r="AE149" t="n">
        <v>842168.9062832326</v>
      </c>
      <c r="AF149" t="n">
        <v>1.643789439441489e-05</v>
      </c>
      <c r="AG149" t="n">
        <v>32</v>
      </c>
      <c r="AH149" t="n">
        <v>761793.4878590438</v>
      </c>
    </row>
    <row r="150">
      <c r="A150" t="n">
        <v>148</v>
      </c>
      <c r="B150" t="n">
        <v>145</v>
      </c>
      <c r="C150" t="inlineStr">
        <is>
          <t xml:space="preserve">CONCLUIDO	</t>
        </is>
      </c>
      <c r="D150" t="n">
        <v>3.6407</v>
      </c>
      <c r="E150" t="n">
        <v>27.47</v>
      </c>
      <c r="F150" t="n">
        <v>23.98</v>
      </c>
      <c r="G150" t="n">
        <v>143.88</v>
      </c>
      <c r="H150" t="n">
        <v>1.82</v>
      </c>
      <c r="I150" t="n">
        <v>10</v>
      </c>
      <c r="J150" t="n">
        <v>371.37</v>
      </c>
      <c r="K150" t="n">
        <v>61.2</v>
      </c>
      <c r="L150" t="n">
        <v>38</v>
      </c>
      <c r="M150" t="n">
        <v>8</v>
      </c>
      <c r="N150" t="n">
        <v>127.17</v>
      </c>
      <c r="O150" t="n">
        <v>46036.65</v>
      </c>
      <c r="P150" t="n">
        <v>440.26</v>
      </c>
      <c r="Q150" t="n">
        <v>452.57</v>
      </c>
      <c r="R150" t="n">
        <v>70.68000000000001</v>
      </c>
      <c r="S150" t="n">
        <v>57.64</v>
      </c>
      <c r="T150" t="n">
        <v>4428.43</v>
      </c>
      <c r="U150" t="n">
        <v>0.82</v>
      </c>
      <c r="V150" t="n">
        <v>0.88</v>
      </c>
      <c r="W150" t="n">
        <v>6.81</v>
      </c>
      <c r="X150" t="n">
        <v>0.26</v>
      </c>
      <c r="Y150" t="n">
        <v>1</v>
      </c>
      <c r="Z150" t="n">
        <v>10</v>
      </c>
      <c r="AA150" t="n">
        <v>615.0966204848269</v>
      </c>
      <c r="AB150" t="n">
        <v>841.6023322950635</v>
      </c>
      <c r="AC150" t="n">
        <v>761.280986897114</v>
      </c>
      <c r="AD150" t="n">
        <v>615096.6204848269</v>
      </c>
      <c r="AE150" t="n">
        <v>841602.3322950635</v>
      </c>
      <c r="AF150" t="n">
        <v>1.644466974108218e-05</v>
      </c>
      <c r="AG150" t="n">
        <v>32</v>
      </c>
      <c r="AH150" t="n">
        <v>761280.986897114</v>
      </c>
    </row>
    <row r="151">
      <c r="A151" t="n">
        <v>149</v>
      </c>
      <c r="B151" t="n">
        <v>145</v>
      </c>
      <c r="C151" t="inlineStr">
        <is>
          <t xml:space="preserve">CONCLUIDO	</t>
        </is>
      </c>
      <c r="D151" t="n">
        <v>3.6406</v>
      </c>
      <c r="E151" t="n">
        <v>27.47</v>
      </c>
      <c r="F151" t="n">
        <v>23.98</v>
      </c>
      <c r="G151" t="n">
        <v>143.88</v>
      </c>
      <c r="H151" t="n">
        <v>1.83</v>
      </c>
      <c r="I151" t="n">
        <v>10</v>
      </c>
      <c r="J151" t="n">
        <v>372.07</v>
      </c>
      <c r="K151" t="n">
        <v>61.2</v>
      </c>
      <c r="L151" t="n">
        <v>38.25</v>
      </c>
      <c r="M151" t="n">
        <v>8</v>
      </c>
      <c r="N151" t="n">
        <v>127.62</v>
      </c>
      <c r="O151" t="n">
        <v>46122.64</v>
      </c>
      <c r="P151" t="n">
        <v>440.44</v>
      </c>
      <c r="Q151" t="n">
        <v>452.56</v>
      </c>
      <c r="R151" t="n">
        <v>70.65000000000001</v>
      </c>
      <c r="S151" t="n">
        <v>57.64</v>
      </c>
      <c r="T151" t="n">
        <v>4412.72</v>
      </c>
      <c r="U151" t="n">
        <v>0.82</v>
      </c>
      <c r="V151" t="n">
        <v>0.88</v>
      </c>
      <c r="W151" t="n">
        <v>6.81</v>
      </c>
      <c r="X151" t="n">
        <v>0.26</v>
      </c>
      <c r="Y151" t="n">
        <v>1</v>
      </c>
      <c r="Z151" t="n">
        <v>10</v>
      </c>
      <c r="AA151" t="n">
        <v>615.2251551964823</v>
      </c>
      <c r="AB151" t="n">
        <v>841.7781991581016</v>
      </c>
      <c r="AC151" t="n">
        <v>761.4400692735745</v>
      </c>
      <c r="AD151" t="n">
        <v>615225.1551964823</v>
      </c>
      <c r="AE151" t="n">
        <v>841778.1991581017</v>
      </c>
      <c r="AF151" t="n">
        <v>1.644421805130437e-05</v>
      </c>
      <c r="AG151" t="n">
        <v>32</v>
      </c>
      <c r="AH151" t="n">
        <v>761440.0692735745</v>
      </c>
    </row>
    <row r="152">
      <c r="A152" t="n">
        <v>150</v>
      </c>
      <c r="B152" t="n">
        <v>145</v>
      </c>
      <c r="C152" t="inlineStr">
        <is>
          <t xml:space="preserve">CONCLUIDO	</t>
        </is>
      </c>
      <c r="D152" t="n">
        <v>3.6393</v>
      </c>
      <c r="E152" t="n">
        <v>27.48</v>
      </c>
      <c r="F152" t="n">
        <v>23.99</v>
      </c>
      <c r="G152" t="n">
        <v>143.94</v>
      </c>
      <c r="H152" t="n">
        <v>1.84</v>
      </c>
      <c r="I152" t="n">
        <v>10</v>
      </c>
      <c r="J152" t="n">
        <v>372.77</v>
      </c>
      <c r="K152" t="n">
        <v>61.2</v>
      </c>
      <c r="L152" t="n">
        <v>38.5</v>
      </c>
      <c r="M152" t="n">
        <v>8</v>
      </c>
      <c r="N152" t="n">
        <v>128.07</v>
      </c>
      <c r="O152" t="n">
        <v>46208.91</v>
      </c>
      <c r="P152" t="n">
        <v>440.43</v>
      </c>
      <c r="Q152" t="n">
        <v>452.61</v>
      </c>
      <c r="R152" t="n">
        <v>70.94</v>
      </c>
      <c r="S152" t="n">
        <v>57.64</v>
      </c>
      <c r="T152" t="n">
        <v>4557.76</v>
      </c>
      <c r="U152" t="n">
        <v>0.8100000000000001</v>
      </c>
      <c r="V152" t="n">
        <v>0.88</v>
      </c>
      <c r="W152" t="n">
        <v>6.81</v>
      </c>
      <c r="X152" t="n">
        <v>0.27</v>
      </c>
      <c r="Y152" t="n">
        <v>1</v>
      </c>
      <c r="Z152" t="n">
        <v>10</v>
      </c>
      <c r="AA152" t="n">
        <v>615.3488872790704</v>
      </c>
      <c r="AB152" t="n">
        <v>841.9474948521729</v>
      </c>
      <c r="AC152" t="n">
        <v>761.5932076242115</v>
      </c>
      <c r="AD152" t="n">
        <v>615348.8872790703</v>
      </c>
      <c r="AE152" t="n">
        <v>841947.4948521729</v>
      </c>
      <c r="AF152" t="n">
        <v>1.643834608419271e-05</v>
      </c>
      <c r="AG152" t="n">
        <v>32</v>
      </c>
      <c r="AH152" t="n">
        <v>761593.2076242114</v>
      </c>
    </row>
    <row r="153">
      <c r="A153" t="n">
        <v>151</v>
      </c>
      <c r="B153" t="n">
        <v>145</v>
      </c>
      <c r="C153" t="inlineStr">
        <is>
          <t xml:space="preserve">CONCLUIDO	</t>
        </is>
      </c>
      <c r="D153" t="n">
        <v>3.6403</v>
      </c>
      <c r="E153" t="n">
        <v>27.47</v>
      </c>
      <c r="F153" t="n">
        <v>23.98</v>
      </c>
      <c r="G153" t="n">
        <v>143.9</v>
      </c>
      <c r="H153" t="n">
        <v>1.85</v>
      </c>
      <c r="I153" t="n">
        <v>10</v>
      </c>
      <c r="J153" t="n">
        <v>373.47</v>
      </c>
      <c r="K153" t="n">
        <v>61.2</v>
      </c>
      <c r="L153" t="n">
        <v>38.75</v>
      </c>
      <c r="M153" t="n">
        <v>8</v>
      </c>
      <c r="N153" t="n">
        <v>128.52</v>
      </c>
      <c r="O153" t="n">
        <v>46295.45</v>
      </c>
      <c r="P153" t="n">
        <v>439.86</v>
      </c>
      <c r="Q153" t="n">
        <v>452.56</v>
      </c>
      <c r="R153" t="n">
        <v>70.68000000000001</v>
      </c>
      <c r="S153" t="n">
        <v>57.64</v>
      </c>
      <c r="T153" t="n">
        <v>4427.07</v>
      </c>
      <c r="U153" t="n">
        <v>0.82</v>
      </c>
      <c r="V153" t="n">
        <v>0.88</v>
      </c>
      <c r="W153" t="n">
        <v>6.81</v>
      </c>
      <c r="X153" t="n">
        <v>0.26</v>
      </c>
      <c r="Y153" t="n">
        <v>1</v>
      </c>
      <c r="Z153" t="n">
        <v>10</v>
      </c>
      <c r="AA153" t="n">
        <v>614.8666635699549</v>
      </c>
      <c r="AB153" t="n">
        <v>841.2876950991526</v>
      </c>
      <c r="AC153" t="n">
        <v>760.9963782335848</v>
      </c>
      <c r="AD153" t="n">
        <v>614866.6635699549</v>
      </c>
      <c r="AE153" t="n">
        <v>841287.6950991526</v>
      </c>
      <c r="AF153" t="n">
        <v>1.644286298197091e-05</v>
      </c>
      <c r="AG153" t="n">
        <v>32</v>
      </c>
      <c r="AH153" t="n">
        <v>760996.3782335848</v>
      </c>
    </row>
    <row r="154">
      <c r="A154" t="n">
        <v>152</v>
      </c>
      <c r="B154" t="n">
        <v>145</v>
      </c>
      <c r="C154" t="inlineStr">
        <is>
          <t xml:space="preserve">CONCLUIDO	</t>
        </is>
      </c>
      <c r="D154" t="n">
        <v>3.6404</v>
      </c>
      <c r="E154" t="n">
        <v>27.47</v>
      </c>
      <c r="F154" t="n">
        <v>23.98</v>
      </c>
      <c r="G154" t="n">
        <v>143.89</v>
      </c>
      <c r="H154" t="n">
        <v>1.86</v>
      </c>
      <c r="I154" t="n">
        <v>10</v>
      </c>
      <c r="J154" t="n">
        <v>374.17</v>
      </c>
      <c r="K154" t="n">
        <v>61.2</v>
      </c>
      <c r="L154" t="n">
        <v>39</v>
      </c>
      <c r="M154" t="n">
        <v>8</v>
      </c>
      <c r="N154" t="n">
        <v>128.97</v>
      </c>
      <c r="O154" t="n">
        <v>46382.28</v>
      </c>
      <c r="P154" t="n">
        <v>439.68</v>
      </c>
      <c r="Q154" t="n">
        <v>452.56</v>
      </c>
      <c r="R154" t="n">
        <v>70.65000000000001</v>
      </c>
      <c r="S154" t="n">
        <v>57.64</v>
      </c>
      <c r="T154" t="n">
        <v>4411.19</v>
      </c>
      <c r="U154" t="n">
        <v>0.82</v>
      </c>
      <c r="V154" t="n">
        <v>0.88</v>
      </c>
      <c r="W154" t="n">
        <v>6.81</v>
      </c>
      <c r="X154" t="n">
        <v>0.26</v>
      </c>
      <c r="Y154" t="n">
        <v>1</v>
      </c>
      <c r="Z154" t="n">
        <v>10</v>
      </c>
      <c r="AA154" t="n">
        <v>614.7381281135323</v>
      </c>
      <c r="AB154" t="n">
        <v>841.1118272170911</v>
      </c>
      <c r="AC154" t="n">
        <v>760.837294935355</v>
      </c>
      <c r="AD154" t="n">
        <v>614738.1281135323</v>
      </c>
      <c r="AE154" t="n">
        <v>841111.8272170911</v>
      </c>
      <c r="AF154" t="n">
        <v>1.644331467174873e-05</v>
      </c>
      <c r="AG154" t="n">
        <v>32</v>
      </c>
      <c r="AH154" t="n">
        <v>760837.294935355</v>
      </c>
    </row>
    <row r="155">
      <c r="A155" t="n">
        <v>153</v>
      </c>
      <c r="B155" t="n">
        <v>145</v>
      </c>
      <c r="C155" t="inlineStr">
        <is>
          <t xml:space="preserve">CONCLUIDO	</t>
        </is>
      </c>
      <c r="D155" t="n">
        <v>3.6522</v>
      </c>
      <c r="E155" t="n">
        <v>27.38</v>
      </c>
      <c r="F155" t="n">
        <v>23.95</v>
      </c>
      <c r="G155" t="n">
        <v>159.64</v>
      </c>
      <c r="H155" t="n">
        <v>1.87</v>
      </c>
      <c r="I155" t="n">
        <v>9</v>
      </c>
      <c r="J155" t="n">
        <v>374.88</v>
      </c>
      <c r="K155" t="n">
        <v>61.2</v>
      </c>
      <c r="L155" t="n">
        <v>39.25</v>
      </c>
      <c r="M155" t="n">
        <v>7</v>
      </c>
      <c r="N155" t="n">
        <v>129.43</v>
      </c>
      <c r="O155" t="n">
        <v>46469.38</v>
      </c>
      <c r="P155" t="n">
        <v>438.82</v>
      </c>
      <c r="Q155" t="n">
        <v>452.57</v>
      </c>
      <c r="R155" t="n">
        <v>69.48</v>
      </c>
      <c r="S155" t="n">
        <v>57.64</v>
      </c>
      <c r="T155" t="n">
        <v>3834.07</v>
      </c>
      <c r="U155" t="n">
        <v>0.83</v>
      </c>
      <c r="V155" t="n">
        <v>0.89</v>
      </c>
      <c r="W155" t="n">
        <v>6.81</v>
      </c>
      <c r="X155" t="n">
        <v>0.22</v>
      </c>
      <c r="Y155" t="n">
        <v>1</v>
      </c>
      <c r="Z155" t="n">
        <v>10</v>
      </c>
      <c r="AA155" t="n">
        <v>613.075262980411</v>
      </c>
      <c r="AB155" t="n">
        <v>838.8366217815224</v>
      </c>
      <c r="AC155" t="n">
        <v>758.7792319132861</v>
      </c>
      <c r="AD155" t="n">
        <v>613075.2629804111</v>
      </c>
      <c r="AE155" t="n">
        <v>838836.6217815224</v>
      </c>
      <c r="AF155" t="n">
        <v>1.649661406553145e-05</v>
      </c>
      <c r="AG155" t="n">
        <v>32</v>
      </c>
      <c r="AH155" t="n">
        <v>758779.2319132861</v>
      </c>
    </row>
    <row r="156">
      <c r="A156" t="n">
        <v>154</v>
      </c>
      <c r="B156" t="n">
        <v>145</v>
      </c>
      <c r="C156" t="inlineStr">
        <is>
          <t xml:space="preserve">CONCLUIDO	</t>
        </is>
      </c>
      <c r="D156" t="n">
        <v>3.6511</v>
      </c>
      <c r="E156" t="n">
        <v>27.39</v>
      </c>
      <c r="F156" t="n">
        <v>23.95</v>
      </c>
      <c r="G156" t="n">
        <v>159.7</v>
      </c>
      <c r="H156" t="n">
        <v>1.88</v>
      </c>
      <c r="I156" t="n">
        <v>9</v>
      </c>
      <c r="J156" t="n">
        <v>375.59</v>
      </c>
      <c r="K156" t="n">
        <v>61.2</v>
      </c>
      <c r="L156" t="n">
        <v>39.5</v>
      </c>
      <c r="M156" t="n">
        <v>7</v>
      </c>
      <c r="N156" t="n">
        <v>129.89</v>
      </c>
      <c r="O156" t="n">
        <v>46556.77</v>
      </c>
      <c r="P156" t="n">
        <v>439.5</v>
      </c>
      <c r="Q156" t="n">
        <v>452.55</v>
      </c>
      <c r="R156" t="n">
        <v>69.78</v>
      </c>
      <c r="S156" t="n">
        <v>57.64</v>
      </c>
      <c r="T156" t="n">
        <v>3982.39</v>
      </c>
      <c r="U156" t="n">
        <v>0.83</v>
      </c>
      <c r="V156" t="n">
        <v>0.89</v>
      </c>
      <c r="W156" t="n">
        <v>6.81</v>
      </c>
      <c r="X156" t="n">
        <v>0.23</v>
      </c>
      <c r="Y156" t="n">
        <v>1</v>
      </c>
      <c r="Z156" t="n">
        <v>10</v>
      </c>
      <c r="AA156" t="n">
        <v>613.623292879058</v>
      </c>
      <c r="AB156" t="n">
        <v>839.5864604662238</v>
      </c>
      <c r="AC156" t="n">
        <v>759.4575070463248</v>
      </c>
      <c r="AD156" t="n">
        <v>613623.292879058</v>
      </c>
      <c r="AE156" t="n">
        <v>839586.4604662238</v>
      </c>
      <c r="AF156" t="n">
        <v>1.649164547797543e-05</v>
      </c>
      <c r="AG156" t="n">
        <v>32</v>
      </c>
      <c r="AH156" t="n">
        <v>759457.5070463249</v>
      </c>
    </row>
    <row r="157">
      <c r="A157" t="n">
        <v>155</v>
      </c>
      <c r="B157" t="n">
        <v>145</v>
      </c>
      <c r="C157" t="inlineStr">
        <is>
          <t xml:space="preserve">CONCLUIDO	</t>
        </is>
      </c>
      <c r="D157" t="n">
        <v>3.6514</v>
      </c>
      <c r="E157" t="n">
        <v>27.39</v>
      </c>
      <c r="F157" t="n">
        <v>23.95</v>
      </c>
      <c r="G157" t="n">
        <v>159.69</v>
      </c>
      <c r="H157" t="n">
        <v>1.88</v>
      </c>
      <c r="I157" t="n">
        <v>9</v>
      </c>
      <c r="J157" t="n">
        <v>376.3</v>
      </c>
      <c r="K157" t="n">
        <v>61.2</v>
      </c>
      <c r="L157" t="n">
        <v>39.75</v>
      </c>
      <c r="M157" t="n">
        <v>7</v>
      </c>
      <c r="N157" t="n">
        <v>130.35</v>
      </c>
      <c r="O157" t="n">
        <v>46644.44</v>
      </c>
      <c r="P157" t="n">
        <v>440.09</v>
      </c>
      <c r="Q157" t="n">
        <v>452.59</v>
      </c>
      <c r="R157" t="n">
        <v>69.81999999999999</v>
      </c>
      <c r="S157" t="n">
        <v>57.64</v>
      </c>
      <c r="T157" t="n">
        <v>4004.86</v>
      </c>
      <c r="U157" t="n">
        <v>0.83</v>
      </c>
      <c r="V157" t="n">
        <v>0.89</v>
      </c>
      <c r="W157" t="n">
        <v>6.81</v>
      </c>
      <c r="X157" t="n">
        <v>0.23</v>
      </c>
      <c r="Y157" t="n">
        <v>1</v>
      </c>
      <c r="Z157" t="n">
        <v>10</v>
      </c>
      <c r="AA157" t="n">
        <v>613.9874502185064</v>
      </c>
      <c r="AB157" t="n">
        <v>840.0847166035453</v>
      </c>
      <c r="AC157" t="n">
        <v>759.9082103172072</v>
      </c>
      <c r="AD157" t="n">
        <v>613987.4502185064</v>
      </c>
      <c r="AE157" t="n">
        <v>840084.7166035454</v>
      </c>
      <c r="AF157" t="n">
        <v>1.649300054730889e-05</v>
      </c>
      <c r="AG157" t="n">
        <v>32</v>
      </c>
      <c r="AH157" t="n">
        <v>759908.2103172073</v>
      </c>
    </row>
    <row r="158">
      <c r="A158" t="n">
        <v>156</v>
      </c>
      <c r="B158" t="n">
        <v>145</v>
      </c>
      <c r="C158" t="inlineStr">
        <is>
          <t xml:space="preserve">CONCLUIDO	</t>
        </is>
      </c>
      <c r="D158" t="n">
        <v>3.6523</v>
      </c>
      <c r="E158" t="n">
        <v>27.38</v>
      </c>
      <c r="F158" t="n">
        <v>23.95</v>
      </c>
      <c r="G158" t="n">
        <v>159.64</v>
      </c>
      <c r="H158" t="n">
        <v>1.89</v>
      </c>
      <c r="I158" t="n">
        <v>9</v>
      </c>
      <c r="J158" t="n">
        <v>377.01</v>
      </c>
      <c r="K158" t="n">
        <v>61.2</v>
      </c>
      <c r="L158" t="n">
        <v>40</v>
      </c>
      <c r="M158" t="n">
        <v>7</v>
      </c>
      <c r="N158" t="n">
        <v>130.81</v>
      </c>
      <c r="O158" t="n">
        <v>46732.41</v>
      </c>
      <c r="P158" t="n">
        <v>440.42</v>
      </c>
      <c r="Q158" t="n">
        <v>452.55</v>
      </c>
      <c r="R158" t="n">
        <v>69.5</v>
      </c>
      <c r="S158" t="n">
        <v>57.64</v>
      </c>
      <c r="T158" t="n">
        <v>3841.6</v>
      </c>
      <c r="U158" t="n">
        <v>0.83</v>
      </c>
      <c r="V158" t="n">
        <v>0.89</v>
      </c>
      <c r="W158" t="n">
        <v>6.81</v>
      </c>
      <c r="X158" t="n">
        <v>0.22</v>
      </c>
      <c r="Y158" t="n">
        <v>1</v>
      </c>
      <c r="Z158" t="n">
        <v>10</v>
      </c>
      <c r="AA158" t="n">
        <v>614.1259577626099</v>
      </c>
      <c r="AB158" t="n">
        <v>840.2742287359093</v>
      </c>
      <c r="AC158" t="n">
        <v>760.0796356776403</v>
      </c>
      <c r="AD158" t="n">
        <v>614125.9577626099</v>
      </c>
      <c r="AE158" t="n">
        <v>840274.2287359093</v>
      </c>
      <c r="AF158" t="n">
        <v>1.649706575530927e-05</v>
      </c>
      <c r="AG158" t="n">
        <v>32</v>
      </c>
      <c r="AH158" t="n">
        <v>760079.6356776403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H9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65</v>
      </c>
      <c r="C2" t="inlineStr">
        <is>
          <t xml:space="preserve">CONCLUIDO	</t>
        </is>
      </c>
      <c r="D2" t="n">
        <v>2.5002</v>
      </c>
      <c r="E2" t="n">
        <v>40</v>
      </c>
      <c r="F2" t="n">
        <v>31.07</v>
      </c>
      <c r="G2" t="n">
        <v>7.52</v>
      </c>
      <c r="H2" t="n">
        <v>0.13</v>
      </c>
      <c r="I2" t="n">
        <v>248</v>
      </c>
      <c r="J2" t="n">
        <v>133.21</v>
      </c>
      <c r="K2" t="n">
        <v>46.47</v>
      </c>
      <c r="L2" t="n">
        <v>1</v>
      </c>
      <c r="M2" t="n">
        <v>246</v>
      </c>
      <c r="N2" t="n">
        <v>20.75</v>
      </c>
      <c r="O2" t="n">
        <v>16663.42</v>
      </c>
      <c r="P2" t="n">
        <v>342.64</v>
      </c>
      <c r="Q2" t="n">
        <v>453.29</v>
      </c>
      <c r="R2" t="n">
        <v>301.29</v>
      </c>
      <c r="S2" t="n">
        <v>57.64</v>
      </c>
      <c r="T2" t="n">
        <v>118543.7</v>
      </c>
      <c r="U2" t="n">
        <v>0.19</v>
      </c>
      <c r="V2" t="n">
        <v>0.68</v>
      </c>
      <c r="W2" t="n">
        <v>7.21</v>
      </c>
      <c r="X2" t="n">
        <v>7.33</v>
      </c>
      <c r="Y2" t="n">
        <v>1</v>
      </c>
      <c r="Z2" t="n">
        <v>10</v>
      </c>
      <c r="AA2" t="n">
        <v>796.5405842971165</v>
      </c>
      <c r="AB2" t="n">
        <v>1089.861968325775</v>
      </c>
      <c r="AC2" t="n">
        <v>985.8470716996419</v>
      </c>
      <c r="AD2" t="n">
        <v>796540.5842971165</v>
      </c>
      <c r="AE2" t="n">
        <v>1089861.968325775</v>
      </c>
      <c r="AF2" t="n">
        <v>1.560923492763949e-05</v>
      </c>
      <c r="AG2" t="n">
        <v>47</v>
      </c>
      <c r="AH2" t="n">
        <v>985847.0716996419</v>
      </c>
    </row>
    <row r="3">
      <c r="A3" t="n">
        <v>1</v>
      </c>
      <c r="B3" t="n">
        <v>65</v>
      </c>
      <c r="C3" t="inlineStr">
        <is>
          <t xml:space="preserve">CONCLUIDO	</t>
        </is>
      </c>
      <c r="D3" t="n">
        <v>2.7465</v>
      </c>
      <c r="E3" t="n">
        <v>36.41</v>
      </c>
      <c r="F3" t="n">
        <v>29.17</v>
      </c>
      <c r="G3" t="n">
        <v>9.41</v>
      </c>
      <c r="H3" t="n">
        <v>0.17</v>
      </c>
      <c r="I3" t="n">
        <v>186</v>
      </c>
      <c r="J3" t="n">
        <v>133.55</v>
      </c>
      <c r="K3" t="n">
        <v>46.47</v>
      </c>
      <c r="L3" t="n">
        <v>1.25</v>
      </c>
      <c r="M3" t="n">
        <v>184</v>
      </c>
      <c r="N3" t="n">
        <v>20.83</v>
      </c>
      <c r="O3" t="n">
        <v>16704.7</v>
      </c>
      <c r="P3" t="n">
        <v>321.31</v>
      </c>
      <c r="Q3" t="n">
        <v>453.04</v>
      </c>
      <c r="R3" t="n">
        <v>239.34</v>
      </c>
      <c r="S3" t="n">
        <v>57.64</v>
      </c>
      <c r="T3" t="n">
        <v>87879.5</v>
      </c>
      <c r="U3" t="n">
        <v>0.24</v>
      </c>
      <c r="V3" t="n">
        <v>0.73</v>
      </c>
      <c r="W3" t="n">
        <v>7.11</v>
      </c>
      <c r="X3" t="n">
        <v>5.43</v>
      </c>
      <c r="Y3" t="n">
        <v>1</v>
      </c>
      <c r="Z3" t="n">
        <v>10</v>
      </c>
      <c r="AA3" t="n">
        <v>705.7794994893426</v>
      </c>
      <c r="AB3" t="n">
        <v>965.678647995312</v>
      </c>
      <c r="AC3" t="n">
        <v>873.5156331691336</v>
      </c>
      <c r="AD3" t="n">
        <v>705779.4994893426</v>
      </c>
      <c r="AE3" t="n">
        <v>965678.647995312</v>
      </c>
      <c r="AF3" t="n">
        <v>1.714693373680581e-05</v>
      </c>
      <c r="AG3" t="n">
        <v>43</v>
      </c>
      <c r="AH3" t="n">
        <v>873515.6331691336</v>
      </c>
    </row>
    <row r="4">
      <c r="A4" t="n">
        <v>2</v>
      </c>
      <c r="B4" t="n">
        <v>65</v>
      </c>
      <c r="C4" t="inlineStr">
        <is>
          <t xml:space="preserve">CONCLUIDO	</t>
        </is>
      </c>
      <c r="D4" t="n">
        <v>2.9147</v>
      </c>
      <c r="E4" t="n">
        <v>34.31</v>
      </c>
      <c r="F4" t="n">
        <v>28.07</v>
      </c>
      <c r="G4" t="n">
        <v>11.3</v>
      </c>
      <c r="H4" t="n">
        <v>0.2</v>
      </c>
      <c r="I4" t="n">
        <v>149</v>
      </c>
      <c r="J4" t="n">
        <v>133.88</v>
      </c>
      <c r="K4" t="n">
        <v>46.47</v>
      </c>
      <c r="L4" t="n">
        <v>1.5</v>
      </c>
      <c r="M4" t="n">
        <v>147</v>
      </c>
      <c r="N4" t="n">
        <v>20.91</v>
      </c>
      <c r="O4" t="n">
        <v>16746.01</v>
      </c>
      <c r="P4" t="n">
        <v>308.82</v>
      </c>
      <c r="Q4" t="n">
        <v>452.92</v>
      </c>
      <c r="R4" t="n">
        <v>203.56</v>
      </c>
      <c r="S4" t="n">
        <v>57.64</v>
      </c>
      <c r="T4" t="n">
        <v>70173.56</v>
      </c>
      <c r="U4" t="n">
        <v>0.28</v>
      </c>
      <c r="V4" t="n">
        <v>0.76</v>
      </c>
      <c r="W4" t="n">
        <v>7.04</v>
      </c>
      <c r="X4" t="n">
        <v>4.34</v>
      </c>
      <c r="Y4" t="n">
        <v>1</v>
      </c>
      <c r="Z4" t="n">
        <v>10</v>
      </c>
      <c r="AA4" t="n">
        <v>648.7335464050443</v>
      </c>
      <c r="AB4" t="n">
        <v>887.625858295544</v>
      </c>
      <c r="AC4" t="n">
        <v>802.9120921705331</v>
      </c>
      <c r="AD4" t="n">
        <v>648733.5464050443</v>
      </c>
      <c r="AE4" t="n">
        <v>887625.8582955441</v>
      </c>
      <c r="AF4" t="n">
        <v>1.819703905431199e-05</v>
      </c>
      <c r="AG4" t="n">
        <v>40</v>
      </c>
      <c r="AH4" t="n">
        <v>802912.0921705331</v>
      </c>
    </row>
    <row r="5">
      <c r="A5" t="n">
        <v>3</v>
      </c>
      <c r="B5" t="n">
        <v>65</v>
      </c>
      <c r="C5" t="inlineStr">
        <is>
          <t xml:space="preserve">CONCLUIDO	</t>
        </is>
      </c>
      <c r="D5" t="n">
        <v>3.0355</v>
      </c>
      <c r="E5" t="n">
        <v>32.94</v>
      </c>
      <c r="F5" t="n">
        <v>27.36</v>
      </c>
      <c r="G5" t="n">
        <v>13.13</v>
      </c>
      <c r="H5" t="n">
        <v>0.23</v>
      </c>
      <c r="I5" t="n">
        <v>125</v>
      </c>
      <c r="J5" t="n">
        <v>134.22</v>
      </c>
      <c r="K5" t="n">
        <v>46.47</v>
      </c>
      <c r="L5" t="n">
        <v>1.75</v>
      </c>
      <c r="M5" t="n">
        <v>123</v>
      </c>
      <c r="N5" t="n">
        <v>21</v>
      </c>
      <c r="O5" t="n">
        <v>16787.35</v>
      </c>
      <c r="P5" t="n">
        <v>300.56</v>
      </c>
      <c r="Q5" t="n">
        <v>453.15</v>
      </c>
      <c r="R5" t="n">
        <v>180.35</v>
      </c>
      <c r="S5" t="n">
        <v>57.64</v>
      </c>
      <c r="T5" t="n">
        <v>58689.58</v>
      </c>
      <c r="U5" t="n">
        <v>0.32</v>
      </c>
      <c r="V5" t="n">
        <v>0.78</v>
      </c>
      <c r="W5" t="n">
        <v>7.01</v>
      </c>
      <c r="X5" t="n">
        <v>3.63</v>
      </c>
      <c r="Y5" t="n">
        <v>1</v>
      </c>
      <c r="Z5" t="n">
        <v>10</v>
      </c>
      <c r="AA5" t="n">
        <v>620.7835576421204</v>
      </c>
      <c r="AB5" t="n">
        <v>849.3834506036329</v>
      </c>
      <c r="AC5" t="n">
        <v>768.3194861951818</v>
      </c>
      <c r="AD5" t="n">
        <v>620783.5576421204</v>
      </c>
      <c r="AE5" t="n">
        <v>849383.450603633</v>
      </c>
      <c r="AF5" t="n">
        <v>1.895121695178373e-05</v>
      </c>
      <c r="AG5" t="n">
        <v>39</v>
      </c>
      <c r="AH5" t="n">
        <v>768319.4861951817</v>
      </c>
    </row>
    <row r="6">
      <c r="A6" t="n">
        <v>4</v>
      </c>
      <c r="B6" t="n">
        <v>65</v>
      </c>
      <c r="C6" t="inlineStr">
        <is>
          <t xml:space="preserve">CONCLUIDO	</t>
        </is>
      </c>
      <c r="D6" t="n">
        <v>3.1353</v>
      </c>
      <c r="E6" t="n">
        <v>31.89</v>
      </c>
      <c r="F6" t="n">
        <v>26.8</v>
      </c>
      <c r="G6" t="n">
        <v>15.03</v>
      </c>
      <c r="H6" t="n">
        <v>0.26</v>
      </c>
      <c r="I6" t="n">
        <v>107</v>
      </c>
      <c r="J6" t="n">
        <v>134.55</v>
      </c>
      <c r="K6" t="n">
        <v>46.47</v>
      </c>
      <c r="L6" t="n">
        <v>2</v>
      </c>
      <c r="M6" t="n">
        <v>105</v>
      </c>
      <c r="N6" t="n">
        <v>21.09</v>
      </c>
      <c r="O6" t="n">
        <v>16828.84</v>
      </c>
      <c r="P6" t="n">
        <v>293.98</v>
      </c>
      <c r="Q6" t="n">
        <v>452.78</v>
      </c>
      <c r="R6" t="n">
        <v>162.2</v>
      </c>
      <c r="S6" t="n">
        <v>57.64</v>
      </c>
      <c r="T6" t="n">
        <v>49702.79</v>
      </c>
      <c r="U6" t="n">
        <v>0.36</v>
      </c>
      <c r="V6" t="n">
        <v>0.79</v>
      </c>
      <c r="W6" t="n">
        <v>6.98</v>
      </c>
      <c r="X6" t="n">
        <v>3.07</v>
      </c>
      <c r="Y6" t="n">
        <v>1</v>
      </c>
      <c r="Z6" t="n">
        <v>10</v>
      </c>
      <c r="AA6" t="n">
        <v>588.5632248809842</v>
      </c>
      <c r="AB6" t="n">
        <v>805.2981698590867</v>
      </c>
      <c r="AC6" t="n">
        <v>728.4416427708146</v>
      </c>
      <c r="AD6" t="n">
        <v>588563.2248809842</v>
      </c>
      <c r="AE6" t="n">
        <v>805298.1698590866</v>
      </c>
      <c r="AF6" t="n">
        <v>1.957428776443009e-05</v>
      </c>
      <c r="AG6" t="n">
        <v>37</v>
      </c>
      <c r="AH6" t="n">
        <v>728441.6427708146</v>
      </c>
    </row>
    <row r="7">
      <c r="A7" t="n">
        <v>5</v>
      </c>
      <c r="B7" t="n">
        <v>65</v>
      </c>
      <c r="C7" t="inlineStr">
        <is>
          <t xml:space="preserve">CONCLUIDO	</t>
        </is>
      </c>
      <c r="D7" t="n">
        <v>3.2113</v>
      </c>
      <c r="E7" t="n">
        <v>31.14</v>
      </c>
      <c r="F7" t="n">
        <v>26.4</v>
      </c>
      <c r="G7" t="n">
        <v>16.85</v>
      </c>
      <c r="H7" t="n">
        <v>0.29</v>
      </c>
      <c r="I7" t="n">
        <v>94</v>
      </c>
      <c r="J7" t="n">
        <v>134.89</v>
      </c>
      <c r="K7" t="n">
        <v>46.47</v>
      </c>
      <c r="L7" t="n">
        <v>2.25</v>
      </c>
      <c r="M7" t="n">
        <v>92</v>
      </c>
      <c r="N7" t="n">
        <v>21.17</v>
      </c>
      <c r="O7" t="n">
        <v>16870.25</v>
      </c>
      <c r="P7" t="n">
        <v>289.07</v>
      </c>
      <c r="Q7" t="n">
        <v>452.92</v>
      </c>
      <c r="R7" t="n">
        <v>149.32</v>
      </c>
      <c r="S7" t="n">
        <v>57.64</v>
      </c>
      <c r="T7" t="n">
        <v>43325.69</v>
      </c>
      <c r="U7" t="n">
        <v>0.39</v>
      </c>
      <c r="V7" t="n">
        <v>0.8</v>
      </c>
      <c r="W7" t="n">
        <v>6.95</v>
      </c>
      <c r="X7" t="n">
        <v>2.67</v>
      </c>
      <c r="Y7" t="n">
        <v>1</v>
      </c>
      <c r="Z7" t="n">
        <v>10</v>
      </c>
      <c r="AA7" t="n">
        <v>578.2993242437483</v>
      </c>
      <c r="AB7" t="n">
        <v>791.2546481958823</v>
      </c>
      <c r="AC7" t="n">
        <v>715.73841510494</v>
      </c>
      <c r="AD7" t="n">
        <v>578299.3242437483</v>
      </c>
      <c r="AE7" t="n">
        <v>791254.6481958823</v>
      </c>
      <c r="AF7" t="n">
        <v>2.004877054760767e-05</v>
      </c>
      <c r="AG7" t="n">
        <v>37</v>
      </c>
      <c r="AH7" t="n">
        <v>715738.4151049401</v>
      </c>
    </row>
    <row r="8">
      <c r="A8" t="n">
        <v>6</v>
      </c>
      <c r="B8" t="n">
        <v>65</v>
      </c>
      <c r="C8" t="inlineStr">
        <is>
          <t xml:space="preserve">CONCLUIDO	</t>
        </is>
      </c>
      <c r="D8" t="n">
        <v>3.2739</v>
      </c>
      <c r="E8" t="n">
        <v>30.54</v>
      </c>
      <c r="F8" t="n">
        <v>26.11</v>
      </c>
      <c r="G8" t="n">
        <v>18.87</v>
      </c>
      <c r="H8" t="n">
        <v>0.33</v>
      </c>
      <c r="I8" t="n">
        <v>83</v>
      </c>
      <c r="J8" t="n">
        <v>135.22</v>
      </c>
      <c r="K8" t="n">
        <v>46.47</v>
      </c>
      <c r="L8" t="n">
        <v>2.5</v>
      </c>
      <c r="M8" t="n">
        <v>81</v>
      </c>
      <c r="N8" t="n">
        <v>21.26</v>
      </c>
      <c r="O8" t="n">
        <v>16911.68</v>
      </c>
      <c r="P8" t="n">
        <v>285.43</v>
      </c>
      <c r="Q8" t="n">
        <v>452.81</v>
      </c>
      <c r="R8" t="n">
        <v>139.57</v>
      </c>
      <c r="S8" t="n">
        <v>57.64</v>
      </c>
      <c r="T8" t="n">
        <v>38505.81</v>
      </c>
      <c r="U8" t="n">
        <v>0.41</v>
      </c>
      <c r="V8" t="n">
        <v>0.8100000000000001</v>
      </c>
      <c r="W8" t="n">
        <v>6.94</v>
      </c>
      <c r="X8" t="n">
        <v>2.37</v>
      </c>
      <c r="Y8" t="n">
        <v>1</v>
      </c>
      <c r="Z8" t="n">
        <v>10</v>
      </c>
      <c r="AA8" t="n">
        <v>561.6388259904262</v>
      </c>
      <c r="AB8" t="n">
        <v>768.4590194763784</v>
      </c>
      <c r="AC8" t="n">
        <v>695.1183691965598</v>
      </c>
      <c r="AD8" t="n">
        <v>561638.8259904262</v>
      </c>
      <c r="AE8" t="n">
        <v>768459.0194763785</v>
      </c>
      <c r="AF8" t="n">
        <v>2.043959452427763e-05</v>
      </c>
      <c r="AG8" t="n">
        <v>36</v>
      </c>
      <c r="AH8" t="n">
        <v>695118.3691965598</v>
      </c>
    </row>
    <row r="9">
      <c r="A9" t="n">
        <v>7</v>
      </c>
      <c r="B9" t="n">
        <v>65</v>
      </c>
      <c r="C9" t="inlineStr">
        <is>
          <t xml:space="preserve">CONCLUIDO	</t>
        </is>
      </c>
      <c r="D9" t="n">
        <v>3.3247</v>
      </c>
      <c r="E9" t="n">
        <v>30.08</v>
      </c>
      <c r="F9" t="n">
        <v>25.86</v>
      </c>
      <c r="G9" t="n">
        <v>20.68</v>
      </c>
      <c r="H9" t="n">
        <v>0.36</v>
      </c>
      <c r="I9" t="n">
        <v>75</v>
      </c>
      <c r="J9" t="n">
        <v>135.56</v>
      </c>
      <c r="K9" t="n">
        <v>46.47</v>
      </c>
      <c r="L9" t="n">
        <v>2.75</v>
      </c>
      <c r="M9" t="n">
        <v>73</v>
      </c>
      <c r="N9" t="n">
        <v>21.34</v>
      </c>
      <c r="O9" t="n">
        <v>16953.14</v>
      </c>
      <c r="P9" t="n">
        <v>282.21</v>
      </c>
      <c r="Q9" t="n">
        <v>452.78</v>
      </c>
      <c r="R9" t="n">
        <v>131.89</v>
      </c>
      <c r="S9" t="n">
        <v>57.64</v>
      </c>
      <c r="T9" t="n">
        <v>34705.52</v>
      </c>
      <c r="U9" t="n">
        <v>0.44</v>
      </c>
      <c r="V9" t="n">
        <v>0.82</v>
      </c>
      <c r="W9" t="n">
        <v>6.91</v>
      </c>
      <c r="X9" t="n">
        <v>2.13</v>
      </c>
      <c r="Y9" t="n">
        <v>1</v>
      </c>
      <c r="Z9" t="n">
        <v>10</v>
      </c>
      <c r="AA9" t="n">
        <v>546.4446573229734</v>
      </c>
      <c r="AB9" t="n">
        <v>747.6696875861566</v>
      </c>
      <c r="AC9" t="n">
        <v>676.3131419639301</v>
      </c>
      <c r="AD9" t="n">
        <v>546444.6573229734</v>
      </c>
      <c r="AE9" t="n">
        <v>747669.6875861565</v>
      </c>
      <c r="AF9" t="n">
        <v>2.075674880566475e-05</v>
      </c>
      <c r="AG9" t="n">
        <v>35</v>
      </c>
      <c r="AH9" t="n">
        <v>676313.1419639301</v>
      </c>
    </row>
    <row r="10">
      <c r="A10" t="n">
        <v>8</v>
      </c>
      <c r="B10" t="n">
        <v>65</v>
      </c>
      <c r="C10" t="inlineStr">
        <is>
          <t xml:space="preserve">CONCLUIDO	</t>
        </is>
      </c>
      <c r="D10" t="n">
        <v>3.367</v>
      </c>
      <c r="E10" t="n">
        <v>29.7</v>
      </c>
      <c r="F10" t="n">
        <v>25.67</v>
      </c>
      <c r="G10" t="n">
        <v>22.65</v>
      </c>
      <c r="H10" t="n">
        <v>0.39</v>
      </c>
      <c r="I10" t="n">
        <v>68</v>
      </c>
      <c r="J10" t="n">
        <v>135.9</v>
      </c>
      <c r="K10" t="n">
        <v>46.47</v>
      </c>
      <c r="L10" t="n">
        <v>3</v>
      </c>
      <c r="M10" t="n">
        <v>66</v>
      </c>
      <c r="N10" t="n">
        <v>21.43</v>
      </c>
      <c r="O10" t="n">
        <v>16994.64</v>
      </c>
      <c r="P10" t="n">
        <v>279.73</v>
      </c>
      <c r="Q10" t="n">
        <v>452.8</v>
      </c>
      <c r="R10" t="n">
        <v>125.75</v>
      </c>
      <c r="S10" t="n">
        <v>57.64</v>
      </c>
      <c r="T10" t="n">
        <v>31673.89</v>
      </c>
      <c r="U10" t="n">
        <v>0.46</v>
      </c>
      <c r="V10" t="n">
        <v>0.83</v>
      </c>
      <c r="W10" t="n">
        <v>6.9</v>
      </c>
      <c r="X10" t="n">
        <v>1.94</v>
      </c>
      <c r="Y10" t="n">
        <v>1</v>
      </c>
      <c r="Z10" t="n">
        <v>10</v>
      </c>
      <c r="AA10" t="n">
        <v>541.5186362169187</v>
      </c>
      <c r="AB10" t="n">
        <v>740.9296881881392</v>
      </c>
      <c r="AC10" t="n">
        <v>670.216398648811</v>
      </c>
      <c r="AD10" t="n">
        <v>541518.6362169187</v>
      </c>
      <c r="AE10" t="n">
        <v>740929.6881881391</v>
      </c>
      <c r="AF10" t="n">
        <v>2.102083593367017e-05</v>
      </c>
      <c r="AG10" t="n">
        <v>35</v>
      </c>
      <c r="AH10" t="n">
        <v>670216.398648811</v>
      </c>
    </row>
    <row r="11">
      <c r="A11" t="n">
        <v>9</v>
      </c>
      <c r="B11" t="n">
        <v>65</v>
      </c>
      <c r="C11" t="inlineStr">
        <is>
          <t xml:space="preserve">CONCLUIDO	</t>
        </is>
      </c>
      <c r="D11" t="n">
        <v>3.3976</v>
      </c>
      <c r="E11" t="n">
        <v>29.43</v>
      </c>
      <c r="F11" t="n">
        <v>25.54</v>
      </c>
      <c r="G11" t="n">
        <v>24.32</v>
      </c>
      <c r="H11" t="n">
        <v>0.42</v>
      </c>
      <c r="I11" t="n">
        <v>63</v>
      </c>
      <c r="J11" t="n">
        <v>136.23</v>
      </c>
      <c r="K11" t="n">
        <v>46.47</v>
      </c>
      <c r="L11" t="n">
        <v>3.25</v>
      </c>
      <c r="M11" t="n">
        <v>61</v>
      </c>
      <c r="N11" t="n">
        <v>21.52</v>
      </c>
      <c r="O11" t="n">
        <v>17036.16</v>
      </c>
      <c r="P11" t="n">
        <v>277.81</v>
      </c>
      <c r="Q11" t="n">
        <v>452.72</v>
      </c>
      <c r="R11" t="n">
        <v>121.32</v>
      </c>
      <c r="S11" t="n">
        <v>57.64</v>
      </c>
      <c r="T11" t="n">
        <v>29480.83</v>
      </c>
      <c r="U11" t="n">
        <v>0.48</v>
      </c>
      <c r="V11" t="n">
        <v>0.83</v>
      </c>
      <c r="W11" t="n">
        <v>6.9</v>
      </c>
      <c r="X11" t="n">
        <v>1.81</v>
      </c>
      <c r="Y11" t="n">
        <v>1</v>
      </c>
      <c r="Z11" t="n">
        <v>10</v>
      </c>
      <c r="AA11" t="n">
        <v>537.9499640084927</v>
      </c>
      <c r="AB11" t="n">
        <v>736.0468734338644</v>
      </c>
      <c r="AC11" t="n">
        <v>665.7995928816106</v>
      </c>
      <c r="AD11" t="n">
        <v>537949.9640084927</v>
      </c>
      <c r="AE11" t="n">
        <v>736046.8734338644</v>
      </c>
      <c r="AF11" t="n">
        <v>2.121187768584431e-05</v>
      </c>
      <c r="AG11" t="n">
        <v>35</v>
      </c>
      <c r="AH11" t="n">
        <v>665799.5928816106</v>
      </c>
    </row>
    <row r="12">
      <c r="A12" t="n">
        <v>10</v>
      </c>
      <c r="B12" t="n">
        <v>65</v>
      </c>
      <c r="C12" t="inlineStr">
        <is>
          <t xml:space="preserve">CONCLUIDO	</t>
        </is>
      </c>
      <c r="D12" t="n">
        <v>3.4325</v>
      </c>
      <c r="E12" t="n">
        <v>29.13</v>
      </c>
      <c r="F12" t="n">
        <v>25.37</v>
      </c>
      <c r="G12" t="n">
        <v>26.25</v>
      </c>
      <c r="H12" t="n">
        <v>0.45</v>
      </c>
      <c r="I12" t="n">
        <v>58</v>
      </c>
      <c r="J12" t="n">
        <v>136.57</v>
      </c>
      <c r="K12" t="n">
        <v>46.47</v>
      </c>
      <c r="L12" t="n">
        <v>3.5</v>
      </c>
      <c r="M12" t="n">
        <v>56</v>
      </c>
      <c r="N12" t="n">
        <v>21.6</v>
      </c>
      <c r="O12" t="n">
        <v>17077.72</v>
      </c>
      <c r="P12" t="n">
        <v>275.42</v>
      </c>
      <c r="Q12" t="n">
        <v>452.68</v>
      </c>
      <c r="R12" t="n">
        <v>115.62</v>
      </c>
      <c r="S12" t="n">
        <v>57.64</v>
      </c>
      <c r="T12" t="n">
        <v>26658.41</v>
      </c>
      <c r="U12" t="n">
        <v>0.5</v>
      </c>
      <c r="V12" t="n">
        <v>0.84</v>
      </c>
      <c r="W12" t="n">
        <v>6.9</v>
      </c>
      <c r="X12" t="n">
        <v>1.65</v>
      </c>
      <c r="Y12" t="n">
        <v>1</v>
      </c>
      <c r="Z12" t="n">
        <v>10</v>
      </c>
      <c r="AA12" t="n">
        <v>524.8861103701134</v>
      </c>
      <c r="AB12" t="n">
        <v>718.172332549287</v>
      </c>
      <c r="AC12" t="n">
        <v>649.6309730919816</v>
      </c>
      <c r="AD12" t="n">
        <v>524886.1103701134</v>
      </c>
      <c r="AE12" t="n">
        <v>718172.332549287</v>
      </c>
      <c r="AF12" t="n">
        <v>2.142976517443507e-05</v>
      </c>
      <c r="AG12" t="n">
        <v>34</v>
      </c>
      <c r="AH12" t="n">
        <v>649630.9730919816</v>
      </c>
    </row>
    <row r="13">
      <c r="A13" t="n">
        <v>11</v>
      </c>
      <c r="B13" t="n">
        <v>65</v>
      </c>
      <c r="C13" t="inlineStr">
        <is>
          <t xml:space="preserve">CONCLUIDO	</t>
        </is>
      </c>
      <c r="D13" t="n">
        <v>3.46</v>
      </c>
      <c r="E13" t="n">
        <v>28.9</v>
      </c>
      <c r="F13" t="n">
        <v>25.25</v>
      </c>
      <c r="G13" t="n">
        <v>28.06</v>
      </c>
      <c r="H13" t="n">
        <v>0.48</v>
      </c>
      <c r="I13" t="n">
        <v>54</v>
      </c>
      <c r="J13" t="n">
        <v>136.91</v>
      </c>
      <c r="K13" t="n">
        <v>46.47</v>
      </c>
      <c r="L13" t="n">
        <v>3.75</v>
      </c>
      <c r="M13" t="n">
        <v>52</v>
      </c>
      <c r="N13" t="n">
        <v>21.69</v>
      </c>
      <c r="O13" t="n">
        <v>17119.3</v>
      </c>
      <c r="P13" t="n">
        <v>273.72</v>
      </c>
      <c r="Q13" t="n">
        <v>452.7</v>
      </c>
      <c r="R13" t="n">
        <v>112.21</v>
      </c>
      <c r="S13" t="n">
        <v>57.64</v>
      </c>
      <c r="T13" t="n">
        <v>24972.19</v>
      </c>
      <c r="U13" t="n">
        <v>0.51</v>
      </c>
      <c r="V13" t="n">
        <v>0.84</v>
      </c>
      <c r="W13" t="n">
        <v>6.87</v>
      </c>
      <c r="X13" t="n">
        <v>1.52</v>
      </c>
      <c r="Y13" t="n">
        <v>1</v>
      </c>
      <c r="Z13" t="n">
        <v>10</v>
      </c>
      <c r="AA13" t="n">
        <v>521.8126702436605</v>
      </c>
      <c r="AB13" t="n">
        <v>713.9671161776652</v>
      </c>
      <c r="AC13" t="n">
        <v>645.8270966688091</v>
      </c>
      <c r="AD13" t="n">
        <v>521812.6702436605</v>
      </c>
      <c r="AE13" t="n">
        <v>713967.1161776652</v>
      </c>
      <c r="AF13" t="n">
        <v>2.160145302361117e-05</v>
      </c>
      <c r="AG13" t="n">
        <v>34</v>
      </c>
      <c r="AH13" t="n">
        <v>645827.0966688091</v>
      </c>
    </row>
    <row r="14">
      <c r="A14" t="n">
        <v>12</v>
      </c>
      <c r="B14" t="n">
        <v>65</v>
      </c>
      <c r="C14" t="inlineStr">
        <is>
          <t xml:space="preserve">CONCLUIDO	</t>
        </is>
      </c>
      <c r="D14" t="n">
        <v>3.4851</v>
      </c>
      <c r="E14" t="n">
        <v>28.69</v>
      </c>
      <c r="F14" t="n">
        <v>25.15</v>
      </c>
      <c r="G14" t="n">
        <v>30.18</v>
      </c>
      <c r="H14" t="n">
        <v>0.52</v>
      </c>
      <c r="I14" t="n">
        <v>50</v>
      </c>
      <c r="J14" t="n">
        <v>137.25</v>
      </c>
      <c r="K14" t="n">
        <v>46.47</v>
      </c>
      <c r="L14" t="n">
        <v>4</v>
      </c>
      <c r="M14" t="n">
        <v>48</v>
      </c>
      <c r="N14" t="n">
        <v>21.78</v>
      </c>
      <c r="O14" t="n">
        <v>17160.92</v>
      </c>
      <c r="P14" t="n">
        <v>272.07</v>
      </c>
      <c r="Q14" t="n">
        <v>452.65</v>
      </c>
      <c r="R14" t="n">
        <v>108.45</v>
      </c>
      <c r="S14" t="n">
        <v>57.64</v>
      </c>
      <c r="T14" t="n">
        <v>23114.96</v>
      </c>
      <c r="U14" t="n">
        <v>0.53</v>
      </c>
      <c r="V14" t="n">
        <v>0.84</v>
      </c>
      <c r="W14" t="n">
        <v>6.89</v>
      </c>
      <c r="X14" t="n">
        <v>1.42</v>
      </c>
      <c r="Y14" t="n">
        <v>1</v>
      </c>
      <c r="Z14" t="n">
        <v>10</v>
      </c>
      <c r="AA14" t="n">
        <v>518.9915575883252</v>
      </c>
      <c r="AB14" t="n">
        <v>710.1071453839292</v>
      </c>
      <c r="AC14" t="n">
        <v>642.3355160701241</v>
      </c>
      <c r="AD14" t="n">
        <v>518991.5575883253</v>
      </c>
      <c r="AE14" t="n">
        <v>710107.1453839291</v>
      </c>
      <c r="AF14" t="n">
        <v>2.175815720595008e-05</v>
      </c>
      <c r="AG14" t="n">
        <v>34</v>
      </c>
      <c r="AH14" t="n">
        <v>642335.5160701241</v>
      </c>
    </row>
    <row r="15">
      <c r="A15" t="n">
        <v>13</v>
      </c>
      <c r="B15" t="n">
        <v>65</v>
      </c>
      <c r="C15" t="inlineStr">
        <is>
          <t xml:space="preserve">CONCLUIDO	</t>
        </is>
      </c>
      <c r="D15" t="n">
        <v>3.5079</v>
      </c>
      <c r="E15" t="n">
        <v>28.51</v>
      </c>
      <c r="F15" t="n">
        <v>25.05</v>
      </c>
      <c r="G15" t="n">
        <v>31.98</v>
      </c>
      <c r="H15" t="n">
        <v>0.55</v>
      </c>
      <c r="I15" t="n">
        <v>47</v>
      </c>
      <c r="J15" t="n">
        <v>137.58</v>
      </c>
      <c r="K15" t="n">
        <v>46.47</v>
      </c>
      <c r="L15" t="n">
        <v>4.25</v>
      </c>
      <c r="M15" t="n">
        <v>45</v>
      </c>
      <c r="N15" t="n">
        <v>21.87</v>
      </c>
      <c r="O15" t="n">
        <v>17202.57</v>
      </c>
      <c r="P15" t="n">
        <v>270.56</v>
      </c>
      <c r="Q15" t="n">
        <v>452.69</v>
      </c>
      <c r="R15" t="n">
        <v>105.32</v>
      </c>
      <c r="S15" t="n">
        <v>57.64</v>
      </c>
      <c r="T15" t="n">
        <v>21561.75</v>
      </c>
      <c r="U15" t="n">
        <v>0.55</v>
      </c>
      <c r="V15" t="n">
        <v>0.85</v>
      </c>
      <c r="W15" t="n">
        <v>6.87</v>
      </c>
      <c r="X15" t="n">
        <v>1.32</v>
      </c>
      <c r="Y15" t="n">
        <v>1</v>
      </c>
      <c r="Z15" t="n">
        <v>10</v>
      </c>
      <c r="AA15" t="n">
        <v>507.5395606677902</v>
      </c>
      <c r="AB15" t="n">
        <v>694.438017970806</v>
      </c>
      <c r="AC15" t="n">
        <v>628.1618281855511</v>
      </c>
      <c r="AD15" t="n">
        <v>507539.5606677902</v>
      </c>
      <c r="AE15" t="n">
        <v>694438.017970806</v>
      </c>
      <c r="AF15" t="n">
        <v>2.190050204090336e-05</v>
      </c>
      <c r="AG15" t="n">
        <v>33</v>
      </c>
      <c r="AH15" t="n">
        <v>628161.8281855511</v>
      </c>
    </row>
    <row r="16">
      <c r="A16" t="n">
        <v>14</v>
      </c>
      <c r="B16" t="n">
        <v>65</v>
      </c>
      <c r="C16" t="inlineStr">
        <is>
          <t xml:space="preserve">CONCLUIDO	</t>
        </is>
      </c>
      <c r="D16" t="n">
        <v>3.531</v>
      </c>
      <c r="E16" t="n">
        <v>28.32</v>
      </c>
      <c r="F16" t="n">
        <v>24.94</v>
      </c>
      <c r="G16" t="n">
        <v>34.01</v>
      </c>
      <c r="H16" t="n">
        <v>0.58</v>
      </c>
      <c r="I16" t="n">
        <v>44</v>
      </c>
      <c r="J16" t="n">
        <v>137.92</v>
      </c>
      <c r="K16" t="n">
        <v>46.47</v>
      </c>
      <c r="L16" t="n">
        <v>4.5</v>
      </c>
      <c r="M16" t="n">
        <v>42</v>
      </c>
      <c r="N16" t="n">
        <v>21.95</v>
      </c>
      <c r="O16" t="n">
        <v>17244.24</v>
      </c>
      <c r="P16" t="n">
        <v>269.02</v>
      </c>
      <c r="Q16" t="n">
        <v>452.7</v>
      </c>
      <c r="R16" t="n">
        <v>101.85</v>
      </c>
      <c r="S16" t="n">
        <v>57.64</v>
      </c>
      <c r="T16" t="n">
        <v>19843.09</v>
      </c>
      <c r="U16" t="n">
        <v>0.57</v>
      </c>
      <c r="V16" t="n">
        <v>0.85</v>
      </c>
      <c r="W16" t="n">
        <v>6.87</v>
      </c>
      <c r="X16" t="n">
        <v>1.22</v>
      </c>
      <c r="Y16" t="n">
        <v>1</v>
      </c>
      <c r="Z16" t="n">
        <v>10</v>
      </c>
      <c r="AA16" t="n">
        <v>504.9787215816966</v>
      </c>
      <c r="AB16" t="n">
        <v>690.9341649569657</v>
      </c>
      <c r="AC16" t="n">
        <v>624.9923779856632</v>
      </c>
      <c r="AD16" t="n">
        <v>504978.7215816966</v>
      </c>
      <c r="AE16" t="n">
        <v>690934.1649569657</v>
      </c>
      <c r="AF16" t="n">
        <v>2.204471983421129e-05</v>
      </c>
      <c r="AG16" t="n">
        <v>33</v>
      </c>
      <c r="AH16" t="n">
        <v>624992.3779856632</v>
      </c>
    </row>
    <row r="17">
      <c r="A17" t="n">
        <v>15</v>
      </c>
      <c r="B17" t="n">
        <v>65</v>
      </c>
      <c r="C17" t="inlineStr">
        <is>
          <t xml:space="preserve">CONCLUIDO	</t>
        </is>
      </c>
      <c r="D17" t="n">
        <v>3.5439</v>
      </c>
      <c r="E17" t="n">
        <v>28.22</v>
      </c>
      <c r="F17" t="n">
        <v>24.89</v>
      </c>
      <c r="G17" t="n">
        <v>35.56</v>
      </c>
      <c r="H17" t="n">
        <v>0.61</v>
      </c>
      <c r="I17" t="n">
        <v>42</v>
      </c>
      <c r="J17" t="n">
        <v>138.26</v>
      </c>
      <c r="K17" t="n">
        <v>46.47</v>
      </c>
      <c r="L17" t="n">
        <v>4.75</v>
      </c>
      <c r="M17" t="n">
        <v>40</v>
      </c>
      <c r="N17" t="n">
        <v>22.04</v>
      </c>
      <c r="O17" t="n">
        <v>17285.95</v>
      </c>
      <c r="P17" t="n">
        <v>268.1</v>
      </c>
      <c r="Q17" t="n">
        <v>452.59</v>
      </c>
      <c r="R17" t="n">
        <v>100.61</v>
      </c>
      <c r="S17" t="n">
        <v>57.64</v>
      </c>
      <c r="T17" t="n">
        <v>19232.16</v>
      </c>
      <c r="U17" t="n">
        <v>0.57</v>
      </c>
      <c r="V17" t="n">
        <v>0.85</v>
      </c>
      <c r="W17" t="n">
        <v>6.86</v>
      </c>
      <c r="X17" t="n">
        <v>1.17</v>
      </c>
      <c r="Y17" t="n">
        <v>1</v>
      </c>
      <c r="Z17" t="n">
        <v>10</v>
      </c>
      <c r="AA17" t="n">
        <v>503.5340474744744</v>
      </c>
      <c r="AB17" t="n">
        <v>688.9574981089409</v>
      </c>
      <c r="AC17" t="n">
        <v>623.2043614473446</v>
      </c>
      <c r="AD17" t="n">
        <v>503534.0474744744</v>
      </c>
      <c r="AE17" t="n">
        <v>688957.4981089409</v>
      </c>
      <c r="AF17" t="n">
        <v>2.212525704346116e-05</v>
      </c>
      <c r="AG17" t="n">
        <v>33</v>
      </c>
      <c r="AH17" t="n">
        <v>623204.3614473445</v>
      </c>
    </row>
    <row r="18">
      <c r="A18" t="n">
        <v>16</v>
      </c>
      <c r="B18" t="n">
        <v>65</v>
      </c>
      <c r="C18" t="inlineStr">
        <is>
          <t xml:space="preserve">CONCLUIDO	</t>
        </is>
      </c>
      <c r="D18" t="n">
        <v>3.5578</v>
      </c>
      <c r="E18" t="n">
        <v>28.11</v>
      </c>
      <c r="F18" t="n">
        <v>24.84</v>
      </c>
      <c r="G18" t="n">
        <v>37.26</v>
      </c>
      <c r="H18" t="n">
        <v>0.64</v>
      </c>
      <c r="I18" t="n">
        <v>40</v>
      </c>
      <c r="J18" t="n">
        <v>138.6</v>
      </c>
      <c r="K18" t="n">
        <v>46.47</v>
      </c>
      <c r="L18" t="n">
        <v>5</v>
      </c>
      <c r="M18" t="n">
        <v>38</v>
      </c>
      <c r="N18" t="n">
        <v>22.13</v>
      </c>
      <c r="O18" t="n">
        <v>17327.69</v>
      </c>
      <c r="P18" t="n">
        <v>266.61</v>
      </c>
      <c r="Q18" t="n">
        <v>452.6</v>
      </c>
      <c r="R18" t="n">
        <v>98.47</v>
      </c>
      <c r="S18" t="n">
        <v>57.64</v>
      </c>
      <c r="T18" t="n">
        <v>18174.23</v>
      </c>
      <c r="U18" t="n">
        <v>0.59</v>
      </c>
      <c r="V18" t="n">
        <v>0.85</v>
      </c>
      <c r="W18" t="n">
        <v>6.86</v>
      </c>
      <c r="X18" t="n">
        <v>1.11</v>
      </c>
      <c r="Y18" t="n">
        <v>1</v>
      </c>
      <c r="Z18" t="n">
        <v>10</v>
      </c>
      <c r="AA18" t="n">
        <v>501.6540924138247</v>
      </c>
      <c r="AB18" t="n">
        <v>686.3852606571961</v>
      </c>
      <c r="AC18" t="n">
        <v>620.8776147278363</v>
      </c>
      <c r="AD18" t="n">
        <v>501654.0924138247</v>
      </c>
      <c r="AE18" t="n">
        <v>686385.2606571962</v>
      </c>
      <c r="AF18" t="n">
        <v>2.221203744722654e-05</v>
      </c>
      <c r="AG18" t="n">
        <v>33</v>
      </c>
      <c r="AH18" t="n">
        <v>620877.6147278363</v>
      </c>
    </row>
    <row r="19">
      <c r="A19" t="n">
        <v>17</v>
      </c>
      <c r="B19" t="n">
        <v>65</v>
      </c>
      <c r="C19" t="inlineStr">
        <is>
          <t xml:space="preserve">CONCLUIDO	</t>
        </is>
      </c>
      <c r="D19" t="n">
        <v>3.5698</v>
      </c>
      <c r="E19" t="n">
        <v>28.01</v>
      </c>
      <c r="F19" t="n">
        <v>24.8</v>
      </c>
      <c r="G19" t="n">
        <v>39.15</v>
      </c>
      <c r="H19" t="n">
        <v>0.67</v>
      </c>
      <c r="I19" t="n">
        <v>38</v>
      </c>
      <c r="J19" t="n">
        <v>138.94</v>
      </c>
      <c r="K19" t="n">
        <v>46.47</v>
      </c>
      <c r="L19" t="n">
        <v>5.25</v>
      </c>
      <c r="M19" t="n">
        <v>36</v>
      </c>
      <c r="N19" t="n">
        <v>22.22</v>
      </c>
      <c r="O19" t="n">
        <v>17369.47</v>
      </c>
      <c r="P19" t="n">
        <v>265.63</v>
      </c>
      <c r="Q19" t="n">
        <v>452.67</v>
      </c>
      <c r="R19" t="n">
        <v>97.27</v>
      </c>
      <c r="S19" t="n">
        <v>57.64</v>
      </c>
      <c r="T19" t="n">
        <v>17582.48</v>
      </c>
      <c r="U19" t="n">
        <v>0.59</v>
      </c>
      <c r="V19" t="n">
        <v>0.86</v>
      </c>
      <c r="W19" t="n">
        <v>6.85</v>
      </c>
      <c r="X19" t="n">
        <v>1.07</v>
      </c>
      <c r="Y19" t="n">
        <v>1</v>
      </c>
      <c r="Z19" t="n">
        <v>10</v>
      </c>
      <c r="AA19" t="n">
        <v>500.253685360321</v>
      </c>
      <c r="AB19" t="n">
        <v>684.4691619449933</v>
      </c>
      <c r="AC19" t="n">
        <v>619.1443857874648</v>
      </c>
      <c r="AD19" t="n">
        <v>500253.685360321</v>
      </c>
      <c r="AE19" t="n">
        <v>684469.1619449933</v>
      </c>
      <c r="AF19" t="n">
        <v>2.228695578141247e-05</v>
      </c>
      <c r="AG19" t="n">
        <v>33</v>
      </c>
      <c r="AH19" t="n">
        <v>619144.3857874648</v>
      </c>
    </row>
    <row r="20">
      <c r="A20" t="n">
        <v>18</v>
      </c>
      <c r="B20" t="n">
        <v>65</v>
      </c>
      <c r="C20" t="inlineStr">
        <is>
          <t xml:space="preserve">CONCLUIDO	</t>
        </is>
      </c>
      <c r="D20" t="n">
        <v>3.5826</v>
      </c>
      <c r="E20" t="n">
        <v>27.91</v>
      </c>
      <c r="F20" t="n">
        <v>24.75</v>
      </c>
      <c r="G20" t="n">
        <v>41.25</v>
      </c>
      <c r="H20" t="n">
        <v>0.7</v>
      </c>
      <c r="I20" t="n">
        <v>36</v>
      </c>
      <c r="J20" t="n">
        <v>139.28</v>
      </c>
      <c r="K20" t="n">
        <v>46.47</v>
      </c>
      <c r="L20" t="n">
        <v>5.5</v>
      </c>
      <c r="M20" t="n">
        <v>34</v>
      </c>
      <c r="N20" t="n">
        <v>22.31</v>
      </c>
      <c r="O20" t="n">
        <v>17411.27</v>
      </c>
      <c r="P20" t="n">
        <v>265.04</v>
      </c>
      <c r="Q20" t="n">
        <v>452.7</v>
      </c>
      <c r="R20" t="n">
        <v>95.69</v>
      </c>
      <c r="S20" t="n">
        <v>57.64</v>
      </c>
      <c r="T20" t="n">
        <v>16802.43</v>
      </c>
      <c r="U20" t="n">
        <v>0.6</v>
      </c>
      <c r="V20" t="n">
        <v>0.86</v>
      </c>
      <c r="W20" t="n">
        <v>6.86</v>
      </c>
      <c r="X20" t="n">
        <v>1.03</v>
      </c>
      <c r="Y20" t="n">
        <v>1</v>
      </c>
      <c r="Z20" t="n">
        <v>10</v>
      </c>
      <c r="AA20" t="n">
        <v>499.070151423925</v>
      </c>
      <c r="AB20" t="n">
        <v>682.8497985993845</v>
      </c>
      <c r="AC20" t="n">
        <v>617.67957220677</v>
      </c>
      <c r="AD20" t="n">
        <v>499070.1514239251</v>
      </c>
      <c r="AE20" t="n">
        <v>682849.7985993845</v>
      </c>
      <c r="AF20" t="n">
        <v>2.23668686712108e-05</v>
      </c>
      <c r="AG20" t="n">
        <v>33</v>
      </c>
      <c r="AH20" t="n">
        <v>617679.57220677</v>
      </c>
    </row>
    <row r="21">
      <c r="A21" t="n">
        <v>19</v>
      </c>
      <c r="B21" t="n">
        <v>65</v>
      </c>
      <c r="C21" t="inlineStr">
        <is>
          <t xml:space="preserve">CONCLUIDO	</t>
        </is>
      </c>
      <c r="D21" t="n">
        <v>3.6015</v>
      </c>
      <c r="E21" t="n">
        <v>27.77</v>
      </c>
      <c r="F21" t="n">
        <v>24.66</v>
      </c>
      <c r="G21" t="n">
        <v>43.52</v>
      </c>
      <c r="H21" t="n">
        <v>0.73</v>
      </c>
      <c r="I21" t="n">
        <v>34</v>
      </c>
      <c r="J21" t="n">
        <v>139.61</v>
      </c>
      <c r="K21" t="n">
        <v>46.47</v>
      </c>
      <c r="L21" t="n">
        <v>5.75</v>
      </c>
      <c r="M21" t="n">
        <v>32</v>
      </c>
      <c r="N21" t="n">
        <v>22.4</v>
      </c>
      <c r="O21" t="n">
        <v>17453.1</v>
      </c>
      <c r="P21" t="n">
        <v>263.36</v>
      </c>
      <c r="Q21" t="n">
        <v>452.63</v>
      </c>
      <c r="R21" t="n">
        <v>92.86</v>
      </c>
      <c r="S21" t="n">
        <v>57.64</v>
      </c>
      <c r="T21" t="n">
        <v>15397.56</v>
      </c>
      <c r="U21" t="n">
        <v>0.62</v>
      </c>
      <c r="V21" t="n">
        <v>0.86</v>
      </c>
      <c r="W21" t="n">
        <v>6.84</v>
      </c>
      <c r="X21" t="n">
        <v>0.93</v>
      </c>
      <c r="Y21" t="n">
        <v>1</v>
      </c>
      <c r="Z21" t="n">
        <v>10</v>
      </c>
      <c r="AA21" t="n">
        <v>496.7783217554959</v>
      </c>
      <c r="AB21" t="n">
        <v>679.7140161386504</v>
      </c>
      <c r="AC21" t="n">
        <v>614.8430644229902</v>
      </c>
      <c r="AD21" t="n">
        <v>496778.3217554959</v>
      </c>
      <c r="AE21" t="n">
        <v>679714.0161386505</v>
      </c>
      <c r="AF21" t="n">
        <v>2.248486504755365e-05</v>
      </c>
      <c r="AG21" t="n">
        <v>33</v>
      </c>
      <c r="AH21" t="n">
        <v>614843.0644229902</v>
      </c>
    </row>
    <row r="22">
      <c r="A22" t="n">
        <v>20</v>
      </c>
      <c r="B22" t="n">
        <v>65</v>
      </c>
      <c r="C22" t="inlineStr">
        <is>
          <t xml:space="preserve">CONCLUIDO	</t>
        </is>
      </c>
      <c r="D22" t="n">
        <v>3.6075</v>
      </c>
      <c r="E22" t="n">
        <v>27.72</v>
      </c>
      <c r="F22" t="n">
        <v>24.64</v>
      </c>
      <c r="G22" t="n">
        <v>44.8</v>
      </c>
      <c r="H22" t="n">
        <v>0.76</v>
      </c>
      <c r="I22" t="n">
        <v>33</v>
      </c>
      <c r="J22" t="n">
        <v>139.95</v>
      </c>
      <c r="K22" t="n">
        <v>46.47</v>
      </c>
      <c r="L22" t="n">
        <v>6</v>
      </c>
      <c r="M22" t="n">
        <v>31</v>
      </c>
      <c r="N22" t="n">
        <v>22.49</v>
      </c>
      <c r="O22" t="n">
        <v>17494.97</v>
      </c>
      <c r="P22" t="n">
        <v>262.92</v>
      </c>
      <c r="Q22" t="n">
        <v>452.61</v>
      </c>
      <c r="R22" t="n">
        <v>92.06999999999999</v>
      </c>
      <c r="S22" t="n">
        <v>57.64</v>
      </c>
      <c r="T22" t="n">
        <v>15009.91</v>
      </c>
      <c r="U22" t="n">
        <v>0.63</v>
      </c>
      <c r="V22" t="n">
        <v>0.86</v>
      </c>
      <c r="W22" t="n">
        <v>6.85</v>
      </c>
      <c r="X22" t="n">
        <v>0.92</v>
      </c>
      <c r="Y22" t="n">
        <v>1</v>
      </c>
      <c r="Z22" t="n">
        <v>10</v>
      </c>
      <c r="AA22" t="n">
        <v>496.1270675591689</v>
      </c>
      <c r="AB22" t="n">
        <v>678.8229414159285</v>
      </c>
      <c r="AC22" t="n">
        <v>614.0370326211735</v>
      </c>
      <c r="AD22" t="n">
        <v>496127.0675591689</v>
      </c>
      <c r="AE22" t="n">
        <v>678822.9414159285</v>
      </c>
      <c r="AF22" t="n">
        <v>2.252232421464662e-05</v>
      </c>
      <c r="AG22" t="n">
        <v>33</v>
      </c>
      <c r="AH22" t="n">
        <v>614037.0326211734</v>
      </c>
    </row>
    <row r="23">
      <c r="A23" t="n">
        <v>21</v>
      </c>
      <c r="B23" t="n">
        <v>65</v>
      </c>
      <c r="C23" t="inlineStr">
        <is>
          <t xml:space="preserve">CONCLUIDO	</t>
        </is>
      </c>
      <c r="D23" t="n">
        <v>3.6202</v>
      </c>
      <c r="E23" t="n">
        <v>27.62</v>
      </c>
      <c r="F23" t="n">
        <v>24.6</v>
      </c>
      <c r="G23" t="n">
        <v>47.61</v>
      </c>
      <c r="H23" t="n">
        <v>0.79</v>
      </c>
      <c r="I23" t="n">
        <v>31</v>
      </c>
      <c r="J23" t="n">
        <v>140.29</v>
      </c>
      <c r="K23" t="n">
        <v>46.47</v>
      </c>
      <c r="L23" t="n">
        <v>6.25</v>
      </c>
      <c r="M23" t="n">
        <v>29</v>
      </c>
      <c r="N23" t="n">
        <v>22.58</v>
      </c>
      <c r="O23" t="n">
        <v>17536.87</v>
      </c>
      <c r="P23" t="n">
        <v>261.93</v>
      </c>
      <c r="Q23" t="n">
        <v>452.68</v>
      </c>
      <c r="R23" t="n">
        <v>90.88</v>
      </c>
      <c r="S23" t="n">
        <v>57.64</v>
      </c>
      <c r="T23" t="n">
        <v>14423.96</v>
      </c>
      <c r="U23" t="n">
        <v>0.63</v>
      </c>
      <c r="V23" t="n">
        <v>0.86</v>
      </c>
      <c r="W23" t="n">
        <v>6.84</v>
      </c>
      <c r="X23" t="n">
        <v>0.87</v>
      </c>
      <c r="Y23" t="n">
        <v>1</v>
      </c>
      <c r="Z23" t="n">
        <v>10</v>
      </c>
      <c r="AA23" t="n">
        <v>485.8117827395332</v>
      </c>
      <c r="AB23" t="n">
        <v>664.7091136474544</v>
      </c>
      <c r="AC23" t="n">
        <v>601.2702087660409</v>
      </c>
      <c r="AD23" t="n">
        <v>485811.7827395332</v>
      </c>
      <c r="AE23" t="n">
        <v>664709.1136474544</v>
      </c>
      <c r="AF23" t="n">
        <v>2.26016127849934e-05</v>
      </c>
      <c r="AG23" t="n">
        <v>32</v>
      </c>
      <c r="AH23" t="n">
        <v>601270.208766041</v>
      </c>
    </row>
    <row r="24">
      <c r="A24" t="n">
        <v>22</v>
      </c>
      <c r="B24" t="n">
        <v>65</v>
      </c>
      <c r="C24" t="inlineStr">
        <is>
          <t xml:space="preserve">CONCLUIDO	</t>
        </is>
      </c>
      <c r="D24" t="n">
        <v>3.6289</v>
      </c>
      <c r="E24" t="n">
        <v>27.56</v>
      </c>
      <c r="F24" t="n">
        <v>24.56</v>
      </c>
      <c r="G24" t="n">
        <v>49.12</v>
      </c>
      <c r="H24" t="n">
        <v>0.82</v>
      </c>
      <c r="I24" t="n">
        <v>30</v>
      </c>
      <c r="J24" t="n">
        <v>140.63</v>
      </c>
      <c r="K24" t="n">
        <v>46.47</v>
      </c>
      <c r="L24" t="n">
        <v>6.5</v>
      </c>
      <c r="M24" t="n">
        <v>28</v>
      </c>
      <c r="N24" t="n">
        <v>22.67</v>
      </c>
      <c r="O24" t="n">
        <v>17578.8</v>
      </c>
      <c r="P24" t="n">
        <v>261.13</v>
      </c>
      <c r="Q24" t="n">
        <v>452.62</v>
      </c>
      <c r="R24" t="n">
        <v>89.53</v>
      </c>
      <c r="S24" t="n">
        <v>57.64</v>
      </c>
      <c r="T24" t="n">
        <v>13754.9</v>
      </c>
      <c r="U24" t="n">
        <v>0.64</v>
      </c>
      <c r="V24" t="n">
        <v>0.86</v>
      </c>
      <c r="W24" t="n">
        <v>6.84</v>
      </c>
      <c r="X24" t="n">
        <v>0.83</v>
      </c>
      <c r="Y24" t="n">
        <v>1</v>
      </c>
      <c r="Z24" t="n">
        <v>10</v>
      </c>
      <c r="AA24" t="n">
        <v>484.7588813914326</v>
      </c>
      <c r="AB24" t="n">
        <v>663.268487572254</v>
      </c>
      <c r="AC24" t="n">
        <v>599.9670740215264</v>
      </c>
      <c r="AD24" t="n">
        <v>484758.8813914326</v>
      </c>
      <c r="AE24" t="n">
        <v>663268.487572254</v>
      </c>
      <c r="AF24" t="n">
        <v>2.26559285772782e-05</v>
      </c>
      <c r="AG24" t="n">
        <v>32</v>
      </c>
      <c r="AH24" t="n">
        <v>599967.0740215264</v>
      </c>
    </row>
    <row r="25">
      <c r="A25" t="n">
        <v>23</v>
      </c>
      <c r="B25" t="n">
        <v>65</v>
      </c>
      <c r="C25" t="inlineStr">
        <is>
          <t xml:space="preserve">CONCLUIDO	</t>
        </is>
      </c>
      <c r="D25" t="n">
        <v>3.6351</v>
      </c>
      <c r="E25" t="n">
        <v>27.51</v>
      </c>
      <c r="F25" t="n">
        <v>24.54</v>
      </c>
      <c r="G25" t="n">
        <v>50.77</v>
      </c>
      <c r="H25" t="n">
        <v>0.85</v>
      </c>
      <c r="I25" t="n">
        <v>29</v>
      </c>
      <c r="J25" t="n">
        <v>140.97</v>
      </c>
      <c r="K25" t="n">
        <v>46.47</v>
      </c>
      <c r="L25" t="n">
        <v>6.75</v>
      </c>
      <c r="M25" t="n">
        <v>27</v>
      </c>
      <c r="N25" t="n">
        <v>22.76</v>
      </c>
      <c r="O25" t="n">
        <v>17620.76</v>
      </c>
      <c r="P25" t="n">
        <v>260.14</v>
      </c>
      <c r="Q25" t="n">
        <v>452.59</v>
      </c>
      <c r="R25" t="n">
        <v>89.14</v>
      </c>
      <c r="S25" t="n">
        <v>57.64</v>
      </c>
      <c r="T25" t="n">
        <v>13560.56</v>
      </c>
      <c r="U25" t="n">
        <v>0.65</v>
      </c>
      <c r="V25" t="n">
        <v>0.86</v>
      </c>
      <c r="W25" t="n">
        <v>6.84</v>
      </c>
      <c r="X25" t="n">
        <v>0.82</v>
      </c>
      <c r="Y25" t="n">
        <v>1</v>
      </c>
      <c r="Z25" t="n">
        <v>10</v>
      </c>
      <c r="AA25" t="n">
        <v>483.7408201615106</v>
      </c>
      <c r="AB25" t="n">
        <v>661.8755312837833</v>
      </c>
      <c r="AC25" t="n">
        <v>598.7070595262009</v>
      </c>
      <c r="AD25" t="n">
        <v>483740.8201615106</v>
      </c>
      <c r="AE25" t="n">
        <v>661875.5312837833</v>
      </c>
      <c r="AF25" t="n">
        <v>2.269463638327427e-05</v>
      </c>
      <c r="AG25" t="n">
        <v>32</v>
      </c>
      <c r="AH25" t="n">
        <v>598707.0595262009</v>
      </c>
    </row>
    <row r="26">
      <c r="A26" t="n">
        <v>24</v>
      </c>
      <c r="B26" t="n">
        <v>65</v>
      </c>
      <c r="C26" t="inlineStr">
        <is>
          <t xml:space="preserve">CONCLUIDO	</t>
        </is>
      </c>
      <c r="D26" t="n">
        <v>3.6451</v>
      </c>
      <c r="E26" t="n">
        <v>27.43</v>
      </c>
      <c r="F26" t="n">
        <v>24.49</v>
      </c>
      <c r="G26" t="n">
        <v>52.48</v>
      </c>
      <c r="H26" t="n">
        <v>0.88</v>
      </c>
      <c r="I26" t="n">
        <v>28</v>
      </c>
      <c r="J26" t="n">
        <v>141.31</v>
      </c>
      <c r="K26" t="n">
        <v>46.47</v>
      </c>
      <c r="L26" t="n">
        <v>7</v>
      </c>
      <c r="M26" t="n">
        <v>26</v>
      </c>
      <c r="N26" t="n">
        <v>22.85</v>
      </c>
      <c r="O26" t="n">
        <v>17662.75</v>
      </c>
      <c r="P26" t="n">
        <v>259.17</v>
      </c>
      <c r="Q26" t="n">
        <v>452.61</v>
      </c>
      <c r="R26" t="n">
        <v>86.98</v>
      </c>
      <c r="S26" t="n">
        <v>57.64</v>
      </c>
      <c r="T26" t="n">
        <v>12488.71</v>
      </c>
      <c r="U26" t="n">
        <v>0.66</v>
      </c>
      <c r="V26" t="n">
        <v>0.87</v>
      </c>
      <c r="W26" t="n">
        <v>6.85</v>
      </c>
      <c r="X26" t="n">
        <v>0.77</v>
      </c>
      <c r="Y26" t="n">
        <v>1</v>
      </c>
      <c r="Z26" t="n">
        <v>10</v>
      </c>
      <c r="AA26" t="n">
        <v>482.5041195800338</v>
      </c>
      <c r="AB26" t="n">
        <v>660.1834229888276</v>
      </c>
      <c r="AC26" t="n">
        <v>597.1764436720267</v>
      </c>
      <c r="AD26" t="n">
        <v>482504.1195800338</v>
      </c>
      <c r="AE26" t="n">
        <v>660183.4229888276</v>
      </c>
      <c r="AF26" t="n">
        <v>2.275706832842921e-05</v>
      </c>
      <c r="AG26" t="n">
        <v>32</v>
      </c>
      <c r="AH26" t="n">
        <v>597176.4436720267</v>
      </c>
    </row>
    <row r="27">
      <c r="A27" t="n">
        <v>25</v>
      </c>
      <c r="B27" t="n">
        <v>65</v>
      </c>
      <c r="C27" t="inlineStr">
        <is>
          <t xml:space="preserve">CONCLUIDO	</t>
        </is>
      </c>
      <c r="D27" t="n">
        <v>3.6527</v>
      </c>
      <c r="E27" t="n">
        <v>27.38</v>
      </c>
      <c r="F27" t="n">
        <v>24.46</v>
      </c>
      <c r="G27" t="n">
        <v>54.36</v>
      </c>
      <c r="H27" t="n">
        <v>0.91</v>
      </c>
      <c r="I27" t="n">
        <v>27</v>
      </c>
      <c r="J27" t="n">
        <v>141.66</v>
      </c>
      <c r="K27" t="n">
        <v>46.47</v>
      </c>
      <c r="L27" t="n">
        <v>7.25</v>
      </c>
      <c r="M27" t="n">
        <v>25</v>
      </c>
      <c r="N27" t="n">
        <v>22.94</v>
      </c>
      <c r="O27" t="n">
        <v>17704.77</v>
      </c>
      <c r="P27" t="n">
        <v>258.39</v>
      </c>
      <c r="Q27" t="n">
        <v>452.6</v>
      </c>
      <c r="R27" t="n">
        <v>86.29000000000001</v>
      </c>
      <c r="S27" t="n">
        <v>57.64</v>
      </c>
      <c r="T27" t="n">
        <v>12148.43</v>
      </c>
      <c r="U27" t="n">
        <v>0.67</v>
      </c>
      <c r="V27" t="n">
        <v>0.87</v>
      </c>
      <c r="W27" t="n">
        <v>6.84</v>
      </c>
      <c r="X27" t="n">
        <v>0.74</v>
      </c>
      <c r="Y27" t="n">
        <v>1</v>
      </c>
      <c r="Z27" t="n">
        <v>10</v>
      </c>
      <c r="AA27" t="n">
        <v>481.5484477431307</v>
      </c>
      <c r="AB27" t="n">
        <v>658.8758306203109</v>
      </c>
      <c r="AC27" t="n">
        <v>595.993646083944</v>
      </c>
      <c r="AD27" t="n">
        <v>481548.4477431307</v>
      </c>
      <c r="AE27" t="n">
        <v>658875.830620311</v>
      </c>
      <c r="AF27" t="n">
        <v>2.280451660674697e-05</v>
      </c>
      <c r="AG27" t="n">
        <v>32</v>
      </c>
      <c r="AH27" t="n">
        <v>595993.646083944</v>
      </c>
    </row>
    <row r="28">
      <c r="A28" t="n">
        <v>26</v>
      </c>
      <c r="B28" t="n">
        <v>65</v>
      </c>
      <c r="C28" t="inlineStr">
        <is>
          <t xml:space="preserve">CONCLUIDO	</t>
        </is>
      </c>
      <c r="D28" t="n">
        <v>3.6575</v>
      </c>
      <c r="E28" t="n">
        <v>27.34</v>
      </c>
      <c r="F28" t="n">
        <v>24.45</v>
      </c>
      <c r="G28" t="n">
        <v>56.43</v>
      </c>
      <c r="H28" t="n">
        <v>0.93</v>
      </c>
      <c r="I28" t="n">
        <v>26</v>
      </c>
      <c r="J28" t="n">
        <v>142</v>
      </c>
      <c r="K28" t="n">
        <v>46.47</v>
      </c>
      <c r="L28" t="n">
        <v>7.5</v>
      </c>
      <c r="M28" t="n">
        <v>24</v>
      </c>
      <c r="N28" t="n">
        <v>23.03</v>
      </c>
      <c r="O28" t="n">
        <v>17746.83</v>
      </c>
      <c r="P28" t="n">
        <v>257.81</v>
      </c>
      <c r="Q28" t="n">
        <v>452.59</v>
      </c>
      <c r="R28" t="n">
        <v>86.09</v>
      </c>
      <c r="S28" t="n">
        <v>57.64</v>
      </c>
      <c r="T28" t="n">
        <v>12055.24</v>
      </c>
      <c r="U28" t="n">
        <v>0.67</v>
      </c>
      <c r="V28" t="n">
        <v>0.87</v>
      </c>
      <c r="W28" t="n">
        <v>6.84</v>
      </c>
      <c r="X28" t="n">
        <v>0.73</v>
      </c>
      <c r="Y28" t="n">
        <v>1</v>
      </c>
      <c r="Z28" t="n">
        <v>10</v>
      </c>
      <c r="AA28" t="n">
        <v>480.8981078804881</v>
      </c>
      <c r="AB28" t="n">
        <v>657.9860069292732</v>
      </c>
      <c r="AC28" t="n">
        <v>595.1887459171035</v>
      </c>
      <c r="AD28" t="n">
        <v>480898.107880488</v>
      </c>
      <c r="AE28" t="n">
        <v>657986.0069292733</v>
      </c>
      <c r="AF28" t="n">
        <v>2.283448394042134e-05</v>
      </c>
      <c r="AG28" t="n">
        <v>32</v>
      </c>
      <c r="AH28" t="n">
        <v>595188.7459171035</v>
      </c>
    </row>
    <row r="29">
      <c r="A29" t="n">
        <v>27</v>
      </c>
      <c r="B29" t="n">
        <v>65</v>
      </c>
      <c r="C29" t="inlineStr">
        <is>
          <t xml:space="preserve">CONCLUIDO	</t>
        </is>
      </c>
      <c r="D29" t="n">
        <v>3.6632</v>
      </c>
      <c r="E29" t="n">
        <v>27.3</v>
      </c>
      <c r="F29" t="n">
        <v>24.44</v>
      </c>
      <c r="G29" t="n">
        <v>58.65</v>
      </c>
      <c r="H29" t="n">
        <v>0.96</v>
      </c>
      <c r="I29" t="n">
        <v>25</v>
      </c>
      <c r="J29" t="n">
        <v>142.34</v>
      </c>
      <c r="K29" t="n">
        <v>46.47</v>
      </c>
      <c r="L29" t="n">
        <v>7.75</v>
      </c>
      <c r="M29" t="n">
        <v>23</v>
      </c>
      <c r="N29" t="n">
        <v>23.12</v>
      </c>
      <c r="O29" t="n">
        <v>17788.92</v>
      </c>
      <c r="P29" t="n">
        <v>257.26</v>
      </c>
      <c r="Q29" t="n">
        <v>452.59</v>
      </c>
      <c r="R29" t="n">
        <v>85.54000000000001</v>
      </c>
      <c r="S29" t="n">
        <v>57.64</v>
      </c>
      <c r="T29" t="n">
        <v>11782.02</v>
      </c>
      <c r="U29" t="n">
        <v>0.67</v>
      </c>
      <c r="V29" t="n">
        <v>0.87</v>
      </c>
      <c r="W29" t="n">
        <v>6.84</v>
      </c>
      <c r="X29" t="n">
        <v>0.71</v>
      </c>
      <c r="Y29" t="n">
        <v>1</v>
      </c>
      <c r="Z29" t="n">
        <v>10</v>
      </c>
      <c r="AA29" t="n">
        <v>480.2215304877418</v>
      </c>
      <c r="AB29" t="n">
        <v>657.0602838920299</v>
      </c>
      <c r="AC29" t="n">
        <v>594.3513725872743</v>
      </c>
      <c r="AD29" t="n">
        <v>480221.5304877418</v>
      </c>
      <c r="AE29" t="n">
        <v>657060.2838920299</v>
      </c>
      <c r="AF29" t="n">
        <v>2.287007014915966e-05</v>
      </c>
      <c r="AG29" t="n">
        <v>32</v>
      </c>
      <c r="AH29" t="n">
        <v>594351.3725872743</v>
      </c>
    </row>
    <row r="30">
      <c r="A30" t="n">
        <v>28</v>
      </c>
      <c r="B30" t="n">
        <v>65</v>
      </c>
      <c r="C30" t="inlineStr">
        <is>
          <t xml:space="preserve">CONCLUIDO	</t>
        </is>
      </c>
      <c r="D30" t="n">
        <v>3.6757</v>
      </c>
      <c r="E30" t="n">
        <v>27.21</v>
      </c>
      <c r="F30" t="n">
        <v>24.37</v>
      </c>
      <c r="G30" t="n">
        <v>60.93</v>
      </c>
      <c r="H30" t="n">
        <v>0.99</v>
      </c>
      <c r="I30" t="n">
        <v>24</v>
      </c>
      <c r="J30" t="n">
        <v>142.68</v>
      </c>
      <c r="K30" t="n">
        <v>46.47</v>
      </c>
      <c r="L30" t="n">
        <v>8</v>
      </c>
      <c r="M30" t="n">
        <v>22</v>
      </c>
      <c r="N30" t="n">
        <v>23.21</v>
      </c>
      <c r="O30" t="n">
        <v>17831.04</v>
      </c>
      <c r="P30" t="n">
        <v>256.18</v>
      </c>
      <c r="Q30" t="n">
        <v>452.64</v>
      </c>
      <c r="R30" t="n">
        <v>83.48999999999999</v>
      </c>
      <c r="S30" t="n">
        <v>57.64</v>
      </c>
      <c r="T30" t="n">
        <v>10763.74</v>
      </c>
      <c r="U30" t="n">
        <v>0.6899999999999999</v>
      </c>
      <c r="V30" t="n">
        <v>0.87</v>
      </c>
      <c r="W30" t="n">
        <v>6.83</v>
      </c>
      <c r="X30" t="n">
        <v>0.65</v>
      </c>
      <c r="Y30" t="n">
        <v>1</v>
      </c>
      <c r="Z30" t="n">
        <v>10</v>
      </c>
      <c r="AA30" t="n">
        <v>478.7801956196506</v>
      </c>
      <c r="AB30" t="n">
        <v>655.0881859383011</v>
      </c>
      <c r="AC30" t="n">
        <v>592.5674888943922</v>
      </c>
      <c r="AD30" t="n">
        <v>478780.1956196505</v>
      </c>
      <c r="AE30" t="n">
        <v>655088.185938301</v>
      </c>
      <c r="AF30" t="n">
        <v>2.294811008060335e-05</v>
      </c>
      <c r="AG30" t="n">
        <v>32</v>
      </c>
      <c r="AH30" t="n">
        <v>592567.4888943923</v>
      </c>
    </row>
    <row r="31">
      <c r="A31" t="n">
        <v>29</v>
      </c>
      <c r="B31" t="n">
        <v>65</v>
      </c>
      <c r="C31" t="inlineStr">
        <is>
          <t xml:space="preserve">CONCLUIDO	</t>
        </is>
      </c>
      <c r="D31" t="n">
        <v>3.6735</v>
      </c>
      <c r="E31" t="n">
        <v>27.22</v>
      </c>
      <c r="F31" t="n">
        <v>24.39</v>
      </c>
      <c r="G31" t="n">
        <v>60.97</v>
      </c>
      <c r="H31" t="n">
        <v>1.02</v>
      </c>
      <c r="I31" t="n">
        <v>24</v>
      </c>
      <c r="J31" t="n">
        <v>143.02</v>
      </c>
      <c r="K31" t="n">
        <v>46.47</v>
      </c>
      <c r="L31" t="n">
        <v>8.25</v>
      </c>
      <c r="M31" t="n">
        <v>22</v>
      </c>
      <c r="N31" t="n">
        <v>23.3</v>
      </c>
      <c r="O31" t="n">
        <v>17873.19</v>
      </c>
      <c r="P31" t="n">
        <v>255.5</v>
      </c>
      <c r="Q31" t="n">
        <v>452.62</v>
      </c>
      <c r="R31" t="n">
        <v>84.03</v>
      </c>
      <c r="S31" t="n">
        <v>57.64</v>
      </c>
      <c r="T31" t="n">
        <v>11033.19</v>
      </c>
      <c r="U31" t="n">
        <v>0.6899999999999999</v>
      </c>
      <c r="V31" t="n">
        <v>0.87</v>
      </c>
      <c r="W31" t="n">
        <v>6.83</v>
      </c>
      <c r="X31" t="n">
        <v>0.66</v>
      </c>
      <c r="Y31" t="n">
        <v>1</v>
      </c>
      <c r="Z31" t="n">
        <v>10</v>
      </c>
      <c r="AA31" t="n">
        <v>478.4679619606926</v>
      </c>
      <c r="AB31" t="n">
        <v>654.6609740713378</v>
      </c>
      <c r="AC31" t="n">
        <v>592.1810495284165</v>
      </c>
      <c r="AD31" t="n">
        <v>478467.9619606926</v>
      </c>
      <c r="AE31" t="n">
        <v>654660.9740713378</v>
      </c>
      <c r="AF31" t="n">
        <v>2.293437505266926e-05</v>
      </c>
      <c r="AG31" t="n">
        <v>32</v>
      </c>
      <c r="AH31" t="n">
        <v>592181.0495284165</v>
      </c>
    </row>
    <row r="32">
      <c r="A32" t="n">
        <v>30</v>
      </c>
      <c r="B32" t="n">
        <v>65</v>
      </c>
      <c r="C32" t="inlineStr">
        <is>
          <t xml:space="preserve">CONCLUIDO	</t>
        </is>
      </c>
      <c r="D32" t="n">
        <v>3.6846</v>
      </c>
      <c r="E32" t="n">
        <v>27.14</v>
      </c>
      <c r="F32" t="n">
        <v>24.33</v>
      </c>
      <c r="G32" t="n">
        <v>63.48</v>
      </c>
      <c r="H32" t="n">
        <v>1.05</v>
      </c>
      <c r="I32" t="n">
        <v>23</v>
      </c>
      <c r="J32" t="n">
        <v>143.36</v>
      </c>
      <c r="K32" t="n">
        <v>46.47</v>
      </c>
      <c r="L32" t="n">
        <v>8.5</v>
      </c>
      <c r="M32" t="n">
        <v>21</v>
      </c>
      <c r="N32" t="n">
        <v>23.4</v>
      </c>
      <c r="O32" t="n">
        <v>17915.37</v>
      </c>
      <c r="P32" t="n">
        <v>254.54</v>
      </c>
      <c r="Q32" t="n">
        <v>452.56</v>
      </c>
      <c r="R32" t="n">
        <v>82.23999999999999</v>
      </c>
      <c r="S32" t="n">
        <v>57.64</v>
      </c>
      <c r="T32" t="n">
        <v>10141.31</v>
      </c>
      <c r="U32" t="n">
        <v>0.7</v>
      </c>
      <c r="V32" t="n">
        <v>0.87</v>
      </c>
      <c r="W32" t="n">
        <v>6.83</v>
      </c>
      <c r="X32" t="n">
        <v>0.61</v>
      </c>
      <c r="Y32" t="n">
        <v>1</v>
      </c>
      <c r="Z32" t="n">
        <v>10</v>
      </c>
      <c r="AA32" t="n">
        <v>477.1979505617425</v>
      </c>
      <c r="AB32" t="n">
        <v>652.9232884463459</v>
      </c>
      <c r="AC32" t="n">
        <v>590.6092061806168</v>
      </c>
      <c r="AD32" t="n">
        <v>477197.9505617425</v>
      </c>
      <c r="AE32" t="n">
        <v>652923.2884463458</v>
      </c>
      <c r="AF32" t="n">
        <v>2.300367451179125e-05</v>
      </c>
      <c r="AG32" t="n">
        <v>32</v>
      </c>
      <c r="AH32" t="n">
        <v>590609.2061806167</v>
      </c>
    </row>
    <row r="33">
      <c r="A33" t="n">
        <v>31</v>
      </c>
      <c r="B33" t="n">
        <v>65</v>
      </c>
      <c r="C33" t="inlineStr">
        <is>
          <t xml:space="preserve">CONCLUIDO	</t>
        </is>
      </c>
      <c r="D33" t="n">
        <v>3.6904</v>
      </c>
      <c r="E33" t="n">
        <v>27.1</v>
      </c>
      <c r="F33" t="n">
        <v>24.32</v>
      </c>
      <c r="G33" t="n">
        <v>66.31999999999999</v>
      </c>
      <c r="H33" t="n">
        <v>1.08</v>
      </c>
      <c r="I33" t="n">
        <v>22</v>
      </c>
      <c r="J33" t="n">
        <v>143.7</v>
      </c>
      <c r="K33" t="n">
        <v>46.47</v>
      </c>
      <c r="L33" t="n">
        <v>8.75</v>
      </c>
      <c r="M33" t="n">
        <v>20</v>
      </c>
      <c r="N33" t="n">
        <v>23.49</v>
      </c>
      <c r="O33" t="n">
        <v>17957.59</v>
      </c>
      <c r="P33" t="n">
        <v>254.13</v>
      </c>
      <c r="Q33" t="n">
        <v>452.57</v>
      </c>
      <c r="R33" t="n">
        <v>81.56</v>
      </c>
      <c r="S33" t="n">
        <v>57.64</v>
      </c>
      <c r="T33" t="n">
        <v>9806.23</v>
      </c>
      <c r="U33" t="n">
        <v>0.71</v>
      </c>
      <c r="V33" t="n">
        <v>0.87</v>
      </c>
      <c r="W33" t="n">
        <v>6.83</v>
      </c>
      <c r="X33" t="n">
        <v>0.59</v>
      </c>
      <c r="Y33" t="n">
        <v>1</v>
      </c>
      <c r="Z33" t="n">
        <v>10</v>
      </c>
      <c r="AA33" t="n">
        <v>476.6186456663737</v>
      </c>
      <c r="AB33" t="n">
        <v>652.1306579313737</v>
      </c>
      <c r="AC33" t="n">
        <v>589.8922232095297</v>
      </c>
      <c r="AD33" t="n">
        <v>476618.6456663737</v>
      </c>
      <c r="AE33" t="n">
        <v>652130.6579313737</v>
      </c>
      <c r="AF33" t="n">
        <v>2.303988503998112e-05</v>
      </c>
      <c r="AG33" t="n">
        <v>32</v>
      </c>
      <c r="AH33" t="n">
        <v>589892.2232095296</v>
      </c>
    </row>
    <row r="34">
      <c r="A34" t="n">
        <v>32</v>
      </c>
      <c r="B34" t="n">
        <v>65</v>
      </c>
      <c r="C34" t="inlineStr">
        <is>
          <t xml:space="preserve">CONCLUIDO	</t>
        </is>
      </c>
      <c r="D34" t="n">
        <v>3.6899</v>
      </c>
      <c r="E34" t="n">
        <v>27.1</v>
      </c>
      <c r="F34" t="n">
        <v>24.32</v>
      </c>
      <c r="G34" t="n">
        <v>66.33</v>
      </c>
      <c r="H34" t="n">
        <v>1.11</v>
      </c>
      <c r="I34" t="n">
        <v>22</v>
      </c>
      <c r="J34" t="n">
        <v>144.05</v>
      </c>
      <c r="K34" t="n">
        <v>46.47</v>
      </c>
      <c r="L34" t="n">
        <v>9</v>
      </c>
      <c r="M34" t="n">
        <v>20</v>
      </c>
      <c r="N34" t="n">
        <v>23.58</v>
      </c>
      <c r="O34" t="n">
        <v>17999.83</v>
      </c>
      <c r="P34" t="n">
        <v>253.43</v>
      </c>
      <c r="Q34" t="n">
        <v>452.58</v>
      </c>
      <c r="R34" t="n">
        <v>81.92</v>
      </c>
      <c r="S34" t="n">
        <v>57.64</v>
      </c>
      <c r="T34" t="n">
        <v>9989.59</v>
      </c>
      <c r="U34" t="n">
        <v>0.7</v>
      </c>
      <c r="V34" t="n">
        <v>0.87</v>
      </c>
      <c r="W34" t="n">
        <v>6.83</v>
      </c>
      <c r="X34" t="n">
        <v>0.6</v>
      </c>
      <c r="Y34" t="n">
        <v>1</v>
      </c>
      <c r="Z34" t="n">
        <v>10</v>
      </c>
      <c r="AA34" t="n">
        <v>476.1856548630851</v>
      </c>
      <c r="AB34" t="n">
        <v>651.5382208121084</v>
      </c>
      <c r="AC34" t="n">
        <v>589.3563274574361</v>
      </c>
      <c r="AD34" t="n">
        <v>476185.6548630851</v>
      </c>
      <c r="AE34" t="n">
        <v>651538.2208121084</v>
      </c>
      <c r="AF34" t="n">
        <v>2.303676344272337e-05</v>
      </c>
      <c r="AG34" t="n">
        <v>32</v>
      </c>
      <c r="AH34" t="n">
        <v>589356.3274574361</v>
      </c>
    </row>
    <row r="35">
      <c r="A35" t="n">
        <v>33</v>
      </c>
      <c r="B35" t="n">
        <v>65</v>
      </c>
      <c r="C35" t="inlineStr">
        <is>
          <t xml:space="preserve">CONCLUIDO	</t>
        </is>
      </c>
      <c r="D35" t="n">
        <v>3.6975</v>
      </c>
      <c r="E35" t="n">
        <v>27.05</v>
      </c>
      <c r="F35" t="n">
        <v>24.29</v>
      </c>
      <c r="G35" t="n">
        <v>69.41</v>
      </c>
      <c r="H35" t="n">
        <v>1.13</v>
      </c>
      <c r="I35" t="n">
        <v>21</v>
      </c>
      <c r="J35" t="n">
        <v>144.39</v>
      </c>
      <c r="K35" t="n">
        <v>46.47</v>
      </c>
      <c r="L35" t="n">
        <v>9.25</v>
      </c>
      <c r="M35" t="n">
        <v>19</v>
      </c>
      <c r="N35" t="n">
        <v>23.67</v>
      </c>
      <c r="O35" t="n">
        <v>18042.12</v>
      </c>
      <c r="P35" t="n">
        <v>252.93</v>
      </c>
      <c r="Q35" t="n">
        <v>452.59</v>
      </c>
      <c r="R35" t="n">
        <v>80.76000000000001</v>
      </c>
      <c r="S35" t="n">
        <v>57.64</v>
      </c>
      <c r="T35" t="n">
        <v>9411.389999999999</v>
      </c>
      <c r="U35" t="n">
        <v>0.71</v>
      </c>
      <c r="V35" t="n">
        <v>0.87</v>
      </c>
      <c r="W35" t="n">
        <v>6.83</v>
      </c>
      <c r="X35" t="n">
        <v>0.57</v>
      </c>
      <c r="Y35" t="n">
        <v>1</v>
      </c>
      <c r="Z35" t="n">
        <v>10</v>
      </c>
      <c r="AA35" t="n">
        <v>475.4377060662624</v>
      </c>
      <c r="AB35" t="n">
        <v>650.5148442711234</v>
      </c>
      <c r="AC35" t="n">
        <v>588.4306205372048</v>
      </c>
      <c r="AD35" t="n">
        <v>475437.7060662624</v>
      </c>
      <c r="AE35" t="n">
        <v>650514.8442711234</v>
      </c>
      <c r="AF35" t="n">
        <v>2.308421172104113e-05</v>
      </c>
      <c r="AG35" t="n">
        <v>32</v>
      </c>
      <c r="AH35" t="n">
        <v>588430.6205372049</v>
      </c>
    </row>
    <row r="36">
      <c r="A36" t="n">
        <v>34</v>
      </c>
      <c r="B36" t="n">
        <v>65</v>
      </c>
      <c r="C36" t="inlineStr">
        <is>
          <t xml:space="preserve">CONCLUIDO	</t>
        </is>
      </c>
      <c r="D36" t="n">
        <v>3.7052</v>
      </c>
      <c r="E36" t="n">
        <v>26.99</v>
      </c>
      <c r="F36" t="n">
        <v>24.26</v>
      </c>
      <c r="G36" t="n">
        <v>72.79000000000001</v>
      </c>
      <c r="H36" t="n">
        <v>1.16</v>
      </c>
      <c r="I36" t="n">
        <v>20</v>
      </c>
      <c r="J36" t="n">
        <v>144.73</v>
      </c>
      <c r="K36" t="n">
        <v>46.47</v>
      </c>
      <c r="L36" t="n">
        <v>9.5</v>
      </c>
      <c r="M36" t="n">
        <v>18</v>
      </c>
      <c r="N36" t="n">
        <v>23.77</v>
      </c>
      <c r="O36" t="n">
        <v>18084.43</v>
      </c>
      <c r="P36" t="n">
        <v>251.4</v>
      </c>
      <c r="Q36" t="n">
        <v>452.6</v>
      </c>
      <c r="R36" t="n">
        <v>80.03</v>
      </c>
      <c r="S36" t="n">
        <v>57.64</v>
      </c>
      <c r="T36" t="n">
        <v>9052.709999999999</v>
      </c>
      <c r="U36" t="n">
        <v>0.72</v>
      </c>
      <c r="V36" t="n">
        <v>0.87</v>
      </c>
      <c r="W36" t="n">
        <v>6.82</v>
      </c>
      <c r="X36" t="n">
        <v>0.54</v>
      </c>
      <c r="Y36" t="n">
        <v>1</v>
      </c>
      <c r="Z36" t="n">
        <v>10</v>
      </c>
      <c r="AA36" t="n">
        <v>474.015375807911</v>
      </c>
      <c r="AB36" t="n">
        <v>648.5687492628646</v>
      </c>
      <c r="AC36" t="n">
        <v>586.6702581051728</v>
      </c>
      <c r="AD36" t="n">
        <v>474015.375807911</v>
      </c>
      <c r="AE36" t="n">
        <v>648568.7492628646</v>
      </c>
      <c r="AF36" t="n">
        <v>2.313228431881043e-05</v>
      </c>
      <c r="AG36" t="n">
        <v>32</v>
      </c>
      <c r="AH36" t="n">
        <v>586670.2581051728</v>
      </c>
    </row>
    <row r="37">
      <c r="A37" t="n">
        <v>35</v>
      </c>
      <c r="B37" t="n">
        <v>65</v>
      </c>
      <c r="C37" t="inlineStr">
        <is>
          <t xml:space="preserve">CONCLUIDO	</t>
        </is>
      </c>
      <c r="D37" t="n">
        <v>3.7047</v>
      </c>
      <c r="E37" t="n">
        <v>26.99</v>
      </c>
      <c r="F37" t="n">
        <v>24.27</v>
      </c>
      <c r="G37" t="n">
        <v>72.81</v>
      </c>
      <c r="H37" t="n">
        <v>1.19</v>
      </c>
      <c r="I37" t="n">
        <v>20</v>
      </c>
      <c r="J37" t="n">
        <v>145.08</v>
      </c>
      <c r="K37" t="n">
        <v>46.47</v>
      </c>
      <c r="L37" t="n">
        <v>9.75</v>
      </c>
      <c r="M37" t="n">
        <v>18</v>
      </c>
      <c r="N37" t="n">
        <v>23.86</v>
      </c>
      <c r="O37" t="n">
        <v>18126.77</v>
      </c>
      <c r="P37" t="n">
        <v>251.77</v>
      </c>
      <c r="Q37" t="n">
        <v>452.63</v>
      </c>
      <c r="R37" t="n">
        <v>80.11</v>
      </c>
      <c r="S37" t="n">
        <v>57.64</v>
      </c>
      <c r="T37" t="n">
        <v>9095.280000000001</v>
      </c>
      <c r="U37" t="n">
        <v>0.72</v>
      </c>
      <c r="V37" t="n">
        <v>0.87</v>
      </c>
      <c r="W37" t="n">
        <v>6.82</v>
      </c>
      <c r="X37" t="n">
        <v>0.54</v>
      </c>
      <c r="Y37" t="n">
        <v>1</v>
      </c>
      <c r="Z37" t="n">
        <v>10</v>
      </c>
      <c r="AA37" t="n">
        <v>474.2922221199844</v>
      </c>
      <c r="AB37" t="n">
        <v>648.9475426006408</v>
      </c>
      <c r="AC37" t="n">
        <v>587.0128999384314</v>
      </c>
      <c r="AD37" t="n">
        <v>474292.2221199844</v>
      </c>
      <c r="AE37" t="n">
        <v>648947.5426006408</v>
      </c>
      <c r="AF37" t="n">
        <v>2.312916272155268e-05</v>
      </c>
      <c r="AG37" t="n">
        <v>32</v>
      </c>
      <c r="AH37" t="n">
        <v>587012.8999384313</v>
      </c>
    </row>
    <row r="38">
      <c r="A38" t="n">
        <v>36</v>
      </c>
      <c r="B38" t="n">
        <v>65</v>
      </c>
      <c r="C38" t="inlineStr">
        <is>
          <t xml:space="preserve">CONCLUIDO	</t>
        </is>
      </c>
      <c r="D38" t="n">
        <v>3.7099</v>
      </c>
      <c r="E38" t="n">
        <v>26.95</v>
      </c>
      <c r="F38" t="n">
        <v>24.26</v>
      </c>
      <c r="G38" t="n">
        <v>76.59999999999999</v>
      </c>
      <c r="H38" t="n">
        <v>1.22</v>
      </c>
      <c r="I38" t="n">
        <v>19</v>
      </c>
      <c r="J38" t="n">
        <v>145.42</v>
      </c>
      <c r="K38" t="n">
        <v>46.47</v>
      </c>
      <c r="L38" t="n">
        <v>10</v>
      </c>
      <c r="M38" t="n">
        <v>17</v>
      </c>
      <c r="N38" t="n">
        <v>23.95</v>
      </c>
      <c r="O38" t="n">
        <v>18169.15</v>
      </c>
      <c r="P38" t="n">
        <v>250.14</v>
      </c>
      <c r="Q38" t="n">
        <v>452.69</v>
      </c>
      <c r="R38" t="n">
        <v>79.5</v>
      </c>
      <c r="S38" t="n">
        <v>57.64</v>
      </c>
      <c r="T38" t="n">
        <v>8795.450000000001</v>
      </c>
      <c r="U38" t="n">
        <v>0.73</v>
      </c>
      <c r="V38" t="n">
        <v>0.87</v>
      </c>
      <c r="W38" t="n">
        <v>6.83</v>
      </c>
      <c r="X38" t="n">
        <v>0.53</v>
      </c>
      <c r="Y38" t="n">
        <v>1</v>
      </c>
      <c r="Z38" t="n">
        <v>10</v>
      </c>
      <c r="AA38" t="n">
        <v>472.9556019768934</v>
      </c>
      <c r="AB38" t="n">
        <v>647.1187199533447</v>
      </c>
      <c r="AC38" t="n">
        <v>585.3586175578245</v>
      </c>
      <c r="AD38" t="n">
        <v>472955.6019768934</v>
      </c>
      <c r="AE38" t="n">
        <v>647118.7199533447</v>
      </c>
      <c r="AF38" t="n">
        <v>2.316162733303326e-05</v>
      </c>
      <c r="AG38" t="n">
        <v>32</v>
      </c>
      <c r="AH38" t="n">
        <v>585358.6175578245</v>
      </c>
    </row>
    <row r="39">
      <c r="A39" t="n">
        <v>37</v>
      </c>
      <c r="B39" t="n">
        <v>65</v>
      </c>
      <c r="C39" t="inlineStr">
        <is>
          <t xml:space="preserve">CONCLUIDO	</t>
        </is>
      </c>
      <c r="D39" t="n">
        <v>3.7121</v>
      </c>
      <c r="E39" t="n">
        <v>26.94</v>
      </c>
      <c r="F39" t="n">
        <v>24.24</v>
      </c>
      <c r="G39" t="n">
        <v>76.55</v>
      </c>
      <c r="H39" t="n">
        <v>1.24</v>
      </c>
      <c r="I39" t="n">
        <v>19</v>
      </c>
      <c r="J39" t="n">
        <v>145.76</v>
      </c>
      <c r="K39" t="n">
        <v>46.47</v>
      </c>
      <c r="L39" t="n">
        <v>10.25</v>
      </c>
      <c r="M39" t="n">
        <v>17</v>
      </c>
      <c r="N39" t="n">
        <v>24.05</v>
      </c>
      <c r="O39" t="n">
        <v>18211.56</v>
      </c>
      <c r="P39" t="n">
        <v>250.01</v>
      </c>
      <c r="Q39" t="n">
        <v>452.6</v>
      </c>
      <c r="R39" t="n">
        <v>78.92</v>
      </c>
      <c r="S39" t="n">
        <v>57.64</v>
      </c>
      <c r="T39" t="n">
        <v>8501.59</v>
      </c>
      <c r="U39" t="n">
        <v>0.73</v>
      </c>
      <c r="V39" t="n">
        <v>0.87</v>
      </c>
      <c r="W39" t="n">
        <v>6.83</v>
      </c>
      <c r="X39" t="n">
        <v>0.52</v>
      </c>
      <c r="Y39" t="n">
        <v>1</v>
      </c>
      <c r="Z39" t="n">
        <v>10</v>
      </c>
      <c r="AA39" t="n">
        <v>472.7402789435944</v>
      </c>
      <c r="AB39" t="n">
        <v>646.8241054798034</v>
      </c>
      <c r="AC39" t="n">
        <v>585.0921206761438</v>
      </c>
      <c r="AD39" t="n">
        <v>472740.2789435944</v>
      </c>
      <c r="AE39" t="n">
        <v>646824.1054798034</v>
      </c>
      <c r="AF39" t="n">
        <v>2.317536236096735e-05</v>
      </c>
      <c r="AG39" t="n">
        <v>32</v>
      </c>
      <c r="AH39" t="n">
        <v>585092.1206761438</v>
      </c>
    </row>
    <row r="40">
      <c r="A40" t="n">
        <v>38</v>
      </c>
      <c r="B40" t="n">
        <v>65</v>
      </c>
      <c r="C40" t="inlineStr">
        <is>
          <t xml:space="preserve">CONCLUIDO	</t>
        </is>
      </c>
      <c r="D40" t="n">
        <v>3.7207</v>
      </c>
      <c r="E40" t="n">
        <v>26.88</v>
      </c>
      <c r="F40" t="n">
        <v>24.21</v>
      </c>
      <c r="G40" t="n">
        <v>80.69</v>
      </c>
      <c r="H40" t="n">
        <v>1.27</v>
      </c>
      <c r="I40" t="n">
        <v>18</v>
      </c>
      <c r="J40" t="n">
        <v>146.11</v>
      </c>
      <c r="K40" t="n">
        <v>46.47</v>
      </c>
      <c r="L40" t="n">
        <v>10.5</v>
      </c>
      <c r="M40" t="n">
        <v>16</v>
      </c>
      <c r="N40" t="n">
        <v>24.14</v>
      </c>
      <c r="O40" t="n">
        <v>18254.01</v>
      </c>
      <c r="P40" t="n">
        <v>248.95</v>
      </c>
      <c r="Q40" t="n">
        <v>452.58</v>
      </c>
      <c r="R40" t="n">
        <v>77.98999999999999</v>
      </c>
      <c r="S40" t="n">
        <v>57.64</v>
      </c>
      <c r="T40" t="n">
        <v>8044.08</v>
      </c>
      <c r="U40" t="n">
        <v>0.74</v>
      </c>
      <c r="V40" t="n">
        <v>0.88</v>
      </c>
      <c r="W40" t="n">
        <v>6.82</v>
      </c>
      <c r="X40" t="n">
        <v>0.48</v>
      </c>
      <c r="Y40" t="n">
        <v>1</v>
      </c>
      <c r="Z40" t="n">
        <v>10</v>
      </c>
      <c r="AA40" t="n">
        <v>471.5897850859018</v>
      </c>
      <c r="AB40" t="n">
        <v>645.2499490275015</v>
      </c>
      <c r="AC40" t="n">
        <v>583.6681995063072</v>
      </c>
      <c r="AD40" t="n">
        <v>471589.7850859019</v>
      </c>
      <c r="AE40" t="n">
        <v>645249.9490275015</v>
      </c>
      <c r="AF40" t="n">
        <v>2.32290538338006e-05</v>
      </c>
      <c r="AG40" t="n">
        <v>32</v>
      </c>
      <c r="AH40" t="n">
        <v>583668.1995063073</v>
      </c>
    </row>
    <row r="41">
      <c r="A41" t="n">
        <v>39</v>
      </c>
      <c r="B41" t="n">
        <v>65</v>
      </c>
      <c r="C41" t="inlineStr">
        <is>
          <t xml:space="preserve">CONCLUIDO	</t>
        </is>
      </c>
      <c r="D41" t="n">
        <v>3.7176</v>
      </c>
      <c r="E41" t="n">
        <v>26.9</v>
      </c>
      <c r="F41" t="n">
        <v>24.23</v>
      </c>
      <c r="G41" t="n">
        <v>80.76000000000001</v>
      </c>
      <c r="H41" t="n">
        <v>1.3</v>
      </c>
      <c r="I41" t="n">
        <v>18</v>
      </c>
      <c r="J41" t="n">
        <v>146.45</v>
      </c>
      <c r="K41" t="n">
        <v>46.47</v>
      </c>
      <c r="L41" t="n">
        <v>10.75</v>
      </c>
      <c r="M41" t="n">
        <v>16</v>
      </c>
      <c r="N41" t="n">
        <v>24.24</v>
      </c>
      <c r="O41" t="n">
        <v>18296.48</v>
      </c>
      <c r="P41" t="n">
        <v>249.42</v>
      </c>
      <c r="Q41" t="n">
        <v>452.59</v>
      </c>
      <c r="R41" t="n">
        <v>78.81999999999999</v>
      </c>
      <c r="S41" t="n">
        <v>57.64</v>
      </c>
      <c r="T41" t="n">
        <v>8456.969999999999</v>
      </c>
      <c r="U41" t="n">
        <v>0.73</v>
      </c>
      <c r="V41" t="n">
        <v>0.88</v>
      </c>
      <c r="W41" t="n">
        <v>6.82</v>
      </c>
      <c r="X41" t="n">
        <v>0.5</v>
      </c>
      <c r="Y41" t="n">
        <v>1</v>
      </c>
      <c r="Z41" t="n">
        <v>10</v>
      </c>
      <c r="AA41" t="n">
        <v>472.0701380249754</v>
      </c>
      <c r="AB41" t="n">
        <v>645.9071891104179</v>
      </c>
      <c r="AC41" t="n">
        <v>584.2627135181525</v>
      </c>
      <c r="AD41" t="n">
        <v>472070.1380249754</v>
      </c>
      <c r="AE41" t="n">
        <v>645907.1891104179</v>
      </c>
      <c r="AF41" t="n">
        <v>2.320969993080257e-05</v>
      </c>
      <c r="AG41" t="n">
        <v>32</v>
      </c>
      <c r="AH41" t="n">
        <v>584262.7135181525</v>
      </c>
    </row>
    <row r="42">
      <c r="A42" t="n">
        <v>40</v>
      </c>
      <c r="B42" t="n">
        <v>65</v>
      </c>
      <c r="C42" t="inlineStr">
        <is>
          <t xml:space="preserve">CONCLUIDO	</t>
        </is>
      </c>
      <c r="D42" t="n">
        <v>3.7207</v>
      </c>
      <c r="E42" t="n">
        <v>26.88</v>
      </c>
      <c r="F42" t="n">
        <v>24.21</v>
      </c>
      <c r="G42" t="n">
        <v>80.69</v>
      </c>
      <c r="H42" t="n">
        <v>1.33</v>
      </c>
      <c r="I42" t="n">
        <v>18</v>
      </c>
      <c r="J42" t="n">
        <v>146.8</v>
      </c>
      <c r="K42" t="n">
        <v>46.47</v>
      </c>
      <c r="L42" t="n">
        <v>11</v>
      </c>
      <c r="M42" t="n">
        <v>16</v>
      </c>
      <c r="N42" t="n">
        <v>24.33</v>
      </c>
      <c r="O42" t="n">
        <v>18338.99</v>
      </c>
      <c r="P42" t="n">
        <v>247.84</v>
      </c>
      <c r="Q42" t="n">
        <v>452.64</v>
      </c>
      <c r="R42" t="n">
        <v>78.11</v>
      </c>
      <c r="S42" t="n">
        <v>57.64</v>
      </c>
      <c r="T42" t="n">
        <v>8101.89</v>
      </c>
      <c r="U42" t="n">
        <v>0.74</v>
      </c>
      <c r="V42" t="n">
        <v>0.88</v>
      </c>
      <c r="W42" t="n">
        <v>6.82</v>
      </c>
      <c r="X42" t="n">
        <v>0.48</v>
      </c>
      <c r="Y42" t="n">
        <v>1</v>
      </c>
      <c r="Z42" t="n">
        <v>10</v>
      </c>
      <c r="AA42" t="n">
        <v>470.8682274328528</v>
      </c>
      <c r="AB42" t="n">
        <v>644.2626820137228</v>
      </c>
      <c r="AC42" t="n">
        <v>582.7751558706857</v>
      </c>
      <c r="AD42" t="n">
        <v>470868.2274328528</v>
      </c>
      <c r="AE42" t="n">
        <v>644262.6820137228</v>
      </c>
      <c r="AF42" t="n">
        <v>2.32290538338006e-05</v>
      </c>
      <c r="AG42" t="n">
        <v>32</v>
      </c>
      <c r="AH42" t="n">
        <v>582775.1558706857</v>
      </c>
    </row>
    <row r="43">
      <c r="A43" t="n">
        <v>41</v>
      </c>
      <c r="B43" t="n">
        <v>65</v>
      </c>
      <c r="C43" t="inlineStr">
        <is>
          <t xml:space="preserve">CONCLUIDO	</t>
        </is>
      </c>
      <c r="D43" t="n">
        <v>3.7295</v>
      </c>
      <c r="E43" t="n">
        <v>26.81</v>
      </c>
      <c r="F43" t="n">
        <v>24.17</v>
      </c>
      <c r="G43" t="n">
        <v>85.31</v>
      </c>
      <c r="H43" t="n">
        <v>1.35</v>
      </c>
      <c r="I43" t="n">
        <v>17</v>
      </c>
      <c r="J43" t="n">
        <v>147.14</v>
      </c>
      <c r="K43" t="n">
        <v>46.47</v>
      </c>
      <c r="L43" t="n">
        <v>11.25</v>
      </c>
      <c r="M43" t="n">
        <v>15</v>
      </c>
      <c r="N43" t="n">
        <v>24.43</v>
      </c>
      <c r="O43" t="n">
        <v>18381.53</v>
      </c>
      <c r="P43" t="n">
        <v>247.41</v>
      </c>
      <c r="Q43" t="n">
        <v>452.58</v>
      </c>
      <c r="R43" t="n">
        <v>76.94</v>
      </c>
      <c r="S43" t="n">
        <v>57.64</v>
      </c>
      <c r="T43" t="n">
        <v>7523.85</v>
      </c>
      <c r="U43" t="n">
        <v>0.75</v>
      </c>
      <c r="V43" t="n">
        <v>0.88</v>
      </c>
      <c r="W43" t="n">
        <v>6.82</v>
      </c>
      <c r="X43" t="n">
        <v>0.45</v>
      </c>
      <c r="Y43" t="n">
        <v>1</v>
      </c>
      <c r="Z43" t="n">
        <v>10</v>
      </c>
      <c r="AA43" t="n">
        <v>470.11357879948</v>
      </c>
      <c r="AB43" t="n">
        <v>643.230138460794</v>
      </c>
      <c r="AC43" t="n">
        <v>581.8411568252644</v>
      </c>
      <c r="AD43" t="n">
        <v>470113.57879948</v>
      </c>
      <c r="AE43" t="n">
        <v>643230.138460794</v>
      </c>
      <c r="AF43" t="n">
        <v>2.328399394553695e-05</v>
      </c>
      <c r="AG43" t="n">
        <v>32</v>
      </c>
      <c r="AH43" t="n">
        <v>581841.1568252645</v>
      </c>
    </row>
    <row r="44">
      <c r="A44" t="n">
        <v>42</v>
      </c>
      <c r="B44" t="n">
        <v>65</v>
      </c>
      <c r="C44" t="inlineStr">
        <is>
          <t xml:space="preserve">CONCLUIDO	</t>
        </is>
      </c>
      <c r="D44" t="n">
        <v>3.7303</v>
      </c>
      <c r="E44" t="n">
        <v>26.81</v>
      </c>
      <c r="F44" t="n">
        <v>24.16</v>
      </c>
      <c r="G44" t="n">
        <v>85.29000000000001</v>
      </c>
      <c r="H44" t="n">
        <v>1.38</v>
      </c>
      <c r="I44" t="n">
        <v>17</v>
      </c>
      <c r="J44" t="n">
        <v>147.49</v>
      </c>
      <c r="K44" t="n">
        <v>46.47</v>
      </c>
      <c r="L44" t="n">
        <v>11.5</v>
      </c>
      <c r="M44" t="n">
        <v>15</v>
      </c>
      <c r="N44" t="n">
        <v>24.52</v>
      </c>
      <c r="O44" t="n">
        <v>18424.11</v>
      </c>
      <c r="P44" t="n">
        <v>247.42</v>
      </c>
      <c r="Q44" t="n">
        <v>452.58</v>
      </c>
      <c r="R44" t="n">
        <v>76.79000000000001</v>
      </c>
      <c r="S44" t="n">
        <v>57.64</v>
      </c>
      <c r="T44" t="n">
        <v>7447.03</v>
      </c>
      <c r="U44" t="n">
        <v>0.75</v>
      </c>
      <c r="V44" t="n">
        <v>0.88</v>
      </c>
      <c r="W44" t="n">
        <v>6.82</v>
      </c>
      <c r="X44" t="n">
        <v>0.44</v>
      </c>
      <c r="Y44" t="n">
        <v>1</v>
      </c>
      <c r="Z44" t="n">
        <v>10</v>
      </c>
      <c r="AA44" t="n">
        <v>470.0707242342115</v>
      </c>
      <c r="AB44" t="n">
        <v>643.1715029539836</v>
      </c>
      <c r="AC44" t="n">
        <v>581.7881174089285</v>
      </c>
      <c r="AD44" t="n">
        <v>470070.7242342115</v>
      </c>
      <c r="AE44" t="n">
        <v>643171.5029539836</v>
      </c>
      <c r="AF44" t="n">
        <v>2.328898850114935e-05</v>
      </c>
      <c r="AG44" t="n">
        <v>32</v>
      </c>
      <c r="AH44" t="n">
        <v>581788.1174089286</v>
      </c>
    </row>
    <row r="45">
      <c r="A45" t="n">
        <v>43</v>
      </c>
      <c r="B45" t="n">
        <v>65</v>
      </c>
      <c r="C45" t="inlineStr">
        <is>
          <t xml:space="preserve">CONCLUIDO	</t>
        </is>
      </c>
      <c r="D45" t="n">
        <v>3.7271</v>
      </c>
      <c r="E45" t="n">
        <v>26.83</v>
      </c>
      <c r="F45" t="n">
        <v>24.19</v>
      </c>
      <c r="G45" t="n">
        <v>85.37</v>
      </c>
      <c r="H45" t="n">
        <v>1.41</v>
      </c>
      <c r="I45" t="n">
        <v>17</v>
      </c>
      <c r="J45" t="n">
        <v>147.83</v>
      </c>
      <c r="K45" t="n">
        <v>46.47</v>
      </c>
      <c r="L45" t="n">
        <v>11.75</v>
      </c>
      <c r="M45" t="n">
        <v>15</v>
      </c>
      <c r="N45" t="n">
        <v>24.62</v>
      </c>
      <c r="O45" t="n">
        <v>18466.71</v>
      </c>
      <c r="P45" t="n">
        <v>246.79</v>
      </c>
      <c r="Q45" t="n">
        <v>452.63</v>
      </c>
      <c r="R45" t="n">
        <v>77.69</v>
      </c>
      <c r="S45" t="n">
        <v>57.64</v>
      </c>
      <c r="T45" t="n">
        <v>7899.56</v>
      </c>
      <c r="U45" t="n">
        <v>0.74</v>
      </c>
      <c r="V45" t="n">
        <v>0.88</v>
      </c>
      <c r="W45" t="n">
        <v>6.81</v>
      </c>
      <c r="X45" t="n">
        <v>0.46</v>
      </c>
      <c r="Y45" t="n">
        <v>1</v>
      </c>
      <c r="Z45" t="n">
        <v>10</v>
      </c>
      <c r="AA45" t="n">
        <v>469.8495411785663</v>
      </c>
      <c r="AB45" t="n">
        <v>642.8688705393422</v>
      </c>
      <c r="AC45" t="n">
        <v>581.5143678071931</v>
      </c>
      <c r="AD45" t="n">
        <v>469849.5411785663</v>
      </c>
      <c r="AE45" t="n">
        <v>642868.8705393422</v>
      </c>
      <c r="AF45" t="n">
        <v>2.326901027869977e-05</v>
      </c>
      <c r="AG45" t="n">
        <v>32</v>
      </c>
      <c r="AH45" t="n">
        <v>581514.3678071932</v>
      </c>
    </row>
    <row r="46">
      <c r="A46" t="n">
        <v>44</v>
      </c>
      <c r="B46" t="n">
        <v>65</v>
      </c>
      <c r="C46" t="inlineStr">
        <is>
          <t xml:space="preserve">CONCLUIDO	</t>
        </is>
      </c>
      <c r="D46" t="n">
        <v>3.7359</v>
      </c>
      <c r="E46" t="n">
        <v>26.77</v>
      </c>
      <c r="F46" t="n">
        <v>24.15</v>
      </c>
      <c r="G46" t="n">
        <v>90.56999999999999</v>
      </c>
      <c r="H46" t="n">
        <v>1.43</v>
      </c>
      <c r="I46" t="n">
        <v>16</v>
      </c>
      <c r="J46" t="n">
        <v>148.18</v>
      </c>
      <c r="K46" t="n">
        <v>46.47</v>
      </c>
      <c r="L46" t="n">
        <v>12</v>
      </c>
      <c r="M46" t="n">
        <v>14</v>
      </c>
      <c r="N46" t="n">
        <v>24.71</v>
      </c>
      <c r="O46" t="n">
        <v>18509.36</v>
      </c>
      <c r="P46" t="n">
        <v>245.96</v>
      </c>
      <c r="Q46" t="n">
        <v>452.58</v>
      </c>
      <c r="R46" t="n">
        <v>76.27</v>
      </c>
      <c r="S46" t="n">
        <v>57.64</v>
      </c>
      <c r="T46" t="n">
        <v>7192.02</v>
      </c>
      <c r="U46" t="n">
        <v>0.76</v>
      </c>
      <c r="V46" t="n">
        <v>0.88</v>
      </c>
      <c r="W46" t="n">
        <v>6.82</v>
      </c>
      <c r="X46" t="n">
        <v>0.43</v>
      </c>
      <c r="Y46" t="n">
        <v>1</v>
      </c>
      <c r="Z46" t="n">
        <v>10</v>
      </c>
      <c r="AA46" t="n">
        <v>459.9325361059754</v>
      </c>
      <c r="AB46" t="n">
        <v>629.2999866916372</v>
      </c>
      <c r="AC46" t="n">
        <v>569.240479189865</v>
      </c>
      <c r="AD46" t="n">
        <v>459932.5361059754</v>
      </c>
      <c r="AE46" t="n">
        <v>629299.9866916372</v>
      </c>
      <c r="AF46" t="n">
        <v>2.332395039043612e-05</v>
      </c>
      <c r="AG46" t="n">
        <v>31</v>
      </c>
      <c r="AH46" t="n">
        <v>569240.4791898651</v>
      </c>
    </row>
    <row r="47">
      <c r="A47" t="n">
        <v>45</v>
      </c>
      <c r="B47" t="n">
        <v>65</v>
      </c>
      <c r="C47" t="inlineStr">
        <is>
          <t xml:space="preserve">CONCLUIDO	</t>
        </is>
      </c>
      <c r="D47" t="n">
        <v>3.7329</v>
      </c>
      <c r="E47" t="n">
        <v>26.79</v>
      </c>
      <c r="F47" t="n">
        <v>24.17</v>
      </c>
      <c r="G47" t="n">
        <v>90.65000000000001</v>
      </c>
      <c r="H47" t="n">
        <v>1.46</v>
      </c>
      <c r="I47" t="n">
        <v>16</v>
      </c>
      <c r="J47" t="n">
        <v>148.52</v>
      </c>
      <c r="K47" t="n">
        <v>46.47</v>
      </c>
      <c r="L47" t="n">
        <v>12.25</v>
      </c>
      <c r="M47" t="n">
        <v>14</v>
      </c>
      <c r="N47" t="n">
        <v>24.81</v>
      </c>
      <c r="O47" t="n">
        <v>18552.03</v>
      </c>
      <c r="P47" t="n">
        <v>245.83</v>
      </c>
      <c r="Q47" t="n">
        <v>452.65</v>
      </c>
      <c r="R47" t="n">
        <v>76.84</v>
      </c>
      <c r="S47" t="n">
        <v>57.64</v>
      </c>
      <c r="T47" t="n">
        <v>7479.54</v>
      </c>
      <c r="U47" t="n">
        <v>0.75</v>
      </c>
      <c r="V47" t="n">
        <v>0.88</v>
      </c>
      <c r="W47" t="n">
        <v>6.82</v>
      </c>
      <c r="X47" t="n">
        <v>0.45</v>
      </c>
      <c r="Y47" t="n">
        <v>1</v>
      </c>
      <c r="Z47" t="n">
        <v>10</v>
      </c>
      <c r="AA47" t="n">
        <v>468.9220649930969</v>
      </c>
      <c r="AB47" t="n">
        <v>641.5998567050215</v>
      </c>
      <c r="AC47" t="n">
        <v>580.366466872148</v>
      </c>
      <c r="AD47" t="n">
        <v>468922.0649930969</v>
      </c>
      <c r="AE47" t="n">
        <v>641599.8567050215</v>
      </c>
      <c r="AF47" t="n">
        <v>2.330522080688963e-05</v>
      </c>
      <c r="AG47" t="n">
        <v>32</v>
      </c>
      <c r="AH47" t="n">
        <v>580366.466872148</v>
      </c>
    </row>
    <row r="48">
      <c r="A48" t="n">
        <v>46</v>
      </c>
      <c r="B48" t="n">
        <v>65</v>
      </c>
      <c r="C48" t="inlineStr">
        <is>
          <t xml:space="preserve">CONCLUIDO	</t>
        </is>
      </c>
      <c r="D48" t="n">
        <v>3.7413</v>
      </c>
      <c r="E48" t="n">
        <v>26.73</v>
      </c>
      <c r="F48" t="n">
        <v>24.14</v>
      </c>
      <c r="G48" t="n">
        <v>96.56</v>
      </c>
      <c r="H48" t="n">
        <v>1.49</v>
      </c>
      <c r="I48" t="n">
        <v>15</v>
      </c>
      <c r="J48" t="n">
        <v>148.87</v>
      </c>
      <c r="K48" t="n">
        <v>46.47</v>
      </c>
      <c r="L48" t="n">
        <v>12.5</v>
      </c>
      <c r="M48" t="n">
        <v>13</v>
      </c>
      <c r="N48" t="n">
        <v>24.9</v>
      </c>
      <c r="O48" t="n">
        <v>18594.74</v>
      </c>
      <c r="P48" t="n">
        <v>244.39</v>
      </c>
      <c r="Q48" t="n">
        <v>452.59</v>
      </c>
      <c r="R48" t="n">
        <v>75.98</v>
      </c>
      <c r="S48" t="n">
        <v>57.64</v>
      </c>
      <c r="T48" t="n">
        <v>7052.67</v>
      </c>
      <c r="U48" t="n">
        <v>0.76</v>
      </c>
      <c r="V48" t="n">
        <v>0.88</v>
      </c>
      <c r="W48" t="n">
        <v>6.82</v>
      </c>
      <c r="X48" t="n">
        <v>0.42</v>
      </c>
      <c r="Y48" t="n">
        <v>1</v>
      </c>
      <c r="Z48" t="n">
        <v>10</v>
      </c>
      <c r="AA48" t="n">
        <v>458.6437211878766</v>
      </c>
      <c r="AB48" t="n">
        <v>627.5365732621931</v>
      </c>
      <c r="AC48" t="n">
        <v>567.6453634631609</v>
      </c>
      <c r="AD48" t="n">
        <v>458643.7211878765</v>
      </c>
      <c r="AE48" t="n">
        <v>627536.5732621931</v>
      </c>
      <c r="AF48" t="n">
        <v>2.335766364081979e-05</v>
      </c>
      <c r="AG48" t="n">
        <v>31</v>
      </c>
      <c r="AH48" t="n">
        <v>567645.3634631609</v>
      </c>
    </row>
    <row r="49">
      <c r="A49" t="n">
        <v>47</v>
      </c>
      <c r="B49" t="n">
        <v>65</v>
      </c>
      <c r="C49" t="inlineStr">
        <is>
          <t xml:space="preserve">CONCLUIDO	</t>
        </is>
      </c>
      <c r="D49" t="n">
        <v>3.7427</v>
      </c>
      <c r="E49" t="n">
        <v>26.72</v>
      </c>
      <c r="F49" t="n">
        <v>24.13</v>
      </c>
      <c r="G49" t="n">
        <v>96.52</v>
      </c>
      <c r="H49" t="n">
        <v>1.51</v>
      </c>
      <c r="I49" t="n">
        <v>15</v>
      </c>
      <c r="J49" t="n">
        <v>149.22</v>
      </c>
      <c r="K49" t="n">
        <v>46.47</v>
      </c>
      <c r="L49" t="n">
        <v>12.75</v>
      </c>
      <c r="M49" t="n">
        <v>13</v>
      </c>
      <c r="N49" t="n">
        <v>25</v>
      </c>
      <c r="O49" t="n">
        <v>18637.48</v>
      </c>
      <c r="P49" t="n">
        <v>244.1</v>
      </c>
      <c r="Q49" t="n">
        <v>452.58</v>
      </c>
      <c r="R49" t="n">
        <v>75.42</v>
      </c>
      <c r="S49" t="n">
        <v>57.64</v>
      </c>
      <c r="T49" t="n">
        <v>6774.52</v>
      </c>
      <c r="U49" t="n">
        <v>0.76</v>
      </c>
      <c r="V49" t="n">
        <v>0.88</v>
      </c>
      <c r="W49" t="n">
        <v>6.82</v>
      </c>
      <c r="X49" t="n">
        <v>0.41</v>
      </c>
      <c r="Y49" t="n">
        <v>1</v>
      </c>
      <c r="Z49" t="n">
        <v>10</v>
      </c>
      <c r="AA49" t="n">
        <v>458.3785657777356</v>
      </c>
      <c r="AB49" t="n">
        <v>627.173775932207</v>
      </c>
      <c r="AC49" t="n">
        <v>567.3171910011594</v>
      </c>
      <c r="AD49" t="n">
        <v>458378.5657777356</v>
      </c>
      <c r="AE49" t="n">
        <v>627173.775932207</v>
      </c>
      <c r="AF49" t="n">
        <v>2.336640411314148e-05</v>
      </c>
      <c r="AG49" t="n">
        <v>31</v>
      </c>
      <c r="AH49" t="n">
        <v>567317.1910011594</v>
      </c>
    </row>
    <row r="50">
      <c r="A50" t="n">
        <v>48</v>
      </c>
      <c r="B50" t="n">
        <v>65</v>
      </c>
      <c r="C50" t="inlineStr">
        <is>
          <t xml:space="preserve">CONCLUIDO	</t>
        </is>
      </c>
      <c r="D50" t="n">
        <v>3.7431</v>
      </c>
      <c r="E50" t="n">
        <v>26.72</v>
      </c>
      <c r="F50" t="n">
        <v>24.13</v>
      </c>
      <c r="G50" t="n">
        <v>96.51000000000001</v>
      </c>
      <c r="H50" t="n">
        <v>1.54</v>
      </c>
      <c r="I50" t="n">
        <v>15</v>
      </c>
      <c r="J50" t="n">
        <v>149.56</v>
      </c>
      <c r="K50" t="n">
        <v>46.47</v>
      </c>
      <c r="L50" t="n">
        <v>13</v>
      </c>
      <c r="M50" t="n">
        <v>13</v>
      </c>
      <c r="N50" t="n">
        <v>25.1</v>
      </c>
      <c r="O50" t="n">
        <v>18680.25</v>
      </c>
      <c r="P50" t="n">
        <v>243.3</v>
      </c>
      <c r="Q50" t="n">
        <v>452.61</v>
      </c>
      <c r="R50" t="n">
        <v>75.40000000000001</v>
      </c>
      <c r="S50" t="n">
        <v>57.64</v>
      </c>
      <c r="T50" t="n">
        <v>6764.83</v>
      </c>
      <c r="U50" t="n">
        <v>0.76</v>
      </c>
      <c r="V50" t="n">
        <v>0.88</v>
      </c>
      <c r="W50" t="n">
        <v>6.82</v>
      </c>
      <c r="X50" t="n">
        <v>0.4</v>
      </c>
      <c r="Y50" t="n">
        <v>1</v>
      </c>
      <c r="Z50" t="n">
        <v>10</v>
      </c>
      <c r="AA50" t="n">
        <v>457.842252504495</v>
      </c>
      <c r="AB50" t="n">
        <v>626.4399684512878</v>
      </c>
      <c r="AC50" t="n">
        <v>566.6534170763138</v>
      </c>
      <c r="AD50" t="n">
        <v>457842.252504495</v>
      </c>
      <c r="AE50" t="n">
        <v>626439.9684512877</v>
      </c>
      <c r="AF50" t="n">
        <v>2.336890139094768e-05</v>
      </c>
      <c r="AG50" t="n">
        <v>31</v>
      </c>
      <c r="AH50" t="n">
        <v>566653.4170763138</v>
      </c>
    </row>
    <row r="51">
      <c r="A51" t="n">
        <v>49</v>
      </c>
      <c r="B51" t="n">
        <v>65</v>
      </c>
      <c r="C51" t="inlineStr">
        <is>
          <t xml:space="preserve">CONCLUIDO	</t>
        </is>
      </c>
      <c r="D51" t="n">
        <v>3.7439</v>
      </c>
      <c r="E51" t="n">
        <v>26.71</v>
      </c>
      <c r="F51" t="n">
        <v>24.12</v>
      </c>
      <c r="G51" t="n">
        <v>96.48999999999999</v>
      </c>
      <c r="H51" t="n">
        <v>1.56</v>
      </c>
      <c r="I51" t="n">
        <v>15</v>
      </c>
      <c r="J51" t="n">
        <v>149.91</v>
      </c>
      <c r="K51" t="n">
        <v>46.47</v>
      </c>
      <c r="L51" t="n">
        <v>13.25</v>
      </c>
      <c r="M51" t="n">
        <v>13</v>
      </c>
      <c r="N51" t="n">
        <v>25.19</v>
      </c>
      <c r="O51" t="n">
        <v>18723.06</v>
      </c>
      <c r="P51" t="n">
        <v>242.54</v>
      </c>
      <c r="Q51" t="n">
        <v>452.58</v>
      </c>
      <c r="R51" t="n">
        <v>75.2</v>
      </c>
      <c r="S51" t="n">
        <v>57.64</v>
      </c>
      <c r="T51" t="n">
        <v>6664.1</v>
      </c>
      <c r="U51" t="n">
        <v>0.77</v>
      </c>
      <c r="V51" t="n">
        <v>0.88</v>
      </c>
      <c r="W51" t="n">
        <v>6.82</v>
      </c>
      <c r="X51" t="n">
        <v>0.4</v>
      </c>
      <c r="Y51" t="n">
        <v>1</v>
      </c>
      <c r="Z51" t="n">
        <v>10</v>
      </c>
      <c r="AA51" t="n">
        <v>457.3028342116582</v>
      </c>
      <c r="AB51" t="n">
        <v>625.7019125455729</v>
      </c>
      <c r="AC51" t="n">
        <v>565.9858001903724</v>
      </c>
      <c r="AD51" t="n">
        <v>457302.8342116582</v>
      </c>
      <c r="AE51" t="n">
        <v>625701.9125455728</v>
      </c>
      <c r="AF51" t="n">
        <v>2.337389594656007e-05</v>
      </c>
      <c r="AG51" t="n">
        <v>31</v>
      </c>
      <c r="AH51" t="n">
        <v>565985.8001903724</v>
      </c>
    </row>
    <row r="52">
      <c r="A52" t="n">
        <v>50</v>
      </c>
      <c r="B52" t="n">
        <v>65</v>
      </c>
      <c r="C52" t="inlineStr">
        <is>
          <t xml:space="preserve">CONCLUIDO	</t>
        </is>
      </c>
      <c r="D52" t="n">
        <v>3.7502</v>
      </c>
      <c r="E52" t="n">
        <v>26.66</v>
      </c>
      <c r="F52" t="n">
        <v>24.1</v>
      </c>
      <c r="G52" t="n">
        <v>103.3</v>
      </c>
      <c r="H52" t="n">
        <v>1.59</v>
      </c>
      <c r="I52" t="n">
        <v>14</v>
      </c>
      <c r="J52" t="n">
        <v>150.26</v>
      </c>
      <c r="K52" t="n">
        <v>46.47</v>
      </c>
      <c r="L52" t="n">
        <v>13.5</v>
      </c>
      <c r="M52" t="n">
        <v>12</v>
      </c>
      <c r="N52" t="n">
        <v>25.29</v>
      </c>
      <c r="O52" t="n">
        <v>18765.9</v>
      </c>
      <c r="P52" t="n">
        <v>242.79</v>
      </c>
      <c r="Q52" t="n">
        <v>452.59</v>
      </c>
      <c r="R52" t="n">
        <v>74.56999999999999</v>
      </c>
      <c r="S52" t="n">
        <v>57.64</v>
      </c>
      <c r="T52" t="n">
        <v>6352.75</v>
      </c>
      <c r="U52" t="n">
        <v>0.77</v>
      </c>
      <c r="V52" t="n">
        <v>0.88</v>
      </c>
      <c r="W52" t="n">
        <v>6.82</v>
      </c>
      <c r="X52" t="n">
        <v>0.38</v>
      </c>
      <c r="Y52" t="n">
        <v>1</v>
      </c>
      <c r="Z52" t="n">
        <v>10</v>
      </c>
      <c r="AA52" t="n">
        <v>457.1416005936186</v>
      </c>
      <c r="AB52" t="n">
        <v>625.4813055962456</v>
      </c>
      <c r="AC52" t="n">
        <v>565.7862476586653</v>
      </c>
      <c r="AD52" t="n">
        <v>457141.6005936186</v>
      </c>
      <c r="AE52" t="n">
        <v>625481.3055962457</v>
      </c>
      <c r="AF52" t="n">
        <v>2.341322807200769e-05</v>
      </c>
      <c r="AG52" t="n">
        <v>31</v>
      </c>
      <c r="AH52" t="n">
        <v>565786.2476586653</v>
      </c>
    </row>
    <row r="53">
      <c r="A53" t="n">
        <v>51</v>
      </c>
      <c r="B53" t="n">
        <v>65</v>
      </c>
      <c r="C53" t="inlineStr">
        <is>
          <t xml:space="preserve">CONCLUIDO	</t>
        </is>
      </c>
      <c r="D53" t="n">
        <v>3.7515</v>
      </c>
      <c r="E53" t="n">
        <v>26.66</v>
      </c>
      <c r="F53" t="n">
        <v>24.09</v>
      </c>
      <c r="G53" t="n">
        <v>103.26</v>
      </c>
      <c r="H53" t="n">
        <v>1.62</v>
      </c>
      <c r="I53" t="n">
        <v>14</v>
      </c>
      <c r="J53" t="n">
        <v>150.61</v>
      </c>
      <c r="K53" t="n">
        <v>46.47</v>
      </c>
      <c r="L53" t="n">
        <v>13.75</v>
      </c>
      <c r="M53" t="n">
        <v>12</v>
      </c>
      <c r="N53" t="n">
        <v>25.39</v>
      </c>
      <c r="O53" t="n">
        <v>18808.78</v>
      </c>
      <c r="P53" t="n">
        <v>241.98</v>
      </c>
      <c r="Q53" t="n">
        <v>452.59</v>
      </c>
      <c r="R53" t="n">
        <v>74.31</v>
      </c>
      <c r="S53" t="n">
        <v>57.64</v>
      </c>
      <c r="T53" t="n">
        <v>6225.03</v>
      </c>
      <c r="U53" t="n">
        <v>0.78</v>
      </c>
      <c r="V53" t="n">
        <v>0.88</v>
      </c>
      <c r="W53" t="n">
        <v>6.82</v>
      </c>
      <c r="X53" t="n">
        <v>0.37</v>
      </c>
      <c r="Y53" t="n">
        <v>1</v>
      </c>
      <c r="Z53" t="n">
        <v>10</v>
      </c>
      <c r="AA53" t="n">
        <v>456.5471780774566</v>
      </c>
      <c r="AB53" t="n">
        <v>624.6679904855623</v>
      </c>
      <c r="AC53" t="n">
        <v>565.0505542006507</v>
      </c>
      <c r="AD53" t="n">
        <v>456547.1780774567</v>
      </c>
      <c r="AE53" t="n">
        <v>624667.9904855624</v>
      </c>
      <c r="AF53" t="n">
        <v>2.342134422487783e-05</v>
      </c>
      <c r="AG53" t="n">
        <v>31</v>
      </c>
      <c r="AH53" t="n">
        <v>565050.5542006507</v>
      </c>
    </row>
    <row r="54">
      <c r="A54" t="n">
        <v>52</v>
      </c>
      <c r="B54" t="n">
        <v>65</v>
      </c>
      <c r="C54" t="inlineStr">
        <is>
          <t xml:space="preserve">CONCLUIDO	</t>
        </is>
      </c>
      <c r="D54" t="n">
        <v>3.7522</v>
      </c>
      <c r="E54" t="n">
        <v>26.65</v>
      </c>
      <c r="F54" t="n">
        <v>24.09</v>
      </c>
      <c r="G54" t="n">
        <v>103.24</v>
      </c>
      <c r="H54" t="n">
        <v>1.64</v>
      </c>
      <c r="I54" t="n">
        <v>14</v>
      </c>
      <c r="J54" t="n">
        <v>150.95</v>
      </c>
      <c r="K54" t="n">
        <v>46.47</v>
      </c>
      <c r="L54" t="n">
        <v>14</v>
      </c>
      <c r="M54" t="n">
        <v>12</v>
      </c>
      <c r="N54" t="n">
        <v>25.49</v>
      </c>
      <c r="O54" t="n">
        <v>18851.69</v>
      </c>
      <c r="P54" t="n">
        <v>240.84</v>
      </c>
      <c r="Q54" t="n">
        <v>452.56</v>
      </c>
      <c r="R54" t="n">
        <v>74.34</v>
      </c>
      <c r="S54" t="n">
        <v>57.64</v>
      </c>
      <c r="T54" t="n">
        <v>6237.96</v>
      </c>
      <c r="U54" t="n">
        <v>0.78</v>
      </c>
      <c r="V54" t="n">
        <v>0.88</v>
      </c>
      <c r="W54" t="n">
        <v>6.82</v>
      </c>
      <c r="X54" t="n">
        <v>0.37</v>
      </c>
      <c r="Y54" t="n">
        <v>1</v>
      </c>
      <c r="Z54" t="n">
        <v>10</v>
      </c>
      <c r="AA54" t="n">
        <v>455.7788423395</v>
      </c>
      <c r="AB54" t="n">
        <v>623.6167196323096</v>
      </c>
      <c r="AC54" t="n">
        <v>564.0996151621644</v>
      </c>
      <c r="AD54" t="n">
        <v>455778.8423395</v>
      </c>
      <c r="AE54" t="n">
        <v>623616.7196323096</v>
      </c>
      <c r="AF54" t="n">
        <v>2.342571446103868e-05</v>
      </c>
      <c r="AG54" t="n">
        <v>31</v>
      </c>
      <c r="AH54" t="n">
        <v>564099.6151621643</v>
      </c>
    </row>
    <row r="55">
      <c r="A55" t="n">
        <v>53</v>
      </c>
      <c r="B55" t="n">
        <v>65</v>
      </c>
      <c r="C55" t="inlineStr">
        <is>
          <t xml:space="preserve">CONCLUIDO	</t>
        </is>
      </c>
      <c r="D55" t="n">
        <v>3.7585</v>
      </c>
      <c r="E55" t="n">
        <v>26.61</v>
      </c>
      <c r="F55" t="n">
        <v>24.07</v>
      </c>
      <c r="G55" t="n">
        <v>111.1</v>
      </c>
      <c r="H55" t="n">
        <v>1.67</v>
      </c>
      <c r="I55" t="n">
        <v>13</v>
      </c>
      <c r="J55" t="n">
        <v>151.3</v>
      </c>
      <c r="K55" t="n">
        <v>46.47</v>
      </c>
      <c r="L55" t="n">
        <v>14.25</v>
      </c>
      <c r="M55" t="n">
        <v>11</v>
      </c>
      <c r="N55" t="n">
        <v>25.59</v>
      </c>
      <c r="O55" t="n">
        <v>18894.63</v>
      </c>
      <c r="P55" t="n">
        <v>238.9</v>
      </c>
      <c r="Q55" t="n">
        <v>452.57</v>
      </c>
      <c r="R55" t="n">
        <v>73.67</v>
      </c>
      <c r="S55" t="n">
        <v>57.64</v>
      </c>
      <c r="T55" t="n">
        <v>5907.7</v>
      </c>
      <c r="U55" t="n">
        <v>0.78</v>
      </c>
      <c r="V55" t="n">
        <v>0.88</v>
      </c>
      <c r="W55" t="n">
        <v>6.82</v>
      </c>
      <c r="X55" t="n">
        <v>0.35</v>
      </c>
      <c r="Y55" t="n">
        <v>1</v>
      </c>
      <c r="Z55" t="n">
        <v>10</v>
      </c>
      <c r="AA55" t="n">
        <v>454.2112231197534</v>
      </c>
      <c r="AB55" t="n">
        <v>621.4718338573733</v>
      </c>
      <c r="AC55" t="n">
        <v>562.159434275222</v>
      </c>
      <c r="AD55" t="n">
        <v>454211.2231197534</v>
      </c>
      <c r="AE55" t="n">
        <v>621471.8338573733</v>
      </c>
      <c r="AF55" t="n">
        <v>2.34650465864863e-05</v>
      </c>
      <c r="AG55" t="n">
        <v>31</v>
      </c>
      <c r="AH55" t="n">
        <v>562159.434275222</v>
      </c>
    </row>
    <row r="56">
      <c r="A56" t="n">
        <v>54</v>
      </c>
      <c r="B56" t="n">
        <v>65</v>
      </c>
      <c r="C56" t="inlineStr">
        <is>
          <t xml:space="preserve">CONCLUIDO	</t>
        </is>
      </c>
      <c r="D56" t="n">
        <v>3.7583</v>
      </c>
      <c r="E56" t="n">
        <v>26.61</v>
      </c>
      <c r="F56" t="n">
        <v>24.07</v>
      </c>
      <c r="G56" t="n">
        <v>111.11</v>
      </c>
      <c r="H56" t="n">
        <v>1.69</v>
      </c>
      <c r="I56" t="n">
        <v>13</v>
      </c>
      <c r="J56" t="n">
        <v>151.65</v>
      </c>
      <c r="K56" t="n">
        <v>46.47</v>
      </c>
      <c r="L56" t="n">
        <v>14.5</v>
      </c>
      <c r="M56" t="n">
        <v>11</v>
      </c>
      <c r="N56" t="n">
        <v>25.68</v>
      </c>
      <c r="O56" t="n">
        <v>18937.61</v>
      </c>
      <c r="P56" t="n">
        <v>239.83</v>
      </c>
      <c r="Q56" t="n">
        <v>452.61</v>
      </c>
      <c r="R56" t="n">
        <v>73.79000000000001</v>
      </c>
      <c r="S56" t="n">
        <v>57.64</v>
      </c>
      <c r="T56" t="n">
        <v>5968.95</v>
      </c>
      <c r="U56" t="n">
        <v>0.78</v>
      </c>
      <c r="V56" t="n">
        <v>0.88</v>
      </c>
      <c r="W56" t="n">
        <v>6.81</v>
      </c>
      <c r="X56" t="n">
        <v>0.35</v>
      </c>
      <c r="Y56" t="n">
        <v>1</v>
      </c>
      <c r="Z56" t="n">
        <v>10</v>
      </c>
      <c r="AA56" t="n">
        <v>454.8191541554748</v>
      </c>
      <c r="AB56" t="n">
        <v>622.303631920472</v>
      </c>
      <c r="AC56" t="n">
        <v>562.9118466986143</v>
      </c>
      <c r="AD56" t="n">
        <v>454819.1541554749</v>
      </c>
      <c r="AE56" t="n">
        <v>622303.6319204719</v>
      </c>
      <c r="AF56" t="n">
        <v>2.34637979475832e-05</v>
      </c>
      <c r="AG56" t="n">
        <v>31</v>
      </c>
      <c r="AH56" t="n">
        <v>562911.8466986143</v>
      </c>
    </row>
    <row r="57">
      <c r="A57" t="n">
        <v>55</v>
      </c>
      <c r="B57" t="n">
        <v>65</v>
      </c>
      <c r="C57" t="inlineStr">
        <is>
          <t xml:space="preserve">CONCLUIDO	</t>
        </is>
      </c>
      <c r="D57" t="n">
        <v>3.7605</v>
      </c>
      <c r="E57" t="n">
        <v>26.59</v>
      </c>
      <c r="F57" t="n">
        <v>24.06</v>
      </c>
      <c r="G57" t="n">
        <v>111.04</v>
      </c>
      <c r="H57" t="n">
        <v>1.72</v>
      </c>
      <c r="I57" t="n">
        <v>13</v>
      </c>
      <c r="J57" t="n">
        <v>152</v>
      </c>
      <c r="K57" t="n">
        <v>46.47</v>
      </c>
      <c r="L57" t="n">
        <v>14.75</v>
      </c>
      <c r="M57" t="n">
        <v>11</v>
      </c>
      <c r="N57" t="n">
        <v>25.78</v>
      </c>
      <c r="O57" t="n">
        <v>18980.62</v>
      </c>
      <c r="P57" t="n">
        <v>240.14</v>
      </c>
      <c r="Q57" t="n">
        <v>452.59</v>
      </c>
      <c r="R57" t="n">
        <v>73.22</v>
      </c>
      <c r="S57" t="n">
        <v>57.64</v>
      </c>
      <c r="T57" t="n">
        <v>5685.19</v>
      </c>
      <c r="U57" t="n">
        <v>0.79</v>
      </c>
      <c r="V57" t="n">
        <v>0.88</v>
      </c>
      <c r="W57" t="n">
        <v>6.81</v>
      </c>
      <c r="X57" t="n">
        <v>0.33</v>
      </c>
      <c r="Y57" t="n">
        <v>1</v>
      </c>
      <c r="Z57" t="n">
        <v>10</v>
      </c>
      <c r="AA57" t="n">
        <v>454.904749820369</v>
      </c>
      <c r="AB57" t="n">
        <v>622.4207476853943</v>
      </c>
      <c r="AC57" t="n">
        <v>563.0177850993055</v>
      </c>
      <c r="AD57" t="n">
        <v>454904.749820369</v>
      </c>
      <c r="AE57" t="n">
        <v>622420.7476853942</v>
      </c>
      <c r="AF57" t="n">
        <v>2.347753297551729e-05</v>
      </c>
      <c r="AG57" t="n">
        <v>31</v>
      </c>
      <c r="AH57" t="n">
        <v>563017.7850993054</v>
      </c>
    </row>
    <row r="58">
      <c r="A58" t="n">
        <v>56</v>
      </c>
      <c r="B58" t="n">
        <v>65</v>
      </c>
      <c r="C58" t="inlineStr">
        <is>
          <t xml:space="preserve">CONCLUIDO	</t>
        </is>
      </c>
      <c r="D58" t="n">
        <v>3.7589</v>
      </c>
      <c r="E58" t="n">
        <v>26.6</v>
      </c>
      <c r="F58" t="n">
        <v>24.07</v>
      </c>
      <c r="G58" t="n">
        <v>111.09</v>
      </c>
      <c r="H58" t="n">
        <v>1.74</v>
      </c>
      <c r="I58" t="n">
        <v>13</v>
      </c>
      <c r="J58" t="n">
        <v>152.35</v>
      </c>
      <c r="K58" t="n">
        <v>46.47</v>
      </c>
      <c r="L58" t="n">
        <v>15</v>
      </c>
      <c r="M58" t="n">
        <v>11</v>
      </c>
      <c r="N58" t="n">
        <v>25.88</v>
      </c>
      <c r="O58" t="n">
        <v>19023.66</v>
      </c>
      <c r="P58" t="n">
        <v>239.74</v>
      </c>
      <c r="Q58" t="n">
        <v>452.61</v>
      </c>
      <c r="R58" t="n">
        <v>73.66</v>
      </c>
      <c r="S58" t="n">
        <v>57.64</v>
      </c>
      <c r="T58" t="n">
        <v>5901.71</v>
      </c>
      <c r="U58" t="n">
        <v>0.78</v>
      </c>
      <c r="V58" t="n">
        <v>0.88</v>
      </c>
      <c r="W58" t="n">
        <v>6.81</v>
      </c>
      <c r="X58" t="n">
        <v>0.34</v>
      </c>
      <c r="Y58" t="n">
        <v>1</v>
      </c>
      <c r="Z58" t="n">
        <v>10</v>
      </c>
      <c r="AA58" t="n">
        <v>454.7328586666545</v>
      </c>
      <c r="AB58" t="n">
        <v>622.1855586255796</v>
      </c>
      <c r="AC58" t="n">
        <v>562.8050421532695</v>
      </c>
      <c r="AD58" t="n">
        <v>454732.8586666544</v>
      </c>
      <c r="AE58" t="n">
        <v>622185.5586255796</v>
      </c>
      <c r="AF58" t="n">
        <v>2.346754386429249e-05</v>
      </c>
      <c r="AG58" t="n">
        <v>31</v>
      </c>
      <c r="AH58" t="n">
        <v>562805.0421532695</v>
      </c>
    </row>
    <row r="59">
      <c r="A59" t="n">
        <v>57</v>
      </c>
      <c r="B59" t="n">
        <v>65</v>
      </c>
      <c r="C59" t="inlineStr">
        <is>
          <t xml:space="preserve">CONCLUIDO	</t>
        </is>
      </c>
      <c r="D59" t="n">
        <v>3.7576</v>
      </c>
      <c r="E59" t="n">
        <v>26.61</v>
      </c>
      <c r="F59" t="n">
        <v>24.08</v>
      </c>
      <c r="G59" t="n">
        <v>111.13</v>
      </c>
      <c r="H59" t="n">
        <v>1.77</v>
      </c>
      <c r="I59" t="n">
        <v>13</v>
      </c>
      <c r="J59" t="n">
        <v>152.7</v>
      </c>
      <c r="K59" t="n">
        <v>46.47</v>
      </c>
      <c r="L59" t="n">
        <v>15.25</v>
      </c>
      <c r="M59" t="n">
        <v>11</v>
      </c>
      <c r="N59" t="n">
        <v>25.98</v>
      </c>
      <c r="O59" t="n">
        <v>19066.74</v>
      </c>
      <c r="P59" t="n">
        <v>238.29</v>
      </c>
      <c r="Q59" t="n">
        <v>452.61</v>
      </c>
      <c r="R59" t="n">
        <v>73.76000000000001</v>
      </c>
      <c r="S59" t="n">
        <v>57.64</v>
      </c>
      <c r="T59" t="n">
        <v>5955.05</v>
      </c>
      <c r="U59" t="n">
        <v>0.78</v>
      </c>
      <c r="V59" t="n">
        <v>0.88</v>
      </c>
      <c r="W59" t="n">
        <v>6.82</v>
      </c>
      <c r="X59" t="n">
        <v>0.35</v>
      </c>
      <c r="Y59" t="n">
        <v>1</v>
      </c>
      <c r="Z59" t="n">
        <v>10</v>
      </c>
      <c r="AA59" t="n">
        <v>453.8707923624704</v>
      </c>
      <c r="AB59" t="n">
        <v>621.0060414765137</v>
      </c>
      <c r="AC59" t="n">
        <v>561.7380964654479</v>
      </c>
      <c r="AD59" t="n">
        <v>453870.7923624704</v>
      </c>
      <c r="AE59" t="n">
        <v>621006.0414765137</v>
      </c>
      <c r="AF59" t="n">
        <v>2.345942771142235e-05</v>
      </c>
      <c r="AG59" t="n">
        <v>31</v>
      </c>
      <c r="AH59" t="n">
        <v>561738.0964654479</v>
      </c>
    </row>
    <row r="60">
      <c r="A60" t="n">
        <v>58</v>
      </c>
      <c r="B60" t="n">
        <v>65</v>
      </c>
      <c r="C60" t="inlineStr">
        <is>
          <t xml:space="preserve">CONCLUIDO	</t>
        </is>
      </c>
      <c r="D60" t="n">
        <v>3.7701</v>
      </c>
      <c r="E60" t="n">
        <v>26.52</v>
      </c>
      <c r="F60" t="n">
        <v>24.02</v>
      </c>
      <c r="G60" t="n">
        <v>120.09</v>
      </c>
      <c r="H60" t="n">
        <v>1.79</v>
      </c>
      <c r="I60" t="n">
        <v>12</v>
      </c>
      <c r="J60" t="n">
        <v>153.05</v>
      </c>
      <c r="K60" t="n">
        <v>46.47</v>
      </c>
      <c r="L60" t="n">
        <v>15.5</v>
      </c>
      <c r="M60" t="n">
        <v>10</v>
      </c>
      <c r="N60" t="n">
        <v>26.08</v>
      </c>
      <c r="O60" t="n">
        <v>19109.85</v>
      </c>
      <c r="P60" t="n">
        <v>236.42</v>
      </c>
      <c r="Q60" t="n">
        <v>452.6</v>
      </c>
      <c r="R60" t="n">
        <v>71.98999999999999</v>
      </c>
      <c r="S60" t="n">
        <v>57.64</v>
      </c>
      <c r="T60" t="n">
        <v>5072.53</v>
      </c>
      <c r="U60" t="n">
        <v>0.8</v>
      </c>
      <c r="V60" t="n">
        <v>0.88</v>
      </c>
      <c r="W60" t="n">
        <v>6.81</v>
      </c>
      <c r="X60" t="n">
        <v>0.29</v>
      </c>
      <c r="Y60" t="n">
        <v>1</v>
      </c>
      <c r="Z60" t="n">
        <v>10</v>
      </c>
      <c r="AA60" t="n">
        <v>452.0262981213323</v>
      </c>
      <c r="AB60" t="n">
        <v>618.4823230824456</v>
      </c>
      <c r="AC60" t="n">
        <v>559.4552382128486</v>
      </c>
      <c r="AD60" t="n">
        <v>452026.2981213322</v>
      </c>
      <c r="AE60" t="n">
        <v>618482.3230824457</v>
      </c>
      <c r="AF60" t="n">
        <v>2.353746764286603e-05</v>
      </c>
      <c r="AG60" t="n">
        <v>31</v>
      </c>
      <c r="AH60" t="n">
        <v>559455.2382128485</v>
      </c>
    </row>
    <row r="61">
      <c r="A61" t="n">
        <v>59</v>
      </c>
      <c r="B61" t="n">
        <v>65</v>
      </c>
      <c r="C61" t="inlineStr">
        <is>
          <t xml:space="preserve">CONCLUIDO	</t>
        </is>
      </c>
      <c r="D61" t="n">
        <v>3.7693</v>
      </c>
      <c r="E61" t="n">
        <v>26.53</v>
      </c>
      <c r="F61" t="n">
        <v>24.02</v>
      </c>
      <c r="G61" t="n">
        <v>120.12</v>
      </c>
      <c r="H61" t="n">
        <v>1.82</v>
      </c>
      <c r="I61" t="n">
        <v>12</v>
      </c>
      <c r="J61" t="n">
        <v>153.4</v>
      </c>
      <c r="K61" t="n">
        <v>46.47</v>
      </c>
      <c r="L61" t="n">
        <v>15.75</v>
      </c>
      <c r="M61" t="n">
        <v>10</v>
      </c>
      <c r="N61" t="n">
        <v>26.18</v>
      </c>
      <c r="O61" t="n">
        <v>19153</v>
      </c>
      <c r="P61" t="n">
        <v>236.72</v>
      </c>
      <c r="Q61" t="n">
        <v>452.65</v>
      </c>
      <c r="R61" t="n">
        <v>72.05</v>
      </c>
      <c r="S61" t="n">
        <v>57.64</v>
      </c>
      <c r="T61" t="n">
        <v>5102.84</v>
      </c>
      <c r="U61" t="n">
        <v>0.8</v>
      </c>
      <c r="V61" t="n">
        <v>0.88</v>
      </c>
      <c r="W61" t="n">
        <v>6.81</v>
      </c>
      <c r="X61" t="n">
        <v>0.3</v>
      </c>
      <c r="Y61" t="n">
        <v>1</v>
      </c>
      <c r="Z61" t="n">
        <v>10</v>
      </c>
      <c r="AA61" t="n">
        <v>452.2559492195287</v>
      </c>
      <c r="AB61" t="n">
        <v>618.7965418464893</v>
      </c>
      <c r="AC61" t="n">
        <v>559.7394683790608</v>
      </c>
      <c r="AD61" t="n">
        <v>452255.9492195287</v>
      </c>
      <c r="AE61" t="n">
        <v>618796.5418464893</v>
      </c>
      <c r="AF61" t="n">
        <v>2.353247308725363e-05</v>
      </c>
      <c r="AG61" t="n">
        <v>31</v>
      </c>
      <c r="AH61" t="n">
        <v>559739.4683790607</v>
      </c>
    </row>
    <row r="62">
      <c r="A62" t="n">
        <v>60</v>
      </c>
      <c r="B62" t="n">
        <v>65</v>
      </c>
      <c r="C62" t="inlineStr">
        <is>
          <t xml:space="preserve">CONCLUIDO	</t>
        </is>
      </c>
      <c r="D62" t="n">
        <v>3.7681</v>
      </c>
      <c r="E62" t="n">
        <v>26.54</v>
      </c>
      <c r="F62" t="n">
        <v>24.03</v>
      </c>
      <c r="G62" t="n">
        <v>120.16</v>
      </c>
      <c r="H62" t="n">
        <v>1.84</v>
      </c>
      <c r="I62" t="n">
        <v>12</v>
      </c>
      <c r="J62" t="n">
        <v>153.75</v>
      </c>
      <c r="K62" t="n">
        <v>46.47</v>
      </c>
      <c r="L62" t="n">
        <v>16</v>
      </c>
      <c r="M62" t="n">
        <v>10</v>
      </c>
      <c r="N62" t="n">
        <v>26.28</v>
      </c>
      <c r="O62" t="n">
        <v>19196.18</v>
      </c>
      <c r="P62" t="n">
        <v>236.93</v>
      </c>
      <c r="Q62" t="n">
        <v>452.56</v>
      </c>
      <c r="R62" t="n">
        <v>72.43000000000001</v>
      </c>
      <c r="S62" t="n">
        <v>57.64</v>
      </c>
      <c r="T62" t="n">
        <v>5293.26</v>
      </c>
      <c r="U62" t="n">
        <v>0.8</v>
      </c>
      <c r="V62" t="n">
        <v>0.88</v>
      </c>
      <c r="W62" t="n">
        <v>6.81</v>
      </c>
      <c r="X62" t="n">
        <v>0.31</v>
      </c>
      <c r="Y62" t="n">
        <v>1</v>
      </c>
      <c r="Z62" t="n">
        <v>10</v>
      </c>
      <c r="AA62" t="n">
        <v>452.4562913362963</v>
      </c>
      <c r="AB62" t="n">
        <v>619.0706587691211</v>
      </c>
      <c r="AC62" t="n">
        <v>559.9874239673221</v>
      </c>
      <c r="AD62" t="n">
        <v>452456.2913362962</v>
      </c>
      <c r="AE62" t="n">
        <v>619070.6587691212</v>
      </c>
      <c r="AF62" t="n">
        <v>2.352498125383504e-05</v>
      </c>
      <c r="AG62" t="n">
        <v>31</v>
      </c>
      <c r="AH62" t="n">
        <v>559987.4239673221</v>
      </c>
    </row>
    <row r="63">
      <c r="A63" t="n">
        <v>61</v>
      </c>
      <c r="B63" t="n">
        <v>65</v>
      </c>
      <c r="C63" t="inlineStr">
        <is>
          <t xml:space="preserve">CONCLUIDO	</t>
        </is>
      </c>
      <c r="D63" t="n">
        <v>3.7679</v>
      </c>
      <c r="E63" t="n">
        <v>26.54</v>
      </c>
      <c r="F63" t="n">
        <v>24.03</v>
      </c>
      <c r="G63" t="n">
        <v>120.16</v>
      </c>
      <c r="H63" t="n">
        <v>1.87</v>
      </c>
      <c r="I63" t="n">
        <v>12</v>
      </c>
      <c r="J63" t="n">
        <v>154.1</v>
      </c>
      <c r="K63" t="n">
        <v>46.47</v>
      </c>
      <c r="L63" t="n">
        <v>16.25</v>
      </c>
      <c r="M63" t="n">
        <v>10</v>
      </c>
      <c r="N63" t="n">
        <v>26.38</v>
      </c>
      <c r="O63" t="n">
        <v>19239.4</v>
      </c>
      <c r="P63" t="n">
        <v>236.63</v>
      </c>
      <c r="Q63" t="n">
        <v>452.59</v>
      </c>
      <c r="R63" t="n">
        <v>72.44</v>
      </c>
      <c r="S63" t="n">
        <v>57.64</v>
      </c>
      <c r="T63" t="n">
        <v>5297.32</v>
      </c>
      <c r="U63" t="n">
        <v>0.8</v>
      </c>
      <c r="V63" t="n">
        <v>0.88</v>
      </c>
      <c r="W63" t="n">
        <v>6.81</v>
      </c>
      <c r="X63" t="n">
        <v>0.31</v>
      </c>
      <c r="Y63" t="n">
        <v>1</v>
      </c>
      <c r="Z63" t="n">
        <v>10</v>
      </c>
      <c r="AA63" t="n">
        <v>452.2730324587405</v>
      </c>
      <c r="AB63" t="n">
        <v>618.8199158880384</v>
      </c>
      <c r="AC63" t="n">
        <v>559.76061163489</v>
      </c>
      <c r="AD63" t="n">
        <v>452273.0324587405</v>
      </c>
      <c r="AE63" t="n">
        <v>618819.9158880383</v>
      </c>
      <c r="AF63" t="n">
        <v>2.352373261493194e-05</v>
      </c>
      <c r="AG63" t="n">
        <v>31</v>
      </c>
      <c r="AH63" t="n">
        <v>559760.61163489</v>
      </c>
    </row>
    <row r="64">
      <c r="A64" t="n">
        <v>62</v>
      </c>
      <c r="B64" t="n">
        <v>65</v>
      </c>
      <c r="C64" t="inlineStr">
        <is>
          <t xml:space="preserve">CONCLUIDO	</t>
        </is>
      </c>
      <c r="D64" t="n">
        <v>3.766</v>
      </c>
      <c r="E64" t="n">
        <v>26.55</v>
      </c>
      <c r="F64" t="n">
        <v>24.05</v>
      </c>
      <c r="G64" t="n">
        <v>120.23</v>
      </c>
      <c r="H64" t="n">
        <v>1.89</v>
      </c>
      <c r="I64" t="n">
        <v>12</v>
      </c>
      <c r="J64" t="n">
        <v>154.45</v>
      </c>
      <c r="K64" t="n">
        <v>46.47</v>
      </c>
      <c r="L64" t="n">
        <v>16.5</v>
      </c>
      <c r="M64" t="n">
        <v>10</v>
      </c>
      <c r="N64" t="n">
        <v>26.48</v>
      </c>
      <c r="O64" t="n">
        <v>19282.65</v>
      </c>
      <c r="P64" t="n">
        <v>235.51</v>
      </c>
      <c r="Q64" t="n">
        <v>452.58</v>
      </c>
      <c r="R64" t="n">
        <v>72.84</v>
      </c>
      <c r="S64" t="n">
        <v>57.64</v>
      </c>
      <c r="T64" t="n">
        <v>5497.95</v>
      </c>
      <c r="U64" t="n">
        <v>0.79</v>
      </c>
      <c r="V64" t="n">
        <v>0.88</v>
      </c>
      <c r="W64" t="n">
        <v>6.82</v>
      </c>
      <c r="X64" t="n">
        <v>0.32</v>
      </c>
      <c r="Y64" t="n">
        <v>1</v>
      </c>
      <c r="Z64" t="n">
        <v>10</v>
      </c>
      <c r="AA64" t="n">
        <v>451.6616408507783</v>
      </c>
      <c r="AB64" t="n">
        <v>617.9833829173303</v>
      </c>
      <c r="AC64" t="n">
        <v>559.003916196825</v>
      </c>
      <c r="AD64" t="n">
        <v>451661.6408507783</v>
      </c>
      <c r="AE64" t="n">
        <v>617983.3829173304</v>
      </c>
      <c r="AF64" t="n">
        <v>2.35118705453525e-05</v>
      </c>
      <c r="AG64" t="n">
        <v>31</v>
      </c>
      <c r="AH64" t="n">
        <v>559003.916196825</v>
      </c>
    </row>
    <row r="65">
      <c r="A65" t="n">
        <v>63</v>
      </c>
      <c r="B65" t="n">
        <v>65</v>
      </c>
      <c r="C65" t="inlineStr">
        <is>
          <t xml:space="preserve">CONCLUIDO	</t>
        </is>
      </c>
      <c r="D65" t="n">
        <v>3.7752</v>
      </c>
      <c r="E65" t="n">
        <v>26.49</v>
      </c>
      <c r="F65" t="n">
        <v>24.01</v>
      </c>
      <c r="G65" t="n">
        <v>130.96</v>
      </c>
      <c r="H65" t="n">
        <v>1.92</v>
      </c>
      <c r="I65" t="n">
        <v>11</v>
      </c>
      <c r="J65" t="n">
        <v>154.8</v>
      </c>
      <c r="K65" t="n">
        <v>46.47</v>
      </c>
      <c r="L65" t="n">
        <v>16.75</v>
      </c>
      <c r="M65" t="n">
        <v>9</v>
      </c>
      <c r="N65" t="n">
        <v>26.58</v>
      </c>
      <c r="O65" t="n">
        <v>19325.94</v>
      </c>
      <c r="P65" t="n">
        <v>233.67</v>
      </c>
      <c r="Q65" t="n">
        <v>452.56</v>
      </c>
      <c r="R65" t="n">
        <v>71.56</v>
      </c>
      <c r="S65" t="n">
        <v>57.64</v>
      </c>
      <c r="T65" t="n">
        <v>4864.97</v>
      </c>
      <c r="U65" t="n">
        <v>0.8100000000000001</v>
      </c>
      <c r="V65" t="n">
        <v>0.88</v>
      </c>
      <c r="W65" t="n">
        <v>6.81</v>
      </c>
      <c r="X65" t="n">
        <v>0.28</v>
      </c>
      <c r="Y65" t="n">
        <v>1</v>
      </c>
      <c r="Z65" t="n">
        <v>10</v>
      </c>
      <c r="AA65" t="n">
        <v>450.0182870286775</v>
      </c>
      <c r="AB65" t="n">
        <v>615.7348737182781</v>
      </c>
      <c r="AC65" t="n">
        <v>556.9700015599278</v>
      </c>
      <c r="AD65" t="n">
        <v>450018.2870286775</v>
      </c>
      <c r="AE65" t="n">
        <v>615734.8737182781</v>
      </c>
      <c r="AF65" t="n">
        <v>2.356930793489505e-05</v>
      </c>
      <c r="AG65" t="n">
        <v>31</v>
      </c>
      <c r="AH65" t="n">
        <v>556970.0015599278</v>
      </c>
    </row>
    <row r="66">
      <c r="A66" t="n">
        <v>64</v>
      </c>
      <c r="B66" t="n">
        <v>65</v>
      </c>
      <c r="C66" t="inlineStr">
        <is>
          <t xml:space="preserve">CONCLUIDO	</t>
        </is>
      </c>
      <c r="D66" t="n">
        <v>3.7757</v>
      </c>
      <c r="E66" t="n">
        <v>26.48</v>
      </c>
      <c r="F66" t="n">
        <v>24.01</v>
      </c>
      <c r="G66" t="n">
        <v>130.94</v>
      </c>
      <c r="H66" t="n">
        <v>1.94</v>
      </c>
      <c r="I66" t="n">
        <v>11</v>
      </c>
      <c r="J66" t="n">
        <v>155.15</v>
      </c>
      <c r="K66" t="n">
        <v>46.47</v>
      </c>
      <c r="L66" t="n">
        <v>17</v>
      </c>
      <c r="M66" t="n">
        <v>9</v>
      </c>
      <c r="N66" t="n">
        <v>26.68</v>
      </c>
      <c r="O66" t="n">
        <v>19369.26</v>
      </c>
      <c r="P66" t="n">
        <v>233.72</v>
      </c>
      <c r="Q66" t="n">
        <v>452.56</v>
      </c>
      <c r="R66" t="n">
        <v>71.41</v>
      </c>
      <c r="S66" t="n">
        <v>57.64</v>
      </c>
      <c r="T66" t="n">
        <v>4787.06</v>
      </c>
      <c r="U66" t="n">
        <v>0.8100000000000001</v>
      </c>
      <c r="V66" t="n">
        <v>0.88</v>
      </c>
      <c r="W66" t="n">
        <v>6.81</v>
      </c>
      <c r="X66" t="n">
        <v>0.28</v>
      </c>
      <c r="Y66" t="n">
        <v>1</v>
      </c>
      <c r="Z66" t="n">
        <v>10</v>
      </c>
      <c r="AA66" t="n">
        <v>450.0274026993139</v>
      </c>
      <c r="AB66" t="n">
        <v>615.7473461809979</v>
      </c>
      <c r="AC66" t="n">
        <v>556.9812836683109</v>
      </c>
      <c r="AD66" t="n">
        <v>450027.4026993139</v>
      </c>
      <c r="AE66" t="n">
        <v>615747.3461809979</v>
      </c>
      <c r="AF66" t="n">
        <v>2.35724295321528e-05</v>
      </c>
      <c r="AG66" t="n">
        <v>31</v>
      </c>
      <c r="AH66" t="n">
        <v>556981.2836683108</v>
      </c>
    </row>
    <row r="67">
      <c r="A67" t="n">
        <v>65</v>
      </c>
      <c r="B67" t="n">
        <v>65</v>
      </c>
      <c r="C67" t="inlineStr">
        <is>
          <t xml:space="preserve">CONCLUIDO	</t>
        </is>
      </c>
      <c r="D67" t="n">
        <v>3.7758</v>
      </c>
      <c r="E67" t="n">
        <v>26.48</v>
      </c>
      <c r="F67" t="n">
        <v>24</v>
      </c>
      <c r="G67" t="n">
        <v>130.94</v>
      </c>
      <c r="H67" t="n">
        <v>1.96</v>
      </c>
      <c r="I67" t="n">
        <v>11</v>
      </c>
      <c r="J67" t="n">
        <v>155.5</v>
      </c>
      <c r="K67" t="n">
        <v>46.47</v>
      </c>
      <c r="L67" t="n">
        <v>17.25</v>
      </c>
      <c r="M67" t="n">
        <v>9</v>
      </c>
      <c r="N67" t="n">
        <v>26.79</v>
      </c>
      <c r="O67" t="n">
        <v>19412.61</v>
      </c>
      <c r="P67" t="n">
        <v>233.81</v>
      </c>
      <c r="Q67" t="n">
        <v>452.58</v>
      </c>
      <c r="R67" t="n">
        <v>71.5</v>
      </c>
      <c r="S67" t="n">
        <v>57.64</v>
      </c>
      <c r="T67" t="n">
        <v>4833.81</v>
      </c>
      <c r="U67" t="n">
        <v>0.8100000000000001</v>
      </c>
      <c r="V67" t="n">
        <v>0.88</v>
      </c>
      <c r="W67" t="n">
        <v>6.81</v>
      </c>
      <c r="X67" t="n">
        <v>0.28</v>
      </c>
      <c r="Y67" t="n">
        <v>1</v>
      </c>
      <c r="Z67" t="n">
        <v>10</v>
      </c>
      <c r="AA67" t="n">
        <v>450.0707580818591</v>
      </c>
      <c r="AB67" t="n">
        <v>615.8066669281008</v>
      </c>
      <c r="AC67" t="n">
        <v>557.0349429265674</v>
      </c>
      <c r="AD67" t="n">
        <v>450070.7580818592</v>
      </c>
      <c r="AE67" t="n">
        <v>615806.6669281007</v>
      </c>
      <c r="AF67" t="n">
        <v>2.357305385160435e-05</v>
      </c>
      <c r="AG67" t="n">
        <v>31</v>
      </c>
      <c r="AH67" t="n">
        <v>557034.9429265674</v>
      </c>
    </row>
    <row r="68">
      <c r="A68" t="n">
        <v>66</v>
      </c>
      <c r="B68" t="n">
        <v>65</v>
      </c>
      <c r="C68" t="inlineStr">
        <is>
          <t xml:space="preserve">CONCLUIDO	</t>
        </is>
      </c>
      <c r="D68" t="n">
        <v>3.7763</v>
      </c>
      <c r="E68" t="n">
        <v>26.48</v>
      </c>
      <c r="F68" t="n">
        <v>24</v>
      </c>
      <c r="G68" t="n">
        <v>130.92</v>
      </c>
      <c r="H68" t="n">
        <v>1.99</v>
      </c>
      <c r="I68" t="n">
        <v>11</v>
      </c>
      <c r="J68" t="n">
        <v>155.85</v>
      </c>
      <c r="K68" t="n">
        <v>46.47</v>
      </c>
      <c r="L68" t="n">
        <v>17.5</v>
      </c>
      <c r="M68" t="n">
        <v>9</v>
      </c>
      <c r="N68" t="n">
        <v>26.89</v>
      </c>
      <c r="O68" t="n">
        <v>19456</v>
      </c>
      <c r="P68" t="n">
        <v>233.23</v>
      </c>
      <c r="Q68" t="n">
        <v>452.58</v>
      </c>
      <c r="R68" t="n">
        <v>71.5</v>
      </c>
      <c r="S68" t="n">
        <v>57.64</v>
      </c>
      <c r="T68" t="n">
        <v>4835.36</v>
      </c>
      <c r="U68" t="n">
        <v>0.8100000000000001</v>
      </c>
      <c r="V68" t="n">
        <v>0.88</v>
      </c>
      <c r="W68" t="n">
        <v>6.81</v>
      </c>
      <c r="X68" t="n">
        <v>0.28</v>
      </c>
      <c r="Y68" t="n">
        <v>1</v>
      </c>
      <c r="Z68" t="n">
        <v>10</v>
      </c>
      <c r="AA68" t="n">
        <v>449.6763623514741</v>
      </c>
      <c r="AB68" t="n">
        <v>615.2670372902763</v>
      </c>
      <c r="AC68" t="n">
        <v>556.546814784002</v>
      </c>
      <c r="AD68" t="n">
        <v>449676.3623514741</v>
      </c>
      <c r="AE68" t="n">
        <v>615267.0372902764</v>
      </c>
      <c r="AF68" t="n">
        <v>2.35761754488621e-05</v>
      </c>
      <c r="AG68" t="n">
        <v>31</v>
      </c>
      <c r="AH68" t="n">
        <v>556546.814784002</v>
      </c>
    </row>
    <row r="69">
      <c r="A69" t="n">
        <v>67</v>
      </c>
      <c r="B69" t="n">
        <v>65</v>
      </c>
      <c r="C69" t="inlineStr">
        <is>
          <t xml:space="preserve">CONCLUIDO	</t>
        </is>
      </c>
      <c r="D69" t="n">
        <v>3.776</v>
      </c>
      <c r="E69" t="n">
        <v>26.48</v>
      </c>
      <c r="F69" t="n">
        <v>24</v>
      </c>
      <c r="G69" t="n">
        <v>130.93</v>
      </c>
      <c r="H69" t="n">
        <v>2.01</v>
      </c>
      <c r="I69" t="n">
        <v>11</v>
      </c>
      <c r="J69" t="n">
        <v>156.21</v>
      </c>
      <c r="K69" t="n">
        <v>46.47</v>
      </c>
      <c r="L69" t="n">
        <v>17.75</v>
      </c>
      <c r="M69" t="n">
        <v>9</v>
      </c>
      <c r="N69" t="n">
        <v>26.99</v>
      </c>
      <c r="O69" t="n">
        <v>19499.43</v>
      </c>
      <c r="P69" t="n">
        <v>232.94</v>
      </c>
      <c r="Q69" t="n">
        <v>452.64</v>
      </c>
      <c r="R69" t="n">
        <v>71.31</v>
      </c>
      <c r="S69" t="n">
        <v>57.64</v>
      </c>
      <c r="T69" t="n">
        <v>4740.26</v>
      </c>
      <c r="U69" t="n">
        <v>0.8100000000000001</v>
      </c>
      <c r="V69" t="n">
        <v>0.88</v>
      </c>
      <c r="W69" t="n">
        <v>6.81</v>
      </c>
      <c r="X69" t="n">
        <v>0.28</v>
      </c>
      <c r="Y69" t="n">
        <v>1</v>
      </c>
      <c r="Z69" t="n">
        <v>10</v>
      </c>
      <c r="AA69" t="n">
        <v>449.5043279379435</v>
      </c>
      <c r="AB69" t="n">
        <v>615.031652216061</v>
      </c>
      <c r="AC69" t="n">
        <v>556.3338945309047</v>
      </c>
      <c r="AD69" t="n">
        <v>449504.3279379435</v>
      </c>
      <c r="AE69" t="n">
        <v>615031.652216061</v>
      </c>
      <c r="AF69" t="n">
        <v>2.357430249050745e-05</v>
      </c>
      <c r="AG69" t="n">
        <v>31</v>
      </c>
      <c r="AH69" t="n">
        <v>556333.8945309047</v>
      </c>
    </row>
    <row r="70">
      <c r="A70" t="n">
        <v>68</v>
      </c>
      <c r="B70" t="n">
        <v>65</v>
      </c>
      <c r="C70" t="inlineStr">
        <is>
          <t xml:space="preserve">CONCLUIDO	</t>
        </is>
      </c>
      <c r="D70" t="n">
        <v>3.7743</v>
      </c>
      <c r="E70" t="n">
        <v>26.5</v>
      </c>
      <c r="F70" t="n">
        <v>24.02</v>
      </c>
      <c r="G70" t="n">
        <v>130.99</v>
      </c>
      <c r="H70" t="n">
        <v>2.04</v>
      </c>
      <c r="I70" t="n">
        <v>11</v>
      </c>
      <c r="J70" t="n">
        <v>156.56</v>
      </c>
      <c r="K70" t="n">
        <v>46.47</v>
      </c>
      <c r="L70" t="n">
        <v>18</v>
      </c>
      <c r="M70" t="n">
        <v>9</v>
      </c>
      <c r="N70" t="n">
        <v>27.09</v>
      </c>
      <c r="O70" t="n">
        <v>19542.89</v>
      </c>
      <c r="P70" t="n">
        <v>232.34</v>
      </c>
      <c r="Q70" t="n">
        <v>452.57</v>
      </c>
      <c r="R70" t="n">
        <v>71.95</v>
      </c>
      <c r="S70" t="n">
        <v>57.64</v>
      </c>
      <c r="T70" t="n">
        <v>5056.36</v>
      </c>
      <c r="U70" t="n">
        <v>0.8</v>
      </c>
      <c r="V70" t="n">
        <v>0.88</v>
      </c>
      <c r="W70" t="n">
        <v>6.81</v>
      </c>
      <c r="X70" t="n">
        <v>0.29</v>
      </c>
      <c r="Y70" t="n">
        <v>1</v>
      </c>
      <c r="Z70" t="n">
        <v>10</v>
      </c>
      <c r="AA70" t="n">
        <v>449.2169720835287</v>
      </c>
      <c r="AB70" t="n">
        <v>614.6384792588053</v>
      </c>
      <c r="AC70" t="n">
        <v>555.9782454488677</v>
      </c>
      <c r="AD70" t="n">
        <v>449216.9720835287</v>
      </c>
      <c r="AE70" t="n">
        <v>614638.4792588053</v>
      </c>
      <c r="AF70" t="n">
        <v>2.356368905983111e-05</v>
      </c>
      <c r="AG70" t="n">
        <v>31</v>
      </c>
      <c r="AH70" t="n">
        <v>555978.2454488677</v>
      </c>
    </row>
    <row r="71">
      <c r="A71" t="n">
        <v>69</v>
      </c>
      <c r="B71" t="n">
        <v>65</v>
      </c>
      <c r="C71" t="inlineStr">
        <is>
          <t xml:space="preserve">CONCLUIDO	</t>
        </is>
      </c>
      <c r="D71" t="n">
        <v>3.7747</v>
      </c>
      <c r="E71" t="n">
        <v>26.49</v>
      </c>
      <c r="F71" t="n">
        <v>24.01</v>
      </c>
      <c r="G71" t="n">
        <v>130.98</v>
      </c>
      <c r="H71" t="n">
        <v>2.06</v>
      </c>
      <c r="I71" t="n">
        <v>11</v>
      </c>
      <c r="J71" t="n">
        <v>156.91</v>
      </c>
      <c r="K71" t="n">
        <v>46.47</v>
      </c>
      <c r="L71" t="n">
        <v>18.25</v>
      </c>
      <c r="M71" t="n">
        <v>9</v>
      </c>
      <c r="N71" t="n">
        <v>27.19</v>
      </c>
      <c r="O71" t="n">
        <v>19586.39</v>
      </c>
      <c r="P71" t="n">
        <v>230.46</v>
      </c>
      <c r="Q71" t="n">
        <v>452.55</v>
      </c>
      <c r="R71" t="n">
        <v>71.68000000000001</v>
      </c>
      <c r="S71" t="n">
        <v>57.64</v>
      </c>
      <c r="T71" t="n">
        <v>4925.33</v>
      </c>
      <c r="U71" t="n">
        <v>0.8</v>
      </c>
      <c r="V71" t="n">
        <v>0.88</v>
      </c>
      <c r="W71" t="n">
        <v>6.81</v>
      </c>
      <c r="X71" t="n">
        <v>0.29</v>
      </c>
      <c r="Y71" t="n">
        <v>1</v>
      </c>
      <c r="Z71" t="n">
        <v>10</v>
      </c>
      <c r="AA71" t="n">
        <v>447.9843912187102</v>
      </c>
      <c r="AB71" t="n">
        <v>612.9520077419304</v>
      </c>
      <c r="AC71" t="n">
        <v>554.4527284065858</v>
      </c>
      <c r="AD71" t="n">
        <v>447984.3912187102</v>
      </c>
      <c r="AE71" t="n">
        <v>612952.0077419304</v>
      </c>
      <c r="AF71" t="n">
        <v>2.356618633763731e-05</v>
      </c>
      <c r="AG71" t="n">
        <v>31</v>
      </c>
      <c r="AH71" t="n">
        <v>554452.7284065859</v>
      </c>
    </row>
    <row r="72">
      <c r="A72" t="n">
        <v>70</v>
      </c>
      <c r="B72" t="n">
        <v>65</v>
      </c>
      <c r="C72" t="inlineStr">
        <is>
          <t xml:space="preserve">CONCLUIDO	</t>
        </is>
      </c>
      <c r="D72" t="n">
        <v>3.7834</v>
      </c>
      <c r="E72" t="n">
        <v>26.43</v>
      </c>
      <c r="F72" t="n">
        <v>23.98</v>
      </c>
      <c r="G72" t="n">
        <v>143.87</v>
      </c>
      <c r="H72" t="n">
        <v>2.08</v>
      </c>
      <c r="I72" t="n">
        <v>10</v>
      </c>
      <c r="J72" t="n">
        <v>157.26</v>
      </c>
      <c r="K72" t="n">
        <v>46.47</v>
      </c>
      <c r="L72" t="n">
        <v>18.5</v>
      </c>
      <c r="M72" t="n">
        <v>8</v>
      </c>
      <c r="N72" t="n">
        <v>27.3</v>
      </c>
      <c r="O72" t="n">
        <v>19629.92</v>
      </c>
      <c r="P72" t="n">
        <v>229.83</v>
      </c>
      <c r="Q72" t="n">
        <v>452.57</v>
      </c>
      <c r="R72" t="n">
        <v>70.53</v>
      </c>
      <c r="S72" t="n">
        <v>57.64</v>
      </c>
      <c r="T72" t="n">
        <v>4355.07</v>
      </c>
      <c r="U72" t="n">
        <v>0.82</v>
      </c>
      <c r="V72" t="n">
        <v>0.88</v>
      </c>
      <c r="W72" t="n">
        <v>6.81</v>
      </c>
      <c r="X72" t="n">
        <v>0.25</v>
      </c>
      <c r="Y72" t="n">
        <v>1</v>
      </c>
      <c r="Z72" t="n">
        <v>10</v>
      </c>
      <c r="AA72" t="n">
        <v>447.1593598876566</v>
      </c>
      <c r="AB72" t="n">
        <v>611.8231634769695</v>
      </c>
      <c r="AC72" t="n">
        <v>553.4316194539298</v>
      </c>
      <c r="AD72" t="n">
        <v>447159.3598876566</v>
      </c>
      <c r="AE72" t="n">
        <v>611823.1634769695</v>
      </c>
      <c r="AF72" t="n">
        <v>2.362050212992211e-05</v>
      </c>
      <c r="AG72" t="n">
        <v>31</v>
      </c>
      <c r="AH72" t="n">
        <v>553431.6194539298</v>
      </c>
    </row>
    <row r="73">
      <c r="A73" t="n">
        <v>71</v>
      </c>
      <c r="B73" t="n">
        <v>65</v>
      </c>
      <c r="C73" t="inlineStr">
        <is>
          <t xml:space="preserve">CONCLUIDO	</t>
        </is>
      </c>
      <c r="D73" t="n">
        <v>3.7829</v>
      </c>
      <c r="E73" t="n">
        <v>26.43</v>
      </c>
      <c r="F73" t="n">
        <v>23.98</v>
      </c>
      <c r="G73" t="n">
        <v>143.89</v>
      </c>
      <c r="H73" t="n">
        <v>2.11</v>
      </c>
      <c r="I73" t="n">
        <v>10</v>
      </c>
      <c r="J73" t="n">
        <v>157.62</v>
      </c>
      <c r="K73" t="n">
        <v>46.47</v>
      </c>
      <c r="L73" t="n">
        <v>18.75</v>
      </c>
      <c r="M73" t="n">
        <v>8</v>
      </c>
      <c r="N73" t="n">
        <v>27.4</v>
      </c>
      <c r="O73" t="n">
        <v>19673.48</v>
      </c>
      <c r="P73" t="n">
        <v>229.89</v>
      </c>
      <c r="Q73" t="n">
        <v>452.64</v>
      </c>
      <c r="R73" t="n">
        <v>70.69</v>
      </c>
      <c r="S73" t="n">
        <v>57.64</v>
      </c>
      <c r="T73" t="n">
        <v>4431.34</v>
      </c>
      <c r="U73" t="n">
        <v>0.82</v>
      </c>
      <c r="V73" t="n">
        <v>0.88</v>
      </c>
      <c r="W73" t="n">
        <v>6.81</v>
      </c>
      <c r="X73" t="n">
        <v>0.26</v>
      </c>
      <c r="Y73" t="n">
        <v>1</v>
      </c>
      <c r="Z73" t="n">
        <v>10</v>
      </c>
      <c r="AA73" t="n">
        <v>447.2202136788023</v>
      </c>
      <c r="AB73" t="n">
        <v>611.9064263186948</v>
      </c>
      <c r="AC73" t="n">
        <v>553.5069358069011</v>
      </c>
      <c r="AD73" t="n">
        <v>447220.2136788023</v>
      </c>
      <c r="AE73" t="n">
        <v>611906.4263186948</v>
      </c>
      <c r="AF73" t="n">
        <v>2.361738053266436e-05</v>
      </c>
      <c r="AG73" t="n">
        <v>31</v>
      </c>
      <c r="AH73" t="n">
        <v>553506.9358069011</v>
      </c>
    </row>
    <row r="74">
      <c r="A74" t="n">
        <v>72</v>
      </c>
      <c r="B74" t="n">
        <v>65</v>
      </c>
      <c r="C74" t="inlineStr">
        <is>
          <t xml:space="preserve">CONCLUIDO	</t>
        </is>
      </c>
      <c r="D74" t="n">
        <v>3.7831</v>
      </c>
      <c r="E74" t="n">
        <v>26.43</v>
      </c>
      <c r="F74" t="n">
        <v>23.98</v>
      </c>
      <c r="G74" t="n">
        <v>143.88</v>
      </c>
      <c r="H74" t="n">
        <v>2.13</v>
      </c>
      <c r="I74" t="n">
        <v>10</v>
      </c>
      <c r="J74" t="n">
        <v>157.97</v>
      </c>
      <c r="K74" t="n">
        <v>46.47</v>
      </c>
      <c r="L74" t="n">
        <v>19</v>
      </c>
      <c r="M74" t="n">
        <v>8</v>
      </c>
      <c r="N74" t="n">
        <v>27.5</v>
      </c>
      <c r="O74" t="n">
        <v>19717.08</v>
      </c>
      <c r="P74" t="n">
        <v>229.89</v>
      </c>
      <c r="Q74" t="n">
        <v>452.57</v>
      </c>
      <c r="R74" t="n">
        <v>70.83</v>
      </c>
      <c r="S74" t="n">
        <v>57.64</v>
      </c>
      <c r="T74" t="n">
        <v>4500.72</v>
      </c>
      <c r="U74" t="n">
        <v>0.8100000000000001</v>
      </c>
      <c r="V74" t="n">
        <v>0.88</v>
      </c>
      <c r="W74" t="n">
        <v>6.81</v>
      </c>
      <c r="X74" t="n">
        <v>0.26</v>
      </c>
      <c r="Y74" t="n">
        <v>1</v>
      </c>
      <c r="Z74" t="n">
        <v>10</v>
      </c>
      <c r="AA74" t="n">
        <v>447.2112141452661</v>
      </c>
      <c r="AB74" t="n">
        <v>611.8941127598792</v>
      </c>
      <c r="AC74" t="n">
        <v>553.4957974368567</v>
      </c>
      <c r="AD74" t="n">
        <v>447211.2141452661</v>
      </c>
      <c r="AE74" t="n">
        <v>611894.1127598792</v>
      </c>
      <c r="AF74" t="n">
        <v>2.361862917156746e-05</v>
      </c>
      <c r="AG74" t="n">
        <v>31</v>
      </c>
      <c r="AH74" t="n">
        <v>553495.7974368567</v>
      </c>
    </row>
    <row r="75">
      <c r="A75" t="n">
        <v>73</v>
      </c>
      <c r="B75" t="n">
        <v>65</v>
      </c>
      <c r="C75" t="inlineStr">
        <is>
          <t xml:space="preserve">CONCLUIDO	</t>
        </is>
      </c>
      <c r="D75" t="n">
        <v>3.7837</v>
      </c>
      <c r="E75" t="n">
        <v>26.43</v>
      </c>
      <c r="F75" t="n">
        <v>23.98</v>
      </c>
      <c r="G75" t="n">
        <v>143.86</v>
      </c>
      <c r="H75" t="n">
        <v>2.15</v>
      </c>
      <c r="I75" t="n">
        <v>10</v>
      </c>
      <c r="J75" t="n">
        <v>158.32</v>
      </c>
      <c r="K75" t="n">
        <v>46.47</v>
      </c>
      <c r="L75" t="n">
        <v>19.25</v>
      </c>
      <c r="M75" t="n">
        <v>8</v>
      </c>
      <c r="N75" t="n">
        <v>27.61</v>
      </c>
      <c r="O75" t="n">
        <v>19760.72</v>
      </c>
      <c r="P75" t="n">
        <v>229.24</v>
      </c>
      <c r="Q75" t="n">
        <v>452.57</v>
      </c>
      <c r="R75" t="n">
        <v>70.59</v>
      </c>
      <c r="S75" t="n">
        <v>57.64</v>
      </c>
      <c r="T75" t="n">
        <v>4382.41</v>
      </c>
      <c r="U75" t="n">
        <v>0.82</v>
      </c>
      <c r="V75" t="n">
        <v>0.88</v>
      </c>
      <c r="W75" t="n">
        <v>6.81</v>
      </c>
      <c r="X75" t="n">
        <v>0.25</v>
      </c>
      <c r="Y75" t="n">
        <v>1</v>
      </c>
      <c r="Z75" t="n">
        <v>10</v>
      </c>
      <c r="AA75" t="n">
        <v>446.7687228351647</v>
      </c>
      <c r="AB75" t="n">
        <v>611.2886766280598</v>
      </c>
      <c r="AC75" t="n">
        <v>552.948143279723</v>
      </c>
      <c r="AD75" t="n">
        <v>446768.7228351647</v>
      </c>
      <c r="AE75" t="n">
        <v>611288.6766280597</v>
      </c>
      <c r="AF75" t="n">
        <v>2.362237508827676e-05</v>
      </c>
      <c r="AG75" t="n">
        <v>31</v>
      </c>
      <c r="AH75" t="n">
        <v>552948.143279723</v>
      </c>
    </row>
    <row r="76">
      <c r="A76" t="n">
        <v>74</v>
      </c>
      <c r="B76" t="n">
        <v>65</v>
      </c>
      <c r="C76" t="inlineStr">
        <is>
          <t xml:space="preserve">CONCLUIDO	</t>
        </is>
      </c>
      <c r="D76" t="n">
        <v>3.7824</v>
      </c>
      <c r="E76" t="n">
        <v>26.44</v>
      </c>
      <c r="F76" t="n">
        <v>23.99</v>
      </c>
      <c r="G76" t="n">
        <v>143.91</v>
      </c>
      <c r="H76" t="n">
        <v>2.18</v>
      </c>
      <c r="I76" t="n">
        <v>10</v>
      </c>
      <c r="J76" t="n">
        <v>158.68</v>
      </c>
      <c r="K76" t="n">
        <v>46.47</v>
      </c>
      <c r="L76" t="n">
        <v>19.5</v>
      </c>
      <c r="M76" t="n">
        <v>8</v>
      </c>
      <c r="N76" t="n">
        <v>27.71</v>
      </c>
      <c r="O76" t="n">
        <v>19804.39</v>
      </c>
      <c r="P76" t="n">
        <v>228.52</v>
      </c>
      <c r="Q76" t="n">
        <v>452.6</v>
      </c>
      <c r="R76" t="n">
        <v>70.92</v>
      </c>
      <c r="S76" t="n">
        <v>57.64</v>
      </c>
      <c r="T76" t="n">
        <v>4548.78</v>
      </c>
      <c r="U76" t="n">
        <v>0.8100000000000001</v>
      </c>
      <c r="V76" t="n">
        <v>0.88</v>
      </c>
      <c r="W76" t="n">
        <v>6.81</v>
      </c>
      <c r="X76" t="n">
        <v>0.26</v>
      </c>
      <c r="Y76" t="n">
        <v>1</v>
      </c>
      <c r="Z76" t="n">
        <v>10</v>
      </c>
      <c r="AA76" t="n">
        <v>446.3763686427906</v>
      </c>
      <c r="AB76" t="n">
        <v>610.751840312608</v>
      </c>
      <c r="AC76" t="n">
        <v>552.4625418687635</v>
      </c>
      <c r="AD76" t="n">
        <v>446376.3686427906</v>
      </c>
      <c r="AE76" t="n">
        <v>610751.8403126081</v>
      </c>
      <c r="AF76" t="n">
        <v>2.361425893540662e-05</v>
      </c>
      <c r="AG76" t="n">
        <v>31</v>
      </c>
      <c r="AH76" t="n">
        <v>552462.5418687635</v>
      </c>
    </row>
    <row r="77">
      <c r="A77" t="n">
        <v>75</v>
      </c>
      <c r="B77" t="n">
        <v>65</v>
      </c>
      <c r="C77" t="inlineStr">
        <is>
          <t xml:space="preserve">CONCLUIDO	</t>
        </is>
      </c>
      <c r="D77" t="n">
        <v>3.7825</v>
      </c>
      <c r="E77" t="n">
        <v>26.44</v>
      </c>
      <c r="F77" t="n">
        <v>23.99</v>
      </c>
      <c r="G77" t="n">
        <v>143.91</v>
      </c>
      <c r="H77" t="n">
        <v>2.2</v>
      </c>
      <c r="I77" t="n">
        <v>10</v>
      </c>
      <c r="J77" t="n">
        <v>159.03</v>
      </c>
      <c r="K77" t="n">
        <v>46.47</v>
      </c>
      <c r="L77" t="n">
        <v>19.75</v>
      </c>
      <c r="M77" t="n">
        <v>8</v>
      </c>
      <c r="N77" t="n">
        <v>27.82</v>
      </c>
      <c r="O77" t="n">
        <v>19848.23</v>
      </c>
      <c r="P77" t="n">
        <v>227.16</v>
      </c>
      <c r="Q77" t="n">
        <v>452.6</v>
      </c>
      <c r="R77" t="n">
        <v>71.01000000000001</v>
      </c>
      <c r="S77" t="n">
        <v>57.64</v>
      </c>
      <c r="T77" t="n">
        <v>4594.12</v>
      </c>
      <c r="U77" t="n">
        <v>0.8100000000000001</v>
      </c>
      <c r="V77" t="n">
        <v>0.88</v>
      </c>
      <c r="W77" t="n">
        <v>6.81</v>
      </c>
      <c r="X77" t="n">
        <v>0.26</v>
      </c>
      <c r="Y77" t="n">
        <v>1</v>
      </c>
      <c r="Z77" t="n">
        <v>10</v>
      </c>
      <c r="AA77" t="n">
        <v>445.5022641336427</v>
      </c>
      <c r="AB77" t="n">
        <v>609.5558519604226</v>
      </c>
      <c r="AC77" t="n">
        <v>551.3806969663306</v>
      </c>
      <c r="AD77" t="n">
        <v>445502.2641336427</v>
      </c>
      <c r="AE77" t="n">
        <v>609555.8519604226</v>
      </c>
      <c r="AF77" t="n">
        <v>2.361488325485816e-05</v>
      </c>
      <c r="AG77" t="n">
        <v>31</v>
      </c>
      <c r="AH77" t="n">
        <v>551380.6969663305</v>
      </c>
    </row>
    <row r="78">
      <c r="A78" t="n">
        <v>76</v>
      </c>
      <c r="B78" t="n">
        <v>65</v>
      </c>
      <c r="C78" t="inlineStr">
        <is>
          <t xml:space="preserve">CONCLUIDO	</t>
        </is>
      </c>
      <c r="D78" t="n">
        <v>3.7833</v>
      </c>
      <c r="E78" t="n">
        <v>26.43</v>
      </c>
      <c r="F78" t="n">
        <v>23.98</v>
      </c>
      <c r="G78" t="n">
        <v>143.88</v>
      </c>
      <c r="H78" t="n">
        <v>2.22</v>
      </c>
      <c r="I78" t="n">
        <v>10</v>
      </c>
      <c r="J78" t="n">
        <v>159.39</v>
      </c>
      <c r="K78" t="n">
        <v>46.47</v>
      </c>
      <c r="L78" t="n">
        <v>20</v>
      </c>
      <c r="M78" t="n">
        <v>8</v>
      </c>
      <c r="N78" t="n">
        <v>27.92</v>
      </c>
      <c r="O78" t="n">
        <v>19891.97</v>
      </c>
      <c r="P78" t="n">
        <v>224.99</v>
      </c>
      <c r="Q78" t="n">
        <v>452.61</v>
      </c>
      <c r="R78" t="n">
        <v>70.64</v>
      </c>
      <c r="S78" t="n">
        <v>57.64</v>
      </c>
      <c r="T78" t="n">
        <v>4409.99</v>
      </c>
      <c r="U78" t="n">
        <v>0.82</v>
      </c>
      <c r="V78" t="n">
        <v>0.88</v>
      </c>
      <c r="W78" t="n">
        <v>6.81</v>
      </c>
      <c r="X78" t="n">
        <v>0.26</v>
      </c>
      <c r="Y78" t="n">
        <v>1</v>
      </c>
      <c r="Z78" t="n">
        <v>10</v>
      </c>
      <c r="AA78" t="n">
        <v>444.0696655580211</v>
      </c>
      <c r="AB78" t="n">
        <v>607.5957073874686</v>
      </c>
      <c r="AC78" t="n">
        <v>549.607625840339</v>
      </c>
      <c r="AD78" t="n">
        <v>444069.6655580212</v>
      </c>
      <c r="AE78" t="n">
        <v>607595.7073874685</v>
      </c>
      <c r="AF78" t="n">
        <v>2.361987781047056e-05</v>
      </c>
      <c r="AG78" t="n">
        <v>31</v>
      </c>
      <c r="AH78" t="n">
        <v>549607.625840339</v>
      </c>
    </row>
    <row r="79">
      <c r="A79" t="n">
        <v>77</v>
      </c>
      <c r="B79" t="n">
        <v>65</v>
      </c>
      <c r="C79" t="inlineStr">
        <is>
          <t xml:space="preserve">CONCLUIDO	</t>
        </is>
      </c>
      <c r="D79" t="n">
        <v>3.7909</v>
      </c>
      <c r="E79" t="n">
        <v>26.38</v>
      </c>
      <c r="F79" t="n">
        <v>23.95</v>
      </c>
      <c r="G79" t="n">
        <v>159.69</v>
      </c>
      <c r="H79" t="n">
        <v>2.25</v>
      </c>
      <c r="I79" t="n">
        <v>9</v>
      </c>
      <c r="J79" t="n">
        <v>159.74</v>
      </c>
      <c r="K79" t="n">
        <v>46.47</v>
      </c>
      <c r="L79" t="n">
        <v>20.25</v>
      </c>
      <c r="M79" t="n">
        <v>7</v>
      </c>
      <c r="N79" t="n">
        <v>28.03</v>
      </c>
      <c r="O79" t="n">
        <v>19935.76</v>
      </c>
      <c r="P79" t="n">
        <v>224.81</v>
      </c>
      <c r="Q79" t="n">
        <v>452.58</v>
      </c>
      <c r="R79" t="n">
        <v>69.83</v>
      </c>
      <c r="S79" t="n">
        <v>57.64</v>
      </c>
      <c r="T79" t="n">
        <v>4009.81</v>
      </c>
      <c r="U79" t="n">
        <v>0.83</v>
      </c>
      <c r="V79" t="n">
        <v>0.89</v>
      </c>
      <c r="W79" t="n">
        <v>6.81</v>
      </c>
      <c r="X79" t="n">
        <v>0.23</v>
      </c>
      <c r="Y79" t="n">
        <v>1</v>
      </c>
      <c r="Z79" t="n">
        <v>10</v>
      </c>
      <c r="AA79" t="n">
        <v>443.5908384800353</v>
      </c>
      <c r="AB79" t="n">
        <v>606.9405550550085</v>
      </c>
      <c r="AC79" t="n">
        <v>549.0150003269769</v>
      </c>
      <c r="AD79" t="n">
        <v>443590.8384800353</v>
      </c>
      <c r="AE79" t="n">
        <v>606940.5550550085</v>
      </c>
      <c r="AF79" t="n">
        <v>2.366732608878832e-05</v>
      </c>
      <c r="AG79" t="n">
        <v>31</v>
      </c>
      <c r="AH79" t="n">
        <v>549015.0003269769</v>
      </c>
    </row>
    <row r="80">
      <c r="A80" t="n">
        <v>78</v>
      </c>
      <c r="B80" t="n">
        <v>65</v>
      </c>
      <c r="C80" t="inlineStr">
        <is>
          <t xml:space="preserve">CONCLUIDO	</t>
        </is>
      </c>
      <c r="D80" t="n">
        <v>3.7912</v>
      </c>
      <c r="E80" t="n">
        <v>26.38</v>
      </c>
      <c r="F80" t="n">
        <v>23.95</v>
      </c>
      <c r="G80" t="n">
        <v>159.68</v>
      </c>
      <c r="H80" t="n">
        <v>2.27</v>
      </c>
      <c r="I80" t="n">
        <v>9</v>
      </c>
      <c r="J80" t="n">
        <v>160.1</v>
      </c>
      <c r="K80" t="n">
        <v>46.47</v>
      </c>
      <c r="L80" t="n">
        <v>20.5</v>
      </c>
      <c r="M80" t="n">
        <v>7</v>
      </c>
      <c r="N80" t="n">
        <v>28.13</v>
      </c>
      <c r="O80" t="n">
        <v>19979.57</v>
      </c>
      <c r="P80" t="n">
        <v>224.89</v>
      </c>
      <c r="Q80" t="n">
        <v>452.56</v>
      </c>
      <c r="R80" t="n">
        <v>69.64</v>
      </c>
      <c r="S80" t="n">
        <v>57.64</v>
      </c>
      <c r="T80" t="n">
        <v>3915.19</v>
      </c>
      <c r="U80" t="n">
        <v>0.83</v>
      </c>
      <c r="V80" t="n">
        <v>0.89</v>
      </c>
      <c r="W80" t="n">
        <v>6.81</v>
      </c>
      <c r="X80" t="n">
        <v>0.23</v>
      </c>
      <c r="Y80" t="n">
        <v>1</v>
      </c>
      <c r="Z80" t="n">
        <v>10</v>
      </c>
      <c r="AA80" t="n">
        <v>443.6286923178009</v>
      </c>
      <c r="AB80" t="n">
        <v>606.9923483458329</v>
      </c>
      <c r="AC80" t="n">
        <v>549.0618505388172</v>
      </c>
      <c r="AD80" t="n">
        <v>443628.6923178009</v>
      </c>
      <c r="AE80" t="n">
        <v>606992.3483458329</v>
      </c>
      <c r="AF80" t="n">
        <v>2.366919904714296e-05</v>
      </c>
      <c r="AG80" t="n">
        <v>31</v>
      </c>
      <c r="AH80" t="n">
        <v>549061.8505388172</v>
      </c>
    </row>
    <row r="81">
      <c r="A81" t="n">
        <v>79</v>
      </c>
      <c r="B81" t="n">
        <v>65</v>
      </c>
      <c r="C81" t="inlineStr">
        <is>
          <t xml:space="preserve">CONCLUIDO	</t>
        </is>
      </c>
      <c r="D81" t="n">
        <v>3.7921</v>
      </c>
      <c r="E81" t="n">
        <v>26.37</v>
      </c>
      <c r="F81" t="n">
        <v>23.95</v>
      </c>
      <c r="G81" t="n">
        <v>159.63</v>
      </c>
      <c r="H81" t="n">
        <v>2.29</v>
      </c>
      <c r="I81" t="n">
        <v>9</v>
      </c>
      <c r="J81" t="n">
        <v>160.45</v>
      </c>
      <c r="K81" t="n">
        <v>46.47</v>
      </c>
      <c r="L81" t="n">
        <v>20.75</v>
      </c>
      <c r="M81" t="n">
        <v>7</v>
      </c>
      <c r="N81" t="n">
        <v>28.24</v>
      </c>
      <c r="O81" t="n">
        <v>20023.43</v>
      </c>
      <c r="P81" t="n">
        <v>225.47</v>
      </c>
      <c r="Q81" t="n">
        <v>452.58</v>
      </c>
      <c r="R81" t="n">
        <v>69.54000000000001</v>
      </c>
      <c r="S81" t="n">
        <v>57.64</v>
      </c>
      <c r="T81" t="n">
        <v>3863.96</v>
      </c>
      <c r="U81" t="n">
        <v>0.83</v>
      </c>
      <c r="V81" t="n">
        <v>0.89</v>
      </c>
      <c r="W81" t="n">
        <v>6.81</v>
      </c>
      <c r="X81" t="n">
        <v>0.22</v>
      </c>
      <c r="Y81" t="n">
        <v>1</v>
      </c>
      <c r="Z81" t="n">
        <v>10</v>
      </c>
      <c r="AA81" t="n">
        <v>443.9590740974033</v>
      </c>
      <c r="AB81" t="n">
        <v>607.4443912721001</v>
      </c>
      <c r="AC81" t="n">
        <v>549.470751122648</v>
      </c>
      <c r="AD81" t="n">
        <v>443959.0740974033</v>
      </c>
      <c r="AE81" t="n">
        <v>607444.3912721002</v>
      </c>
      <c r="AF81" t="n">
        <v>2.367481792220691e-05</v>
      </c>
      <c r="AG81" t="n">
        <v>31</v>
      </c>
      <c r="AH81" t="n">
        <v>549470.751122648</v>
      </c>
    </row>
    <row r="82">
      <c r="A82" t="n">
        <v>80</v>
      </c>
      <c r="B82" t="n">
        <v>65</v>
      </c>
      <c r="C82" t="inlineStr">
        <is>
          <t xml:space="preserve">CONCLUIDO	</t>
        </is>
      </c>
      <c r="D82" t="n">
        <v>3.7925</v>
      </c>
      <c r="E82" t="n">
        <v>26.37</v>
      </c>
      <c r="F82" t="n">
        <v>23.94</v>
      </c>
      <c r="G82" t="n">
        <v>159.62</v>
      </c>
      <c r="H82" t="n">
        <v>2.31</v>
      </c>
      <c r="I82" t="n">
        <v>9</v>
      </c>
      <c r="J82" t="n">
        <v>160.81</v>
      </c>
      <c r="K82" t="n">
        <v>46.47</v>
      </c>
      <c r="L82" t="n">
        <v>21</v>
      </c>
      <c r="M82" t="n">
        <v>7</v>
      </c>
      <c r="N82" t="n">
        <v>28.34</v>
      </c>
      <c r="O82" t="n">
        <v>20067.32</v>
      </c>
      <c r="P82" t="n">
        <v>225.35</v>
      </c>
      <c r="Q82" t="n">
        <v>452.55</v>
      </c>
      <c r="R82" t="n">
        <v>69.47</v>
      </c>
      <c r="S82" t="n">
        <v>57.64</v>
      </c>
      <c r="T82" t="n">
        <v>3827.58</v>
      </c>
      <c r="U82" t="n">
        <v>0.83</v>
      </c>
      <c r="V82" t="n">
        <v>0.89</v>
      </c>
      <c r="W82" t="n">
        <v>6.81</v>
      </c>
      <c r="X82" t="n">
        <v>0.22</v>
      </c>
      <c r="Y82" t="n">
        <v>1</v>
      </c>
      <c r="Z82" t="n">
        <v>10</v>
      </c>
      <c r="AA82" t="n">
        <v>443.8552642337913</v>
      </c>
      <c r="AB82" t="n">
        <v>607.3023540369384</v>
      </c>
      <c r="AC82" t="n">
        <v>549.3422697218593</v>
      </c>
      <c r="AD82" t="n">
        <v>443855.2642337913</v>
      </c>
      <c r="AE82" t="n">
        <v>607302.3540369384</v>
      </c>
      <c r="AF82" t="n">
        <v>2.367731520001311e-05</v>
      </c>
      <c r="AG82" t="n">
        <v>31</v>
      </c>
      <c r="AH82" t="n">
        <v>549342.2697218594</v>
      </c>
    </row>
    <row r="83">
      <c r="A83" t="n">
        <v>81</v>
      </c>
      <c r="B83" t="n">
        <v>65</v>
      </c>
      <c r="C83" t="inlineStr">
        <is>
          <t xml:space="preserve">CONCLUIDO	</t>
        </is>
      </c>
      <c r="D83" t="n">
        <v>3.7898</v>
      </c>
      <c r="E83" t="n">
        <v>26.39</v>
      </c>
      <c r="F83" t="n">
        <v>23.96</v>
      </c>
      <c r="G83" t="n">
        <v>159.74</v>
      </c>
      <c r="H83" t="n">
        <v>2.34</v>
      </c>
      <c r="I83" t="n">
        <v>9</v>
      </c>
      <c r="J83" t="n">
        <v>161.17</v>
      </c>
      <c r="K83" t="n">
        <v>46.47</v>
      </c>
      <c r="L83" t="n">
        <v>21.25</v>
      </c>
      <c r="M83" t="n">
        <v>6</v>
      </c>
      <c r="N83" t="n">
        <v>28.45</v>
      </c>
      <c r="O83" t="n">
        <v>20111.25</v>
      </c>
      <c r="P83" t="n">
        <v>225.38</v>
      </c>
      <c r="Q83" t="n">
        <v>452.57</v>
      </c>
      <c r="R83" t="n">
        <v>69.97</v>
      </c>
      <c r="S83" t="n">
        <v>57.64</v>
      </c>
      <c r="T83" t="n">
        <v>4075.63</v>
      </c>
      <c r="U83" t="n">
        <v>0.82</v>
      </c>
      <c r="V83" t="n">
        <v>0.88</v>
      </c>
      <c r="W83" t="n">
        <v>6.81</v>
      </c>
      <c r="X83" t="n">
        <v>0.24</v>
      </c>
      <c r="Y83" t="n">
        <v>1</v>
      </c>
      <c r="Z83" t="n">
        <v>10</v>
      </c>
      <c r="AA83" t="n">
        <v>444.0126454983152</v>
      </c>
      <c r="AB83" t="n">
        <v>607.5176900262313</v>
      </c>
      <c r="AC83" t="n">
        <v>549.5370543465602</v>
      </c>
      <c r="AD83" t="n">
        <v>444012.6454983152</v>
      </c>
      <c r="AE83" t="n">
        <v>607517.6900262313</v>
      </c>
      <c r="AF83" t="n">
        <v>2.366045857482127e-05</v>
      </c>
      <c r="AG83" t="n">
        <v>31</v>
      </c>
      <c r="AH83" t="n">
        <v>549537.0543465603</v>
      </c>
    </row>
    <row r="84">
      <c r="A84" t="n">
        <v>82</v>
      </c>
      <c r="B84" t="n">
        <v>65</v>
      </c>
      <c r="C84" t="inlineStr">
        <is>
          <t xml:space="preserve">CONCLUIDO	</t>
        </is>
      </c>
      <c r="D84" t="n">
        <v>3.7906</v>
      </c>
      <c r="E84" t="n">
        <v>26.38</v>
      </c>
      <c r="F84" t="n">
        <v>23.96</v>
      </c>
      <c r="G84" t="n">
        <v>159.71</v>
      </c>
      <c r="H84" t="n">
        <v>2.36</v>
      </c>
      <c r="I84" t="n">
        <v>9</v>
      </c>
      <c r="J84" t="n">
        <v>161.52</v>
      </c>
      <c r="K84" t="n">
        <v>46.47</v>
      </c>
      <c r="L84" t="n">
        <v>21.5</v>
      </c>
      <c r="M84" t="n">
        <v>6</v>
      </c>
      <c r="N84" t="n">
        <v>28.56</v>
      </c>
      <c r="O84" t="n">
        <v>20155.21</v>
      </c>
      <c r="P84" t="n">
        <v>224.55</v>
      </c>
      <c r="Q84" t="n">
        <v>452.59</v>
      </c>
      <c r="R84" t="n">
        <v>69.89</v>
      </c>
      <c r="S84" t="n">
        <v>57.64</v>
      </c>
      <c r="T84" t="n">
        <v>4039.88</v>
      </c>
      <c r="U84" t="n">
        <v>0.82</v>
      </c>
      <c r="V84" t="n">
        <v>0.89</v>
      </c>
      <c r="W84" t="n">
        <v>6.81</v>
      </c>
      <c r="X84" t="n">
        <v>0.23</v>
      </c>
      <c r="Y84" t="n">
        <v>1</v>
      </c>
      <c r="Z84" t="n">
        <v>10</v>
      </c>
      <c r="AA84" t="n">
        <v>443.4478017965573</v>
      </c>
      <c r="AB84" t="n">
        <v>606.7448459543408</v>
      </c>
      <c r="AC84" t="n">
        <v>548.8379694281973</v>
      </c>
      <c r="AD84" t="n">
        <v>443447.8017965573</v>
      </c>
      <c r="AE84" t="n">
        <v>606744.8459543408</v>
      </c>
      <c r="AF84" t="n">
        <v>2.366545313043367e-05</v>
      </c>
      <c r="AG84" t="n">
        <v>31</v>
      </c>
      <c r="AH84" t="n">
        <v>548837.9694281974</v>
      </c>
    </row>
    <row r="85">
      <c r="A85" t="n">
        <v>83</v>
      </c>
      <c r="B85" t="n">
        <v>65</v>
      </c>
      <c r="C85" t="inlineStr">
        <is>
          <t xml:space="preserve">CONCLUIDO	</t>
        </is>
      </c>
      <c r="D85" t="n">
        <v>3.7906</v>
      </c>
      <c r="E85" t="n">
        <v>26.38</v>
      </c>
      <c r="F85" t="n">
        <v>23.96</v>
      </c>
      <c r="G85" t="n">
        <v>159.71</v>
      </c>
      <c r="H85" t="n">
        <v>2.38</v>
      </c>
      <c r="I85" t="n">
        <v>9</v>
      </c>
      <c r="J85" t="n">
        <v>161.88</v>
      </c>
      <c r="K85" t="n">
        <v>46.47</v>
      </c>
      <c r="L85" t="n">
        <v>21.75</v>
      </c>
      <c r="M85" t="n">
        <v>6</v>
      </c>
      <c r="N85" t="n">
        <v>28.66</v>
      </c>
      <c r="O85" t="n">
        <v>20199.21</v>
      </c>
      <c r="P85" t="n">
        <v>224</v>
      </c>
      <c r="Q85" t="n">
        <v>452.56</v>
      </c>
      <c r="R85" t="n">
        <v>69.93000000000001</v>
      </c>
      <c r="S85" t="n">
        <v>57.64</v>
      </c>
      <c r="T85" t="n">
        <v>4055.52</v>
      </c>
      <c r="U85" t="n">
        <v>0.82</v>
      </c>
      <c r="V85" t="n">
        <v>0.89</v>
      </c>
      <c r="W85" t="n">
        <v>6.81</v>
      </c>
      <c r="X85" t="n">
        <v>0.23</v>
      </c>
      <c r="Y85" t="n">
        <v>1</v>
      </c>
      <c r="Z85" t="n">
        <v>10</v>
      </c>
      <c r="AA85" t="n">
        <v>443.0968661825146</v>
      </c>
      <c r="AB85" t="n">
        <v>606.2646803650211</v>
      </c>
      <c r="AC85" t="n">
        <v>548.4036301688058</v>
      </c>
      <c r="AD85" t="n">
        <v>443096.8661825146</v>
      </c>
      <c r="AE85" t="n">
        <v>606264.6803650211</v>
      </c>
      <c r="AF85" t="n">
        <v>2.366545313043367e-05</v>
      </c>
      <c r="AG85" t="n">
        <v>31</v>
      </c>
      <c r="AH85" t="n">
        <v>548403.6301688057</v>
      </c>
    </row>
    <row r="86">
      <c r="A86" t="n">
        <v>84</v>
      </c>
      <c r="B86" t="n">
        <v>65</v>
      </c>
      <c r="C86" t="inlineStr">
        <is>
          <t xml:space="preserve">CONCLUIDO	</t>
        </is>
      </c>
      <c r="D86" t="n">
        <v>3.7913</v>
      </c>
      <c r="E86" t="n">
        <v>26.38</v>
      </c>
      <c r="F86" t="n">
        <v>23.95</v>
      </c>
      <c r="G86" t="n">
        <v>159.67</v>
      </c>
      <c r="H86" t="n">
        <v>2.4</v>
      </c>
      <c r="I86" t="n">
        <v>9</v>
      </c>
      <c r="J86" t="n">
        <v>162.24</v>
      </c>
      <c r="K86" t="n">
        <v>46.47</v>
      </c>
      <c r="L86" t="n">
        <v>22</v>
      </c>
      <c r="M86" t="n">
        <v>6</v>
      </c>
      <c r="N86" t="n">
        <v>28.77</v>
      </c>
      <c r="O86" t="n">
        <v>20243.25</v>
      </c>
      <c r="P86" t="n">
        <v>222.68</v>
      </c>
      <c r="Q86" t="n">
        <v>452.56</v>
      </c>
      <c r="R86" t="n">
        <v>69.67</v>
      </c>
      <c r="S86" t="n">
        <v>57.64</v>
      </c>
      <c r="T86" t="n">
        <v>3926.37</v>
      </c>
      <c r="U86" t="n">
        <v>0.83</v>
      </c>
      <c r="V86" t="n">
        <v>0.89</v>
      </c>
      <c r="W86" t="n">
        <v>6.81</v>
      </c>
      <c r="X86" t="n">
        <v>0.23</v>
      </c>
      <c r="Y86" t="n">
        <v>1</v>
      </c>
      <c r="Z86" t="n">
        <v>10</v>
      </c>
      <c r="AA86" t="n">
        <v>442.2144342658388</v>
      </c>
      <c r="AB86" t="n">
        <v>605.0572980864765</v>
      </c>
      <c r="AC86" t="n">
        <v>547.3114787603539</v>
      </c>
      <c r="AD86" t="n">
        <v>442214.4342658388</v>
      </c>
      <c r="AE86" t="n">
        <v>605057.2980864765</v>
      </c>
      <c r="AF86" t="n">
        <v>2.366982336659452e-05</v>
      </c>
      <c r="AG86" t="n">
        <v>31</v>
      </c>
      <c r="AH86" t="n">
        <v>547311.4787603539</v>
      </c>
    </row>
    <row r="87">
      <c r="A87" t="n">
        <v>85</v>
      </c>
      <c r="B87" t="n">
        <v>65</v>
      </c>
      <c r="C87" t="inlineStr">
        <is>
          <t xml:space="preserve">CONCLUIDO	</t>
        </is>
      </c>
      <c r="D87" t="n">
        <v>3.7906</v>
      </c>
      <c r="E87" t="n">
        <v>26.38</v>
      </c>
      <c r="F87" t="n">
        <v>23.96</v>
      </c>
      <c r="G87" t="n">
        <v>159.7</v>
      </c>
      <c r="H87" t="n">
        <v>2.42</v>
      </c>
      <c r="I87" t="n">
        <v>9</v>
      </c>
      <c r="J87" t="n">
        <v>162.59</v>
      </c>
      <c r="K87" t="n">
        <v>46.47</v>
      </c>
      <c r="L87" t="n">
        <v>22.25</v>
      </c>
      <c r="M87" t="n">
        <v>5</v>
      </c>
      <c r="N87" t="n">
        <v>28.88</v>
      </c>
      <c r="O87" t="n">
        <v>20287.32</v>
      </c>
      <c r="P87" t="n">
        <v>222.52</v>
      </c>
      <c r="Q87" t="n">
        <v>452.57</v>
      </c>
      <c r="R87" t="n">
        <v>69.89</v>
      </c>
      <c r="S87" t="n">
        <v>57.64</v>
      </c>
      <c r="T87" t="n">
        <v>4037.42</v>
      </c>
      <c r="U87" t="n">
        <v>0.82</v>
      </c>
      <c r="V87" t="n">
        <v>0.89</v>
      </c>
      <c r="W87" t="n">
        <v>6.81</v>
      </c>
      <c r="X87" t="n">
        <v>0.23</v>
      </c>
      <c r="Y87" t="n">
        <v>1</v>
      </c>
      <c r="Z87" t="n">
        <v>10</v>
      </c>
      <c r="AA87" t="n">
        <v>442.1525303483637</v>
      </c>
      <c r="AB87" t="n">
        <v>604.972598415579</v>
      </c>
      <c r="AC87" t="n">
        <v>547.23486270717</v>
      </c>
      <c r="AD87" t="n">
        <v>442152.5303483637</v>
      </c>
      <c r="AE87" t="n">
        <v>604972.5984155789</v>
      </c>
      <c r="AF87" t="n">
        <v>2.366545313043367e-05</v>
      </c>
      <c r="AG87" t="n">
        <v>31</v>
      </c>
      <c r="AH87" t="n">
        <v>547234.86270717</v>
      </c>
    </row>
    <row r="88">
      <c r="A88" t="n">
        <v>86</v>
      </c>
      <c r="B88" t="n">
        <v>65</v>
      </c>
      <c r="C88" t="inlineStr">
        <is>
          <t xml:space="preserve">CONCLUIDO	</t>
        </is>
      </c>
      <c r="D88" t="n">
        <v>3.7896</v>
      </c>
      <c r="E88" t="n">
        <v>26.39</v>
      </c>
      <c r="F88" t="n">
        <v>23.96</v>
      </c>
      <c r="G88" t="n">
        <v>159.75</v>
      </c>
      <c r="H88" t="n">
        <v>2.45</v>
      </c>
      <c r="I88" t="n">
        <v>9</v>
      </c>
      <c r="J88" t="n">
        <v>162.95</v>
      </c>
      <c r="K88" t="n">
        <v>46.47</v>
      </c>
      <c r="L88" t="n">
        <v>22.5</v>
      </c>
      <c r="M88" t="n">
        <v>5</v>
      </c>
      <c r="N88" t="n">
        <v>28.98</v>
      </c>
      <c r="O88" t="n">
        <v>20331.43</v>
      </c>
      <c r="P88" t="n">
        <v>222.22</v>
      </c>
      <c r="Q88" t="n">
        <v>452.62</v>
      </c>
      <c r="R88" t="n">
        <v>69.98999999999999</v>
      </c>
      <c r="S88" t="n">
        <v>57.64</v>
      </c>
      <c r="T88" t="n">
        <v>4087.93</v>
      </c>
      <c r="U88" t="n">
        <v>0.82</v>
      </c>
      <c r="V88" t="n">
        <v>0.88</v>
      </c>
      <c r="W88" t="n">
        <v>6.81</v>
      </c>
      <c r="X88" t="n">
        <v>0.24</v>
      </c>
      <c r="Y88" t="n">
        <v>1</v>
      </c>
      <c r="Z88" t="n">
        <v>10</v>
      </c>
      <c r="AA88" t="n">
        <v>442.0046436367528</v>
      </c>
      <c r="AB88" t="n">
        <v>604.7702532924516</v>
      </c>
      <c r="AC88" t="n">
        <v>547.0518291186008</v>
      </c>
      <c r="AD88" t="n">
        <v>442004.6436367528</v>
      </c>
      <c r="AE88" t="n">
        <v>604770.2532924516</v>
      </c>
      <c r="AF88" t="n">
        <v>2.365920993591818e-05</v>
      </c>
      <c r="AG88" t="n">
        <v>31</v>
      </c>
      <c r="AH88" t="n">
        <v>547051.8291186008</v>
      </c>
    </row>
    <row r="89">
      <c r="A89" t="n">
        <v>87</v>
      </c>
      <c r="B89" t="n">
        <v>65</v>
      </c>
      <c r="C89" t="inlineStr">
        <is>
          <t xml:space="preserve">CONCLUIDO	</t>
        </is>
      </c>
      <c r="D89" t="n">
        <v>3.7899</v>
      </c>
      <c r="E89" t="n">
        <v>26.39</v>
      </c>
      <c r="F89" t="n">
        <v>23.96</v>
      </c>
      <c r="G89" t="n">
        <v>159.74</v>
      </c>
      <c r="H89" t="n">
        <v>2.47</v>
      </c>
      <c r="I89" t="n">
        <v>9</v>
      </c>
      <c r="J89" t="n">
        <v>163.31</v>
      </c>
      <c r="K89" t="n">
        <v>46.47</v>
      </c>
      <c r="L89" t="n">
        <v>22.75</v>
      </c>
      <c r="M89" t="n">
        <v>3</v>
      </c>
      <c r="N89" t="n">
        <v>29.09</v>
      </c>
      <c r="O89" t="n">
        <v>20375.57</v>
      </c>
      <c r="P89" t="n">
        <v>221.05</v>
      </c>
      <c r="Q89" t="n">
        <v>452.57</v>
      </c>
      <c r="R89" t="n">
        <v>69.92</v>
      </c>
      <c r="S89" t="n">
        <v>57.64</v>
      </c>
      <c r="T89" t="n">
        <v>4050.5</v>
      </c>
      <c r="U89" t="n">
        <v>0.82</v>
      </c>
      <c r="V89" t="n">
        <v>0.88</v>
      </c>
      <c r="W89" t="n">
        <v>6.81</v>
      </c>
      <c r="X89" t="n">
        <v>0.24</v>
      </c>
      <c r="Y89" t="n">
        <v>1</v>
      </c>
      <c r="Z89" t="n">
        <v>10</v>
      </c>
      <c r="AA89" t="n">
        <v>441.244907763303</v>
      </c>
      <c r="AB89" t="n">
        <v>603.7307491532166</v>
      </c>
      <c r="AC89" t="n">
        <v>546.111533795461</v>
      </c>
      <c r="AD89" t="n">
        <v>441244.907763303</v>
      </c>
      <c r="AE89" t="n">
        <v>603730.7491532166</v>
      </c>
      <c r="AF89" t="n">
        <v>2.366108289427282e-05</v>
      </c>
      <c r="AG89" t="n">
        <v>31</v>
      </c>
      <c r="AH89" t="n">
        <v>546111.5337954611</v>
      </c>
    </row>
    <row r="90">
      <c r="A90" t="n">
        <v>88</v>
      </c>
      <c r="B90" t="n">
        <v>65</v>
      </c>
      <c r="C90" t="inlineStr">
        <is>
          <t xml:space="preserve">CONCLUIDO	</t>
        </is>
      </c>
      <c r="D90" t="n">
        <v>3.7893</v>
      </c>
      <c r="E90" t="n">
        <v>26.39</v>
      </c>
      <c r="F90" t="n">
        <v>23.96</v>
      </c>
      <c r="G90" t="n">
        <v>159.76</v>
      </c>
      <c r="H90" t="n">
        <v>2.49</v>
      </c>
      <c r="I90" t="n">
        <v>9</v>
      </c>
      <c r="J90" t="n">
        <v>163.67</v>
      </c>
      <c r="K90" t="n">
        <v>46.47</v>
      </c>
      <c r="L90" t="n">
        <v>23</v>
      </c>
      <c r="M90" t="n">
        <v>1</v>
      </c>
      <c r="N90" t="n">
        <v>29.2</v>
      </c>
      <c r="O90" t="n">
        <v>20419.76</v>
      </c>
      <c r="P90" t="n">
        <v>221.13</v>
      </c>
      <c r="Q90" t="n">
        <v>452.6</v>
      </c>
      <c r="R90" t="n">
        <v>69.94</v>
      </c>
      <c r="S90" t="n">
        <v>57.64</v>
      </c>
      <c r="T90" t="n">
        <v>4064.25</v>
      </c>
      <c r="U90" t="n">
        <v>0.82</v>
      </c>
      <c r="V90" t="n">
        <v>0.88</v>
      </c>
      <c r="W90" t="n">
        <v>6.82</v>
      </c>
      <c r="X90" t="n">
        <v>0.24</v>
      </c>
      <c r="Y90" t="n">
        <v>1</v>
      </c>
      <c r="Z90" t="n">
        <v>10</v>
      </c>
      <c r="AA90" t="n">
        <v>441.3219787480685</v>
      </c>
      <c r="AB90" t="n">
        <v>603.8362010747045</v>
      </c>
      <c r="AC90" t="n">
        <v>546.206921533565</v>
      </c>
      <c r="AD90" t="n">
        <v>441321.9787480686</v>
      </c>
      <c r="AE90" t="n">
        <v>603836.2010747045</v>
      </c>
      <c r="AF90" t="n">
        <v>2.365733697756353e-05</v>
      </c>
      <c r="AG90" t="n">
        <v>31</v>
      </c>
      <c r="AH90" t="n">
        <v>546206.921533565</v>
      </c>
    </row>
    <row r="91">
      <c r="A91" t="n">
        <v>89</v>
      </c>
      <c r="B91" t="n">
        <v>65</v>
      </c>
      <c r="C91" t="inlineStr">
        <is>
          <t xml:space="preserve">CONCLUIDO	</t>
        </is>
      </c>
      <c r="D91" t="n">
        <v>3.7983</v>
      </c>
      <c r="E91" t="n">
        <v>26.33</v>
      </c>
      <c r="F91" t="n">
        <v>23.93</v>
      </c>
      <c r="G91" t="n">
        <v>179.47</v>
      </c>
      <c r="H91" t="n">
        <v>2.51</v>
      </c>
      <c r="I91" t="n">
        <v>8</v>
      </c>
      <c r="J91" t="n">
        <v>164.03</v>
      </c>
      <c r="K91" t="n">
        <v>46.47</v>
      </c>
      <c r="L91" t="n">
        <v>23.25</v>
      </c>
      <c r="M91" t="n">
        <v>1</v>
      </c>
      <c r="N91" t="n">
        <v>29.31</v>
      </c>
      <c r="O91" t="n">
        <v>20463.98</v>
      </c>
      <c r="P91" t="n">
        <v>221.18</v>
      </c>
      <c r="Q91" t="n">
        <v>452.59</v>
      </c>
      <c r="R91" t="n">
        <v>68.84999999999999</v>
      </c>
      <c r="S91" t="n">
        <v>57.64</v>
      </c>
      <c r="T91" t="n">
        <v>3520.85</v>
      </c>
      <c r="U91" t="n">
        <v>0.84</v>
      </c>
      <c r="V91" t="n">
        <v>0.89</v>
      </c>
      <c r="W91" t="n">
        <v>6.81</v>
      </c>
      <c r="X91" t="n">
        <v>0.2</v>
      </c>
      <c r="Y91" t="n">
        <v>1</v>
      </c>
      <c r="Z91" t="n">
        <v>10</v>
      </c>
      <c r="AA91" t="n">
        <v>440.9354691330913</v>
      </c>
      <c r="AB91" t="n">
        <v>603.3073615678919</v>
      </c>
      <c r="AC91" t="n">
        <v>545.7285537270516</v>
      </c>
      <c r="AD91" t="n">
        <v>440935.4691330913</v>
      </c>
      <c r="AE91" t="n">
        <v>603307.3615678919</v>
      </c>
      <c r="AF91" t="n">
        <v>2.371352572820298e-05</v>
      </c>
      <c r="AG91" t="n">
        <v>31</v>
      </c>
      <c r="AH91" t="n">
        <v>545728.5537270516</v>
      </c>
    </row>
    <row r="92">
      <c r="A92" t="n">
        <v>90</v>
      </c>
      <c r="B92" t="n">
        <v>65</v>
      </c>
      <c r="C92" t="inlineStr">
        <is>
          <t xml:space="preserve">CONCLUIDO	</t>
        </is>
      </c>
      <c r="D92" t="n">
        <v>3.7979</v>
      </c>
      <c r="E92" t="n">
        <v>26.33</v>
      </c>
      <c r="F92" t="n">
        <v>23.93</v>
      </c>
      <c r="G92" t="n">
        <v>179.49</v>
      </c>
      <c r="H92" t="n">
        <v>2.53</v>
      </c>
      <c r="I92" t="n">
        <v>8</v>
      </c>
      <c r="J92" t="n">
        <v>164.39</v>
      </c>
      <c r="K92" t="n">
        <v>46.47</v>
      </c>
      <c r="L92" t="n">
        <v>23.5</v>
      </c>
      <c r="M92" t="n">
        <v>1</v>
      </c>
      <c r="N92" t="n">
        <v>29.42</v>
      </c>
      <c r="O92" t="n">
        <v>20508.24</v>
      </c>
      <c r="P92" t="n">
        <v>221.66</v>
      </c>
      <c r="Q92" t="n">
        <v>452.59</v>
      </c>
      <c r="R92" t="n">
        <v>68.89</v>
      </c>
      <c r="S92" t="n">
        <v>57.64</v>
      </c>
      <c r="T92" t="n">
        <v>3541.53</v>
      </c>
      <c r="U92" t="n">
        <v>0.84</v>
      </c>
      <c r="V92" t="n">
        <v>0.89</v>
      </c>
      <c r="W92" t="n">
        <v>6.81</v>
      </c>
      <c r="X92" t="n">
        <v>0.21</v>
      </c>
      <c r="Y92" t="n">
        <v>1</v>
      </c>
      <c r="Z92" t="n">
        <v>10</v>
      </c>
      <c r="AA92" t="n">
        <v>441.2584185350699</v>
      </c>
      <c r="AB92" t="n">
        <v>603.7492351872011</v>
      </c>
      <c r="AC92" t="n">
        <v>546.1282555483075</v>
      </c>
      <c r="AD92" t="n">
        <v>441258.4185350699</v>
      </c>
      <c r="AE92" t="n">
        <v>603749.2351872011</v>
      </c>
      <c r="AF92" t="n">
        <v>2.371102845039678e-05</v>
      </c>
      <c r="AG92" t="n">
        <v>31</v>
      </c>
      <c r="AH92" t="n">
        <v>546128.2555483074</v>
      </c>
    </row>
    <row r="93">
      <c r="A93" t="n">
        <v>91</v>
      </c>
      <c r="B93" t="n">
        <v>65</v>
      </c>
      <c r="C93" t="inlineStr">
        <is>
          <t xml:space="preserve">CONCLUIDO	</t>
        </is>
      </c>
      <c r="D93" t="n">
        <v>3.7985</v>
      </c>
      <c r="E93" t="n">
        <v>26.33</v>
      </c>
      <c r="F93" t="n">
        <v>23.93</v>
      </c>
      <c r="G93" t="n">
        <v>179.46</v>
      </c>
      <c r="H93" t="n">
        <v>2.55</v>
      </c>
      <c r="I93" t="n">
        <v>8</v>
      </c>
      <c r="J93" t="n">
        <v>164.74</v>
      </c>
      <c r="K93" t="n">
        <v>46.47</v>
      </c>
      <c r="L93" t="n">
        <v>23.75</v>
      </c>
      <c r="M93" t="n">
        <v>0</v>
      </c>
      <c r="N93" t="n">
        <v>29.53</v>
      </c>
      <c r="O93" t="n">
        <v>20552.53</v>
      </c>
      <c r="P93" t="n">
        <v>222.03</v>
      </c>
      <c r="Q93" t="n">
        <v>452.6</v>
      </c>
      <c r="R93" t="n">
        <v>68.75</v>
      </c>
      <c r="S93" t="n">
        <v>57.64</v>
      </c>
      <c r="T93" t="n">
        <v>3472.58</v>
      </c>
      <c r="U93" t="n">
        <v>0.84</v>
      </c>
      <c r="V93" t="n">
        <v>0.89</v>
      </c>
      <c r="W93" t="n">
        <v>6.81</v>
      </c>
      <c r="X93" t="n">
        <v>0.2</v>
      </c>
      <c r="Y93" t="n">
        <v>1</v>
      </c>
      <c r="Z93" t="n">
        <v>10</v>
      </c>
      <c r="AA93" t="n">
        <v>441.4680640594497</v>
      </c>
      <c r="AB93" t="n">
        <v>604.0360814425653</v>
      </c>
      <c r="AC93" t="n">
        <v>546.387725599651</v>
      </c>
      <c r="AD93" t="n">
        <v>441468.0640594497</v>
      </c>
      <c r="AE93" t="n">
        <v>604036.0814425653</v>
      </c>
      <c r="AF93" t="n">
        <v>2.371477436710608e-05</v>
      </c>
      <c r="AG93" t="n">
        <v>31</v>
      </c>
      <c r="AH93" t="n">
        <v>546387.725599651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130</v>
      </c>
      <c r="C2" t="inlineStr">
        <is>
          <t xml:space="preserve">CONCLUIDO	</t>
        </is>
      </c>
      <c r="D2" t="n">
        <v>1.6054</v>
      </c>
      <c r="E2" t="n">
        <v>62.29</v>
      </c>
      <c r="F2" t="n">
        <v>37.43</v>
      </c>
      <c r="G2" t="n">
        <v>4.98</v>
      </c>
      <c r="H2" t="n">
        <v>0.07000000000000001</v>
      </c>
      <c r="I2" t="n">
        <v>451</v>
      </c>
      <c r="J2" t="n">
        <v>252.85</v>
      </c>
      <c r="K2" t="n">
        <v>59.19</v>
      </c>
      <c r="L2" t="n">
        <v>1</v>
      </c>
      <c r="M2" t="n">
        <v>449</v>
      </c>
      <c r="N2" t="n">
        <v>62.65</v>
      </c>
      <c r="O2" t="n">
        <v>31418.63</v>
      </c>
      <c r="P2" t="n">
        <v>621.23</v>
      </c>
      <c r="Q2" t="n">
        <v>453.87</v>
      </c>
      <c r="R2" t="n">
        <v>509.92</v>
      </c>
      <c r="S2" t="n">
        <v>57.64</v>
      </c>
      <c r="T2" t="n">
        <v>221841.89</v>
      </c>
      <c r="U2" t="n">
        <v>0.11</v>
      </c>
      <c r="V2" t="n">
        <v>0.57</v>
      </c>
      <c r="W2" t="n">
        <v>7.54</v>
      </c>
      <c r="X2" t="n">
        <v>13.68</v>
      </c>
      <c r="Y2" t="n">
        <v>1</v>
      </c>
      <c r="Z2" t="n">
        <v>10</v>
      </c>
      <c r="AA2" t="n">
        <v>1706.520106005226</v>
      </c>
      <c r="AB2" t="n">
        <v>2334.936095389982</v>
      </c>
      <c r="AC2" t="n">
        <v>2112.093071549354</v>
      </c>
      <c r="AD2" t="n">
        <v>1706520.106005226</v>
      </c>
      <c r="AE2" t="n">
        <v>2334936.095389982</v>
      </c>
      <c r="AF2" t="n">
        <v>7.578000412627143e-06</v>
      </c>
      <c r="AG2" t="n">
        <v>73</v>
      </c>
      <c r="AH2" t="n">
        <v>2112093.071549354</v>
      </c>
    </row>
    <row r="3">
      <c r="A3" t="n">
        <v>1</v>
      </c>
      <c r="B3" t="n">
        <v>130</v>
      </c>
      <c r="C3" t="inlineStr">
        <is>
          <t xml:space="preserve">CONCLUIDO	</t>
        </is>
      </c>
      <c r="D3" t="n">
        <v>1.9335</v>
      </c>
      <c r="E3" t="n">
        <v>51.72</v>
      </c>
      <c r="F3" t="n">
        <v>33.27</v>
      </c>
      <c r="G3" t="n">
        <v>6.24</v>
      </c>
      <c r="H3" t="n">
        <v>0.09</v>
      </c>
      <c r="I3" t="n">
        <v>320</v>
      </c>
      <c r="J3" t="n">
        <v>253.3</v>
      </c>
      <c r="K3" t="n">
        <v>59.19</v>
      </c>
      <c r="L3" t="n">
        <v>1.25</v>
      </c>
      <c r="M3" t="n">
        <v>318</v>
      </c>
      <c r="N3" t="n">
        <v>62.86</v>
      </c>
      <c r="O3" t="n">
        <v>31474.5</v>
      </c>
      <c r="P3" t="n">
        <v>552.35</v>
      </c>
      <c r="Q3" t="n">
        <v>453.65</v>
      </c>
      <c r="R3" t="n">
        <v>373.42</v>
      </c>
      <c r="S3" t="n">
        <v>57.64</v>
      </c>
      <c r="T3" t="n">
        <v>154250.14</v>
      </c>
      <c r="U3" t="n">
        <v>0.15</v>
      </c>
      <c r="V3" t="n">
        <v>0.64</v>
      </c>
      <c r="W3" t="n">
        <v>7.33</v>
      </c>
      <c r="X3" t="n">
        <v>9.52</v>
      </c>
      <c r="Y3" t="n">
        <v>1</v>
      </c>
      <c r="Z3" t="n">
        <v>10</v>
      </c>
      <c r="AA3" t="n">
        <v>1314.976154649502</v>
      </c>
      <c r="AB3" t="n">
        <v>1799.208387445065</v>
      </c>
      <c r="AC3" t="n">
        <v>1627.494464152138</v>
      </c>
      <c r="AD3" t="n">
        <v>1314976.154649502</v>
      </c>
      <c r="AE3" t="n">
        <v>1799208.387445064</v>
      </c>
      <c r="AF3" t="n">
        <v>9.126737135800787e-06</v>
      </c>
      <c r="AG3" t="n">
        <v>60</v>
      </c>
      <c r="AH3" t="n">
        <v>1627494.464152138</v>
      </c>
    </row>
    <row r="4">
      <c r="A4" t="n">
        <v>2</v>
      </c>
      <c r="B4" t="n">
        <v>130</v>
      </c>
      <c r="C4" t="inlineStr">
        <is>
          <t xml:space="preserve">CONCLUIDO	</t>
        </is>
      </c>
      <c r="D4" t="n">
        <v>2.1708</v>
      </c>
      <c r="E4" t="n">
        <v>46.07</v>
      </c>
      <c r="F4" t="n">
        <v>31.09</v>
      </c>
      <c r="G4" t="n">
        <v>7.49</v>
      </c>
      <c r="H4" t="n">
        <v>0.11</v>
      </c>
      <c r="I4" t="n">
        <v>249</v>
      </c>
      <c r="J4" t="n">
        <v>253.75</v>
      </c>
      <c r="K4" t="n">
        <v>59.19</v>
      </c>
      <c r="L4" t="n">
        <v>1.5</v>
      </c>
      <c r="M4" t="n">
        <v>247</v>
      </c>
      <c r="N4" t="n">
        <v>63.06</v>
      </c>
      <c r="O4" t="n">
        <v>31530.44</v>
      </c>
      <c r="P4" t="n">
        <v>516.16</v>
      </c>
      <c r="Q4" t="n">
        <v>453.47</v>
      </c>
      <c r="R4" t="n">
        <v>301.88</v>
      </c>
      <c r="S4" t="n">
        <v>57.64</v>
      </c>
      <c r="T4" t="n">
        <v>118831.24</v>
      </c>
      <c r="U4" t="n">
        <v>0.19</v>
      </c>
      <c r="V4" t="n">
        <v>0.68</v>
      </c>
      <c r="W4" t="n">
        <v>7.21</v>
      </c>
      <c r="X4" t="n">
        <v>7.34</v>
      </c>
      <c r="Y4" t="n">
        <v>1</v>
      </c>
      <c r="Z4" t="n">
        <v>10</v>
      </c>
      <c r="AA4" t="n">
        <v>1131.159290186286</v>
      </c>
      <c r="AB4" t="n">
        <v>1547.702044058767</v>
      </c>
      <c r="AC4" t="n">
        <v>1399.991533187259</v>
      </c>
      <c r="AD4" t="n">
        <v>1131159.290186286</v>
      </c>
      <c r="AE4" t="n">
        <v>1547702.044058767</v>
      </c>
      <c r="AF4" t="n">
        <v>1.024686887737075e-05</v>
      </c>
      <c r="AG4" t="n">
        <v>54</v>
      </c>
      <c r="AH4" t="n">
        <v>1399991.533187259</v>
      </c>
    </row>
    <row r="5">
      <c r="A5" t="n">
        <v>3</v>
      </c>
      <c r="B5" t="n">
        <v>130</v>
      </c>
      <c r="C5" t="inlineStr">
        <is>
          <t xml:space="preserve">CONCLUIDO	</t>
        </is>
      </c>
      <c r="D5" t="n">
        <v>2.3535</v>
      </c>
      <c r="E5" t="n">
        <v>42.49</v>
      </c>
      <c r="F5" t="n">
        <v>29.71</v>
      </c>
      <c r="G5" t="n">
        <v>8.74</v>
      </c>
      <c r="H5" t="n">
        <v>0.12</v>
      </c>
      <c r="I5" t="n">
        <v>204</v>
      </c>
      <c r="J5" t="n">
        <v>254.21</v>
      </c>
      <c r="K5" t="n">
        <v>59.19</v>
      </c>
      <c r="L5" t="n">
        <v>1.75</v>
      </c>
      <c r="M5" t="n">
        <v>202</v>
      </c>
      <c r="N5" t="n">
        <v>63.26</v>
      </c>
      <c r="O5" t="n">
        <v>31586.46</v>
      </c>
      <c r="P5" t="n">
        <v>493.32</v>
      </c>
      <c r="Q5" t="n">
        <v>453.01</v>
      </c>
      <c r="R5" t="n">
        <v>257.69</v>
      </c>
      <c r="S5" t="n">
        <v>57.64</v>
      </c>
      <c r="T5" t="n">
        <v>96963.23</v>
      </c>
      <c r="U5" t="n">
        <v>0.22</v>
      </c>
      <c r="V5" t="n">
        <v>0.71</v>
      </c>
      <c r="W5" t="n">
        <v>7.12</v>
      </c>
      <c r="X5" t="n">
        <v>5.97</v>
      </c>
      <c r="Y5" t="n">
        <v>1</v>
      </c>
      <c r="Z5" t="n">
        <v>10</v>
      </c>
      <c r="AA5" t="n">
        <v>1018.826363687744</v>
      </c>
      <c r="AB5" t="n">
        <v>1394.003178244506</v>
      </c>
      <c r="AC5" t="n">
        <v>1260.961471408599</v>
      </c>
      <c r="AD5" t="n">
        <v>1018826.363687744</v>
      </c>
      <c r="AE5" t="n">
        <v>1394003.178244506</v>
      </c>
      <c r="AF5" t="n">
        <v>1.110927119167683e-05</v>
      </c>
      <c r="AG5" t="n">
        <v>50</v>
      </c>
      <c r="AH5" t="n">
        <v>1260961.471408599</v>
      </c>
    </row>
    <row r="6">
      <c r="A6" t="n">
        <v>4</v>
      </c>
      <c r="B6" t="n">
        <v>130</v>
      </c>
      <c r="C6" t="inlineStr">
        <is>
          <t xml:space="preserve">CONCLUIDO	</t>
        </is>
      </c>
      <c r="D6" t="n">
        <v>2.4982</v>
      </c>
      <c r="E6" t="n">
        <v>40.03</v>
      </c>
      <c r="F6" t="n">
        <v>28.77</v>
      </c>
      <c r="G6" t="n">
        <v>9.98</v>
      </c>
      <c r="H6" t="n">
        <v>0.14</v>
      </c>
      <c r="I6" t="n">
        <v>173</v>
      </c>
      <c r="J6" t="n">
        <v>254.66</v>
      </c>
      <c r="K6" t="n">
        <v>59.19</v>
      </c>
      <c r="L6" t="n">
        <v>2</v>
      </c>
      <c r="M6" t="n">
        <v>171</v>
      </c>
      <c r="N6" t="n">
        <v>63.47</v>
      </c>
      <c r="O6" t="n">
        <v>31642.55</v>
      </c>
      <c r="P6" t="n">
        <v>477.6</v>
      </c>
      <c r="Q6" t="n">
        <v>453.05</v>
      </c>
      <c r="R6" t="n">
        <v>226.7</v>
      </c>
      <c r="S6" t="n">
        <v>57.64</v>
      </c>
      <c r="T6" t="n">
        <v>81624.7</v>
      </c>
      <c r="U6" t="n">
        <v>0.25</v>
      </c>
      <c r="V6" t="n">
        <v>0.74</v>
      </c>
      <c r="W6" t="n">
        <v>7.07</v>
      </c>
      <c r="X6" t="n">
        <v>5.03</v>
      </c>
      <c r="Y6" t="n">
        <v>1</v>
      </c>
      <c r="Z6" t="n">
        <v>10</v>
      </c>
      <c r="AA6" t="n">
        <v>941.8853610559793</v>
      </c>
      <c r="AB6" t="n">
        <v>1288.729104046254</v>
      </c>
      <c r="AC6" t="n">
        <v>1165.734607098737</v>
      </c>
      <c r="AD6" t="n">
        <v>941885.3610559793</v>
      </c>
      <c r="AE6" t="n">
        <v>1288729.104046254</v>
      </c>
      <c r="AF6" t="n">
        <v>1.179230137711793e-05</v>
      </c>
      <c r="AG6" t="n">
        <v>47</v>
      </c>
      <c r="AH6" t="n">
        <v>1165734.607098737</v>
      </c>
    </row>
    <row r="7">
      <c r="A7" t="n">
        <v>5</v>
      </c>
      <c r="B7" t="n">
        <v>130</v>
      </c>
      <c r="C7" t="inlineStr">
        <is>
          <t xml:space="preserve">CONCLUIDO	</t>
        </is>
      </c>
      <c r="D7" t="n">
        <v>2.6162</v>
      </c>
      <c r="E7" t="n">
        <v>38.22</v>
      </c>
      <c r="F7" t="n">
        <v>28.08</v>
      </c>
      <c r="G7" t="n">
        <v>11.23</v>
      </c>
      <c r="H7" t="n">
        <v>0.16</v>
      </c>
      <c r="I7" t="n">
        <v>150</v>
      </c>
      <c r="J7" t="n">
        <v>255.12</v>
      </c>
      <c r="K7" t="n">
        <v>59.19</v>
      </c>
      <c r="L7" t="n">
        <v>2.25</v>
      </c>
      <c r="M7" t="n">
        <v>148</v>
      </c>
      <c r="N7" t="n">
        <v>63.67</v>
      </c>
      <c r="O7" t="n">
        <v>31698.72</v>
      </c>
      <c r="P7" t="n">
        <v>466.26</v>
      </c>
      <c r="Q7" t="n">
        <v>453.14</v>
      </c>
      <c r="R7" t="n">
        <v>204.21</v>
      </c>
      <c r="S7" t="n">
        <v>57.64</v>
      </c>
      <c r="T7" t="n">
        <v>70495.10000000001</v>
      </c>
      <c r="U7" t="n">
        <v>0.28</v>
      </c>
      <c r="V7" t="n">
        <v>0.76</v>
      </c>
      <c r="W7" t="n">
        <v>7.04</v>
      </c>
      <c r="X7" t="n">
        <v>4.35</v>
      </c>
      <c r="Y7" t="n">
        <v>1</v>
      </c>
      <c r="Z7" t="n">
        <v>10</v>
      </c>
      <c r="AA7" t="n">
        <v>888.7574241946184</v>
      </c>
      <c r="AB7" t="n">
        <v>1216.037116993386</v>
      </c>
      <c r="AC7" t="n">
        <v>1099.980241266349</v>
      </c>
      <c r="AD7" t="n">
        <v>888757.4241946184</v>
      </c>
      <c r="AE7" t="n">
        <v>1216037.116993386</v>
      </c>
      <c r="AF7" t="n">
        <v>1.234929904043549e-05</v>
      </c>
      <c r="AG7" t="n">
        <v>45</v>
      </c>
      <c r="AH7" t="n">
        <v>1099980.241266349</v>
      </c>
    </row>
    <row r="8">
      <c r="A8" t="n">
        <v>6</v>
      </c>
      <c r="B8" t="n">
        <v>130</v>
      </c>
      <c r="C8" t="inlineStr">
        <is>
          <t xml:space="preserve">CONCLUIDO	</t>
        </is>
      </c>
      <c r="D8" t="n">
        <v>2.7114</v>
      </c>
      <c r="E8" t="n">
        <v>36.88</v>
      </c>
      <c r="F8" t="n">
        <v>27.57</v>
      </c>
      <c r="G8" t="n">
        <v>12.44</v>
      </c>
      <c r="H8" t="n">
        <v>0.17</v>
      </c>
      <c r="I8" t="n">
        <v>133</v>
      </c>
      <c r="J8" t="n">
        <v>255.57</v>
      </c>
      <c r="K8" t="n">
        <v>59.19</v>
      </c>
      <c r="L8" t="n">
        <v>2.5</v>
      </c>
      <c r="M8" t="n">
        <v>131</v>
      </c>
      <c r="N8" t="n">
        <v>63.88</v>
      </c>
      <c r="O8" t="n">
        <v>31754.97</v>
      </c>
      <c r="P8" t="n">
        <v>457.74</v>
      </c>
      <c r="Q8" t="n">
        <v>452.97</v>
      </c>
      <c r="R8" t="n">
        <v>187.74</v>
      </c>
      <c r="S8" t="n">
        <v>57.64</v>
      </c>
      <c r="T8" t="n">
        <v>62343.16</v>
      </c>
      <c r="U8" t="n">
        <v>0.31</v>
      </c>
      <c r="V8" t="n">
        <v>0.77</v>
      </c>
      <c r="W8" t="n">
        <v>7.01</v>
      </c>
      <c r="X8" t="n">
        <v>3.84</v>
      </c>
      <c r="Y8" t="n">
        <v>1</v>
      </c>
      <c r="Z8" t="n">
        <v>10</v>
      </c>
      <c r="AA8" t="n">
        <v>845.2924180119228</v>
      </c>
      <c r="AB8" t="n">
        <v>1156.566377993482</v>
      </c>
      <c r="AC8" t="n">
        <v>1046.18530612889</v>
      </c>
      <c r="AD8" t="n">
        <v>845292.4180119227</v>
      </c>
      <c r="AE8" t="n">
        <v>1156566.377993482</v>
      </c>
      <c r="AF8" t="n">
        <v>1.279867342643406e-05</v>
      </c>
      <c r="AG8" t="n">
        <v>43</v>
      </c>
      <c r="AH8" t="n">
        <v>1046185.30612889</v>
      </c>
    </row>
    <row r="9">
      <c r="A9" t="n">
        <v>7</v>
      </c>
      <c r="B9" t="n">
        <v>130</v>
      </c>
      <c r="C9" t="inlineStr">
        <is>
          <t xml:space="preserve">CONCLUIDO	</t>
        </is>
      </c>
      <c r="D9" t="n">
        <v>2.7942</v>
      </c>
      <c r="E9" t="n">
        <v>35.79</v>
      </c>
      <c r="F9" t="n">
        <v>27.17</v>
      </c>
      <c r="G9" t="n">
        <v>13.7</v>
      </c>
      <c r="H9" t="n">
        <v>0.19</v>
      </c>
      <c r="I9" t="n">
        <v>119</v>
      </c>
      <c r="J9" t="n">
        <v>256.03</v>
      </c>
      <c r="K9" t="n">
        <v>59.19</v>
      </c>
      <c r="L9" t="n">
        <v>2.75</v>
      </c>
      <c r="M9" t="n">
        <v>117</v>
      </c>
      <c r="N9" t="n">
        <v>64.09</v>
      </c>
      <c r="O9" t="n">
        <v>31811.29</v>
      </c>
      <c r="P9" t="n">
        <v>450.86</v>
      </c>
      <c r="Q9" t="n">
        <v>452.77</v>
      </c>
      <c r="R9" t="n">
        <v>174.14</v>
      </c>
      <c r="S9" t="n">
        <v>57.64</v>
      </c>
      <c r="T9" t="n">
        <v>55614.33</v>
      </c>
      <c r="U9" t="n">
        <v>0.33</v>
      </c>
      <c r="V9" t="n">
        <v>0.78</v>
      </c>
      <c r="W9" t="n">
        <v>7</v>
      </c>
      <c r="X9" t="n">
        <v>3.44</v>
      </c>
      <c r="Y9" t="n">
        <v>1</v>
      </c>
      <c r="Z9" t="n">
        <v>10</v>
      </c>
      <c r="AA9" t="n">
        <v>816.086661895111</v>
      </c>
      <c r="AB9" t="n">
        <v>1116.605774007436</v>
      </c>
      <c r="AC9" t="n">
        <v>1010.038486102212</v>
      </c>
      <c r="AD9" t="n">
        <v>816086.661895111</v>
      </c>
      <c r="AE9" t="n">
        <v>1116605.774007436</v>
      </c>
      <c r="AF9" t="n">
        <v>1.318951585459248e-05</v>
      </c>
      <c r="AG9" t="n">
        <v>42</v>
      </c>
      <c r="AH9" t="n">
        <v>1010038.486102212</v>
      </c>
    </row>
    <row r="10">
      <c r="A10" t="n">
        <v>8</v>
      </c>
      <c r="B10" t="n">
        <v>130</v>
      </c>
      <c r="C10" t="inlineStr">
        <is>
          <t xml:space="preserve">CONCLUIDO	</t>
        </is>
      </c>
      <c r="D10" t="n">
        <v>2.8625</v>
      </c>
      <c r="E10" t="n">
        <v>34.93</v>
      </c>
      <c r="F10" t="n">
        <v>26.85</v>
      </c>
      <c r="G10" t="n">
        <v>14.92</v>
      </c>
      <c r="H10" t="n">
        <v>0.21</v>
      </c>
      <c r="I10" t="n">
        <v>108</v>
      </c>
      <c r="J10" t="n">
        <v>256.49</v>
      </c>
      <c r="K10" t="n">
        <v>59.19</v>
      </c>
      <c r="L10" t="n">
        <v>3</v>
      </c>
      <c r="M10" t="n">
        <v>106</v>
      </c>
      <c r="N10" t="n">
        <v>64.29000000000001</v>
      </c>
      <c r="O10" t="n">
        <v>31867.69</v>
      </c>
      <c r="P10" t="n">
        <v>445.6</v>
      </c>
      <c r="Q10" t="n">
        <v>452.85</v>
      </c>
      <c r="R10" t="n">
        <v>163.79</v>
      </c>
      <c r="S10" t="n">
        <v>57.64</v>
      </c>
      <c r="T10" t="n">
        <v>50492.41</v>
      </c>
      <c r="U10" t="n">
        <v>0.35</v>
      </c>
      <c r="V10" t="n">
        <v>0.79</v>
      </c>
      <c r="W10" t="n">
        <v>6.98</v>
      </c>
      <c r="X10" t="n">
        <v>3.12</v>
      </c>
      <c r="Y10" t="n">
        <v>1</v>
      </c>
      <c r="Z10" t="n">
        <v>10</v>
      </c>
      <c r="AA10" t="n">
        <v>791.6679078259948</v>
      </c>
      <c r="AB10" t="n">
        <v>1083.194957410672</v>
      </c>
      <c r="AC10" t="n">
        <v>979.8163509490678</v>
      </c>
      <c r="AD10" t="n">
        <v>791667.9078259948</v>
      </c>
      <c r="AE10" t="n">
        <v>1083194.957410672</v>
      </c>
      <c r="AF10" t="n">
        <v>1.351191365463137e-05</v>
      </c>
      <c r="AG10" t="n">
        <v>41</v>
      </c>
      <c r="AH10" t="n">
        <v>979816.3509490677</v>
      </c>
    </row>
    <row r="11">
      <c r="A11" t="n">
        <v>9</v>
      </c>
      <c r="B11" t="n">
        <v>130</v>
      </c>
      <c r="C11" t="inlineStr">
        <is>
          <t xml:space="preserve">CONCLUIDO	</t>
        </is>
      </c>
      <c r="D11" t="n">
        <v>2.922</v>
      </c>
      <c r="E11" t="n">
        <v>34.22</v>
      </c>
      <c r="F11" t="n">
        <v>26.58</v>
      </c>
      <c r="G11" t="n">
        <v>16.11</v>
      </c>
      <c r="H11" t="n">
        <v>0.23</v>
      </c>
      <c r="I11" t="n">
        <v>99</v>
      </c>
      <c r="J11" t="n">
        <v>256.95</v>
      </c>
      <c r="K11" t="n">
        <v>59.19</v>
      </c>
      <c r="L11" t="n">
        <v>3.25</v>
      </c>
      <c r="M11" t="n">
        <v>97</v>
      </c>
      <c r="N11" t="n">
        <v>64.5</v>
      </c>
      <c r="O11" t="n">
        <v>31924.29</v>
      </c>
      <c r="P11" t="n">
        <v>440.99</v>
      </c>
      <c r="Q11" t="n">
        <v>452.74</v>
      </c>
      <c r="R11" t="n">
        <v>155.5</v>
      </c>
      <c r="S11" t="n">
        <v>57.64</v>
      </c>
      <c r="T11" t="n">
        <v>46391.42</v>
      </c>
      <c r="U11" t="n">
        <v>0.37</v>
      </c>
      <c r="V11" t="n">
        <v>0.8</v>
      </c>
      <c r="W11" t="n">
        <v>6.95</v>
      </c>
      <c r="X11" t="n">
        <v>2.85</v>
      </c>
      <c r="Y11" t="n">
        <v>1</v>
      </c>
      <c r="Z11" t="n">
        <v>10</v>
      </c>
      <c r="AA11" t="n">
        <v>769.8156954975128</v>
      </c>
      <c r="AB11" t="n">
        <v>1053.295796451274</v>
      </c>
      <c r="AC11" t="n">
        <v>952.770723947899</v>
      </c>
      <c r="AD11" t="n">
        <v>769815.6954975128</v>
      </c>
      <c r="AE11" t="n">
        <v>1053295.796451274</v>
      </c>
      <c r="AF11" t="n">
        <v>1.379277264588048e-05</v>
      </c>
      <c r="AG11" t="n">
        <v>40</v>
      </c>
      <c r="AH11" t="n">
        <v>952770.723947899</v>
      </c>
    </row>
    <row r="12">
      <c r="A12" t="n">
        <v>10</v>
      </c>
      <c r="B12" t="n">
        <v>130</v>
      </c>
      <c r="C12" t="inlineStr">
        <is>
          <t xml:space="preserve">CONCLUIDO	</t>
        </is>
      </c>
      <c r="D12" t="n">
        <v>2.9754</v>
      </c>
      <c r="E12" t="n">
        <v>33.61</v>
      </c>
      <c r="F12" t="n">
        <v>26.36</v>
      </c>
      <c r="G12" t="n">
        <v>17.38</v>
      </c>
      <c r="H12" t="n">
        <v>0.24</v>
      </c>
      <c r="I12" t="n">
        <v>91</v>
      </c>
      <c r="J12" t="n">
        <v>257.41</v>
      </c>
      <c r="K12" t="n">
        <v>59.19</v>
      </c>
      <c r="L12" t="n">
        <v>3.5</v>
      </c>
      <c r="M12" t="n">
        <v>89</v>
      </c>
      <c r="N12" t="n">
        <v>64.70999999999999</v>
      </c>
      <c r="O12" t="n">
        <v>31980.84</v>
      </c>
      <c r="P12" t="n">
        <v>437.24</v>
      </c>
      <c r="Q12" t="n">
        <v>452.77</v>
      </c>
      <c r="R12" t="n">
        <v>148.09</v>
      </c>
      <c r="S12" t="n">
        <v>57.64</v>
      </c>
      <c r="T12" t="n">
        <v>42728.1</v>
      </c>
      <c r="U12" t="n">
        <v>0.39</v>
      </c>
      <c r="V12" t="n">
        <v>0.8</v>
      </c>
      <c r="W12" t="n">
        <v>6.94</v>
      </c>
      <c r="X12" t="n">
        <v>2.63</v>
      </c>
      <c r="Y12" t="n">
        <v>1</v>
      </c>
      <c r="Z12" t="n">
        <v>10</v>
      </c>
      <c r="AA12" t="n">
        <v>750.0707412224859</v>
      </c>
      <c r="AB12" t="n">
        <v>1026.279878926278</v>
      </c>
      <c r="AC12" t="n">
        <v>928.33316767441</v>
      </c>
      <c r="AD12" t="n">
        <v>750070.7412224859</v>
      </c>
      <c r="AE12" t="n">
        <v>1026279.878926278</v>
      </c>
      <c r="AF12" t="n">
        <v>1.404483769012757e-05</v>
      </c>
      <c r="AG12" t="n">
        <v>39</v>
      </c>
      <c r="AH12" t="n">
        <v>928333.16767441</v>
      </c>
    </row>
    <row r="13">
      <c r="A13" t="n">
        <v>11</v>
      </c>
      <c r="B13" t="n">
        <v>130</v>
      </c>
      <c r="C13" t="inlineStr">
        <is>
          <t xml:space="preserve">CONCLUIDO	</t>
        </is>
      </c>
      <c r="D13" t="n">
        <v>3.0271</v>
      </c>
      <c r="E13" t="n">
        <v>33.03</v>
      </c>
      <c r="F13" t="n">
        <v>26.12</v>
      </c>
      <c r="G13" t="n">
        <v>18.66</v>
      </c>
      <c r="H13" t="n">
        <v>0.26</v>
      </c>
      <c r="I13" t="n">
        <v>84</v>
      </c>
      <c r="J13" t="n">
        <v>257.86</v>
      </c>
      <c r="K13" t="n">
        <v>59.19</v>
      </c>
      <c r="L13" t="n">
        <v>3.75</v>
      </c>
      <c r="M13" t="n">
        <v>82</v>
      </c>
      <c r="N13" t="n">
        <v>64.92</v>
      </c>
      <c r="O13" t="n">
        <v>32037.48</v>
      </c>
      <c r="P13" t="n">
        <v>433.32</v>
      </c>
      <c r="Q13" t="n">
        <v>452.7</v>
      </c>
      <c r="R13" t="n">
        <v>140.28</v>
      </c>
      <c r="S13" t="n">
        <v>57.64</v>
      </c>
      <c r="T13" t="n">
        <v>38859.99</v>
      </c>
      <c r="U13" t="n">
        <v>0.41</v>
      </c>
      <c r="V13" t="n">
        <v>0.8100000000000001</v>
      </c>
      <c r="W13" t="n">
        <v>6.93</v>
      </c>
      <c r="X13" t="n">
        <v>2.39</v>
      </c>
      <c r="Y13" t="n">
        <v>1</v>
      </c>
      <c r="Z13" t="n">
        <v>10</v>
      </c>
      <c r="AA13" t="n">
        <v>739.7498689559374</v>
      </c>
      <c r="AB13" t="n">
        <v>1012.158406166437</v>
      </c>
      <c r="AC13" t="n">
        <v>915.5594284551568</v>
      </c>
      <c r="AD13" t="n">
        <v>739749.8689559373</v>
      </c>
      <c r="AE13" t="n">
        <v>1012158.406166437</v>
      </c>
      <c r="AF13" t="n">
        <v>1.428887819176755e-05</v>
      </c>
      <c r="AG13" t="n">
        <v>39</v>
      </c>
      <c r="AH13" t="n">
        <v>915559.4284551567</v>
      </c>
    </row>
    <row r="14">
      <c r="A14" t="n">
        <v>12</v>
      </c>
      <c r="B14" t="n">
        <v>130</v>
      </c>
      <c r="C14" t="inlineStr">
        <is>
          <t xml:space="preserve">CONCLUIDO	</t>
        </is>
      </c>
      <c r="D14" t="n">
        <v>3.0609</v>
      </c>
      <c r="E14" t="n">
        <v>32.67</v>
      </c>
      <c r="F14" t="n">
        <v>26</v>
      </c>
      <c r="G14" t="n">
        <v>19.75</v>
      </c>
      <c r="H14" t="n">
        <v>0.28</v>
      </c>
      <c r="I14" t="n">
        <v>79</v>
      </c>
      <c r="J14" t="n">
        <v>258.32</v>
      </c>
      <c r="K14" t="n">
        <v>59.19</v>
      </c>
      <c r="L14" t="n">
        <v>4</v>
      </c>
      <c r="M14" t="n">
        <v>77</v>
      </c>
      <c r="N14" t="n">
        <v>65.13</v>
      </c>
      <c r="O14" t="n">
        <v>32094.19</v>
      </c>
      <c r="P14" t="n">
        <v>431.16</v>
      </c>
      <c r="Q14" t="n">
        <v>452.7</v>
      </c>
      <c r="R14" t="n">
        <v>136.43</v>
      </c>
      <c r="S14" t="n">
        <v>57.64</v>
      </c>
      <c r="T14" t="n">
        <v>36956.24</v>
      </c>
      <c r="U14" t="n">
        <v>0.42</v>
      </c>
      <c r="V14" t="n">
        <v>0.82</v>
      </c>
      <c r="W14" t="n">
        <v>6.93</v>
      </c>
      <c r="X14" t="n">
        <v>2.27</v>
      </c>
      <c r="Y14" t="n">
        <v>1</v>
      </c>
      <c r="Z14" t="n">
        <v>10</v>
      </c>
      <c r="AA14" t="n">
        <v>724.5726186601036</v>
      </c>
      <c r="AB14" t="n">
        <v>991.3922227386506</v>
      </c>
      <c r="AC14" t="n">
        <v>896.7751404281967</v>
      </c>
      <c r="AD14" t="n">
        <v>724572.6186601035</v>
      </c>
      <c r="AE14" t="n">
        <v>991392.2227386506</v>
      </c>
      <c r="AF14" t="n">
        <v>1.444842498007377e-05</v>
      </c>
      <c r="AG14" t="n">
        <v>38</v>
      </c>
      <c r="AH14" t="n">
        <v>896775.1404281966</v>
      </c>
    </row>
    <row r="15">
      <c r="A15" t="n">
        <v>13</v>
      </c>
      <c r="B15" t="n">
        <v>130</v>
      </c>
      <c r="C15" t="inlineStr">
        <is>
          <t xml:space="preserve">CONCLUIDO	</t>
        </is>
      </c>
      <c r="D15" t="n">
        <v>3.101</v>
      </c>
      <c r="E15" t="n">
        <v>32.25</v>
      </c>
      <c r="F15" t="n">
        <v>25.82</v>
      </c>
      <c r="G15" t="n">
        <v>20.94</v>
      </c>
      <c r="H15" t="n">
        <v>0.29</v>
      </c>
      <c r="I15" t="n">
        <v>74</v>
      </c>
      <c r="J15" t="n">
        <v>258.78</v>
      </c>
      <c r="K15" t="n">
        <v>59.19</v>
      </c>
      <c r="L15" t="n">
        <v>4.25</v>
      </c>
      <c r="M15" t="n">
        <v>72</v>
      </c>
      <c r="N15" t="n">
        <v>65.34</v>
      </c>
      <c r="O15" t="n">
        <v>32150.98</v>
      </c>
      <c r="P15" t="n">
        <v>428.16</v>
      </c>
      <c r="Q15" t="n">
        <v>452.8</v>
      </c>
      <c r="R15" t="n">
        <v>130.91</v>
      </c>
      <c r="S15" t="n">
        <v>57.64</v>
      </c>
      <c r="T15" t="n">
        <v>34222.46</v>
      </c>
      <c r="U15" t="n">
        <v>0.44</v>
      </c>
      <c r="V15" t="n">
        <v>0.82</v>
      </c>
      <c r="W15" t="n">
        <v>6.91</v>
      </c>
      <c r="X15" t="n">
        <v>2.1</v>
      </c>
      <c r="Y15" t="n">
        <v>1</v>
      </c>
      <c r="Z15" t="n">
        <v>10</v>
      </c>
      <c r="AA15" t="n">
        <v>717.0128145027154</v>
      </c>
      <c r="AB15" t="n">
        <v>981.0485651754908</v>
      </c>
      <c r="AC15" t="n">
        <v>887.4186670254503</v>
      </c>
      <c r="AD15" t="n">
        <v>717012.8145027154</v>
      </c>
      <c r="AE15" t="n">
        <v>981048.5651754908</v>
      </c>
      <c r="AF15" t="n">
        <v>1.463770977921812e-05</v>
      </c>
      <c r="AG15" t="n">
        <v>38</v>
      </c>
      <c r="AH15" t="n">
        <v>887418.6670254503</v>
      </c>
    </row>
    <row r="16">
      <c r="A16" t="n">
        <v>14</v>
      </c>
      <c r="B16" t="n">
        <v>130</v>
      </c>
      <c r="C16" t="inlineStr">
        <is>
          <t xml:space="preserve">CONCLUIDO	</t>
        </is>
      </c>
      <c r="D16" t="n">
        <v>3.1383</v>
      </c>
      <c r="E16" t="n">
        <v>31.86</v>
      </c>
      <c r="F16" t="n">
        <v>25.69</v>
      </c>
      <c r="G16" t="n">
        <v>22.34</v>
      </c>
      <c r="H16" t="n">
        <v>0.31</v>
      </c>
      <c r="I16" t="n">
        <v>69</v>
      </c>
      <c r="J16" t="n">
        <v>259.25</v>
      </c>
      <c r="K16" t="n">
        <v>59.19</v>
      </c>
      <c r="L16" t="n">
        <v>4.5</v>
      </c>
      <c r="M16" t="n">
        <v>67</v>
      </c>
      <c r="N16" t="n">
        <v>65.55</v>
      </c>
      <c r="O16" t="n">
        <v>32207.85</v>
      </c>
      <c r="P16" t="n">
        <v>425.82</v>
      </c>
      <c r="Q16" t="n">
        <v>452.71</v>
      </c>
      <c r="R16" t="n">
        <v>126.26</v>
      </c>
      <c r="S16" t="n">
        <v>57.64</v>
      </c>
      <c r="T16" t="n">
        <v>31922.87</v>
      </c>
      <c r="U16" t="n">
        <v>0.46</v>
      </c>
      <c r="V16" t="n">
        <v>0.83</v>
      </c>
      <c r="W16" t="n">
        <v>6.9</v>
      </c>
      <c r="X16" t="n">
        <v>1.96</v>
      </c>
      <c r="Y16" t="n">
        <v>1</v>
      </c>
      <c r="Z16" t="n">
        <v>10</v>
      </c>
      <c r="AA16" t="n">
        <v>701.5643856854355</v>
      </c>
      <c r="AB16" t="n">
        <v>959.9113433311097</v>
      </c>
      <c r="AC16" t="n">
        <v>868.2987519676196</v>
      </c>
      <c r="AD16" t="n">
        <v>701564.3856854355</v>
      </c>
      <c r="AE16" t="n">
        <v>959911.3433311097</v>
      </c>
      <c r="AF16" t="n">
        <v>1.481377768465664e-05</v>
      </c>
      <c r="AG16" t="n">
        <v>37</v>
      </c>
      <c r="AH16" t="n">
        <v>868298.7519676196</v>
      </c>
    </row>
    <row r="17">
      <c r="A17" t="n">
        <v>15</v>
      </c>
      <c r="B17" t="n">
        <v>130</v>
      </c>
      <c r="C17" t="inlineStr">
        <is>
          <t xml:space="preserve">CONCLUIDO	</t>
        </is>
      </c>
      <c r="D17" t="n">
        <v>3.1691</v>
      </c>
      <c r="E17" t="n">
        <v>31.55</v>
      </c>
      <c r="F17" t="n">
        <v>25.57</v>
      </c>
      <c r="G17" t="n">
        <v>23.6</v>
      </c>
      <c r="H17" t="n">
        <v>0.33</v>
      </c>
      <c r="I17" t="n">
        <v>65</v>
      </c>
      <c r="J17" t="n">
        <v>259.71</v>
      </c>
      <c r="K17" t="n">
        <v>59.19</v>
      </c>
      <c r="L17" t="n">
        <v>4.75</v>
      </c>
      <c r="M17" t="n">
        <v>63</v>
      </c>
      <c r="N17" t="n">
        <v>65.76000000000001</v>
      </c>
      <c r="O17" t="n">
        <v>32264.79</v>
      </c>
      <c r="P17" t="n">
        <v>423.83</v>
      </c>
      <c r="Q17" t="n">
        <v>452.65</v>
      </c>
      <c r="R17" t="n">
        <v>122.27</v>
      </c>
      <c r="S17" t="n">
        <v>57.64</v>
      </c>
      <c r="T17" t="n">
        <v>29949.17</v>
      </c>
      <c r="U17" t="n">
        <v>0.47</v>
      </c>
      <c r="V17" t="n">
        <v>0.83</v>
      </c>
      <c r="W17" t="n">
        <v>6.9</v>
      </c>
      <c r="X17" t="n">
        <v>1.84</v>
      </c>
      <c r="Y17" t="n">
        <v>1</v>
      </c>
      <c r="Z17" t="n">
        <v>10</v>
      </c>
      <c r="AA17" t="n">
        <v>696.2865865440637</v>
      </c>
      <c r="AB17" t="n">
        <v>952.6900257058194</v>
      </c>
      <c r="AC17" t="n">
        <v>861.7666267613042</v>
      </c>
      <c r="AD17" t="n">
        <v>696286.5865440636</v>
      </c>
      <c r="AE17" t="n">
        <v>952690.0257058194</v>
      </c>
      <c r="AF17" t="n">
        <v>1.495916351542088e-05</v>
      </c>
      <c r="AG17" t="n">
        <v>37</v>
      </c>
      <c r="AH17" t="n">
        <v>861766.6267613042</v>
      </c>
    </row>
    <row r="18">
      <c r="A18" t="n">
        <v>16</v>
      </c>
      <c r="B18" t="n">
        <v>130</v>
      </c>
      <c r="C18" t="inlineStr">
        <is>
          <t xml:space="preserve">CONCLUIDO	</t>
        </is>
      </c>
      <c r="D18" t="n">
        <v>3.193</v>
      </c>
      <c r="E18" t="n">
        <v>31.32</v>
      </c>
      <c r="F18" t="n">
        <v>25.48</v>
      </c>
      <c r="G18" t="n">
        <v>24.66</v>
      </c>
      <c r="H18" t="n">
        <v>0.34</v>
      </c>
      <c r="I18" t="n">
        <v>62</v>
      </c>
      <c r="J18" t="n">
        <v>260.17</v>
      </c>
      <c r="K18" t="n">
        <v>59.19</v>
      </c>
      <c r="L18" t="n">
        <v>5</v>
      </c>
      <c r="M18" t="n">
        <v>60</v>
      </c>
      <c r="N18" t="n">
        <v>65.98</v>
      </c>
      <c r="O18" t="n">
        <v>32321.82</v>
      </c>
      <c r="P18" t="n">
        <v>422.26</v>
      </c>
      <c r="Q18" t="n">
        <v>452.62</v>
      </c>
      <c r="R18" t="n">
        <v>119.19</v>
      </c>
      <c r="S18" t="n">
        <v>57.64</v>
      </c>
      <c r="T18" t="n">
        <v>28424.92</v>
      </c>
      <c r="U18" t="n">
        <v>0.48</v>
      </c>
      <c r="V18" t="n">
        <v>0.83</v>
      </c>
      <c r="W18" t="n">
        <v>6.9</v>
      </c>
      <c r="X18" t="n">
        <v>1.75</v>
      </c>
      <c r="Y18" t="n">
        <v>1</v>
      </c>
      <c r="Z18" t="n">
        <v>10</v>
      </c>
      <c r="AA18" t="n">
        <v>692.2464942174919</v>
      </c>
      <c r="AB18" t="n">
        <v>947.1621931483099</v>
      </c>
      <c r="AC18" t="n">
        <v>856.7663627847217</v>
      </c>
      <c r="AD18" t="n">
        <v>692246.4942174919</v>
      </c>
      <c r="AE18" t="n">
        <v>947162.1931483099</v>
      </c>
      <c r="AF18" t="n">
        <v>1.507197914383859e-05</v>
      </c>
      <c r="AG18" t="n">
        <v>37</v>
      </c>
      <c r="AH18" t="n">
        <v>856766.3627847217</v>
      </c>
    </row>
    <row r="19">
      <c r="A19" t="n">
        <v>17</v>
      </c>
      <c r="B19" t="n">
        <v>130</v>
      </c>
      <c r="C19" t="inlineStr">
        <is>
          <t xml:space="preserve">CONCLUIDO	</t>
        </is>
      </c>
      <c r="D19" t="n">
        <v>3.215</v>
      </c>
      <c r="E19" t="n">
        <v>31.1</v>
      </c>
      <c r="F19" t="n">
        <v>25.41</v>
      </c>
      <c r="G19" t="n">
        <v>25.85</v>
      </c>
      <c r="H19" t="n">
        <v>0.36</v>
      </c>
      <c r="I19" t="n">
        <v>59</v>
      </c>
      <c r="J19" t="n">
        <v>260.63</v>
      </c>
      <c r="K19" t="n">
        <v>59.19</v>
      </c>
      <c r="L19" t="n">
        <v>5.25</v>
      </c>
      <c r="M19" t="n">
        <v>57</v>
      </c>
      <c r="N19" t="n">
        <v>66.19</v>
      </c>
      <c r="O19" t="n">
        <v>32378.93</v>
      </c>
      <c r="P19" t="n">
        <v>421.07</v>
      </c>
      <c r="Q19" t="n">
        <v>452.67</v>
      </c>
      <c r="R19" t="n">
        <v>116.94</v>
      </c>
      <c r="S19" t="n">
        <v>57.64</v>
      </c>
      <c r="T19" t="n">
        <v>27311.1</v>
      </c>
      <c r="U19" t="n">
        <v>0.49</v>
      </c>
      <c r="V19" t="n">
        <v>0.83</v>
      </c>
      <c r="W19" t="n">
        <v>6.9</v>
      </c>
      <c r="X19" t="n">
        <v>1.69</v>
      </c>
      <c r="Y19" t="n">
        <v>1</v>
      </c>
      <c r="Z19" t="n">
        <v>10</v>
      </c>
      <c r="AA19" t="n">
        <v>679.7970467882735</v>
      </c>
      <c r="AB19" t="n">
        <v>930.1283099447954</v>
      </c>
      <c r="AC19" t="n">
        <v>841.3581694869455</v>
      </c>
      <c r="AD19" t="n">
        <v>679797.0467882735</v>
      </c>
      <c r="AE19" t="n">
        <v>930128.3099447954</v>
      </c>
      <c r="AF19" t="n">
        <v>1.517582616581305e-05</v>
      </c>
      <c r="AG19" t="n">
        <v>36</v>
      </c>
      <c r="AH19" t="n">
        <v>841358.1694869455</v>
      </c>
    </row>
    <row r="20">
      <c r="A20" t="n">
        <v>18</v>
      </c>
      <c r="B20" t="n">
        <v>130</v>
      </c>
      <c r="C20" t="inlineStr">
        <is>
          <t xml:space="preserve">CONCLUIDO	</t>
        </is>
      </c>
      <c r="D20" t="n">
        <v>3.2424</v>
      </c>
      <c r="E20" t="n">
        <v>30.84</v>
      </c>
      <c r="F20" t="n">
        <v>25.3</v>
      </c>
      <c r="G20" t="n">
        <v>27.11</v>
      </c>
      <c r="H20" t="n">
        <v>0.37</v>
      </c>
      <c r="I20" t="n">
        <v>56</v>
      </c>
      <c r="J20" t="n">
        <v>261.1</v>
      </c>
      <c r="K20" t="n">
        <v>59.19</v>
      </c>
      <c r="L20" t="n">
        <v>5.5</v>
      </c>
      <c r="M20" t="n">
        <v>54</v>
      </c>
      <c r="N20" t="n">
        <v>66.40000000000001</v>
      </c>
      <c r="O20" t="n">
        <v>32436.11</v>
      </c>
      <c r="P20" t="n">
        <v>419.02</v>
      </c>
      <c r="Q20" t="n">
        <v>452.8</v>
      </c>
      <c r="R20" t="n">
        <v>113.74</v>
      </c>
      <c r="S20" t="n">
        <v>57.64</v>
      </c>
      <c r="T20" t="n">
        <v>25729.04</v>
      </c>
      <c r="U20" t="n">
        <v>0.51</v>
      </c>
      <c r="V20" t="n">
        <v>0.84</v>
      </c>
      <c r="W20" t="n">
        <v>6.88</v>
      </c>
      <c r="X20" t="n">
        <v>1.57</v>
      </c>
      <c r="Y20" t="n">
        <v>1</v>
      </c>
      <c r="Z20" t="n">
        <v>10</v>
      </c>
      <c r="AA20" t="n">
        <v>675.102458599857</v>
      </c>
      <c r="AB20" t="n">
        <v>923.7049672747902</v>
      </c>
      <c r="AC20" t="n">
        <v>835.5478616261476</v>
      </c>
      <c r="AD20" t="n">
        <v>675102.4585998569</v>
      </c>
      <c r="AE20" t="n">
        <v>923704.9672747902</v>
      </c>
      <c r="AF20" t="n">
        <v>1.530516291136306e-05</v>
      </c>
      <c r="AG20" t="n">
        <v>36</v>
      </c>
      <c r="AH20" t="n">
        <v>835547.8616261475</v>
      </c>
    </row>
    <row r="21">
      <c r="A21" t="n">
        <v>19</v>
      </c>
      <c r="B21" t="n">
        <v>130</v>
      </c>
      <c r="C21" t="inlineStr">
        <is>
          <t xml:space="preserve">CONCLUIDO	</t>
        </is>
      </c>
      <c r="D21" t="n">
        <v>3.256</v>
      </c>
      <c r="E21" t="n">
        <v>30.71</v>
      </c>
      <c r="F21" t="n">
        <v>25.27</v>
      </c>
      <c r="G21" t="n">
        <v>28.08</v>
      </c>
      <c r="H21" t="n">
        <v>0.39</v>
      </c>
      <c r="I21" t="n">
        <v>54</v>
      </c>
      <c r="J21" t="n">
        <v>261.56</v>
      </c>
      <c r="K21" t="n">
        <v>59.19</v>
      </c>
      <c r="L21" t="n">
        <v>5.75</v>
      </c>
      <c r="M21" t="n">
        <v>52</v>
      </c>
      <c r="N21" t="n">
        <v>66.62</v>
      </c>
      <c r="O21" t="n">
        <v>32493.38</v>
      </c>
      <c r="P21" t="n">
        <v>418.51</v>
      </c>
      <c r="Q21" t="n">
        <v>452.67</v>
      </c>
      <c r="R21" t="n">
        <v>112.46</v>
      </c>
      <c r="S21" t="n">
        <v>57.64</v>
      </c>
      <c r="T21" t="n">
        <v>25097.58</v>
      </c>
      <c r="U21" t="n">
        <v>0.51</v>
      </c>
      <c r="V21" t="n">
        <v>0.84</v>
      </c>
      <c r="W21" t="n">
        <v>6.89</v>
      </c>
      <c r="X21" t="n">
        <v>1.54</v>
      </c>
      <c r="Y21" t="n">
        <v>1</v>
      </c>
      <c r="Z21" t="n">
        <v>10</v>
      </c>
      <c r="AA21" t="n">
        <v>673.2152831912121</v>
      </c>
      <c r="AB21" t="n">
        <v>921.1228506243792</v>
      </c>
      <c r="AC21" t="n">
        <v>833.2121785648283</v>
      </c>
      <c r="AD21" t="n">
        <v>673215.2831912121</v>
      </c>
      <c r="AE21" t="n">
        <v>921122.8506243792</v>
      </c>
      <c r="AF21" t="n">
        <v>1.536935925221999e-05</v>
      </c>
      <c r="AG21" t="n">
        <v>36</v>
      </c>
      <c r="AH21" t="n">
        <v>833212.1785648282</v>
      </c>
    </row>
    <row r="22">
      <c r="A22" t="n">
        <v>20</v>
      </c>
      <c r="B22" t="n">
        <v>130</v>
      </c>
      <c r="C22" t="inlineStr">
        <is>
          <t xml:space="preserve">CONCLUIDO	</t>
        </is>
      </c>
      <c r="D22" t="n">
        <v>3.2803</v>
      </c>
      <c r="E22" t="n">
        <v>30.49</v>
      </c>
      <c r="F22" t="n">
        <v>25.19</v>
      </c>
      <c r="G22" t="n">
        <v>29.63</v>
      </c>
      <c r="H22" t="n">
        <v>0.41</v>
      </c>
      <c r="I22" t="n">
        <v>51</v>
      </c>
      <c r="J22" t="n">
        <v>262.03</v>
      </c>
      <c r="K22" t="n">
        <v>59.19</v>
      </c>
      <c r="L22" t="n">
        <v>6</v>
      </c>
      <c r="M22" t="n">
        <v>49</v>
      </c>
      <c r="N22" t="n">
        <v>66.83</v>
      </c>
      <c r="O22" t="n">
        <v>32550.72</v>
      </c>
      <c r="P22" t="n">
        <v>417.02</v>
      </c>
      <c r="Q22" t="n">
        <v>452.65</v>
      </c>
      <c r="R22" t="n">
        <v>109.51</v>
      </c>
      <c r="S22" t="n">
        <v>57.64</v>
      </c>
      <c r="T22" t="n">
        <v>23636.7</v>
      </c>
      <c r="U22" t="n">
        <v>0.53</v>
      </c>
      <c r="V22" t="n">
        <v>0.84</v>
      </c>
      <c r="W22" t="n">
        <v>6.89</v>
      </c>
      <c r="X22" t="n">
        <v>1.46</v>
      </c>
      <c r="Y22" t="n">
        <v>1</v>
      </c>
      <c r="Z22" t="n">
        <v>10</v>
      </c>
      <c r="AA22" t="n">
        <v>669.4165439196273</v>
      </c>
      <c r="AB22" t="n">
        <v>915.9252479644482</v>
      </c>
      <c r="AC22" t="n">
        <v>828.5106278078799</v>
      </c>
      <c r="AD22" t="n">
        <v>669416.5439196273</v>
      </c>
      <c r="AE22" t="n">
        <v>915925.2479644482</v>
      </c>
      <c r="AF22" t="n">
        <v>1.548406300830996e-05</v>
      </c>
      <c r="AG22" t="n">
        <v>36</v>
      </c>
      <c r="AH22" t="n">
        <v>828510.6278078799</v>
      </c>
    </row>
    <row r="23">
      <c r="A23" t="n">
        <v>21</v>
      </c>
      <c r="B23" t="n">
        <v>130</v>
      </c>
      <c r="C23" t="inlineStr">
        <is>
          <t xml:space="preserve">CONCLUIDO	</t>
        </is>
      </c>
      <c r="D23" t="n">
        <v>3.2995</v>
      </c>
      <c r="E23" t="n">
        <v>30.31</v>
      </c>
      <c r="F23" t="n">
        <v>25.11</v>
      </c>
      <c r="G23" t="n">
        <v>30.74</v>
      </c>
      <c r="H23" t="n">
        <v>0.42</v>
      </c>
      <c r="I23" t="n">
        <v>49</v>
      </c>
      <c r="J23" t="n">
        <v>262.49</v>
      </c>
      <c r="K23" t="n">
        <v>59.19</v>
      </c>
      <c r="L23" t="n">
        <v>6.25</v>
      </c>
      <c r="M23" t="n">
        <v>47</v>
      </c>
      <c r="N23" t="n">
        <v>67.05</v>
      </c>
      <c r="O23" t="n">
        <v>32608.15</v>
      </c>
      <c r="P23" t="n">
        <v>415.62</v>
      </c>
      <c r="Q23" t="n">
        <v>452.62</v>
      </c>
      <c r="R23" t="n">
        <v>106.96</v>
      </c>
      <c r="S23" t="n">
        <v>57.64</v>
      </c>
      <c r="T23" t="n">
        <v>22374.55</v>
      </c>
      <c r="U23" t="n">
        <v>0.54</v>
      </c>
      <c r="V23" t="n">
        <v>0.84</v>
      </c>
      <c r="W23" t="n">
        <v>6.88</v>
      </c>
      <c r="X23" t="n">
        <v>1.38</v>
      </c>
      <c r="Y23" t="n">
        <v>1</v>
      </c>
      <c r="Z23" t="n">
        <v>10</v>
      </c>
      <c r="AA23" t="n">
        <v>666.266700550669</v>
      </c>
      <c r="AB23" t="n">
        <v>911.6154933057574</v>
      </c>
      <c r="AC23" t="n">
        <v>824.6121900850358</v>
      </c>
      <c r="AD23" t="n">
        <v>666266.700550669</v>
      </c>
      <c r="AE23" t="n">
        <v>911615.4933057574</v>
      </c>
      <c r="AF23" t="n">
        <v>1.557469313657859e-05</v>
      </c>
      <c r="AG23" t="n">
        <v>36</v>
      </c>
      <c r="AH23" t="n">
        <v>824612.1900850357</v>
      </c>
    </row>
    <row r="24">
      <c r="A24" t="n">
        <v>22</v>
      </c>
      <c r="B24" t="n">
        <v>130</v>
      </c>
      <c r="C24" t="inlineStr">
        <is>
          <t xml:space="preserve">CONCLUIDO	</t>
        </is>
      </c>
      <c r="D24" t="n">
        <v>3.3178</v>
      </c>
      <c r="E24" t="n">
        <v>30.14</v>
      </c>
      <c r="F24" t="n">
        <v>25.04</v>
      </c>
      <c r="G24" t="n">
        <v>31.96</v>
      </c>
      <c r="H24" t="n">
        <v>0.44</v>
      </c>
      <c r="I24" t="n">
        <v>47</v>
      </c>
      <c r="J24" t="n">
        <v>262.96</v>
      </c>
      <c r="K24" t="n">
        <v>59.19</v>
      </c>
      <c r="L24" t="n">
        <v>6.5</v>
      </c>
      <c r="M24" t="n">
        <v>45</v>
      </c>
      <c r="N24" t="n">
        <v>67.26000000000001</v>
      </c>
      <c r="O24" t="n">
        <v>32665.66</v>
      </c>
      <c r="P24" t="n">
        <v>414.43</v>
      </c>
      <c r="Q24" t="n">
        <v>452.7</v>
      </c>
      <c r="R24" t="n">
        <v>104.97</v>
      </c>
      <c r="S24" t="n">
        <v>57.64</v>
      </c>
      <c r="T24" t="n">
        <v>21386.42</v>
      </c>
      <c r="U24" t="n">
        <v>0.55</v>
      </c>
      <c r="V24" t="n">
        <v>0.85</v>
      </c>
      <c r="W24" t="n">
        <v>6.87</v>
      </c>
      <c r="X24" t="n">
        <v>1.31</v>
      </c>
      <c r="Y24" t="n">
        <v>1</v>
      </c>
      <c r="Z24" t="n">
        <v>10</v>
      </c>
      <c r="AA24" t="n">
        <v>654.4178379800841</v>
      </c>
      <c r="AB24" t="n">
        <v>895.4033568017592</v>
      </c>
      <c r="AC24" t="n">
        <v>809.9473171351026</v>
      </c>
      <c r="AD24" t="n">
        <v>654417.8379800841</v>
      </c>
      <c r="AE24" t="n">
        <v>895403.3568017592</v>
      </c>
      <c r="AF24" t="n">
        <v>1.566107497758461e-05</v>
      </c>
      <c r="AG24" t="n">
        <v>35</v>
      </c>
      <c r="AH24" t="n">
        <v>809947.3171351026</v>
      </c>
    </row>
    <row r="25">
      <c r="A25" t="n">
        <v>23</v>
      </c>
      <c r="B25" t="n">
        <v>130</v>
      </c>
      <c r="C25" t="inlineStr">
        <is>
          <t xml:space="preserve">CONCLUIDO	</t>
        </is>
      </c>
      <c r="D25" t="n">
        <v>3.3337</v>
      </c>
      <c r="E25" t="n">
        <v>30</v>
      </c>
      <c r="F25" t="n">
        <v>24.99</v>
      </c>
      <c r="G25" t="n">
        <v>33.32</v>
      </c>
      <c r="H25" t="n">
        <v>0.46</v>
      </c>
      <c r="I25" t="n">
        <v>45</v>
      </c>
      <c r="J25" t="n">
        <v>263.42</v>
      </c>
      <c r="K25" t="n">
        <v>59.19</v>
      </c>
      <c r="L25" t="n">
        <v>6.75</v>
      </c>
      <c r="M25" t="n">
        <v>43</v>
      </c>
      <c r="N25" t="n">
        <v>67.48</v>
      </c>
      <c r="O25" t="n">
        <v>32723.25</v>
      </c>
      <c r="P25" t="n">
        <v>413.54</v>
      </c>
      <c r="Q25" t="n">
        <v>452.65</v>
      </c>
      <c r="R25" t="n">
        <v>103.41</v>
      </c>
      <c r="S25" t="n">
        <v>57.64</v>
      </c>
      <c r="T25" t="n">
        <v>20615.78</v>
      </c>
      <c r="U25" t="n">
        <v>0.5600000000000001</v>
      </c>
      <c r="V25" t="n">
        <v>0.85</v>
      </c>
      <c r="W25" t="n">
        <v>6.87</v>
      </c>
      <c r="X25" t="n">
        <v>1.27</v>
      </c>
      <c r="Y25" t="n">
        <v>1</v>
      </c>
      <c r="Z25" t="n">
        <v>10</v>
      </c>
      <c r="AA25" t="n">
        <v>652.0838474773705</v>
      </c>
      <c r="AB25" t="n">
        <v>892.2098880275526</v>
      </c>
      <c r="AC25" t="n">
        <v>807.0586285386446</v>
      </c>
      <c r="AD25" t="n">
        <v>652083.8474773704</v>
      </c>
      <c r="AE25" t="n">
        <v>892209.8880275525</v>
      </c>
      <c r="AF25" t="n">
        <v>1.573612805255706e-05</v>
      </c>
      <c r="AG25" t="n">
        <v>35</v>
      </c>
      <c r="AH25" t="n">
        <v>807058.6285386446</v>
      </c>
    </row>
    <row r="26">
      <c r="A26" t="n">
        <v>24</v>
      </c>
      <c r="B26" t="n">
        <v>130</v>
      </c>
      <c r="C26" t="inlineStr">
        <is>
          <t xml:space="preserve">CONCLUIDO	</t>
        </is>
      </c>
      <c r="D26" t="n">
        <v>3.3389</v>
      </c>
      <c r="E26" t="n">
        <v>29.95</v>
      </c>
      <c r="F26" t="n">
        <v>24.99</v>
      </c>
      <c r="G26" t="n">
        <v>34.08</v>
      </c>
      <c r="H26" t="n">
        <v>0.47</v>
      </c>
      <c r="I26" t="n">
        <v>44</v>
      </c>
      <c r="J26" t="n">
        <v>263.89</v>
      </c>
      <c r="K26" t="n">
        <v>59.19</v>
      </c>
      <c r="L26" t="n">
        <v>7</v>
      </c>
      <c r="M26" t="n">
        <v>42</v>
      </c>
      <c r="N26" t="n">
        <v>67.7</v>
      </c>
      <c r="O26" t="n">
        <v>32780.92</v>
      </c>
      <c r="P26" t="n">
        <v>413.58</v>
      </c>
      <c r="Q26" t="n">
        <v>452.77</v>
      </c>
      <c r="R26" t="n">
        <v>103.19</v>
      </c>
      <c r="S26" t="n">
        <v>57.64</v>
      </c>
      <c r="T26" t="n">
        <v>20514.66</v>
      </c>
      <c r="U26" t="n">
        <v>0.5600000000000001</v>
      </c>
      <c r="V26" t="n">
        <v>0.85</v>
      </c>
      <c r="W26" t="n">
        <v>6.88</v>
      </c>
      <c r="X26" t="n">
        <v>1.27</v>
      </c>
      <c r="Y26" t="n">
        <v>1</v>
      </c>
      <c r="Z26" t="n">
        <v>10</v>
      </c>
      <c r="AA26" t="n">
        <v>651.5889302221883</v>
      </c>
      <c r="AB26" t="n">
        <v>891.5327204048042</v>
      </c>
      <c r="AC26" t="n">
        <v>806.4460888434008</v>
      </c>
      <c r="AD26" t="n">
        <v>651588.9302221884</v>
      </c>
      <c r="AE26" t="n">
        <v>891532.7204048042</v>
      </c>
      <c r="AF26" t="n">
        <v>1.576067371229648e-05</v>
      </c>
      <c r="AG26" t="n">
        <v>35</v>
      </c>
      <c r="AH26" t="n">
        <v>806446.0888434008</v>
      </c>
    </row>
    <row r="27">
      <c r="A27" t="n">
        <v>25</v>
      </c>
      <c r="B27" t="n">
        <v>130</v>
      </c>
      <c r="C27" t="inlineStr">
        <is>
          <t xml:space="preserve">CONCLUIDO	</t>
        </is>
      </c>
      <c r="D27" t="n">
        <v>3.3621</v>
      </c>
      <c r="E27" t="n">
        <v>29.74</v>
      </c>
      <c r="F27" t="n">
        <v>24.89</v>
      </c>
      <c r="G27" t="n">
        <v>35.55</v>
      </c>
      <c r="H27" t="n">
        <v>0.49</v>
      </c>
      <c r="I27" t="n">
        <v>42</v>
      </c>
      <c r="J27" t="n">
        <v>264.36</v>
      </c>
      <c r="K27" t="n">
        <v>59.19</v>
      </c>
      <c r="L27" t="n">
        <v>7.25</v>
      </c>
      <c r="M27" t="n">
        <v>40</v>
      </c>
      <c r="N27" t="n">
        <v>67.92</v>
      </c>
      <c r="O27" t="n">
        <v>32838.68</v>
      </c>
      <c r="P27" t="n">
        <v>411.79</v>
      </c>
      <c r="Q27" t="n">
        <v>452.79</v>
      </c>
      <c r="R27" t="n">
        <v>99.95</v>
      </c>
      <c r="S27" t="n">
        <v>57.64</v>
      </c>
      <c r="T27" t="n">
        <v>18901.1</v>
      </c>
      <c r="U27" t="n">
        <v>0.58</v>
      </c>
      <c r="V27" t="n">
        <v>0.85</v>
      </c>
      <c r="W27" t="n">
        <v>6.86</v>
      </c>
      <c r="X27" t="n">
        <v>1.16</v>
      </c>
      <c r="Y27" t="n">
        <v>1</v>
      </c>
      <c r="Z27" t="n">
        <v>10</v>
      </c>
      <c r="AA27" t="n">
        <v>647.8391361976693</v>
      </c>
      <c r="AB27" t="n">
        <v>886.4020867912202</v>
      </c>
      <c r="AC27" t="n">
        <v>801.8051157010077</v>
      </c>
      <c r="AD27" t="n">
        <v>647839.1361976693</v>
      </c>
      <c r="AE27" t="n">
        <v>886402.0867912202</v>
      </c>
      <c r="AF27" t="n">
        <v>1.587018511728773e-05</v>
      </c>
      <c r="AG27" t="n">
        <v>35</v>
      </c>
      <c r="AH27" t="n">
        <v>801805.1157010077</v>
      </c>
    </row>
    <row r="28">
      <c r="A28" t="n">
        <v>26</v>
      </c>
      <c r="B28" t="n">
        <v>130</v>
      </c>
      <c r="C28" t="inlineStr">
        <is>
          <t xml:space="preserve">CONCLUIDO	</t>
        </is>
      </c>
      <c r="D28" t="n">
        <v>3.3677</v>
      </c>
      <c r="E28" t="n">
        <v>29.69</v>
      </c>
      <c r="F28" t="n">
        <v>24.88</v>
      </c>
      <c r="G28" t="n">
        <v>36.42</v>
      </c>
      <c r="H28" t="n">
        <v>0.5</v>
      </c>
      <c r="I28" t="n">
        <v>41</v>
      </c>
      <c r="J28" t="n">
        <v>264.83</v>
      </c>
      <c r="K28" t="n">
        <v>59.19</v>
      </c>
      <c r="L28" t="n">
        <v>7.5</v>
      </c>
      <c r="M28" t="n">
        <v>39</v>
      </c>
      <c r="N28" t="n">
        <v>68.14</v>
      </c>
      <c r="O28" t="n">
        <v>32896.51</v>
      </c>
      <c r="P28" t="n">
        <v>411.54</v>
      </c>
      <c r="Q28" t="n">
        <v>452.66</v>
      </c>
      <c r="R28" t="n">
        <v>99.78</v>
      </c>
      <c r="S28" t="n">
        <v>57.64</v>
      </c>
      <c r="T28" t="n">
        <v>18823.85</v>
      </c>
      <c r="U28" t="n">
        <v>0.58</v>
      </c>
      <c r="V28" t="n">
        <v>0.85</v>
      </c>
      <c r="W28" t="n">
        <v>6.87</v>
      </c>
      <c r="X28" t="n">
        <v>1.16</v>
      </c>
      <c r="Y28" t="n">
        <v>1</v>
      </c>
      <c r="Z28" t="n">
        <v>10</v>
      </c>
      <c r="AA28" t="n">
        <v>647.0928768799758</v>
      </c>
      <c r="AB28" t="n">
        <v>885.3810218701146</v>
      </c>
      <c r="AC28" t="n">
        <v>800.8814997828987</v>
      </c>
      <c r="AD28" t="n">
        <v>647092.8768799759</v>
      </c>
      <c r="AE28" t="n">
        <v>885381.0218701146</v>
      </c>
      <c r="AF28" t="n">
        <v>1.589661890469941e-05</v>
      </c>
      <c r="AG28" t="n">
        <v>35</v>
      </c>
      <c r="AH28" t="n">
        <v>800881.4997828987</v>
      </c>
    </row>
    <row r="29">
      <c r="A29" t="n">
        <v>27</v>
      </c>
      <c r="B29" t="n">
        <v>130</v>
      </c>
      <c r="C29" t="inlineStr">
        <is>
          <t xml:space="preserve">CONCLUIDO	</t>
        </is>
      </c>
      <c r="D29" t="n">
        <v>3.3884</v>
      </c>
      <c r="E29" t="n">
        <v>29.51</v>
      </c>
      <c r="F29" t="n">
        <v>24.8</v>
      </c>
      <c r="G29" t="n">
        <v>38.15</v>
      </c>
      <c r="H29" t="n">
        <v>0.52</v>
      </c>
      <c r="I29" t="n">
        <v>39</v>
      </c>
      <c r="J29" t="n">
        <v>265.3</v>
      </c>
      <c r="K29" t="n">
        <v>59.19</v>
      </c>
      <c r="L29" t="n">
        <v>7.75</v>
      </c>
      <c r="M29" t="n">
        <v>37</v>
      </c>
      <c r="N29" t="n">
        <v>68.36</v>
      </c>
      <c r="O29" t="n">
        <v>32954.43</v>
      </c>
      <c r="P29" t="n">
        <v>409.97</v>
      </c>
      <c r="Q29" t="n">
        <v>452.72</v>
      </c>
      <c r="R29" t="n">
        <v>97.63</v>
      </c>
      <c r="S29" t="n">
        <v>57.64</v>
      </c>
      <c r="T29" t="n">
        <v>17757.22</v>
      </c>
      <c r="U29" t="n">
        <v>0.59</v>
      </c>
      <c r="V29" t="n">
        <v>0.86</v>
      </c>
      <c r="W29" t="n">
        <v>6.85</v>
      </c>
      <c r="X29" t="n">
        <v>1.07</v>
      </c>
      <c r="Y29" t="n">
        <v>1</v>
      </c>
      <c r="Z29" t="n">
        <v>10</v>
      </c>
      <c r="AA29" t="n">
        <v>643.8331479660199</v>
      </c>
      <c r="AB29" t="n">
        <v>880.9209169609495</v>
      </c>
      <c r="AC29" t="n">
        <v>796.8470610264679</v>
      </c>
      <c r="AD29" t="n">
        <v>643833.1479660198</v>
      </c>
      <c r="AE29" t="n">
        <v>880920.9169609495</v>
      </c>
      <c r="AF29" t="n">
        <v>1.599432951173901e-05</v>
      </c>
      <c r="AG29" t="n">
        <v>35</v>
      </c>
      <c r="AH29" t="n">
        <v>796847.0610264679</v>
      </c>
    </row>
    <row r="30">
      <c r="A30" t="n">
        <v>28</v>
      </c>
      <c r="B30" t="n">
        <v>130</v>
      </c>
      <c r="C30" t="inlineStr">
        <is>
          <t xml:space="preserve">CONCLUIDO	</t>
        </is>
      </c>
      <c r="D30" t="n">
        <v>3.3959</v>
      </c>
      <c r="E30" t="n">
        <v>29.45</v>
      </c>
      <c r="F30" t="n">
        <v>24.78</v>
      </c>
      <c r="G30" t="n">
        <v>39.13</v>
      </c>
      <c r="H30" t="n">
        <v>0.54</v>
      </c>
      <c r="I30" t="n">
        <v>38</v>
      </c>
      <c r="J30" t="n">
        <v>265.77</v>
      </c>
      <c r="K30" t="n">
        <v>59.19</v>
      </c>
      <c r="L30" t="n">
        <v>8</v>
      </c>
      <c r="M30" t="n">
        <v>36</v>
      </c>
      <c r="N30" t="n">
        <v>68.58</v>
      </c>
      <c r="O30" t="n">
        <v>33012.44</v>
      </c>
      <c r="P30" t="n">
        <v>409.78</v>
      </c>
      <c r="Q30" t="n">
        <v>452.63</v>
      </c>
      <c r="R30" t="n">
        <v>96.68000000000001</v>
      </c>
      <c r="S30" t="n">
        <v>57.64</v>
      </c>
      <c r="T30" t="n">
        <v>17289.03</v>
      </c>
      <c r="U30" t="n">
        <v>0.6</v>
      </c>
      <c r="V30" t="n">
        <v>0.86</v>
      </c>
      <c r="W30" t="n">
        <v>6.86</v>
      </c>
      <c r="X30" t="n">
        <v>1.06</v>
      </c>
      <c r="Y30" t="n">
        <v>1</v>
      </c>
      <c r="Z30" t="n">
        <v>10</v>
      </c>
      <c r="AA30" t="n">
        <v>642.9445488919195</v>
      </c>
      <c r="AB30" t="n">
        <v>879.7050965055414</v>
      </c>
      <c r="AC30" t="n">
        <v>795.747276768909</v>
      </c>
      <c r="AD30" t="n">
        <v>642944.5488919194</v>
      </c>
      <c r="AE30" t="n">
        <v>879705.0965055414</v>
      </c>
      <c r="AF30" t="n">
        <v>1.602973190559394e-05</v>
      </c>
      <c r="AG30" t="n">
        <v>35</v>
      </c>
      <c r="AH30" t="n">
        <v>795747.2767689091</v>
      </c>
    </row>
    <row r="31">
      <c r="A31" t="n">
        <v>29</v>
      </c>
      <c r="B31" t="n">
        <v>130</v>
      </c>
      <c r="C31" t="inlineStr">
        <is>
          <t xml:space="preserve">CONCLUIDO	</t>
        </is>
      </c>
      <c r="D31" t="n">
        <v>3.4019</v>
      </c>
      <c r="E31" t="n">
        <v>29.4</v>
      </c>
      <c r="F31" t="n">
        <v>24.78</v>
      </c>
      <c r="G31" t="n">
        <v>40.19</v>
      </c>
      <c r="H31" t="n">
        <v>0.55</v>
      </c>
      <c r="I31" t="n">
        <v>37</v>
      </c>
      <c r="J31" t="n">
        <v>266.24</v>
      </c>
      <c r="K31" t="n">
        <v>59.19</v>
      </c>
      <c r="L31" t="n">
        <v>8.25</v>
      </c>
      <c r="M31" t="n">
        <v>35</v>
      </c>
      <c r="N31" t="n">
        <v>68.8</v>
      </c>
      <c r="O31" t="n">
        <v>33070.52</v>
      </c>
      <c r="P31" t="n">
        <v>409.64</v>
      </c>
      <c r="Q31" t="n">
        <v>452.62</v>
      </c>
      <c r="R31" t="n">
        <v>96.8</v>
      </c>
      <c r="S31" t="n">
        <v>57.64</v>
      </c>
      <c r="T31" t="n">
        <v>17354.01</v>
      </c>
      <c r="U31" t="n">
        <v>0.6</v>
      </c>
      <c r="V31" t="n">
        <v>0.86</v>
      </c>
      <c r="W31" t="n">
        <v>6.85</v>
      </c>
      <c r="X31" t="n">
        <v>1.06</v>
      </c>
      <c r="Y31" t="n">
        <v>1</v>
      </c>
      <c r="Z31" t="n">
        <v>10</v>
      </c>
      <c r="AA31" t="n">
        <v>642.2678353849873</v>
      </c>
      <c r="AB31" t="n">
        <v>878.7791872308638</v>
      </c>
      <c r="AC31" t="n">
        <v>794.909734975885</v>
      </c>
      <c r="AD31" t="n">
        <v>642267.8353849873</v>
      </c>
      <c r="AE31" t="n">
        <v>878779.1872308638</v>
      </c>
      <c r="AF31" t="n">
        <v>1.605805382067789e-05</v>
      </c>
      <c r="AG31" t="n">
        <v>35</v>
      </c>
      <c r="AH31" t="n">
        <v>794909.734975885</v>
      </c>
    </row>
    <row r="32">
      <c r="A32" t="n">
        <v>30</v>
      </c>
      <c r="B32" t="n">
        <v>130</v>
      </c>
      <c r="C32" t="inlineStr">
        <is>
          <t xml:space="preserve">CONCLUIDO	</t>
        </is>
      </c>
      <c r="D32" t="n">
        <v>3.411</v>
      </c>
      <c r="E32" t="n">
        <v>29.32</v>
      </c>
      <c r="F32" t="n">
        <v>24.75</v>
      </c>
      <c r="G32" t="n">
        <v>41.25</v>
      </c>
      <c r="H32" t="n">
        <v>0.57</v>
      </c>
      <c r="I32" t="n">
        <v>36</v>
      </c>
      <c r="J32" t="n">
        <v>266.71</v>
      </c>
      <c r="K32" t="n">
        <v>59.19</v>
      </c>
      <c r="L32" t="n">
        <v>8.5</v>
      </c>
      <c r="M32" t="n">
        <v>34</v>
      </c>
      <c r="N32" t="n">
        <v>69.02</v>
      </c>
      <c r="O32" t="n">
        <v>33128.7</v>
      </c>
      <c r="P32" t="n">
        <v>409.18</v>
      </c>
      <c r="Q32" t="n">
        <v>452.7</v>
      </c>
      <c r="R32" t="n">
        <v>95.72</v>
      </c>
      <c r="S32" t="n">
        <v>57.64</v>
      </c>
      <c r="T32" t="n">
        <v>16816.63</v>
      </c>
      <c r="U32" t="n">
        <v>0.6</v>
      </c>
      <c r="V32" t="n">
        <v>0.86</v>
      </c>
      <c r="W32" t="n">
        <v>6.86</v>
      </c>
      <c r="X32" t="n">
        <v>1.02</v>
      </c>
      <c r="Y32" t="n">
        <v>1</v>
      </c>
      <c r="Z32" t="n">
        <v>10</v>
      </c>
      <c r="AA32" t="n">
        <v>632.0327695556849</v>
      </c>
      <c r="AB32" t="n">
        <v>864.7751186239759</v>
      </c>
      <c r="AC32" t="n">
        <v>782.2421950220049</v>
      </c>
      <c r="AD32" t="n">
        <v>632032.7695556849</v>
      </c>
      <c r="AE32" t="n">
        <v>864775.1186239759</v>
      </c>
      <c r="AF32" t="n">
        <v>1.610100872522187e-05</v>
      </c>
      <c r="AG32" t="n">
        <v>34</v>
      </c>
      <c r="AH32" t="n">
        <v>782242.1950220049</v>
      </c>
    </row>
    <row r="33">
      <c r="A33" t="n">
        <v>31</v>
      </c>
      <c r="B33" t="n">
        <v>130</v>
      </c>
      <c r="C33" t="inlineStr">
        <is>
          <t xml:space="preserve">CONCLUIDO	</t>
        </is>
      </c>
      <c r="D33" t="n">
        <v>3.4201</v>
      </c>
      <c r="E33" t="n">
        <v>29.24</v>
      </c>
      <c r="F33" t="n">
        <v>24.72</v>
      </c>
      <c r="G33" t="n">
        <v>42.38</v>
      </c>
      <c r="H33" t="n">
        <v>0.58</v>
      </c>
      <c r="I33" t="n">
        <v>35</v>
      </c>
      <c r="J33" t="n">
        <v>267.18</v>
      </c>
      <c r="K33" t="n">
        <v>59.19</v>
      </c>
      <c r="L33" t="n">
        <v>8.75</v>
      </c>
      <c r="M33" t="n">
        <v>33</v>
      </c>
      <c r="N33" t="n">
        <v>69.23999999999999</v>
      </c>
      <c r="O33" t="n">
        <v>33186.95</v>
      </c>
      <c r="P33" t="n">
        <v>408.72</v>
      </c>
      <c r="Q33" t="n">
        <v>452.61</v>
      </c>
      <c r="R33" t="n">
        <v>95</v>
      </c>
      <c r="S33" t="n">
        <v>57.64</v>
      </c>
      <c r="T33" t="n">
        <v>16464.68</v>
      </c>
      <c r="U33" t="n">
        <v>0.61</v>
      </c>
      <c r="V33" t="n">
        <v>0.86</v>
      </c>
      <c r="W33" t="n">
        <v>6.85</v>
      </c>
      <c r="X33" t="n">
        <v>1</v>
      </c>
      <c r="Y33" t="n">
        <v>1</v>
      </c>
      <c r="Z33" t="n">
        <v>10</v>
      </c>
      <c r="AA33" t="n">
        <v>630.7992891163201</v>
      </c>
      <c r="AB33" t="n">
        <v>863.0874162695205</v>
      </c>
      <c r="AC33" t="n">
        <v>780.7155646115534</v>
      </c>
      <c r="AD33" t="n">
        <v>630799.2891163201</v>
      </c>
      <c r="AE33" t="n">
        <v>863087.4162695205</v>
      </c>
      <c r="AF33" t="n">
        <v>1.614396362976585e-05</v>
      </c>
      <c r="AG33" t="n">
        <v>34</v>
      </c>
      <c r="AH33" t="n">
        <v>780715.5646115534</v>
      </c>
    </row>
    <row r="34">
      <c r="A34" t="n">
        <v>32</v>
      </c>
      <c r="B34" t="n">
        <v>130</v>
      </c>
      <c r="C34" t="inlineStr">
        <is>
          <t xml:space="preserve">CONCLUIDO	</t>
        </is>
      </c>
      <c r="D34" t="n">
        <v>3.4343</v>
      </c>
      <c r="E34" t="n">
        <v>29.12</v>
      </c>
      <c r="F34" t="n">
        <v>24.65</v>
      </c>
      <c r="G34" t="n">
        <v>43.5</v>
      </c>
      <c r="H34" t="n">
        <v>0.6</v>
      </c>
      <c r="I34" t="n">
        <v>34</v>
      </c>
      <c r="J34" t="n">
        <v>267.66</v>
      </c>
      <c r="K34" t="n">
        <v>59.19</v>
      </c>
      <c r="L34" t="n">
        <v>9</v>
      </c>
      <c r="M34" t="n">
        <v>32</v>
      </c>
      <c r="N34" t="n">
        <v>69.45999999999999</v>
      </c>
      <c r="O34" t="n">
        <v>33245.29</v>
      </c>
      <c r="P34" t="n">
        <v>407.06</v>
      </c>
      <c r="Q34" t="n">
        <v>452.64</v>
      </c>
      <c r="R34" t="n">
        <v>92.48999999999999</v>
      </c>
      <c r="S34" t="n">
        <v>57.64</v>
      </c>
      <c r="T34" t="n">
        <v>15214.82</v>
      </c>
      <c r="U34" t="n">
        <v>0.62</v>
      </c>
      <c r="V34" t="n">
        <v>0.86</v>
      </c>
      <c r="W34" t="n">
        <v>6.85</v>
      </c>
      <c r="X34" t="n">
        <v>0.93</v>
      </c>
      <c r="Y34" t="n">
        <v>1</v>
      </c>
      <c r="Z34" t="n">
        <v>10</v>
      </c>
      <c r="AA34" t="n">
        <v>628.1912733251669</v>
      </c>
      <c r="AB34" t="n">
        <v>859.5190140065283</v>
      </c>
      <c r="AC34" t="n">
        <v>777.4877256522573</v>
      </c>
      <c r="AD34" t="n">
        <v>628191.2733251669</v>
      </c>
      <c r="AE34" t="n">
        <v>859519.0140065283</v>
      </c>
      <c r="AF34" t="n">
        <v>1.621099216213118e-05</v>
      </c>
      <c r="AG34" t="n">
        <v>34</v>
      </c>
      <c r="AH34" t="n">
        <v>777487.7256522572</v>
      </c>
    </row>
    <row r="35">
      <c r="A35" t="n">
        <v>33</v>
      </c>
      <c r="B35" t="n">
        <v>130</v>
      </c>
      <c r="C35" t="inlineStr">
        <is>
          <t xml:space="preserve">CONCLUIDO	</t>
        </is>
      </c>
      <c r="D35" t="n">
        <v>3.441</v>
      </c>
      <c r="E35" t="n">
        <v>29.06</v>
      </c>
      <c r="F35" t="n">
        <v>24.64</v>
      </c>
      <c r="G35" t="n">
        <v>44.81</v>
      </c>
      <c r="H35" t="n">
        <v>0.61</v>
      </c>
      <c r="I35" t="n">
        <v>33</v>
      </c>
      <c r="J35" t="n">
        <v>268.13</v>
      </c>
      <c r="K35" t="n">
        <v>59.19</v>
      </c>
      <c r="L35" t="n">
        <v>9.25</v>
      </c>
      <c r="M35" t="n">
        <v>31</v>
      </c>
      <c r="N35" t="n">
        <v>69.69</v>
      </c>
      <c r="O35" t="n">
        <v>33303.72</v>
      </c>
      <c r="P35" t="n">
        <v>407.23</v>
      </c>
      <c r="Q35" t="n">
        <v>452.62</v>
      </c>
      <c r="R35" t="n">
        <v>92.23999999999999</v>
      </c>
      <c r="S35" t="n">
        <v>57.64</v>
      </c>
      <c r="T35" t="n">
        <v>15094.91</v>
      </c>
      <c r="U35" t="n">
        <v>0.62</v>
      </c>
      <c r="V35" t="n">
        <v>0.86</v>
      </c>
      <c r="W35" t="n">
        <v>6.85</v>
      </c>
      <c r="X35" t="n">
        <v>0.92</v>
      </c>
      <c r="Y35" t="n">
        <v>1</v>
      </c>
      <c r="Z35" t="n">
        <v>10</v>
      </c>
      <c r="AA35" t="n">
        <v>627.6706891400599</v>
      </c>
      <c r="AB35" t="n">
        <v>858.8067277579116</v>
      </c>
      <c r="AC35" t="n">
        <v>776.8434190035085</v>
      </c>
      <c r="AD35" t="n">
        <v>627670.68914006</v>
      </c>
      <c r="AE35" t="n">
        <v>858806.7277579117</v>
      </c>
      <c r="AF35" t="n">
        <v>1.624261830064159e-05</v>
      </c>
      <c r="AG35" t="n">
        <v>34</v>
      </c>
      <c r="AH35" t="n">
        <v>776843.4190035085</v>
      </c>
    </row>
    <row r="36">
      <c r="A36" t="n">
        <v>34</v>
      </c>
      <c r="B36" t="n">
        <v>130</v>
      </c>
      <c r="C36" t="inlineStr">
        <is>
          <t xml:space="preserve">CONCLUIDO	</t>
        </is>
      </c>
      <c r="D36" t="n">
        <v>3.448</v>
      </c>
      <c r="E36" t="n">
        <v>29</v>
      </c>
      <c r="F36" t="n">
        <v>24.63</v>
      </c>
      <c r="G36" t="n">
        <v>46.19</v>
      </c>
      <c r="H36" t="n">
        <v>0.63</v>
      </c>
      <c r="I36" t="n">
        <v>32</v>
      </c>
      <c r="J36" t="n">
        <v>268.61</v>
      </c>
      <c r="K36" t="n">
        <v>59.19</v>
      </c>
      <c r="L36" t="n">
        <v>9.5</v>
      </c>
      <c r="M36" t="n">
        <v>30</v>
      </c>
      <c r="N36" t="n">
        <v>69.91</v>
      </c>
      <c r="O36" t="n">
        <v>33362.23</v>
      </c>
      <c r="P36" t="n">
        <v>406.92</v>
      </c>
      <c r="Q36" t="n">
        <v>452.6</v>
      </c>
      <c r="R36" t="n">
        <v>91.86</v>
      </c>
      <c r="S36" t="n">
        <v>57.64</v>
      </c>
      <c r="T36" t="n">
        <v>14910.09</v>
      </c>
      <c r="U36" t="n">
        <v>0.63</v>
      </c>
      <c r="V36" t="n">
        <v>0.86</v>
      </c>
      <c r="W36" t="n">
        <v>6.85</v>
      </c>
      <c r="X36" t="n">
        <v>0.91</v>
      </c>
      <c r="Y36" t="n">
        <v>1</v>
      </c>
      <c r="Z36" t="n">
        <v>10</v>
      </c>
      <c r="AA36" t="n">
        <v>626.7875438929499</v>
      </c>
      <c r="AB36" t="n">
        <v>857.5983694691971</v>
      </c>
      <c r="AC36" t="n">
        <v>775.7503847339275</v>
      </c>
      <c r="AD36" t="n">
        <v>626787.5438929499</v>
      </c>
      <c r="AE36" t="n">
        <v>857598.3694691971</v>
      </c>
      <c r="AF36" t="n">
        <v>1.627566053490619e-05</v>
      </c>
      <c r="AG36" t="n">
        <v>34</v>
      </c>
      <c r="AH36" t="n">
        <v>775750.3847339274</v>
      </c>
    </row>
    <row r="37">
      <c r="A37" t="n">
        <v>35</v>
      </c>
      <c r="B37" t="n">
        <v>130</v>
      </c>
      <c r="C37" t="inlineStr">
        <is>
          <t xml:space="preserve">CONCLUIDO	</t>
        </is>
      </c>
      <c r="D37" t="n">
        <v>3.4597</v>
      </c>
      <c r="E37" t="n">
        <v>28.9</v>
      </c>
      <c r="F37" t="n">
        <v>24.58</v>
      </c>
      <c r="G37" t="n">
        <v>47.58</v>
      </c>
      <c r="H37" t="n">
        <v>0.64</v>
      </c>
      <c r="I37" t="n">
        <v>31</v>
      </c>
      <c r="J37" t="n">
        <v>269.08</v>
      </c>
      <c r="K37" t="n">
        <v>59.19</v>
      </c>
      <c r="L37" t="n">
        <v>9.75</v>
      </c>
      <c r="M37" t="n">
        <v>29</v>
      </c>
      <c r="N37" t="n">
        <v>70.14</v>
      </c>
      <c r="O37" t="n">
        <v>33420.83</v>
      </c>
      <c r="P37" t="n">
        <v>406</v>
      </c>
      <c r="Q37" t="n">
        <v>452.71</v>
      </c>
      <c r="R37" t="n">
        <v>90.27</v>
      </c>
      <c r="S37" t="n">
        <v>57.64</v>
      </c>
      <c r="T37" t="n">
        <v>14118.33</v>
      </c>
      <c r="U37" t="n">
        <v>0.64</v>
      </c>
      <c r="V37" t="n">
        <v>0.86</v>
      </c>
      <c r="W37" t="n">
        <v>6.84</v>
      </c>
      <c r="X37" t="n">
        <v>0.86</v>
      </c>
      <c r="Y37" t="n">
        <v>1</v>
      </c>
      <c r="Z37" t="n">
        <v>10</v>
      </c>
      <c r="AA37" t="n">
        <v>624.991806683148</v>
      </c>
      <c r="AB37" t="n">
        <v>855.1413625964116</v>
      </c>
      <c r="AC37" t="n">
        <v>773.5278711486498</v>
      </c>
      <c r="AD37" t="n">
        <v>624991.8066831479</v>
      </c>
      <c r="AE37" t="n">
        <v>855141.3625964116</v>
      </c>
      <c r="AF37" t="n">
        <v>1.633088826931988e-05</v>
      </c>
      <c r="AG37" t="n">
        <v>34</v>
      </c>
      <c r="AH37" t="n">
        <v>773527.8711486497</v>
      </c>
    </row>
    <row r="38">
      <c r="A38" t="n">
        <v>36</v>
      </c>
      <c r="B38" t="n">
        <v>130</v>
      </c>
      <c r="C38" t="inlineStr">
        <is>
          <t xml:space="preserve">CONCLUIDO	</t>
        </is>
      </c>
      <c r="D38" t="n">
        <v>3.4712</v>
      </c>
      <c r="E38" t="n">
        <v>28.81</v>
      </c>
      <c r="F38" t="n">
        <v>24.54</v>
      </c>
      <c r="G38" t="n">
        <v>49.07</v>
      </c>
      <c r="H38" t="n">
        <v>0.66</v>
      </c>
      <c r="I38" t="n">
        <v>30</v>
      </c>
      <c r="J38" t="n">
        <v>269.56</v>
      </c>
      <c r="K38" t="n">
        <v>59.19</v>
      </c>
      <c r="L38" t="n">
        <v>10</v>
      </c>
      <c r="M38" t="n">
        <v>28</v>
      </c>
      <c r="N38" t="n">
        <v>70.36</v>
      </c>
      <c r="O38" t="n">
        <v>33479.51</v>
      </c>
      <c r="P38" t="n">
        <v>405.06</v>
      </c>
      <c r="Q38" t="n">
        <v>452.64</v>
      </c>
      <c r="R38" t="n">
        <v>88.81999999999999</v>
      </c>
      <c r="S38" t="n">
        <v>57.64</v>
      </c>
      <c r="T38" t="n">
        <v>13398.01</v>
      </c>
      <c r="U38" t="n">
        <v>0.65</v>
      </c>
      <c r="V38" t="n">
        <v>0.86</v>
      </c>
      <c r="W38" t="n">
        <v>6.84</v>
      </c>
      <c r="X38" t="n">
        <v>0.8100000000000001</v>
      </c>
      <c r="Y38" t="n">
        <v>1</v>
      </c>
      <c r="Z38" t="n">
        <v>10</v>
      </c>
      <c r="AA38" t="n">
        <v>623.2264484511577</v>
      </c>
      <c r="AB38" t="n">
        <v>852.7259215812942</v>
      </c>
      <c r="AC38" t="n">
        <v>771.3429564339223</v>
      </c>
      <c r="AD38" t="n">
        <v>623226.4484511577</v>
      </c>
      <c r="AE38" t="n">
        <v>852725.9215812942</v>
      </c>
      <c r="AF38" t="n">
        <v>1.638517193989744e-05</v>
      </c>
      <c r="AG38" t="n">
        <v>34</v>
      </c>
      <c r="AH38" t="n">
        <v>771342.9564339223</v>
      </c>
    </row>
    <row r="39">
      <c r="A39" t="n">
        <v>37</v>
      </c>
      <c r="B39" t="n">
        <v>130</v>
      </c>
      <c r="C39" t="inlineStr">
        <is>
          <t xml:space="preserve">CONCLUIDO	</t>
        </is>
      </c>
      <c r="D39" t="n">
        <v>3.4672</v>
      </c>
      <c r="E39" t="n">
        <v>28.84</v>
      </c>
      <c r="F39" t="n">
        <v>24.57</v>
      </c>
      <c r="G39" t="n">
        <v>49.14</v>
      </c>
      <c r="H39" t="n">
        <v>0.68</v>
      </c>
      <c r="I39" t="n">
        <v>30</v>
      </c>
      <c r="J39" t="n">
        <v>270.03</v>
      </c>
      <c r="K39" t="n">
        <v>59.19</v>
      </c>
      <c r="L39" t="n">
        <v>10.25</v>
      </c>
      <c r="M39" t="n">
        <v>28</v>
      </c>
      <c r="N39" t="n">
        <v>70.59</v>
      </c>
      <c r="O39" t="n">
        <v>33538.28</v>
      </c>
      <c r="P39" t="n">
        <v>405.69</v>
      </c>
      <c r="Q39" t="n">
        <v>452.62</v>
      </c>
      <c r="R39" t="n">
        <v>90.09999999999999</v>
      </c>
      <c r="S39" t="n">
        <v>57.64</v>
      </c>
      <c r="T39" t="n">
        <v>14035.78</v>
      </c>
      <c r="U39" t="n">
        <v>0.64</v>
      </c>
      <c r="V39" t="n">
        <v>0.86</v>
      </c>
      <c r="W39" t="n">
        <v>6.84</v>
      </c>
      <c r="X39" t="n">
        <v>0.84</v>
      </c>
      <c r="Y39" t="n">
        <v>1</v>
      </c>
      <c r="Z39" t="n">
        <v>10</v>
      </c>
      <c r="AA39" t="n">
        <v>624.073059903645</v>
      </c>
      <c r="AB39" t="n">
        <v>853.8842927204482</v>
      </c>
      <c r="AC39" t="n">
        <v>772.3907742573396</v>
      </c>
      <c r="AD39" t="n">
        <v>624073.059903645</v>
      </c>
      <c r="AE39" t="n">
        <v>853884.2927204482</v>
      </c>
      <c r="AF39" t="n">
        <v>1.636629066317481e-05</v>
      </c>
      <c r="AG39" t="n">
        <v>34</v>
      </c>
      <c r="AH39" t="n">
        <v>772390.7742573395</v>
      </c>
    </row>
    <row r="40">
      <c r="A40" t="n">
        <v>38</v>
      </c>
      <c r="B40" t="n">
        <v>130</v>
      </c>
      <c r="C40" t="inlineStr">
        <is>
          <t xml:space="preserve">CONCLUIDO	</t>
        </is>
      </c>
      <c r="D40" t="n">
        <v>3.4758</v>
      </c>
      <c r="E40" t="n">
        <v>28.77</v>
      </c>
      <c r="F40" t="n">
        <v>24.55</v>
      </c>
      <c r="G40" t="n">
        <v>50.79</v>
      </c>
      <c r="H40" t="n">
        <v>0.6899999999999999</v>
      </c>
      <c r="I40" t="n">
        <v>29</v>
      </c>
      <c r="J40" t="n">
        <v>270.51</v>
      </c>
      <c r="K40" t="n">
        <v>59.19</v>
      </c>
      <c r="L40" t="n">
        <v>10.5</v>
      </c>
      <c r="M40" t="n">
        <v>27</v>
      </c>
      <c r="N40" t="n">
        <v>70.81999999999999</v>
      </c>
      <c r="O40" t="n">
        <v>33597.14</v>
      </c>
      <c r="P40" t="n">
        <v>405.13</v>
      </c>
      <c r="Q40" t="n">
        <v>452.61</v>
      </c>
      <c r="R40" t="n">
        <v>88.88</v>
      </c>
      <c r="S40" t="n">
        <v>57.64</v>
      </c>
      <c r="T40" t="n">
        <v>13431.07</v>
      </c>
      <c r="U40" t="n">
        <v>0.65</v>
      </c>
      <c r="V40" t="n">
        <v>0.86</v>
      </c>
      <c r="W40" t="n">
        <v>6.85</v>
      </c>
      <c r="X40" t="n">
        <v>0.82</v>
      </c>
      <c r="Y40" t="n">
        <v>1</v>
      </c>
      <c r="Z40" t="n">
        <v>10</v>
      </c>
      <c r="AA40" t="n">
        <v>622.8702098540334</v>
      </c>
      <c r="AB40" t="n">
        <v>852.238500216571</v>
      </c>
      <c r="AC40" t="n">
        <v>770.9020538801481</v>
      </c>
      <c r="AD40" t="n">
        <v>622870.2098540334</v>
      </c>
      <c r="AE40" t="n">
        <v>852238.5002165709</v>
      </c>
      <c r="AF40" t="n">
        <v>1.640688540812846e-05</v>
      </c>
      <c r="AG40" t="n">
        <v>34</v>
      </c>
      <c r="AH40" t="n">
        <v>770902.0538801481</v>
      </c>
    </row>
    <row r="41">
      <c r="A41" t="n">
        <v>39</v>
      </c>
      <c r="B41" t="n">
        <v>130</v>
      </c>
      <c r="C41" t="inlineStr">
        <is>
          <t xml:space="preserve">CONCLUIDO	</t>
        </is>
      </c>
      <c r="D41" t="n">
        <v>3.4879</v>
      </c>
      <c r="E41" t="n">
        <v>28.67</v>
      </c>
      <c r="F41" t="n">
        <v>24.5</v>
      </c>
      <c r="G41" t="n">
        <v>52.49</v>
      </c>
      <c r="H41" t="n">
        <v>0.71</v>
      </c>
      <c r="I41" t="n">
        <v>28</v>
      </c>
      <c r="J41" t="n">
        <v>270.99</v>
      </c>
      <c r="K41" t="n">
        <v>59.19</v>
      </c>
      <c r="L41" t="n">
        <v>10.75</v>
      </c>
      <c r="M41" t="n">
        <v>26</v>
      </c>
      <c r="N41" t="n">
        <v>71.04000000000001</v>
      </c>
      <c r="O41" t="n">
        <v>33656.08</v>
      </c>
      <c r="P41" t="n">
        <v>404.33</v>
      </c>
      <c r="Q41" t="n">
        <v>452.62</v>
      </c>
      <c r="R41" t="n">
        <v>87.54000000000001</v>
      </c>
      <c r="S41" t="n">
        <v>57.64</v>
      </c>
      <c r="T41" t="n">
        <v>12766.08</v>
      </c>
      <c r="U41" t="n">
        <v>0.66</v>
      </c>
      <c r="V41" t="n">
        <v>0.87</v>
      </c>
      <c r="W41" t="n">
        <v>6.84</v>
      </c>
      <c r="X41" t="n">
        <v>0.77</v>
      </c>
      <c r="Y41" t="n">
        <v>1</v>
      </c>
      <c r="Z41" t="n">
        <v>10</v>
      </c>
      <c r="AA41" t="n">
        <v>621.1490854677917</v>
      </c>
      <c r="AB41" t="n">
        <v>849.8835819006657</v>
      </c>
      <c r="AC41" t="n">
        <v>768.7718856631644</v>
      </c>
      <c r="AD41" t="n">
        <v>621149.0854677917</v>
      </c>
      <c r="AE41" t="n">
        <v>849883.5819006658</v>
      </c>
      <c r="AF41" t="n">
        <v>1.646400127021441e-05</v>
      </c>
      <c r="AG41" t="n">
        <v>34</v>
      </c>
      <c r="AH41" t="n">
        <v>768771.8856631644</v>
      </c>
    </row>
    <row r="42">
      <c r="A42" t="n">
        <v>40</v>
      </c>
      <c r="B42" t="n">
        <v>130</v>
      </c>
      <c r="C42" t="inlineStr">
        <is>
          <t xml:space="preserve">CONCLUIDO	</t>
        </is>
      </c>
      <c r="D42" t="n">
        <v>3.4894</v>
      </c>
      <c r="E42" t="n">
        <v>28.66</v>
      </c>
      <c r="F42" t="n">
        <v>24.48</v>
      </c>
      <c r="G42" t="n">
        <v>52.47</v>
      </c>
      <c r="H42" t="n">
        <v>0.72</v>
      </c>
      <c r="I42" t="n">
        <v>28</v>
      </c>
      <c r="J42" t="n">
        <v>271.47</v>
      </c>
      <c r="K42" t="n">
        <v>59.19</v>
      </c>
      <c r="L42" t="n">
        <v>11</v>
      </c>
      <c r="M42" t="n">
        <v>26</v>
      </c>
      <c r="N42" t="n">
        <v>71.27</v>
      </c>
      <c r="O42" t="n">
        <v>33715.11</v>
      </c>
      <c r="P42" t="n">
        <v>403.99</v>
      </c>
      <c r="Q42" t="n">
        <v>452.61</v>
      </c>
      <c r="R42" t="n">
        <v>87.11</v>
      </c>
      <c r="S42" t="n">
        <v>57.64</v>
      </c>
      <c r="T42" t="n">
        <v>12551.15</v>
      </c>
      <c r="U42" t="n">
        <v>0.66</v>
      </c>
      <c r="V42" t="n">
        <v>0.87</v>
      </c>
      <c r="W42" t="n">
        <v>6.84</v>
      </c>
      <c r="X42" t="n">
        <v>0.76</v>
      </c>
      <c r="Y42" t="n">
        <v>1</v>
      </c>
      <c r="Z42" t="n">
        <v>10</v>
      </c>
      <c r="AA42" t="n">
        <v>620.7504425203277</v>
      </c>
      <c r="AB42" t="n">
        <v>849.3381410330604</v>
      </c>
      <c r="AC42" t="n">
        <v>768.2785009064321</v>
      </c>
      <c r="AD42" t="n">
        <v>620750.4425203277</v>
      </c>
      <c r="AE42" t="n">
        <v>849338.1410330604</v>
      </c>
      <c r="AF42" t="n">
        <v>1.64710817489854e-05</v>
      </c>
      <c r="AG42" t="n">
        <v>34</v>
      </c>
      <c r="AH42" t="n">
        <v>768278.500906432</v>
      </c>
    </row>
    <row r="43">
      <c r="A43" t="n">
        <v>41</v>
      </c>
      <c r="B43" t="n">
        <v>130</v>
      </c>
      <c r="C43" t="inlineStr">
        <is>
          <t xml:space="preserve">CONCLUIDO	</t>
        </is>
      </c>
      <c r="D43" t="n">
        <v>3.496</v>
      </c>
      <c r="E43" t="n">
        <v>28.6</v>
      </c>
      <c r="F43" t="n">
        <v>24.48</v>
      </c>
      <c r="G43" t="n">
        <v>54.4</v>
      </c>
      <c r="H43" t="n">
        <v>0.74</v>
      </c>
      <c r="I43" t="n">
        <v>27</v>
      </c>
      <c r="J43" t="n">
        <v>271.95</v>
      </c>
      <c r="K43" t="n">
        <v>59.19</v>
      </c>
      <c r="L43" t="n">
        <v>11.25</v>
      </c>
      <c r="M43" t="n">
        <v>25</v>
      </c>
      <c r="N43" t="n">
        <v>71.5</v>
      </c>
      <c r="O43" t="n">
        <v>33774.23</v>
      </c>
      <c r="P43" t="n">
        <v>403.91</v>
      </c>
      <c r="Q43" t="n">
        <v>452.63</v>
      </c>
      <c r="R43" t="n">
        <v>87.01000000000001</v>
      </c>
      <c r="S43" t="n">
        <v>57.64</v>
      </c>
      <c r="T43" t="n">
        <v>12506.23</v>
      </c>
      <c r="U43" t="n">
        <v>0.66</v>
      </c>
      <c r="V43" t="n">
        <v>0.87</v>
      </c>
      <c r="W43" t="n">
        <v>6.84</v>
      </c>
      <c r="X43" t="n">
        <v>0.75</v>
      </c>
      <c r="Y43" t="n">
        <v>1</v>
      </c>
      <c r="Z43" t="n">
        <v>10</v>
      </c>
      <c r="AA43" t="n">
        <v>620.1022077708338</v>
      </c>
      <c r="AB43" t="n">
        <v>848.4511976507039</v>
      </c>
      <c r="AC43" t="n">
        <v>767.4762061556548</v>
      </c>
      <c r="AD43" t="n">
        <v>620102.2077708339</v>
      </c>
      <c r="AE43" t="n">
        <v>848451.1976507038</v>
      </c>
      <c r="AF43" t="n">
        <v>1.650223585557773e-05</v>
      </c>
      <c r="AG43" t="n">
        <v>34</v>
      </c>
      <c r="AH43" t="n">
        <v>767476.2061556549</v>
      </c>
    </row>
    <row r="44">
      <c r="A44" t="n">
        <v>42</v>
      </c>
      <c r="B44" t="n">
        <v>130</v>
      </c>
      <c r="C44" t="inlineStr">
        <is>
          <t xml:space="preserve">CONCLUIDO	</t>
        </is>
      </c>
      <c r="D44" t="n">
        <v>3.4975</v>
      </c>
      <c r="E44" t="n">
        <v>28.59</v>
      </c>
      <c r="F44" t="n">
        <v>24.47</v>
      </c>
      <c r="G44" t="n">
        <v>54.37</v>
      </c>
      <c r="H44" t="n">
        <v>0.75</v>
      </c>
      <c r="I44" t="n">
        <v>27</v>
      </c>
      <c r="J44" t="n">
        <v>272.43</v>
      </c>
      <c r="K44" t="n">
        <v>59.19</v>
      </c>
      <c r="L44" t="n">
        <v>11.5</v>
      </c>
      <c r="M44" t="n">
        <v>25</v>
      </c>
      <c r="N44" t="n">
        <v>71.73</v>
      </c>
      <c r="O44" t="n">
        <v>33833.57</v>
      </c>
      <c r="P44" t="n">
        <v>403.45</v>
      </c>
      <c r="Q44" t="n">
        <v>452.59</v>
      </c>
      <c r="R44" t="n">
        <v>86.58</v>
      </c>
      <c r="S44" t="n">
        <v>57.64</v>
      </c>
      <c r="T44" t="n">
        <v>12290.72</v>
      </c>
      <c r="U44" t="n">
        <v>0.67</v>
      </c>
      <c r="V44" t="n">
        <v>0.87</v>
      </c>
      <c r="W44" t="n">
        <v>6.84</v>
      </c>
      <c r="X44" t="n">
        <v>0.74</v>
      </c>
      <c r="Y44" t="n">
        <v>1</v>
      </c>
      <c r="Z44" t="n">
        <v>10</v>
      </c>
      <c r="AA44" t="n">
        <v>619.6358211276194</v>
      </c>
      <c r="AB44" t="n">
        <v>847.813066869931</v>
      </c>
      <c r="AC44" t="n">
        <v>766.8989776809769</v>
      </c>
      <c r="AD44" t="n">
        <v>619635.8211276194</v>
      </c>
      <c r="AE44" t="n">
        <v>847813.0668699311</v>
      </c>
      <c r="AF44" t="n">
        <v>1.650931633434872e-05</v>
      </c>
      <c r="AG44" t="n">
        <v>34</v>
      </c>
      <c r="AH44" t="n">
        <v>766898.977680977</v>
      </c>
    </row>
    <row r="45">
      <c r="A45" t="n">
        <v>43</v>
      </c>
      <c r="B45" t="n">
        <v>130</v>
      </c>
      <c r="C45" t="inlineStr">
        <is>
          <t xml:space="preserve">CONCLUIDO	</t>
        </is>
      </c>
      <c r="D45" t="n">
        <v>3.5057</v>
      </c>
      <c r="E45" t="n">
        <v>28.53</v>
      </c>
      <c r="F45" t="n">
        <v>24.45</v>
      </c>
      <c r="G45" t="n">
        <v>56.42</v>
      </c>
      <c r="H45" t="n">
        <v>0.77</v>
      </c>
      <c r="I45" t="n">
        <v>26</v>
      </c>
      <c r="J45" t="n">
        <v>272.91</v>
      </c>
      <c r="K45" t="n">
        <v>59.19</v>
      </c>
      <c r="L45" t="n">
        <v>11.75</v>
      </c>
      <c r="M45" t="n">
        <v>24</v>
      </c>
      <c r="N45" t="n">
        <v>71.95999999999999</v>
      </c>
      <c r="O45" t="n">
        <v>33892.87</v>
      </c>
      <c r="P45" t="n">
        <v>403.16</v>
      </c>
      <c r="Q45" t="n">
        <v>452.57</v>
      </c>
      <c r="R45" t="n">
        <v>86.08</v>
      </c>
      <c r="S45" t="n">
        <v>57.64</v>
      </c>
      <c r="T45" t="n">
        <v>12049.45</v>
      </c>
      <c r="U45" t="n">
        <v>0.67</v>
      </c>
      <c r="V45" t="n">
        <v>0.87</v>
      </c>
      <c r="W45" t="n">
        <v>6.83</v>
      </c>
      <c r="X45" t="n">
        <v>0.72</v>
      </c>
      <c r="Y45" t="n">
        <v>1</v>
      </c>
      <c r="Z45" t="n">
        <v>10</v>
      </c>
      <c r="AA45" t="n">
        <v>618.6760994298392</v>
      </c>
      <c r="AB45" t="n">
        <v>846.4999333030953</v>
      </c>
      <c r="AC45" t="n">
        <v>765.7111677387653</v>
      </c>
      <c r="AD45" t="n">
        <v>618676.0994298392</v>
      </c>
      <c r="AE45" t="n">
        <v>846499.9333030953</v>
      </c>
      <c r="AF45" t="n">
        <v>1.654802295163011e-05</v>
      </c>
      <c r="AG45" t="n">
        <v>34</v>
      </c>
      <c r="AH45" t="n">
        <v>765711.1677387654</v>
      </c>
    </row>
    <row r="46">
      <c r="A46" t="n">
        <v>44</v>
      </c>
      <c r="B46" t="n">
        <v>130</v>
      </c>
      <c r="C46" t="inlineStr">
        <is>
          <t xml:space="preserve">CONCLUIDO	</t>
        </is>
      </c>
      <c r="D46" t="n">
        <v>3.5046</v>
      </c>
      <c r="E46" t="n">
        <v>28.53</v>
      </c>
      <c r="F46" t="n">
        <v>24.46</v>
      </c>
      <c r="G46" t="n">
        <v>56.44</v>
      </c>
      <c r="H46" t="n">
        <v>0.78</v>
      </c>
      <c r="I46" t="n">
        <v>26</v>
      </c>
      <c r="J46" t="n">
        <v>273.39</v>
      </c>
      <c r="K46" t="n">
        <v>59.19</v>
      </c>
      <c r="L46" t="n">
        <v>12</v>
      </c>
      <c r="M46" t="n">
        <v>24</v>
      </c>
      <c r="N46" t="n">
        <v>72.2</v>
      </c>
      <c r="O46" t="n">
        <v>33952.26</v>
      </c>
      <c r="P46" t="n">
        <v>403.03</v>
      </c>
      <c r="Q46" t="n">
        <v>452.59</v>
      </c>
      <c r="R46" t="n">
        <v>86.20999999999999</v>
      </c>
      <c r="S46" t="n">
        <v>57.64</v>
      </c>
      <c r="T46" t="n">
        <v>12113.1</v>
      </c>
      <c r="U46" t="n">
        <v>0.67</v>
      </c>
      <c r="V46" t="n">
        <v>0.87</v>
      </c>
      <c r="W46" t="n">
        <v>6.84</v>
      </c>
      <c r="X46" t="n">
        <v>0.73</v>
      </c>
      <c r="Y46" t="n">
        <v>1</v>
      </c>
      <c r="Z46" t="n">
        <v>10</v>
      </c>
      <c r="AA46" t="n">
        <v>618.6981433084896</v>
      </c>
      <c r="AB46" t="n">
        <v>846.5300947103722</v>
      </c>
      <c r="AC46" t="n">
        <v>765.7384505836635</v>
      </c>
      <c r="AD46" t="n">
        <v>618698.1433084897</v>
      </c>
      <c r="AE46" t="n">
        <v>846530.0947103722</v>
      </c>
      <c r="AF46" t="n">
        <v>1.654283060053139e-05</v>
      </c>
      <c r="AG46" t="n">
        <v>34</v>
      </c>
      <c r="AH46" t="n">
        <v>765738.4505836635</v>
      </c>
    </row>
    <row r="47">
      <c r="A47" t="n">
        <v>45</v>
      </c>
      <c r="B47" t="n">
        <v>130</v>
      </c>
      <c r="C47" t="inlineStr">
        <is>
          <t xml:space="preserve">CONCLUIDO	</t>
        </is>
      </c>
      <c r="D47" t="n">
        <v>3.5134</v>
      </c>
      <c r="E47" t="n">
        <v>28.46</v>
      </c>
      <c r="F47" t="n">
        <v>24.44</v>
      </c>
      <c r="G47" t="n">
        <v>58.65</v>
      </c>
      <c r="H47" t="n">
        <v>0.8</v>
      </c>
      <c r="I47" t="n">
        <v>25</v>
      </c>
      <c r="J47" t="n">
        <v>273.87</v>
      </c>
      <c r="K47" t="n">
        <v>59.19</v>
      </c>
      <c r="L47" t="n">
        <v>12.25</v>
      </c>
      <c r="M47" t="n">
        <v>23</v>
      </c>
      <c r="N47" t="n">
        <v>72.43000000000001</v>
      </c>
      <c r="O47" t="n">
        <v>34011.74</v>
      </c>
      <c r="P47" t="n">
        <v>402.71</v>
      </c>
      <c r="Q47" t="n">
        <v>452.57</v>
      </c>
      <c r="R47" t="n">
        <v>85.34999999999999</v>
      </c>
      <c r="S47" t="n">
        <v>57.64</v>
      </c>
      <c r="T47" t="n">
        <v>11688.45</v>
      </c>
      <c r="U47" t="n">
        <v>0.68</v>
      </c>
      <c r="V47" t="n">
        <v>0.87</v>
      </c>
      <c r="W47" t="n">
        <v>6.84</v>
      </c>
      <c r="X47" t="n">
        <v>0.71</v>
      </c>
      <c r="Y47" t="n">
        <v>1</v>
      </c>
      <c r="Z47" t="n">
        <v>10</v>
      </c>
      <c r="AA47" t="n">
        <v>608.6737933751045</v>
      </c>
      <c r="AB47" t="n">
        <v>832.8143368884076</v>
      </c>
      <c r="AC47" t="n">
        <v>753.3317054380402</v>
      </c>
      <c r="AD47" t="n">
        <v>608673.7933751045</v>
      </c>
      <c r="AE47" t="n">
        <v>832814.3368884076</v>
      </c>
      <c r="AF47" t="n">
        <v>1.658436940932117e-05</v>
      </c>
      <c r="AG47" t="n">
        <v>33</v>
      </c>
      <c r="AH47" t="n">
        <v>753331.7054380402</v>
      </c>
    </row>
    <row r="48">
      <c r="A48" t="n">
        <v>46</v>
      </c>
      <c r="B48" t="n">
        <v>130</v>
      </c>
      <c r="C48" t="inlineStr">
        <is>
          <t xml:space="preserve">CONCLUIDO	</t>
        </is>
      </c>
      <c r="D48" t="n">
        <v>3.5278</v>
      </c>
      <c r="E48" t="n">
        <v>28.35</v>
      </c>
      <c r="F48" t="n">
        <v>24.37</v>
      </c>
      <c r="G48" t="n">
        <v>60.92</v>
      </c>
      <c r="H48" t="n">
        <v>0.8100000000000001</v>
      </c>
      <c r="I48" t="n">
        <v>24</v>
      </c>
      <c r="J48" t="n">
        <v>274.35</v>
      </c>
      <c r="K48" t="n">
        <v>59.19</v>
      </c>
      <c r="L48" t="n">
        <v>12.5</v>
      </c>
      <c r="M48" t="n">
        <v>22</v>
      </c>
      <c r="N48" t="n">
        <v>72.66</v>
      </c>
      <c r="O48" t="n">
        <v>34071.31</v>
      </c>
      <c r="P48" t="n">
        <v>401.66</v>
      </c>
      <c r="Q48" t="n">
        <v>452.59</v>
      </c>
      <c r="R48" t="n">
        <v>83.18000000000001</v>
      </c>
      <c r="S48" t="n">
        <v>57.64</v>
      </c>
      <c r="T48" t="n">
        <v>10606</v>
      </c>
      <c r="U48" t="n">
        <v>0.6899999999999999</v>
      </c>
      <c r="V48" t="n">
        <v>0.87</v>
      </c>
      <c r="W48" t="n">
        <v>6.84</v>
      </c>
      <c r="X48" t="n">
        <v>0.64</v>
      </c>
      <c r="Y48" t="n">
        <v>1</v>
      </c>
      <c r="Z48" t="n">
        <v>10</v>
      </c>
      <c r="AA48" t="n">
        <v>606.5883367623636</v>
      </c>
      <c r="AB48" t="n">
        <v>829.9609231470027</v>
      </c>
      <c r="AC48" t="n">
        <v>750.7506174993238</v>
      </c>
      <c r="AD48" t="n">
        <v>606588.3367623636</v>
      </c>
      <c r="AE48" t="n">
        <v>829960.9231470027</v>
      </c>
      <c r="AF48" t="n">
        <v>1.665234200552264e-05</v>
      </c>
      <c r="AG48" t="n">
        <v>33</v>
      </c>
      <c r="AH48" t="n">
        <v>750750.6174993238</v>
      </c>
    </row>
    <row r="49">
      <c r="A49" t="n">
        <v>47</v>
      </c>
      <c r="B49" t="n">
        <v>130</v>
      </c>
      <c r="C49" t="inlineStr">
        <is>
          <t xml:space="preserve">CONCLUIDO	</t>
        </is>
      </c>
      <c r="D49" t="n">
        <v>3.5265</v>
      </c>
      <c r="E49" t="n">
        <v>28.36</v>
      </c>
      <c r="F49" t="n">
        <v>24.38</v>
      </c>
      <c r="G49" t="n">
        <v>60.95</v>
      </c>
      <c r="H49" t="n">
        <v>0.83</v>
      </c>
      <c r="I49" t="n">
        <v>24</v>
      </c>
      <c r="J49" t="n">
        <v>274.84</v>
      </c>
      <c r="K49" t="n">
        <v>59.19</v>
      </c>
      <c r="L49" t="n">
        <v>12.75</v>
      </c>
      <c r="M49" t="n">
        <v>22</v>
      </c>
      <c r="N49" t="n">
        <v>72.89</v>
      </c>
      <c r="O49" t="n">
        <v>34130.98</v>
      </c>
      <c r="P49" t="n">
        <v>402.13</v>
      </c>
      <c r="Q49" t="n">
        <v>452.59</v>
      </c>
      <c r="R49" t="n">
        <v>83.78</v>
      </c>
      <c r="S49" t="n">
        <v>57.64</v>
      </c>
      <c r="T49" t="n">
        <v>10907.38</v>
      </c>
      <c r="U49" t="n">
        <v>0.6899999999999999</v>
      </c>
      <c r="V49" t="n">
        <v>0.87</v>
      </c>
      <c r="W49" t="n">
        <v>6.83</v>
      </c>
      <c r="X49" t="n">
        <v>0.65</v>
      </c>
      <c r="Y49" t="n">
        <v>1</v>
      </c>
      <c r="Z49" t="n">
        <v>10</v>
      </c>
      <c r="AA49" t="n">
        <v>607.0383066070366</v>
      </c>
      <c r="AB49" t="n">
        <v>830.576591739753</v>
      </c>
      <c r="AC49" t="n">
        <v>751.3075275456782</v>
      </c>
      <c r="AD49" t="n">
        <v>607038.3066070366</v>
      </c>
      <c r="AE49" t="n">
        <v>830576.591739753</v>
      </c>
      <c r="AF49" t="n">
        <v>1.664620559058778e-05</v>
      </c>
      <c r="AG49" t="n">
        <v>33</v>
      </c>
      <c r="AH49" t="n">
        <v>751307.5275456782</v>
      </c>
    </row>
    <row r="50">
      <c r="A50" t="n">
        <v>48</v>
      </c>
      <c r="B50" t="n">
        <v>130</v>
      </c>
      <c r="C50" t="inlineStr">
        <is>
          <t xml:space="preserve">CONCLUIDO	</t>
        </is>
      </c>
      <c r="D50" t="n">
        <v>3.5245</v>
      </c>
      <c r="E50" t="n">
        <v>28.37</v>
      </c>
      <c r="F50" t="n">
        <v>24.39</v>
      </c>
      <c r="G50" t="n">
        <v>60.99</v>
      </c>
      <c r="H50" t="n">
        <v>0.84</v>
      </c>
      <c r="I50" t="n">
        <v>24</v>
      </c>
      <c r="J50" t="n">
        <v>275.32</v>
      </c>
      <c r="K50" t="n">
        <v>59.19</v>
      </c>
      <c r="L50" t="n">
        <v>13</v>
      </c>
      <c r="M50" t="n">
        <v>22</v>
      </c>
      <c r="N50" t="n">
        <v>73.13</v>
      </c>
      <c r="O50" t="n">
        <v>34190.73</v>
      </c>
      <c r="P50" t="n">
        <v>401.86</v>
      </c>
      <c r="Q50" t="n">
        <v>452.56</v>
      </c>
      <c r="R50" t="n">
        <v>84.06999999999999</v>
      </c>
      <c r="S50" t="n">
        <v>57.64</v>
      </c>
      <c r="T50" t="n">
        <v>11054.5</v>
      </c>
      <c r="U50" t="n">
        <v>0.6899999999999999</v>
      </c>
      <c r="V50" t="n">
        <v>0.87</v>
      </c>
      <c r="W50" t="n">
        <v>6.84</v>
      </c>
      <c r="X50" t="n">
        <v>0.67</v>
      </c>
      <c r="Y50" t="n">
        <v>1</v>
      </c>
      <c r="Z50" t="n">
        <v>10</v>
      </c>
      <c r="AA50" t="n">
        <v>607.0423178513628</v>
      </c>
      <c r="AB50" t="n">
        <v>830.5820801012037</v>
      </c>
      <c r="AC50" t="n">
        <v>751.3124921056151</v>
      </c>
      <c r="AD50" t="n">
        <v>607042.3178513627</v>
      </c>
      <c r="AE50" t="n">
        <v>830582.0801012038</v>
      </c>
      <c r="AF50" t="n">
        <v>1.663676495222647e-05</v>
      </c>
      <c r="AG50" t="n">
        <v>33</v>
      </c>
      <c r="AH50" t="n">
        <v>751312.4921056151</v>
      </c>
    </row>
    <row r="51">
      <c r="A51" t="n">
        <v>49</v>
      </c>
      <c r="B51" t="n">
        <v>130</v>
      </c>
      <c r="C51" t="inlineStr">
        <is>
          <t xml:space="preserve">CONCLUIDO	</t>
        </is>
      </c>
      <c r="D51" t="n">
        <v>3.5356</v>
      </c>
      <c r="E51" t="n">
        <v>28.28</v>
      </c>
      <c r="F51" t="n">
        <v>24.35</v>
      </c>
      <c r="G51" t="n">
        <v>63.53</v>
      </c>
      <c r="H51" t="n">
        <v>0.86</v>
      </c>
      <c r="I51" t="n">
        <v>23</v>
      </c>
      <c r="J51" t="n">
        <v>275.81</v>
      </c>
      <c r="K51" t="n">
        <v>59.19</v>
      </c>
      <c r="L51" t="n">
        <v>13.25</v>
      </c>
      <c r="M51" t="n">
        <v>21</v>
      </c>
      <c r="N51" t="n">
        <v>73.36</v>
      </c>
      <c r="O51" t="n">
        <v>34250.57</v>
      </c>
      <c r="P51" t="n">
        <v>401.26</v>
      </c>
      <c r="Q51" t="n">
        <v>452.62</v>
      </c>
      <c r="R51" t="n">
        <v>82.73999999999999</v>
      </c>
      <c r="S51" t="n">
        <v>57.64</v>
      </c>
      <c r="T51" t="n">
        <v>10394.93</v>
      </c>
      <c r="U51" t="n">
        <v>0.7</v>
      </c>
      <c r="V51" t="n">
        <v>0.87</v>
      </c>
      <c r="W51" t="n">
        <v>6.83</v>
      </c>
      <c r="X51" t="n">
        <v>0.63</v>
      </c>
      <c r="Y51" t="n">
        <v>1</v>
      </c>
      <c r="Z51" t="n">
        <v>10</v>
      </c>
      <c r="AA51" t="n">
        <v>605.6058264065758</v>
      </c>
      <c r="AB51" t="n">
        <v>828.6166091329164</v>
      </c>
      <c r="AC51" t="n">
        <v>749.5346029279852</v>
      </c>
      <c r="AD51" t="n">
        <v>605605.8264065759</v>
      </c>
      <c r="AE51" t="n">
        <v>828616.6091329164</v>
      </c>
      <c r="AF51" t="n">
        <v>1.668916049513176e-05</v>
      </c>
      <c r="AG51" t="n">
        <v>33</v>
      </c>
      <c r="AH51" t="n">
        <v>749534.6029279853</v>
      </c>
    </row>
    <row r="52">
      <c r="A52" t="n">
        <v>50</v>
      </c>
      <c r="B52" t="n">
        <v>130</v>
      </c>
      <c r="C52" t="inlineStr">
        <is>
          <t xml:space="preserve">CONCLUIDO	</t>
        </is>
      </c>
      <c r="D52" t="n">
        <v>3.5373</v>
      </c>
      <c r="E52" t="n">
        <v>28.27</v>
      </c>
      <c r="F52" t="n">
        <v>24.34</v>
      </c>
      <c r="G52" t="n">
        <v>63.5</v>
      </c>
      <c r="H52" t="n">
        <v>0.87</v>
      </c>
      <c r="I52" t="n">
        <v>23</v>
      </c>
      <c r="J52" t="n">
        <v>276.29</v>
      </c>
      <c r="K52" t="n">
        <v>59.19</v>
      </c>
      <c r="L52" t="n">
        <v>13.5</v>
      </c>
      <c r="M52" t="n">
        <v>21</v>
      </c>
      <c r="N52" t="n">
        <v>73.59999999999999</v>
      </c>
      <c r="O52" t="n">
        <v>34310.51</v>
      </c>
      <c r="P52" t="n">
        <v>400.91</v>
      </c>
      <c r="Q52" t="n">
        <v>452.61</v>
      </c>
      <c r="R52" t="n">
        <v>82.31</v>
      </c>
      <c r="S52" t="n">
        <v>57.64</v>
      </c>
      <c r="T52" t="n">
        <v>10175.6</v>
      </c>
      <c r="U52" t="n">
        <v>0.7</v>
      </c>
      <c r="V52" t="n">
        <v>0.87</v>
      </c>
      <c r="W52" t="n">
        <v>6.83</v>
      </c>
      <c r="X52" t="n">
        <v>0.62</v>
      </c>
      <c r="Y52" t="n">
        <v>1</v>
      </c>
      <c r="Z52" t="n">
        <v>10</v>
      </c>
      <c r="AA52" t="n">
        <v>605.2048244657719</v>
      </c>
      <c r="AB52" t="n">
        <v>828.0679405865513</v>
      </c>
      <c r="AC52" t="n">
        <v>749.0382985376241</v>
      </c>
      <c r="AD52" t="n">
        <v>605204.8244657719</v>
      </c>
      <c r="AE52" t="n">
        <v>828067.9405865513</v>
      </c>
      <c r="AF52" t="n">
        <v>1.669718503773888e-05</v>
      </c>
      <c r="AG52" t="n">
        <v>33</v>
      </c>
      <c r="AH52" t="n">
        <v>749038.2985376241</v>
      </c>
    </row>
    <row r="53">
      <c r="A53" t="n">
        <v>51</v>
      </c>
      <c r="B53" t="n">
        <v>130</v>
      </c>
      <c r="C53" t="inlineStr">
        <is>
          <t xml:space="preserve">CONCLUIDO	</t>
        </is>
      </c>
      <c r="D53" t="n">
        <v>3.5447</v>
      </c>
      <c r="E53" t="n">
        <v>28.21</v>
      </c>
      <c r="F53" t="n">
        <v>24.33</v>
      </c>
      <c r="G53" t="n">
        <v>66.36</v>
      </c>
      <c r="H53" t="n">
        <v>0.88</v>
      </c>
      <c r="I53" t="n">
        <v>22</v>
      </c>
      <c r="J53" t="n">
        <v>276.78</v>
      </c>
      <c r="K53" t="n">
        <v>59.19</v>
      </c>
      <c r="L53" t="n">
        <v>13.75</v>
      </c>
      <c r="M53" t="n">
        <v>20</v>
      </c>
      <c r="N53" t="n">
        <v>73.84</v>
      </c>
      <c r="O53" t="n">
        <v>34370.54</v>
      </c>
      <c r="P53" t="n">
        <v>400.72</v>
      </c>
      <c r="Q53" t="n">
        <v>452.58</v>
      </c>
      <c r="R53" t="n">
        <v>81.92</v>
      </c>
      <c r="S53" t="n">
        <v>57.64</v>
      </c>
      <c r="T53" t="n">
        <v>9989.389999999999</v>
      </c>
      <c r="U53" t="n">
        <v>0.7</v>
      </c>
      <c r="V53" t="n">
        <v>0.87</v>
      </c>
      <c r="W53" t="n">
        <v>6.83</v>
      </c>
      <c r="X53" t="n">
        <v>0.61</v>
      </c>
      <c r="Y53" t="n">
        <v>1</v>
      </c>
      <c r="Z53" t="n">
        <v>10</v>
      </c>
      <c r="AA53" t="n">
        <v>604.4195532060678</v>
      </c>
      <c r="AB53" t="n">
        <v>826.9934978053013</v>
      </c>
      <c r="AC53" t="n">
        <v>748.0663990674266</v>
      </c>
      <c r="AD53" t="n">
        <v>604419.5532060678</v>
      </c>
      <c r="AE53" t="n">
        <v>826993.4978053013</v>
      </c>
      <c r="AF53" t="n">
        <v>1.673211539967575e-05</v>
      </c>
      <c r="AG53" t="n">
        <v>33</v>
      </c>
      <c r="AH53" t="n">
        <v>748066.3990674266</v>
      </c>
    </row>
    <row r="54">
      <c r="A54" t="n">
        <v>52</v>
      </c>
      <c r="B54" t="n">
        <v>130</v>
      </c>
      <c r="C54" t="inlineStr">
        <is>
          <t xml:space="preserve">CONCLUIDO	</t>
        </is>
      </c>
      <c r="D54" t="n">
        <v>3.5461</v>
      </c>
      <c r="E54" t="n">
        <v>28.2</v>
      </c>
      <c r="F54" t="n">
        <v>24.32</v>
      </c>
      <c r="G54" t="n">
        <v>66.33</v>
      </c>
      <c r="H54" t="n">
        <v>0.9</v>
      </c>
      <c r="I54" t="n">
        <v>22</v>
      </c>
      <c r="J54" t="n">
        <v>277.27</v>
      </c>
      <c r="K54" t="n">
        <v>59.19</v>
      </c>
      <c r="L54" t="n">
        <v>14</v>
      </c>
      <c r="M54" t="n">
        <v>20</v>
      </c>
      <c r="N54" t="n">
        <v>74.06999999999999</v>
      </c>
      <c r="O54" t="n">
        <v>34430.66</v>
      </c>
      <c r="P54" t="n">
        <v>400.57</v>
      </c>
      <c r="Q54" t="n">
        <v>452.63</v>
      </c>
      <c r="R54" t="n">
        <v>81.84</v>
      </c>
      <c r="S54" t="n">
        <v>57.64</v>
      </c>
      <c r="T54" t="n">
        <v>9947.889999999999</v>
      </c>
      <c r="U54" t="n">
        <v>0.7</v>
      </c>
      <c r="V54" t="n">
        <v>0.87</v>
      </c>
      <c r="W54" t="n">
        <v>6.83</v>
      </c>
      <c r="X54" t="n">
        <v>0.59</v>
      </c>
      <c r="Y54" t="n">
        <v>1</v>
      </c>
      <c r="Z54" t="n">
        <v>10</v>
      </c>
      <c r="AA54" t="n">
        <v>604.1824749197592</v>
      </c>
      <c r="AB54" t="n">
        <v>826.6691168348179</v>
      </c>
      <c r="AC54" t="n">
        <v>747.7729765614946</v>
      </c>
      <c r="AD54" t="n">
        <v>604182.4749197592</v>
      </c>
      <c r="AE54" t="n">
        <v>826669.1168348179</v>
      </c>
      <c r="AF54" t="n">
        <v>1.673872384652866e-05</v>
      </c>
      <c r="AG54" t="n">
        <v>33</v>
      </c>
      <c r="AH54" t="n">
        <v>747772.9765614946</v>
      </c>
    </row>
    <row r="55">
      <c r="A55" t="n">
        <v>53</v>
      </c>
      <c r="B55" t="n">
        <v>130</v>
      </c>
      <c r="C55" t="inlineStr">
        <is>
          <t xml:space="preserve">CONCLUIDO	</t>
        </is>
      </c>
      <c r="D55" t="n">
        <v>3.5458</v>
      </c>
      <c r="E55" t="n">
        <v>28.2</v>
      </c>
      <c r="F55" t="n">
        <v>24.32</v>
      </c>
      <c r="G55" t="n">
        <v>66.33</v>
      </c>
      <c r="H55" t="n">
        <v>0.91</v>
      </c>
      <c r="I55" t="n">
        <v>22</v>
      </c>
      <c r="J55" t="n">
        <v>277.76</v>
      </c>
      <c r="K55" t="n">
        <v>59.19</v>
      </c>
      <c r="L55" t="n">
        <v>14.25</v>
      </c>
      <c r="M55" t="n">
        <v>20</v>
      </c>
      <c r="N55" t="n">
        <v>74.31</v>
      </c>
      <c r="O55" t="n">
        <v>34490.87</v>
      </c>
      <c r="P55" t="n">
        <v>400.36</v>
      </c>
      <c r="Q55" t="n">
        <v>452.62</v>
      </c>
      <c r="R55" t="n">
        <v>81.89</v>
      </c>
      <c r="S55" t="n">
        <v>57.64</v>
      </c>
      <c r="T55" t="n">
        <v>9973.6</v>
      </c>
      <c r="U55" t="n">
        <v>0.7</v>
      </c>
      <c r="V55" t="n">
        <v>0.87</v>
      </c>
      <c r="W55" t="n">
        <v>6.83</v>
      </c>
      <c r="X55" t="n">
        <v>0.6</v>
      </c>
      <c r="Y55" t="n">
        <v>1</v>
      </c>
      <c r="Z55" t="n">
        <v>10</v>
      </c>
      <c r="AA55" t="n">
        <v>604.0651607122144</v>
      </c>
      <c r="AB55" t="n">
        <v>826.5086023605177</v>
      </c>
      <c r="AC55" t="n">
        <v>747.6277813633382</v>
      </c>
      <c r="AD55" t="n">
        <v>604065.1607122144</v>
      </c>
      <c r="AE55" t="n">
        <v>826508.6023605177</v>
      </c>
      <c r="AF55" t="n">
        <v>1.673730775077447e-05</v>
      </c>
      <c r="AG55" t="n">
        <v>33</v>
      </c>
      <c r="AH55" t="n">
        <v>747627.7813633381</v>
      </c>
    </row>
    <row r="56">
      <c r="A56" t="n">
        <v>54</v>
      </c>
      <c r="B56" t="n">
        <v>130</v>
      </c>
      <c r="C56" t="inlineStr">
        <is>
          <t xml:space="preserve">CONCLUIDO	</t>
        </is>
      </c>
      <c r="D56" t="n">
        <v>3.5574</v>
      </c>
      <c r="E56" t="n">
        <v>28.11</v>
      </c>
      <c r="F56" t="n">
        <v>24.28</v>
      </c>
      <c r="G56" t="n">
        <v>69.37</v>
      </c>
      <c r="H56" t="n">
        <v>0.93</v>
      </c>
      <c r="I56" t="n">
        <v>21</v>
      </c>
      <c r="J56" t="n">
        <v>278.25</v>
      </c>
      <c r="K56" t="n">
        <v>59.19</v>
      </c>
      <c r="L56" t="n">
        <v>14.5</v>
      </c>
      <c r="M56" t="n">
        <v>19</v>
      </c>
      <c r="N56" t="n">
        <v>74.55</v>
      </c>
      <c r="O56" t="n">
        <v>34551.18</v>
      </c>
      <c r="P56" t="n">
        <v>399.89</v>
      </c>
      <c r="Q56" t="n">
        <v>452.57</v>
      </c>
      <c r="R56" t="n">
        <v>80.33</v>
      </c>
      <c r="S56" t="n">
        <v>57.64</v>
      </c>
      <c r="T56" t="n">
        <v>9198.450000000001</v>
      </c>
      <c r="U56" t="n">
        <v>0.72</v>
      </c>
      <c r="V56" t="n">
        <v>0.87</v>
      </c>
      <c r="W56" t="n">
        <v>6.83</v>
      </c>
      <c r="X56" t="n">
        <v>0.55</v>
      </c>
      <c r="Y56" t="n">
        <v>1</v>
      </c>
      <c r="Z56" t="n">
        <v>10</v>
      </c>
      <c r="AA56" t="n">
        <v>602.6920880174308</v>
      </c>
      <c r="AB56" t="n">
        <v>824.6299037238227</v>
      </c>
      <c r="AC56" t="n">
        <v>745.9283830877592</v>
      </c>
      <c r="AD56" t="n">
        <v>602692.0880174309</v>
      </c>
      <c r="AE56" t="n">
        <v>824629.9037238228</v>
      </c>
      <c r="AF56" t="n">
        <v>1.679206345327009e-05</v>
      </c>
      <c r="AG56" t="n">
        <v>33</v>
      </c>
      <c r="AH56" t="n">
        <v>745928.3830877593</v>
      </c>
    </row>
    <row r="57">
      <c r="A57" t="n">
        <v>55</v>
      </c>
      <c r="B57" t="n">
        <v>130</v>
      </c>
      <c r="C57" t="inlineStr">
        <is>
          <t xml:space="preserve">CONCLUIDO	</t>
        </is>
      </c>
      <c r="D57" t="n">
        <v>3.5555</v>
      </c>
      <c r="E57" t="n">
        <v>28.13</v>
      </c>
      <c r="F57" t="n">
        <v>24.29</v>
      </c>
      <c r="G57" t="n">
        <v>69.41</v>
      </c>
      <c r="H57" t="n">
        <v>0.9399999999999999</v>
      </c>
      <c r="I57" t="n">
        <v>21</v>
      </c>
      <c r="J57" t="n">
        <v>278.74</v>
      </c>
      <c r="K57" t="n">
        <v>59.19</v>
      </c>
      <c r="L57" t="n">
        <v>14.75</v>
      </c>
      <c r="M57" t="n">
        <v>19</v>
      </c>
      <c r="N57" t="n">
        <v>74.79000000000001</v>
      </c>
      <c r="O57" t="n">
        <v>34611.59</v>
      </c>
      <c r="P57" t="n">
        <v>400.06</v>
      </c>
      <c r="Q57" t="n">
        <v>452.62</v>
      </c>
      <c r="R57" t="n">
        <v>80.77</v>
      </c>
      <c r="S57" t="n">
        <v>57.64</v>
      </c>
      <c r="T57" t="n">
        <v>9416.18</v>
      </c>
      <c r="U57" t="n">
        <v>0.71</v>
      </c>
      <c r="V57" t="n">
        <v>0.87</v>
      </c>
      <c r="W57" t="n">
        <v>6.83</v>
      </c>
      <c r="X57" t="n">
        <v>0.57</v>
      </c>
      <c r="Y57" t="n">
        <v>1</v>
      </c>
      <c r="Z57" t="n">
        <v>10</v>
      </c>
      <c r="AA57" t="n">
        <v>602.9843539878269</v>
      </c>
      <c r="AB57" t="n">
        <v>825.0297949183832</v>
      </c>
      <c r="AC57" t="n">
        <v>746.2901092279617</v>
      </c>
      <c r="AD57" t="n">
        <v>602984.353987827</v>
      </c>
      <c r="AE57" t="n">
        <v>825029.7949183832</v>
      </c>
      <c r="AF57" t="n">
        <v>1.678309484682684e-05</v>
      </c>
      <c r="AG57" t="n">
        <v>33</v>
      </c>
      <c r="AH57" t="n">
        <v>746290.1092279617</v>
      </c>
    </row>
    <row r="58">
      <c r="A58" t="n">
        <v>56</v>
      </c>
      <c r="B58" t="n">
        <v>130</v>
      </c>
      <c r="C58" t="inlineStr">
        <is>
          <t xml:space="preserve">CONCLUIDO	</t>
        </is>
      </c>
      <c r="D58" t="n">
        <v>3.5548</v>
      </c>
      <c r="E58" t="n">
        <v>28.13</v>
      </c>
      <c r="F58" t="n">
        <v>24.3</v>
      </c>
      <c r="G58" t="n">
        <v>69.43000000000001</v>
      </c>
      <c r="H58" t="n">
        <v>0.96</v>
      </c>
      <c r="I58" t="n">
        <v>21</v>
      </c>
      <c r="J58" t="n">
        <v>279.23</v>
      </c>
      <c r="K58" t="n">
        <v>59.19</v>
      </c>
      <c r="L58" t="n">
        <v>15</v>
      </c>
      <c r="M58" t="n">
        <v>19</v>
      </c>
      <c r="N58" t="n">
        <v>75.03</v>
      </c>
      <c r="O58" t="n">
        <v>34672.08</v>
      </c>
      <c r="P58" t="n">
        <v>399.66</v>
      </c>
      <c r="Q58" t="n">
        <v>452.6</v>
      </c>
      <c r="R58" t="n">
        <v>81.08</v>
      </c>
      <c r="S58" t="n">
        <v>57.64</v>
      </c>
      <c r="T58" t="n">
        <v>9571.290000000001</v>
      </c>
      <c r="U58" t="n">
        <v>0.71</v>
      </c>
      <c r="V58" t="n">
        <v>0.87</v>
      </c>
      <c r="W58" t="n">
        <v>6.83</v>
      </c>
      <c r="X58" t="n">
        <v>0.57</v>
      </c>
      <c r="Y58" t="n">
        <v>1</v>
      </c>
      <c r="Z58" t="n">
        <v>10</v>
      </c>
      <c r="AA58" t="n">
        <v>602.7859578871631</v>
      </c>
      <c r="AB58" t="n">
        <v>824.7583406208367</v>
      </c>
      <c r="AC58" t="n">
        <v>746.0445621475845</v>
      </c>
      <c r="AD58" t="n">
        <v>602785.9578871632</v>
      </c>
      <c r="AE58" t="n">
        <v>824758.3406208367</v>
      </c>
      <c r="AF58" t="n">
        <v>1.677979062340038e-05</v>
      </c>
      <c r="AG58" t="n">
        <v>33</v>
      </c>
      <c r="AH58" t="n">
        <v>746044.5621475845</v>
      </c>
    </row>
    <row r="59">
      <c r="A59" t="n">
        <v>57</v>
      </c>
      <c r="B59" t="n">
        <v>130</v>
      </c>
      <c r="C59" t="inlineStr">
        <is>
          <t xml:space="preserve">CONCLUIDO	</t>
        </is>
      </c>
      <c r="D59" t="n">
        <v>3.5633</v>
      </c>
      <c r="E59" t="n">
        <v>28.06</v>
      </c>
      <c r="F59" t="n">
        <v>24.28</v>
      </c>
      <c r="G59" t="n">
        <v>72.84</v>
      </c>
      <c r="H59" t="n">
        <v>0.97</v>
      </c>
      <c r="I59" t="n">
        <v>20</v>
      </c>
      <c r="J59" t="n">
        <v>279.72</v>
      </c>
      <c r="K59" t="n">
        <v>59.19</v>
      </c>
      <c r="L59" t="n">
        <v>15.25</v>
      </c>
      <c r="M59" t="n">
        <v>18</v>
      </c>
      <c r="N59" t="n">
        <v>75.27</v>
      </c>
      <c r="O59" t="n">
        <v>34732.68</v>
      </c>
      <c r="P59" t="n">
        <v>399.51</v>
      </c>
      <c r="Q59" t="n">
        <v>452.65</v>
      </c>
      <c r="R59" t="n">
        <v>80.44</v>
      </c>
      <c r="S59" t="n">
        <v>57.64</v>
      </c>
      <c r="T59" t="n">
        <v>9256.190000000001</v>
      </c>
      <c r="U59" t="n">
        <v>0.72</v>
      </c>
      <c r="V59" t="n">
        <v>0.87</v>
      </c>
      <c r="W59" t="n">
        <v>6.83</v>
      </c>
      <c r="X59" t="n">
        <v>0.5600000000000001</v>
      </c>
      <c r="Y59" t="n">
        <v>1</v>
      </c>
      <c r="Z59" t="n">
        <v>10</v>
      </c>
      <c r="AA59" t="n">
        <v>601.9291678131717</v>
      </c>
      <c r="AB59" t="n">
        <v>823.5860426426914</v>
      </c>
      <c r="AC59" t="n">
        <v>744.9841466431429</v>
      </c>
      <c r="AD59" t="n">
        <v>601929.1678131717</v>
      </c>
      <c r="AE59" t="n">
        <v>823586.0426426914</v>
      </c>
      <c r="AF59" t="n">
        <v>1.681991333643596e-05</v>
      </c>
      <c r="AG59" t="n">
        <v>33</v>
      </c>
      <c r="AH59" t="n">
        <v>744984.1466431429</v>
      </c>
    </row>
    <row r="60">
      <c r="A60" t="n">
        <v>58</v>
      </c>
      <c r="B60" t="n">
        <v>130</v>
      </c>
      <c r="C60" t="inlineStr">
        <is>
          <t xml:space="preserve">CONCLUIDO	</t>
        </is>
      </c>
      <c r="D60" t="n">
        <v>3.5655</v>
      </c>
      <c r="E60" t="n">
        <v>28.05</v>
      </c>
      <c r="F60" t="n">
        <v>24.26</v>
      </c>
      <c r="G60" t="n">
        <v>72.79000000000001</v>
      </c>
      <c r="H60" t="n">
        <v>0.98</v>
      </c>
      <c r="I60" t="n">
        <v>20</v>
      </c>
      <c r="J60" t="n">
        <v>280.21</v>
      </c>
      <c r="K60" t="n">
        <v>59.19</v>
      </c>
      <c r="L60" t="n">
        <v>15.5</v>
      </c>
      <c r="M60" t="n">
        <v>18</v>
      </c>
      <c r="N60" t="n">
        <v>75.52</v>
      </c>
      <c r="O60" t="n">
        <v>34793.36</v>
      </c>
      <c r="P60" t="n">
        <v>399.63</v>
      </c>
      <c r="Q60" t="n">
        <v>452.59</v>
      </c>
      <c r="R60" t="n">
        <v>80.05</v>
      </c>
      <c r="S60" t="n">
        <v>57.64</v>
      </c>
      <c r="T60" t="n">
        <v>9061.83</v>
      </c>
      <c r="U60" t="n">
        <v>0.72</v>
      </c>
      <c r="V60" t="n">
        <v>0.87</v>
      </c>
      <c r="W60" t="n">
        <v>6.82</v>
      </c>
      <c r="X60" t="n">
        <v>0.54</v>
      </c>
      <c r="Y60" t="n">
        <v>1</v>
      </c>
      <c r="Z60" t="n">
        <v>10</v>
      </c>
      <c r="AA60" t="n">
        <v>601.7956475691998</v>
      </c>
      <c r="AB60" t="n">
        <v>823.4033543543916</v>
      </c>
      <c r="AC60" t="n">
        <v>744.8188938686737</v>
      </c>
      <c r="AD60" t="n">
        <v>601795.6475691998</v>
      </c>
      <c r="AE60" t="n">
        <v>823403.3543543916</v>
      </c>
      <c r="AF60" t="n">
        <v>1.683029803863341e-05</v>
      </c>
      <c r="AG60" t="n">
        <v>33</v>
      </c>
      <c r="AH60" t="n">
        <v>744818.8938686737</v>
      </c>
    </row>
    <row r="61">
      <c r="A61" t="n">
        <v>59</v>
      </c>
      <c r="B61" t="n">
        <v>130</v>
      </c>
      <c r="C61" t="inlineStr">
        <is>
          <t xml:space="preserve">CONCLUIDO	</t>
        </is>
      </c>
      <c r="D61" t="n">
        <v>3.5639</v>
      </c>
      <c r="E61" t="n">
        <v>28.06</v>
      </c>
      <c r="F61" t="n">
        <v>24.28</v>
      </c>
      <c r="G61" t="n">
        <v>72.83</v>
      </c>
      <c r="H61" t="n">
        <v>1</v>
      </c>
      <c r="I61" t="n">
        <v>20</v>
      </c>
      <c r="J61" t="n">
        <v>280.7</v>
      </c>
      <c r="K61" t="n">
        <v>59.19</v>
      </c>
      <c r="L61" t="n">
        <v>15.75</v>
      </c>
      <c r="M61" t="n">
        <v>18</v>
      </c>
      <c r="N61" t="n">
        <v>75.76000000000001</v>
      </c>
      <c r="O61" t="n">
        <v>34854.15</v>
      </c>
      <c r="P61" t="n">
        <v>399.07</v>
      </c>
      <c r="Q61" t="n">
        <v>452.58</v>
      </c>
      <c r="R61" t="n">
        <v>80.05</v>
      </c>
      <c r="S61" t="n">
        <v>57.64</v>
      </c>
      <c r="T61" t="n">
        <v>9062.190000000001</v>
      </c>
      <c r="U61" t="n">
        <v>0.72</v>
      </c>
      <c r="V61" t="n">
        <v>0.87</v>
      </c>
      <c r="W61" t="n">
        <v>6.83</v>
      </c>
      <c r="X61" t="n">
        <v>0.55</v>
      </c>
      <c r="Y61" t="n">
        <v>1</v>
      </c>
      <c r="Z61" t="n">
        <v>10</v>
      </c>
      <c r="AA61" t="n">
        <v>601.5793431609045</v>
      </c>
      <c r="AB61" t="n">
        <v>823.107397120285</v>
      </c>
      <c r="AC61" t="n">
        <v>744.5511823776117</v>
      </c>
      <c r="AD61" t="n">
        <v>601579.3431609045</v>
      </c>
      <c r="AE61" t="n">
        <v>823107.397120285</v>
      </c>
      <c r="AF61" t="n">
        <v>1.682274552794436e-05</v>
      </c>
      <c r="AG61" t="n">
        <v>33</v>
      </c>
      <c r="AH61" t="n">
        <v>744551.1823776116</v>
      </c>
    </row>
    <row r="62">
      <c r="A62" t="n">
        <v>60</v>
      </c>
      <c r="B62" t="n">
        <v>130</v>
      </c>
      <c r="C62" t="inlineStr">
        <is>
          <t xml:space="preserve">CONCLUIDO	</t>
        </is>
      </c>
      <c r="D62" t="n">
        <v>3.5732</v>
      </c>
      <c r="E62" t="n">
        <v>27.99</v>
      </c>
      <c r="F62" t="n">
        <v>24.25</v>
      </c>
      <c r="G62" t="n">
        <v>76.59</v>
      </c>
      <c r="H62" t="n">
        <v>1.01</v>
      </c>
      <c r="I62" t="n">
        <v>19</v>
      </c>
      <c r="J62" t="n">
        <v>281.2</v>
      </c>
      <c r="K62" t="n">
        <v>59.19</v>
      </c>
      <c r="L62" t="n">
        <v>16</v>
      </c>
      <c r="M62" t="n">
        <v>17</v>
      </c>
      <c r="N62" t="n">
        <v>76</v>
      </c>
      <c r="O62" t="n">
        <v>34915.03</v>
      </c>
      <c r="P62" t="n">
        <v>398.75</v>
      </c>
      <c r="Q62" t="n">
        <v>452.56</v>
      </c>
      <c r="R62" t="n">
        <v>79.54000000000001</v>
      </c>
      <c r="S62" t="n">
        <v>57.64</v>
      </c>
      <c r="T62" t="n">
        <v>8811.959999999999</v>
      </c>
      <c r="U62" t="n">
        <v>0.72</v>
      </c>
      <c r="V62" t="n">
        <v>0.87</v>
      </c>
      <c r="W62" t="n">
        <v>6.83</v>
      </c>
      <c r="X62" t="n">
        <v>0.53</v>
      </c>
      <c r="Y62" t="n">
        <v>1</v>
      </c>
      <c r="Z62" t="n">
        <v>10</v>
      </c>
      <c r="AA62" t="n">
        <v>600.5311177956902</v>
      </c>
      <c r="AB62" t="n">
        <v>821.6731689311595</v>
      </c>
      <c r="AC62" t="n">
        <v>743.2538349139045</v>
      </c>
      <c r="AD62" t="n">
        <v>600531.1177956902</v>
      </c>
      <c r="AE62" t="n">
        <v>821673.1689311594</v>
      </c>
      <c r="AF62" t="n">
        <v>1.686664449632447e-05</v>
      </c>
      <c r="AG62" t="n">
        <v>33</v>
      </c>
      <c r="AH62" t="n">
        <v>743253.8349139044</v>
      </c>
    </row>
    <row r="63">
      <c r="A63" t="n">
        <v>61</v>
      </c>
      <c r="B63" t="n">
        <v>130</v>
      </c>
      <c r="C63" t="inlineStr">
        <is>
          <t xml:space="preserve">CONCLUIDO	</t>
        </is>
      </c>
      <c r="D63" t="n">
        <v>3.5757</v>
      </c>
      <c r="E63" t="n">
        <v>27.97</v>
      </c>
      <c r="F63" t="n">
        <v>24.23</v>
      </c>
      <c r="G63" t="n">
        <v>76.52</v>
      </c>
      <c r="H63" t="n">
        <v>1.03</v>
      </c>
      <c r="I63" t="n">
        <v>19</v>
      </c>
      <c r="J63" t="n">
        <v>281.69</v>
      </c>
      <c r="K63" t="n">
        <v>59.19</v>
      </c>
      <c r="L63" t="n">
        <v>16.25</v>
      </c>
      <c r="M63" t="n">
        <v>17</v>
      </c>
      <c r="N63" t="n">
        <v>76.25</v>
      </c>
      <c r="O63" t="n">
        <v>34976</v>
      </c>
      <c r="P63" t="n">
        <v>398.64</v>
      </c>
      <c r="Q63" t="n">
        <v>452.58</v>
      </c>
      <c r="R63" t="n">
        <v>79.02</v>
      </c>
      <c r="S63" t="n">
        <v>57.64</v>
      </c>
      <c r="T63" t="n">
        <v>8553.83</v>
      </c>
      <c r="U63" t="n">
        <v>0.73</v>
      </c>
      <c r="V63" t="n">
        <v>0.87</v>
      </c>
      <c r="W63" t="n">
        <v>6.82</v>
      </c>
      <c r="X63" t="n">
        <v>0.51</v>
      </c>
      <c r="Y63" t="n">
        <v>1</v>
      </c>
      <c r="Z63" t="n">
        <v>10</v>
      </c>
      <c r="AA63" t="n">
        <v>600.2178566645927</v>
      </c>
      <c r="AB63" t="n">
        <v>821.2445512314861</v>
      </c>
      <c r="AC63" t="n">
        <v>742.866123885919</v>
      </c>
      <c r="AD63" t="n">
        <v>600217.8566645926</v>
      </c>
      <c r="AE63" t="n">
        <v>821244.551231486</v>
      </c>
      <c r="AF63" t="n">
        <v>1.687844529427612e-05</v>
      </c>
      <c r="AG63" t="n">
        <v>33</v>
      </c>
      <c r="AH63" t="n">
        <v>742866.123885919</v>
      </c>
    </row>
    <row r="64">
      <c r="A64" t="n">
        <v>62</v>
      </c>
      <c r="B64" t="n">
        <v>130</v>
      </c>
      <c r="C64" t="inlineStr">
        <is>
          <t xml:space="preserve">CONCLUIDO	</t>
        </is>
      </c>
      <c r="D64" t="n">
        <v>3.5748</v>
      </c>
      <c r="E64" t="n">
        <v>27.97</v>
      </c>
      <c r="F64" t="n">
        <v>24.24</v>
      </c>
      <c r="G64" t="n">
        <v>76.55</v>
      </c>
      <c r="H64" t="n">
        <v>1.04</v>
      </c>
      <c r="I64" t="n">
        <v>19</v>
      </c>
      <c r="J64" t="n">
        <v>282.19</v>
      </c>
      <c r="K64" t="n">
        <v>59.19</v>
      </c>
      <c r="L64" t="n">
        <v>16.5</v>
      </c>
      <c r="M64" t="n">
        <v>17</v>
      </c>
      <c r="N64" t="n">
        <v>76.48999999999999</v>
      </c>
      <c r="O64" t="n">
        <v>35037.08</v>
      </c>
      <c r="P64" t="n">
        <v>398.73</v>
      </c>
      <c r="Q64" t="n">
        <v>452.63</v>
      </c>
      <c r="R64" t="n">
        <v>79.16</v>
      </c>
      <c r="S64" t="n">
        <v>57.64</v>
      </c>
      <c r="T64" t="n">
        <v>8622.700000000001</v>
      </c>
      <c r="U64" t="n">
        <v>0.73</v>
      </c>
      <c r="V64" t="n">
        <v>0.87</v>
      </c>
      <c r="W64" t="n">
        <v>6.82</v>
      </c>
      <c r="X64" t="n">
        <v>0.51</v>
      </c>
      <c r="Y64" t="n">
        <v>1</v>
      </c>
      <c r="Z64" t="n">
        <v>10</v>
      </c>
      <c r="AA64" t="n">
        <v>600.3684791675548</v>
      </c>
      <c r="AB64" t="n">
        <v>821.4506395850349</v>
      </c>
      <c r="AC64" t="n">
        <v>743.052543456252</v>
      </c>
      <c r="AD64" t="n">
        <v>600368.4791675549</v>
      </c>
      <c r="AE64" t="n">
        <v>821450.6395850349</v>
      </c>
      <c r="AF64" t="n">
        <v>1.687419700701353e-05</v>
      </c>
      <c r="AG64" t="n">
        <v>33</v>
      </c>
      <c r="AH64" t="n">
        <v>743052.543456252</v>
      </c>
    </row>
    <row r="65">
      <c r="A65" t="n">
        <v>63</v>
      </c>
      <c r="B65" t="n">
        <v>130</v>
      </c>
      <c r="C65" t="inlineStr">
        <is>
          <t xml:space="preserve">CONCLUIDO	</t>
        </is>
      </c>
      <c r="D65" t="n">
        <v>3.5847</v>
      </c>
      <c r="E65" t="n">
        <v>27.9</v>
      </c>
      <c r="F65" t="n">
        <v>24.21</v>
      </c>
      <c r="G65" t="n">
        <v>80.70999999999999</v>
      </c>
      <c r="H65" t="n">
        <v>1.06</v>
      </c>
      <c r="I65" t="n">
        <v>18</v>
      </c>
      <c r="J65" t="n">
        <v>282.68</v>
      </c>
      <c r="K65" t="n">
        <v>59.19</v>
      </c>
      <c r="L65" t="n">
        <v>16.75</v>
      </c>
      <c r="M65" t="n">
        <v>16</v>
      </c>
      <c r="N65" t="n">
        <v>76.73999999999999</v>
      </c>
      <c r="O65" t="n">
        <v>35098.25</v>
      </c>
      <c r="P65" t="n">
        <v>397.96</v>
      </c>
      <c r="Q65" t="n">
        <v>452.59</v>
      </c>
      <c r="R65" t="n">
        <v>78.27</v>
      </c>
      <c r="S65" t="n">
        <v>57.64</v>
      </c>
      <c r="T65" t="n">
        <v>8183</v>
      </c>
      <c r="U65" t="n">
        <v>0.74</v>
      </c>
      <c r="V65" t="n">
        <v>0.88</v>
      </c>
      <c r="W65" t="n">
        <v>6.82</v>
      </c>
      <c r="X65" t="n">
        <v>0.49</v>
      </c>
      <c r="Y65" t="n">
        <v>1</v>
      </c>
      <c r="Z65" t="n">
        <v>10</v>
      </c>
      <c r="AA65" t="n">
        <v>598.9724772741208</v>
      </c>
      <c r="AB65" t="n">
        <v>819.5405682071814</v>
      </c>
      <c r="AC65" t="n">
        <v>741.324766609899</v>
      </c>
      <c r="AD65" t="n">
        <v>598972.4772741208</v>
      </c>
      <c r="AE65" t="n">
        <v>819540.5682071814</v>
      </c>
      <c r="AF65" t="n">
        <v>1.692092816690203e-05</v>
      </c>
      <c r="AG65" t="n">
        <v>33</v>
      </c>
      <c r="AH65" t="n">
        <v>741324.766609899</v>
      </c>
    </row>
    <row r="66">
      <c r="A66" t="n">
        <v>64</v>
      </c>
      <c r="B66" t="n">
        <v>130</v>
      </c>
      <c r="C66" t="inlineStr">
        <is>
          <t xml:space="preserve">CONCLUIDO	</t>
        </is>
      </c>
      <c r="D66" t="n">
        <v>3.5854</v>
      </c>
      <c r="E66" t="n">
        <v>27.89</v>
      </c>
      <c r="F66" t="n">
        <v>24.21</v>
      </c>
      <c r="G66" t="n">
        <v>80.69</v>
      </c>
      <c r="H66" t="n">
        <v>1.07</v>
      </c>
      <c r="I66" t="n">
        <v>18</v>
      </c>
      <c r="J66" t="n">
        <v>283.18</v>
      </c>
      <c r="K66" t="n">
        <v>59.19</v>
      </c>
      <c r="L66" t="n">
        <v>17</v>
      </c>
      <c r="M66" t="n">
        <v>16</v>
      </c>
      <c r="N66" t="n">
        <v>76.98</v>
      </c>
      <c r="O66" t="n">
        <v>35159.52</v>
      </c>
      <c r="P66" t="n">
        <v>398.34</v>
      </c>
      <c r="Q66" t="n">
        <v>452.6</v>
      </c>
      <c r="R66" t="n">
        <v>78.13</v>
      </c>
      <c r="S66" t="n">
        <v>57.64</v>
      </c>
      <c r="T66" t="n">
        <v>8111.19</v>
      </c>
      <c r="U66" t="n">
        <v>0.74</v>
      </c>
      <c r="V66" t="n">
        <v>0.88</v>
      </c>
      <c r="W66" t="n">
        <v>6.82</v>
      </c>
      <c r="X66" t="n">
        <v>0.48</v>
      </c>
      <c r="Y66" t="n">
        <v>1</v>
      </c>
      <c r="Z66" t="n">
        <v>10</v>
      </c>
      <c r="AA66" t="n">
        <v>599.1700001996604</v>
      </c>
      <c r="AB66" t="n">
        <v>819.8108277880011</v>
      </c>
      <c r="AC66" t="n">
        <v>741.569232995637</v>
      </c>
      <c r="AD66" t="n">
        <v>599170.0001996604</v>
      </c>
      <c r="AE66" t="n">
        <v>819810.8277880012</v>
      </c>
      <c r="AF66" t="n">
        <v>1.692423239032849e-05</v>
      </c>
      <c r="AG66" t="n">
        <v>33</v>
      </c>
      <c r="AH66" t="n">
        <v>741569.232995637</v>
      </c>
    </row>
    <row r="67">
      <c r="A67" t="n">
        <v>65</v>
      </c>
      <c r="B67" t="n">
        <v>130</v>
      </c>
      <c r="C67" t="inlineStr">
        <is>
          <t xml:space="preserve">CONCLUIDO	</t>
        </is>
      </c>
      <c r="D67" t="n">
        <v>3.5838</v>
      </c>
      <c r="E67" t="n">
        <v>27.9</v>
      </c>
      <c r="F67" t="n">
        <v>24.22</v>
      </c>
      <c r="G67" t="n">
        <v>80.73</v>
      </c>
      <c r="H67" t="n">
        <v>1.08</v>
      </c>
      <c r="I67" t="n">
        <v>18</v>
      </c>
      <c r="J67" t="n">
        <v>283.68</v>
      </c>
      <c r="K67" t="n">
        <v>59.19</v>
      </c>
      <c r="L67" t="n">
        <v>17.25</v>
      </c>
      <c r="M67" t="n">
        <v>16</v>
      </c>
      <c r="N67" t="n">
        <v>77.23</v>
      </c>
      <c r="O67" t="n">
        <v>35220.89</v>
      </c>
      <c r="P67" t="n">
        <v>398.54</v>
      </c>
      <c r="Q67" t="n">
        <v>452.58</v>
      </c>
      <c r="R67" t="n">
        <v>78.43000000000001</v>
      </c>
      <c r="S67" t="n">
        <v>57.64</v>
      </c>
      <c r="T67" t="n">
        <v>8260.57</v>
      </c>
      <c r="U67" t="n">
        <v>0.74</v>
      </c>
      <c r="V67" t="n">
        <v>0.88</v>
      </c>
      <c r="W67" t="n">
        <v>6.82</v>
      </c>
      <c r="X67" t="n">
        <v>0.49</v>
      </c>
      <c r="Y67" t="n">
        <v>1</v>
      </c>
      <c r="Z67" t="n">
        <v>10</v>
      </c>
      <c r="AA67" t="n">
        <v>599.4531017859825</v>
      </c>
      <c r="AB67" t="n">
        <v>820.1981798679675</v>
      </c>
      <c r="AC67" t="n">
        <v>741.9196167367433</v>
      </c>
      <c r="AD67" t="n">
        <v>599453.1017859825</v>
      </c>
      <c r="AE67" t="n">
        <v>820198.1798679675</v>
      </c>
      <c r="AF67" t="n">
        <v>1.691667987963944e-05</v>
      </c>
      <c r="AG67" t="n">
        <v>33</v>
      </c>
      <c r="AH67" t="n">
        <v>741919.6167367432</v>
      </c>
    </row>
    <row r="68">
      <c r="A68" t="n">
        <v>66</v>
      </c>
      <c r="B68" t="n">
        <v>130</v>
      </c>
      <c r="C68" t="inlineStr">
        <is>
          <t xml:space="preserve">CONCLUIDO	</t>
        </is>
      </c>
      <c r="D68" t="n">
        <v>3.5862</v>
      </c>
      <c r="E68" t="n">
        <v>27.88</v>
      </c>
      <c r="F68" t="n">
        <v>24.2</v>
      </c>
      <c r="G68" t="n">
        <v>80.66</v>
      </c>
      <c r="H68" t="n">
        <v>1.1</v>
      </c>
      <c r="I68" t="n">
        <v>18</v>
      </c>
      <c r="J68" t="n">
        <v>284.17</v>
      </c>
      <c r="K68" t="n">
        <v>59.19</v>
      </c>
      <c r="L68" t="n">
        <v>17.5</v>
      </c>
      <c r="M68" t="n">
        <v>16</v>
      </c>
      <c r="N68" t="n">
        <v>77.48</v>
      </c>
      <c r="O68" t="n">
        <v>35282.36</v>
      </c>
      <c r="P68" t="n">
        <v>398.01</v>
      </c>
      <c r="Q68" t="n">
        <v>452.61</v>
      </c>
      <c r="R68" t="n">
        <v>77.67</v>
      </c>
      <c r="S68" t="n">
        <v>57.64</v>
      </c>
      <c r="T68" t="n">
        <v>7881.24</v>
      </c>
      <c r="U68" t="n">
        <v>0.74</v>
      </c>
      <c r="V68" t="n">
        <v>0.88</v>
      </c>
      <c r="W68" t="n">
        <v>6.83</v>
      </c>
      <c r="X68" t="n">
        <v>0.47</v>
      </c>
      <c r="Y68" t="n">
        <v>1</v>
      </c>
      <c r="Z68" t="n">
        <v>10</v>
      </c>
      <c r="AA68" t="n">
        <v>598.8666620491247</v>
      </c>
      <c r="AB68" t="n">
        <v>819.3957871481033</v>
      </c>
      <c r="AC68" t="n">
        <v>741.1938032518979</v>
      </c>
      <c r="AD68" t="n">
        <v>598866.6620491247</v>
      </c>
      <c r="AE68" t="n">
        <v>819395.7871481034</v>
      </c>
      <c r="AF68" t="n">
        <v>1.692800864567302e-05</v>
      </c>
      <c r="AG68" t="n">
        <v>33</v>
      </c>
      <c r="AH68" t="n">
        <v>741193.8032518979</v>
      </c>
    </row>
    <row r="69">
      <c r="A69" t="n">
        <v>67</v>
      </c>
      <c r="B69" t="n">
        <v>130</v>
      </c>
      <c r="C69" t="inlineStr">
        <is>
          <t xml:space="preserve">CONCLUIDO	</t>
        </is>
      </c>
      <c r="D69" t="n">
        <v>3.5956</v>
      </c>
      <c r="E69" t="n">
        <v>27.81</v>
      </c>
      <c r="F69" t="n">
        <v>24.18</v>
      </c>
      <c r="G69" t="n">
        <v>85.33</v>
      </c>
      <c r="H69" t="n">
        <v>1.11</v>
      </c>
      <c r="I69" t="n">
        <v>17</v>
      </c>
      <c r="J69" t="n">
        <v>284.67</v>
      </c>
      <c r="K69" t="n">
        <v>59.19</v>
      </c>
      <c r="L69" t="n">
        <v>17.75</v>
      </c>
      <c r="M69" t="n">
        <v>15</v>
      </c>
      <c r="N69" t="n">
        <v>77.73</v>
      </c>
      <c r="O69" t="n">
        <v>35343.92</v>
      </c>
      <c r="P69" t="n">
        <v>396.98</v>
      </c>
      <c r="Q69" t="n">
        <v>452.57</v>
      </c>
      <c r="R69" t="n">
        <v>76.86</v>
      </c>
      <c r="S69" t="n">
        <v>57.64</v>
      </c>
      <c r="T69" t="n">
        <v>7484.53</v>
      </c>
      <c r="U69" t="n">
        <v>0.75</v>
      </c>
      <c r="V69" t="n">
        <v>0.88</v>
      </c>
      <c r="W69" t="n">
        <v>6.83</v>
      </c>
      <c r="X69" t="n">
        <v>0.45</v>
      </c>
      <c r="Y69" t="n">
        <v>1</v>
      </c>
      <c r="Z69" t="n">
        <v>10</v>
      </c>
      <c r="AA69" t="n">
        <v>597.3595025949024</v>
      </c>
      <c r="AB69" t="n">
        <v>817.3336250916541</v>
      </c>
      <c r="AC69" t="n">
        <v>739.3284510478534</v>
      </c>
      <c r="AD69" t="n">
        <v>597359.5025949024</v>
      </c>
      <c r="AE69" t="n">
        <v>817333.6250916541</v>
      </c>
      <c r="AF69" t="n">
        <v>1.69723796459712e-05</v>
      </c>
      <c r="AG69" t="n">
        <v>33</v>
      </c>
      <c r="AH69" t="n">
        <v>739328.4510478533</v>
      </c>
    </row>
    <row r="70">
      <c r="A70" t="n">
        <v>68</v>
      </c>
      <c r="B70" t="n">
        <v>130</v>
      </c>
      <c r="C70" t="inlineStr">
        <is>
          <t xml:space="preserve">CONCLUIDO	</t>
        </is>
      </c>
      <c r="D70" t="n">
        <v>3.596</v>
      </c>
      <c r="E70" t="n">
        <v>27.81</v>
      </c>
      <c r="F70" t="n">
        <v>24.17</v>
      </c>
      <c r="G70" t="n">
        <v>85.31999999999999</v>
      </c>
      <c r="H70" t="n">
        <v>1.12</v>
      </c>
      <c r="I70" t="n">
        <v>17</v>
      </c>
      <c r="J70" t="n">
        <v>285.17</v>
      </c>
      <c r="K70" t="n">
        <v>59.19</v>
      </c>
      <c r="L70" t="n">
        <v>18</v>
      </c>
      <c r="M70" t="n">
        <v>15</v>
      </c>
      <c r="N70" t="n">
        <v>77.98</v>
      </c>
      <c r="O70" t="n">
        <v>35405.59</v>
      </c>
      <c r="P70" t="n">
        <v>397.26</v>
      </c>
      <c r="Q70" t="n">
        <v>452.62</v>
      </c>
      <c r="R70" t="n">
        <v>76.7</v>
      </c>
      <c r="S70" t="n">
        <v>57.64</v>
      </c>
      <c r="T70" t="n">
        <v>7404.83</v>
      </c>
      <c r="U70" t="n">
        <v>0.75</v>
      </c>
      <c r="V70" t="n">
        <v>0.88</v>
      </c>
      <c r="W70" t="n">
        <v>6.83</v>
      </c>
      <c r="X70" t="n">
        <v>0.45</v>
      </c>
      <c r="Y70" t="n">
        <v>1</v>
      </c>
      <c r="Z70" t="n">
        <v>10</v>
      </c>
      <c r="AA70" t="n">
        <v>597.5010083202872</v>
      </c>
      <c r="AB70" t="n">
        <v>817.5272394679173</v>
      </c>
      <c r="AC70" t="n">
        <v>739.5035871397855</v>
      </c>
      <c r="AD70" t="n">
        <v>597501.0083202871</v>
      </c>
      <c r="AE70" t="n">
        <v>817527.2394679172</v>
      </c>
      <c r="AF70" t="n">
        <v>1.697426777364346e-05</v>
      </c>
      <c r="AG70" t="n">
        <v>33</v>
      </c>
      <c r="AH70" t="n">
        <v>739503.5871397855</v>
      </c>
    </row>
    <row r="71">
      <c r="A71" t="n">
        <v>69</v>
      </c>
      <c r="B71" t="n">
        <v>130</v>
      </c>
      <c r="C71" t="inlineStr">
        <is>
          <t xml:space="preserve">CONCLUIDO	</t>
        </is>
      </c>
      <c r="D71" t="n">
        <v>3.5963</v>
      </c>
      <c r="E71" t="n">
        <v>27.81</v>
      </c>
      <c r="F71" t="n">
        <v>24.17</v>
      </c>
      <c r="G71" t="n">
        <v>85.31</v>
      </c>
      <c r="H71" t="n">
        <v>1.14</v>
      </c>
      <c r="I71" t="n">
        <v>17</v>
      </c>
      <c r="J71" t="n">
        <v>285.67</v>
      </c>
      <c r="K71" t="n">
        <v>59.19</v>
      </c>
      <c r="L71" t="n">
        <v>18.25</v>
      </c>
      <c r="M71" t="n">
        <v>15</v>
      </c>
      <c r="N71" t="n">
        <v>78.23</v>
      </c>
      <c r="O71" t="n">
        <v>35467.36</v>
      </c>
      <c r="P71" t="n">
        <v>397.44</v>
      </c>
      <c r="Q71" t="n">
        <v>452.55</v>
      </c>
      <c r="R71" t="n">
        <v>76.86</v>
      </c>
      <c r="S71" t="n">
        <v>57.64</v>
      </c>
      <c r="T71" t="n">
        <v>7484.12</v>
      </c>
      <c r="U71" t="n">
        <v>0.75</v>
      </c>
      <c r="V71" t="n">
        <v>0.88</v>
      </c>
      <c r="W71" t="n">
        <v>6.82</v>
      </c>
      <c r="X71" t="n">
        <v>0.45</v>
      </c>
      <c r="Y71" t="n">
        <v>1</v>
      </c>
      <c r="Z71" t="n">
        <v>10</v>
      </c>
      <c r="AA71" t="n">
        <v>597.5970564001282</v>
      </c>
      <c r="AB71" t="n">
        <v>817.6586566880982</v>
      </c>
      <c r="AC71" t="n">
        <v>739.6224620849176</v>
      </c>
      <c r="AD71" t="n">
        <v>597597.0564001282</v>
      </c>
      <c r="AE71" t="n">
        <v>817658.6566880982</v>
      </c>
      <c r="AF71" t="n">
        <v>1.697568386939766e-05</v>
      </c>
      <c r="AG71" t="n">
        <v>33</v>
      </c>
      <c r="AH71" t="n">
        <v>739622.4620849176</v>
      </c>
    </row>
    <row r="72">
      <c r="A72" t="n">
        <v>70</v>
      </c>
      <c r="B72" t="n">
        <v>130</v>
      </c>
      <c r="C72" t="inlineStr">
        <is>
          <t xml:space="preserve">CONCLUIDO	</t>
        </is>
      </c>
      <c r="D72" t="n">
        <v>3.5964</v>
      </c>
      <c r="E72" t="n">
        <v>27.81</v>
      </c>
      <c r="F72" t="n">
        <v>24.17</v>
      </c>
      <c r="G72" t="n">
        <v>85.3</v>
      </c>
      <c r="H72" t="n">
        <v>1.15</v>
      </c>
      <c r="I72" t="n">
        <v>17</v>
      </c>
      <c r="J72" t="n">
        <v>286.18</v>
      </c>
      <c r="K72" t="n">
        <v>59.19</v>
      </c>
      <c r="L72" t="n">
        <v>18.5</v>
      </c>
      <c r="M72" t="n">
        <v>15</v>
      </c>
      <c r="N72" t="n">
        <v>78.48</v>
      </c>
      <c r="O72" t="n">
        <v>35529.23</v>
      </c>
      <c r="P72" t="n">
        <v>397.71</v>
      </c>
      <c r="Q72" t="n">
        <v>452.55</v>
      </c>
      <c r="R72" t="n">
        <v>76.89</v>
      </c>
      <c r="S72" t="n">
        <v>57.64</v>
      </c>
      <c r="T72" t="n">
        <v>7495.56</v>
      </c>
      <c r="U72" t="n">
        <v>0.75</v>
      </c>
      <c r="V72" t="n">
        <v>0.88</v>
      </c>
      <c r="W72" t="n">
        <v>6.82</v>
      </c>
      <c r="X72" t="n">
        <v>0.45</v>
      </c>
      <c r="Y72" t="n">
        <v>1</v>
      </c>
      <c r="Z72" t="n">
        <v>10</v>
      </c>
      <c r="AA72" t="n">
        <v>597.7702979095874</v>
      </c>
      <c r="AB72" t="n">
        <v>817.8956933642163</v>
      </c>
      <c r="AC72" t="n">
        <v>739.8368763133501</v>
      </c>
      <c r="AD72" t="n">
        <v>597770.2979095874</v>
      </c>
      <c r="AE72" t="n">
        <v>817895.6933642162</v>
      </c>
      <c r="AF72" t="n">
        <v>1.697615590131572e-05</v>
      </c>
      <c r="AG72" t="n">
        <v>33</v>
      </c>
      <c r="AH72" t="n">
        <v>739836.87631335</v>
      </c>
    </row>
    <row r="73">
      <c r="A73" t="n">
        <v>71</v>
      </c>
      <c r="B73" t="n">
        <v>130</v>
      </c>
      <c r="C73" t="inlineStr">
        <is>
          <t xml:space="preserve">CONCLUIDO	</t>
        </is>
      </c>
      <c r="D73" t="n">
        <v>3.5938</v>
      </c>
      <c r="E73" t="n">
        <v>27.83</v>
      </c>
      <c r="F73" t="n">
        <v>24.19</v>
      </c>
      <c r="G73" t="n">
        <v>85.37</v>
      </c>
      <c r="H73" t="n">
        <v>1.16</v>
      </c>
      <c r="I73" t="n">
        <v>17</v>
      </c>
      <c r="J73" t="n">
        <v>286.68</v>
      </c>
      <c r="K73" t="n">
        <v>59.19</v>
      </c>
      <c r="L73" t="n">
        <v>18.75</v>
      </c>
      <c r="M73" t="n">
        <v>15</v>
      </c>
      <c r="N73" t="n">
        <v>78.73999999999999</v>
      </c>
      <c r="O73" t="n">
        <v>35591.33</v>
      </c>
      <c r="P73" t="n">
        <v>397.71</v>
      </c>
      <c r="Q73" t="n">
        <v>452.6</v>
      </c>
      <c r="R73" t="n">
        <v>77.54000000000001</v>
      </c>
      <c r="S73" t="n">
        <v>57.64</v>
      </c>
      <c r="T73" t="n">
        <v>7821.56</v>
      </c>
      <c r="U73" t="n">
        <v>0.74</v>
      </c>
      <c r="V73" t="n">
        <v>0.88</v>
      </c>
      <c r="W73" t="n">
        <v>6.82</v>
      </c>
      <c r="X73" t="n">
        <v>0.47</v>
      </c>
      <c r="Y73" t="n">
        <v>1</v>
      </c>
      <c r="Z73" t="n">
        <v>10</v>
      </c>
      <c r="AA73" t="n">
        <v>598.0143796772426</v>
      </c>
      <c r="AB73" t="n">
        <v>818.2296568068499</v>
      </c>
      <c r="AC73" t="n">
        <v>740.1389667537394</v>
      </c>
      <c r="AD73" t="n">
        <v>598014.3796772426</v>
      </c>
      <c r="AE73" t="n">
        <v>818229.6568068499</v>
      </c>
      <c r="AF73" t="n">
        <v>1.696388307144601e-05</v>
      </c>
      <c r="AG73" t="n">
        <v>33</v>
      </c>
      <c r="AH73" t="n">
        <v>740138.9667537394</v>
      </c>
    </row>
    <row r="74">
      <c r="A74" t="n">
        <v>72</v>
      </c>
      <c r="B74" t="n">
        <v>130</v>
      </c>
      <c r="C74" t="inlineStr">
        <is>
          <t xml:space="preserve">CONCLUIDO	</t>
        </is>
      </c>
      <c r="D74" t="n">
        <v>3.6027</v>
      </c>
      <c r="E74" t="n">
        <v>27.76</v>
      </c>
      <c r="F74" t="n">
        <v>24.17</v>
      </c>
      <c r="G74" t="n">
        <v>90.64</v>
      </c>
      <c r="H74" t="n">
        <v>1.18</v>
      </c>
      <c r="I74" t="n">
        <v>16</v>
      </c>
      <c r="J74" t="n">
        <v>287.18</v>
      </c>
      <c r="K74" t="n">
        <v>59.19</v>
      </c>
      <c r="L74" t="n">
        <v>19</v>
      </c>
      <c r="M74" t="n">
        <v>14</v>
      </c>
      <c r="N74" t="n">
        <v>78.98999999999999</v>
      </c>
      <c r="O74" t="n">
        <v>35653.4</v>
      </c>
      <c r="P74" t="n">
        <v>397.29</v>
      </c>
      <c r="Q74" t="n">
        <v>452.57</v>
      </c>
      <c r="R74" t="n">
        <v>76.8</v>
      </c>
      <c r="S74" t="n">
        <v>57.64</v>
      </c>
      <c r="T74" t="n">
        <v>7455.93</v>
      </c>
      <c r="U74" t="n">
        <v>0.75</v>
      </c>
      <c r="V74" t="n">
        <v>0.88</v>
      </c>
      <c r="W74" t="n">
        <v>6.82</v>
      </c>
      <c r="X74" t="n">
        <v>0.45</v>
      </c>
      <c r="Y74" t="n">
        <v>1</v>
      </c>
      <c r="Z74" t="n">
        <v>10</v>
      </c>
      <c r="AA74" t="n">
        <v>596.9636120121917</v>
      </c>
      <c r="AB74" t="n">
        <v>816.7919501309294</v>
      </c>
      <c r="AC74" t="n">
        <v>738.8384727851349</v>
      </c>
      <c r="AD74" t="n">
        <v>596963.6120121917</v>
      </c>
      <c r="AE74" t="n">
        <v>816791.9501309295</v>
      </c>
      <c r="AF74" t="n">
        <v>1.700589391215386e-05</v>
      </c>
      <c r="AG74" t="n">
        <v>33</v>
      </c>
      <c r="AH74" t="n">
        <v>738838.4727851348</v>
      </c>
    </row>
    <row r="75">
      <c r="A75" t="n">
        <v>73</v>
      </c>
      <c r="B75" t="n">
        <v>130</v>
      </c>
      <c r="C75" t="inlineStr">
        <is>
          <t xml:space="preserve">CONCLUIDO	</t>
        </is>
      </c>
      <c r="D75" t="n">
        <v>3.604</v>
      </c>
      <c r="E75" t="n">
        <v>27.75</v>
      </c>
      <c r="F75" t="n">
        <v>24.16</v>
      </c>
      <c r="G75" t="n">
        <v>90.59999999999999</v>
      </c>
      <c r="H75" t="n">
        <v>1.19</v>
      </c>
      <c r="I75" t="n">
        <v>16</v>
      </c>
      <c r="J75" t="n">
        <v>287.69</v>
      </c>
      <c r="K75" t="n">
        <v>59.19</v>
      </c>
      <c r="L75" t="n">
        <v>19.25</v>
      </c>
      <c r="M75" t="n">
        <v>14</v>
      </c>
      <c r="N75" t="n">
        <v>79.23999999999999</v>
      </c>
      <c r="O75" t="n">
        <v>35715.58</v>
      </c>
      <c r="P75" t="n">
        <v>397.06</v>
      </c>
      <c r="Q75" t="n">
        <v>452.58</v>
      </c>
      <c r="R75" t="n">
        <v>76.19</v>
      </c>
      <c r="S75" t="n">
        <v>57.64</v>
      </c>
      <c r="T75" t="n">
        <v>7155.46</v>
      </c>
      <c r="U75" t="n">
        <v>0.76</v>
      </c>
      <c r="V75" t="n">
        <v>0.88</v>
      </c>
      <c r="W75" t="n">
        <v>6.83</v>
      </c>
      <c r="X75" t="n">
        <v>0.43</v>
      </c>
      <c r="Y75" t="n">
        <v>1</v>
      </c>
      <c r="Z75" t="n">
        <v>10</v>
      </c>
      <c r="AA75" t="n">
        <v>596.6878542611959</v>
      </c>
      <c r="AB75" t="n">
        <v>816.4146462104436</v>
      </c>
      <c r="AC75" t="n">
        <v>738.4971782212707</v>
      </c>
      <c r="AD75" t="n">
        <v>596687.8542611959</v>
      </c>
      <c r="AE75" t="n">
        <v>816414.6462104436</v>
      </c>
      <c r="AF75" t="n">
        <v>1.701203032708872e-05</v>
      </c>
      <c r="AG75" t="n">
        <v>33</v>
      </c>
      <c r="AH75" t="n">
        <v>738497.1782212707</v>
      </c>
    </row>
    <row r="76">
      <c r="A76" t="n">
        <v>74</v>
      </c>
      <c r="B76" t="n">
        <v>130</v>
      </c>
      <c r="C76" t="inlineStr">
        <is>
          <t xml:space="preserve">CONCLUIDO	</t>
        </is>
      </c>
      <c r="D76" t="n">
        <v>3.605</v>
      </c>
      <c r="E76" t="n">
        <v>27.74</v>
      </c>
      <c r="F76" t="n">
        <v>24.15</v>
      </c>
      <c r="G76" t="n">
        <v>90.56999999999999</v>
      </c>
      <c r="H76" t="n">
        <v>1.2</v>
      </c>
      <c r="I76" t="n">
        <v>16</v>
      </c>
      <c r="J76" t="n">
        <v>288.19</v>
      </c>
      <c r="K76" t="n">
        <v>59.19</v>
      </c>
      <c r="L76" t="n">
        <v>19.5</v>
      </c>
      <c r="M76" t="n">
        <v>14</v>
      </c>
      <c r="N76" t="n">
        <v>79.5</v>
      </c>
      <c r="O76" t="n">
        <v>35777.86</v>
      </c>
      <c r="P76" t="n">
        <v>397.03</v>
      </c>
      <c r="Q76" t="n">
        <v>452.57</v>
      </c>
      <c r="R76" t="n">
        <v>76.39</v>
      </c>
      <c r="S76" t="n">
        <v>57.64</v>
      </c>
      <c r="T76" t="n">
        <v>7252.09</v>
      </c>
      <c r="U76" t="n">
        <v>0.75</v>
      </c>
      <c r="V76" t="n">
        <v>0.88</v>
      </c>
      <c r="W76" t="n">
        <v>6.82</v>
      </c>
      <c r="X76" t="n">
        <v>0.43</v>
      </c>
      <c r="Y76" t="n">
        <v>1</v>
      </c>
      <c r="Z76" t="n">
        <v>10</v>
      </c>
      <c r="AA76" t="n">
        <v>596.5713361559226</v>
      </c>
      <c r="AB76" t="n">
        <v>816.2552209983928</v>
      </c>
      <c r="AC76" t="n">
        <v>738.3529683277033</v>
      </c>
      <c r="AD76" t="n">
        <v>596571.3361559226</v>
      </c>
      <c r="AE76" t="n">
        <v>816255.2209983928</v>
      </c>
      <c r="AF76" t="n">
        <v>1.701675064626937e-05</v>
      </c>
      <c r="AG76" t="n">
        <v>33</v>
      </c>
      <c r="AH76" t="n">
        <v>738352.9683277033</v>
      </c>
    </row>
    <row r="77">
      <c r="A77" t="n">
        <v>75</v>
      </c>
      <c r="B77" t="n">
        <v>130</v>
      </c>
      <c r="C77" t="inlineStr">
        <is>
          <t xml:space="preserve">CONCLUIDO	</t>
        </is>
      </c>
      <c r="D77" t="n">
        <v>3.6046</v>
      </c>
      <c r="E77" t="n">
        <v>27.74</v>
      </c>
      <c r="F77" t="n">
        <v>24.16</v>
      </c>
      <c r="G77" t="n">
        <v>90.58</v>
      </c>
      <c r="H77" t="n">
        <v>1.22</v>
      </c>
      <c r="I77" t="n">
        <v>16</v>
      </c>
      <c r="J77" t="n">
        <v>288.7</v>
      </c>
      <c r="K77" t="n">
        <v>59.19</v>
      </c>
      <c r="L77" t="n">
        <v>19.75</v>
      </c>
      <c r="M77" t="n">
        <v>14</v>
      </c>
      <c r="N77" t="n">
        <v>79.75</v>
      </c>
      <c r="O77" t="n">
        <v>35840.25</v>
      </c>
      <c r="P77" t="n">
        <v>397.23</v>
      </c>
      <c r="Q77" t="n">
        <v>452.61</v>
      </c>
      <c r="R77" t="n">
        <v>76.37</v>
      </c>
      <c r="S77" t="n">
        <v>57.64</v>
      </c>
      <c r="T77" t="n">
        <v>7242.45</v>
      </c>
      <c r="U77" t="n">
        <v>0.75</v>
      </c>
      <c r="V77" t="n">
        <v>0.88</v>
      </c>
      <c r="W77" t="n">
        <v>6.82</v>
      </c>
      <c r="X77" t="n">
        <v>0.43</v>
      </c>
      <c r="Y77" t="n">
        <v>1</v>
      </c>
      <c r="Z77" t="n">
        <v>10</v>
      </c>
      <c r="AA77" t="n">
        <v>596.7521554717671</v>
      </c>
      <c r="AB77" t="n">
        <v>816.5026259635162</v>
      </c>
      <c r="AC77" t="n">
        <v>738.5767613101905</v>
      </c>
      <c r="AD77" t="n">
        <v>596752.1554717671</v>
      </c>
      <c r="AE77" t="n">
        <v>816502.6259635162</v>
      </c>
      <c r="AF77" t="n">
        <v>1.701486251859711e-05</v>
      </c>
      <c r="AG77" t="n">
        <v>33</v>
      </c>
      <c r="AH77" t="n">
        <v>738576.7613101904</v>
      </c>
    </row>
    <row r="78">
      <c r="A78" t="n">
        <v>76</v>
      </c>
      <c r="B78" t="n">
        <v>130</v>
      </c>
      <c r="C78" t="inlineStr">
        <is>
          <t xml:space="preserve">CONCLUIDO	</t>
        </is>
      </c>
      <c r="D78" t="n">
        <v>3.6045</v>
      </c>
      <c r="E78" t="n">
        <v>27.74</v>
      </c>
      <c r="F78" t="n">
        <v>24.16</v>
      </c>
      <c r="G78" t="n">
        <v>90.59</v>
      </c>
      <c r="H78" t="n">
        <v>1.23</v>
      </c>
      <c r="I78" t="n">
        <v>16</v>
      </c>
      <c r="J78" t="n">
        <v>289.2</v>
      </c>
      <c r="K78" t="n">
        <v>59.19</v>
      </c>
      <c r="L78" t="n">
        <v>20</v>
      </c>
      <c r="M78" t="n">
        <v>14</v>
      </c>
      <c r="N78" t="n">
        <v>80.01000000000001</v>
      </c>
      <c r="O78" t="n">
        <v>35902.74</v>
      </c>
      <c r="P78" t="n">
        <v>397.11</v>
      </c>
      <c r="Q78" t="n">
        <v>452.58</v>
      </c>
      <c r="R78" t="n">
        <v>76.48999999999999</v>
      </c>
      <c r="S78" t="n">
        <v>57.64</v>
      </c>
      <c r="T78" t="n">
        <v>7302.87</v>
      </c>
      <c r="U78" t="n">
        <v>0.75</v>
      </c>
      <c r="V78" t="n">
        <v>0.88</v>
      </c>
      <c r="W78" t="n">
        <v>6.82</v>
      </c>
      <c r="X78" t="n">
        <v>0.43</v>
      </c>
      <c r="Y78" t="n">
        <v>1</v>
      </c>
      <c r="Z78" t="n">
        <v>10</v>
      </c>
      <c r="AA78" t="n">
        <v>596.6799310254042</v>
      </c>
      <c r="AB78" t="n">
        <v>816.4038052896848</v>
      </c>
      <c r="AC78" t="n">
        <v>738.487371942774</v>
      </c>
      <c r="AD78" t="n">
        <v>596679.9310254043</v>
      </c>
      <c r="AE78" t="n">
        <v>816403.8052896848</v>
      </c>
      <c r="AF78" t="n">
        <v>1.701439048667905e-05</v>
      </c>
      <c r="AG78" t="n">
        <v>33</v>
      </c>
      <c r="AH78" t="n">
        <v>738487.3719427739</v>
      </c>
    </row>
    <row r="79">
      <c r="A79" t="n">
        <v>77</v>
      </c>
      <c r="B79" t="n">
        <v>130</v>
      </c>
      <c r="C79" t="inlineStr">
        <is>
          <t xml:space="preserve">CONCLUIDO	</t>
        </is>
      </c>
      <c r="D79" t="n">
        <v>3.6021</v>
      </c>
      <c r="E79" t="n">
        <v>27.76</v>
      </c>
      <c r="F79" t="n">
        <v>24.17</v>
      </c>
      <c r="G79" t="n">
        <v>90.65000000000001</v>
      </c>
      <c r="H79" t="n">
        <v>1.24</v>
      </c>
      <c r="I79" t="n">
        <v>16</v>
      </c>
      <c r="J79" t="n">
        <v>289.71</v>
      </c>
      <c r="K79" t="n">
        <v>59.19</v>
      </c>
      <c r="L79" t="n">
        <v>20.25</v>
      </c>
      <c r="M79" t="n">
        <v>14</v>
      </c>
      <c r="N79" t="n">
        <v>80.27</v>
      </c>
      <c r="O79" t="n">
        <v>35965.33</v>
      </c>
      <c r="P79" t="n">
        <v>396.99</v>
      </c>
      <c r="Q79" t="n">
        <v>452.59</v>
      </c>
      <c r="R79" t="n">
        <v>76.95999999999999</v>
      </c>
      <c r="S79" t="n">
        <v>57.64</v>
      </c>
      <c r="T79" t="n">
        <v>7537.25</v>
      </c>
      <c r="U79" t="n">
        <v>0.75</v>
      </c>
      <c r="V79" t="n">
        <v>0.88</v>
      </c>
      <c r="W79" t="n">
        <v>6.82</v>
      </c>
      <c r="X79" t="n">
        <v>0.45</v>
      </c>
      <c r="Y79" t="n">
        <v>1</v>
      </c>
      <c r="Z79" t="n">
        <v>10</v>
      </c>
      <c r="AA79" t="n">
        <v>596.8120229497748</v>
      </c>
      <c r="AB79" t="n">
        <v>816.5845392880933</v>
      </c>
      <c r="AC79" t="n">
        <v>738.6508569420359</v>
      </c>
      <c r="AD79" t="n">
        <v>596812.0229497749</v>
      </c>
      <c r="AE79" t="n">
        <v>816584.5392880933</v>
      </c>
      <c r="AF79" t="n">
        <v>1.700306172064547e-05</v>
      </c>
      <c r="AG79" t="n">
        <v>33</v>
      </c>
      <c r="AH79" t="n">
        <v>738650.856942036</v>
      </c>
    </row>
    <row r="80">
      <c r="A80" t="n">
        <v>78</v>
      </c>
      <c r="B80" t="n">
        <v>130</v>
      </c>
      <c r="C80" t="inlineStr">
        <is>
          <t xml:space="preserve">CONCLUIDO	</t>
        </is>
      </c>
      <c r="D80" t="n">
        <v>3.6161</v>
      </c>
      <c r="E80" t="n">
        <v>27.65</v>
      </c>
      <c r="F80" t="n">
        <v>24.12</v>
      </c>
      <c r="G80" t="n">
        <v>96.45999999999999</v>
      </c>
      <c r="H80" t="n">
        <v>1.26</v>
      </c>
      <c r="I80" t="n">
        <v>15</v>
      </c>
      <c r="J80" t="n">
        <v>290.22</v>
      </c>
      <c r="K80" t="n">
        <v>59.19</v>
      </c>
      <c r="L80" t="n">
        <v>20.5</v>
      </c>
      <c r="M80" t="n">
        <v>13</v>
      </c>
      <c r="N80" t="n">
        <v>80.53</v>
      </c>
      <c r="O80" t="n">
        <v>36028.03</v>
      </c>
      <c r="P80" t="n">
        <v>396.09</v>
      </c>
      <c r="Q80" t="n">
        <v>452.67</v>
      </c>
      <c r="R80" t="n">
        <v>75.02</v>
      </c>
      <c r="S80" t="n">
        <v>57.64</v>
      </c>
      <c r="T80" t="n">
        <v>6570.84</v>
      </c>
      <c r="U80" t="n">
        <v>0.77</v>
      </c>
      <c r="V80" t="n">
        <v>0.88</v>
      </c>
      <c r="W80" t="n">
        <v>6.82</v>
      </c>
      <c r="X80" t="n">
        <v>0.39</v>
      </c>
      <c r="Y80" t="n">
        <v>1</v>
      </c>
      <c r="Z80" t="n">
        <v>10</v>
      </c>
      <c r="AA80" t="n">
        <v>594.9849677559577</v>
      </c>
      <c r="AB80" t="n">
        <v>814.0846817679263</v>
      </c>
      <c r="AC80" t="n">
        <v>736.3895823150215</v>
      </c>
      <c r="AD80" t="n">
        <v>594984.9677559576</v>
      </c>
      <c r="AE80" t="n">
        <v>814084.6817679263</v>
      </c>
      <c r="AF80" t="n">
        <v>1.706914618917467e-05</v>
      </c>
      <c r="AG80" t="n">
        <v>33</v>
      </c>
      <c r="AH80" t="n">
        <v>736389.5823150214</v>
      </c>
    </row>
    <row r="81">
      <c r="A81" t="n">
        <v>79</v>
      </c>
      <c r="B81" t="n">
        <v>130</v>
      </c>
      <c r="C81" t="inlineStr">
        <is>
          <t xml:space="preserve">CONCLUIDO	</t>
        </is>
      </c>
      <c r="D81" t="n">
        <v>3.6149</v>
      </c>
      <c r="E81" t="n">
        <v>27.66</v>
      </c>
      <c r="F81" t="n">
        <v>24.12</v>
      </c>
      <c r="G81" t="n">
        <v>96.5</v>
      </c>
      <c r="H81" t="n">
        <v>1.27</v>
      </c>
      <c r="I81" t="n">
        <v>15</v>
      </c>
      <c r="J81" t="n">
        <v>290.73</v>
      </c>
      <c r="K81" t="n">
        <v>59.19</v>
      </c>
      <c r="L81" t="n">
        <v>20.75</v>
      </c>
      <c r="M81" t="n">
        <v>13</v>
      </c>
      <c r="N81" t="n">
        <v>80.79000000000001</v>
      </c>
      <c r="O81" t="n">
        <v>36090.84</v>
      </c>
      <c r="P81" t="n">
        <v>396.44</v>
      </c>
      <c r="Q81" t="n">
        <v>452.59</v>
      </c>
      <c r="R81" t="n">
        <v>75.37</v>
      </c>
      <c r="S81" t="n">
        <v>57.64</v>
      </c>
      <c r="T81" t="n">
        <v>6749.59</v>
      </c>
      <c r="U81" t="n">
        <v>0.76</v>
      </c>
      <c r="V81" t="n">
        <v>0.88</v>
      </c>
      <c r="W81" t="n">
        <v>6.82</v>
      </c>
      <c r="X81" t="n">
        <v>0.4</v>
      </c>
      <c r="Y81" t="n">
        <v>1</v>
      </c>
      <c r="Z81" t="n">
        <v>10</v>
      </c>
      <c r="AA81" t="n">
        <v>595.3178299493273</v>
      </c>
      <c r="AB81" t="n">
        <v>814.5401185057382</v>
      </c>
      <c r="AC81" t="n">
        <v>736.8015528097861</v>
      </c>
      <c r="AD81" t="n">
        <v>595317.8299493274</v>
      </c>
      <c r="AE81" t="n">
        <v>814540.1185057382</v>
      </c>
      <c r="AF81" t="n">
        <v>1.706348180615788e-05</v>
      </c>
      <c r="AG81" t="n">
        <v>33</v>
      </c>
      <c r="AH81" t="n">
        <v>736801.5528097862</v>
      </c>
    </row>
    <row r="82">
      <c r="A82" t="n">
        <v>80</v>
      </c>
      <c r="B82" t="n">
        <v>130</v>
      </c>
      <c r="C82" t="inlineStr">
        <is>
          <t xml:space="preserve">CONCLUIDO	</t>
        </is>
      </c>
      <c r="D82" t="n">
        <v>3.6155</v>
      </c>
      <c r="E82" t="n">
        <v>27.66</v>
      </c>
      <c r="F82" t="n">
        <v>24.12</v>
      </c>
      <c r="G82" t="n">
        <v>96.48</v>
      </c>
      <c r="H82" t="n">
        <v>1.28</v>
      </c>
      <c r="I82" t="n">
        <v>15</v>
      </c>
      <c r="J82" t="n">
        <v>291.24</v>
      </c>
      <c r="K82" t="n">
        <v>59.19</v>
      </c>
      <c r="L82" t="n">
        <v>21</v>
      </c>
      <c r="M82" t="n">
        <v>13</v>
      </c>
      <c r="N82" t="n">
        <v>81.05</v>
      </c>
      <c r="O82" t="n">
        <v>36153.75</v>
      </c>
      <c r="P82" t="n">
        <v>396.41</v>
      </c>
      <c r="Q82" t="n">
        <v>452.56</v>
      </c>
      <c r="R82" t="n">
        <v>75.22</v>
      </c>
      <c r="S82" t="n">
        <v>57.64</v>
      </c>
      <c r="T82" t="n">
        <v>6672.74</v>
      </c>
      <c r="U82" t="n">
        <v>0.77</v>
      </c>
      <c r="V82" t="n">
        <v>0.88</v>
      </c>
      <c r="W82" t="n">
        <v>6.82</v>
      </c>
      <c r="X82" t="n">
        <v>0.4</v>
      </c>
      <c r="Y82" t="n">
        <v>1</v>
      </c>
      <c r="Z82" t="n">
        <v>10</v>
      </c>
      <c r="AA82" t="n">
        <v>595.2483713703798</v>
      </c>
      <c r="AB82" t="n">
        <v>814.4450822137259</v>
      </c>
      <c r="AC82" t="n">
        <v>736.7155866480994</v>
      </c>
      <c r="AD82" t="n">
        <v>595248.3713703798</v>
      </c>
      <c r="AE82" t="n">
        <v>814445.0822137259</v>
      </c>
      <c r="AF82" t="n">
        <v>1.706631399766628e-05</v>
      </c>
      <c r="AG82" t="n">
        <v>33</v>
      </c>
      <c r="AH82" t="n">
        <v>736715.5866480994</v>
      </c>
    </row>
    <row r="83">
      <c r="A83" t="n">
        <v>81</v>
      </c>
      <c r="B83" t="n">
        <v>130</v>
      </c>
      <c r="C83" t="inlineStr">
        <is>
          <t xml:space="preserve">CONCLUIDO	</t>
        </is>
      </c>
      <c r="D83" t="n">
        <v>3.6144</v>
      </c>
      <c r="E83" t="n">
        <v>27.67</v>
      </c>
      <c r="F83" t="n">
        <v>24.13</v>
      </c>
      <c r="G83" t="n">
        <v>96.51000000000001</v>
      </c>
      <c r="H83" t="n">
        <v>1.3</v>
      </c>
      <c r="I83" t="n">
        <v>15</v>
      </c>
      <c r="J83" t="n">
        <v>291.75</v>
      </c>
      <c r="K83" t="n">
        <v>59.19</v>
      </c>
      <c r="L83" t="n">
        <v>21.25</v>
      </c>
      <c r="M83" t="n">
        <v>13</v>
      </c>
      <c r="N83" t="n">
        <v>81.31</v>
      </c>
      <c r="O83" t="n">
        <v>36216.77</v>
      </c>
      <c r="P83" t="n">
        <v>396.38</v>
      </c>
      <c r="Q83" t="n">
        <v>452.57</v>
      </c>
      <c r="R83" t="n">
        <v>75.58</v>
      </c>
      <c r="S83" t="n">
        <v>57.64</v>
      </c>
      <c r="T83" t="n">
        <v>6850.53</v>
      </c>
      <c r="U83" t="n">
        <v>0.76</v>
      </c>
      <c r="V83" t="n">
        <v>0.88</v>
      </c>
      <c r="W83" t="n">
        <v>6.82</v>
      </c>
      <c r="X83" t="n">
        <v>0.4</v>
      </c>
      <c r="Y83" t="n">
        <v>1</v>
      </c>
      <c r="Z83" t="n">
        <v>10</v>
      </c>
      <c r="AA83" t="n">
        <v>595.3322701603349</v>
      </c>
      <c r="AB83" t="n">
        <v>814.5598762394958</v>
      </c>
      <c r="AC83" t="n">
        <v>736.8194248931641</v>
      </c>
      <c r="AD83" t="n">
        <v>595332.2701603349</v>
      </c>
      <c r="AE83" t="n">
        <v>814559.8762394958</v>
      </c>
      <c r="AF83" t="n">
        <v>1.706112164656755e-05</v>
      </c>
      <c r="AG83" t="n">
        <v>33</v>
      </c>
      <c r="AH83" t="n">
        <v>736819.4248931641</v>
      </c>
    </row>
    <row r="84">
      <c r="A84" t="n">
        <v>82</v>
      </c>
      <c r="B84" t="n">
        <v>130</v>
      </c>
      <c r="C84" t="inlineStr">
        <is>
          <t xml:space="preserve">CONCLUIDO	</t>
        </is>
      </c>
      <c r="D84" t="n">
        <v>3.6152</v>
      </c>
      <c r="E84" t="n">
        <v>27.66</v>
      </c>
      <c r="F84" t="n">
        <v>24.12</v>
      </c>
      <c r="G84" t="n">
        <v>96.48999999999999</v>
      </c>
      <c r="H84" t="n">
        <v>1.31</v>
      </c>
      <c r="I84" t="n">
        <v>15</v>
      </c>
      <c r="J84" t="n">
        <v>292.26</v>
      </c>
      <c r="K84" t="n">
        <v>59.19</v>
      </c>
      <c r="L84" t="n">
        <v>21.5</v>
      </c>
      <c r="M84" t="n">
        <v>13</v>
      </c>
      <c r="N84" t="n">
        <v>81.56999999999999</v>
      </c>
      <c r="O84" t="n">
        <v>36279.9</v>
      </c>
      <c r="P84" t="n">
        <v>396.01</v>
      </c>
      <c r="Q84" t="n">
        <v>452.57</v>
      </c>
      <c r="R84" t="n">
        <v>75.33</v>
      </c>
      <c r="S84" t="n">
        <v>57.64</v>
      </c>
      <c r="T84" t="n">
        <v>6726.54</v>
      </c>
      <c r="U84" t="n">
        <v>0.77</v>
      </c>
      <c r="V84" t="n">
        <v>0.88</v>
      </c>
      <c r="W84" t="n">
        <v>6.82</v>
      </c>
      <c r="X84" t="n">
        <v>0.4</v>
      </c>
      <c r="Y84" t="n">
        <v>1</v>
      </c>
      <c r="Z84" t="n">
        <v>10</v>
      </c>
      <c r="AA84" t="n">
        <v>595.0054536573754</v>
      </c>
      <c r="AB84" t="n">
        <v>814.1127114820201</v>
      </c>
      <c r="AC84" t="n">
        <v>736.4149369125422</v>
      </c>
      <c r="AD84" t="n">
        <v>595005.4536573754</v>
      </c>
      <c r="AE84" t="n">
        <v>814112.7114820201</v>
      </c>
      <c r="AF84" t="n">
        <v>1.706489790191208e-05</v>
      </c>
      <c r="AG84" t="n">
        <v>33</v>
      </c>
      <c r="AH84" t="n">
        <v>736414.9369125422</v>
      </c>
    </row>
    <row r="85">
      <c r="A85" t="n">
        <v>83</v>
      </c>
      <c r="B85" t="n">
        <v>130</v>
      </c>
      <c r="C85" t="inlineStr">
        <is>
          <t xml:space="preserve">CONCLUIDO	</t>
        </is>
      </c>
      <c r="D85" t="n">
        <v>3.6153</v>
      </c>
      <c r="E85" t="n">
        <v>27.66</v>
      </c>
      <c r="F85" t="n">
        <v>24.12</v>
      </c>
      <c r="G85" t="n">
        <v>96.48999999999999</v>
      </c>
      <c r="H85" t="n">
        <v>1.32</v>
      </c>
      <c r="I85" t="n">
        <v>15</v>
      </c>
      <c r="J85" t="n">
        <v>292.77</v>
      </c>
      <c r="K85" t="n">
        <v>59.19</v>
      </c>
      <c r="L85" t="n">
        <v>21.75</v>
      </c>
      <c r="M85" t="n">
        <v>13</v>
      </c>
      <c r="N85" t="n">
        <v>81.83</v>
      </c>
      <c r="O85" t="n">
        <v>36343.13</v>
      </c>
      <c r="P85" t="n">
        <v>395.87</v>
      </c>
      <c r="Q85" t="n">
        <v>452.6</v>
      </c>
      <c r="R85" t="n">
        <v>75.27</v>
      </c>
      <c r="S85" t="n">
        <v>57.64</v>
      </c>
      <c r="T85" t="n">
        <v>6697.97</v>
      </c>
      <c r="U85" t="n">
        <v>0.77</v>
      </c>
      <c r="V85" t="n">
        <v>0.88</v>
      </c>
      <c r="W85" t="n">
        <v>6.82</v>
      </c>
      <c r="X85" t="n">
        <v>0.4</v>
      </c>
      <c r="Y85" t="n">
        <v>1</v>
      </c>
      <c r="Z85" t="n">
        <v>10</v>
      </c>
      <c r="AA85" t="n">
        <v>594.9035697588279</v>
      </c>
      <c r="AB85" t="n">
        <v>813.9733094372269</v>
      </c>
      <c r="AC85" t="n">
        <v>736.2888392032522</v>
      </c>
      <c r="AD85" t="n">
        <v>594903.5697588279</v>
      </c>
      <c r="AE85" t="n">
        <v>813973.309437227</v>
      </c>
      <c r="AF85" t="n">
        <v>1.706536993383014e-05</v>
      </c>
      <c r="AG85" t="n">
        <v>33</v>
      </c>
      <c r="AH85" t="n">
        <v>736288.8392032522</v>
      </c>
    </row>
    <row r="86">
      <c r="A86" t="n">
        <v>84</v>
      </c>
      <c r="B86" t="n">
        <v>130</v>
      </c>
      <c r="C86" t="inlineStr">
        <is>
          <t xml:space="preserve">CONCLUIDO	</t>
        </is>
      </c>
      <c r="D86" t="n">
        <v>3.6245</v>
      </c>
      <c r="E86" t="n">
        <v>27.59</v>
      </c>
      <c r="F86" t="n">
        <v>24.1</v>
      </c>
      <c r="G86" t="n">
        <v>103.29</v>
      </c>
      <c r="H86" t="n">
        <v>1.34</v>
      </c>
      <c r="I86" t="n">
        <v>14</v>
      </c>
      <c r="J86" t="n">
        <v>293.29</v>
      </c>
      <c r="K86" t="n">
        <v>59.19</v>
      </c>
      <c r="L86" t="n">
        <v>22</v>
      </c>
      <c r="M86" t="n">
        <v>12</v>
      </c>
      <c r="N86" t="n">
        <v>82.09</v>
      </c>
      <c r="O86" t="n">
        <v>36406.47</v>
      </c>
      <c r="P86" t="n">
        <v>396.14</v>
      </c>
      <c r="Q86" t="n">
        <v>452.56</v>
      </c>
      <c r="R86" t="n">
        <v>74.78</v>
      </c>
      <c r="S86" t="n">
        <v>57.64</v>
      </c>
      <c r="T86" t="n">
        <v>6460.45</v>
      </c>
      <c r="U86" t="n">
        <v>0.77</v>
      </c>
      <c r="V86" t="n">
        <v>0.88</v>
      </c>
      <c r="W86" t="n">
        <v>6.81</v>
      </c>
      <c r="X86" t="n">
        <v>0.38</v>
      </c>
      <c r="Y86" t="n">
        <v>1</v>
      </c>
      <c r="Z86" t="n">
        <v>10</v>
      </c>
      <c r="AA86" t="n">
        <v>585.3076158727876</v>
      </c>
      <c r="AB86" t="n">
        <v>800.8437019867395</v>
      </c>
      <c r="AC86" t="n">
        <v>724.4123030603192</v>
      </c>
      <c r="AD86" t="n">
        <v>585307.6158727875</v>
      </c>
      <c r="AE86" t="n">
        <v>800843.7019867394</v>
      </c>
      <c r="AF86" t="n">
        <v>1.710879687029219e-05</v>
      </c>
      <c r="AG86" t="n">
        <v>32</v>
      </c>
      <c r="AH86" t="n">
        <v>724412.3030603193</v>
      </c>
    </row>
    <row r="87">
      <c r="A87" t="n">
        <v>85</v>
      </c>
      <c r="B87" t="n">
        <v>130</v>
      </c>
      <c r="C87" t="inlineStr">
        <is>
          <t xml:space="preserve">CONCLUIDO	</t>
        </is>
      </c>
      <c r="D87" t="n">
        <v>3.6265</v>
      </c>
      <c r="E87" t="n">
        <v>27.58</v>
      </c>
      <c r="F87" t="n">
        <v>24.09</v>
      </c>
      <c r="G87" t="n">
        <v>103.22</v>
      </c>
      <c r="H87" t="n">
        <v>1.35</v>
      </c>
      <c r="I87" t="n">
        <v>14</v>
      </c>
      <c r="J87" t="n">
        <v>293.8</v>
      </c>
      <c r="K87" t="n">
        <v>59.19</v>
      </c>
      <c r="L87" t="n">
        <v>22.25</v>
      </c>
      <c r="M87" t="n">
        <v>12</v>
      </c>
      <c r="N87" t="n">
        <v>82.36</v>
      </c>
      <c r="O87" t="n">
        <v>36469.92</v>
      </c>
      <c r="P87" t="n">
        <v>395.99</v>
      </c>
      <c r="Q87" t="n">
        <v>452.59</v>
      </c>
      <c r="R87" t="n">
        <v>74.08</v>
      </c>
      <c r="S87" t="n">
        <v>57.64</v>
      </c>
      <c r="T87" t="n">
        <v>6109.16</v>
      </c>
      <c r="U87" t="n">
        <v>0.78</v>
      </c>
      <c r="V87" t="n">
        <v>0.88</v>
      </c>
      <c r="W87" t="n">
        <v>6.82</v>
      </c>
      <c r="X87" t="n">
        <v>0.36</v>
      </c>
      <c r="Y87" t="n">
        <v>1</v>
      </c>
      <c r="Z87" t="n">
        <v>10</v>
      </c>
      <c r="AA87" t="n">
        <v>585.0306274576076</v>
      </c>
      <c r="AB87" t="n">
        <v>800.4647142172234</v>
      </c>
      <c r="AC87" t="n">
        <v>724.0694853516133</v>
      </c>
      <c r="AD87" t="n">
        <v>585030.6274576075</v>
      </c>
      <c r="AE87" t="n">
        <v>800464.7142172235</v>
      </c>
      <c r="AF87" t="n">
        <v>1.711823750865351e-05</v>
      </c>
      <c r="AG87" t="n">
        <v>32</v>
      </c>
      <c r="AH87" t="n">
        <v>724069.4853516133</v>
      </c>
    </row>
    <row r="88">
      <c r="A88" t="n">
        <v>86</v>
      </c>
      <c r="B88" t="n">
        <v>130</v>
      </c>
      <c r="C88" t="inlineStr">
        <is>
          <t xml:space="preserve">CONCLUIDO	</t>
        </is>
      </c>
      <c r="D88" t="n">
        <v>3.6261</v>
      </c>
      <c r="E88" t="n">
        <v>27.58</v>
      </c>
      <c r="F88" t="n">
        <v>24.09</v>
      </c>
      <c r="G88" t="n">
        <v>103.23</v>
      </c>
      <c r="H88" t="n">
        <v>1.36</v>
      </c>
      <c r="I88" t="n">
        <v>14</v>
      </c>
      <c r="J88" t="n">
        <v>294.32</v>
      </c>
      <c r="K88" t="n">
        <v>59.19</v>
      </c>
      <c r="L88" t="n">
        <v>22.5</v>
      </c>
      <c r="M88" t="n">
        <v>12</v>
      </c>
      <c r="N88" t="n">
        <v>82.62</v>
      </c>
      <c r="O88" t="n">
        <v>36533.49</v>
      </c>
      <c r="P88" t="n">
        <v>396.02</v>
      </c>
      <c r="Q88" t="n">
        <v>452.6</v>
      </c>
      <c r="R88" t="n">
        <v>73.95999999999999</v>
      </c>
      <c r="S88" t="n">
        <v>57.64</v>
      </c>
      <c r="T88" t="n">
        <v>6049.62</v>
      </c>
      <c r="U88" t="n">
        <v>0.78</v>
      </c>
      <c r="V88" t="n">
        <v>0.88</v>
      </c>
      <c r="W88" t="n">
        <v>6.82</v>
      </c>
      <c r="X88" t="n">
        <v>0.36</v>
      </c>
      <c r="Y88" t="n">
        <v>1</v>
      </c>
      <c r="Z88" t="n">
        <v>10</v>
      </c>
      <c r="AA88" t="n">
        <v>585.0833253766328</v>
      </c>
      <c r="AB88" t="n">
        <v>800.5368178349021</v>
      </c>
      <c r="AC88" t="n">
        <v>724.1347075012188</v>
      </c>
      <c r="AD88" t="n">
        <v>585083.3253766329</v>
      </c>
      <c r="AE88" t="n">
        <v>800536.8178349021</v>
      </c>
      <c r="AF88" t="n">
        <v>1.711634938098124e-05</v>
      </c>
      <c r="AG88" t="n">
        <v>32</v>
      </c>
      <c r="AH88" t="n">
        <v>724134.7075012188</v>
      </c>
    </row>
    <row r="89">
      <c r="A89" t="n">
        <v>87</v>
      </c>
      <c r="B89" t="n">
        <v>130</v>
      </c>
      <c r="C89" t="inlineStr">
        <is>
          <t xml:space="preserve">CONCLUIDO	</t>
        </is>
      </c>
      <c r="D89" t="n">
        <v>3.6239</v>
      </c>
      <c r="E89" t="n">
        <v>27.59</v>
      </c>
      <c r="F89" t="n">
        <v>24.11</v>
      </c>
      <c r="G89" t="n">
        <v>103.31</v>
      </c>
      <c r="H89" t="n">
        <v>1.37</v>
      </c>
      <c r="I89" t="n">
        <v>14</v>
      </c>
      <c r="J89" t="n">
        <v>294.83</v>
      </c>
      <c r="K89" t="n">
        <v>59.19</v>
      </c>
      <c r="L89" t="n">
        <v>22.75</v>
      </c>
      <c r="M89" t="n">
        <v>12</v>
      </c>
      <c r="N89" t="n">
        <v>82.89</v>
      </c>
      <c r="O89" t="n">
        <v>36597.16</v>
      </c>
      <c r="P89" t="n">
        <v>396.13</v>
      </c>
      <c r="Q89" t="n">
        <v>452.56</v>
      </c>
      <c r="R89" t="n">
        <v>74.83</v>
      </c>
      <c r="S89" t="n">
        <v>57.64</v>
      </c>
      <c r="T89" t="n">
        <v>6484.02</v>
      </c>
      <c r="U89" t="n">
        <v>0.77</v>
      </c>
      <c r="V89" t="n">
        <v>0.88</v>
      </c>
      <c r="W89" t="n">
        <v>6.82</v>
      </c>
      <c r="X89" t="n">
        <v>0.38</v>
      </c>
      <c r="Y89" t="n">
        <v>1</v>
      </c>
      <c r="Z89" t="n">
        <v>10</v>
      </c>
      <c r="AA89" t="n">
        <v>585.3634334492623</v>
      </c>
      <c r="AB89" t="n">
        <v>800.9200740573697</v>
      </c>
      <c r="AC89" t="n">
        <v>724.4813862877178</v>
      </c>
      <c r="AD89" t="n">
        <v>585363.4334492623</v>
      </c>
      <c r="AE89" t="n">
        <v>800920.0740573697</v>
      </c>
      <c r="AF89" t="n">
        <v>1.710596467878379e-05</v>
      </c>
      <c r="AG89" t="n">
        <v>32</v>
      </c>
      <c r="AH89" t="n">
        <v>724481.3862877177</v>
      </c>
    </row>
    <row r="90">
      <c r="A90" t="n">
        <v>88</v>
      </c>
      <c r="B90" t="n">
        <v>130</v>
      </c>
      <c r="C90" t="inlineStr">
        <is>
          <t xml:space="preserve">CONCLUIDO	</t>
        </is>
      </c>
      <c r="D90" t="n">
        <v>3.6263</v>
      </c>
      <c r="E90" t="n">
        <v>27.58</v>
      </c>
      <c r="F90" t="n">
        <v>24.09</v>
      </c>
      <c r="G90" t="n">
        <v>103.23</v>
      </c>
      <c r="H90" t="n">
        <v>1.39</v>
      </c>
      <c r="I90" t="n">
        <v>14</v>
      </c>
      <c r="J90" t="n">
        <v>295.35</v>
      </c>
      <c r="K90" t="n">
        <v>59.19</v>
      </c>
      <c r="L90" t="n">
        <v>23</v>
      </c>
      <c r="M90" t="n">
        <v>12</v>
      </c>
      <c r="N90" t="n">
        <v>83.16</v>
      </c>
      <c r="O90" t="n">
        <v>36660.94</v>
      </c>
      <c r="P90" t="n">
        <v>395.62</v>
      </c>
      <c r="Q90" t="n">
        <v>452.6</v>
      </c>
      <c r="R90" t="n">
        <v>74.05</v>
      </c>
      <c r="S90" t="n">
        <v>57.64</v>
      </c>
      <c r="T90" t="n">
        <v>6095.4</v>
      </c>
      <c r="U90" t="n">
        <v>0.78</v>
      </c>
      <c r="V90" t="n">
        <v>0.88</v>
      </c>
      <c r="W90" t="n">
        <v>6.82</v>
      </c>
      <c r="X90" t="n">
        <v>0.36</v>
      </c>
      <c r="Y90" t="n">
        <v>1</v>
      </c>
      <c r="Z90" t="n">
        <v>10</v>
      </c>
      <c r="AA90" t="n">
        <v>584.8001899276392</v>
      </c>
      <c r="AB90" t="n">
        <v>800.1494194225345</v>
      </c>
      <c r="AC90" t="n">
        <v>723.7842818496106</v>
      </c>
      <c r="AD90" t="n">
        <v>584800.1899276392</v>
      </c>
      <c r="AE90" t="n">
        <v>800149.4194225345</v>
      </c>
      <c r="AF90" t="n">
        <v>1.711729344481738e-05</v>
      </c>
      <c r="AG90" t="n">
        <v>32</v>
      </c>
      <c r="AH90" t="n">
        <v>723784.2818496106</v>
      </c>
    </row>
    <row r="91">
      <c r="A91" t="n">
        <v>89</v>
      </c>
      <c r="B91" t="n">
        <v>130</v>
      </c>
      <c r="C91" t="inlineStr">
        <is>
          <t xml:space="preserve">CONCLUIDO	</t>
        </is>
      </c>
      <c r="D91" t="n">
        <v>3.6244</v>
      </c>
      <c r="E91" t="n">
        <v>27.59</v>
      </c>
      <c r="F91" t="n">
        <v>24.1</v>
      </c>
      <c r="G91" t="n">
        <v>103.29</v>
      </c>
      <c r="H91" t="n">
        <v>1.4</v>
      </c>
      <c r="I91" t="n">
        <v>14</v>
      </c>
      <c r="J91" t="n">
        <v>295.87</v>
      </c>
      <c r="K91" t="n">
        <v>59.19</v>
      </c>
      <c r="L91" t="n">
        <v>23.25</v>
      </c>
      <c r="M91" t="n">
        <v>12</v>
      </c>
      <c r="N91" t="n">
        <v>83.43000000000001</v>
      </c>
      <c r="O91" t="n">
        <v>36724.83</v>
      </c>
      <c r="P91" t="n">
        <v>395.16</v>
      </c>
      <c r="Q91" t="n">
        <v>452.56</v>
      </c>
      <c r="R91" t="n">
        <v>74.54000000000001</v>
      </c>
      <c r="S91" t="n">
        <v>57.64</v>
      </c>
      <c r="T91" t="n">
        <v>6338.97</v>
      </c>
      <c r="U91" t="n">
        <v>0.77</v>
      </c>
      <c r="V91" t="n">
        <v>0.88</v>
      </c>
      <c r="W91" t="n">
        <v>6.82</v>
      </c>
      <c r="X91" t="n">
        <v>0.38</v>
      </c>
      <c r="Y91" t="n">
        <v>1</v>
      </c>
      <c r="Z91" t="n">
        <v>10</v>
      </c>
      <c r="AA91" t="n">
        <v>584.6618219568441</v>
      </c>
      <c r="AB91" t="n">
        <v>799.9600982605284</v>
      </c>
      <c r="AC91" t="n">
        <v>723.6130292335923</v>
      </c>
      <c r="AD91" t="n">
        <v>584661.8219568441</v>
      </c>
      <c r="AE91" t="n">
        <v>799960.0982605284</v>
      </c>
      <c r="AF91" t="n">
        <v>1.710832483837412e-05</v>
      </c>
      <c r="AG91" t="n">
        <v>32</v>
      </c>
      <c r="AH91" t="n">
        <v>723613.0292335923</v>
      </c>
    </row>
    <row r="92">
      <c r="A92" t="n">
        <v>90</v>
      </c>
      <c r="B92" t="n">
        <v>130</v>
      </c>
      <c r="C92" t="inlineStr">
        <is>
          <t xml:space="preserve">CONCLUIDO	</t>
        </is>
      </c>
      <c r="D92" t="n">
        <v>3.6352</v>
      </c>
      <c r="E92" t="n">
        <v>27.51</v>
      </c>
      <c r="F92" t="n">
        <v>24.07</v>
      </c>
      <c r="G92" t="n">
        <v>111.08</v>
      </c>
      <c r="H92" t="n">
        <v>1.41</v>
      </c>
      <c r="I92" t="n">
        <v>13</v>
      </c>
      <c r="J92" t="n">
        <v>296.39</v>
      </c>
      <c r="K92" t="n">
        <v>59.19</v>
      </c>
      <c r="L92" t="n">
        <v>23.5</v>
      </c>
      <c r="M92" t="n">
        <v>11</v>
      </c>
      <c r="N92" t="n">
        <v>83.69</v>
      </c>
      <c r="O92" t="n">
        <v>36788.84</v>
      </c>
      <c r="P92" t="n">
        <v>394.04</v>
      </c>
      <c r="Q92" t="n">
        <v>452.63</v>
      </c>
      <c r="R92" t="n">
        <v>73.59999999999999</v>
      </c>
      <c r="S92" t="n">
        <v>57.64</v>
      </c>
      <c r="T92" t="n">
        <v>5875.34</v>
      </c>
      <c r="U92" t="n">
        <v>0.78</v>
      </c>
      <c r="V92" t="n">
        <v>0.88</v>
      </c>
      <c r="W92" t="n">
        <v>6.81</v>
      </c>
      <c r="X92" t="n">
        <v>0.34</v>
      </c>
      <c r="Y92" t="n">
        <v>1</v>
      </c>
      <c r="Z92" t="n">
        <v>10</v>
      </c>
      <c r="AA92" t="n">
        <v>582.9973505436334</v>
      </c>
      <c r="AB92" t="n">
        <v>797.6826950416774</v>
      </c>
      <c r="AC92" t="n">
        <v>721.5529781815929</v>
      </c>
      <c r="AD92" t="n">
        <v>582997.3505436333</v>
      </c>
      <c r="AE92" t="n">
        <v>797682.6950416774</v>
      </c>
      <c r="AF92" t="n">
        <v>1.715930428552523e-05</v>
      </c>
      <c r="AG92" t="n">
        <v>32</v>
      </c>
      <c r="AH92" t="n">
        <v>721552.978181593</v>
      </c>
    </row>
    <row r="93">
      <c r="A93" t="n">
        <v>91</v>
      </c>
      <c r="B93" t="n">
        <v>130</v>
      </c>
      <c r="C93" t="inlineStr">
        <is>
          <t xml:space="preserve">CONCLUIDO	</t>
        </is>
      </c>
      <c r="D93" t="n">
        <v>3.6333</v>
      </c>
      <c r="E93" t="n">
        <v>27.52</v>
      </c>
      <c r="F93" t="n">
        <v>24.08</v>
      </c>
      <c r="G93" t="n">
        <v>111.15</v>
      </c>
      <c r="H93" t="n">
        <v>1.42</v>
      </c>
      <c r="I93" t="n">
        <v>13</v>
      </c>
      <c r="J93" t="n">
        <v>296.91</v>
      </c>
      <c r="K93" t="n">
        <v>59.19</v>
      </c>
      <c r="L93" t="n">
        <v>23.75</v>
      </c>
      <c r="M93" t="n">
        <v>11</v>
      </c>
      <c r="N93" t="n">
        <v>83.95999999999999</v>
      </c>
      <c r="O93" t="n">
        <v>36852.96</v>
      </c>
      <c r="P93" t="n">
        <v>395.06</v>
      </c>
      <c r="Q93" t="n">
        <v>452.59</v>
      </c>
      <c r="R93" t="n">
        <v>74.06</v>
      </c>
      <c r="S93" t="n">
        <v>57.64</v>
      </c>
      <c r="T93" t="n">
        <v>6105.17</v>
      </c>
      <c r="U93" t="n">
        <v>0.78</v>
      </c>
      <c r="V93" t="n">
        <v>0.88</v>
      </c>
      <c r="W93" t="n">
        <v>6.82</v>
      </c>
      <c r="X93" t="n">
        <v>0.36</v>
      </c>
      <c r="Y93" t="n">
        <v>1</v>
      </c>
      <c r="Z93" t="n">
        <v>10</v>
      </c>
      <c r="AA93" t="n">
        <v>583.8435986224468</v>
      </c>
      <c r="AB93" t="n">
        <v>798.8405689969405</v>
      </c>
      <c r="AC93" t="n">
        <v>722.600346271652</v>
      </c>
      <c r="AD93" t="n">
        <v>583843.5986224469</v>
      </c>
      <c r="AE93" t="n">
        <v>798840.5689969405</v>
      </c>
      <c r="AF93" t="n">
        <v>1.715033567908197e-05</v>
      </c>
      <c r="AG93" t="n">
        <v>32</v>
      </c>
      <c r="AH93" t="n">
        <v>722600.346271652</v>
      </c>
    </row>
    <row r="94">
      <c r="A94" t="n">
        <v>92</v>
      </c>
      <c r="B94" t="n">
        <v>130</v>
      </c>
      <c r="C94" t="inlineStr">
        <is>
          <t xml:space="preserve">CONCLUIDO	</t>
        </is>
      </c>
      <c r="D94" t="n">
        <v>3.6339</v>
      </c>
      <c r="E94" t="n">
        <v>27.52</v>
      </c>
      <c r="F94" t="n">
        <v>24.08</v>
      </c>
      <c r="G94" t="n">
        <v>111.13</v>
      </c>
      <c r="H94" t="n">
        <v>1.44</v>
      </c>
      <c r="I94" t="n">
        <v>13</v>
      </c>
      <c r="J94" t="n">
        <v>297.43</v>
      </c>
      <c r="K94" t="n">
        <v>59.19</v>
      </c>
      <c r="L94" t="n">
        <v>24</v>
      </c>
      <c r="M94" t="n">
        <v>11</v>
      </c>
      <c r="N94" t="n">
        <v>84.23999999999999</v>
      </c>
      <c r="O94" t="n">
        <v>36917.19</v>
      </c>
      <c r="P94" t="n">
        <v>395.46</v>
      </c>
      <c r="Q94" t="n">
        <v>452.56</v>
      </c>
      <c r="R94" t="n">
        <v>73.7</v>
      </c>
      <c r="S94" t="n">
        <v>57.64</v>
      </c>
      <c r="T94" t="n">
        <v>5924.14</v>
      </c>
      <c r="U94" t="n">
        <v>0.78</v>
      </c>
      <c r="V94" t="n">
        <v>0.88</v>
      </c>
      <c r="W94" t="n">
        <v>6.82</v>
      </c>
      <c r="X94" t="n">
        <v>0.35</v>
      </c>
      <c r="Y94" t="n">
        <v>1</v>
      </c>
      <c r="Z94" t="n">
        <v>10</v>
      </c>
      <c r="AA94" t="n">
        <v>584.0611001506029</v>
      </c>
      <c r="AB94" t="n">
        <v>799.1381641832537</v>
      </c>
      <c r="AC94" t="n">
        <v>722.8695393910608</v>
      </c>
      <c r="AD94" t="n">
        <v>584061.1001506029</v>
      </c>
      <c r="AE94" t="n">
        <v>799138.1641832537</v>
      </c>
      <c r="AF94" t="n">
        <v>1.715316787059037e-05</v>
      </c>
      <c r="AG94" t="n">
        <v>32</v>
      </c>
      <c r="AH94" t="n">
        <v>722869.5393910608</v>
      </c>
    </row>
    <row r="95">
      <c r="A95" t="n">
        <v>93</v>
      </c>
      <c r="B95" t="n">
        <v>130</v>
      </c>
      <c r="C95" t="inlineStr">
        <is>
          <t xml:space="preserve">CONCLUIDO	</t>
        </is>
      </c>
      <c r="D95" t="n">
        <v>3.6344</v>
      </c>
      <c r="E95" t="n">
        <v>27.52</v>
      </c>
      <c r="F95" t="n">
        <v>24.07</v>
      </c>
      <c r="G95" t="n">
        <v>111.11</v>
      </c>
      <c r="H95" t="n">
        <v>1.45</v>
      </c>
      <c r="I95" t="n">
        <v>13</v>
      </c>
      <c r="J95" t="n">
        <v>297.95</v>
      </c>
      <c r="K95" t="n">
        <v>59.19</v>
      </c>
      <c r="L95" t="n">
        <v>24.25</v>
      </c>
      <c r="M95" t="n">
        <v>11</v>
      </c>
      <c r="N95" t="n">
        <v>84.51000000000001</v>
      </c>
      <c r="O95" t="n">
        <v>36981.53</v>
      </c>
      <c r="P95" t="n">
        <v>395.93</v>
      </c>
      <c r="Q95" t="n">
        <v>452.58</v>
      </c>
      <c r="R95" t="n">
        <v>73.75</v>
      </c>
      <c r="S95" t="n">
        <v>57.64</v>
      </c>
      <c r="T95" t="n">
        <v>5946.4</v>
      </c>
      <c r="U95" t="n">
        <v>0.78</v>
      </c>
      <c r="V95" t="n">
        <v>0.88</v>
      </c>
      <c r="W95" t="n">
        <v>6.82</v>
      </c>
      <c r="X95" t="n">
        <v>0.35</v>
      </c>
      <c r="Y95" t="n">
        <v>1</v>
      </c>
      <c r="Z95" t="n">
        <v>10</v>
      </c>
      <c r="AA95" t="n">
        <v>584.3199004907914</v>
      </c>
      <c r="AB95" t="n">
        <v>799.4922662261648</v>
      </c>
      <c r="AC95" t="n">
        <v>723.189846431982</v>
      </c>
      <c r="AD95" t="n">
        <v>584319.9004907914</v>
      </c>
      <c r="AE95" t="n">
        <v>799492.2662261648</v>
      </c>
      <c r="AF95" t="n">
        <v>1.71555280301807e-05</v>
      </c>
      <c r="AG95" t="n">
        <v>32</v>
      </c>
      <c r="AH95" t="n">
        <v>723189.846431982</v>
      </c>
    </row>
    <row r="96">
      <c r="A96" t="n">
        <v>94</v>
      </c>
      <c r="B96" t="n">
        <v>130</v>
      </c>
      <c r="C96" t="inlineStr">
        <is>
          <t xml:space="preserve">CONCLUIDO	</t>
        </is>
      </c>
      <c r="D96" t="n">
        <v>3.6358</v>
      </c>
      <c r="E96" t="n">
        <v>27.5</v>
      </c>
      <c r="F96" t="n">
        <v>24.06</v>
      </c>
      <c r="G96" t="n">
        <v>111.06</v>
      </c>
      <c r="H96" t="n">
        <v>1.46</v>
      </c>
      <c r="I96" t="n">
        <v>13</v>
      </c>
      <c r="J96" t="n">
        <v>298.47</v>
      </c>
      <c r="K96" t="n">
        <v>59.19</v>
      </c>
      <c r="L96" t="n">
        <v>24.5</v>
      </c>
      <c r="M96" t="n">
        <v>11</v>
      </c>
      <c r="N96" t="n">
        <v>84.78</v>
      </c>
      <c r="O96" t="n">
        <v>37045.99</v>
      </c>
      <c r="P96" t="n">
        <v>396.13</v>
      </c>
      <c r="Q96" t="n">
        <v>452.59</v>
      </c>
      <c r="R96" t="n">
        <v>73.22</v>
      </c>
      <c r="S96" t="n">
        <v>57.64</v>
      </c>
      <c r="T96" t="n">
        <v>5684.77</v>
      </c>
      <c r="U96" t="n">
        <v>0.79</v>
      </c>
      <c r="V96" t="n">
        <v>0.88</v>
      </c>
      <c r="W96" t="n">
        <v>6.82</v>
      </c>
      <c r="X96" t="n">
        <v>0.34</v>
      </c>
      <c r="Y96" t="n">
        <v>1</v>
      </c>
      <c r="Z96" t="n">
        <v>10</v>
      </c>
      <c r="AA96" t="n">
        <v>584.3257781820986</v>
      </c>
      <c r="AB96" t="n">
        <v>799.5003083427168</v>
      </c>
      <c r="AC96" t="n">
        <v>723.1971210202175</v>
      </c>
      <c r="AD96" t="n">
        <v>584325.7781820986</v>
      </c>
      <c r="AE96" t="n">
        <v>799500.3083427169</v>
      </c>
      <c r="AF96" t="n">
        <v>1.716213647703362e-05</v>
      </c>
      <c r="AG96" t="n">
        <v>32</v>
      </c>
      <c r="AH96" t="n">
        <v>723197.1210202175</v>
      </c>
    </row>
    <row r="97">
      <c r="A97" t="n">
        <v>95</v>
      </c>
      <c r="B97" t="n">
        <v>130</v>
      </c>
      <c r="C97" t="inlineStr">
        <is>
          <t xml:space="preserve">CONCLUIDO	</t>
        </is>
      </c>
      <c r="D97" t="n">
        <v>3.634</v>
      </c>
      <c r="E97" t="n">
        <v>27.52</v>
      </c>
      <c r="F97" t="n">
        <v>24.08</v>
      </c>
      <c r="G97" t="n">
        <v>111.13</v>
      </c>
      <c r="H97" t="n">
        <v>1.47</v>
      </c>
      <c r="I97" t="n">
        <v>13</v>
      </c>
      <c r="J97" t="n">
        <v>299</v>
      </c>
      <c r="K97" t="n">
        <v>59.19</v>
      </c>
      <c r="L97" t="n">
        <v>24.75</v>
      </c>
      <c r="M97" t="n">
        <v>11</v>
      </c>
      <c r="N97" t="n">
        <v>85.05</v>
      </c>
      <c r="O97" t="n">
        <v>37110.57</v>
      </c>
      <c r="P97" t="n">
        <v>396.22</v>
      </c>
      <c r="Q97" t="n">
        <v>452.57</v>
      </c>
      <c r="R97" t="n">
        <v>73.67</v>
      </c>
      <c r="S97" t="n">
        <v>57.64</v>
      </c>
      <c r="T97" t="n">
        <v>5906.79</v>
      </c>
      <c r="U97" t="n">
        <v>0.78</v>
      </c>
      <c r="V97" t="n">
        <v>0.88</v>
      </c>
      <c r="W97" t="n">
        <v>6.82</v>
      </c>
      <c r="X97" t="n">
        <v>0.35</v>
      </c>
      <c r="Y97" t="n">
        <v>1</v>
      </c>
      <c r="Z97" t="n">
        <v>10</v>
      </c>
      <c r="AA97" t="n">
        <v>584.5587989687322</v>
      </c>
      <c r="AB97" t="n">
        <v>799.8191376631404</v>
      </c>
      <c r="AC97" t="n">
        <v>723.4855217177795</v>
      </c>
      <c r="AD97" t="n">
        <v>584558.7989687321</v>
      </c>
      <c r="AE97" t="n">
        <v>799819.1376631404</v>
      </c>
      <c r="AF97" t="n">
        <v>1.715363990250843e-05</v>
      </c>
      <c r="AG97" t="n">
        <v>32</v>
      </c>
      <c r="AH97" t="n">
        <v>723485.5217177796</v>
      </c>
    </row>
    <row r="98">
      <c r="A98" t="n">
        <v>96</v>
      </c>
      <c r="B98" t="n">
        <v>130</v>
      </c>
      <c r="C98" t="inlineStr">
        <is>
          <t xml:space="preserve">CONCLUIDO	</t>
        </is>
      </c>
      <c r="D98" t="n">
        <v>3.6357</v>
      </c>
      <c r="E98" t="n">
        <v>27.5</v>
      </c>
      <c r="F98" t="n">
        <v>24.06</v>
      </c>
      <c r="G98" t="n">
        <v>111.07</v>
      </c>
      <c r="H98" t="n">
        <v>1.49</v>
      </c>
      <c r="I98" t="n">
        <v>13</v>
      </c>
      <c r="J98" t="n">
        <v>299.52</v>
      </c>
      <c r="K98" t="n">
        <v>59.19</v>
      </c>
      <c r="L98" t="n">
        <v>25</v>
      </c>
      <c r="M98" t="n">
        <v>11</v>
      </c>
      <c r="N98" t="n">
        <v>85.33</v>
      </c>
      <c r="O98" t="n">
        <v>37175.38</v>
      </c>
      <c r="P98" t="n">
        <v>395.8</v>
      </c>
      <c r="Q98" t="n">
        <v>452.61</v>
      </c>
      <c r="R98" t="n">
        <v>73.44</v>
      </c>
      <c r="S98" t="n">
        <v>57.64</v>
      </c>
      <c r="T98" t="n">
        <v>5790.61</v>
      </c>
      <c r="U98" t="n">
        <v>0.78</v>
      </c>
      <c r="V98" t="n">
        <v>0.88</v>
      </c>
      <c r="W98" t="n">
        <v>6.81</v>
      </c>
      <c r="X98" t="n">
        <v>0.34</v>
      </c>
      <c r="Y98" t="n">
        <v>1</v>
      </c>
      <c r="Z98" t="n">
        <v>10</v>
      </c>
      <c r="AA98" t="n">
        <v>584.1143767218774</v>
      </c>
      <c r="AB98" t="n">
        <v>799.2110595384679</v>
      </c>
      <c r="AC98" t="n">
        <v>722.9354777158829</v>
      </c>
      <c r="AD98" t="n">
        <v>584114.3767218774</v>
      </c>
      <c r="AE98" t="n">
        <v>799211.0595384679</v>
      </c>
      <c r="AF98" t="n">
        <v>1.716166444511555e-05</v>
      </c>
      <c r="AG98" t="n">
        <v>32</v>
      </c>
      <c r="AH98" t="n">
        <v>722935.4777158829</v>
      </c>
    </row>
    <row r="99">
      <c r="A99" t="n">
        <v>97</v>
      </c>
      <c r="B99" t="n">
        <v>130</v>
      </c>
      <c r="C99" t="inlineStr">
        <is>
          <t xml:space="preserve">CONCLUIDO	</t>
        </is>
      </c>
      <c r="D99" t="n">
        <v>3.6354</v>
      </c>
      <c r="E99" t="n">
        <v>27.51</v>
      </c>
      <c r="F99" t="n">
        <v>24.07</v>
      </c>
      <c r="G99" t="n">
        <v>111.08</v>
      </c>
      <c r="H99" t="n">
        <v>1.5</v>
      </c>
      <c r="I99" t="n">
        <v>13</v>
      </c>
      <c r="J99" t="n">
        <v>300.05</v>
      </c>
      <c r="K99" t="n">
        <v>59.19</v>
      </c>
      <c r="L99" t="n">
        <v>25.25</v>
      </c>
      <c r="M99" t="n">
        <v>11</v>
      </c>
      <c r="N99" t="n">
        <v>85.59999999999999</v>
      </c>
      <c r="O99" t="n">
        <v>37240.19</v>
      </c>
      <c r="P99" t="n">
        <v>395.26</v>
      </c>
      <c r="Q99" t="n">
        <v>452.56</v>
      </c>
      <c r="R99" t="n">
        <v>73.61</v>
      </c>
      <c r="S99" t="n">
        <v>57.64</v>
      </c>
      <c r="T99" t="n">
        <v>5876.37</v>
      </c>
      <c r="U99" t="n">
        <v>0.78</v>
      </c>
      <c r="V99" t="n">
        <v>0.88</v>
      </c>
      <c r="W99" t="n">
        <v>6.81</v>
      </c>
      <c r="X99" t="n">
        <v>0.34</v>
      </c>
      <c r="Y99" t="n">
        <v>1</v>
      </c>
      <c r="Z99" t="n">
        <v>10</v>
      </c>
      <c r="AA99" t="n">
        <v>583.7928319994542</v>
      </c>
      <c r="AB99" t="n">
        <v>798.7711078636966</v>
      </c>
      <c r="AC99" t="n">
        <v>722.5375144114755</v>
      </c>
      <c r="AD99" t="n">
        <v>583792.8319994542</v>
      </c>
      <c r="AE99" t="n">
        <v>798771.1078636965</v>
      </c>
      <c r="AF99" t="n">
        <v>1.716024834936136e-05</v>
      </c>
      <c r="AG99" t="n">
        <v>32</v>
      </c>
      <c r="AH99" t="n">
        <v>722537.5144114755</v>
      </c>
    </row>
    <row r="100">
      <c r="A100" t="n">
        <v>98</v>
      </c>
      <c r="B100" t="n">
        <v>130</v>
      </c>
      <c r="C100" t="inlineStr">
        <is>
          <t xml:space="preserve">CONCLUIDO	</t>
        </is>
      </c>
      <c r="D100" t="n">
        <v>3.6345</v>
      </c>
      <c r="E100" t="n">
        <v>27.51</v>
      </c>
      <c r="F100" t="n">
        <v>24.07</v>
      </c>
      <c r="G100" t="n">
        <v>111.11</v>
      </c>
      <c r="H100" t="n">
        <v>1.51</v>
      </c>
      <c r="I100" t="n">
        <v>13</v>
      </c>
      <c r="J100" t="n">
        <v>300.57</v>
      </c>
      <c r="K100" t="n">
        <v>59.19</v>
      </c>
      <c r="L100" t="n">
        <v>25.5</v>
      </c>
      <c r="M100" t="n">
        <v>11</v>
      </c>
      <c r="N100" t="n">
        <v>85.88</v>
      </c>
      <c r="O100" t="n">
        <v>37305.12</v>
      </c>
      <c r="P100" t="n">
        <v>394.84</v>
      </c>
      <c r="Q100" t="n">
        <v>452.55</v>
      </c>
      <c r="R100" t="n">
        <v>73.68000000000001</v>
      </c>
      <c r="S100" t="n">
        <v>57.64</v>
      </c>
      <c r="T100" t="n">
        <v>5910.87</v>
      </c>
      <c r="U100" t="n">
        <v>0.78</v>
      </c>
      <c r="V100" t="n">
        <v>0.88</v>
      </c>
      <c r="W100" t="n">
        <v>6.82</v>
      </c>
      <c r="X100" t="n">
        <v>0.35</v>
      </c>
      <c r="Y100" t="n">
        <v>1</v>
      </c>
      <c r="Z100" t="n">
        <v>10</v>
      </c>
      <c r="AA100" t="n">
        <v>583.5864054732874</v>
      </c>
      <c r="AB100" t="n">
        <v>798.4886659836998</v>
      </c>
      <c r="AC100" t="n">
        <v>722.282028388096</v>
      </c>
      <c r="AD100" t="n">
        <v>583586.4054732875</v>
      </c>
      <c r="AE100" t="n">
        <v>798488.6659836997</v>
      </c>
      <c r="AF100" t="n">
        <v>1.715600006209876e-05</v>
      </c>
      <c r="AG100" t="n">
        <v>32</v>
      </c>
      <c r="AH100" t="n">
        <v>722282.028388096</v>
      </c>
    </row>
    <row r="101">
      <c r="A101" t="n">
        <v>99</v>
      </c>
      <c r="B101" t="n">
        <v>130</v>
      </c>
      <c r="C101" t="inlineStr">
        <is>
          <t xml:space="preserve">CONCLUIDO	</t>
        </is>
      </c>
      <c r="D101" t="n">
        <v>3.6471</v>
      </c>
      <c r="E101" t="n">
        <v>27.42</v>
      </c>
      <c r="F101" t="n">
        <v>24.03</v>
      </c>
      <c r="G101" t="n">
        <v>120.14</v>
      </c>
      <c r="H101" t="n">
        <v>1.52</v>
      </c>
      <c r="I101" t="n">
        <v>12</v>
      </c>
      <c r="J101" t="n">
        <v>301.1</v>
      </c>
      <c r="K101" t="n">
        <v>59.19</v>
      </c>
      <c r="L101" t="n">
        <v>25.75</v>
      </c>
      <c r="M101" t="n">
        <v>10</v>
      </c>
      <c r="N101" t="n">
        <v>86.16</v>
      </c>
      <c r="O101" t="n">
        <v>37370.16</v>
      </c>
      <c r="P101" t="n">
        <v>393.89</v>
      </c>
      <c r="Q101" t="n">
        <v>452.56</v>
      </c>
      <c r="R101" t="n">
        <v>72.11</v>
      </c>
      <c r="S101" t="n">
        <v>57.64</v>
      </c>
      <c r="T101" t="n">
        <v>5132.89</v>
      </c>
      <c r="U101" t="n">
        <v>0.8</v>
      </c>
      <c r="V101" t="n">
        <v>0.88</v>
      </c>
      <c r="W101" t="n">
        <v>6.82</v>
      </c>
      <c r="X101" t="n">
        <v>0.3</v>
      </c>
      <c r="Y101" t="n">
        <v>1</v>
      </c>
      <c r="Z101" t="n">
        <v>10</v>
      </c>
      <c r="AA101" t="n">
        <v>581.8844545491052</v>
      </c>
      <c r="AB101" t="n">
        <v>796.159981644458</v>
      </c>
      <c r="AC101" t="n">
        <v>720.1755904138623</v>
      </c>
      <c r="AD101" t="n">
        <v>581884.4545491051</v>
      </c>
      <c r="AE101" t="n">
        <v>796159.9816444579</v>
      </c>
      <c r="AF101" t="n">
        <v>1.721547608377505e-05</v>
      </c>
      <c r="AG101" t="n">
        <v>32</v>
      </c>
      <c r="AH101" t="n">
        <v>720175.5904138624</v>
      </c>
    </row>
    <row r="102">
      <c r="A102" t="n">
        <v>100</v>
      </c>
      <c r="B102" t="n">
        <v>130</v>
      </c>
      <c r="C102" t="inlineStr">
        <is>
          <t xml:space="preserve">CONCLUIDO	</t>
        </is>
      </c>
      <c r="D102" t="n">
        <v>3.647</v>
      </c>
      <c r="E102" t="n">
        <v>27.42</v>
      </c>
      <c r="F102" t="n">
        <v>24.03</v>
      </c>
      <c r="G102" t="n">
        <v>120.14</v>
      </c>
      <c r="H102" t="n">
        <v>1.54</v>
      </c>
      <c r="I102" t="n">
        <v>12</v>
      </c>
      <c r="J102" t="n">
        <v>301.63</v>
      </c>
      <c r="K102" t="n">
        <v>59.19</v>
      </c>
      <c r="L102" t="n">
        <v>26</v>
      </c>
      <c r="M102" t="n">
        <v>10</v>
      </c>
      <c r="N102" t="n">
        <v>86.44</v>
      </c>
      <c r="O102" t="n">
        <v>37435.32</v>
      </c>
      <c r="P102" t="n">
        <v>394.23</v>
      </c>
      <c r="Q102" t="n">
        <v>452.57</v>
      </c>
      <c r="R102" t="n">
        <v>72.2</v>
      </c>
      <c r="S102" t="n">
        <v>57.64</v>
      </c>
      <c r="T102" t="n">
        <v>5179.07</v>
      </c>
      <c r="U102" t="n">
        <v>0.8</v>
      </c>
      <c r="V102" t="n">
        <v>0.88</v>
      </c>
      <c r="W102" t="n">
        <v>6.81</v>
      </c>
      <c r="X102" t="n">
        <v>0.3</v>
      </c>
      <c r="Y102" t="n">
        <v>1</v>
      </c>
      <c r="Z102" t="n">
        <v>10</v>
      </c>
      <c r="AA102" t="n">
        <v>582.1179774192827</v>
      </c>
      <c r="AB102" t="n">
        <v>796.4794979377368</v>
      </c>
      <c r="AC102" t="n">
        <v>720.4646125205547</v>
      </c>
      <c r="AD102" t="n">
        <v>582117.9774192828</v>
      </c>
      <c r="AE102" t="n">
        <v>796479.4979377368</v>
      </c>
      <c r="AF102" t="n">
        <v>1.721500405185698e-05</v>
      </c>
      <c r="AG102" t="n">
        <v>32</v>
      </c>
      <c r="AH102" t="n">
        <v>720464.6125205547</v>
      </c>
    </row>
    <row r="103">
      <c r="A103" t="n">
        <v>101</v>
      </c>
      <c r="B103" t="n">
        <v>130</v>
      </c>
      <c r="C103" t="inlineStr">
        <is>
          <t xml:space="preserve">CONCLUIDO	</t>
        </is>
      </c>
      <c r="D103" t="n">
        <v>3.647</v>
      </c>
      <c r="E103" t="n">
        <v>27.42</v>
      </c>
      <c r="F103" t="n">
        <v>24.03</v>
      </c>
      <c r="G103" t="n">
        <v>120.14</v>
      </c>
      <c r="H103" t="n">
        <v>1.55</v>
      </c>
      <c r="I103" t="n">
        <v>12</v>
      </c>
      <c r="J103" t="n">
        <v>302.16</v>
      </c>
      <c r="K103" t="n">
        <v>59.19</v>
      </c>
      <c r="L103" t="n">
        <v>26.25</v>
      </c>
      <c r="M103" t="n">
        <v>10</v>
      </c>
      <c r="N103" t="n">
        <v>86.72</v>
      </c>
      <c r="O103" t="n">
        <v>37500.6</v>
      </c>
      <c r="P103" t="n">
        <v>394.52</v>
      </c>
      <c r="Q103" t="n">
        <v>452.59</v>
      </c>
      <c r="R103" t="n">
        <v>72.09</v>
      </c>
      <c r="S103" t="n">
        <v>57.64</v>
      </c>
      <c r="T103" t="n">
        <v>5122.91</v>
      </c>
      <c r="U103" t="n">
        <v>0.8</v>
      </c>
      <c r="V103" t="n">
        <v>0.88</v>
      </c>
      <c r="W103" t="n">
        <v>6.82</v>
      </c>
      <c r="X103" t="n">
        <v>0.3</v>
      </c>
      <c r="Y103" t="n">
        <v>1</v>
      </c>
      <c r="Z103" t="n">
        <v>10</v>
      </c>
      <c r="AA103" t="n">
        <v>582.3103020677813</v>
      </c>
      <c r="AB103" t="n">
        <v>796.7426450065773</v>
      </c>
      <c r="AC103" t="n">
        <v>720.7026452024742</v>
      </c>
      <c r="AD103" t="n">
        <v>582310.3020677813</v>
      </c>
      <c r="AE103" t="n">
        <v>796742.6450065773</v>
      </c>
      <c r="AF103" t="n">
        <v>1.721500405185698e-05</v>
      </c>
      <c r="AG103" t="n">
        <v>32</v>
      </c>
      <c r="AH103" t="n">
        <v>720702.6452024742</v>
      </c>
    </row>
    <row r="104">
      <c r="A104" t="n">
        <v>102</v>
      </c>
      <c r="B104" t="n">
        <v>130</v>
      </c>
      <c r="C104" t="inlineStr">
        <is>
          <t xml:space="preserve">CONCLUIDO	</t>
        </is>
      </c>
      <c r="D104" t="n">
        <v>3.6476</v>
      </c>
      <c r="E104" t="n">
        <v>27.42</v>
      </c>
      <c r="F104" t="n">
        <v>24.02</v>
      </c>
      <c r="G104" t="n">
        <v>120.12</v>
      </c>
      <c r="H104" t="n">
        <v>1.56</v>
      </c>
      <c r="I104" t="n">
        <v>12</v>
      </c>
      <c r="J104" t="n">
        <v>302.69</v>
      </c>
      <c r="K104" t="n">
        <v>59.19</v>
      </c>
      <c r="L104" t="n">
        <v>26.5</v>
      </c>
      <c r="M104" t="n">
        <v>10</v>
      </c>
      <c r="N104" t="n">
        <v>87</v>
      </c>
      <c r="O104" t="n">
        <v>37566</v>
      </c>
      <c r="P104" t="n">
        <v>395.04</v>
      </c>
      <c r="Q104" t="n">
        <v>452.59</v>
      </c>
      <c r="R104" t="n">
        <v>71.93000000000001</v>
      </c>
      <c r="S104" t="n">
        <v>57.64</v>
      </c>
      <c r="T104" t="n">
        <v>5044.09</v>
      </c>
      <c r="U104" t="n">
        <v>0.8</v>
      </c>
      <c r="V104" t="n">
        <v>0.88</v>
      </c>
      <c r="W104" t="n">
        <v>6.82</v>
      </c>
      <c r="X104" t="n">
        <v>0.3</v>
      </c>
      <c r="Y104" t="n">
        <v>1</v>
      </c>
      <c r="Z104" t="n">
        <v>10</v>
      </c>
      <c r="AA104" t="n">
        <v>582.5935106656009</v>
      </c>
      <c r="AB104" t="n">
        <v>797.1301435043955</v>
      </c>
      <c r="AC104" t="n">
        <v>721.0531613875182</v>
      </c>
      <c r="AD104" t="n">
        <v>582593.5106656009</v>
      </c>
      <c r="AE104" t="n">
        <v>797130.1435043955</v>
      </c>
      <c r="AF104" t="n">
        <v>1.721783624336537e-05</v>
      </c>
      <c r="AG104" t="n">
        <v>32</v>
      </c>
      <c r="AH104" t="n">
        <v>721053.1613875183</v>
      </c>
    </row>
    <row r="105">
      <c r="A105" t="n">
        <v>103</v>
      </c>
      <c r="B105" t="n">
        <v>130</v>
      </c>
      <c r="C105" t="inlineStr">
        <is>
          <t xml:space="preserve">CONCLUIDO	</t>
        </is>
      </c>
      <c r="D105" t="n">
        <v>3.6452</v>
      </c>
      <c r="E105" t="n">
        <v>27.43</v>
      </c>
      <c r="F105" t="n">
        <v>24.04</v>
      </c>
      <c r="G105" t="n">
        <v>120.21</v>
      </c>
      <c r="H105" t="n">
        <v>1.57</v>
      </c>
      <c r="I105" t="n">
        <v>12</v>
      </c>
      <c r="J105" t="n">
        <v>303.22</v>
      </c>
      <c r="K105" t="n">
        <v>59.19</v>
      </c>
      <c r="L105" t="n">
        <v>26.75</v>
      </c>
      <c r="M105" t="n">
        <v>10</v>
      </c>
      <c r="N105" t="n">
        <v>87.28</v>
      </c>
      <c r="O105" t="n">
        <v>37631.52</v>
      </c>
      <c r="P105" t="n">
        <v>395.39</v>
      </c>
      <c r="Q105" t="n">
        <v>452.56</v>
      </c>
      <c r="R105" t="n">
        <v>72.42</v>
      </c>
      <c r="S105" t="n">
        <v>57.64</v>
      </c>
      <c r="T105" t="n">
        <v>5286.12</v>
      </c>
      <c r="U105" t="n">
        <v>0.8</v>
      </c>
      <c r="V105" t="n">
        <v>0.88</v>
      </c>
      <c r="W105" t="n">
        <v>6.82</v>
      </c>
      <c r="X105" t="n">
        <v>0.32</v>
      </c>
      <c r="Y105" t="n">
        <v>1</v>
      </c>
      <c r="Z105" t="n">
        <v>10</v>
      </c>
      <c r="AA105" t="n">
        <v>583.0458475600001</v>
      </c>
      <c r="AB105" t="n">
        <v>797.7490507990079</v>
      </c>
      <c r="AC105" t="n">
        <v>721.6130010385747</v>
      </c>
      <c r="AD105" t="n">
        <v>583045.8475600001</v>
      </c>
      <c r="AE105" t="n">
        <v>797749.0507990079</v>
      </c>
      <c r="AF105" t="n">
        <v>1.720650747733179e-05</v>
      </c>
      <c r="AG105" t="n">
        <v>32</v>
      </c>
      <c r="AH105" t="n">
        <v>721613.0010385747</v>
      </c>
    </row>
    <row r="106">
      <c r="A106" t="n">
        <v>104</v>
      </c>
      <c r="B106" t="n">
        <v>130</v>
      </c>
      <c r="C106" t="inlineStr">
        <is>
          <t xml:space="preserve">CONCLUIDO	</t>
        </is>
      </c>
      <c r="D106" t="n">
        <v>3.6457</v>
      </c>
      <c r="E106" t="n">
        <v>27.43</v>
      </c>
      <c r="F106" t="n">
        <v>24.04</v>
      </c>
      <c r="G106" t="n">
        <v>120.19</v>
      </c>
      <c r="H106" t="n">
        <v>1.58</v>
      </c>
      <c r="I106" t="n">
        <v>12</v>
      </c>
      <c r="J106" t="n">
        <v>303.75</v>
      </c>
      <c r="K106" t="n">
        <v>59.19</v>
      </c>
      <c r="L106" t="n">
        <v>27</v>
      </c>
      <c r="M106" t="n">
        <v>10</v>
      </c>
      <c r="N106" t="n">
        <v>87.56</v>
      </c>
      <c r="O106" t="n">
        <v>37697.16</v>
      </c>
      <c r="P106" t="n">
        <v>395.26</v>
      </c>
      <c r="Q106" t="n">
        <v>452.66</v>
      </c>
      <c r="R106" t="n">
        <v>72.45</v>
      </c>
      <c r="S106" t="n">
        <v>57.64</v>
      </c>
      <c r="T106" t="n">
        <v>5305.02</v>
      </c>
      <c r="U106" t="n">
        <v>0.8</v>
      </c>
      <c r="V106" t="n">
        <v>0.88</v>
      </c>
      <c r="W106" t="n">
        <v>6.82</v>
      </c>
      <c r="X106" t="n">
        <v>0.31</v>
      </c>
      <c r="Y106" t="n">
        <v>1</v>
      </c>
      <c r="Z106" t="n">
        <v>10</v>
      </c>
      <c r="AA106" t="n">
        <v>582.9192347068904</v>
      </c>
      <c r="AB106" t="n">
        <v>797.5758135076182</v>
      </c>
      <c r="AC106" t="n">
        <v>721.4562972711352</v>
      </c>
      <c r="AD106" t="n">
        <v>582919.2347068904</v>
      </c>
      <c r="AE106" t="n">
        <v>797575.8135076183</v>
      </c>
      <c r="AF106" t="n">
        <v>1.720886763692213e-05</v>
      </c>
      <c r="AG106" t="n">
        <v>32</v>
      </c>
      <c r="AH106" t="n">
        <v>721456.2972711353</v>
      </c>
    </row>
    <row r="107">
      <c r="A107" t="n">
        <v>105</v>
      </c>
      <c r="B107" t="n">
        <v>130</v>
      </c>
      <c r="C107" t="inlineStr">
        <is>
          <t xml:space="preserve">CONCLUIDO	</t>
        </is>
      </c>
      <c r="D107" t="n">
        <v>3.6469</v>
      </c>
      <c r="E107" t="n">
        <v>27.42</v>
      </c>
      <c r="F107" t="n">
        <v>24.03</v>
      </c>
      <c r="G107" t="n">
        <v>120.14</v>
      </c>
      <c r="H107" t="n">
        <v>1.6</v>
      </c>
      <c r="I107" t="n">
        <v>12</v>
      </c>
      <c r="J107" t="n">
        <v>304.29</v>
      </c>
      <c r="K107" t="n">
        <v>59.19</v>
      </c>
      <c r="L107" t="n">
        <v>27.25</v>
      </c>
      <c r="M107" t="n">
        <v>10</v>
      </c>
      <c r="N107" t="n">
        <v>87.84</v>
      </c>
      <c r="O107" t="n">
        <v>37762.92</v>
      </c>
      <c r="P107" t="n">
        <v>395.25</v>
      </c>
      <c r="Q107" t="n">
        <v>452.56</v>
      </c>
      <c r="R107" t="n">
        <v>72.31</v>
      </c>
      <c r="S107" t="n">
        <v>57.64</v>
      </c>
      <c r="T107" t="n">
        <v>5235.45</v>
      </c>
      <c r="U107" t="n">
        <v>0.8</v>
      </c>
      <c r="V107" t="n">
        <v>0.88</v>
      </c>
      <c r="W107" t="n">
        <v>6.81</v>
      </c>
      <c r="X107" t="n">
        <v>0.3</v>
      </c>
      <c r="Y107" t="n">
        <v>1</v>
      </c>
      <c r="Z107" t="n">
        <v>10</v>
      </c>
      <c r="AA107" t="n">
        <v>582.802493603212</v>
      </c>
      <c r="AB107" t="n">
        <v>797.4160831793116</v>
      </c>
      <c r="AC107" t="n">
        <v>721.3118113811793</v>
      </c>
      <c r="AD107" t="n">
        <v>582802.4936032121</v>
      </c>
      <c r="AE107" t="n">
        <v>797416.0831793116</v>
      </c>
      <c r="AF107" t="n">
        <v>1.721453201993891e-05</v>
      </c>
      <c r="AG107" t="n">
        <v>32</v>
      </c>
      <c r="AH107" t="n">
        <v>721311.8113811793</v>
      </c>
    </row>
    <row r="108">
      <c r="A108" t="n">
        <v>106</v>
      </c>
      <c r="B108" t="n">
        <v>130</v>
      </c>
      <c r="C108" t="inlineStr">
        <is>
          <t xml:space="preserve">CONCLUIDO	</t>
        </is>
      </c>
      <c r="D108" t="n">
        <v>3.6455</v>
      </c>
      <c r="E108" t="n">
        <v>27.43</v>
      </c>
      <c r="F108" t="n">
        <v>24.04</v>
      </c>
      <c r="G108" t="n">
        <v>120.2</v>
      </c>
      <c r="H108" t="n">
        <v>1.61</v>
      </c>
      <c r="I108" t="n">
        <v>12</v>
      </c>
      <c r="J108" t="n">
        <v>304.82</v>
      </c>
      <c r="K108" t="n">
        <v>59.19</v>
      </c>
      <c r="L108" t="n">
        <v>27.5</v>
      </c>
      <c r="M108" t="n">
        <v>10</v>
      </c>
      <c r="N108" t="n">
        <v>88.13</v>
      </c>
      <c r="O108" t="n">
        <v>37828.81</v>
      </c>
      <c r="P108" t="n">
        <v>395.08</v>
      </c>
      <c r="Q108" t="n">
        <v>452.61</v>
      </c>
      <c r="R108" t="n">
        <v>72.56999999999999</v>
      </c>
      <c r="S108" t="n">
        <v>57.64</v>
      </c>
      <c r="T108" t="n">
        <v>5362.84</v>
      </c>
      <c r="U108" t="n">
        <v>0.79</v>
      </c>
      <c r="V108" t="n">
        <v>0.88</v>
      </c>
      <c r="W108" t="n">
        <v>6.81</v>
      </c>
      <c r="X108" t="n">
        <v>0.31</v>
      </c>
      <c r="Y108" t="n">
        <v>1</v>
      </c>
      <c r="Z108" t="n">
        <v>10</v>
      </c>
      <c r="AA108" t="n">
        <v>582.8159526535103</v>
      </c>
      <c r="AB108" t="n">
        <v>797.4344984457009</v>
      </c>
      <c r="AC108" t="n">
        <v>721.3284691203902</v>
      </c>
      <c r="AD108" t="n">
        <v>582815.9526535103</v>
      </c>
      <c r="AE108" t="n">
        <v>797434.4984457009</v>
      </c>
      <c r="AF108" t="n">
        <v>1.7207923573086e-05</v>
      </c>
      <c r="AG108" t="n">
        <v>32</v>
      </c>
      <c r="AH108" t="n">
        <v>721328.4691203902</v>
      </c>
    </row>
    <row r="109">
      <c r="A109" t="n">
        <v>107</v>
      </c>
      <c r="B109" t="n">
        <v>130</v>
      </c>
      <c r="C109" t="inlineStr">
        <is>
          <t xml:space="preserve">CONCLUIDO	</t>
        </is>
      </c>
      <c r="D109" t="n">
        <v>3.6454</v>
      </c>
      <c r="E109" t="n">
        <v>27.43</v>
      </c>
      <c r="F109" t="n">
        <v>24.04</v>
      </c>
      <c r="G109" t="n">
        <v>120.2</v>
      </c>
      <c r="H109" t="n">
        <v>1.62</v>
      </c>
      <c r="I109" t="n">
        <v>12</v>
      </c>
      <c r="J109" t="n">
        <v>305.36</v>
      </c>
      <c r="K109" t="n">
        <v>59.19</v>
      </c>
      <c r="L109" t="n">
        <v>27.75</v>
      </c>
      <c r="M109" t="n">
        <v>10</v>
      </c>
      <c r="N109" t="n">
        <v>88.41</v>
      </c>
      <c r="O109" t="n">
        <v>37894.82</v>
      </c>
      <c r="P109" t="n">
        <v>394.73</v>
      </c>
      <c r="Q109" t="n">
        <v>452.56</v>
      </c>
      <c r="R109" t="n">
        <v>72.65000000000001</v>
      </c>
      <c r="S109" t="n">
        <v>57.64</v>
      </c>
      <c r="T109" t="n">
        <v>5403.28</v>
      </c>
      <c r="U109" t="n">
        <v>0.79</v>
      </c>
      <c r="V109" t="n">
        <v>0.88</v>
      </c>
      <c r="W109" t="n">
        <v>6.81</v>
      </c>
      <c r="X109" t="n">
        <v>0.32</v>
      </c>
      <c r="Y109" t="n">
        <v>1</v>
      </c>
      <c r="Z109" t="n">
        <v>10</v>
      </c>
      <c r="AA109" t="n">
        <v>582.591802701099</v>
      </c>
      <c r="AB109" t="n">
        <v>797.1278065920141</v>
      </c>
      <c r="AC109" t="n">
        <v>721.0510475067748</v>
      </c>
      <c r="AD109" t="n">
        <v>582591.8027010991</v>
      </c>
      <c r="AE109" t="n">
        <v>797127.806592014</v>
      </c>
      <c r="AF109" t="n">
        <v>1.720745154116793e-05</v>
      </c>
      <c r="AG109" t="n">
        <v>32</v>
      </c>
      <c r="AH109" t="n">
        <v>721051.0475067748</v>
      </c>
    </row>
    <row r="110">
      <c r="A110" t="n">
        <v>108</v>
      </c>
      <c r="B110" t="n">
        <v>130</v>
      </c>
      <c r="C110" t="inlineStr">
        <is>
          <t xml:space="preserve">CONCLUIDO	</t>
        </is>
      </c>
      <c r="D110" t="n">
        <v>3.6459</v>
      </c>
      <c r="E110" t="n">
        <v>27.43</v>
      </c>
      <c r="F110" t="n">
        <v>24.04</v>
      </c>
      <c r="G110" t="n">
        <v>120.18</v>
      </c>
      <c r="H110" t="n">
        <v>1.63</v>
      </c>
      <c r="I110" t="n">
        <v>12</v>
      </c>
      <c r="J110" t="n">
        <v>305.89</v>
      </c>
      <c r="K110" t="n">
        <v>59.19</v>
      </c>
      <c r="L110" t="n">
        <v>28</v>
      </c>
      <c r="M110" t="n">
        <v>10</v>
      </c>
      <c r="N110" t="n">
        <v>88.7</v>
      </c>
      <c r="O110" t="n">
        <v>37960.95</v>
      </c>
      <c r="P110" t="n">
        <v>394.18</v>
      </c>
      <c r="Q110" t="n">
        <v>452.66</v>
      </c>
      <c r="R110" t="n">
        <v>72.59</v>
      </c>
      <c r="S110" t="n">
        <v>57.64</v>
      </c>
      <c r="T110" t="n">
        <v>5370.77</v>
      </c>
      <c r="U110" t="n">
        <v>0.79</v>
      </c>
      <c r="V110" t="n">
        <v>0.88</v>
      </c>
      <c r="W110" t="n">
        <v>6.81</v>
      </c>
      <c r="X110" t="n">
        <v>0.31</v>
      </c>
      <c r="Y110" t="n">
        <v>1</v>
      </c>
      <c r="Z110" t="n">
        <v>10</v>
      </c>
      <c r="AA110" t="n">
        <v>582.186635877548</v>
      </c>
      <c r="AB110" t="n">
        <v>796.5734394693328</v>
      </c>
      <c r="AC110" t="n">
        <v>720.549588404223</v>
      </c>
      <c r="AD110" t="n">
        <v>582186.635877548</v>
      </c>
      <c r="AE110" t="n">
        <v>796573.4394693328</v>
      </c>
      <c r="AF110" t="n">
        <v>1.720981170075826e-05</v>
      </c>
      <c r="AG110" t="n">
        <v>32</v>
      </c>
      <c r="AH110" t="n">
        <v>720549.588404223</v>
      </c>
    </row>
    <row r="111">
      <c r="A111" t="n">
        <v>109</v>
      </c>
      <c r="B111" t="n">
        <v>130</v>
      </c>
      <c r="C111" t="inlineStr">
        <is>
          <t xml:space="preserve">CONCLUIDO	</t>
        </is>
      </c>
      <c r="D111" t="n">
        <v>3.6549</v>
      </c>
      <c r="E111" t="n">
        <v>27.36</v>
      </c>
      <c r="F111" t="n">
        <v>24.02</v>
      </c>
      <c r="G111" t="n">
        <v>131</v>
      </c>
      <c r="H111" t="n">
        <v>1.64</v>
      </c>
      <c r="I111" t="n">
        <v>11</v>
      </c>
      <c r="J111" t="n">
        <v>306.43</v>
      </c>
      <c r="K111" t="n">
        <v>59.19</v>
      </c>
      <c r="L111" t="n">
        <v>28.25</v>
      </c>
      <c r="M111" t="n">
        <v>9</v>
      </c>
      <c r="N111" t="n">
        <v>88.98999999999999</v>
      </c>
      <c r="O111" t="n">
        <v>38027.2</v>
      </c>
      <c r="P111" t="n">
        <v>393.79</v>
      </c>
      <c r="Q111" t="n">
        <v>452.57</v>
      </c>
      <c r="R111" t="n">
        <v>71.81</v>
      </c>
      <c r="S111" t="n">
        <v>57.64</v>
      </c>
      <c r="T111" t="n">
        <v>4989.68</v>
      </c>
      <c r="U111" t="n">
        <v>0.8</v>
      </c>
      <c r="V111" t="n">
        <v>0.88</v>
      </c>
      <c r="W111" t="n">
        <v>6.81</v>
      </c>
      <c r="X111" t="n">
        <v>0.29</v>
      </c>
      <c r="Y111" t="n">
        <v>1</v>
      </c>
      <c r="Z111" t="n">
        <v>10</v>
      </c>
      <c r="AA111" t="n">
        <v>581.1793368001915</v>
      </c>
      <c r="AB111" t="n">
        <v>795.1952084327945</v>
      </c>
      <c r="AC111" t="n">
        <v>719.3028938034524</v>
      </c>
      <c r="AD111" t="n">
        <v>581179.3368001916</v>
      </c>
      <c r="AE111" t="n">
        <v>795195.2084327945</v>
      </c>
      <c r="AF111" t="n">
        <v>1.725229457338417e-05</v>
      </c>
      <c r="AG111" t="n">
        <v>32</v>
      </c>
      <c r="AH111" t="n">
        <v>719302.8938034525</v>
      </c>
    </row>
    <row r="112">
      <c r="A112" t="n">
        <v>110</v>
      </c>
      <c r="B112" t="n">
        <v>130</v>
      </c>
      <c r="C112" t="inlineStr">
        <is>
          <t xml:space="preserve">CONCLUIDO	</t>
        </is>
      </c>
      <c r="D112" t="n">
        <v>3.6574</v>
      </c>
      <c r="E112" t="n">
        <v>27.34</v>
      </c>
      <c r="F112" t="n">
        <v>24</v>
      </c>
      <c r="G112" t="n">
        <v>130.9</v>
      </c>
      <c r="H112" t="n">
        <v>1.65</v>
      </c>
      <c r="I112" t="n">
        <v>11</v>
      </c>
      <c r="J112" t="n">
        <v>306.97</v>
      </c>
      <c r="K112" t="n">
        <v>59.19</v>
      </c>
      <c r="L112" t="n">
        <v>28.5</v>
      </c>
      <c r="M112" t="n">
        <v>9</v>
      </c>
      <c r="N112" t="n">
        <v>89.27</v>
      </c>
      <c r="O112" t="n">
        <v>38093.58</v>
      </c>
      <c r="P112" t="n">
        <v>393.74</v>
      </c>
      <c r="Q112" t="n">
        <v>452.58</v>
      </c>
      <c r="R112" t="n">
        <v>71.23</v>
      </c>
      <c r="S112" t="n">
        <v>57.64</v>
      </c>
      <c r="T112" t="n">
        <v>4699.98</v>
      </c>
      <c r="U112" t="n">
        <v>0.8100000000000001</v>
      </c>
      <c r="V112" t="n">
        <v>0.88</v>
      </c>
      <c r="W112" t="n">
        <v>6.81</v>
      </c>
      <c r="X112" t="n">
        <v>0.27</v>
      </c>
      <c r="Y112" t="n">
        <v>1</v>
      </c>
      <c r="Z112" t="n">
        <v>10</v>
      </c>
      <c r="AA112" t="n">
        <v>580.91983088214</v>
      </c>
      <c r="AB112" t="n">
        <v>794.8401409871234</v>
      </c>
      <c r="AC112" t="n">
        <v>718.9817134964559</v>
      </c>
      <c r="AD112" t="n">
        <v>580919.83088214</v>
      </c>
      <c r="AE112" t="n">
        <v>794840.1409871234</v>
      </c>
      <c r="AF112" t="n">
        <v>1.726409537133581e-05</v>
      </c>
      <c r="AG112" t="n">
        <v>32</v>
      </c>
      <c r="AH112" t="n">
        <v>718981.7134964559</v>
      </c>
    </row>
    <row r="113">
      <c r="A113" t="n">
        <v>111</v>
      </c>
      <c r="B113" t="n">
        <v>130</v>
      </c>
      <c r="C113" t="inlineStr">
        <is>
          <t xml:space="preserve">CONCLUIDO	</t>
        </is>
      </c>
      <c r="D113" t="n">
        <v>3.6569</v>
      </c>
      <c r="E113" t="n">
        <v>27.35</v>
      </c>
      <c r="F113" t="n">
        <v>24</v>
      </c>
      <c r="G113" t="n">
        <v>130.92</v>
      </c>
      <c r="H113" t="n">
        <v>1.67</v>
      </c>
      <c r="I113" t="n">
        <v>11</v>
      </c>
      <c r="J113" t="n">
        <v>307.51</v>
      </c>
      <c r="K113" t="n">
        <v>59.19</v>
      </c>
      <c r="L113" t="n">
        <v>28.75</v>
      </c>
      <c r="M113" t="n">
        <v>9</v>
      </c>
      <c r="N113" t="n">
        <v>89.56</v>
      </c>
      <c r="O113" t="n">
        <v>38160.09</v>
      </c>
      <c r="P113" t="n">
        <v>394.19</v>
      </c>
      <c r="Q113" t="n">
        <v>452.56</v>
      </c>
      <c r="R113" t="n">
        <v>71.34999999999999</v>
      </c>
      <c r="S113" t="n">
        <v>57.64</v>
      </c>
      <c r="T113" t="n">
        <v>4758.2</v>
      </c>
      <c r="U113" t="n">
        <v>0.8100000000000001</v>
      </c>
      <c r="V113" t="n">
        <v>0.88</v>
      </c>
      <c r="W113" t="n">
        <v>6.81</v>
      </c>
      <c r="X113" t="n">
        <v>0.28</v>
      </c>
      <c r="Y113" t="n">
        <v>1</v>
      </c>
      <c r="Z113" t="n">
        <v>10</v>
      </c>
      <c r="AA113" t="n">
        <v>581.2574110486408</v>
      </c>
      <c r="AB113" t="n">
        <v>795.3020330639158</v>
      </c>
      <c r="AC113" t="n">
        <v>719.3995232417087</v>
      </c>
      <c r="AD113" t="n">
        <v>581257.4110486408</v>
      </c>
      <c r="AE113" t="n">
        <v>795302.0330639158</v>
      </c>
      <c r="AF113" t="n">
        <v>1.726173521174549e-05</v>
      </c>
      <c r="AG113" t="n">
        <v>32</v>
      </c>
      <c r="AH113" t="n">
        <v>719399.5232417088</v>
      </c>
    </row>
    <row r="114">
      <c r="A114" t="n">
        <v>112</v>
      </c>
      <c r="B114" t="n">
        <v>130</v>
      </c>
      <c r="C114" t="inlineStr">
        <is>
          <t xml:space="preserve">CONCLUIDO	</t>
        </is>
      </c>
      <c r="D114" t="n">
        <v>3.6559</v>
      </c>
      <c r="E114" t="n">
        <v>27.35</v>
      </c>
      <c r="F114" t="n">
        <v>24.01</v>
      </c>
      <c r="G114" t="n">
        <v>130.97</v>
      </c>
      <c r="H114" t="n">
        <v>1.68</v>
      </c>
      <c r="I114" t="n">
        <v>11</v>
      </c>
      <c r="J114" t="n">
        <v>308.05</v>
      </c>
      <c r="K114" t="n">
        <v>59.19</v>
      </c>
      <c r="L114" t="n">
        <v>29</v>
      </c>
      <c r="M114" t="n">
        <v>9</v>
      </c>
      <c r="N114" t="n">
        <v>89.84999999999999</v>
      </c>
      <c r="O114" t="n">
        <v>38226.72</v>
      </c>
      <c r="P114" t="n">
        <v>394.52</v>
      </c>
      <c r="Q114" t="n">
        <v>452.55</v>
      </c>
      <c r="R114" t="n">
        <v>71.51000000000001</v>
      </c>
      <c r="S114" t="n">
        <v>57.64</v>
      </c>
      <c r="T114" t="n">
        <v>4837.32</v>
      </c>
      <c r="U114" t="n">
        <v>0.8100000000000001</v>
      </c>
      <c r="V114" t="n">
        <v>0.88</v>
      </c>
      <c r="W114" t="n">
        <v>6.82</v>
      </c>
      <c r="X114" t="n">
        <v>0.29</v>
      </c>
      <c r="Y114" t="n">
        <v>1</v>
      </c>
      <c r="Z114" t="n">
        <v>10</v>
      </c>
      <c r="AA114" t="n">
        <v>581.5690188027429</v>
      </c>
      <c r="AB114" t="n">
        <v>795.7283885402421</v>
      </c>
      <c r="AC114" t="n">
        <v>719.7851879497682</v>
      </c>
      <c r="AD114" t="n">
        <v>581569.0188027429</v>
      </c>
      <c r="AE114" t="n">
        <v>795728.3885402421</v>
      </c>
      <c r="AF114" t="n">
        <v>1.725701489256483e-05</v>
      </c>
      <c r="AG114" t="n">
        <v>32</v>
      </c>
      <c r="AH114" t="n">
        <v>719785.1879497683</v>
      </c>
    </row>
    <row r="115">
      <c r="A115" t="n">
        <v>113</v>
      </c>
      <c r="B115" t="n">
        <v>130</v>
      </c>
      <c r="C115" t="inlineStr">
        <is>
          <t xml:space="preserve">CONCLUIDO	</t>
        </is>
      </c>
      <c r="D115" t="n">
        <v>3.6566</v>
      </c>
      <c r="E115" t="n">
        <v>27.35</v>
      </c>
      <c r="F115" t="n">
        <v>24</v>
      </c>
      <c r="G115" t="n">
        <v>130.93</v>
      </c>
      <c r="H115" t="n">
        <v>1.69</v>
      </c>
      <c r="I115" t="n">
        <v>11</v>
      </c>
      <c r="J115" t="n">
        <v>308.59</v>
      </c>
      <c r="K115" t="n">
        <v>59.19</v>
      </c>
      <c r="L115" t="n">
        <v>29.25</v>
      </c>
      <c r="M115" t="n">
        <v>9</v>
      </c>
      <c r="N115" t="n">
        <v>90.14</v>
      </c>
      <c r="O115" t="n">
        <v>38293.47</v>
      </c>
      <c r="P115" t="n">
        <v>394.78</v>
      </c>
      <c r="Q115" t="n">
        <v>452.59</v>
      </c>
      <c r="R115" t="n">
        <v>71.47</v>
      </c>
      <c r="S115" t="n">
        <v>57.64</v>
      </c>
      <c r="T115" t="n">
        <v>4817.65</v>
      </c>
      <c r="U115" t="n">
        <v>0.8100000000000001</v>
      </c>
      <c r="V115" t="n">
        <v>0.88</v>
      </c>
      <c r="W115" t="n">
        <v>6.81</v>
      </c>
      <c r="X115" t="n">
        <v>0.28</v>
      </c>
      <c r="Y115" t="n">
        <v>1</v>
      </c>
      <c r="Z115" t="n">
        <v>10</v>
      </c>
      <c r="AA115" t="n">
        <v>581.671666603312</v>
      </c>
      <c r="AB115" t="n">
        <v>795.868835789482</v>
      </c>
      <c r="AC115" t="n">
        <v>719.9122311106596</v>
      </c>
      <c r="AD115" t="n">
        <v>581671.666603312</v>
      </c>
      <c r="AE115" t="n">
        <v>795868.835789482</v>
      </c>
      <c r="AF115" t="n">
        <v>1.726031911599129e-05</v>
      </c>
      <c r="AG115" t="n">
        <v>32</v>
      </c>
      <c r="AH115" t="n">
        <v>719912.2311106597</v>
      </c>
    </row>
    <row r="116">
      <c r="A116" t="n">
        <v>114</v>
      </c>
      <c r="B116" t="n">
        <v>130</v>
      </c>
      <c r="C116" t="inlineStr">
        <is>
          <t xml:space="preserve">CONCLUIDO	</t>
        </is>
      </c>
      <c r="D116" t="n">
        <v>3.6557</v>
      </c>
      <c r="E116" t="n">
        <v>27.35</v>
      </c>
      <c r="F116" t="n">
        <v>24.01</v>
      </c>
      <c r="G116" t="n">
        <v>130.97</v>
      </c>
      <c r="H116" t="n">
        <v>1.7</v>
      </c>
      <c r="I116" t="n">
        <v>11</v>
      </c>
      <c r="J116" t="n">
        <v>309.13</v>
      </c>
      <c r="K116" t="n">
        <v>59.19</v>
      </c>
      <c r="L116" t="n">
        <v>29.5</v>
      </c>
      <c r="M116" t="n">
        <v>9</v>
      </c>
      <c r="N116" t="n">
        <v>90.44</v>
      </c>
      <c r="O116" t="n">
        <v>38360.36</v>
      </c>
      <c r="P116" t="n">
        <v>395.17</v>
      </c>
      <c r="Q116" t="n">
        <v>452.56</v>
      </c>
      <c r="R116" t="n">
        <v>71.68000000000001</v>
      </c>
      <c r="S116" t="n">
        <v>57.64</v>
      </c>
      <c r="T116" t="n">
        <v>4920.89</v>
      </c>
      <c r="U116" t="n">
        <v>0.8</v>
      </c>
      <c r="V116" t="n">
        <v>0.88</v>
      </c>
      <c r="W116" t="n">
        <v>6.81</v>
      </c>
      <c r="X116" t="n">
        <v>0.29</v>
      </c>
      <c r="Y116" t="n">
        <v>1</v>
      </c>
      <c r="Z116" t="n">
        <v>10</v>
      </c>
      <c r="AA116" t="n">
        <v>582.0150874846278</v>
      </c>
      <c r="AB116" t="n">
        <v>796.3387193899583</v>
      </c>
      <c r="AC116" t="n">
        <v>720.3372696797923</v>
      </c>
      <c r="AD116" t="n">
        <v>582015.0874846277</v>
      </c>
      <c r="AE116" t="n">
        <v>796338.7193899583</v>
      </c>
      <c r="AF116" t="n">
        <v>1.72560708287287e-05</v>
      </c>
      <c r="AG116" t="n">
        <v>32</v>
      </c>
      <c r="AH116" t="n">
        <v>720337.2696797922</v>
      </c>
    </row>
    <row r="117">
      <c r="A117" t="n">
        <v>115</v>
      </c>
      <c r="B117" t="n">
        <v>130</v>
      </c>
      <c r="C117" t="inlineStr">
        <is>
          <t xml:space="preserve">CONCLUIDO	</t>
        </is>
      </c>
      <c r="D117" t="n">
        <v>3.6569</v>
      </c>
      <c r="E117" t="n">
        <v>27.35</v>
      </c>
      <c r="F117" t="n">
        <v>24</v>
      </c>
      <c r="G117" t="n">
        <v>130.92</v>
      </c>
      <c r="H117" t="n">
        <v>1.71</v>
      </c>
      <c r="I117" t="n">
        <v>11</v>
      </c>
      <c r="J117" t="n">
        <v>309.67</v>
      </c>
      <c r="K117" t="n">
        <v>59.19</v>
      </c>
      <c r="L117" t="n">
        <v>29.75</v>
      </c>
      <c r="M117" t="n">
        <v>9</v>
      </c>
      <c r="N117" t="n">
        <v>90.73</v>
      </c>
      <c r="O117" t="n">
        <v>38427.37</v>
      </c>
      <c r="P117" t="n">
        <v>394.9</v>
      </c>
      <c r="Q117" t="n">
        <v>452.59</v>
      </c>
      <c r="R117" t="n">
        <v>71.45999999999999</v>
      </c>
      <c r="S117" t="n">
        <v>57.64</v>
      </c>
      <c r="T117" t="n">
        <v>4812.41</v>
      </c>
      <c r="U117" t="n">
        <v>0.8100000000000001</v>
      </c>
      <c r="V117" t="n">
        <v>0.88</v>
      </c>
      <c r="W117" t="n">
        <v>6.81</v>
      </c>
      <c r="X117" t="n">
        <v>0.28</v>
      </c>
      <c r="Y117" t="n">
        <v>1</v>
      </c>
      <c r="Z117" t="n">
        <v>10</v>
      </c>
      <c r="AA117" t="n">
        <v>581.7270001155847</v>
      </c>
      <c r="AB117" t="n">
        <v>795.9445455421159</v>
      </c>
      <c r="AC117" t="n">
        <v>719.9807152307615</v>
      </c>
      <c r="AD117" t="n">
        <v>581727.0001155847</v>
      </c>
      <c r="AE117" t="n">
        <v>795944.5455421158</v>
      </c>
      <c r="AF117" t="n">
        <v>1.726173521174549e-05</v>
      </c>
      <c r="AG117" t="n">
        <v>32</v>
      </c>
      <c r="AH117" t="n">
        <v>719980.7152307614</v>
      </c>
    </row>
    <row r="118">
      <c r="A118" t="n">
        <v>116</v>
      </c>
      <c r="B118" t="n">
        <v>130</v>
      </c>
      <c r="C118" t="inlineStr">
        <is>
          <t xml:space="preserve">CONCLUIDO	</t>
        </is>
      </c>
      <c r="D118" t="n">
        <v>3.6547</v>
      </c>
      <c r="E118" t="n">
        <v>27.36</v>
      </c>
      <c r="F118" t="n">
        <v>24.02</v>
      </c>
      <c r="G118" t="n">
        <v>131.01</v>
      </c>
      <c r="H118" t="n">
        <v>1.72</v>
      </c>
      <c r="I118" t="n">
        <v>11</v>
      </c>
      <c r="J118" t="n">
        <v>310.22</v>
      </c>
      <c r="K118" t="n">
        <v>59.19</v>
      </c>
      <c r="L118" t="n">
        <v>30</v>
      </c>
      <c r="M118" t="n">
        <v>9</v>
      </c>
      <c r="N118" t="n">
        <v>91.02</v>
      </c>
      <c r="O118" t="n">
        <v>38494.52</v>
      </c>
      <c r="P118" t="n">
        <v>395.01</v>
      </c>
      <c r="Q118" t="n">
        <v>452.55</v>
      </c>
      <c r="R118" t="n">
        <v>71.89</v>
      </c>
      <c r="S118" t="n">
        <v>57.64</v>
      </c>
      <c r="T118" t="n">
        <v>5027.3</v>
      </c>
      <c r="U118" t="n">
        <v>0.8</v>
      </c>
      <c r="V118" t="n">
        <v>0.88</v>
      </c>
      <c r="W118" t="n">
        <v>6.82</v>
      </c>
      <c r="X118" t="n">
        <v>0.3</v>
      </c>
      <c r="Y118" t="n">
        <v>1</v>
      </c>
      <c r="Z118" t="n">
        <v>10</v>
      </c>
      <c r="AA118" t="n">
        <v>582.0027271872535</v>
      </c>
      <c r="AB118" t="n">
        <v>796.3218074857929</v>
      </c>
      <c r="AC118" t="n">
        <v>720.3219718240243</v>
      </c>
      <c r="AD118" t="n">
        <v>582002.7271872535</v>
      </c>
      <c r="AE118" t="n">
        <v>796321.8074857929</v>
      </c>
      <c r="AF118" t="n">
        <v>1.725135050954804e-05</v>
      </c>
      <c r="AG118" t="n">
        <v>32</v>
      </c>
      <c r="AH118" t="n">
        <v>720321.9718240243</v>
      </c>
    </row>
    <row r="119">
      <c r="A119" t="n">
        <v>117</v>
      </c>
      <c r="B119" t="n">
        <v>130</v>
      </c>
      <c r="C119" t="inlineStr">
        <is>
          <t xml:space="preserve">CONCLUIDO	</t>
        </is>
      </c>
      <c r="D119" t="n">
        <v>3.6567</v>
      </c>
      <c r="E119" t="n">
        <v>27.35</v>
      </c>
      <c r="F119" t="n">
        <v>24</v>
      </c>
      <c r="G119" t="n">
        <v>130.93</v>
      </c>
      <c r="H119" t="n">
        <v>1.73</v>
      </c>
      <c r="I119" t="n">
        <v>11</v>
      </c>
      <c r="J119" t="n">
        <v>310.76</v>
      </c>
      <c r="K119" t="n">
        <v>59.19</v>
      </c>
      <c r="L119" t="n">
        <v>30.25</v>
      </c>
      <c r="M119" t="n">
        <v>9</v>
      </c>
      <c r="N119" t="n">
        <v>91.31999999999999</v>
      </c>
      <c r="O119" t="n">
        <v>38561.79</v>
      </c>
      <c r="P119" t="n">
        <v>395.12</v>
      </c>
      <c r="Q119" t="n">
        <v>452.56</v>
      </c>
      <c r="R119" t="n">
        <v>71.45</v>
      </c>
      <c r="S119" t="n">
        <v>57.64</v>
      </c>
      <c r="T119" t="n">
        <v>4809.99</v>
      </c>
      <c r="U119" t="n">
        <v>0.8100000000000001</v>
      </c>
      <c r="V119" t="n">
        <v>0.88</v>
      </c>
      <c r="W119" t="n">
        <v>6.81</v>
      </c>
      <c r="X119" t="n">
        <v>0.28</v>
      </c>
      <c r="Y119" t="n">
        <v>1</v>
      </c>
      <c r="Z119" t="n">
        <v>10</v>
      </c>
      <c r="AA119" t="n">
        <v>581.8885408841129</v>
      </c>
      <c r="AB119" t="n">
        <v>796.1655727482918</v>
      </c>
      <c r="AC119" t="n">
        <v>720.1806479105935</v>
      </c>
      <c r="AD119" t="n">
        <v>581888.5408841129</v>
      </c>
      <c r="AE119" t="n">
        <v>796165.5727482918</v>
      </c>
      <c r="AF119" t="n">
        <v>1.726079114790936e-05</v>
      </c>
      <c r="AG119" t="n">
        <v>32</v>
      </c>
      <c r="AH119" t="n">
        <v>720180.6479105935</v>
      </c>
    </row>
    <row r="120">
      <c r="A120" t="n">
        <v>118</v>
      </c>
      <c r="B120" t="n">
        <v>130</v>
      </c>
      <c r="C120" t="inlineStr">
        <is>
          <t xml:space="preserve">CONCLUIDO	</t>
        </is>
      </c>
      <c r="D120" t="n">
        <v>3.6579</v>
      </c>
      <c r="E120" t="n">
        <v>27.34</v>
      </c>
      <c r="F120" t="n">
        <v>24</v>
      </c>
      <c r="G120" t="n">
        <v>130.88</v>
      </c>
      <c r="H120" t="n">
        <v>1.75</v>
      </c>
      <c r="I120" t="n">
        <v>11</v>
      </c>
      <c r="J120" t="n">
        <v>311.31</v>
      </c>
      <c r="K120" t="n">
        <v>59.19</v>
      </c>
      <c r="L120" t="n">
        <v>30.5</v>
      </c>
      <c r="M120" t="n">
        <v>9</v>
      </c>
      <c r="N120" t="n">
        <v>91.62</v>
      </c>
      <c r="O120" t="n">
        <v>38629.19</v>
      </c>
      <c r="P120" t="n">
        <v>394.78</v>
      </c>
      <c r="Q120" t="n">
        <v>452.55</v>
      </c>
      <c r="R120" t="n">
        <v>71.22</v>
      </c>
      <c r="S120" t="n">
        <v>57.64</v>
      </c>
      <c r="T120" t="n">
        <v>4692.4</v>
      </c>
      <c r="U120" t="n">
        <v>0.8100000000000001</v>
      </c>
      <c r="V120" t="n">
        <v>0.88</v>
      </c>
      <c r="W120" t="n">
        <v>6.81</v>
      </c>
      <c r="X120" t="n">
        <v>0.27</v>
      </c>
      <c r="Y120" t="n">
        <v>1</v>
      </c>
      <c r="Z120" t="n">
        <v>10</v>
      </c>
      <c r="AA120" t="n">
        <v>581.5675492409183</v>
      </c>
      <c r="AB120" t="n">
        <v>795.7263778209211</v>
      </c>
      <c r="AC120" t="n">
        <v>719.7833691306772</v>
      </c>
      <c r="AD120" t="n">
        <v>581567.5492409184</v>
      </c>
      <c r="AE120" t="n">
        <v>795726.3778209211</v>
      </c>
      <c r="AF120" t="n">
        <v>1.726645553092614e-05</v>
      </c>
      <c r="AG120" t="n">
        <v>32</v>
      </c>
      <c r="AH120" t="n">
        <v>719783.3691306772</v>
      </c>
    </row>
    <row r="121">
      <c r="A121" t="n">
        <v>119</v>
      </c>
      <c r="B121" t="n">
        <v>130</v>
      </c>
      <c r="C121" t="inlineStr">
        <is>
          <t xml:space="preserve">CONCLUIDO	</t>
        </is>
      </c>
      <c r="D121" t="n">
        <v>3.6552</v>
      </c>
      <c r="E121" t="n">
        <v>27.36</v>
      </c>
      <c r="F121" t="n">
        <v>24.02</v>
      </c>
      <c r="G121" t="n">
        <v>130.99</v>
      </c>
      <c r="H121" t="n">
        <v>1.76</v>
      </c>
      <c r="I121" t="n">
        <v>11</v>
      </c>
      <c r="J121" t="n">
        <v>311.86</v>
      </c>
      <c r="K121" t="n">
        <v>59.19</v>
      </c>
      <c r="L121" t="n">
        <v>30.75</v>
      </c>
      <c r="M121" t="n">
        <v>9</v>
      </c>
      <c r="N121" t="n">
        <v>91.91</v>
      </c>
      <c r="O121" t="n">
        <v>38696.85</v>
      </c>
      <c r="P121" t="n">
        <v>394.93</v>
      </c>
      <c r="Q121" t="n">
        <v>452.59</v>
      </c>
      <c r="R121" t="n">
        <v>71.72</v>
      </c>
      <c r="S121" t="n">
        <v>57.64</v>
      </c>
      <c r="T121" t="n">
        <v>4944.19</v>
      </c>
      <c r="U121" t="n">
        <v>0.8</v>
      </c>
      <c r="V121" t="n">
        <v>0.88</v>
      </c>
      <c r="W121" t="n">
        <v>6.82</v>
      </c>
      <c r="X121" t="n">
        <v>0.29</v>
      </c>
      <c r="Y121" t="n">
        <v>1</v>
      </c>
      <c r="Z121" t="n">
        <v>10</v>
      </c>
      <c r="AA121" t="n">
        <v>581.9096711285434</v>
      </c>
      <c r="AB121" t="n">
        <v>796.1944840809223</v>
      </c>
      <c r="AC121" t="n">
        <v>720.2067999862152</v>
      </c>
      <c r="AD121" t="n">
        <v>581909.6711285434</v>
      </c>
      <c r="AE121" t="n">
        <v>796194.4840809223</v>
      </c>
      <c r="AF121" t="n">
        <v>1.725371066913837e-05</v>
      </c>
      <c r="AG121" t="n">
        <v>32</v>
      </c>
      <c r="AH121" t="n">
        <v>720206.7999862152</v>
      </c>
    </row>
    <row r="122">
      <c r="A122" t="n">
        <v>120</v>
      </c>
      <c r="B122" t="n">
        <v>130</v>
      </c>
      <c r="C122" t="inlineStr">
        <is>
          <t xml:space="preserve">CONCLUIDO	</t>
        </is>
      </c>
      <c r="D122" t="n">
        <v>3.657</v>
      </c>
      <c r="E122" t="n">
        <v>27.34</v>
      </c>
      <c r="F122" t="n">
        <v>24</v>
      </c>
      <c r="G122" t="n">
        <v>130.92</v>
      </c>
      <c r="H122" t="n">
        <v>1.77</v>
      </c>
      <c r="I122" t="n">
        <v>11</v>
      </c>
      <c r="J122" t="n">
        <v>312.41</v>
      </c>
      <c r="K122" t="n">
        <v>59.19</v>
      </c>
      <c r="L122" t="n">
        <v>31</v>
      </c>
      <c r="M122" t="n">
        <v>9</v>
      </c>
      <c r="N122" t="n">
        <v>92.20999999999999</v>
      </c>
      <c r="O122" t="n">
        <v>38764.53</v>
      </c>
      <c r="P122" t="n">
        <v>394</v>
      </c>
      <c r="Q122" t="n">
        <v>452.56</v>
      </c>
      <c r="R122" t="n">
        <v>71.5</v>
      </c>
      <c r="S122" t="n">
        <v>57.64</v>
      </c>
      <c r="T122" t="n">
        <v>4833.9</v>
      </c>
      <c r="U122" t="n">
        <v>0.8100000000000001</v>
      </c>
      <c r="V122" t="n">
        <v>0.88</v>
      </c>
      <c r="W122" t="n">
        <v>6.81</v>
      </c>
      <c r="X122" t="n">
        <v>0.28</v>
      </c>
      <c r="Y122" t="n">
        <v>1</v>
      </c>
      <c r="Z122" t="n">
        <v>10</v>
      </c>
      <c r="AA122" t="n">
        <v>581.1237501338502</v>
      </c>
      <c r="AB122" t="n">
        <v>795.1191523035956</v>
      </c>
      <c r="AC122" t="n">
        <v>719.2340963644788</v>
      </c>
      <c r="AD122" t="n">
        <v>581123.7501338501</v>
      </c>
      <c r="AE122" t="n">
        <v>795119.1523035956</v>
      </c>
      <c r="AF122" t="n">
        <v>1.726220724366355e-05</v>
      </c>
      <c r="AG122" t="n">
        <v>32</v>
      </c>
      <c r="AH122" t="n">
        <v>719234.0963644788</v>
      </c>
    </row>
    <row r="123">
      <c r="A123" t="n">
        <v>121</v>
      </c>
      <c r="B123" t="n">
        <v>130</v>
      </c>
      <c r="C123" t="inlineStr">
        <is>
          <t xml:space="preserve">CONCLUIDO	</t>
        </is>
      </c>
      <c r="D123" t="n">
        <v>3.6673</v>
      </c>
      <c r="E123" t="n">
        <v>27.27</v>
      </c>
      <c r="F123" t="n">
        <v>23.97</v>
      </c>
      <c r="G123" t="n">
        <v>143.84</v>
      </c>
      <c r="H123" t="n">
        <v>1.78</v>
      </c>
      <c r="I123" t="n">
        <v>10</v>
      </c>
      <c r="J123" t="n">
        <v>312.96</v>
      </c>
      <c r="K123" t="n">
        <v>59.19</v>
      </c>
      <c r="L123" t="n">
        <v>31.25</v>
      </c>
      <c r="M123" t="n">
        <v>8</v>
      </c>
      <c r="N123" t="n">
        <v>92.51000000000001</v>
      </c>
      <c r="O123" t="n">
        <v>38832.33</v>
      </c>
      <c r="P123" t="n">
        <v>393.01</v>
      </c>
      <c r="Q123" t="n">
        <v>452.56</v>
      </c>
      <c r="R123" t="n">
        <v>70.43000000000001</v>
      </c>
      <c r="S123" t="n">
        <v>57.64</v>
      </c>
      <c r="T123" t="n">
        <v>4302.07</v>
      </c>
      <c r="U123" t="n">
        <v>0.82</v>
      </c>
      <c r="V123" t="n">
        <v>0.88</v>
      </c>
      <c r="W123" t="n">
        <v>6.81</v>
      </c>
      <c r="X123" t="n">
        <v>0.25</v>
      </c>
      <c r="Y123" t="n">
        <v>1</v>
      </c>
      <c r="Z123" t="n">
        <v>10</v>
      </c>
      <c r="AA123" t="n">
        <v>579.6098723829854</v>
      </c>
      <c r="AB123" t="n">
        <v>793.0477979772897</v>
      </c>
      <c r="AC123" t="n">
        <v>717.3604291879116</v>
      </c>
      <c r="AD123" t="n">
        <v>579609.8723829854</v>
      </c>
      <c r="AE123" t="n">
        <v>793047.7979772898</v>
      </c>
      <c r="AF123" t="n">
        <v>1.731082653122432e-05</v>
      </c>
      <c r="AG123" t="n">
        <v>32</v>
      </c>
      <c r="AH123" t="n">
        <v>717360.4291879116</v>
      </c>
    </row>
    <row r="124">
      <c r="A124" t="n">
        <v>122</v>
      </c>
      <c r="B124" t="n">
        <v>130</v>
      </c>
      <c r="C124" t="inlineStr">
        <is>
          <t xml:space="preserve">CONCLUIDO	</t>
        </is>
      </c>
      <c r="D124" t="n">
        <v>3.6652</v>
      </c>
      <c r="E124" t="n">
        <v>27.28</v>
      </c>
      <c r="F124" t="n">
        <v>23.99</v>
      </c>
      <c r="G124" t="n">
        <v>143.94</v>
      </c>
      <c r="H124" t="n">
        <v>1.79</v>
      </c>
      <c r="I124" t="n">
        <v>10</v>
      </c>
      <c r="J124" t="n">
        <v>313.51</v>
      </c>
      <c r="K124" t="n">
        <v>59.19</v>
      </c>
      <c r="L124" t="n">
        <v>31.5</v>
      </c>
      <c r="M124" t="n">
        <v>8</v>
      </c>
      <c r="N124" t="n">
        <v>92.81</v>
      </c>
      <c r="O124" t="n">
        <v>38900.27</v>
      </c>
      <c r="P124" t="n">
        <v>393.75</v>
      </c>
      <c r="Q124" t="n">
        <v>452.57</v>
      </c>
      <c r="R124" t="n">
        <v>70.93000000000001</v>
      </c>
      <c r="S124" t="n">
        <v>57.64</v>
      </c>
      <c r="T124" t="n">
        <v>4552.7</v>
      </c>
      <c r="U124" t="n">
        <v>0.8100000000000001</v>
      </c>
      <c r="V124" t="n">
        <v>0.88</v>
      </c>
      <c r="W124" t="n">
        <v>6.81</v>
      </c>
      <c r="X124" t="n">
        <v>0.27</v>
      </c>
      <c r="Y124" t="n">
        <v>1</v>
      </c>
      <c r="Z124" t="n">
        <v>10</v>
      </c>
      <c r="AA124" t="n">
        <v>580.2913359874045</v>
      </c>
      <c r="AB124" t="n">
        <v>793.9802065449085</v>
      </c>
      <c r="AC124" t="n">
        <v>718.2038499904805</v>
      </c>
      <c r="AD124" t="n">
        <v>580291.3359874046</v>
      </c>
      <c r="AE124" t="n">
        <v>793980.2065449085</v>
      </c>
      <c r="AF124" t="n">
        <v>1.730091386094494e-05</v>
      </c>
      <c r="AG124" t="n">
        <v>32</v>
      </c>
      <c r="AH124" t="n">
        <v>718203.8499904806</v>
      </c>
    </row>
    <row r="125">
      <c r="A125" t="n">
        <v>123</v>
      </c>
      <c r="B125" t="n">
        <v>130</v>
      </c>
      <c r="C125" t="inlineStr">
        <is>
          <t xml:space="preserve">CONCLUIDO	</t>
        </is>
      </c>
      <c r="D125" t="n">
        <v>3.666</v>
      </c>
      <c r="E125" t="n">
        <v>27.28</v>
      </c>
      <c r="F125" t="n">
        <v>23.98</v>
      </c>
      <c r="G125" t="n">
        <v>143.91</v>
      </c>
      <c r="H125" t="n">
        <v>1.8</v>
      </c>
      <c r="I125" t="n">
        <v>10</v>
      </c>
      <c r="J125" t="n">
        <v>314.06</v>
      </c>
      <c r="K125" t="n">
        <v>59.19</v>
      </c>
      <c r="L125" t="n">
        <v>31.75</v>
      </c>
      <c r="M125" t="n">
        <v>8</v>
      </c>
      <c r="N125" t="n">
        <v>93.12</v>
      </c>
      <c r="O125" t="n">
        <v>38968.34</v>
      </c>
      <c r="P125" t="n">
        <v>393.98</v>
      </c>
      <c r="Q125" t="n">
        <v>452.55</v>
      </c>
      <c r="R125" t="n">
        <v>70.79000000000001</v>
      </c>
      <c r="S125" t="n">
        <v>57.64</v>
      </c>
      <c r="T125" t="n">
        <v>4484.84</v>
      </c>
      <c r="U125" t="n">
        <v>0.8100000000000001</v>
      </c>
      <c r="V125" t="n">
        <v>0.88</v>
      </c>
      <c r="W125" t="n">
        <v>6.81</v>
      </c>
      <c r="X125" t="n">
        <v>0.26</v>
      </c>
      <c r="Y125" t="n">
        <v>1</v>
      </c>
      <c r="Z125" t="n">
        <v>10</v>
      </c>
      <c r="AA125" t="n">
        <v>580.3662183354583</v>
      </c>
      <c r="AB125" t="n">
        <v>794.0826638770917</v>
      </c>
      <c r="AC125" t="n">
        <v>718.2965289386798</v>
      </c>
      <c r="AD125" t="n">
        <v>580366.2183354583</v>
      </c>
      <c r="AE125" t="n">
        <v>794082.6638770917</v>
      </c>
      <c r="AF125" t="n">
        <v>1.730469011628946e-05</v>
      </c>
      <c r="AG125" t="n">
        <v>32</v>
      </c>
      <c r="AH125" t="n">
        <v>718296.5289386798</v>
      </c>
    </row>
    <row r="126">
      <c r="A126" t="n">
        <v>124</v>
      </c>
      <c r="B126" t="n">
        <v>130</v>
      </c>
      <c r="C126" t="inlineStr">
        <is>
          <t xml:space="preserve">CONCLUIDO	</t>
        </is>
      </c>
      <c r="D126" t="n">
        <v>3.6682</v>
      </c>
      <c r="E126" t="n">
        <v>27.26</v>
      </c>
      <c r="F126" t="n">
        <v>23.97</v>
      </c>
      <c r="G126" t="n">
        <v>143.81</v>
      </c>
      <c r="H126" t="n">
        <v>1.81</v>
      </c>
      <c r="I126" t="n">
        <v>10</v>
      </c>
      <c r="J126" t="n">
        <v>314.61</v>
      </c>
      <c r="K126" t="n">
        <v>59.19</v>
      </c>
      <c r="L126" t="n">
        <v>32</v>
      </c>
      <c r="M126" t="n">
        <v>8</v>
      </c>
      <c r="N126" t="n">
        <v>93.42</v>
      </c>
      <c r="O126" t="n">
        <v>39036.55</v>
      </c>
      <c r="P126" t="n">
        <v>394.07</v>
      </c>
      <c r="Q126" t="n">
        <v>452.55</v>
      </c>
      <c r="R126" t="n">
        <v>70.16</v>
      </c>
      <c r="S126" t="n">
        <v>57.64</v>
      </c>
      <c r="T126" t="n">
        <v>4169.61</v>
      </c>
      <c r="U126" t="n">
        <v>0.82</v>
      </c>
      <c r="V126" t="n">
        <v>0.88</v>
      </c>
      <c r="W126" t="n">
        <v>6.81</v>
      </c>
      <c r="X126" t="n">
        <v>0.24</v>
      </c>
      <c r="Y126" t="n">
        <v>1</v>
      </c>
      <c r="Z126" t="n">
        <v>10</v>
      </c>
      <c r="AA126" t="n">
        <v>580.237416343041</v>
      </c>
      <c r="AB126" t="n">
        <v>793.9064313087235</v>
      </c>
      <c r="AC126" t="n">
        <v>718.1371157592927</v>
      </c>
      <c r="AD126" t="n">
        <v>580237.416343041</v>
      </c>
      <c r="AE126" t="n">
        <v>793906.4313087235</v>
      </c>
      <c r="AF126" t="n">
        <v>1.731507481848691e-05</v>
      </c>
      <c r="AG126" t="n">
        <v>32</v>
      </c>
      <c r="AH126" t="n">
        <v>718137.1157592926</v>
      </c>
    </row>
    <row r="127">
      <c r="A127" t="n">
        <v>125</v>
      </c>
      <c r="B127" t="n">
        <v>130</v>
      </c>
      <c r="C127" t="inlineStr">
        <is>
          <t xml:space="preserve">CONCLUIDO	</t>
        </is>
      </c>
      <c r="D127" t="n">
        <v>3.666</v>
      </c>
      <c r="E127" t="n">
        <v>27.28</v>
      </c>
      <c r="F127" t="n">
        <v>23.98</v>
      </c>
      <c r="G127" t="n">
        <v>143.91</v>
      </c>
      <c r="H127" t="n">
        <v>1.82</v>
      </c>
      <c r="I127" t="n">
        <v>10</v>
      </c>
      <c r="J127" t="n">
        <v>315.17</v>
      </c>
      <c r="K127" t="n">
        <v>59.19</v>
      </c>
      <c r="L127" t="n">
        <v>32.25</v>
      </c>
      <c r="M127" t="n">
        <v>8</v>
      </c>
      <c r="N127" t="n">
        <v>93.72</v>
      </c>
      <c r="O127" t="n">
        <v>39104.89</v>
      </c>
      <c r="P127" t="n">
        <v>394.61</v>
      </c>
      <c r="Q127" t="n">
        <v>452.62</v>
      </c>
      <c r="R127" t="n">
        <v>70.72</v>
      </c>
      <c r="S127" t="n">
        <v>57.64</v>
      </c>
      <c r="T127" t="n">
        <v>4447.93</v>
      </c>
      <c r="U127" t="n">
        <v>0.82</v>
      </c>
      <c r="V127" t="n">
        <v>0.88</v>
      </c>
      <c r="W127" t="n">
        <v>6.81</v>
      </c>
      <c r="X127" t="n">
        <v>0.26</v>
      </c>
      <c r="Y127" t="n">
        <v>1</v>
      </c>
      <c r="Z127" t="n">
        <v>10</v>
      </c>
      <c r="AA127" t="n">
        <v>580.7818616520836</v>
      </c>
      <c r="AB127" t="n">
        <v>794.6513653997874</v>
      </c>
      <c r="AC127" t="n">
        <v>718.8109543862272</v>
      </c>
      <c r="AD127" t="n">
        <v>580781.8616520837</v>
      </c>
      <c r="AE127" t="n">
        <v>794651.3653997874</v>
      </c>
      <c r="AF127" t="n">
        <v>1.730469011628946e-05</v>
      </c>
      <c r="AG127" t="n">
        <v>32</v>
      </c>
      <c r="AH127" t="n">
        <v>718810.9543862272</v>
      </c>
    </row>
    <row r="128">
      <c r="A128" t="n">
        <v>126</v>
      </c>
      <c r="B128" t="n">
        <v>130</v>
      </c>
      <c r="C128" t="inlineStr">
        <is>
          <t xml:space="preserve">CONCLUIDO	</t>
        </is>
      </c>
      <c r="D128" t="n">
        <v>3.6657</v>
      </c>
      <c r="E128" t="n">
        <v>27.28</v>
      </c>
      <c r="F128" t="n">
        <v>23.99</v>
      </c>
      <c r="G128" t="n">
        <v>143.91</v>
      </c>
      <c r="H128" t="n">
        <v>1.83</v>
      </c>
      <c r="I128" t="n">
        <v>10</v>
      </c>
      <c r="J128" t="n">
        <v>315.72</v>
      </c>
      <c r="K128" t="n">
        <v>59.19</v>
      </c>
      <c r="L128" t="n">
        <v>32.5</v>
      </c>
      <c r="M128" t="n">
        <v>8</v>
      </c>
      <c r="N128" t="n">
        <v>94.03</v>
      </c>
      <c r="O128" t="n">
        <v>39173.37</v>
      </c>
      <c r="P128" t="n">
        <v>394.7</v>
      </c>
      <c r="Q128" t="n">
        <v>452.59</v>
      </c>
      <c r="R128" t="n">
        <v>70.87</v>
      </c>
      <c r="S128" t="n">
        <v>57.64</v>
      </c>
      <c r="T128" t="n">
        <v>4523.08</v>
      </c>
      <c r="U128" t="n">
        <v>0.8100000000000001</v>
      </c>
      <c r="V128" t="n">
        <v>0.88</v>
      </c>
      <c r="W128" t="n">
        <v>6.81</v>
      </c>
      <c r="X128" t="n">
        <v>0.26</v>
      </c>
      <c r="Y128" t="n">
        <v>1</v>
      </c>
      <c r="Z128" t="n">
        <v>10</v>
      </c>
      <c r="AA128" t="n">
        <v>580.8783793595694</v>
      </c>
      <c r="AB128" t="n">
        <v>794.78342518523</v>
      </c>
      <c r="AC128" t="n">
        <v>718.9304105710943</v>
      </c>
      <c r="AD128" t="n">
        <v>580878.3793595694</v>
      </c>
      <c r="AE128" t="n">
        <v>794783.4251852301</v>
      </c>
      <c r="AF128" t="n">
        <v>1.730327402053527e-05</v>
      </c>
      <c r="AG128" t="n">
        <v>32</v>
      </c>
      <c r="AH128" t="n">
        <v>718930.4105710943</v>
      </c>
    </row>
    <row r="129">
      <c r="A129" t="n">
        <v>127</v>
      </c>
      <c r="B129" t="n">
        <v>130</v>
      </c>
      <c r="C129" t="inlineStr">
        <is>
          <t xml:space="preserve">CONCLUIDO	</t>
        </is>
      </c>
      <c r="D129" t="n">
        <v>3.6657</v>
      </c>
      <c r="E129" t="n">
        <v>27.28</v>
      </c>
      <c r="F129" t="n">
        <v>23.99</v>
      </c>
      <c r="G129" t="n">
        <v>143.91</v>
      </c>
      <c r="H129" t="n">
        <v>1.84</v>
      </c>
      <c r="I129" t="n">
        <v>10</v>
      </c>
      <c r="J129" t="n">
        <v>316.28</v>
      </c>
      <c r="K129" t="n">
        <v>59.19</v>
      </c>
      <c r="L129" t="n">
        <v>32.75</v>
      </c>
      <c r="M129" t="n">
        <v>8</v>
      </c>
      <c r="N129" t="n">
        <v>94.33</v>
      </c>
      <c r="O129" t="n">
        <v>39241.99</v>
      </c>
      <c r="P129" t="n">
        <v>395.03</v>
      </c>
      <c r="Q129" t="n">
        <v>452.55</v>
      </c>
      <c r="R129" t="n">
        <v>70.8</v>
      </c>
      <c r="S129" t="n">
        <v>57.64</v>
      </c>
      <c r="T129" t="n">
        <v>4490.41</v>
      </c>
      <c r="U129" t="n">
        <v>0.8100000000000001</v>
      </c>
      <c r="V129" t="n">
        <v>0.88</v>
      </c>
      <c r="W129" t="n">
        <v>6.81</v>
      </c>
      <c r="X129" t="n">
        <v>0.26</v>
      </c>
      <c r="Y129" t="n">
        <v>1</v>
      </c>
      <c r="Z129" t="n">
        <v>10</v>
      </c>
      <c r="AA129" t="n">
        <v>581.0961151053079</v>
      </c>
      <c r="AB129" t="n">
        <v>795.0813408383729</v>
      </c>
      <c r="AC129" t="n">
        <v>719.1998935724282</v>
      </c>
      <c r="AD129" t="n">
        <v>581096.1151053079</v>
      </c>
      <c r="AE129" t="n">
        <v>795081.3408383728</v>
      </c>
      <c r="AF129" t="n">
        <v>1.730327402053527e-05</v>
      </c>
      <c r="AG129" t="n">
        <v>32</v>
      </c>
      <c r="AH129" t="n">
        <v>719199.8935724283</v>
      </c>
    </row>
    <row r="130">
      <c r="A130" t="n">
        <v>128</v>
      </c>
      <c r="B130" t="n">
        <v>130</v>
      </c>
      <c r="C130" t="inlineStr">
        <is>
          <t xml:space="preserve">CONCLUIDO	</t>
        </is>
      </c>
      <c r="D130" t="n">
        <v>3.6661</v>
      </c>
      <c r="E130" t="n">
        <v>27.28</v>
      </c>
      <c r="F130" t="n">
        <v>23.98</v>
      </c>
      <c r="G130" t="n">
        <v>143.9</v>
      </c>
      <c r="H130" t="n">
        <v>1.86</v>
      </c>
      <c r="I130" t="n">
        <v>10</v>
      </c>
      <c r="J130" t="n">
        <v>316.84</v>
      </c>
      <c r="K130" t="n">
        <v>59.19</v>
      </c>
      <c r="L130" t="n">
        <v>33</v>
      </c>
      <c r="M130" t="n">
        <v>8</v>
      </c>
      <c r="N130" t="n">
        <v>94.64</v>
      </c>
      <c r="O130" t="n">
        <v>39310.75</v>
      </c>
      <c r="P130" t="n">
        <v>395.14</v>
      </c>
      <c r="Q130" t="n">
        <v>452.62</v>
      </c>
      <c r="R130" t="n">
        <v>70.67</v>
      </c>
      <c r="S130" t="n">
        <v>57.64</v>
      </c>
      <c r="T130" t="n">
        <v>4422.06</v>
      </c>
      <c r="U130" t="n">
        <v>0.82</v>
      </c>
      <c r="V130" t="n">
        <v>0.88</v>
      </c>
      <c r="W130" t="n">
        <v>6.81</v>
      </c>
      <c r="X130" t="n">
        <v>0.26</v>
      </c>
      <c r="Y130" t="n">
        <v>1</v>
      </c>
      <c r="Z130" t="n">
        <v>10</v>
      </c>
      <c r="AA130" t="n">
        <v>581.1235534583561</v>
      </c>
      <c r="AB130" t="n">
        <v>795.1188832035081</v>
      </c>
      <c r="AC130" t="n">
        <v>719.2338529469262</v>
      </c>
      <c r="AD130" t="n">
        <v>581123.5534583562</v>
      </c>
      <c r="AE130" t="n">
        <v>795118.8832035081</v>
      </c>
      <c r="AF130" t="n">
        <v>1.730516214820753e-05</v>
      </c>
      <c r="AG130" t="n">
        <v>32</v>
      </c>
      <c r="AH130" t="n">
        <v>719233.8529469261</v>
      </c>
    </row>
    <row r="131">
      <c r="A131" t="n">
        <v>129</v>
      </c>
      <c r="B131" t="n">
        <v>130</v>
      </c>
      <c r="C131" t="inlineStr">
        <is>
          <t xml:space="preserve">CONCLUIDO	</t>
        </is>
      </c>
      <c r="D131" t="n">
        <v>3.6673</v>
      </c>
      <c r="E131" t="n">
        <v>27.27</v>
      </c>
      <c r="F131" t="n">
        <v>23.97</v>
      </c>
      <c r="G131" t="n">
        <v>143.84</v>
      </c>
      <c r="H131" t="n">
        <v>1.87</v>
      </c>
      <c r="I131" t="n">
        <v>10</v>
      </c>
      <c r="J131" t="n">
        <v>317.39</v>
      </c>
      <c r="K131" t="n">
        <v>59.19</v>
      </c>
      <c r="L131" t="n">
        <v>33.25</v>
      </c>
      <c r="M131" t="n">
        <v>8</v>
      </c>
      <c r="N131" t="n">
        <v>94.95</v>
      </c>
      <c r="O131" t="n">
        <v>39379.65</v>
      </c>
      <c r="P131" t="n">
        <v>394.95</v>
      </c>
      <c r="Q131" t="n">
        <v>452.58</v>
      </c>
      <c r="R131" t="n">
        <v>70.48999999999999</v>
      </c>
      <c r="S131" t="n">
        <v>57.64</v>
      </c>
      <c r="T131" t="n">
        <v>4331.18</v>
      </c>
      <c r="U131" t="n">
        <v>0.82</v>
      </c>
      <c r="V131" t="n">
        <v>0.88</v>
      </c>
      <c r="W131" t="n">
        <v>6.81</v>
      </c>
      <c r="X131" t="n">
        <v>0.25</v>
      </c>
      <c r="Y131" t="n">
        <v>1</v>
      </c>
      <c r="Z131" t="n">
        <v>10</v>
      </c>
      <c r="AA131" t="n">
        <v>580.889336187104</v>
      </c>
      <c r="AB131" t="n">
        <v>794.7984168000443</v>
      </c>
      <c r="AC131" t="n">
        <v>718.9439714072313</v>
      </c>
      <c r="AD131" t="n">
        <v>580889.336187104</v>
      </c>
      <c r="AE131" t="n">
        <v>794798.4168000442</v>
      </c>
      <c r="AF131" t="n">
        <v>1.731082653122432e-05</v>
      </c>
      <c r="AG131" t="n">
        <v>32</v>
      </c>
      <c r="AH131" t="n">
        <v>718943.9714072313</v>
      </c>
    </row>
    <row r="132">
      <c r="A132" t="n">
        <v>130</v>
      </c>
      <c r="B132" t="n">
        <v>130</v>
      </c>
      <c r="C132" t="inlineStr">
        <is>
          <t xml:space="preserve">CONCLUIDO	</t>
        </is>
      </c>
      <c r="D132" t="n">
        <v>3.6661</v>
      </c>
      <c r="E132" t="n">
        <v>27.28</v>
      </c>
      <c r="F132" t="n">
        <v>23.98</v>
      </c>
      <c r="G132" t="n">
        <v>143.9</v>
      </c>
      <c r="H132" t="n">
        <v>1.88</v>
      </c>
      <c r="I132" t="n">
        <v>10</v>
      </c>
      <c r="J132" t="n">
        <v>317.95</v>
      </c>
      <c r="K132" t="n">
        <v>59.19</v>
      </c>
      <c r="L132" t="n">
        <v>33.5</v>
      </c>
      <c r="M132" t="n">
        <v>8</v>
      </c>
      <c r="N132" t="n">
        <v>95.26000000000001</v>
      </c>
      <c r="O132" t="n">
        <v>39448.69</v>
      </c>
      <c r="P132" t="n">
        <v>395.12</v>
      </c>
      <c r="Q132" t="n">
        <v>452.65</v>
      </c>
      <c r="R132" t="n">
        <v>70.69</v>
      </c>
      <c r="S132" t="n">
        <v>57.64</v>
      </c>
      <c r="T132" t="n">
        <v>4434.11</v>
      </c>
      <c r="U132" t="n">
        <v>0.82</v>
      </c>
      <c r="V132" t="n">
        <v>0.88</v>
      </c>
      <c r="W132" t="n">
        <v>6.81</v>
      </c>
      <c r="X132" t="n">
        <v>0.26</v>
      </c>
      <c r="Y132" t="n">
        <v>1</v>
      </c>
      <c r="Z132" t="n">
        <v>10</v>
      </c>
      <c r="AA132" t="n">
        <v>581.1103587923516</v>
      </c>
      <c r="AB132" t="n">
        <v>795.1008296793731</v>
      </c>
      <c r="AC132" t="n">
        <v>719.2175224257961</v>
      </c>
      <c r="AD132" t="n">
        <v>581110.3587923516</v>
      </c>
      <c r="AE132" t="n">
        <v>795100.8296793731</v>
      </c>
      <c r="AF132" t="n">
        <v>1.730516214820753e-05</v>
      </c>
      <c r="AG132" t="n">
        <v>32</v>
      </c>
      <c r="AH132" t="n">
        <v>719217.5224257961</v>
      </c>
    </row>
    <row r="133">
      <c r="A133" t="n">
        <v>131</v>
      </c>
      <c r="B133" t="n">
        <v>130</v>
      </c>
      <c r="C133" t="inlineStr">
        <is>
          <t xml:space="preserve">CONCLUIDO	</t>
        </is>
      </c>
      <c r="D133" t="n">
        <v>3.6648</v>
      </c>
      <c r="E133" t="n">
        <v>27.29</v>
      </c>
      <c r="F133" t="n">
        <v>23.99</v>
      </c>
      <c r="G133" t="n">
        <v>143.95</v>
      </c>
      <c r="H133" t="n">
        <v>1.89</v>
      </c>
      <c r="I133" t="n">
        <v>10</v>
      </c>
      <c r="J133" t="n">
        <v>318.52</v>
      </c>
      <c r="K133" t="n">
        <v>59.19</v>
      </c>
      <c r="L133" t="n">
        <v>33.75</v>
      </c>
      <c r="M133" t="n">
        <v>8</v>
      </c>
      <c r="N133" t="n">
        <v>95.56999999999999</v>
      </c>
      <c r="O133" t="n">
        <v>39517.87</v>
      </c>
      <c r="P133" t="n">
        <v>395.29</v>
      </c>
      <c r="Q133" t="n">
        <v>452.55</v>
      </c>
      <c r="R133" t="n">
        <v>71.12</v>
      </c>
      <c r="S133" t="n">
        <v>57.64</v>
      </c>
      <c r="T133" t="n">
        <v>4645.92</v>
      </c>
      <c r="U133" t="n">
        <v>0.8100000000000001</v>
      </c>
      <c r="V133" t="n">
        <v>0.88</v>
      </c>
      <c r="W133" t="n">
        <v>6.81</v>
      </c>
      <c r="X133" t="n">
        <v>0.27</v>
      </c>
      <c r="Y133" t="n">
        <v>1</v>
      </c>
      <c r="Z133" t="n">
        <v>10</v>
      </c>
      <c r="AA133" t="n">
        <v>581.3395108040609</v>
      </c>
      <c r="AB133" t="n">
        <v>795.414365571267</v>
      </c>
      <c r="AC133" t="n">
        <v>719.5011348922181</v>
      </c>
      <c r="AD133" t="n">
        <v>581339.5108040608</v>
      </c>
      <c r="AE133" t="n">
        <v>795414.365571267</v>
      </c>
      <c r="AF133" t="n">
        <v>1.729902573327268e-05</v>
      </c>
      <c r="AG133" t="n">
        <v>32</v>
      </c>
      <c r="AH133" t="n">
        <v>719501.1348922182</v>
      </c>
    </row>
    <row r="134">
      <c r="A134" t="n">
        <v>132</v>
      </c>
      <c r="B134" t="n">
        <v>130</v>
      </c>
      <c r="C134" t="inlineStr">
        <is>
          <t xml:space="preserve">CONCLUIDO	</t>
        </is>
      </c>
      <c r="D134" t="n">
        <v>3.6657</v>
      </c>
      <c r="E134" t="n">
        <v>27.28</v>
      </c>
      <c r="F134" t="n">
        <v>23.99</v>
      </c>
      <c r="G134" t="n">
        <v>143.92</v>
      </c>
      <c r="H134" t="n">
        <v>1.9</v>
      </c>
      <c r="I134" t="n">
        <v>10</v>
      </c>
      <c r="J134" t="n">
        <v>319.08</v>
      </c>
      <c r="K134" t="n">
        <v>59.19</v>
      </c>
      <c r="L134" t="n">
        <v>34</v>
      </c>
      <c r="M134" t="n">
        <v>8</v>
      </c>
      <c r="N134" t="n">
        <v>95.88</v>
      </c>
      <c r="O134" t="n">
        <v>39587.19</v>
      </c>
      <c r="P134" t="n">
        <v>395.06</v>
      </c>
      <c r="Q134" t="n">
        <v>452.56</v>
      </c>
      <c r="R134" t="n">
        <v>70.84999999999999</v>
      </c>
      <c r="S134" t="n">
        <v>57.64</v>
      </c>
      <c r="T134" t="n">
        <v>4514.89</v>
      </c>
      <c r="U134" t="n">
        <v>0.8100000000000001</v>
      </c>
      <c r="V134" t="n">
        <v>0.88</v>
      </c>
      <c r="W134" t="n">
        <v>6.81</v>
      </c>
      <c r="X134" t="n">
        <v>0.26</v>
      </c>
      <c r="Y134" t="n">
        <v>1</v>
      </c>
      <c r="Z134" t="n">
        <v>10</v>
      </c>
      <c r="AA134" t="n">
        <v>581.1159092640114</v>
      </c>
      <c r="AB134" t="n">
        <v>795.1084240795674</v>
      </c>
      <c r="AC134" t="n">
        <v>719.224392027095</v>
      </c>
      <c r="AD134" t="n">
        <v>581115.9092640114</v>
      </c>
      <c r="AE134" t="n">
        <v>795108.4240795674</v>
      </c>
      <c r="AF134" t="n">
        <v>1.730327402053527e-05</v>
      </c>
      <c r="AG134" t="n">
        <v>32</v>
      </c>
      <c r="AH134" t="n">
        <v>719224.392027095</v>
      </c>
    </row>
    <row r="135">
      <c r="A135" t="n">
        <v>133</v>
      </c>
      <c r="B135" t="n">
        <v>130</v>
      </c>
      <c r="C135" t="inlineStr">
        <is>
          <t xml:space="preserve">CONCLUIDO	</t>
        </is>
      </c>
      <c r="D135" t="n">
        <v>3.666</v>
      </c>
      <c r="E135" t="n">
        <v>27.28</v>
      </c>
      <c r="F135" t="n">
        <v>23.98</v>
      </c>
      <c r="G135" t="n">
        <v>143.91</v>
      </c>
      <c r="H135" t="n">
        <v>1.91</v>
      </c>
      <c r="I135" t="n">
        <v>10</v>
      </c>
      <c r="J135" t="n">
        <v>319.64</v>
      </c>
      <c r="K135" t="n">
        <v>59.19</v>
      </c>
      <c r="L135" t="n">
        <v>34.25</v>
      </c>
      <c r="M135" t="n">
        <v>8</v>
      </c>
      <c r="N135" t="n">
        <v>96.2</v>
      </c>
      <c r="O135" t="n">
        <v>39656.65</v>
      </c>
      <c r="P135" t="n">
        <v>394.77</v>
      </c>
      <c r="Q135" t="n">
        <v>452.6</v>
      </c>
      <c r="R135" t="n">
        <v>70.65000000000001</v>
      </c>
      <c r="S135" t="n">
        <v>57.64</v>
      </c>
      <c r="T135" t="n">
        <v>4414.8</v>
      </c>
      <c r="U135" t="n">
        <v>0.82</v>
      </c>
      <c r="V135" t="n">
        <v>0.88</v>
      </c>
      <c r="W135" t="n">
        <v>6.81</v>
      </c>
      <c r="X135" t="n">
        <v>0.26</v>
      </c>
      <c r="Y135" t="n">
        <v>1</v>
      </c>
      <c r="Z135" t="n">
        <v>10</v>
      </c>
      <c r="AA135" t="n">
        <v>580.8874218594806</v>
      </c>
      <c r="AB135" t="n">
        <v>794.7957975325356</v>
      </c>
      <c r="AC135" t="n">
        <v>718.9416021189376</v>
      </c>
      <c r="AD135" t="n">
        <v>580887.4218594806</v>
      </c>
      <c r="AE135" t="n">
        <v>794795.7975325356</v>
      </c>
      <c r="AF135" t="n">
        <v>1.730469011628946e-05</v>
      </c>
      <c r="AG135" t="n">
        <v>32</v>
      </c>
      <c r="AH135" t="n">
        <v>718941.6021189375</v>
      </c>
    </row>
    <row r="136">
      <c r="A136" t="n">
        <v>134</v>
      </c>
      <c r="B136" t="n">
        <v>130</v>
      </c>
      <c r="C136" t="inlineStr">
        <is>
          <t xml:space="preserve">CONCLUIDO	</t>
        </is>
      </c>
      <c r="D136" t="n">
        <v>3.6659</v>
      </c>
      <c r="E136" t="n">
        <v>27.28</v>
      </c>
      <c r="F136" t="n">
        <v>23.98</v>
      </c>
      <c r="G136" t="n">
        <v>143.91</v>
      </c>
      <c r="H136" t="n">
        <v>1.92</v>
      </c>
      <c r="I136" t="n">
        <v>10</v>
      </c>
      <c r="J136" t="n">
        <v>320.21</v>
      </c>
      <c r="K136" t="n">
        <v>59.19</v>
      </c>
      <c r="L136" t="n">
        <v>34.5</v>
      </c>
      <c r="M136" t="n">
        <v>8</v>
      </c>
      <c r="N136" t="n">
        <v>96.51000000000001</v>
      </c>
      <c r="O136" t="n">
        <v>39726.26</v>
      </c>
      <c r="P136" t="n">
        <v>394.29</v>
      </c>
      <c r="Q136" t="n">
        <v>452.55</v>
      </c>
      <c r="R136" t="n">
        <v>70.88</v>
      </c>
      <c r="S136" t="n">
        <v>57.64</v>
      </c>
      <c r="T136" t="n">
        <v>4525.86</v>
      </c>
      <c r="U136" t="n">
        <v>0.8100000000000001</v>
      </c>
      <c r="V136" t="n">
        <v>0.88</v>
      </c>
      <c r="W136" t="n">
        <v>6.81</v>
      </c>
      <c r="X136" t="n">
        <v>0.26</v>
      </c>
      <c r="Y136" t="n">
        <v>1</v>
      </c>
      <c r="Z136" t="n">
        <v>10</v>
      </c>
      <c r="AA136" t="n">
        <v>580.5787027557525</v>
      </c>
      <c r="AB136" t="n">
        <v>794.373394435089</v>
      </c>
      <c r="AC136" t="n">
        <v>718.5595125802651</v>
      </c>
      <c r="AD136" t="n">
        <v>580578.7027557525</v>
      </c>
      <c r="AE136" t="n">
        <v>794373.3944350891</v>
      </c>
      <c r="AF136" t="n">
        <v>1.73042180843714e-05</v>
      </c>
      <c r="AG136" t="n">
        <v>32</v>
      </c>
      <c r="AH136" t="n">
        <v>718559.5125802651</v>
      </c>
    </row>
    <row r="137">
      <c r="A137" t="n">
        <v>135</v>
      </c>
      <c r="B137" t="n">
        <v>130</v>
      </c>
      <c r="C137" t="inlineStr">
        <is>
          <t xml:space="preserve">CONCLUIDO	</t>
        </is>
      </c>
      <c r="D137" t="n">
        <v>3.6663</v>
      </c>
      <c r="E137" t="n">
        <v>27.28</v>
      </c>
      <c r="F137" t="n">
        <v>23.98</v>
      </c>
      <c r="G137" t="n">
        <v>143.89</v>
      </c>
      <c r="H137" t="n">
        <v>1.93</v>
      </c>
      <c r="I137" t="n">
        <v>10</v>
      </c>
      <c r="J137" t="n">
        <v>320.77</v>
      </c>
      <c r="K137" t="n">
        <v>59.19</v>
      </c>
      <c r="L137" t="n">
        <v>34.75</v>
      </c>
      <c r="M137" t="n">
        <v>8</v>
      </c>
      <c r="N137" t="n">
        <v>96.83</v>
      </c>
      <c r="O137" t="n">
        <v>39796.01</v>
      </c>
      <c r="P137" t="n">
        <v>393.79</v>
      </c>
      <c r="Q137" t="n">
        <v>452.59</v>
      </c>
      <c r="R137" t="n">
        <v>70.8</v>
      </c>
      <c r="S137" t="n">
        <v>57.64</v>
      </c>
      <c r="T137" t="n">
        <v>4487.89</v>
      </c>
      <c r="U137" t="n">
        <v>0.8100000000000001</v>
      </c>
      <c r="V137" t="n">
        <v>0.88</v>
      </c>
      <c r="W137" t="n">
        <v>6.81</v>
      </c>
      <c r="X137" t="n">
        <v>0.26</v>
      </c>
      <c r="Y137" t="n">
        <v>1</v>
      </c>
      <c r="Z137" t="n">
        <v>10</v>
      </c>
      <c r="AA137" t="n">
        <v>580.2170106321596</v>
      </c>
      <c r="AB137" t="n">
        <v>793.8785113148591</v>
      </c>
      <c r="AC137" t="n">
        <v>718.1118604104568</v>
      </c>
      <c r="AD137" t="n">
        <v>580217.0106321597</v>
      </c>
      <c r="AE137" t="n">
        <v>793878.5113148591</v>
      </c>
      <c r="AF137" t="n">
        <v>1.730610621204367e-05</v>
      </c>
      <c r="AG137" t="n">
        <v>32</v>
      </c>
      <c r="AH137" t="n">
        <v>718111.8604104568</v>
      </c>
    </row>
    <row r="138">
      <c r="A138" t="n">
        <v>136</v>
      </c>
      <c r="B138" t="n">
        <v>130</v>
      </c>
      <c r="C138" t="inlineStr">
        <is>
          <t xml:space="preserve">CONCLUIDO	</t>
        </is>
      </c>
      <c r="D138" t="n">
        <v>3.6668</v>
      </c>
      <c r="E138" t="n">
        <v>27.27</v>
      </c>
      <c r="F138" t="n">
        <v>23.98</v>
      </c>
      <c r="G138" t="n">
        <v>143.87</v>
      </c>
      <c r="H138" t="n">
        <v>1.94</v>
      </c>
      <c r="I138" t="n">
        <v>10</v>
      </c>
      <c r="J138" t="n">
        <v>321.34</v>
      </c>
      <c r="K138" t="n">
        <v>59.19</v>
      </c>
      <c r="L138" t="n">
        <v>35</v>
      </c>
      <c r="M138" t="n">
        <v>8</v>
      </c>
      <c r="N138" t="n">
        <v>97.14</v>
      </c>
      <c r="O138" t="n">
        <v>39865.91</v>
      </c>
      <c r="P138" t="n">
        <v>393.04</v>
      </c>
      <c r="Q138" t="n">
        <v>452.57</v>
      </c>
      <c r="R138" t="n">
        <v>70.61</v>
      </c>
      <c r="S138" t="n">
        <v>57.64</v>
      </c>
      <c r="T138" t="n">
        <v>4391.2</v>
      </c>
      <c r="U138" t="n">
        <v>0.82</v>
      </c>
      <c r="V138" t="n">
        <v>0.88</v>
      </c>
      <c r="W138" t="n">
        <v>6.81</v>
      </c>
      <c r="X138" t="n">
        <v>0.25</v>
      </c>
      <c r="Y138" t="n">
        <v>1</v>
      </c>
      <c r="Z138" t="n">
        <v>10</v>
      </c>
      <c r="AA138" t="n">
        <v>579.6825555278871</v>
      </c>
      <c r="AB138" t="n">
        <v>793.1472462626982</v>
      </c>
      <c r="AC138" t="n">
        <v>717.4503862685373</v>
      </c>
      <c r="AD138" t="n">
        <v>579682.5555278871</v>
      </c>
      <c r="AE138" t="n">
        <v>793147.2462626982</v>
      </c>
      <c r="AF138" t="n">
        <v>1.730846637163399e-05</v>
      </c>
      <c r="AG138" t="n">
        <v>32</v>
      </c>
      <c r="AH138" t="n">
        <v>717450.3862685373</v>
      </c>
    </row>
    <row r="139">
      <c r="A139" t="n">
        <v>137</v>
      </c>
      <c r="B139" t="n">
        <v>130</v>
      </c>
      <c r="C139" t="inlineStr">
        <is>
          <t xml:space="preserve">CONCLUIDO	</t>
        </is>
      </c>
      <c r="D139" t="n">
        <v>3.6768</v>
      </c>
      <c r="E139" t="n">
        <v>27.2</v>
      </c>
      <c r="F139" t="n">
        <v>23.95</v>
      </c>
      <c r="G139" t="n">
        <v>159.68</v>
      </c>
      <c r="H139" t="n">
        <v>1.95</v>
      </c>
      <c r="I139" t="n">
        <v>9</v>
      </c>
      <c r="J139" t="n">
        <v>321.91</v>
      </c>
      <c r="K139" t="n">
        <v>59.19</v>
      </c>
      <c r="L139" t="n">
        <v>35.25</v>
      </c>
      <c r="M139" t="n">
        <v>7</v>
      </c>
      <c r="N139" t="n">
        <v>97.45999999999999</v>
      </c>
      <c r="O139" t="n">
        <v>39935.96</v>
      </c>
      <c r="P139" t="n">
        <v>392.87</v>
      </c>
      <c r="Q139" t="n">
        <v>452.57</v>
      </c>
      <c r="R139" t="n">
        <v>69.70999999999999</v>
      </c>
      <c r="S139" t="n">
        <v>57.64</v>
      </c>
      <c r="T139" t="n">
        <v>3947.07</v>
      </c>
      <c r="U139" t="n">
        <v>0.83</v>
      </c>
      <c r="V139" t="n">
        <v>0.89</v>
      </c>
      <c r="W139" t="n">
        <v>6.81</v>
      </c>
      <c r="X139" t="n">
        <v>0.23</v>
      </c>
      <c r="Y139" t="n">
        <v>1</v>
      </c>
      <c r="Z139" t="n">
        <v>10</v>
      </c>
      <c r="AA139" t="n">
        <v>578.7397748303255</v>
      </c>
      <c r="AB139" t="n">
        <v>791.8572921197456</v>
      </c>
      <c r="AC139" t="n">
        <v>716.2835435385259</v>
      </c>
      <c r="AD139" t="n">
        <v>578739.7748303255</v>
      </c>
      <c r="AE139" t="n">
        <v>791857.2921197456</v>
      </c>
      <c r="AF139" t="n">
        <v>1.735566956344057e-05</v>
      </c>
      <c r="AG139" t="n">
        <v>32</v>
      </c>
      <c r="AH139" t="n">
        <v>716283.5435385259</v>
      </c>
    </row>
    <row r="140">
      <c r="A140" t="n">
        <v>138</v>
      </c>
      <c r="B140" t="n">
        <v>130</v>
      </c>
      <c r="C140" t="inlineStr">
        <is>
          <t xml:space="preserve">CONCLUIDO	</t>
        </is>
      </c>
      <c r="D140" t="n">
        <v>3.6763</v>
      </c>
      <c r="E140" t="n">
        <v>27.2</v>
      </c>
      <c r="F140" t="n">
        <v>23.96</v>
      </c>
      <c r="G140" t="n">
        <v>159.71</v>
      </c>
      <c r="H140" t="n">
        <v>1.96</v>
      </c>
      <c r="I140" t="n">
        <v>9</v>
      </c>
      <c r="J140" t="n">
        <v>322.47</v>
      </c>
      <c r="K140" t="n">
        <v>59.19</v>
      </c>
      <c r="L140" t="n">
        <v>35.5</v>
      </c>
      <c r="M140" t="n">
        <v>7</v>
      </c>
      <c r="N140" t="n">
        <v>97.78</v>
      </c>
      <c r="O140" t="n">
        <v>40006.15</v>
      </c>
      <c r="P140" t="n">
        <v>393.37</v>
      </c>
      <c r="Q140" t="n">
        <v>452.57</v>
      </c>
      <c r="R140" t="n">
        <v>69.79000000000001</v>
      </c>
      <c r="S140" t="n">
        <v>57.64</v>
      </c>
      <c r="T140" t="n">
        <v>3989.65</v>
      </c>
      <c r="U140" t="n">
        <v>0.83</v>
      </c>
      <c r="V140" t="n">
        <v>0.89</v>
      </c>
      <c r="W140" t="n">
        <v>6.81</v>
      </c>
      <c r="X140" t="n">
        <v>0.23</v>
      </c>
      <c r="Y140" t="n">
        <v>1</v>
      </c>
      <c r="Z140" t="n">
        <v>10</v>
      </c>
      <c r="AA140" t="n">
        <v>579.1213661545864</v>
      </c>
      <c r="AB140" t="n">
        <v>792.3794022042205</v>
      </c>
      <c r="AC140" t="n">
        <v>716.7558241693247</v>
      </c>
      <c r="AD140" t="n">
        <v>579121.3661545864</v>
      </c>
      <c r="AE140" t="n">
        <v>792379.4022042204</v>
      </c>
      <c r="AF140" t="n">
        <v>1.735330940385024e-05</v>
      </c>
      <c r="AG140" t="n">
        <v>32</v>
      </c>
      <c r="AH140" t="n">
        <v>716755.8241693247</v>
      </c>
    </row>
    <row r="141">
      <c r="A141" t="n">
        <v>139</v>
      </c>
      <c r="B141" t="n">
        <v>130</v>
      </c>
      <c r="C141" t="inlineStr">
        <is>
          <t xml:space="preserve">CONCLUIDO	</t>
        </is>
      </c>
      <c r="D141" t="n">
        <v>3.6778</v>
      </c>
      <c r="E141" t="n">
        <v>27.19</v>
      </c>
      <c r="F141" t="n">
        <v>23.95</v>
      </c>
      <c r="G141" t="n">
        <v>159.64</v>
      </c>
      <c r="H141" t="n">
        <v>1.97</v>
      </c>
      <c r="I141" t="n">
        <v>9</v>
      </c>
      <c r="J141" t="n">
        <v>323.04</v>
      </c>
      <c r="K141" t="n">
        <v>59.19</v>
      </c>
      <c r="L141" t="n">
        <v>35.75</v>
      </c>
      <c r="M141" t="n">
        <v>7</v>
      </c>
      <c r="N141" t="n">
        <v>98.09999999999999</v>
      </c>
      <c r="O141" t="n">
        <v>40076.49</v>
      </c>
      <c r="P141" t="n">
        <v>393.62</v>
      </c>
      <c r="Q141" t="n">
        <v>452.6</v>
      </c>
      <c r="R141" t="n">
        <v>69.45999999999999</v>
      </c>
      <c r="S141" t="n">
        <v>57.64</v>
      </c>
      <c r="T141" t="n">
        <v>3823.14</v>
      </c>
      <c r="U141" t="n">
        <v>0.83</v>
      </c>
      <c r="V141" t="n">
        <v>0.89</v>
      </c>
      <c r="W141" t="n">
        <v>6.81</v>
      </c>
      <c r="X141" t="n">
        <v>0.22</v>
      </c>
      <c r="Y141" t="n">
        <v>1</v>
      </c>
      <c r="Z141" t="n">
        <v>10</v>
      </c>
      <c r="AA141" t="n">
        <v>579.1541409867415</v>
      </c>
      <c r="AB141" t="n">
        <v>792.4242461754988</v>
      </c>
      <c r="AC141" t="n">
        <v>716.7963882949231</v>
      </c>
      <c r="AD141" t="n">
        <v>579154.1409867415</v>
      </c>
      <c r="AE141" t="n">
        <v>792424.2461754987</v>
      </c>
      <c r="AF141" t="n">
        <v>1.736038988262122e-05</v>
      </c>
      <c r="AG141" t="n">
        <v>32</v>
      </c>
      <c r="AH141" t="n">
        <v>716796.3882949231</v>
      </c>
    </row>
    <row r="142">
      <c r="A142" t="n">
        <v>140</v>
      </c>
      <c r="B142" t="n">
        <v>130</v>
      </c>
      <c r="C142" t="inlineStr">
        <is>
          <t xml:space="preserve">CONCLUIDO	</t>
        </is>
      </c>
      <c r="D142" t="n">
        <v>3.6774</v>
      </c>
      <c r="E142" t="n">
        <v>27.19</v>
      </c>
      <c r="F142" t="n">
        <v>23.95</v>
      </c>
      <c r="G142" t="n">
        <v>159.66</v>
      </c>
      <c r="H142" t="n">
        <v>1.98</v>
      </c>
      <c r="I142" t="n">
        <v>9</v>
      </c>
      <c r="J142" t="n">
        <v>323.62</v>
      </c>
      <c r="K142" t="n">
        <v>59.19</v>
      </c>
      <c r="L142" t="n">
        <v>36</v>
      </c>
      <c r="M142" t="n">
        <v>7</v>
      </c>
      <c r="N142" t="n">
        <v>98.42</v>
      </c>
      <c r="O142" t="n">
        <v>40147.11</v>
      </c>
      <c r="P142" t="n">
        <v>393.91</v>
      </c>
      <c r="Q142" t="n">
        <v>452.59</v>
      </c>
      <c r="R142" t="n">
        <v>69.66</v>
      </c>
      <c r="S142" t="n">
        <v>57.64</v>
      </c>
      <c r="T142" t="n">
        <v>3921.47</v>
      </c>
      <c r="U142" t="n">
        <v>0.83</v>
      </c>
      <c r="V142" t="n">
        <v>0.89</v>
      </c>
      <c r="W142" t="n">
        <v>6.81</v>
      </c>
      <c r="X142" t="n">
        <v>0.22</v>
      </c>
      <c r="Y142" t="n">
        <v>1</v>
      </c>
      <c r="Z142" t="n">
        <v>10</v>
      </c>
      <c r="AA142" t="n">
        <v>579.3764681404657</v>
      </c>
      <c r="AB142" t="n">
        <v>792.7284439956057</v>
      </c>
      <c r="AC142" t="n">
        <v>717.0715539020233</v>
      </c>
      <c r="AD142" t="n">
        <v>579376.4681404657</v>
      </c>
      <c r="AE142" t="n">
        <v>792728.4439956057</v>
      </c>
      <c r="AF142" t="n">
        <v>1.735850175494896e-05</v>
      </c>
      <c r="AG142" t="n">
        <v>32</v>
      </c>
      <c r="AH142" t="n">
        <v>717071.5539020234</v>
      </c>
    </row>
    <row r="143">
      <c r="A143" t="n">
        <v>141</v>
      </c>
      <c r="B143" t="n">
        <v>130</v>
      </c>
      <c r="C143" t="inlineStr">
        <is>
          <t xml:space="preserve">CONCLUIDO	</t>
        </is>
      </c>
      <c r="D143" t="n">
        <v>3.6772</v>
      </c>
      <c r="E143" t="n">
        <v>27.19</v>
      </c>
      <c r="F143" t="n">
        <v>23.95</v>
      </c>
      <c r="G143" t="n">
        <v>159.66</v>
      </c>
      <c r="H143" t="n">
        <v>1.99</v>
      </c>
      <c r="I143" t="n">
        <v>9</v>
      </c>
      <c r="J143" t="n">
        <v>324.19</v>
      </c>
      <c r="K143" t="n">
        <v>59.19</v>
      </c>
      <c r="L143" t="n">
        <v>36.25</v>
      </c>
      <c r="M143" t="n">
        <v>7</v>
      </c>
      <c r="N143" t="n">
        <v>98.75</v>
      </c>
      <c r="O143" t="n">
        <v>40217.75</v>
      </c>
      <c r="P143" t="n">
        <v>394.56</v>
      </c>
      <c r="Q143" t="n">
        <v>452.6</v>
      </c>
      <c r="R143" t="n">
        <v>69.62</v>
      </c>
      <c r="S143" t="n">
        <v>57.64</v>
      </c>
      <c r="T143" t="n">
        <v>3903.74</v>
      </c>
      <c r="U143" t="n">
        <v>0.83</v>
      </c>
      <c r="V143" t="n">
        <v>0.89</v>
      </c>
      <c r="W143" t="n">
        <v>6.81</v>
      </c>
      <c r="X143" t="n">
        <v>0.23</v>
      </c>
      <c r="Y143" t="n">
        <v>1</v>
      </c>
      <c r="Z143" t="n">
        <v>10</v>
      </c>
      <c r="AA143" t="n">
        <v>579.8198094790478</v>
      </c>
      <c r="AB143" t="n">
        <v>793.3350431738933</v>
      </c>
      <c r="AC143" t="n">
        <v>717.6202601061025</v>
      </c>
      <c r="AD143" t="n">
        <v>579819.8094790478</v>
      </c>
      <c r="AE143" t="n">
        <v>793335.0431738932</v>
      </c>
      <c r="AF143" t="n">
        <v>1.735755769111283e-05</v>
      </c>
      <c r="AG143" t="n">
        <v>32</v>
      </c>
      <c r="AH143" t="n">
        <v>717620.2601061024</v>
      </c>
    </row>
    <row r="144">
      <c r="A144" t="n">
        <v>142</v>
      </c>
      <c r="B144" t="n">
        <v>130</v>
      </c>
      <c r="C144" t="inlineStr">
        <is>
          <t xml:space="preserve">CONCLUIDO	</t>
        </is>
      </c>
      <c r="D144" t="n">
        <v>3.677</v>
      </c>
      <c r="E144" t="n">
        <v>27.2</v>
      </c>
      <c r="F144" t="n">
        <v>23.95</v>
      </c>
      <c r="G144" t="n">
        <v>159.68</v>
      </c>
      <c r="H144" t="n">
        <v>2</v>
      </c>
      <c r="I144" t="n">
        <v>9</v>
      </c>
      <c r="J144" t="n">
        <v>324.76</v>
      </c>
      <c r="K144" t="n">
        <v>59.19</v>
      </c>
      <c r="L144" t="n">
        <v>36.5</v>
      </c>
      <c r="M144" t="n">
        <v>7</v>
      </c>
      <c r="N144" t="n">
        <v>99.06999999999999</v>
      </c>
      <c r="O144" t="n">
        <v>40288.55</v>
      </c>
      <c r="P144" t="n">
        <v>395.13</v>
      </c>
      <c r="Q144" t="n">
        <v>452.57</v>
      </c>
      <c r="R144" t="n">
        <v>69.64</v>
      </c>
      <c r="S144" t="n">
        <v>57.64</v>
      </c>
      <c r="T144" t="n">
        <v>3913.86</v>
      </c>
      <c r="U144" t="n">
        <v>0.83</v>
      </c>
      <c r="V144" t="n">
        <v>0.89</v>
      </c>
      <c r="W144" t="n">
        <v>6.81</v>
      </c>
      <c r="X144" t="n">
        <v>0.23</v>
      </c>
      <c r="Y144" t="n">
        <v>1</v>
      </c>
      <c r="Z144" t="n">
        <v>10</v>
      </c>
      <c r="AA144" t="n">
        <v>580.2105768378573</v>
      </c>
      <c r="AB144" t="n">
        <v>793.8697083136557</v>
      </c>
      <c r="AC144" t="n">
        <v>718.1038975553331</v>
      </c>
      <c r="AD144" t="n">
        <v>580210.5768378573</v>
      </c>
      <c r="AE144" t="n">
        <v>793869.7083136557</v>
      </c>
      <c r="AF144" t="n">
        <v>1.73566136272767e-05</v>
      </c>
      <c r="AG144" t="n">
        <v>32</v>
      </c>
      <c r="AH144" t="n">
        <v>718103.8975553331</v>
      </c>
    </row>
    <row r="145">
      <c r="A145" t="n">
        <v>143</v>
      </c>
      <c r="B145" t="n">
        <v>130</v>
      </c>
      <c r="C145" t="inlineStr">
        <is>
          <t xml:space="preserve">CONCLUIDO	</t>
        </is>
      </c>
      <c r="D145" t="n">
        <v>3.6775</v>
      </c>
      <c r="E145" t="n">
        <v>27.19</v>
      </c>
      <c r="F145" t="n">
        <v>23.95</v>
      </c>
      <c r="G145" t="n">
        <v>159.65</v>
      </c>
      <c r="H145" t="n">
        <v>2.01</v>
      </c>
      <c r="I145" t="n">
        <v>9</v>
      </c>
      <c r="J145" t="n">
        <v>325.34</v>
      </c>
      <c r="K145" t="n">
        <v>59.19</v>
      </c>
      <c r="L145" t="n">
        <v>36.75</v>
      </c>
      <c r="M145" t="n">
        <v>7</v>
      </c>
      <c r="N145" t="n">
        <v>99.40000000000001</v>
      </c>
      <c r="O145" t="n">
        <v>40359.5</v>
      </c>
      <c r="P145" t="n">
        <v>395.51</v>
      </c>
      <c r="Q145" t="n">
        <v>452.56</v>
      </c>
      <c r="R145" t="n">
        <v>69.61</v>
      </c>
      <c r="S145" t="n">
        <v>57.64</v>
      </c>
      <c r="T145" t="n">
        <v>3896.36</v>
      </c>
      <c r="U145" t="n">
        <v>0.83</v>
      </c>
      <c r="V145" t="n">
        <v>0.89</v>
      </c>
      <c r="W145" t="n">
        <v>6.81</v>
      </c>
      <c r="X145" t="n">
        <v>0.22</v>
      </c>
      <c r="Y145" t="n">
        <v>1</v>
      </c>
      <c r="Z145" t="n">
        <v>10</v>
      </c>
      <c r="AA145" t="n">
        <v>580.4208652852508</v>
      </c>
      <c r="AB145" t="n">
        <v>794.157434244651</v>
      </c>
      <c r="AC145" t="n">
        <v>718.3641633273002</v>
      </c>
      <c r="AD145" t="n">
        <v>580420.8652852508</v>
      </c>
      <c r="AE145" t="n">
        <v>794157.434244651</v>
      </c>
      <c r="AF145" t="n">
        <v>1.735897378686703e-05</v>
      </c>
      <c r="AG145" t="n">
        <v>32</v>
      </c>
      <c r="AH145" t="n">
        <v>718364.1633273001</v>
      </c>
    </row>
    <row r="146">
      <c r="A146" t="n">
        <v>144</v>
      </c>
      <c r="B146" t="n">
        <v>130</v>
      </c>
      <c r="C146" t="inlineStr">
        <is>
          <t xml:space="preserve">CONCLUIDO	</t>
        </is>
      </c>
      <c r="D146" t="n">
        <v>3.6774</v>
      </c>
      <c r="E146" t="n">
        <v>27.19</v>
      </c>
      <c r="F146" t="n">
        <v>23.95</v>
      </c>
      <c r="G146" t="n">
        <v>159.65</v>
      </c>
      <c r="H146" t="n">
        <v>2.02</v>
      </c>
      <c r="I146" t="n">
        <v>9</v>
      </c>
      <c r="J146" t="n">
        <v>325.92</v>
      </c>
      <c r="K146" t="n">
        <v>59.19</v>
      </c>
      <c r="L146" t="n">
        <v>37</v>
      </c>
      <c r="M146" t="n">
        <v>7</v>
      </c>
      <c r="N146" t="n">
        <v>99.72</v>
      </c>
      <c r="O146" t="n">
        <v>40430.6</v>
      </c>
      <c r="P146" t="n">
        <v>395.73</v>
      </c>
      <c r="Q146" t="n">
        <v>452.59</v>
      </c>
      <c r="R146" t="n">
        <v>69.58</v>
      </c>
      <c r="S146" t="n">
        <v>57.64</v>
      </c>
      <c r="T146" t="n">
        <v>3881.42</v>
      </c>
      <c r="U146" t="n">
        <v>0.83</v>
      </c>
      <c r="V146" t="n">
        <v>0.89</v>
      </c>
      <c r="W146" t="n">
        <v>6.81</v>
      </c>
      <c r="X146" t="n">
        <v>0.22</v>
      </c>
      <c r="Y146" t="n">
        <v>1</v>
      </c>
      <c r="Z146" t="n">
        <v>10</v>
      </c>
      <c r="AA146" t="n">
        <v>580.5734931632007</v>
      </c>
      <c r="AB146" t="n">
        <v>794.366266440729</v>
      </c>
      <c r="AC146" t="n">
        <v>718.5530648716823</v>
      </c>
      <c r="AD146" t="n">
        <v>580573.4931632008</v>
      </c>
      <c r="AE146" t="n">
        <v>794366.2664407289</v>
      </c>
      <c r="AF146" t="n">
        <v>1.735850175494896e-05</v>
      </c>
      <c r="AG146" t="n">
        <v>32</v>
      </c>
      <c r="AH146" t="n">
        <v>718553.0648716823</v>
      </c>
    </row>
    <row r="147">
      <c r="A147" t="n">
        <v>145</v>
      </c>
      <c r="B147" t="n">
        <v>130</v>
      </c>
      <c r="C147" t="inlineStr">
        <is>
          <t xml:space="preserve">CONCLUIDO	</t>
        </is>
      </c>
      <c r="D147" t="n">
        <v>3.677</v>
      </c>
      <c r="E147" t="n">
        <v>27.2</v>
      </c>
      <c r="F147" t="n">
        <v>23.95</v>
      </c>
      <c r="G147" t="n">
        <v>159.67</v>
      </c>
      <c r="H147" t="n">
        <v>2.03</v>
      </c>
      <c r="I147" t="n">
        <v>9</v>
      </c>
      <c r="J147" t="n">
        <v>326.49</v>
      </c>
      <c r="K147" t="n">
        <v>59.19</v>
      </c>
      <c r="L147" t="n">
        <v>37.25</v>
      </c>
      <c r="M147" t="n">
        <v>7</v>
      </c>
      <c r="N147" t="n">
        <v>100.05</v>
      </c>
      <c r="O147" t="n">
        <v>40501.85</v>
      </c>
      <c r="P147" t="n">
        <v>395.85</v>
      </c>
      <c r="Q147" t="n">
        <v>452.57</v>
      </c>
      <c r="R147" t="n">
        <v>69.64</v>
      </c>
      <c r="S147" t="n">
        <v>57.64</v>
      </c>
      <c r="T147" t="n">
        <v>3915.26</v>
      </c>
      <c r="U147" t="n">
        <v>0.83</v>
      </c>
      <c r="V147" t="n">
        <v>0.89</v>
      </c>
      <c r="W147" t="n">
        <v>6.81</v>
      </c>
      <c r="X147" t="n">
        <v>0.23</v>
      </c>
      <c r="Y147" t="n">
        <v>1</v>
      </c>
      <c r="Z147" t="n">
        <v>10</v>
      </c>
      <c r="AA147" t="n">
        <v>580.6841767131432</v>
      </c>
      <c r="AB147" t="n">
        <v>794.5177085567739</v>
      </c>
      <c r="AC147" t="n">
        <v>718.6900535647222</v>
      </c>
      <c r="AD147" t="n">
        <v>580684.1767131432</v>
      </c>
      <c r="AE147" t="n">
        <v>794517.7085567738</v>
      </c>
      <c r="AF147" t="n">
        <v>1.73566136272767e-05</v>
      </c>
      <c r="AG147" t="n">
        <v>32</v>
      </c>
      <c r="AH147" t="n">
        <v>718690.0535647222</v>
      </c>
    </row>
    <row r="148">
      <c r="A148" t="n">
        <v>146</v>
      </c>
      <c r="B148" t="n">
        <v>130</v>
      </c>
      <c r="C148" t="inlineStr">
        <is>
          <t xml:space="preserve">CONCLUIDO	</t>
        </is>
      </c>
      <c r="D148" t="n">
        <v>3.6768</v>
      </c>
      <c r="E148" t="n">
        <v>27.2</v>
      </c>
      <c r="F148" t="n">
        <v>23.95</v>
      </c>
      <c r="G148" t="n">
        <v>159.69</v>
      </c>
      <c r="H148" t="n">
        <v>2.04</v>
      </c>
      <c r="I148" t="n">
        <v>9</v>
      </c>
      <c r="J148" t="n">
        <v>327.07</v>
      </c>
      <c r="K148" t="n">
        <v>59.19</v>
      </c>
      <c r="L148" t="n">
        <v>37.5</v>
      </c>
      <c r="M148" t="n">
        <v>7</v>
      </c>
      <c r="N148" t="n">
        <v>100.38</v>
      </c>
      <c r="O148" t="n">
        <v>40573.27</v>
      </c>
      <c r="P148" t="n">
        <v>396.16</v>
      </c>
      <c r="Q148" t="n">
        <v>452.56</v>
      </c>
      <c r="R148" t="n">
        <v>69.87</v>
      </c>
      <c r="S148" t="n">
        <v>57.64</v>
      </c>
      <c r="T148" t="n">
        <v>4025.63</v>
      </c>
      <c r="U148" t="n">
        <v>0.83</v>
      </c>
      <c r="V148" t="n">
        <v>0.89</v>
      </c>
      <c r="W148" t="n">
        <v>6.81</v>
      </c>
      <c r="X148" t="n">
        <v>0.23</v>
      </c>
      <c r="Y148" t="n">
        <v>1</v>
      </c>
      <c r="Z148" t="n">
        <v>10</v>
      </c>
      <c r="AA148" t="n">
        <v>580.9039808651979</v>
      </c>
      <c r="AB148" t="n">
        <v>794.8184542946899</v>
      </c>
      <c r="AC148" t="n">
        <v>718.9620965515109</v>
      </c>
      <c r="AD148" t="n">
        <v>580903.980865198</v>
      </c>
      <c r="AE148" t="n">
        <v>794818.4542946899</v>
      </c>
      <c r="AF148" t="n">
        <v>1.735566956344057e-05</v>
      </c>
      <c r="AG148" t="n">
        <v>32</v>
      </c>
      <c r="AH148" t="n">
        <v>718962.0965515109</v>
      </c>
    </row>
    <row r="149">
      <c r="A149" t="n">
        <v>147</v>
      </c>
      <c r="B149" t="n">
        <v>130</v>
      </c>
      <c r="C149" t="inlineStr">
        <is>
          <t xml:space="preserve">CONCLUIDO	</t>
        </is>
      </c>
      <c r="D149" t="n">
        <v>3.6762</v>
      </c>
      <c r="E149" t="n">
        <v>27.2</v>
      </c>
      <c r="F149" t="n">
        <v>23.96</v>
      </c>
      <c r="G149" t="n">
        <v>159.71</v>
      </c>
      <c r="H149" t="n">
        <v>2.05</v>
      </c>
      <c r="I149" t="n">
        <v>9</v>
      </c>
      <c r="J149" t="n">
        <v>327.65</v>
      </c>
      <c r="K149" t="n">
        <v>59.19</v>
      </c>
      <c r="L149" t="n">
        <v>37.75</v>
      </c>
      <c r="M149" t="n">
        <v>7</v>
      </c>
      <c r="N149" t="n">
        <v>100.71</v>
      </c>
      <c r="O149" t="n">
        <v>40644.83</v>
      </c>
      <c r="P149" t="n">
        <v>396.13</v>
      </c>
      <c r="Q149" t="n">
        <v>452.58</v>
      </c>
      <c r="R149" t="n">
        <v>69.97</v>
      </c>
      <c r="S149" t="n">
        <v>57.64</v>
      </c>
      <c r="T149" t="n">
        <v>4078.69</v>
      </c>
      <c r="U149" t="n">
        <v>0.82</v>
      </c>
      <c r="V149" t="n">
        <v>0.89</v>
      </c>
      <c r="W149" t="n">
        <v>6.81</v>
      </c>
      <c r="X149" t="n">
        <v>0.23</v>
      </c>
      <c r="Y149" t="n">
        <v>1</v>
      </c>
      <c r="Z149" t="n">
        <v>10</v>
      </c>
      <c r="AA149" t="n">
        <v>580.9451272036298</v>
      </c>
      <c r="AB149" t="n">
        <v>794.8747525301807</v>
      </c>
      <c r="AC149" t="n">
        <v>719.0130217624214</v>
      </c>
      <c r="AD149" t="n">
        <v>580945.1272036298</v>
      </c>
      <c r="AE149" t="n">
        <v>794874.7525301806</v>
      </c>
      <c r="AF149" t="n">
        <v>1.735283737193217e-05</v>
      </c>
      <c r="AG149" t="n">
        <v>32</v>
      </c>
      <c r="AH149" t="n">
        <v>719013.0217624215</v>
      </c>
    </row>
    <row r="150">
      <c r="A150" t="n">
        <v>148</v>
      </c>
      <c r="B150" t="n">
        <v>130</v>
      </c>
      <c r="C150" t="inlineStr">
        <is>
          <t xml:space="preserve">CONCLUIDO	</t>
        </is>
      </c>
      <c r="D150" t="n">
        <v>3.6764</v>
      </c>
      <c r="E150" t="n">
        <v>27.2</v>
      </c>
      <c r="F150" t="n">
        <v>23.96</v>
      </c>
      <c r="G150" t="n">
        <v>159.7</v>
      </c>
      <c r="H150" t="n">
        <v>2.06</v>
      </c>
      <c r="I150" t="n">
        <v>9</v>
      </c>
      <c r="J150" t="n">
        <v>328.23</v>
      </c>
      <c r="K150" t="n">
        <v>59.19</v>
      </c>
      <c r="L150" t="n">
        <v>38</v>
      </c>
      <c r="M150" t="n">
        <v>7</v>
      </c>
      <c r="N150" t="n">
        <v>101.04</v>
      </c>
      <c r="O150" t="n">
        <v>40716.56</v>
      </c>
      <c r="P150" t="n">
        <v>396.25</v>
      </c>
      <c r="Q150" t="n">
        <v>452.59</v>
      </c>
      <c r="R150" t="n">
        <v>69.95</v>
      </c>
      <c r="S150" t="n">
        <v>57.64</v>
      </c>
      <c r="T150" t="n">
        <v>4069.15</v>
      </c>
      <c r="U150" t="n">
        <v>0.82</v>
      </c>
      <c r="V150" t="n">
        <v>0.89</v>
      </c>
      <c r="W150" t="n">
        <v>6.81</v>
      </c>
      <c r="X150" t="n">
        <v>0.23</v>
      </c>
      <c r="Y150" t="n">
        <v>1</v>
      </c>
      <c r="Z150" t="n">
        <v>10</v>
      </c>
      <c r="AA150" t="n">
        <v>581.008175471495</v>
      </c>
      <c r="AB150" t="n">
        <v>794.961017951767</v>
      </c>
      <c r="AC150" t="n">
        <v>719.0910541332458</v>
      </c>
      <c r="AD150" t="n">
        <v>581008.1754714949</v>
      </c>
      <c r="AE150" t="n">
        <v>794961.017951767</v>
      </c>
      <c r="AF150" t="n">
        <v>1.73537814357683e-05</v>
      </c>
      <c r="AG150" t="n">
        <v>32</v>
      </c>
      <c r="AH150" t="n">
        <v>719091.0541332458</v>
      </c>
    </row>
    <row r="151">
      <c r="A151" t="n">
        <v>149</v>
      </c>
      <c r="B151" t="n">
        <v>130</v>
      </c>
      <c r="C151" t="inlineStr">
        <is>
          <t xml:space="preserve">CONCLUIDO	</t>
        </is>
      </c>
      <c r="D151" t="n">
        <v>3.6774</v>
      </c>
      <c r="E151" t="n">
        <v>27.19</v>
      </c>
      <c r="F151" t="n">
        <v>23.95</v>
      </c>
      <c r="G151" t="n">
        <v>159.65</v>
      </c>
      <c r="H151" t="n">
        <v>2.07</v>
      </c>
      <c r="I151" t="n">
        <v>9</v>
      </c>
      <c r="J151" t="n">
        <v>328.82</v>
      </c>
      <c r="K151" t="n">
        <v>59.19</v>
      </c>
      <c r="L151" t="n">
        <v>38.25</v>
      </c>
      <c r="M151" t="n">
        <v>7</v>
      </c>
      <c r="N151" t="n">
        <v>101.37</v>
      </c>
      <c r="O151" t="n">
        <v>40788.44</v>
      </c>
      <c r="P151" t="n">
        <v>396.18</v>
      </c>
      <c r="Q151" t="n">
        <v>452.57</v>
      </c>
      <c r="R151" t="n">
        <v>69.73999999999999</v>
      </c>
      <c r="S151" t="n">
        <v>57.64</v>
      </c>
      <c r="T151" t="n">
        <v>3965.32</v>
      </c>
      <c r="U151" t="n">
        <v>0.83</v>
      </c>
      <c r="V151" t="n">
        <v>0.89</v>
      </c>
      <c r="W151" t="n">
        <v>6.81</v>
      </c>
      <c r="X151" t="n">
        <v>0.22</v>
      </c>
      <c r="Y151" t="n">
        <v>1</v>
      </c>
      <c r="Z151" t="n">
        <v>10</v>
      </c>
      <c r="AA151" t="n">
        <v>580.8694608886024</v>
      </c>
      <c r="AB151" t="n">
        <v>794.7712225397979</v>
      </c>
      <c r="AC151" t="n">
        <v>718.9193725290156</v>
      </c>
      <c r="AD151" t="n">
        <v>580869.4608886023</v>
      </c>
      <c r="AE151" t="n">
        <v>794771.2225397979</v>
      </c>
      <c r="AF151" t="n">
        <v>1.735850175494896e-05</v>
      </c>
      <c r="AG151" t="n">
        <v>32</v>
      </c>
      <c r="AH151" t="n">
        <v>718919.3725290156</v>
      </c>
    </row>
    <row r="152">
      <c r="A152" t="n">
        <v>150</v>
      </c>
      <c r="B152" t="n">
        <v>130</v>
      </c>
      <c r="C152" t="inlineStr">
        <is>
          <t xml:space="preserve">CONCLUIDO	</t>
        </is>
      </c>
      <c r="D152" t="n">
        <v>3.6772</v>
      </c>
      <c r="E152" t="n">
        <v>27.19</v>
      </c>
      <c r="F152" t="n">
        <v>23.95</v>
      </c>
      <c r="G152" t="n">
        <v>159.66</v>
      </c>
      <c r="H152" t="n">
        <v>2.08</v>
      </c>
      <c r="I152" t="n">
        <v>9</v>
      </c>
      <c r="J152" t="n">
        <v>329.4</v>
      </c>
      <c r="K152" t="n">
        <v>59.19</v>
      </c>
      <c r="L152" t="n">
        <v>38.5</v>
      </c>
      <c r="M152" t="n">
        <v>7</v>
      </c>
      <c r="N152" t="n">
        <v>101.71</v>
      </c>
      <c r="O152" t="n">
        <v>40860.49</v>
      </c>
      <c r="P152" t="n">
        <v>396.21</v>
      </c>
      <c r="Q152" t="n">
        <v>452.58</v>
      </c>
      <c r="R152" t="n">
        <v>69.70999999999999</v>
      </c>
      <c r="S152" t="n">
        <v>57.64</v>
      </c>
      <c r="T152" t="n">
        <v>3947.93</v>
      </c>
      <c r="U152" t="n">
        <v>0.83</v>
      </c>
      <c r="V152" t="n">
        <v>0.89</v>
      </c>
      <c r="W152" t="n">
        <v>6.81</v>
      </c>
      <c r="X152" t="n">
        <v>0.23</v>
      </c>
      <c r="Y152" t="n">
        <v>1</v>
      </c>
      <c r="Z152" t="n">
        <v>10</v>
      </c>
      <c r="AA152" t="n">
        <v>580.905083496172</v>
      </c>
      <c r="AB152" t="n">
        <v>794.8199629630333</v>
      </c>
      <c r="AC152" t="n">
        <v>718.9634612346649</v>
      </c>
      <c r="AD152" t="n">
        <v>580905.083496172</v>
      </c>
      <c r="AE152" t="n">
        <v>794819.9629630332</v>
      </c>
      <c r="AF152" t="n">
        <v>1.735755769111283e-05</v>
      </c>
      <c r="AG152" t="n">
        <v>32</v>
      </c>
      <c r="AH152" t="n">
        <v>718963.4612346649</v>
      </c>
    </row>
    <row r="153">
      <c r="A153" t="n">
        <v>151</v>
      </c>
      <c r="B153" t="n">
        <v>130</v>
      </c>
      <c r="C153" t="inlineStr">
        <is>
          <t xml:space="preserve">CONCLUIDO	</t>
        </is>
      </c>
      <c r="D153" t="n">
        <v>3.6773</v>
      </c>
      <c r="E153" t="n">
        <v>27.19</v>
      </c>
      <c r="F153" t="n">
        <v>23.95</v>
      </c>
      <c r="G153" t="n">
        <v>159.66</v>
      </c>
      <c r="H153" t="n">
        <v>2.09</v>
      </c>
      <c r="I153" t="n">
        <v>9</v>
      </c>
      <c r="J153" t="n">
        <v>329.99</v>
      </c>
      <c r="K153" t="n">
        <v>59.19</v>
      </c>
      <c r="L153" t="n">
        <v>38.75</v>
      </c>
      <c r="M153" t="n">
        <v>7</v>
      </c>
      <c r="N153" t="n">
        <v>102.04</v>
      </c>
      <c r="O153" t="n">
        <v>40932.69</v>
      </c>
      <c r="P153" t="n">
        <v>395.62</v>
      </c>
      <c r="Q153" t="n">
        <v>452.6</v>
      </c>
      <c r="R153" t="n">
        <v>69.62</v>
      </c>
      <c r="S153" t="n">
        <v>57.64</v>
      </c>
      <c r="T153" t="n">
        <v>3904.45</v>
      </c>
      <c r="U153" t="n">
        <v>0.83</v>
      </c>
      <c r="V153" t="n">
        <v>0.89</v>
      </c>
      <c r="W153" t="n">
        <v>6.81</v>
      </c>
      <c r="X153" t="n">
        <v>0.22</v>
      </c>
      <c r="Y153" t="n">
        <v>1</v>
      </c>
      <c r="Z153" t="n">
        <v>10</v>
      </c>
      <c r="AA153" t="n">
        <v>580.5090804413688</v>
      </c>
      <c r="AB153" t="n">
        <v>794.2781341130299</v>
      </c>
      <c r="AC153" t="n">
        <v>718.4733437696443</v>
      </c>
      <c r="AD153" t="n">
        <v>580509.0804413689</v>
      </c>
      <c r="AE153" t="n">
        <v>794278.1341130298</v>
      </c>
      <c r="AF153" t="n">
        <v>1.735802972303089e-05</v>
      </c>
      <c r="AG153" t="n">
        <v>32</v>
      </c>
      <c r="AH153" t="n">
        <v>718473.3437696443</v>
      </c>
    </row>
    <row r="154">
      <c r="A154" t="n">
        <v>152</v>
      </c>
      <c r="B154" t="n">
        <v>130</v>
      </c>
      <c r="C154" t="inlineStr">
        <is>
          <t xml:space="preserve">CONCLUIDO	</t>
        </is>
      </c>
      <c r="D154" t="n">
        <v>3.6771</v>
      </c>
      <c r="E154" t="n">
        <v>27.2</v>
      </c>
      <c r="F154" t="n">
        <v>23.95</v>
      </c>
      <c r="G154" t="n">
        <v>159.67</v>
      </c>
      <c r="H154" t="n">
        <v>2.1</v>
      </c>
      <c r="I154" t="n">
        <v>9</v>
      </c>
      <c r="J154" t="n">
        <v>330.57</v>
      </c>
      <c r="K154" t="n">
        <v>59.19</v>
      </c>
      <c r="L154" t="n">
        <v>39</v>
      </c>
      <c r="M154" t="n">
        <v>7</v>
      </c>
      <c r="N154" t="n">
        <v>102.38</v>
      </c>
      <c r="O154" t="n">
        <v>41005.06</v>
      </c>
      <c r="P154" t="n">
        <v>395.52</v>
      </c>
      <c r="Q154" t="n">
        <v>452.58</v>
      </c>
      <c r="R154" t="n">
        <v>69.68000000000001</v>
      </c>
      <c r="S154" t="n">
        <v>57.64</v>
      </c>
      <c r="T154" t="n">
        <v>3932.69</v>
      </c>
      <c r="U154" t="n">
        <v>0.83</v>
      </c>
      <c r="V154" t="n">
        <v>0.89</v>
      </c>
      <c r="W154" t="n">
        <v>6.81</v>
      </c>
      <c r="X154" t="n">
        <v>0.23</v>
      </c>
      <c r="Y154" t="n">
        <v>1</v>
      </c>
      <c r="Z154" t="n">
        <v>10</v>
      </c>
      <c r="AA154" t="n">
        <v>580.459175653277</v>
      </c>
      <c r="AB154" t="n">
        <v>794.2098521803188</v>
      </c>
      <c r="AC154" t="n">
        <v>718.4115785687569</v>
      </c>
      <c r="AD154" t="n">
        <v>580459.1756532771</v>
      </c>
      <c r="AE154" t="n">
        <v>794209.8521803188</v>
      </c>
      <c r="AF154" t="n">
        <v>1.735708565919476e-05</v>
      </c>
      <c r="AG154" t="n">
        <v>32</v>
      </c>
      <c r="AH154" t="n">
        <v>718411.5785687569</v>
      </c>
    </row>
    <row r="155">
      <c r="A155" t="n">
        <v>153</v>
      </c>
      <c r="B155" t="n">
        <v>130</v>
      </c>
      <c r="C155" t="inlineStr">
        <is>
          <t xml:space="preserve">CONCLUIDO	</t>
        </is>
      </c>
      <c r="D155" t="n">
        <v>3.676</v>
      </c>
      <c r="E155" t="n">
        <v>27.2</v>
      </c>
      <c r="F155" t="n">
        <v>23.96</v>
      </c>
      <c r="G155" t="n">
        <v>159.72</v>
      </c>
      <c r="H155" t="n">
        <v>2.11</v>
      </c>
      <c r="I155" t="n">
        <v>9</v>
      </c>
      <c r="J155" t="n">
        <v>331.16</v>
      </c>
      <c r="K155" t="n">
        <v>59.19</v>
      </c>
      <c r="L155" t="n">
        <v>39.25</v>
      </c>
      <c r="M155" t="n">
        <v>7</v>
      </c>
      <c r="N155" t="n">
        <v>102.72</v>
      </c>
      <c r="O155" t="n">
        <v>41077.58</v>
      </c>
      <c r="P155" t="n">
        <v>395.65</v>
      </c>
      <c r="Q155" t="n">
        <v>452.58</v>
      </c>
      <c r="R155" t="n">
        <v>69.91</v>
      </c>
      <c r="S155" t="n">
        <v>57.64</v>
      </c>
      <c r="T155" t="n">
        <v>4046.57</v>
      </c>
      <c r="U155" t="n">
        <v>0.82</v>
      </c>
      <c r="V155" t="n">
        <v>0.89</v>
      </c>
      <c r="W155" t="n">
        <v>6.81</v>
      </c>
      <c r="X155" t="n">
        <v>0.23</v>
      </c>
      <c r="Y155" t="n">
        <v>1</v>
      </c>
      <c r="Z155" t="n">
        <v>10</v>
      </c>
      <c r="AA155" t="n">
        <v>580.6452077197634</v>
      </c>
      <c r="AB155" t="n">
        <v>794.4643894608408</v>
      </c>
      <c r="AC155" t="n">
        <v>718.6418231684712</v>
      </c>
      <c r="AD155" t="n">
        <v>580645.2077197634</v>
      </c>
      <c r="AE155" t="n">
        <v>794464.3894608408</v>
      </c>
      <c r="AF155" t="n">
        <v>1.735189330809604e-05</v>
      </c>
      <c r="AG155" t="n">
        <v>32</v>
      </c>
      <c r="AH155" t="n">
        <v>718641.8231684712</v>
      </c>
    </row>
    <row r="156">
      <c r="A156" t="n">
        <v>154</v>
      </c>
      <c r="B156" t="n">
        <v>130</v>
      </c>
      <c r="C156" t="inlineStr">
        <is>
          <t xml:space="preserve">CONCLUIDO	</t>
        </is>
      </c>
      <c r="D156" t="n">
        <v>3.6757</v>
      </c>
      <c r="E156" t="n">
        <v>27.21</v>
      </c>
      <c r="F156" t="n">
        <v>23.96</v>
      </c>
      <c r="G156" t="n">
        <v>159.74</v>
      </c>
      <c r="H156" t="n">
        <v>2.12</v>
      </c>
      <c r="I156" t="n">
        <v>9</v>
      </c>
      <c r="J156" t="n">
        <v>331.75</v>
      </c>
      <c r="K156" t="n">
        <v>59.19</v>
      </c>
      <c r="L156" t="n">
        <v>39.5</v>
      </c>
      <c r="M156" t="n">
        <v>7</v>
      </c>
      <c r="N156" t="n">
        <v>103.06</v>
      </c>
      <c r="O156" t="n">
        <v>41150.28</v>
      </c>
      <c r="P156" t="n">
        <v>395.71</v>
      </c>
      <c r="Q156" t="n">
        <v>452.63</v>
      </c>
      <c r="R156" t="n">
        <v>70</v>
      </c>
      <c r="S156" t="n">
        <v>57.64</v>
      </c>
      <c r="T156" t="n">
        <v>4094.79</v>
      </c>
      <c r="U156" t="n">
        <v>0.82</v>
      </c>
      <c r="V156" t="n">
        <v>0.88</v>
      </c>
      <c r="W156" t="n">
        <v>6.81</v>
      </c>
      <c r="X156" t="n">
        <v>0.24</v>
      </c>
      <c r="Y156" t="n">
        <v>1</v>
      </c>
      <c r="Z156" t="n">
        <v>10</v>
      </c>
      <c r="AA156" t="n">
        <v>580.7085152874816</v>
      </c>
      <c r="AB156" t="n">
        <v>794.5510096679258</v>
      </c>
      <c r="AC156" t="n">
        <v>718.7201764645641</v>
      </c>
      <c r="AD156" t="n">
        <v>580708.5152874816</v>
      </c>
      <c r="AE156" t="n">
        <v>794551.0096679258</v>
      </c>
      <c r="AF156" t="n">
        <v>1.735047721234184e-05</v>
      </c>
      <c r="AG156" t="n">
        <v>32</v>
      </c>
      <c r="AH156" t="n">
        <v>718720.1764645642</v>
      </c>
    </row>
    <row r="157">
      <c r="A157" t="n">
        <v>155</v>
      </c>
      <c r="B157" t="n">
        <v>130</v>
      </c>
      <c r="C157" t="inlineStr">
        <is>
          <t xml:space="preserve">CONCLUIDO	</t>
        </is>
      </c>
      <c r="D157" t="n">
        <v>3.6755</v>
      </c>
      <c r="E157" t="n">
        <v>27.21</v>
      </c>
      <c r="F157" t="n">
        <v>23.96</v>
      </c>
      <c r="G157" t="n">
        <v>159.75</v>
      </c>
      <c r="H157" t="n">
        <v>2.13</v>
      </c>
      <c r="I157" t="n">
        <v>9</v>
      </c>
      <c r="J157" t="n">
        <v>332.34</v>
      </c>
      <c r="K157" t="n">
        <v>59.19</v>
      </c>
      <c r="L157" t="n">
        <v>39.75</v>
      </c>
      <c r="M157" t="n">
        <v>7</v>
      </c>
      <c r="N157" t="n">
        <v>103.4</v>
      </c>
      <c r="O157" t="n">
        <v>41223.13</v>
      </c>
      <c r="P157" t="n">
        <v>395.77</v>
      </c>
      <c r="Q157" t="n">
        <v>452.56</v>
      </c>
      <c r="R157" t="n">
        <v>69.97</v>
      </c>
      <c r="S157" t="n">
        <v>57.64</v>
      </c>
      <c r="T157" t="n">
        <v>4076.84</v>
      </c>
      <c r="U157" t="n">
        <v>0.82</v>
      </c>
      <c r="V157" t="n">
        <v>0.88</v>
      </c>
      <c r="W157" t="n">
        <v>6.81</v>
      </c>
      <c r="X157" t="n">
        <v>0.24</v>
      </c>
      <c r="Y157" t="n">
        <v>1</v>
      </c>
      <c r="Z157" t="n">
        <v>10</v>
      </c>
      <c r="AA157" t="n">
        <v>580.7638869950027</v>
      </c>
      <c r="AB157" t="n">
        <v>794.6267716809834</v>
      </c>
      <c r="AC157" t="n">
        <v>718.7887078574283</v>
      </c>
      <c r="AD157" t="n">
        <v>580763.8869950027</v>
      </c>
      <c r="AE157" t="n">
        <v>794626.7716809835</v>
      </c>
      <c r="AF157" t="n">
        <v>1.734953314850571e-05</v>
      </c>
      <c r="AG157" t="n">
        <v>32</v>
      </c>
      <c r="AH157" t="n">
        <v>718788.7078574284</v>
      </c>
    </row>
    <row r="158">
      <c r="A158" t="n">
        <v>156</v>
      </c>
      <c r="B158" t="n">
        <v>130</v>
      </c>
      <c r="C158" t="inlineStr">
        <is>
          <t xml:space="preserve">CONCLUIDO	</t>
        </is>
      </c>
      <c r="D158" t="n">
        <v>3.6764</v>
      </c>
      <c r="E158" t="n">
        <v>27.2</v>
      </c>
      <c r="F158" t="n">
        <v>23.96</v>
      </c>
      <c r="G158" t="n">
        <v>159.7</v>
      </c>
      <c r="H158" t="n">
        <v>2.14</v>
      </c>
      <c r="I158" t="n">
        <v>9</v>
      </c>
      <c r="J158" t="n">
        <v>332.93</v>
      </c>
      <c r="K158" t="n">
        <v>59.19</v>
      </c>
      <c r="L158" t="n">
        <v>40</v>
      </c>
      <c r="M158" t="n">
        <v>7</v>
      </c>
      <c r="N158" t="n">
        <v>103.74</v>
      </c>
      <c r="O158" t="n">
        <v>41296.16</v>
      </c>
      <c r="P158" t="n">
        <v>395.22</v>
      </c>
      <c r="Q158" t="n">
        <v>452.56</v>
      </c>
      <c r="R158" t="n">
        <v>69.89</v>
      </c>
      <c r="S158" t="n">
        <v>57.64</v>
      </c>
      <c r="T158" t="n">
        <v>4038.33</v>
      </c>
      <c r="U158" t="n">
        <v>0.82</v>
      </c>
      <c r="V158" t="n">
        <v>0.89</v>
      </c>
      <c r="W158" t="n">
        <v>6.81</v>
      </c>
      <c r="X158" t="n">
        <v>0.23</v>
      </c>
      <c r="Y158" t="n">
        <v>1</v>
      </c>
      <c r="Z158" t="n">
        <v>10</v>
      </c>
      <c r="AA158" t="n">
        <v>580.3305539668868</v>
      </c>
      <c r="AB158" t="n">
        <v>794.0338663146114</v>
      </c>
      <c r="AC158" t="n">
        <v>718.2523885470748</v>
      </c>
      <c r="AD158" t="n">
        <v>580330.5539668868</v>
      </c>
      <c r="AE158" t="n">
        <v>794033.8663146114</v>
      </c>
      <c r="AF158" t="n">
        <v>1.73537814357683e-05</v>
      </c>
      <c r="AG158" t="n">
        <v>32</v>
      </c>
      <c r="AH158" t="n">
        <v>718252.3885470749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H11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75</v>
      </c>
      <c r="C2" t="inlineStr">
        <is>
          <t xml:space="preserve">CONCLUIDO	</t>
        </is>
      </c>
      <c r="D2" t="n">
        <v>2.346</v>
      </c>
      <c r="E2" t="n">
        <v>42.63</v>
      </c>
      <c r="F2" t="n">
        <v>31.92</v>
      </c>
      <c r="G2" t="n">
        <v>6.94</v>
      </c>
      <c r="H2" t="n">
        <v>0.12</v>
      </c>
      <c r="I2" t="n">
        <v>276</v>
      </c>
      <c r="J2" t="n">
        <v>150.44</v>
      </c>
      <c r="K2" t="n">
        <v>49.1</v>
      </c>
      <c r="L2" t="n">
        <v>1</v>
      </c>
      <c r="M2" t="n">
        <v>274</v>
      </c>
      <c r="N2" t="n">
        <v>25.34</v>
      </c>
      <c r="O2" t="n">
        <v>18787.76</v>
      </c>
      <c r="P2" t="n">
        <v>381.06</v>
      </c>
      <c r="Q2" t="n">
        <v>453.42</v>
      </c>
      <c r="R2" t="n">
        <v>329.23</v>
      </c>
      <c r="S2" t="n">
        <v>57.64</v>
      </c>
      <c r="T2" t="n">
        <v>132375.43</v>
      </c>
      <c r="U2" t="n">
        <v>0.18</v>
      </c>
      <c r="V2" t="n">
        <v>0.66</v>
      </c>
      <c r="W2" t="n">
        <v>7.25</v>
      </c>
      <c r="X2" t="n">
        <v>8.17</v>
      </c>
      <c r="Y2" t="n">
        <v>1</v>
      </c>
      <c r="Z2" t="n">
        <v>10</v>
      </c>
      <c r="AA2" t="n">
        <v>892.7573800899142</v>
      </c>
      <c r="AB2" t="n">
        <v>1221.510033114929</v>
      </c>
      <c r="AC2" t="n">
        <v>1104.930829954538</v>
      </c>
      <c r="AD2" t="n">
        <v>892757.3800899142</v>
      </c>
      <c r="AE2" t="n">
        <v>1221510.033114929</v>
      </c>
      <c r="AF2" t="n">
        <v>1.382497671136269e-05</v>
      </c>
      <c r="AG2" t="n">
        <v>50</v>
      </c>
      <c r="AH2" t="n">
        <v>1104930.829954538</v>
      </c>
    </row>
    <row r="3">
      <c r="A3" t="n">
        <v>1</v>
      </c>
      <c r="B3" t="n">
        <v>75</v>
      </c>
      <c r="C3" t="inlineStr">
        <is>
          <t xml:space="preserve">CONCLUIDO	</t>
        </is>
      </c>
      <c r="D3" t="n">
        <v>2.607</v>
      </c>
      <c r="E3" t="n">
        <v>38.36</v>
      </c>
      <c r="F3" t="n">
        <v>29.79</v>
      </c>
      <c r="G3" t="n">
        <v>8.68</v>
      </c>
      <c r="H3" t="n">
        <v>0.15</v>
      </c>
      <c r="I3" t="n">
        <v>206</v>
      </c>
      <c r="J3" t="n">
        <v>150.78</v>
      </c>
      <c r="K3" t="n">
        <v>49.1</v>
      </c>
      <c r="L3" t="n">
        <v>1.25</v>
      </c>
      <c r="M3" t="n">
        <v>204</v>
      </c>
      <c r="N3" t="n">
        <v>25.44</v>
      </c>
      <c r="O3" t="n">
        <v>18830.65</v>
      </c>
      <c r="P3" t="n">
        <v>355.39</v>
      </c>
      <c r="Q3" t="n">
        <v>453.25</v>
      </c>
      <c r="R3" t="n">
        <v>259.34</v>
      </c>
      <c r="S3" t="n">
        <v>57.64</v>
      </c>
      <c r="T3" t="n">
        <v>97778.14999999999</v>
      </c>
      <c r="U3" t="n">
        <v>0.22</v>
      </c>
      <c r="V3" t="n">
        <v>0.71</v>
      </c>
      <c r="W3" t="n">
        <v>7.15</v>
      </c>
      <c r="X3" t="n">
        <v>6.05</v>
      </c>
      <c r="Y3" t="n">
        <v>1</v>
      </c>
      <c r="Z3" t="n">
        <v>10</v>
      </c>
      <c r="AA3" t="n">
        <v>776.527574878465</v>
      </c>
      <c r="AB3" t="n">
        <v>1062.479285927513</v>
      </c>
      <c r="AC3" t="n">
        <v>961.0777540776342</v>
      </c>
      <c r="AD3" t="n">
        <v>776527.5748784649</v>
      </c>
      <c r="AE3" t="n">
        <v>1062479.285927513</v>
      </c>
      <c r="AF3" t="n">
        <v>1.536304956799766e-05</v>
      </c>
      <c r="AG3" t="n">
        <v>45</v>
      </c>
      <c r="AH3" t="n">
        <v>961077.7540776342</v>
      </c>
    </row>
    <row r="4">
      <c r="A4" t="n">
        <v>2</v>
      </c>
      <c r="B4" t="n">
        <v>75</v>
      </c>
      <c r="C4" t="inlineStr">
        <is>
          <t xml:space="preserve">CONCLUIDO	</t>
        </is>
      </c>
      <c r="D4" t="n">
        <v>2.7977</v>
      </c>
      <c r="E4" t="n">
        <v>35.74</v>
      </c>
      <c r="F4" t="n">
        <v>28.46</v>
      </c>
      <c r="G4" t="n">
        <v>10.41</v>
      </c>
      <c r="H4" t="n">
        <v>0.18</v>
      </c>
      <c r="I4" t="n">
        <v>164</v>
      </c>
      <c r="J4" t="n">
        <v>151.13</v>
      </c>
      <c r="K4" t="n">
        <v>49.1</v>
      </c>
      <c r="L4" t="n">
        <v>1.5</v>
      </c>
      <c r="M4" t="n">
        <v>162</v>
      </c>
      <c r="N4" t="n">
        <v>25.54</v>
      </c>
      <c r="O4" t="n">
        <v>18873.58</v>
      </c>
      <c r="P4" t="n">
        <v>339.17</v>
      </c>
      <c r="Q4" t="n">
        <v>453.02</v>
      </c>
      <c r="R4" t="n">
        <v>216.76</v>
      </c>
      <c r="S4" t="n">
        <v>57.64</v>
      </c>
      <c r="T4" t="n">
        <v>76697.5</v>
      </c>
      <c r="U4" t="n">
        <v>0.27</v>
      </c>
      <c r="V4" t="n">
        <v>0.75</v>
      </c>
      <c r="W4" t="n">
        <v>7.05</v>
      </c>
      <c r="X4" t="n">
        <v>4.72</v>
      </c>
      <c r="Y4" t="n">
        <v>1</v>
      </c>
      <c r="Z4" t="n">
        <v>10</v>
      </c>
      <c r="AA4" t="n">
        <v>708.3877980803375</v>
      </c>
      <c r="AB4" t="n">
        <v>969.2474371975241</v>
      </c>
      <c r="AC4" t="n">
        <v>876.7438221387134</v>
      </c>
      <c r="AD4" t="n">
        <v>708387.7980803375</v>
      </c>
      <c r="AE4" t="n">
        <v>969247.437197524</v>
      </c>
      <c r="AF4" t="n">
        <v>1.648684456324782e-05</v>
      </c>
      <c r="AG4" t="n">
        <v>42</v>
      </c>
      <c r="AH4" t="n">
        <v>876743.8221387134</v>
      </c>
    </row>
    <row r="5">
      <c r="A5" t="n">
        <v>3</v>
      </c>
      <c r="B5" t="n">
        <v>75</v>
      </c>
      <c r="C5" t="inlineStr">
        <is>
          <t xml:space="preserve">CONCLUIDO	</t>
        </is>
      </c>
      <c r="D5" t="n">
        <v>2.9252</v>
      </c>
      <c r="E5" t="n">
        <v>34.19</v>
      </c>
      <c r="F5" t="n">
        <v>27.72</v>
      </c>
      <c r="G5" t="n">
        <v>12.14</v>
      </c>
      <c r="H5" t="n">
        <v>0.2</v>
      </c>
      <c r="I5" t="n">
        <v>137</v>
      </c>
      <c r="J5" t="n">
        <v>151.48</v>
      </c>
      <c r="K5" t="n">
        <v>49.1</v>
      </c>
      <c r="L5" t="n">
        <v>1.75</v>
      </c>
      <c r="M5" t="n">
        <v>135</v>
      </c>
      <c r="N5" t="n">
        <v>25.64</v>
      </c>
      <c r="O5" t="n">
        <v>18916.54</v>
      </c>
      <c r="P5" t="n">
        <v>330.08</v>
      </c>
      <c r="Q5" t="n">
        <v>453.02</v>
      </c>
      <c r="R5" t="n">
        <v>192.02</v>
      </c>
      <c r="S5" t="n">
        <v>57.64</v>
      </c>
      <c r="T5" t="n">
        <v>64461.58</v>
      </c>
      <c r="U5" t="n">
        <v>0.3</v>
      </c>
      <c r="V5" t="n">
        <v>0.77</v>
      </c>
      <c r="W5" t="n">
        <v>7.03</v>
      </c>
      <c r="X5" t="n">
        <v>3.99</v>
      </c>
      <c r="Y5" t="n">
        <v>1</v>
      </c>
      <c r="Z5" t="n">
        <v>10</v>
      </c>
      <c r="AA5" t="n">
        <v>667.5393998784439</v>
      </c>
      <c r="AB5" t="n">
        <v>913.3568566735504</v>
      </c>
      <c r="AC5" t="n">
        <v>826.1873601770255</v>
      </c>
      <c r="AD5" t="n">
        <v>667539.3998784439</v>
      </c>
      <c r="AE5" t="n">
        <v>913356.8566735504</v>
      </c>
      <c r="AF5" t="n">
        <v>1.723820199321318e-05</v>
      </c>
      <c r="AG5" t="n">
        <v>40</v>
      </c>
      <c r="AH5" t="n">
        <v>826187.3601770255</v>
      </c>
    </row>
    <row r="6">
      <c r="A6" t="n">
        <v>4</v>
      </c>
      <c r="B6" t="n">
        <v>75</v>
      </c>
      <c r="C6" t="inlineStr">
        <is>
          <t xml:space="preserve">CONCLUIDO	</t>
        </is>
      </c>
      <c r="D6" t="n">
        <v>3.033</v>
      </c>
      <c r="E6" t="n">
        <v>32.97</v>
      </c>
      <c r="F6" t="n">
        <v>27.12</v>
      </c>
      <c r="G6" t="n">
        <v>13.91</v>
      </c>
      <c r="H6" t="n">
        <v>0.23</v>
      </c>
      <c r="I6" t="n">
        <v>117</v>
      </c>
      <c r="J6" t="n">
        <v>151.83</v>
      </c>
      <c r="K6" t="n">
        <v>49.1</v>
      </c>
      <c r="L6" t="n">
        <v>2</v>
      </c>
      <c r="M6" t="n">
        <v>115</v>
      </c>
      <c r="N6" t="n">
        <v>25.73</v>
      </c>
      <c r="O6" t="n">
        <v>18959.54</v>
      </c>
      <c r="P6" t="n">
        <v>322.55</v>
      </c>
      <c r="Q6" t="n">
        <v>452.88</v>
      </c>
      <c r="R6" t="n">
        <v>172.62</v>
      </c>
      <c r="S6" t="n">
        <v>57.64</v>
      </c>
      <c r="T6" t="n">
        <v>54864.73</v>
      </c>
      <c r="U6" t="n">
        <v>0.33</v>
      </c>
      <c r="V6" t="n">
        <v>0.78</v>
      </c>
      <c r="W6" t="n">
        <v>6.99</v>
      </c>
      <c r="X6" t="n">
        <v>3.39</v>
      </c>
      <c r="Y6" t="n">
        <v>1</v>
      </c>
      <c r="Z6" t="n">
        <v>10</v>
      </c>
      <c r="AA6" t="n">
        <v>640.8339322335277</v>
      </c>
      <c r="AB6" t="n">
        <v>876.8172576796941</v>
      </c>
      <c r="AC6" t="n">
        <v>793.1350492274936</v>
      </c>
      <c r="AD6" t="n">
        <v>640833.9322335277</v>
      </c>
      <c r="AE6" t="n">
        <v>876817.2576796941</v>
      </c>
      <c r="AF6" t="n">
        <v>1.787346733399958e-05</v>
      </c>
      <c r="AG6" t="n">
        <v>39</v>
      </c>
      <c r="AH6" t="n">
        <v>793135.0492274936</v>
      </c>
    </row>
    <row r="7">
      <c r="A7" t="n">
        <v>5</v>
      </c>
      <c r="B7" t="n">
        <v>75</v>
      </c>
      <c r="C7" t="inlineStr">
        <is>
          <t xml:space="preserve">CONCLUIDO	</t>
        </is>
      </c>
      <c r="D7" t="n">
        <v>3.1125</v>
      </c>
      <c r="E7" t="n">
        <v>32.13</v>
      </c>
      <c r="F7" t="n">
        <v>26.71</v>
      </c>
      <c r="G7" t="n">
        <v>15.56</v>
      </c>
      <c r="H7" t="n">
        <v>0.26</v>
      </c>
      <c r="I7" t="n">
        <v>103</v>
      </c>
      <c r="J7" t="n">
        <v>152.18</v>
      </c>
      <c r="K7" t="n">
        <v>49.1</v>
      </c>
      <c r="L7" t="n">
        <v>2.25</v>
      </c>
      <c r="M7" t="n">
        <v>101</v>
      </c>
      <c r="N7" t="n">
        <v>25.83</v>
      </c>
      <c r="O7" t="n">
        <v>19002.56</v>
      </c>
      <c r="P7" t="n">
        <v>317.23</v>
      </c>
      <c r="Q7" t="n">
        <v>452.83</v>
      </c>
      <c r="R7" t="n">
        <v>159.18</v>
      </c>
      <c r="S7" t="n">
        <v>57.64</v>
      </c>
      <c r="T7" t="n">
        <v>48214.23</v>
      </c>
      <c r="U7" t="n">
        <v>0.36</v>
      </c>
      <c r="V7" t="n">
        <v>0.79</v>
      </c>
      <c r="W7" t="n">
        <v>6.97</v>
      </c>
      <c r="X7" t="n">
        <v>2.97</v>
      </c>
      <c r="Y7" t="n">
        <v>1</v>
      </c>
      <c r="Z7" t="n">
        <v>10</v>
      </c>
      <c r="AA7" t="n">
        <v>619.8076225865707</v>
      </c>
      <c r="AB7" t="n">
        <v>848.0481332054138</v>
      </c>
      <c r="AC7" t="n">
        <v>767.1116096153187</v>
      </c>
      <c r="AD7" t="n">
        <v>619807.6225865707</v>
      </c>
      <c r="AE7" t="n">
        <v>848048.1332054138</v>
      </c>
      <c r="AF7" t="n">
        <v>1.834196079033093e-05</v>
      </c>
      <c r="AG7" t="n">
        <v>38</v>
      </c>
      <c r="AH7" t="n">
        <v>767111.6096153187</v>
      </c>
    </row>
    <row r="8">
      <c r="A8" t="n">
        <v>6</v>
      </c>
      <c r="B8" t="n">
        <v>75</v>
      </c>
      <c r="C8" t="inlineStr">
        <is>
          <t xml:space="preserve">CONCLUIDO	</t>
        </is>
      </c>
      <c r="D8" t="n">
        <v>3.1832</v>
      </c>
      <c r="E8" t="n">
        <v>31.41</v>
      </c>
      <c r="F8" t="n">
        <v>26.36</v>
      </c>
      <c r="G8" t="n">
        <v>17.38</v>
      </c>
      <c r="H8" t="n">
        <v>0.29</v>
      </c>
      <c r="I8" t="n">
        <v>91</v>
      </c>
      <c r="J8" t="n">
        <v>152.53</v>
      </c>
      <c r="K8" t="n">
        <v>49.1</v>
      </c>
      <c r="L8" t="n">
        <v>2.5</v>
      </c>
      <c r="M8" t="n">
        <v>89</v>
      </c>
      <c r="N8" t="n">
        <v>25.93</v>
      </c>
      <c r="O8" t="n">
        <v>19045.63</v>
      </c>
      <c r="P8" t="n">
        <v>312.7</v>
      </c>
      <c r="Q8" t="n">
        <v>452.73</v>
      </c>
      <c r="R8" t="n">
        <v>148.05</v>
      </c>
      <c r="S8" t="n">
        <v>57.64</v>
      </c>
      <c r="T8" t="n">
        <v>42708.47</v>
      </c>
      <c r="U8" t="n">
        <v>0.39</v>
      </c>
      <c r="V8" t="n">
        <v>0.8</v>
      </c>
      <c r="W8" t="n">
        <v>6.94</v>
      </c>
      <c r="X8" t="n">
        <v>2.63</v>
      </c>
      <c r="Y8" t="n">
        <v>1</v>
      </c>
      <c r="Z8" t="n">
        <v>10</v>
      </c>
      <c r="AA8" t="n">
        <v>600.7995436124324</v>
      </c>
      <c r="AB8" t="n">
        <v>822.0404409757375</v>
      </c>
      <c r="AC8" t="n">
        <v>743.5860550300175</v>
      </c>
      <c r="AD8" t="n">
        <v>600799.5436124324</v>
      </c>
      <c r="AE8" t="n">
        <v>822040.4409757375</v>
      </c>
      <c r="AF8" t="n">
        <v>1.875859585149603e-05</v>
      </c>
      <c r="AG8" t="n">
        <v>37</v>
      </c>
      <c r="AH8" t="n">
        <v>743586.0550300175</v>
      </c>
    </row>
    <row r="9">
      <c r="A9" t="n">
        <v>7</v>
      </c>
      <c r="B9" t="n">
        <v>75</v>
      </c>
      <c r="C9" t="inlineStr">
        <is>
          <t xml:space="preserve">CONCLUIDO	</t>
        </is>
      </c>
      <c r="D9" t="n">
        <v>3.2411</v>
      </c>
      <c r="E9" t="n">
        <v>30.85</v>
      </c>
      <c r="F9" t="n">
        <v>26.07</v>
      </c>
      <c r="G9" t="n">
        <v>19.08</v>
      </c>
      <c r="H9" t="n">
        <v>0.32</v>
      </c>
      <c r="I9" t="n">
        <v>82</v>
      </c>
      <c r="J9" t="n">
        <v>152.88</v>
      </c>
      <c r="K9" t="n">
        <v>49.1</v>
      </c>
      <c r="L9" t="n">
        <v>2.75</v>
      </c>
      <c r="M9" t="n">
        <v>80</v>
      </c>
      <c r="N9" t="n">
        <v>26.03</v>
      </c>
      <c r="O9" t="n">
        <v>19088.72</v>
      </c>
      <c r="P9" t="n">
        <v>308.85</v>
      </c>
      <c r="Q9" t="n">
        <v>452.72</v>
      </c>
      <c r="R9" t="n">
        <v>138.38</v>
      </c>
      <c r="S9" t="n">
        <v>57.64</v>
      </c>
      <c r="T9" t="n">
        <v>37918.55</v>
      </c>
      <c r="U9" t="n">
        <v>0.42</v>
      </c>
      <c r="V9" t="n">
        <v>0.8100000000000001</v>
      </c>
      <c r="W9" t="n">
        <v>6.94</v>
      </c>
      <c r="X9" t="n">
        <v>2.34</v>
      </c>
      <c r="Y9" t="n">
        <v>1</v>
      </c>
      <c r="Z9" t="n">
        <v>10</v>
      </c>
      <c r="AA9" t="n">
        <v>583.8363685431788</v>
      </c>
      <c r="AB9" t="n">
        <v>798.8306764835173</v>
      </c>
      <c r="AC9" t="n">
        <v>722.5913978858257</v>
      </c>
      <c r="AD9" t="n">
        <v>583836.3685431788</v>
      </c>
      <c r="AE9" t="n">
        <v>798830.6764835173</v>
      </c>
      <c r="AF9" t="n">
        <v>1.909980051969207e-05</v>
      </c>
      <c r="AG9" t="n">
        <v>36</v>
      </c>
      <c r="AH9" t="n">
        <v>722591.3978858257</v>
      </c>
    </row>
    <row r="10">
      <c r="A10" t="n">
        <v>8</v>
      </c>
      <c r="B10" t="n">
        <v>75</v>
      </c>
      <c r="C10" t="inlineStr">
        <is>
          <t xml:space="preserve">CONCLUIDO	</t>
        </is>
      </c>
      <c r="D10" t="n">
        <v>3.2939</v>
      </c>
      <c r="E10" t="n">
        <v>30.36</v>
      </c>
      <c r="F10" t="n">
        <v>25.82</v>
      </c>
      <c r="G10" t="n">
        <v>20.94</v>
      </c>
      <c r="H10" t="n">
        <v>0.35</v>
      </c>
      <c r="I10" t="n">
        <v>74</v>
      </c>
      <c r="J10" t="n">
        <v>153.23</v>
      </c>
      <c r="K10" t="n">
        <v>49.1</v>
      </c>
      <c r="L10" t="n">
        <v>3</v>
      </c>
      <c r="M10" t="n">
        <v>72</v>
      </c>
      <c r="N10" t="n">
        <v>26.13</v>
      </c>
      <c r="O10" t="n">
        <v>19131.85</v>
      </c>
      <c r="P10" t="n">
        <v>305.47</v>
      </c>
      <c r="Q10" t="n">
        <v>452.71</v>
      </c>
      <c r="R10" t="n">
        <v>130.53</v>
      </c>
      <c r="S10" t="n">
        <v>57.64</v>
      </c>
      <c r="T10" t="n">
        <v>34033.03</v>
      </c>
      <c r="U10" t="n">
        <v>0.44</v>
      </c>
      <c r="V10" t="n">
        <v>0.82</v>
      </c>
      <c r="W10" t="n">
        <v>6.91</v>
      </c>
      <c r="X10" t="n">
        <v>2.09</v>
      </c>
      <c r="Y10" t="n">
        <v>1</v>
      </c>
      <c r="Z10" t="n">
        <v>10</v>
      </c>
      <c r="AA10" t="n">
        <v>576.86420384223</v>
      </c>
      <c r="AB10" t="n">
        <v>789.2910531494813</v>
      </c>
      <c r="AC10" t="n">
        <v>713.9622228138447</v>
      </c>
      <c r="AD10" t="n">
        <v>576864.20384223</v>
      </c>
      <c r="AE10" t="n">
        <v>789291.0531494813</v>
      </c>
      <c r="AF10" t="n">
        <v>1.941095089068949e-05</v>
      </c>
      <c r="AG10" t="n">
        <v>36</v>
      </c>
      <c r="AH10" t="n">
        <v>713962.2228138447</v>
      </c>
    </row>
    <row r="11">
      <c r="A11" t="n">
        <v>9</v>
      </c>
      <c r="B11" t="n">
        <v>75</v>
      </c>
      <c r="C11" t="inlineStr">
        <is>
          <t xml:space="preserve">CONCLUIDO	</t>
        </is>
      </c>
      <c r="D11" t="n">
        <v>3.3298</v>
      </c>
      <c r="E11" t="n">
        <v>30.03</v>
      </c>
      <c r="F11" t="n">
        <v>25.68</v>
      </c>
      <c r="G11" t="n">
        <v>22.66</v>
      </c>
      <c r="H11" t="n">
        <v>0.37</v>
      </c>
      <c r="I11" t="n">
        <v>68</v>
      </c>
      <c r="J11" t="n">
        <v>153.58</v>
      </c>
      <c r="K11" t="n">
        <v>49.1</v>
      </c>
      <c r="L11" t="n">
        <v>3.25</v>
      </c>
      <c r="M11" t="n">
        <v>66</v>
      </c>
      <c r="N11" t="n">
        <v>26.23</v>
      </c>
      <c r="O11" t="n">
        <v>19175.02</v>
      </c>
      <c r="P11" t="n">
        <v>303.47</v>
      </c>
      <c r="Q11" t="n">
        <v>452.74</v>
      </c>
      <c r="R11" t="n">
        <v>125.81</v>
      </c>
      <c r="S11" t="n">
        <v>57.64</v>
      </c>
      <c r="T11" t="n">
        <v>31701.24</v>
      </c>
      <c r="U11" t="n">
        <v>0.46</v>
      </c>
      <c r="V11" t="n">
        <v>0.83</v>
      </c>
      <c r="W11" t="n">
        <v>6.91</v>
      </c>
      <c r="X11" t="n">
        <v>1.95</v>
      </c>
      <c r="Y11" t="n">
        <v>1</v>
      </c>
      <c r="Z11" t="n">
        <v>10</v>
      </c>
      <c r="AA11" t="n">
        <v>563.5782064504156</v>
      </c>
      <c r="AB11" t="n">
        <v>771.112565381163</v>
      </c>
      <c r="AC11" t="n">
        <v>697.518664404467</v>
      </c>
      <c r="AD11" t="n">
        <v>563578.2064504155</v>
      </c>
      <c r="AE11" t="n">
        <v>771112.565381163</v>
      </c>
      <c r="AF11" t="n">
        <v>1.962250957096994e-05</v>
      </c>
      <c r="AG11" t="n">
        <v>35</v>
      </c>
      <c r="AH11" t="n">
        <v>697518.664404467</v>
      </c>
    </row>
    <row r="12">
      <c r="A12" t="n">
        <v>10</v>
      </c>
      <c r="B12" t="n">
        <v>75</v>
      </c>
      <c r="C12" t="inlineStr">
        <is>
          <t xml:space="preserve">CONCLUIDO	</t>
        </is>
      </c>
      <c r="D12" t="n">
        <v>3.3636</v>
      </c>
      <c r="E12" t="n">
        <v>29.73</v>
      </c>
      <c r="F12" t="n">
        <v>25.53</v>
      </c>
      <c r="G12" t="n">
        <v>24.31</v>
      </c>
      <c r="H12" t="n">
        <v>0.4</v>
      </c>
      <c r="I12" t="n">
        <v>63</v>
      </c>
      <c r="J12" t="n">
        <v>153.93</v>
      </c>
      <c r="K12" t="n">
        <v>49.1</v>
      </c>
      <c r="L12" t="n">
        <v>3.5</v>
      </c>
      <c r="M12" t="n">
        <v>61</v>
      </c>
      <c r="N12" t="n">
        <v>26.33</v>
      </c>
      <c r="O12" t="n">
        <v>19218.22</v>
      </c>
      <c r="P12" t="n">
        <v>301.31</v>
      </c>
      <c r="Q12" t="n">
        <v>452.75</v>
      </c>
      <c r="R12" t="n">
        <v>120.75</v>
      </c>
      <c r="S12" t="n">
        <v>57.64</v>
      </c>
      <c r="T12" t="n">
        <v>29198.35</v>
      </c>
      <c r="U12" t="n">
        <v>0.48</v>
      </c>
      <c r="V12" t="n">
        <v>0.83</v>
      </c>
      <c r="W12" t="n">
        <v>6.9</v>
      </c>
      <c r="X12" t="n">
        <v>1.8</v>
      </c>
      <c r="Y12" t="n">
        <v>1</v>
      </c>
      <c r="Z12" t="n">
        <v>10</v>
      </c>
      <c r="AA12" t="n">
        <v>559.3356166912541</v>
      </c>
      <c r="AB12" t="n">
        <v>765.307666902828</v>
      </c>
      <c r="AC12" t="n">
        <v>692.2677772896778</v>
      </c>
      <c r="AD12" t="n">
        <v>559335.6166912541</v>
      </c>
      <c r="AE12" t="n">
        <v>765307.666902828</v>
      </c>
      <c r="AF12" t="n">
        <v>1.982169295240389e-05</v>
      </c>
      <c r="AG12" t="n">
        <v>35</v>
      </c>
      <c r="AH12" t="n">
        <v>692267.7772896779</v>
      </c>
    </row>
    <row r="13">
      <c r="A13" t="n">
        <v>11</v>
      </c>
      <c r="B13" t="n">
        <v>75</v>
      </c>
      <c r="C13" t="inlineStr">
        <is>
          <t xml:space="preserve">CONCLUIDO	</t>
        </is>
      </c>
      <c r="D13" t="n">
        <v>3.3884</v>
      </c>
      <c r="E13" t="n">
        <v>29.51</v>
      </c>
      <c r="F13" t="n">
        <v>25.43</v>
      </c>
      <c r="G13" t="n">
        <v>25.86</v>
      </c>
      <c r="H13" t="n">
        <v>0.43</v>
      </c>
      <c r="I13" t="n">
        <v>59</v>
      </c>
      <c r="J13" t="n">
        <v>154.28</v>
      </c>
      <c r="K13" t="n">
        <v>49.1</v>
      </c>
      <c r="L13" t="n">
        <v>3.75</v>
      </c>
      <c r="M13" t="n">
        <v>57</v>
      </c>
      <c r="N13" t="n">
        <v>26.43</v>
      </c>
      <c r="O13" t="n">
        <v>19261.45</v>
      </c>
      <c r="P13" t="n">
        <v>299.78</v>
      </c>
      <c r="Q13" t="n">
        <v>452.88</v>
      </c>
      <c r="R13" t="n">
        <v>117.64</v>
      </c>
      <c r="S13" t="n">
        <v>57.64</v>
      </c>
      <c r="T13" t="n">
        <v>27662.01</v>
      </c>
      <c r="U13" t="n">
        <v>0.49</v>
      </c>
      <c r="V13" t="n">
        <v>0.83</v>
      </c>
      <c r="W13" t="n">
        <v>6.9</v>
      </c>
      <c r="X13" t="n">
        <v>1.7</v>
      </c>
      <c r="Y13" t="n">
        <v>1</v>
      </c>
      <c r="Z13" t="n">
        <v>10</v>
      </c>
      <c r="AA13" t="n">
        <v>556.3272338799359</v>
      </c>
      <c r="AB13" t="n">
        <v>761.1914648198999</v>
      </c>
      <c r="AC13" t="n">
        <v>688.5444197564185</v>
      </c>
      <c r="AD13" t="n">
        <v>556327.2338799359</v>
      </c>
      <c r="AE13" t="n">
        <v>761191.4648198999</v>
      </c>
      <c r="AF13" t="n">
        <v>1.996783933878146e-05</v>
      </c>
      <c r="AG13" t="n">
        <v>35</v>
      </c>
      <c r="AH13" t="n">
        <v>688544.4197564186</v>
      </c>
    </row>
    <row r="14">
      <c r="A14" t="n">
        <v>12</v>
      </c>
      <c r="B14" t="n">
        <v>75</v>
      </c>
      <c r="C14" t="inlineStr">
        <is>
          <t xml:space="preserve">CONCLUIDO	</t>
        </is>
      </c>
      <c r="D14" t="n">
        <v>3.4218</v>
      </c>
      <c r="E14" t="n">
        <v>29.22</v>
      </c>
      <c r="F14" t="n">
        <v>25.27</v>
      </c>
      <c r="G14" t="n">
        <v>27.56</v>
      </c>
      <c r="H14" t="n">
        <v>0.46</v>
      </c>
      <c r="I14" t="n">
        <v>55</v>
      </c>
      <c r="J14" t="n">
        <v>154.63</v>
      </c>
      <c r="K14" t="n">
        <v>49.1</v>
      </c>
      <c r="L14" t="n">
        <v>4</v>
      </c>
      <c r="M14" t="n">
        <v>53</v>
      </c>
      <c r="N14" t="n">
        <v>26.53</v>
      </c>
      <c r="O14" t="n">
        <v>19304.72</v>
      </c>
      <c r="P14" t="n">
        <v>297.41</v>
      </c>
      <c r="Q14" t="n">
        <v>452.67</v>
      </c>
      <c r="R14" t="n">
        <v>112.59</v>
      </c>
      <c r="S14" t="n">
        <v>57.64</v>
      </c>
      <c r="T14" t="n">
        <v>25155.98</v>
      </c>
      <c r="U14" t="n">
        <v>0.51</v>
      </c>
      <c r="V14" t="n">
        <v>0.84</v>
      </c>
      <c r="W14" t="n">
        <v>6.88</v>
      </c>
      <c r="X14" t="n">
        <v>1.54</v>
      </c>
      <c r="Y14" t="n">
        <v>1</v>
      </c>
      <c r="Z14" t="n">
        <v>10</v>
      </c>
      <c r="AA14" t="n">
        <v>543.1737846865606</v>
      </c>
      <c r="AB14" t="n">
        <v>743.1943353443002</v>
      </c>
      <c r="AC14" t="n">
        <v>672.2649110588402</v>
      </c>
      <c r="AD14" t="n">
        <v>543173.7846865605</v>
      </c>
      <c r="AE14" t="n">
        <v>743194.3353443001</v>
      </c>
      <c r="AF14" t="n">
        <v>2.016466552043514e-05</v>
      </c>
      <c r="AG14" t="n">
        <v>34</v>
      </c>
      <c r="AH14" t="n">
        <v>672264.9110588402</v>
      </c>
    </row>
    <row r="15">
      <c r="A15" t="n">
        <v>13</v>
      </c>
      <c r="B15" t="n">
        <v>75</v>
      </c>
      <c r="C15" t="inlineStr">
        <is>
          <t xml:space="preserve">CONCLUIDO	</t>
        </is>
      </c>
      <c r="D15" t="n">
        <v>3.4466</v>
      </c>
      <c r="E15" t="n">
        <v>29.01</v>
      </c>
      <c r="F15" t="n">
        <v>25.18</v>
      </c>
      <c r="G15" t="n">
        <v>29.62</v>
      </c>
      <c r="H15" t="n">
        <v>0.49</v>
      </c>
      <c r="I15" t="n">
        <v>51</v>
      </c>
      <c r="J15" t="n">
        <v>154.98</v>
      </c>
      <c r="K15" t="n">
        <v>49.1</v>
      </c>
      <c r="L15" t="n">
        <v>4.25</v>
      </c>
      <c r="M15" t="n">
        <v>49</v>
      </c>
      <c r="N15" t="n">
        <v>26.63</v>
      </c>
      <c r="O15" t="n">
        <v>19348.03</v>
      </c>
      <c r="P15" t="n">
        <v>295.9</v>
      </c>
      <c r="Q15" t="n">
        <v>452.67</v>
      </c>
      <c r="R15" t="n">
        <v>109.34</v>
      </c>
      <c r="S15" t="n">
        <v>57.64</v>
      </c>
      <c r="T15" t="n">
        <v>23551.61</v>
      </c>
      <c r="U15" t="n">
        <v>0.53</v>
      </c>
      <c r="V15" t="n">
        <v>0.84</v>
      </c>
      <c r="W15" t="n">
        <v>6.89</v>
      </c>
      <c r="X15" t="n">
        <v>1.45</v>
      </c>
      <c r="Y15" t="n">
        <v>1</v>
      </c>
      <c r="Z15" t="n">
        <v>10</v>
      </c>
      <c r="AA15" t="n">
        <v>540.2935947750753</v>
      </c>
      <c r="AB15" t="n">
        <v>739.2535324423949</v>
      </c>
      <c r="AC15" t="n">
        <v>668.7002128549411</v>
      </c>
      <c r="AD15" t="n">
        <v>540293.5947750753</v>
      </c>
      <c r="AE15" t="n">
        <v>739253.5324423949</v>
      </c>
      <c r="AF15" t="n">
        <v>2.031081190681272e-05</v>
      </c>
      <c r="AG15" t="n">
        <v>34</v>
      </c>
      <c r="AH15" t="n">
        <v>668700.2128549411</v>
      </c>
    </row>
    <row r="16">
      <c r="A16" t="n">
        <v>14</v>
      </c>
      <c r="B16" t="n">
        <v>75</v>
      </c>
      <c r="C16" t="inlineStr">
        <is>
          <t xml:space="preserve">CONCLUIDO	</t>
        </is>
      </c>
      <c r="D16" t="n">
        <v>3.4684</v>
      </c>
      <c r="E16" t="n">
        <v>28.83</v>
      </c>
      <c r="F16" t="n">
        <v>25.09</v>
      </c>
      <c r="G16" t="n">
        <v>31.36</v>
      </c>
      <c r="H16" t="n">
        <v>0.51</v>
      </c>
      <c r="I16" t="n">
        <v>48</v>
      </c>
      <c r="J16" t="n">
        <v>155.33</v>
      </c>
      <c r="K16" t="n">
        <v>49.1</v>
      </c>
      <c r="L16" t="n">
        <v>4.5</v>
      </c>
      <c r="M16" t="n">
        <v>46</v>
      </c>
      <c r="N16" t="n">
        <v>26.74</v>
      </c>
      <c r="O16" t="n">
        <v>19391.36</v>
      </c>
      <c r="P16" t="n">
        <v>294.48</v>
      </c>
      <c r="Q16" t="n">
        <v>452.61</v>
      </c>
      <c r="R16" t="n">
        <v>106.67</v>
      </c>
      <c r="S16" t="n">
        <v>57.64</v>
      </c>
      <c r="T16" t="n">
        <v>22235.3</v>
      </c>
      <c r="U16" t="n">
        <v>0.54</v>
      </c>
      <c r="V16" t="n">
        <v>0.85</v>
      </c>
      <c r="W16" t="n">
        <v>6.87</v>
      </c>
      <c r="X16" t="n">
        <v>1.36</v>
      </c>
      <c r="Y16" t="n">
        <v>1</v>
      </c>
      <c r="Z16" t="n">
        <v>10</v>
      </c>
      <c r="AA16" t="n">
        <v>537.7190190137962</v>
      </c>
      <c r="AB16" t="n">
        <v>735.7308843035464</v>
      </c>
      <c r="AC16" t="n">
        <v>665.5137613103967</v>
      </c>
      <c r="AD16" t="n">
        <v>537719.0190137962</v>
      </c>
      <c r="AE16" t="n">
        <v>735730.8843035464</v>
      </c>
      <c r="AF16" t="n">
        <v>2.043927929483817e-05</v>
      </c>
      <c r="AG16" t="n">
        <v>34</v>
      </c>
      <c r="AH16" t="n">
        <v>665513.7613103967</v>
      </c>
    </row>
    <row r="17">
      <c r="A17" t="n">
        <v>15</v>
      </c>
      <c r="B17" t="n">
        <v>75</v>
      </c>
      <c r="C17" t="inlineStr">
        <is>
          <t xml:space="preserve">CONCLUIDO	</t>
        </is>
      </c>
      <c r="D17" t="n">
        <v>3.4856</v>
      </c>
      <c r="E17" t="n">
        <v>28.69</v>
      </c>
      <c r="F17" t="n">
        <v>25.01</v>
      </c>
      <c r="G17" t="n">
        <v>32.62</v>
      </c>
      <c r="H17" t="n">
        <v>0.54</v>
      </c>
      <c r="I17" t="n">
        <v>46</v>
      </c>
      <c r="J17" t="n">
        <v>155.68</v>
      </c>
      <c r="K17" t="n">
        <v>49.1</v>
      </c>
      <c r="L17" t="n">
        <v>4.75</v>
      </c>
      <c r="M17" t="n">
        <v>44</v>
      </c>
      <c r="N17" t="n">
        <v>26.84</v>
      </c>
      <c r="O17" t="n">
        <v>19434.74</v>
      </c>
      <c r="P17" t="n">
        <v>293.13</v>
      </c>
      <c r="Q17" t="n">
        <v>452.62</v>
      </c>
      <c r="R17" t="n">
        <v>104.2</v>
      </c>
      <c r="S17" t="n">
        <v>57.64</v>
      </c>
      <c r="T17" t="n">
        <v>21010.12</v>
      </c>
      <c r="U17" t="n">
        <v>0.55</v>
      </c>
      <c r="V17" t="n">
        <v>0.85</v>
      </c>
      <c r="W17" t="n">
        <v>6.87</v>
      </c>
      <c r="X17" t="n">
        <v>1.28</v>
      </c>
      <c r="Y17" t="n">
        <v>1</v>
      </c>
      <c r="Z17" t="n">
        <v>10</v>
      </c>
      <c r="AA17" t="n">
        <v>535.5410670876307</v>
      </c>
      <c r="AB17" t="n">
        <v>732.7509143937093</v>
      </c>
      <c r="AC17" t="n">
        <v>662.8181955463403</v>
      </c>
      <c r="AD17" t="n">
        <v>535541.0670876307</v>
      </c>
      <c r="AE17" t="n">
        <v>732750.9143937093</v>
      </c>
      <c r="AF17" t="n">
        <v>2.054063888539035e-05</v>
      </c>
      <c r="AG17" t="n">
        <v>34</v>
      </c>
      <c r="AH17" t="n">
        <v>662818.1955463403</v>
      </c>
    </row>
    <row r="18">
      <c r="A18" t="n">
        <v>16</v>
      </c>
      <c r="B18" t="n">
        <v>75</v>
      </c>
      <c r="C18" t="inlineStr">
        <is>
          <t xml:space="preserve">CONCLUIDO	</t>
        </is>
      </c>
      <c r="D18" t="n">
        <v>3.5056</v>
      </c>
      <c r="E18" t="n">
        <v>28.53</v>
      </c>
      <c r="F18" t="n">
        <v>24.94</v>
      </c>
      <c r="G18" t="n">
        <v>34.79</v>
      </c>
      <c r="H18" t="n">
        <v>0.57</v>
      </c>
      <c r="I18" t="n">
        <v>43</v>
      </c>
      <c r="J18" t="n">
        <v>156.03</v>
      </c>
      <c r="K18" t="n">
        <v>49.1</v>
      </c>
      <c r="L18" t="n">
        <v>5</v>
      </c>
      <c r="M18" t="n">
        <v>41</v>
      </c>
      <c r="N18" t="n">
        <v>26.94</v>
      </c>
      <c r="O18" t="n">
        <v>19478.15</v>
      </c>
      <c r="P18" t="n">
        <v>291.98</v>
      </c>
      <c r="Q18" t="n">
        <v>452.68</v>
      </c>
      <c r="R18" t="n">
        <v>101.59</v>
      </c>
      <c r="S18" t="n">
        <v>57.64</v>
      </c>
      <c r="T18" t="n">
        <v>19718.64</v>
      </c>
      <c r="U18" t="n">
        <v>0.57</v>
      </c>
      <c r="V18" t="n">
        <v>0.85</v>
      </c>
      <c r="W18" t="n">
        <v>6.87</v>
      </c>
      <c r="X18" t="n">
        <v>1.21</v>
      </c>
      <c r="Y18" t="n">
        <v>1</v>
      </c>
      <c r="Z18" t="n">
        <v>10</v>
      </c>
      <c r="AA18" t="n">
        <v>533.3505691525753</v>
      </c>
      <c r="AB18" t="n">
        <v>729.7537784810178</v>
      </c>
      <c r="AC18" t="n">
        <v>660.1071020786494</v>
      </c>
      <c r="AD18" t="n">
        <v>533350.5691525753</v>
      </c>
      <c r="AE18" t="n">
        <v>729753.7784810178</v>
      </c>
      <c r="AF18" t="n">
        <v>2.065849887440453e-05</v>
      </c>
      <c r="AG18" t="n">
        <v>34</v>
      </c>
      <c r="AH18" t="n">
        <v>660107.1020786494</v>
      </c>
    </row>
    <row r="19">
      <c r="A19" t="n">
        <v>17</v>
      </c>
      <c r="B19" t="n">
        <v>75</v>
      </c>
      <c r="C19" t="inlineStr">
        <is>
          <t xml:space="preserve">CONCLUIDO	</t>
        </is>
      </c>
      <c r="D19" t="n">
        <v>3.5215</v>
      </c>
      <c r="E19" t="n">
        <v>28.4</v>
      </c>
      <c r="F19" t="n">
        <v>24.87</v>
      </c>
      <c r="G19" t="n">
        <v>36.39</v>
      </c>
      <c r="H19" t="n">
        <v>0.59</v>
      </c>
      <c r="I19" t="n">
        <v>41</v>
      </c>
      <c r="J19" t="n">
        <v>156.39</v>
      </c>
      <c r="K19" t="n">
        <v>49.1</v>
      </c>
      <c r="L19" t="n">
        <v>5.25</v>
      </c>
      <c r="M19" t="n">
        <v>39</v>
      </c>
      <c r="N19" t="n">
        <v>27.04</v>
      </c>
      <c r="O19" t="n">
        <v>19521.59</v>
      </c>
      <c r="P19" t="n">
        <v>290.76</v>
      </c>
      <c r="Q19" t="n">
        <v>452.71</v>
      </c>
      <c r="R19" t="n">
        <v>99.67</v>
      </c>
      <c r="S19" t="n">
        <v>57.64</v>
      </c>
      <c r="T19" t="n">
        <v>18766.82</v>
      </c>
      <c r="U19" t="n">
        <v>0.58</v>
      </c>
      <c r="V19" t="n">
        <v>0.85</v>
      </c>
      <c r="W19" t="n">
        <v>6.86</v>
      </c>
      <c r="X19" t="n">
        <v>1.14</v>
      </c>
      <c r="Y19" t="n">
        <v>1</v>
      </c>
      <c r="Z19" t="n">
        <v>10</v>
      </c>
      <c r="AA19" t="n">
        <v>522.4777711036251</v>
      </c>
      <c r="AB19" t="n">
        <v>714.8771365164479</v>
      </c>
      <c r="AC19" t="n">
        <v>646.65026594368</v>
      </c>
      <c r="AD19" t="n">
        <v>522477.7711036251</v>
      </c>
      <c r="AE19" t="n">
        <v>714877.1365164479</v>
      </c>
      <c r="AF19" t="n">
        <v>2.07521975656708e-05</v>
      </c>
      <c r="AG19" t="n">
        <v>33</v>
      </c>
      <c r="AH19" t="n">
        <v>646650.26594368</v>
      </c>
    </row>
    <row r="20">
      <c r="A20" t="n">
        <v>18</v>
      </c>
      <c r="B20" t="n">
        <v>75</v>
      </c>
      <c r="C20" t="inlineStr">
        <is>
          <t xml:space="preserve">CONCLUIDO	</t>
        </is>
      </c>
      <c r="D20" t="n">
        <v>3.5349</v>
      </c>
      <c r="E20" t="n">
        <v>28.29</v>
      </c>
      <c r="F20" t="n">
        <v>24.82</v>
      </c>
      <c r="G20" t="n">
        <v>38.19</v>
      </c>
      <c r="H20" t="n">
        <v>0.62</v>
      </c>
      <c r="I20" t="n">
        <v>39</v>
      </c>
      <c r="J20" t="n">
        <v>156.74</v>
      </c>
      <c r="K20" t="n">
        <v>49.1</v>
      </c>
      <c r="L20" t="n">
        <v>5.5</v>
      </c>
      <c r="M20" t="n">
        <v>37</v>
      </c>
      <c r="N20" t="n">
        <v>27.14</v>
      </c>
      <c r="O20" t="n">
        <v>19565.07</v>
      </c>
      <c r="P20" t="n">
        <v>289.67</v>
      </c>
      <c r="Q20" t="n">
        <v>452.64</v>
      </c>
      <c r="R20" t="n">
        <v>97.98</v>
      </c>
      <c r="S20" t="n">
        <v>57.64</v>
      </c>
      <c r="T20" t="n">
        <v>17932.23</v>
      </c>
      <c r="U20" t="n">
        <v>0.59</v>
      </c>
      <c r="V20" t="n">
        <v>0.85</v>
      </c>
      <c r="W20" t="n">
        <v>6.86</v>
      </c>
      <c r="X20" t="n">
        <v>1.09</v>
      </c>
      <c r="Y20" t="n">
        <v>1</v>
      </c>
      <c r="Z20" t="n">
        <v>10</v>
      </c>
      <c r="AA20" t="n">
        <v>520.8159807890059</v>
      </c>
      <c r="AB20" t="n">
        <v>712.6034016949716</v>
      </c>
      <c r="AC20" t="n">
        <v>644.5935331823586</v>
      </c>
      <c r="AD20" t="n">
        <v>520815.980789006</v>
      </c>
      <c r="AE20" t="n">
        <v>712603.4016949716</v>
      </c>
      <c r="AF20" t="n">
        <v>2.08311637583103e-05</v>
      </c>
      <c r="AG20" t="n">
        <v>33</v>
      </c>
      <c r="AH20" t="n">
        <v>644593.5331823586</v>
      </c>
    </row>
    <row r="21">
      <c r="A21" t="n">
        <v>19</v>
      </c>
      <c r="B21" t="n">
        <v>75</v>
      </c>
      <c r="C21" t="inlineStr">
        <is>
          <t xml:space="preserve">CONCLUIDO	</t>
        </is>
      </c>
      <c r="D21" t="n">
        <v>3.5487</v>
      </c>
      <c r="E21" t="n">
        <v>28.18</v>
      </c>
      <c r="F21" t="n">
        <v>24.77</v>
      </c>
      <c r="G21" t="n">
        <v>40.17</v>
      </c>
      <c r="H21" t="n">
        <v>0.65</v>
      </c>
      <c r="I21" t="n">
        <v>37</v>
      </c>
      <c r="J21" t="n">
        <v>157.09</v>
      </c>
      <c r="K21" t="n">
        <v>49.1</v>
      </c>
      <c r="L21" t="n">
        <v>5.75</v>
      </c>
      <c r="M21" t="n">
        <v>35</v>
      </c>
      <c r="N21" t="n">
        <v>27.25</v>
      </c>
      <c r="O21" t="n">
        <v>19608.58</v>
      </c>
      <c r="P21" t="n">
        <v>288.5</v>
      </c>
      <c r="Q21" t="n">
        <v>452.62</v>
      </c>
      <c r="R21" t="n">
        <v>96.55</v>
      </c>
      <c r="S21" t="n">
        <v>57.64</v>
      </c>
      <c r="T21" t="n">
        <v>17229.48</v>
      </c>
      <c r="U21" t="n">
        <v>0.6</v>
      </c>
      <c r="V21" t="n">
        <v>0.86</v>
      </c>
      <c r="W21" t="n">
        <v>6.85</v>
      </c>
      <c r="X21" t="n">
        <v>1.05</v>
      </c>
      <c r="Y21" t="n">
        <v>1</v>
      </c>
      <c r="Z21" t="n">
        <v>10</v>
      </c>
      <c r="AA21" t="n">
        <v>519.0869877375497</v>
      </c>
      <c r="AB21" t="n">
        <v>710.2377171241791</v>
      </c>
      <c r="AC21" t="n">
        <v>642.4536262267433</v>
      </c>
      <c r="AD21" t="n">
        <v>519086.9877375497</v>
      </c>
      <c r="AE21" t="n">
        <v>710237.7171241791</v>
      </c>
      <c r="AF21" t="n">
        <v>2.091248715073008e-05</v>
      </c>
      <c r="AG21" t="n">
        <v>33</v>
      </c>
      <c r="AH21" t="n">
        <v>642453.6262267432</v>
      </c>
    </row>
    <row r="22">
      <c r="A22" t="n">
        <v>20</v>
      </c>
      <c r="B22" t="n">
        <v>75</v>
      </c>
      <c r="C22" t="inlineStr">
        <is>
          <t xml:space="preserve">CONCLUIDO	</t>
        </is>
      </c>
      <c r="D22" t="n">
        <v>3.5547</v>
      </c>
      <c r="E22" t="n">
        <v>28.13</v>
      </c>
      <c r="F22" t="n">
        <v>24.76</v>
      </c>
      <c r="G22" t="n">
        <v>41.26</v>
      </c>
      <c r="H22" t="n">
        <v>0.67</v>
      </c>
      <c r="I22" t="n">
        <v>36</v>
      </c>
      <c r="J22" t="n">
        <v>157.44</v>
      </c>
      <c r="K22" t="n">
        <v>49.1</v>
      </c>
      <c r="L22" t="n">
        <v>6</v>
      </c>
      <c r="M22" t="n">
        <v>34</v>
      </c>
      <c r="N22" t="n">
        <v>27.35</v>
      </c>
      <c r="O22" t="n">
        <v>19652.13</v>
      </c>
      <c r="P22" t="n">
        <v>288.37</v>
      </c>
      <c r="Q22" t="n">
        <v>452.64</v>
      </c>
      <c r="R22" t="n">
        <v>95.91</v>
      </c>
      <c r="S22" t="n">
        <v>57.64</v>
      </c>
      <c r="T22" t="n">
        <v>16912.75</v>
      </c>
      <c r="U22" t="n">
        <v>0.6</v>
      </c>
      <c r="V22" t="n">
        <v>0.86</v>
      </c>
      <c r="W22" t="n">
        <v>6.85</v>
      </c>
      <c r="X22" t="n">
        <v>1.03</v>
      </c>
      <c r="Y22" t="n">
        <v>1</v>
      </c>
      <c r="Z22" t="n">
        <v>10</v>
      </c>
      <c r="AA22" t="n">
        <v>518.6099374155558</v>
      </c>
      <c r="AB22" t="n">
        <v>709.5849958276522</v>
      </c>
      <c r="AC22" t="n">
        <v>641.8631997346569</v>
      </c>
      <c r="AD22" t="n">
        <v>518609.9374155558</v>
      </c>
      <c r="AE22" t="n">
        <v>709584.9958276522</v>
      </c>
      <c r="AF22" t="n">
        <v>2.094784514743433e-05</v>
      </c>
      <c r="AG22" t="n">
        <v>33</v>
      </c>
      <c r="AH22" t="n">
        <v>641863.1997346568</v>
      </c>
    </row>
    <row r="23">
      <c r="A23" t="n">
        <v>21</v>
      </c>
      <c r="B23" t="n">
        <v>75</v>
      </c>
      <c r="C23" t="inlineStr">
        <is>
          <t xml:space="preserve">CONCLUIDO	</t>
        </is>
      </c>
      <c r="D23" t="n">
        <v>3.5741</v>
      </c>
      <c r="E23" t="n">
        <v>27.98</v>
      </c>
      <c r="F23" t="n">
        <v>24.66</v>
      </c>
      <c r="G23" t="n">
        <v>43.52</v>
      </c>
      <c r="H23" t="n">
        <v>0.7</v>
      </c>
      <c r="I23" t="n">
        <v>34</v>
      </c>
      <c r="J23" t="n">
        <v>157.8</v>
      </c>
      <c r="K23" t="n">
        <v>49.1</v>
      </c>
      <c r="L23" t="n">
        <v>6.25</v>
      </c>
      <c r="M23" t="n">
        <v>32</v>
      </c>
      <c r="N23" t="n">
        <v>27.45</v>
      </c>
      <c r="O23" t="n">
        <v>19695.71</v>
      </c>
      <c r="P23" t="n">
        <v>286.71</v>
      </c>
      <c r="Q23" t="n">
        <v>452.66</v>
      </c>
      <c r="R23" t="n">
        <v>92.63</v>
      </c>
      <c r="S23" t="n">
        <v>57.64</v>
      </c>
      <c r="T23" t="n">
        <v>15281.32</v>
      </c>
      <c r="U23" t="n">
        <v>0.62</v>
      </c>
      <c r="V23" t="n">
        <v>0.86</v>
      </c>
      <c r="W23" t="n">
        <v>6.86</v>
      </c>
      <c r="X23" t="n">
        <v>0.9399999999999999</v>
      </c>
      <c r="Y23" t="n">
        <v>1</v>
      </c>
      <c r="Z23" t="n">
        <v>10</v>
      </c>
      <c r="AA23" t="n">
        <v>516.1659772957928</v>
      </c>
      <c r="AB23" t="n">
        <v>706.2410617718815</v>
      </c>
      <c r="AC23" t="n">
        <v>638.838406051928</v>
      </c>
      <c r="AD23" t="n">
        <v>516165.9772957928</v>
      </c>
      <c r="AE23" t="n">
        <v>706241.0617718815</v>
      </c>
      <c r="AF23" t="n">
        <v>2.106216933677808e-05</v>
      </c>
      <c r="AG23" t="n">
        <v>33</v>
      </c>
      <c r="AH23" t="n">
        <v>638838.4060519281</v>
      </c>
    </row>
    <row r="24">
      <c r="A24" t="n">
        <v>22</v>
      </c>
      <c r="B24" t="n">
        <v>75</v>
      </c>
      <c r="C24" t="inlineStr">
        <is>
          <t xml:space="preserve">CONCLUIDO	</t>
        </is>
      </c>
      <c r="D24" t="n">
        <v>3.582</v>
      </c>
      <c r="E24" t="n">
        <v>27.92</v>
      </c>
      <c r="F24" t="n">
        <v>24.63</v>
      </c>
      <c r="G24" t="n">
        <v>44.79</v>
      </c>
      <c r="H24" t="n">
        <v>0.73</v>
      </c>
      <c r="I24" t="n">
        <v>33</v>
      </c>
      <c r="J24" t="n">
        <v>158.15</v>
      </c>
      <c r="K24" t="n">
        <v>49.1</v>
      </c>
      <c r="L24" t="n">
        <v>6.5</v>
      </c>
      <c r="M24" t="n">
        <v>31</v>
      </c>
      <c r="N24" t="n">
        <v>27.56</v>
      </c>
      <c r="O24" t="n">
        <v>19739.33</v>
      </c>
      <c r="P24" t="n">
        <v>286.26</v>
      </c>
      <c r="Q24" t="n">
        <v>452.61</v>
      </c>
      <c r="R24" t="n">
        <v>92.2</v>
      </c>
      <c r="S24" t="n">
        <v>57.64</v>
      </c>
      <c r="T24" t="n">
        <v>15073.95</v>
      </c>
      <c r="U24" t="n">
        <v>0.63</v>
      </c>
      <c r="V24" t="n">
        <v>0.86</v>
      </c>
      <c r="W24" t="n">
        <v>6.84</v>
      </c>
      <c r="X24" t="n">
        <v>0.91</v>
      </c>
      <c r="Y24" t="n">
        <v>1</v>
      </c>
      <c r="Z24" t="n">
        <v>10</v>
      </c>
      <c r="AA24" t="n">
        <v>515.342557259851</v>
      </c>
      <c r="AB24" t="n">
        <v>705.1144221519777</v>
      </c>
      <c r="AC24" t="n">
        <v>637.8192913360992</v>
      </c>
      <c r="AD24" t="n">
        <v>515342.557259851</v>
      </c>
      <c r="AE24" t="n">
        <v>705114.4221519777</v>
      </c>
      <c r="AF24" t="n">
        <v>2.110872403243868e-05</v>
      </c>
      <c r="AG24" t="n">
        <v>33</v>
      </c>
      <c r="AH24" t="n">
        <v>637819.2913360993</v>
      </c>
    </row>
    <row r="25">
      <c r="A25" t="n">
        <v>23</v>
      </c>
      <c r="B25" t="n">
        <v>75</v>
      </c>
      <c r="C25" t="inlineStr">
        <is>
          <t xml:space="preserve">CONCLUIDO	</t>
        </is>
      </c>
      <c r="D25" t="n">
        <v>3.5846</v>
      </c>
      <c r="E25" t="n">
        <v>27.9</v>
      </c>
      <c r="F25" t="n">
        <v>24.64</v>
      </c>
      <c r="G25" t="n">
        <v>46.21</v>
      </c>
      <c r="H25" t="n">
        <v>0.75</v>
      </c>
      <c r="I25" t="n">
        <v>32</v>
      </c>
      <c r="J25" t="n">
        <v>158.51</v>
      </c>
      <c r="K25" t="n">
        <v>49.1</v>
      </c>
      <c r="L25" t="n">
        <v>6.75</v>
      </c>
      <c r="M25" t="n">
        <v>30</v>
      </c>
      <c r="N25" t="n">
        <v>27.66</v>
      </c>
      <c r="O25" t="n">
        <v>19782.99</v>
      </c>
      <c r="P25" t="n">
        <v>285.89</v>
      </c>
      <c r="Q25" t="n">
        <v>452.66</v>
      </c>
      <c r="R25" t="n">
        <v>91.92</v>
      </c>
      <c r="S25" t="n">
        <v>57.64</v>
      </c>
      <c r="T25" t="n">
        <v>14940.45</v>
      </c>
      <c r="U25" t="n">
        <v>0.63</v>
      </c>
      <c r="V25" t="n">
        <v>0.86</v>
      </c>
      <c r="W25" t="n">
        <v>6.86</v>
      </c>
      <c r="X25" t="n">
        <v>0.92</v>
      </c>
      <c r="Y25" t="n">
        <v>1</v>
      </c>
      <c r="Z25" t="n">
        <v>10</v>
      </c>
      <c r="AA25" t="n">
        <v>514.944169980351</v>
      </c>
      <c r="AB25" t="n">
        <v>704.5693311005595</v>
      </c>
      <c r="AC25" t="n">
        <v>637.3262230095881</v>
      </c>
      <c r="AD25" t="n">
        <v>514944.169980351</v>
      </c>
      <c r="AE25" t="n">
        <v>704569.3311005594</v>
      </c>
      <c r="AF25" t="n">
        <v>2.112404583101052e-05</v>
      </c>
      <c r="AG25" t="n">
        <v>33</v>
      </c>
      <c r="AH25" t="n">
        <v>637326.2230095882</v>
      </c>
    </row>
    <row r="26">
      <c r="A26" t="n">
        <v>24</v>
      </c>
      <c r="B26" t="n">
        <v>75</v>
      </c>
      <c r="C26" t="inlineStr">
        <is>
          <t xml:space="preserve">CONCLUIDO	</t>
        </is>
      </c>
      <c r="D26" t="n">
        <v>3.5956</v>
      </c>
      <c r="E26" t="n">
        <v>27.81</v>
      </c>
      <c r="F26" t="n">
        <v>24.59</v>
      </c>
      <c r="G26" t="n">
        <v>47.59</v>
      </c>
      <c r="H26" t="n">
        <v>0.78</v>
      </c>
      <c r="I26" t="n">
        <v>31</v>
      </c>
      <c r="J26" t="n">
        <v>158.86</v>
      </c>
      <c r="K26" t="n">
        <v>49.1</v>
      </c>
      <c r="L26" t="n">
        <v>7</v>
      </c>
      <c r="M26" t="n">
        <v>29</v>
      </c>
      <c r="N26" t="n">
        <v>27.77</v>
      </c>
      <c r="O26" t="n">
        <v>19826.68</v>
      </c>
      <c r="P26" t="n">
        <v>284.69</v>
      </c>
      <c r="Q26" t="n">
        <v>452.66</v>
      </c>
      <c r="R26" t="n">
        <v>90.05</v>
      </c>
      <c r="S26" t="n">
        <v>57.64</v>
      </c>
      <c r="T26" t="n">
        <v>14005.77</v>
      </c>
      <c r="U26" t="n">
        <v>0.64</v>
      </c>
      <c r="V26" t="n">
        <v>0.86</v>
      </c>
      <c r="W26" t="n">
        <v>6.85</v>
      </c>
      <c r="X26" t="n">
        <v>0.86</v>
      </c>
      <c r="Y26" t="n">
        <v>1</v>
      </c>
      <c r="Z26" t="n">
        <v>10</v>
      </c>
      <c r="AA26" t="n">
        <v>513.4110993245284</v>
      </c>
      <c r="AB26" t="n">
        <v>702.4717161949591</v>
      </c>
      <c r="AC26" t="n">
        <v>635.4288015265574</v>
      </c>
      <c r="AD26" t="n">
        <v>513411.0993245285</v>
      </c>
      <c r="AE26" t="n">
        <v>702471.7161949591</v>
      </c>
      <c r="AF26" t="n">
        <v>2.118886882496832e-05</v>
      </c>
      <c r="AG26" t="n">
        <v>33</v>
      </c>
      <c r="AH26" t="n">
        <v>635428.8015265574</v>
      </c>
    </row>
    <row r="27">
      <c r="A27" t="n">
        <v>25</v>
      </c>
      <c r="B27" t="n">
        <v>75</v>
      </c>
      <c r="C27" t="inlineStr">
        <is>
          <t xml:space="preserve">CONCLUIDO	</t>
        </is>
      </c>
      <c r="D27" t="n">
        <v>3.61</v>
      </c>
      <c r="E27" t="n">
        <v>27.7</v>
      </c>
      <c r="F27" t="n">
        <v>24.54</v>
      </c>
      <c r="G27" t="n">
        <v>50.77</v>
      </c>
      <c r="H27" t="n">
        <v>0.8100000000000001</v>
      </c>
      <c r="I27" t="n">
        <v>29</v>
      </c>
      <c r="J27" t="n">
        <v>159.22</v>
      </c>
      <c r="K27" t="n">
        <v>49.1</v>
      </c>
      <c r="L27" t="n">
        <v>7.25</v>
      </c>
      <c r="M27" t="n">
        <v>27</v>
      </c>
      <c r="N27" t="n">
        <v>27.87</v>
      </c>
      <c r="O27" t="n">
        <v>19870.53</v>
      </c>
      <c r="P27" t="n">
        <v>283.56</v>
      </c>
      <c r="Q27" t="n">
        <v>452.65</v>
      </c>
      <c r="R27" t="n">
        <v>88.67</v>
      </c>
      <c r="S27" t="n">
        <v>57.64</v>
      </c>
      <c r="T27" t="n">
        <v>13330.16</v>
      </c>
      <c r="U27" t="n">
        <v>0.65</v>
      </c>
      <c r="V27" t="n">
        <v>0.86</v>
      </c>
      <c r="W27" t="n">
        <v>6.84</v>
      </c>
      <c r="X27" t="n">
        <v>0.8100000000000001</v>
      </c>
      <c r="Y27" t="n">
        <v>1</v>
      </c>
      <c r="Z27" t="n">
        <v>10</v>
      </c>
      <c r="AA27" t="n">
        <v>511.7303269695549</v>
      </c>
      <c r="AB27" t="n">
        <v>700.1720093084413</v>
      </c>
      <c r="AC27" t="n">
        <v>633.3485754376298</v>
      </c>
      <c r="AD27" t="n">
        <v>511730.3269695549</v>
      </c>
      <c r="AE27" t="n">
        <v>700172.0093084413</v>
      </c>
      <c r="AF27" t="n">
        <v>2.127372801705852e-05</v>
      </c>
      <c r="AG27" t="n">
        <v>33</v>
      </c>
      <c r="AH27" t="n">
        <v>633348.5754376298</v>
      </c>
    </row>
    <row r="28">
      <c r="A28" t="n">
        <v>26</v>
      </c>
      <c r="B28" t="n">
        <v>75</v>
      </c>
      <c r="C28" t="inlineStr">
        <is>
          <t xml:space="preserve">CONCLUIDO	</t>
        </is>
      </c>
      <c r="D28" t="n">
        <v>3.619</v>
      </c>
      <c r="E28" t="n">
        <v>27.63</v>
      </c>
      <c r="F28" t="n">
        <v>24.5</v>
      </c>
      <c r="G28" t="n">
        <v>52.5</v>
      </c>
      <c r="H28" t="n">
        <v>0.83</v>
      </c>
      <c r="I28" t="n">
        <v>28</v>
      </c>
      <c r="J28" t="n">
        <v>159.57</v>
      </c>
      <c r="K28" t="n">
        <v>49.1</v>
      </c>
      <c r="L28" t="n">
        <v>7.5</v>
      </c>
      <c r="M28" t="n">
        <v>26</v>
      </c>
      <c r="N28" t="n">
        <v>27.98</v>
      </c>
      <c r="O28" t="n">
        <v>19914.3</v>
      </c>
      <c r="P28" t="n">
        <v>282.95</v>
      </c>
      <c r="Q28" t="n">
        <v>452.66</v>
      </c>
      <c r="R28" t="n">
        <v>87.31</v>
      </c>
      <c r="S28" t="n">
        <v>57.64</v>
      </c>
      <c r="T28" t="n">
        <v>12654.79</v>
      </c>
      <c r="U28" t="n">
        <v>0.66</v>
      </c>
      <c r="V28" t="n">
        <v>0.87</v>
      </c>
      <c r="W28" t="n">
        <v>6.85</v>
      </c>
      <c r="X28" t="n">
        <v>0.77</v>
      </c>
      <c r="Y28" t="n">
        <v>1</v>
      </c>
      <c r="Z28" t="n">
        <v>10</v>
      </c>
      <c r="AA28" t="n">
        <v>501.818291672753</v>
      </c>
      <c r="AB28" t="n">
        <v>686.6099253272218</v>
      </c>
      <c r="AC28" t="n">
        <v>621.0808377170738</v>
      </c>
      <c r="AD28" t="n">
        <v>501818.291672753</v>
      </c>
      <c r="AE28" t="n">
        <v>686609.9253272219</v>
      </c>
      <c r="AF28" t="n">
        <v>2.13267650121149e-05</v>
      </c>
      <c r="AG28" t="n">
        <v>32</v>
      </c>
      <c r="AH28" t="n">
        <v>621080.8377170737</v>
      </c>
    </row>
    <row r="29">
      <c r="A29" t="n">
        <v>27</v>
      </c>
      <c r="B29" t="n">
        <v>75</v>
      </c>
      <c r="C29" t="inlineStr">
        <is>
          <t xml:space="preserve">CONCLUIDO	</t>
        </is>
      </c>
      <c r="D29" t="n">
        <v>3.6184</v>
      </c>
      <c r="E29" t="n">
        <v>27.64</v>
      </c>
      <c r="F29" t="n">
        <v>24.5</v>
      </c>
      <c r="G29" t="n">
        <v>52.51</v>
      </c>
      <c r="H29" t="n">
        <v>0.86</v>
      </c>
      <c r="I29" t="n">
        <v>28</v>
      </c>
      <c r="J29" t="n">
        <v>159.92</v>
      </c>
      <c r="K29" t="n">
        <v>49.1</v>
      </c>
      <c r="L29" t="n">
        <v>7.75</v>
      </c>
      <c r="M29" t="n">
        <v>26</v>
      </c>
      <c r="N29" t="n">
        <v>28.08</v>
      </c>
      <c r="O29" t="n">
        <v>19958.1</v>
      </c>
      <c r="P29" t="n">
        <v>282.67</v>
      </c>
      <c r="Q29" t="n">
        <v>452.57</v>
      </c>
      <c r="R29" t="n">
        <v>87.88</v>
      </c>
      <c r="S29" t="n">
        <v>57.64</v>
      </c>
      <c r="T29" t="n">
        <v>12937.73</v>
      </c>
      <c r="U29" t="n">
        <v>0.66</v>
      </c>
      <c r="V29" t="n">
        <v>0.87</v>
      </c>
      <c r="W29" t="n">
        <v>6.84</v>
      </c>
      <c r="X29" t="n">
        <v>0.78</v>
      </c>
      <c r="Y29" t="n">
        <v>1</v>
      </c>
      <c r="Z29" t="n">
        <v>10</v>
      </c>
      <c r="AA29" t="n">
        <v>501.6668492189066</v>
      </c>
      <c r="AB29" t="n">
        <v>686.4027150806996</v>
      </c>
      <c r="AC29" t="n">
        <v>620.8934033256581</v>
      </c>
      <c r="AD29" t="n">
        <v>501666.8492189066</v>
      </c>
      <c r="AE29" t="n">
        <v>686402.7150806997</v>
      </c>
      <c r="AF29" t="n">
        <v>2.132322921244448e-05</v>
      </c>
      <c r="AG29" t="n">
        <v>32</v>
      </c>
      <c r="AH29" t="n">
        <v>620893.4033256582</v>
      </c>
    </row>
    <row r="30">
      <c r="A30" t="n">
        <v>28</v>
      </c>
      <c r="B30" t="n">
        <v>75</v>
      </c>
      <c r="C30" t="inlineStr">
        <is>
          <t xml:space="preserve">CONCLUIDO	</t>
        </is>
      </c>
      <c r="D30" t="n">
        <v>3.6276</v>
      </c>
      <c r="E30" t="n">
        <v>27.57</v>
      </c>
      <c r="F30" t="n">
        <v>24.47</v>
      </c>
      <c r="G30" t="n">
        <v>54.37</v>
      </c>
      <c r="H30" t="n">
        <v>0.88</v>
      </c>
      <c r="I30" t="n">
        <v>27</v>
      </c>
      <c r="J30" t="n">
        <v>160.28</v>
      </c>
      <c r="K30" t="n">
        <v>49.1</v>
      </c>
      <c r="L30" t="n">
        <v>8</v>
      </c>
      <c r="M30" t="n">
        <v>25</v>
      </c>
      <c r="N30" t="n">
        <v>28.19</v>
      </c>
      <c r="O30" t="n">
        <v>20001.93</v>
      </c>
      <c r="P30" t="n">
        <v>281.69</v>
      </c>
      <c r="Q30" t="n">
        <v>452.6</v>
      </c>
      <c r="R30" t="n">
        <v>86.40000000000001</v>
      </c>
      <c r="S30" t="n">
        <v>57.64</v>
      </c>
      <c r="T30" t="n">
        <v>12202.85</v>
      </c>
      <c r="U30" t="n">
        <v>0.67</v>
      </c>
      <c r="V30" t="n">
        <v>0.87</v>
      </c>
      <c r="W30" t="n">
        <v>6.84</v>
      </c>
      <c r="X30" t="n">
        <v>0.74</v>
      </c>
      <c r="Y30" t="n">
        <v>1</v>
      </c>
      <c r="Z30" t="n">
        <v>10</v>
      </c>
      <c r="AA30" t="n">
        <v>500.4354144770905</v>
      </c>
      <c r="AB30" t="n">
        <v>684.7178117398804</v>
      </c>
      <c r="AC30" t="n">
        <v>619.3693047949099</v>
      </c>
      <c r="AD30" t="n">
        <v>500435.4144770905</v>
      </c>
      <c r="AE30" t="n">
        <v>684717.8117398804</v>
      </c>
      <c r="AF30" t="n">
        <v>2.1377444807391e-05</v>
      </c>
      <c r="AG30" t="n">
        <v>32</v>
      </c>
      <c r="AH30" t="n">
        <v>619369.3047949099</v>
      </c>
    </row>
    <row r="31">
      <c r="A31" t="n">
        <v>29</v>
      </c>
      <c r="B31" t="n">
        <v>75</v>
      </c>
      <c r="C31" t="inlineStr">
        <is>
          <t xml:space="preserve">CONCLUIDO	</t>
        </is>
      </c>
      <c r="D31" t="n">
        <v>3.6343</v>
      </c>
      <c r="E31" t="n">
        <v>27.52</v>
      </c>
      <c r="F31" t="n">
        <v>24.44</v>
      </c>
      <c r="G31" t="n">
        <v>56.41</v>
      </c>
      <c r="H31" t="n">
        <v>0.91</v>
      </c>
      <c r="I31" t="n">
        <v>26</v>
      </c>
      <c r="J31" t="n">
        <v>160.64</v>
      </c>
      <c r="K31" t="n">
        <v>49.1</v>
      </c>
      <c r="L31" t="n">
        <v>8.25</v>
      </c>
      <c r="M31" t="n">
        <v>24</v>
      </c>
      <c r="N31" t="n">
        <v>28.29</v>
      </c>
      <c r="O31" t="n">
        <v>20045.81</v>
      </c>
      <c r="P31" t="n">
        <v>280.82</v>
      </c>
      <c r="Q31" t="n">
        <v>452.67</v>
      </c>
      <c r="R31" t="n">
        <v>85.79000000000001</v>
      </c>
      <c r="S31" t="n">
        <v>57.64</v>
      </c>
      <c r="T31" t="n">
        <v>11905</v>
      </c>
      <c r="U31" t="n">
        <v>0.67</v>
      </c>
      <c r="V31" t="n">
        <v>0.87</v>
      </c>
      <c r="W31" t="n">
        <v>6.83</v>
      </c>
      <c r="X31" t="n">
        <v>0.72</v>
      </c>
      <c r="Y31" t="n">
        <v>1</v>
      </c>
      <c r="Z31" t="n">
        <v>10</v>
      </c>
      <c r="AA31" t="n">
        <v>499.4297956627644</v>
      </c>
      <c r="AB31" t="n">
        <v>683.3418797133484</v>
      </c>
      <c r="AC31" t="n">
        <v>618.1246897898575</v>
      </c>
      <c r="AD31" t="n">
        <v>499429.7956627645</v>
      </c>
      <c r="AE31" t="n">
        <v>683341.8797133483</v>
      </c>
      <c r="AF31" t="n">
        <v>2.141692790371075e-05</v>
      </c>
      <c r="AG31" t="n">
        <v>32</v>
      </c>
      <c r="AH31" t="n">
        <v>618124.6897898575</v>
      </c>
    </row>
    <row r="32">
      <c r="A32" t="n">
        <v>30</v>
      </c>
      <c r="B32" t="n">
        <v>75</v>
      </c>
      <c r="C32" t="inlineStr">
        <is>
          <t xml:space="preserve">CONCLUIDO	</t>
        </is>
      </c>
      <c r="D32" t="n">
        <v>3.6404</v>
      </c>
      <c r="E32" t="n">
        <v>27.47</v>
      </c>
      <c r="F32" t="n">
        <v>24.43</v>
      </c>
      <c r="G32" t="n">
        <v>58.63</v>
      </c>
      <c r="H32" t="n">
        <v>0.9399999999999999</v>
      </c>
      <c r="I32" t="n">
        <v>25</v>
      </c>
      <c r="J32" t="n">
        <v>160.99</v>
      </c>
      <c r="K32" t="n">
        <v>49.1</v>
      </c>
      <c r="L32" t="n">
        <v>8.5</v>
      </c>
      <c r="M32" t="n">
        <v>23</v>
      </c>
      <c r="N32" t="n">
        <v>28.4</v>
      </c>
      <c r="O32" t="n">
        <v>20089.72</v>
      </c>
      <c r="P32" t="n">
        <v>280.29</v>
      </c>
      <c r="Q32" t="n">
        <v>452.59</v>
      </c>
      <c r="R32" t="n">
        <v>85.22</v>
      </c>
      <c r="S32" t="n">
        <v>57.64</v>
      </c>
      <c r="T32" t="n">
        <v>11624.74</v>
      </c>
      <c r="U32" t="n">
        <v>0.68</v>
      </c>
      <c r="V32" t="n">
        <v>0.87</v>
      </c>
      <c r="W32" t="n">
        <v>6.84</v>
      </c>
      <c r="X32" t="n">
        <v>0.7</v>
      </c>
      <c r="Y32" t="n">
        <v>1</v>
      </c>
      <c r="Z32" t="n">
        <v>10</v>
      </c>
      <c r="AA32" t="n">
        <v>498.7100593438624</v>
      </c>
      <c r="AB32" t="n">
        <v>682.3571047293013</v>
      </c>
      <c r="AC32" t="n">
        <v>617.2339003481475</v>
      </c>
      <c r="AD32" t="n">
        <v>498710.0593438625</v>
      </c>
      <c r="AE32" t="n">
        <v>682357.1047293013</v>
      </c>
      <c r="AF32" t="n">
        <v>2.145287520036007e-05</v>
      </c>
      <c r="AG32" t="n">
        <v>32</v>
      </c>
      <c r="AH32" t="n">
        <v>617233.9003481475</v>
      </c>
    </row>
    <row r="33">
      <c r="A33" t="n">
        <v>31</v>
      </c>
      <c r="B33" t="n">
        <v>75</v>
      </c>
      <c r="C33" t="inlineStr">
        <is>
          <t xml:space="preserve">CONCLUIDO	</t>
        </is>
      </c>
      <c r="D33" t="n">
        <v>3.6517</v>
      </c>
      <c r="E33" t="n">
        <v>27.38</v>
      </c>
      <c r="F33" t="n">
        <v>24.37</v>
      </c>
      <c r="G33" t="n">
        <v>60.94</v>
      </c>
      <c r="H33" t="n">
        <v>0.96</v>
      </c>
      <c r="I33" t="n">
        <v>24</v>
      </c>
      <c r="J33" t="n">
        <v>161.35</v>
      </c>
      <c r="K33" t="n">
        <v>49.1</v>
      </c>
      <c r="L33" t="n">
        <v>8.75</v>
      </c>
      <c r="M33" t="n">
        <v>22</v>
      </c>
      <c r="N33" t="n">
        <v>28.5</v>
      </c>
      <c r="O33" t="n">
        <v>20133.66</v>
      </c>
      <c r="P33" t="n">
        <v>279.59</v>
      </c>
      <c r="Q33" t="n">
        <v>452.64</v>
      </c>
      <c r="R33" t="n">
        <v>83.40000000000001</v>
      </c>
      <c r="S33" t="n">
        <v>57.64</v>
      </c>
      <c r="T33" t="n">
        <v>10718.77</v>
      </c>
      <c r="U33" t="n">
        <v>0.6899999999999999</v>
      </c>
      <c r="V33" t="n">
        <v>0.87</v>
      </c>
      <c r="W33" t="n">
        <v>6.84</v>
      </c>
      <c r="X33" t="n">
        <v>0.65</v>
      </c>
      <c r="Y33" t="n">
        <v>1</v>
      </c>
      <c r="Z33" t="n">
        <v>10</v>
      </c>
      <c r="AA33" t="n">
        <v>497.525650223068</v>
      </c>
      <c r="AB33" t="n">
        <v>680.7365439177877</v>
      </c>
      <c r="AC33" t="n">
        <v>615.7680035860134</v>
      </c>
      <c r="AD33" t="n">
        <v>497525.650223068</v>
      </c>
      <c r="AE33" t="n">
        <v>680736.5439177877</v>
      </c>
      <c r="AF33" t="n">
        <v>2.151946609415308e-05</v>
      </c>
      <c r="AG33" t="n">
        <v>32</v>
      </c>
      <c r="AH33" t="n">
        <v>615768.0035860133</v>
      </c>
    </row>
    <row r="34">
      <c r="A34" t="n">
        <v>32</v>
      </c>
      <c r="B34" t="n">
        <v>75</v>
      </c>
      <c r="C34" t="inlineStr">
        <is>
          <t xml:space="preserve">CONCLUIDO	</t>
        </is>
      </c>
      <c r="D34" t="n">
        <v>3.6495</v>
      </c>
      <c r="E34" t="n">
        <v>27.4</v>
      </c>
      <c r="F34" t="n">
        <v>24.39</v>
      </c>
      <c r="G34" t="n">
        <v>60.98</v>
      </c>
      <c r="H34" t="n">
        <v>0.99</v>
      </c>
      <c r="I34" t="n">
        <v>24</v>
      </c>
      <c r="J34" t="n">
        <v>161.71</v>
      </c>
      <c r="K34" t="n">
        <v>49.1</v>
      </c>
      <c r="L34" t="n">
        <v>9</v>
      </c>
      <c r="M34" t="n">
        <v>22</v>
      </c>
      <c r="N34" t="n">
        <v>28.61</v>
      </c>
      <c r="O34" t="n">
        <v>20177.64</v>
      </c>
      <c r="P34" t="n">
        <v>279.14</v>
      </c>
      <c r="Q34" t="n">
        <v>452.6</v>
      </c>
      <c r="R34" t="n">
        <v>83.90000000000001</v>
      </c>
      <c r="S34" t="n">
        <v>57.64</v>
      </c>
      <c r="T34" t="n">
        <v>10965.65</v>
      </c>
      <c r="U34" t="n">
        <v>0.6899999999999999</v>
      </c>
      <c r="V34" t="n">
        <v>0.87</v>
      </c>
      <c r="W34" t="n">
        <v>6.84</v>
      </c>
      <c r="X34" t="n">
        <v>0.67</v>
      </c>
      <c r="Y34" t="n">
        <v>1</v>
      </c>
      <c r="Z34" t="n">
        <v>10</v>
      </c>
      <c r="AA34" t="n">
        <v>497.3759742613437</v>
      </c>
      <c r="AB34" t="n">
        <v>680.5317506637191</v>
      </c>
      <c r="AC34" t="n">
        <v>615.582755512684</v>
      </c>
      <c r="AD34" t="n">
        <v>497375.9742613437</v>
      </c>
      <c r="AE34" t="n">
        <v>680531.7506637191</v>
      </c>
      <c r="AF34" t="n">
        <v>2.150650149536152e-05</v>
      </c>
      <c r="AG34" t="n">
        <v>32</v>
      </c>
      <c r="AH34" t="n">
        <v>615582.755512684</v>
      </c>
    </row>
    <row r="35">
      <c r="A35" t="n">
        <v>33</v>
      </c>
      <c r="B35" t="n">
        <v>75</v>
      </c>
      <c r="C35" t="inlineStr">
        <is>
          <t xml:space="preserve">CONCLUIDO	</t>
        </is>
      </c>
      <c r="D35" t="n">
        <v>3.6588</v>
      </c>
      <c r="E35" t="n">
        <v>27.33</v>
      </c>
      <c r="F35" t="n">
        <v>24.35</v>
      </c>
      <c r="G35" t="n">
        <v>63.53</v>
      </c>
      <c r="H35" t="n">
        <v>1.01</v>
      </c>
      <c r="I35" t="n">
        <v>23</v>
      </c>
      <c r="J35" t="n">
        <v>162.06</v>
      </c>
      <c r="K35" t="n">
        <v>49.1</v>
      </c>
      <c r="L35" t="n">
        <v>9.25</v>
      </c>
      <c r="M35" t="n">
        <v>21</v>
      </c>
      <c r="N35" t="n">
        <v>28.72</v>
      </c>
      <c r="O35" t="n">
        <v>20221.66</v>
      </c>
      <c r="P35" t="n">
        <v>278.45</v>
      </c>
      <c r="Q35" t="n">
        <v>452.62</v>
      </c>
      <c r="R35" t="n">
        <v>82.72</v>
      </c>
      <c r="S35" t="n">
        <v>57.64</v>
      </c>
      <c r="T35" t="n">
        <v>10385.16</v>
      </c>
      <c r="U35" t="n">
        <v>0.7</v>
      </c>
      <c r="V35" t="n">
        <v>0.87</v>
      </c>
      <c r="W35" t="n">
        <v>6.83</v>
      </c>
      <c r="X35" t="n">
        <v>0.63</v>
      </c>
      <c r="Y35" t="n">
        <v>1</v>
      </c>
      <c r="Z35" t="n">
        <v>10</v>
      </c>
      <c r="AA35" t="n">
        <v>496.3411493496625</v>
      </c>
      <c r="AB35" t="n">
        <v>679.1158575663038</v>
      </c>
      <c r="AC35" t="n">
        <v>614.3019932652675</v>
      </c>
      <c r="AD35" t="n">
        <v>496341.1493496625</v>
      </c>
      <c r="AE35" t="n">
        <v>679115.8575663038</v>
      </c>
      <c r="AF35" t="n">
        <v>2.156130639025311e-05</v>
      </c>
      <c r="AG35" t="n">
        <v>32</v>
      </c>
      <c r="AH35" t="n">
        <v>614301.9932652675</v>
      </c>
    </row>
    <row r="36">
      <c r="A36" t="n">
        <v>34</v>
      </c>
      <c r="B36" t="n">
        <v>75</v>
      </c>
      <c r="C36" t="inlineStr">
        <is>
          <t xml:space="preserve">CONCLUIDO	</t>
        </is>
      </c>
      <c r="D36" t="n">
        <v>3.667</v>
      </c>
      <c r="E36" t="n">
        <v>27.27</v>
      </c>
      <c r="F36" t="n">
        <v>24.32</v>
      </c>
      <c r="G36" t="n">
        <v>66.33</v>
      </c>
      <c r="H36" t="n">
        <v>1.04</v>
      </c>
      <c r="I36" t="n">
        <v>22</v>
      </c>
      <c r="J36" t="n">
        <v>162.42</v>
      </c>
      <c r="K36" t="n">
        <v>49.1</v>
      </c>
      <c r="L36" t="n">
        <v>9.5</v>
      </c>
      <c r="M36" t="n">
        <v>20</v>
      </c>
      <c r="N36" t="n">
        <v>28.82</v>
      </c>
      <c r="O36" t="n">
        <v>20265.72</v>
      </c>
      <c r="P36" t="n">
        <v>277.53</v>
      </c>
      <c r="Q36" t="n">
        <v>452.59</v>
      </c>
      <c r="R36" t="n">
        <v>81.8</v>
      </c>
      <c r="S36" t="n">
        <v>57.64</v>
      </c>
      <c r="T36" t="n">
        <v>9925.57</v>
      </c>
      <c r="U36" t="n">
        <v>0.7</v>
      </c>
      <c r="V36" t="n">
        <v>0.87</v>
      </c>
      <c r="W36" t="n">
        <v>6.83</v>
      </c>
      <c r="X36" t="n">
        <v>0.6</v>
      </c>
      <c r="Y36" t="n">
        <v>1</v>
      </c>
      <c r="Z36" t="n">
        <v>10</v>
      </c>
      <c r="AA36" t="n">
        <v>495.2331289191858</v>
      </c>
      <c r="AB36" t="n">
        <v>677.5998151309142</v>
      </c>
      <c r="AC36" t="n">
        <v>612.9306397921325</v>
      </c>
      <c r="AD36" t="n">
        <v>495233.1289191858</v>
      </c>
      <c r="AE36" t="n">
        <v>677599.8151309142</v>
      </c>
      <c r="AF36" t="n">
        <v>2.160962898574892e-05</v>
      </c>
      <c r="AG36" t="n">
        <v>32</v>
      </c>
      <c r="AH36" t="n">
        <v>612930.6397921325</v>
      </c>
    </row>
    <row r="37">
      <c r="A37" t="n">
        <v>35</v>
      </c>
      <c r="B37" t="n">
        <v>75</v>
      </c>
      <c r="C37" t="inlineStr">
        <is>
          <t xml:space="preserve">CONCLUIDO	</t>
        </is>
      </c>
      <c r="D37" t="n">
        <v>3.6677</v>
      </c>
      <c r="E37" t="n">
        <v>27.27</v>
      </c>
      <c r="F37" t="n">
        <v>24.32</v>
      </c>
      <c r="G37" t="n">
        <v>66.31999999999999</v>
      </c>
      <c r="H37" t="n">
        <v>1.06</v>
      </c>
      <c r="I37" t="n">
        <v>22</v>
      </c>
      <c r="J37" t="n">
        <v>162.78</v>
      </c>
      <c r="K37" t="n">
        <v>49.1</v>
      </c>
      <c r="L37" t="n">
        <v>9.75</v>
      </c>
      <c r="M37" t="n">
        <v>20</v>
      </c>
      <c r="N37" t="n">
        <v>28.93</v>
      </c>
      <c r="O37" t="n">
        <v>20309.81</v>
      </c>
      <c r="P37" t="n">
        <v>277.23</v>
      </c>
      <c r="Q37" t="n">
        <v>452.58</v>
      </c>
      <c r="R37" t="n">
        <v>81.67</v>
      </c>
      <c r="S37" t="n">
        <v>57.64</v>
      </c>
      <c r="T37" t="n">
        <v>9864.24</v>
      </c>
      <c r="U37" t="n">
        <v>0.71</v>
      </c>
      <c r="V37" t="n">
        <v>0.87</v>
      </c>
      <c r="W37" t="n">
        <v>6.83</v>
      </c>
      <c r="X37" t="n">
        <v>0.59</v>
      </c>
      <c r="Y37" t="n">
        <v>1</v>
      </c>
      <c r="Z37" t="n">
        <v>10</v>
      </c>
      <c r="AA37" t="n">
        <v>494.9954411712376</v>
      </c>
      <c r="AB37" t="n">
        <v>677.2746002681281</v>
      </c>
      <c r="AC37" t="n">
        <v>612.6364629794087</v>
      </c>
      <c r="AD37" t="n">
        <v>494995.4411712376</v>
      </c>
      <c r="AE37" t="n">
        <v>677274.6002681281</v>
      </c>
      <c r="AF37" t="n">
        <v>2.161375408536441e-05</v>
      </c>
      <c r="AG37" t="n">
        <v>32</v>
      </c>
      <c r="AH37" t="n">
        <v>612636.4629794088</v>
      </c>
    </row>
    <row r="38">
      <c r="A38" t="n">
        <v>36</v>
      </c>
      <c r="B38" t="n">
        <v>75</v>
      </c>
      <c r="C38" t="inlineStr">
        <is>
          <t xml:space="preserve">CONCLUIDO	</t>
        </is>
      </c>
      <c r="D38" t="n">
        <v>3.6765</v>
      </c>
      <c r="E38" t="n">
        <v>27.2</v>
      </c>
      <c r="F38" t="n">
        <v>24.28</v>
      </c>
      <c r="G38" t="n">
        <v>69.38</v>
      </c>
      <c r="H38" t="n">
        <v>1.09</v>
      </c>
      <c r="I38" t="n">
        <v>21</v>
      </c>
      <c r="J38" t="n">
        <v>163.13</v>
      </c>
      <c r="K38" t="n">
        <v>49.1</v>
      </c>
      <c r="L38" t="n">
        <v>10</v>
      </c>
      <c r="M38" t="n">
        <v>19</v>
      </c>
      <c r="N38" t="n">
        <v>29.04</v>
      </c>
      <c r="O38" t="n">
        <v>20353.94</v>
      </c>
      <c r="P38" t="n">
        <v>276.55</v>
      </c>
      <c r="Q38" t="n">
        <v>452.6</v>
      </c>
      <c r="R38" t="n">
        <v>80.38</v>
      </c>
      <c r="S38" t="n">
        <v>57.64</v>
      </c>
      <c r="T38" t="n">
        <v>9222.34</v>
      </c>
      <c r="U38" t="n">
        <v>0.72</v>
      </c>
      <c r="V38" t="n">
        <v>0.87</v>
      </c>
      <c r="W38" t="n">
        <v>6.83</v>
      </c>
      <c r="X38" t="n">
        <v>0.5600000000000001</v>
      </c>
      <c r="Y38" t="n">
        <v>1</v>
      </c>
      <c r="Z38" t="n">
        <v>10</v>
      </c>
      <c r="AA38" t="n">
        <v>494.006565449159</v>
      </c>
      <c r="AB38" t="n">
        <v>675.9215768790622</v>
      </c>
      <c r="AC38" t="n">
        <v>611.4125702436152</v>
      </c>
      <c r="AD38" t="n">
        <v>494006.565449159</v>
      </c>
      <c r="AE38" t="n">
        <v>675921.5768790622</v>
      </c>
      <c r="AF38" t="n">
        <v>2.166561248053065e-05</v>
      </c>
      <c r="AG38" t="n">
        <v>32</v>
      </c>
      <c r="AH38" t="n">
        <v>611412.5702436152</v>
      </c>
    </row>
    <row r="39">
      <c r="A39" t="n">
        <v>37</v>
      </c>
      <c r="B39" t="n">
        <v>75</v>
      </c>
      <c r="C39" t="inlineStr">
        <is>
          <t xml:space="preserve">CONCLUIDO	</t>
        </is>
      </c>
      <c r="D39" t="n">
        <v>3.6739</v>
      </c>
      <c r="E39" t="n">
        <v>27.22</v>
      </c>
      <c r="F39" t="n">
        <v>24.3</v>
      </c>
      <c r="G39" t="n">
        <v>69.43000000000001</v>
      </c>
      <c r="H39" t="n">
        <v>1.11</v>
      </c>
      <c r="I39" t="n">
        <v>21</v>
      </c>
      <c r="J39" t="n">
        <v>163.49</v>
      </c>
      <c r="K39" t="n">
        <v>49.1</v>
      </c>
      <c r="L39" t="n">
        <v>10.25</v>
      </c>
      <c r="M39" t="n">
        <v>19</v>
      </c>
      <c r="N39" t="n">
        <v>29.15</v>
      </c>
      <c r="O39" t="n">
        <v>20398.1</v>
      </c>
      <c r="P39" t="n">
        <v>276.34</v>
      </c>
      <c r="Q39" t="n">
        <v>452.59</v>
      </c>
      <c r="R39" t="n">
        <v>81.02</v>
      </c>
      <c r="S39" t="n">
        <v>57.64</v>
      </c>
      <c r="T39" t="n">
        <v>9545.209999999999</v>
      </c>
      <c r="U39" t="n">
        <v>0.71</v>
      </c>
      <c r="V39" t="n">
        <v>0.87</v>
      </c>
      <c r="W39" t="n">
        <v>6.83</v>
      </c>
      <c r="X39" t="n">
        <v>0.58</v>
      </c>
      <c r="Y39" t="n">
        <v>1</v>
      </c>
      <c r="Z39" t="n">
        <v>10</v>
      </c>
      <c r="AA39" t="n">
        <v>494.0363778841397</v>
      </c>
      <c r="AB39" t="n">
        <v>675.9623675678347</v>
      </c>
      <c r="AC39" t="n">
        <v>611.4494679263012</v>
      </c>
      <c r="AD39" t="n">
        <v>494036.3778841397</v>
      </c>
      <c r="AE39" t="n">
        <v>675962.3675678347</v>
      </c>
      <c r="AF39" t="n">
        <v>2.165029068195881e-05</v>
      </c>
      <c r="AG39" t="n">
        <v>32</v>
      </c>
      <c r="AH39" t="n">
        <v>611449.4679263012</v>
      </c>
    </row>
    <row r="40">
      <c r="A40" t="n">
        <v>38</v>
      </c>
      <c r="B40" t="n">
        <v>75</v>
      </c>
      <c r="C40" t="inlineStr">
        <is>
          <t xml:space="preserve">CONCLUIDO	</t>
        </is>
      </c>
      <c r="D40" t="n">
        <v>3.6806</v>
      </c>
      <c r="E40" t="n">
        <v>27.17</v>
      </c>
      <c r="F40" t="n">
        <v>24.28</v>
      </c>
      <c r="G40" t="n">
        <v>72.84</v>
      </c>
      <c r="H40" t="n">
        <v>1.14</v>
      </c>
      <c r="I40" t="n">
        <v>20</v>
      </c>
      <c r="J40" t="n">
        <v>163.85</v>
      </c>
      <c r="K40" t="n">
        <v>49.1</v>
      </c>
      <c r="L40" t="n">
        <v>10.5</v>
      </c>
      <c r="M40" t="n">
        <v>18</v>
      </c>
      <c r="N40" t="n">
        <v>29.26</v>
      </c>
      <c r="O40" t="n">
        <v>20442.3</v>
      </c>
      <c r="P40" t="n">
        <v>275.42</v>
      </c>
      <c r="Q40" t="n">
        <v>452.58</v>
      </c>
      <c r="R40" t="n">
        <v>80.44</v>
      </c>
      <c r="S40" t="n">
        <v>57.64</v>
      </c>
      <c r="T40" t="n">
        <v>9258.889999999999</v>
      </c>
      <c r="U40" t="n">
        <v>0.72</v>
      </c>
      <c r="V40" t="n">
        <v>0.87</v>
      </c>
      <c r="W40" t="n">
        <v>6.83</v>
      </c>
      <c r="X40" t="n">
        <v>0.5600000000000001</v>
      </c>
      <c r="Y40" t="n">
        <v>1</v>
      </c>
      <c r="Z40" t="n">
        <v>10</v>
      </c>
      <c r="AA40" t="n">
        <v>493.0327570917731</v>
      </c>
      <c r="AB40" t="n">
        <v>674.5891693230942</v>
      </c>
      <c r="AC40" t="n">
        <v>610.207325794743</v>
      </c>
      <c r="AD40" t="n">
        <v>493032.7570917731</v>
      </c>
      <c r="AE40" t="n">
        <v>674589.1693230942</v>
      </c>
      <c r="AF40" t="n">
        <v>2.168977377827856e-05</v>
      </c>
      <c r="AG40" t="n">
        <v>32</v>
      </c>
      <c r="AH40" t="n">
        <v>610207.325794743</v>
      </c>
    </row>
    <row r="41">
      <c r="A41" t="n">
        <v>39</v>
      </c>
      <c r="B41" t="n">
        <v>75</v>
      </c>
      <c r="C41" t="inlineStr">
        <is>
          <t xml:space="preserve">CONCLUIDO	</t>
        </is>
      </c>
      <c r="D41" t="n">
        <v>3.6834</v>
      </c>
      <c r="E41" t="n">
        <v>27.15</v>
      </c>
      <c r="F41" t="n">
        <v>24.26</v>
      </c>
      <c r="G41" t="n">
        <v>72.78</v>
      </c>
      <c r="H41" t="n">
        <v>1.16</v>
      </c>
      <c r="I41" t="n">
        <v>20</v>
      </c>
      <c r="J41" t="n">
        <v>164.21</v>
      </c>
      <c r="K41" t="n">
        <v>49.1</v>
      </c>
      <c r="L41" t="n">
        <v>10.75</v>
      </c>
      <c r="M41" t="n">
        <v>18</v>
      </c>
      <c r="N41" t="n">
        <v>29.36</v>
      </c>
      <c r="O41" t="n">
        <v>20486.54</v>
      </c>
      <c r="P41" t="n">
        <v>274.82</v>
      </c>
      <c r="Q41" t="n">
        <v>452.56</v>
      </c>
      <c r="R41" t="n">
        <v>79.61</v>
      </c>
      <c r="S41" t="n">
        <v>57.64</v>
      </c>
      <c r="T41" t="n">
        <v>8840.58</v>
      </c>
      <c r="U41" t="n">
        <v>0.72</v>
      </c>
      <c r="V41" t="n">
        <v>0.87</v>
      </c>
      <c r="W41" t="n">
        <v>6.83</v>
      </c>
      <c r="X41" t="n">
        <v>0.54</v>
      </c>
      <c r="Y41" t="n">
        <v>1</v>
      </c>
      <c r="Z41" t="n">
        <v>10</v>
      </c>
      <c r="AA41" t="n">
        <v>492.4606159471275</v>
      </c>
      <c r="AB41" t="n">
        <v>673.8063405679043</v>
      </c>
      <c r="AC41" t="n">
        <v>609.4992091172412</v>
      </c>
      <c r="AD41" t="n">
        <v>492460.6159471275</v>
      </c>
      <c r="AE41" t="n">
        <v>673806.3405679043</v>
      </c>
      <c r="AF41" t="n">
        <v>2.170627417674054e-05</v>
      </c>
      <c r="AG41" t="n">
        <v>32</v>
      </c>
      <c r="AH41" t="n">
        <v>609499.2091172412</v>
      </c>
    </row>
    <row r="42">
      <c r="A42" t="n">
        <v>40</v>
      </c>
      <c r="B42" t="n">
        <v>75</v>
      </c>
      <c r="C42" t="inlineStr">
        <is>
          <t xml:space="preserve">CONCLUIDO	</t>
        </is>
      </c>
      <c r="D42" t="n">
        <v>3.6883</v>
      </c>
      <c r="E42" t="n">
        <v>27.11</v>
      </c>
      <c r="F42" t="n">
        <v>24.26</v>
      </c>
      <c r="G42" t="n">
        <v>76.59999999999999</v>
      </c>
      <c r="H42" t="n">
        <v>1.18</v>
      </c>
      <c r="I42" t="n">
        <v>19</v>
      </c>
      <c r="J42" t="n">
        <v>164.57</v>
      </c>
      <c r="K42" t="n">
        <v>49.1</v>
      </c>
      <c r="L42" t="n">
        <v>11</v>
      </c>
      <c r="M42" t="n">
        <v>17</v>
      </c>
      <c r="N42" t="n">
        <v>29.47</v>
      </c>
      <c r="O42" t="n">
        <v>20530.82</v>
      </c>
      <c r="P42" t="n">
        <v>274.19</v>
      </c>
      <c r="Q42" t="n">
        <v>452.58</v>
      </c>
      <c r="R42" t="n">
        <v>79.62</v>
      </c>
      <c r="S42" t="n">
        <v>57.64</v>
      </c>
      <c r="T42" t="n">
        <v>8853.690000000001</v>
      </c>
      <c r="U42" t="n">
        <v>0.72</v>
      </c>
      <c r="V42" t="n">
        <v>0.87</v>
      </c>
      <c r="W42" t="n">
        <v>6.83</v>
      </c>
      <c r="X42" t="n">
        <v>0.53</v>
      </c>
      <c r="Y42" t="n">
        <v>1</v>
      </c>
      <c r="Z42" t="n">
        <v>10</v>
      </c>
      <c r="AA42" t="n">
        <v>491.7737484938091</v>
      </c>
      <c r="AB42" t="n">
        <v>672.8665382158207</v>
      </c>
      <c r="AC42" t="n">
        <v>608.6491001826197</v>
      </c>
      <c r="AD42" t="n">
        <v>491773.7484938091</v>
      </c>
      <c r="AE42" t="n">
        <v>672866.5382158207</v>
      </c>
      <c r="AF42" t="n">
        <v>2.173514987404902e-05</v>
      </c>
      <c r="AG42" t="n">
        <v>32</v>
      </c>
      <c r="AH42" t="n">
        <v>608649.1001826196</v>
      </c>
    </row>
    <row r="43">
      <c r="A43" t="n">
        <v>41</v>
      </c>
      <c r="B43" t="n">
        <v>75</v>
      </c>
      <c r="C43" t="inlineStr">
        <is>
          <t xml:space="preserve">CONCLUIDO	</t>
        </is>
      </c>
      <c r="D43" t="n">
        <v>3.6902</v>
      </c>
      <c r="E43" t="n">
        <v>27.1</v>
      </c>
      <c r="F43" t="n">
        <v>24.24</v>
      </c>
      <c r="G43" t="n">
        <v>76.55</v>
      </c>
      <c r="H43" t="n">
        <v>1.21</v>
      </c>
      <c r="I43" t="n">
        <v>19</v>
      </c>
      <c r="J43" t="n">
        <v>164.93</v>
      </c>
      <c r="K43" t="n">
        <v>49.1</v>
      </c>
      <c r="L43" t="n">
        <v>11.25</v>
      </c>
      <c r="M43" t="n">
        <v>17</v>
      </c>
      <c r="N43" t="n">
        <v>29.58</v>
      </c>
      <c r="O43" t="n">
        <v>20575.13</v>
      </c>
      <c r="P43" t="n">
        <v>273.87</v>
      </c>
      <c r="Q43" t="n">
        <v>452.62</v>
      </c>
      <c r="R43" t="n">
        <v>79.06999999999999</v>
      </c>
      <c r="S43" t="n">
        <v>57.64</v>
      </c>
      <c r="T43" t="n">
        <v>8577.559999999999</v>
      </c>
      <c r="U43" t="n">
        <v>0.73</v>
      </c>
      <c r="V43" t="n">
        <v>0.87</v>
      </c>
      <c r="W43" t="n">
        <v>6.83</v>
      </c>
      <c r="X43" t="n">
        <v>0.52</v>
      </c>
      <c r="Y43" t="n">
        <v>1</v>
      </c>
      <c r="Z43" t="n">
        <v>10</v>
      </c>
      <c r="AA43" t="n">
        <v>491.4372207058616</v>
      </c>
      <c r="AB43" t="n">
        <v>672.4060860497926</v>
      </c>
      <c r="AC43" t="n">
        <v>608.2325929250687</v>
      </c>
      <c r="AD43" t="n">
        <v>491437.2207058616</v>
      </c>
      <c r="AE43" t="n">
        <v>672406.0860497926</v>
      </c>
      <c r="AF43" t="n">
        <v>2.174634657300536e-05</v>
      </c>
      <c r="AG43" t="n">
        <v>32</v>
      </c>
      <c r="AH43" t="n">
        <v>608232.5929250687</v>
      </c>
    </row>
    <row r="44">
      <c r="A44" t="n">
        <v>42</v>
      </c>
      <c r="B44" t="n">
        <v>75</v>
      </c>
      <c r="C44" t="inlineStr">
        <is>
          <t xml:space="preserve">CONCLUIDO	</t>
        </is>
      </c>
      <c r="D44" t="n">
        <v>3.6983</v>
      </c>
      <c r="E44" t="n">
        <v>27.04</v>
      </c>
      <c r="F44" t="n">
        <v>24.21</v>
      </c>
      <c r="G44" t="n">
        <v>80.70999999999999</v>
      </c>
      <c r="H44" t="n">
        <v>1.23</v>
      </c>
      <c r="I44" t="n">
        <v>18</v>
      </c>
      <c r="J44" t="n">
        <v>165.29</v>
      </c>
      <c r="K44" t="n">
        <v>49.1</v>
      </c>
      <c r="L44" t="n">
        <v>11.5</v>
      </c>
      <c r="M44" t="n">
        <v>16</v>
      </c>
      <c r="N44" t="n">
        <v>29.69</v>
      </c>
      <c r="O44" t="n">
        <v>20619.48</v>
      </c>
      <c r="P44" t="n">
        <v>272.94</v>
      </c>
      <c r="Q44" t="n">
        <v>452.66</v>
      </c>
      <c r="R44" t="n">
        <v>78.23999999999999</v>
      </c>
      <c r="S44" t="n">
        <v>57.64</v>
      </c>
      <c r="T44" t="n">
        <v>8167.63</v>
      </c>
      <c r="U44" t="n">
        <v>0.74</v>
      </c>
      <c r="V44" t="n">
        <v>0.88</v>
      </c>
      <c r="W44" t="n">
        <v>6.82</v>
      </c>
      <c r="X44" t="n">
        <v>0.49</v>
      </c>
      <c r="Y44" t="n">
        <v>1</v>
      </c>
      <c r="Z44" t="n">
        <v>10</v>
      </c>
      <c r="AA44" t="n">
        <v>490.3484548033201</v>
      </c>
      <c r="AB44" t="n">
        <v>670.9163885089737</v>
      </c>
      <c r="AC44" t="n">
        <v>606.8850700267418</v>
      </c>
      <c r="AD44" t="n">
        <v>490348.4548033201</v>
      </c>
      <c r="AE44" t="n">
        <v>670916.3885089736</v>
      </c>
      <c r="AF44" t="n">
        <v>2.17940798685561e-05</v>
      </c>
      <c r="AG44" t="n">
        <v>32</v>
      </c>
      <c r="AH44" t="n">
        <v>606885.0700267418</v>
      </c>
    </row>
    <row r="45">
      <c r="A45" t="n">
        <v>43</v>
      </c>
      <c r="B45" t="n">
        <v>75</v>
      </c>
      <c r="C45" t="inlineStr">
        <is>
          <t xml:space="preserve">CONCLUIDO	</t>
        </is>
      </c>
      <c r="D45" t="n">
        <v>3.6978</v>
      </c>
      <c r="E45" t="n">
        <v>27.04</v>
      </c>
      <c r="F45" t="n">
        <v>24.22</v>
      </c>
      <c r="G45" t="n">
        <v>80.72</v>
      </c>
      <c r="H45" t="n">
        <v>1.26</v>
      </c>
      <c r="I45" t="n">
        <v>18</v>
      </c>
      <c r="J45" t="n">
        <v>165.65</v>
      </c>
      <c r="K45" t="n">
        <v>49.1</v>
      </c>
      <c r="L45" t="n">
        <v>11.75</v>
      </c>
      <c r="M45" t="n">
        <v>16</v>
      </c>
      <c r="N45" t="n">
        <v>29.8</v>
      </c>
      <c r="O45" t="n">
        <v>20663.87</v>
      </c>
      <c r="P45" t="n">
        <v>273.18</v>
      </c>
      <c r="Q45" t="n">
        <v>452.57</v>
      </c>
      <c r="R45" t="n">
        <v>78.52</v>
      </c>
      <c r="S45" t="n">
        <v>57.64</v>
      </c>
      <c r="T45" t="n">
        <v>8305.610000000001</v>
      </c>
      <c r="U45" t="n">
        <v>0.73</v>
      </c>
      <c r="V45" t="n">
        <v>0.88</v>
      </c>
      <c r="W45" t="n">
        <v>6.82</v>
      </c>
      <c r="X45" t="n">
        <v>0.49</v>
      </c>
      <c r="Y45" t="n">
        <v>1</v>
      </c>
      <c r="Z45" t="n">
        <v>10</v>
      </c>
      <c r="AA45" t="n">
        <v>490.5435154008695</v>
      </c>
      <c r="AB45" t="n">
        <v>671.183279024007</v>
      </c>
      <c r="AC45" t="n">
        <v>607.1264888856037</v>
      </c>
      <c r="AD45" t="n">
        <v>490543.5154008695</v>
      </c>
      <c r="AE45" t="n">
        <v>671183.279024007</v>
      </c>
      <c r="AF45" t="n">
        <v>2.179113336883075e-05</v>
      </c>
      <c r="AG45" t="n">
        <v>32</v>
      </c>
      <c r="AH45" t="n">
        <v>607126.4888856037</v>
      </c>
    </row>
    <row r="46">
      <c r="A46" t="n">
        <v>44</v>
      </c>
      <c r="B46" t="n">
        <v>75</v>
      </c>
      <c r="C46" t="inlineStr">
        <is>
          <t xml:space="preserve">CONCLUIDO	</t>
        </is>
      </c>
      <c r="D46" t="n">
        <v>3.6992</v>
      </c>
      <c r="E46" t="n">
        <v>27.03</v>
      </c>
      <c r="F46" t="n">
        <v>24.21</v>
      </c>
      <c r="G46" t="n">
        <v>80.69</v>
      </c>
      <c r="H46" t="n">
        <v>1.28</v>
      </c>
      <c r="I46" t="n">
        <v>18</v>
      </c>
      <c r="J46" t="n">
        <v>166.01</v>
      </c>
      <c r="K46" t="n">
        <v>49.1</v>
      </c>
      <c r="L46" t="n">
        <v>12</v>
      </c>
      <c r="M46" t="n">
        <v>16</v>
      </c>
      <c r="N46" t="n">
        <v>29.91</v>
      </c>
      <c r="O46" t="n">
        <v>20708.3</v>
      </c>
      <c r="P46" t="n">
        <v>272.31</v>
      </c>
      <c r="Q46" t="n">
        <v>452.64</v>
      </c>
      <c r="R46" t="n">
        <v>77.86</v>
      </c>
      <c r="S46" t="n">
        <v>57.64</v>
      </c>
      <c r="T46" t="n">
        <v>7977.69</v>
      </c>
      <c r="U46" t="n">
        <v>0.74</v>
      </c>
      <c r="V46" t="n">
        <v>0.88</v>
      </c>
      <c r="W46" t="n">
        <v>6.83</v>
      </c>
      <c r="X46" t="n">
        <v>0.48</v>
      </c>
      <c r="Y46" t="n">
        <v>1</v>
      </c>
      <c r="Z46" t="n">
        <v>10</v>
      </c>
      <c r="AA46" t="n">
        <v>489.8869256216319</v>
      </c>
      <c r="AB46" t="n">
        <v>670.2849039213573</v>
      </c>
      <c r="AC46" t="n">
        <v>606.3138534418736</v>
      </c>
      <c r="AD46" t="n">
        <v>489886.9256216318</v>
      </c>
      <c r="AE46" t="n">
        <v>670284.9039213574</v>
      </c>
      <c r="AF46" t="n">
        <v>2.179938356806174e-05</v>
      </c>
      <c r="AG46" t="n">
        <v>32</v>
      </c>
      <c r="AH46" t="n">
        <v>606313.8534418736</v>
      </c>
    </row>
    <row r="47">
      <c r="A47" t="n">
        <v>45</v>
      </c>
      <c r="B47" t="n">
        <v>75</v>
      </c>
      <c r="C47" t="inlineStr">
        <is>
          <t xml:space="preserve">CONCLUIDO	</t>
        </is>
      </c>
      <c r="D47" t="n">
        <v>3.7084</v>
      </c>
      <c r="E47" t="n">
        <v>26.97</v>
      </c>
      <c r="F47" t="n">
        <v>24.17</v>
      </c>
      <c r="G47" t="n">
        <v>85.31</v>
      </c>
      <c r="H47" t="n">
        <v>1.3</v>
      </c>
      <c r="I47" t="n">
        <v>17</v>
      </c>
      <c r="J47" t="n">
        <v>166.37</v>
      </c>
      <c r="K47" t="n">
        <v>49.1</v>
      </c>
      <c r="L47" t="n">
        <v>12.25</v>
      </c>
      <c r="M47" t="n">
        <v>15</v>
      </c>
      <c r="N47" t="n">
        <v>30.02</v>
      </c>
      <c r="O47" t="n">
        <v>20752.76</v>
      </c>
      <c r="P47" t="n">
        <v>271.27</v>
      </c>
      <c r="Q47" t="n">
        <v>452.6</v>
      </c>
      <c r="R47" t="n">
        <v>76.88</v>
      </c>
      <c r="S47" t="n">
        <v>57.64</v>
      </c>
      <c r="T47" t="n">
        <v>7491.58</v>
      </c>
      <c r="U47" t="n">
        <v>0.75</v>
      </c>
      <c r="V47" t="n">
        <v>0.88</v>
      </c>
      <c r="W47" t="n">
        <v>6.82</v>
      </c>
      <c r="X47" t="n">
        <v>0.45</v>
      </c>
      <c r="Y47" t="n">
        <v>1</v>
      </c>
      <c r="Z47" t="n">
        <v>10</v>
      </c>
      <c r="AA47" t="n">
        <v>488.6619367036665</v>
      </c>
      <c r="AB47" t="n">
        <v>668.6088200411002</v>
      </c>
      <c r="AC47" t="n">
        <v>604.7977326547496</v>
      </c>
      <c r="AD47" t="n">
        <v>488661.9367036665</v>
      </c>
      <c r="AE47" t="n">
        <v>668608.8200411003</v>
      </c>
      <c r="AF47" t="n">
        <v>2.185359916300826e-05</v>
      </c>
      <c r="AG47" t="n">
        <v>32</v>
      </c>
      <c r="AH47" t="n">
        <v>604797.7326547495</v>
      </c>
    </row>
    <row r="48">
      <c r="A48" t="n">
        <v>46</v>
      </c>
      <c r="B48" t="n">
        <v>75</v>
      </c>
      <c r="C48" t="inlineStr">
        <is>
          <t xml:space="preserve">CONCLUIDO	</t>
        </is>
      </c>
      <c r="D48" t="n">
        <v>3.7082</v>
      </c>
      <c r="E48" t="n">
        <v>26.97</v>
      </c>
      <c r="F48" t="n">
        <v>24.17</v>
      </c>
      <c r="G48" t="n">
        <v>85.31</v>
      </c>
      <c r="H48" t="n">
        <v>1.33</v>
      </c>
      <c r="I48" t="n">
        <v>17</v>
      </c>
      <c r="J48" t="n">
        <v>166.73</v>
      </c>
      <c r="K48" t="n">
        <v>49.1</v>
      </c>
      <c r="L48" t="n">
        <v>12.5</v>
      </c>
      <c r="M48" t="n">
        <v>15</v>
      </c>
      <c r="N48" t="n">
        <v>30.13</v>
      </c>
      <c r="O48" t="n">
        <v>20797.26</v>
      </c>
      <c r="P48" t="n">
        <v>271.55</v>
      </c>
      <c r="Q48" t="n">
        <v>452.6</v>
      </c>
      <c r="R48" t="n">
        <v>76.78</v>
      </c>
      <c r="S48" t="n">
        <v>57.64</v>
      </c>
      <c r="T48" t="n">
        <v>7442.13</v>
      </c>
      <c r="U48" t="n">
        <v>0.75</v>
      </c>
      <c r="V48" t="n">
        <v>0.88</v>
      </c>
      <c r="W48" t="n">
        <v>6.82</v>
      </c>
      <c r="X48" t="n">
        <v>0.45</v>
      </c>
      <c r="Y48" t="n">
        <v>1</v>
      </c>
      <c r="Z48" t="n">
        <v>10</v>
      </c>
      <c r="AA48" t="n">
        <v>488.8554729075965</v>
      </c>
      <c r="AB48" t="n">
        <v>668.8736248135322</v>
      </c>
      <c r="AC48" t="n">
        <v>605.0372648313563</v>
      </c>
      <c r="AD48" t="n">
        <v>488855.4729075965</v>
      </c>
      <c r="AE48" t="n">
        <v>668873.6248135321</v>
      </c>
      <c r="AF48" t="n">
        <v>2.185242056311812e-05</v>
      </c>
      <c r="AG48" t="n">
        <v>32</v>
      </c>
      <c r="AH48" t="n">
        <v>605037.2648313564</v>
      </c>
    </row>
    <row r="49">
      <c r="A49" t="n">
        <v>47</v>
      </c>
      <c r="B49" t="n">
        <v>75</v>
      </c>
      <c r="C49" t="inlineStr">
        <is>
          <t xml:space="preserve">CONCLUIDO	</t>
        </is>
      </c>
      <c r="D49" t="n">
        <v>3.7055</v>
      </c>
      <c r="E49" t="n">
        <v>26.99</v>
      </c>
      <c r="F49" t="n">
        <v>24.19</v>
      </c>
      <c r="G49" t="n">
        <v>85.38</v>
      </c>
      <c r="H49" t="n">
        <v>1.35</v>
      </c>
      <c r="I49" t="n">
        <v>17</v>
      </c>
      <c r="J49" t="n">
        <v>167.09</v>
      </c>
      <c r="K49" t="n">
        <v>49.1</v>
      </c>
      <c r="L49" t="n">
        <v>12.75</v>
      </c>
      <c r="M49" t="n">
        <v>15</v>
      </c>
      <c r="N49" t="n">
        <v>30.25</v>
      </c>
      <c r="O49" t="n">
        <v>20841.8</v>
      </c>
      <c r="P49" t="n">
        <v>271.27</v>
      </c>
      <c r="Q49" t="n">
        <v>452.62</v>
      </c>
      <c r="R49" t="n">
        <v>77.54000000000001</v>
      </c>
      <c r="S49" t="n">
        <v>57.64</v>
      </c>
      <c r="T49" t="n">
        <v>7825.17</v>
      </c>
      <c r="U49" t="n">
        <v>0.74</v>
      </c>
      <c r="V49" t="n">
        <v>0.88</v>
      </c>
      <c r="W49" t="n">
        <v>6.82</v>
      </c>
      <c r="X49" t="n">
        <v>0.47</v>
      </c>
      <c r="Y49" t="n">
        <v>1</v>
      </c>
      <c r="Z49" t="n">
        <v>10</v>
      </c>
      <c r="AA49" t="n">
        <v>488.841189750311</v>
      </c>
      <c r="AB49" t="n">
        <v>668.8540819676057</v>
      </c>
      <c r="AC49" t="n">
        <v>605.0195871272166</v>
      </c>
      <c r="AD49" t="n">
        <v>488841.189750311</v>
      </c>
      <c r="AE49" t="n">
        <v>668854.0819676056</v>
      </c>
      <c r="AF49" t="n">
        <v>2.183650946460121e-05</v>
      </c>
      <c r="AG49" t="n">
        <v>32</v>
      </c>
      <c r="AH49" t="n">
        <v>605019.5871272166</v>
      </c>
    </row>
    <row r="50">
      <c r="A50" t="n">
        <v>48</v>
      </c>
      <c r="B50" t="n">
        <v>75</v>
      </c>
      <c r="C50" t="inlineStr">
        <is>
          <t xml:space="preserve">CONCLUIDO	</t>
        </is>
      </c>
      <c r="D50" t="n">
        <v>3.7139</v>
      </c>
      <c r="E50" t="n">
        <v>26.93</v>
      </c>
      <c r="F50" t="n">
        <v>24.16</v>
      </c>
      <c r="G50" t="n">
        <v>90.59999999999999</v>
      </c>
      <c r="H50" t="n">
        <v>1.38</v>
      </c>
      <c r="I50" t="n">
        <v>16</v>
      </c>
      <c r="J50" t="n">
        <v>167.45</v>
      </c>
      <c r="K50" t="n">
        <v>49.1</v>
      </c>
      <c r="L50" t="n">
        <v>13</v>
      </c>
      <c r="M50" t="n">
        <v>14</v>
      </c>
      <c r="N50" t="n">
        <v>30.36</v>
      </c>
      <c r="O50" t="n">
        <v>20886.38</v>
      </c>
      <c r="P50" t="n">
        <v>270.38</v>
      </c>
      <c r="Q50" t="n">
        <v>452.57</v>
      </c>
      <c r="R50" t="n">
        <v>76.48</v>
      </c>
      <c r="S50" t="n">
        <v>57.64</v>
      </c>
      <c r="T50" t="n">
        <v>7300.44</v>
      </c>
      <c r="U50" t="n">
        <v>0.75</v>
      </c>
      <c r="V50" t="n">
        <v>0.88</v>
      </c>
      <c r="W50" t="n">
        <v>6.82</v>
      </c>
      <c r="X50" t="n">
        <v>0.44</v>
      </c>
      <c r="Y50" t="n">
        <v>1</v>
      </c>
      <c r="Z50" t="n">
        <v>10</v>
      </c>
      <c r="AA50" t="n">
        <v>487.7723572309239</v>
      </c>
      <c r="AB50" t="n">
        <v>667.3916581610173</v>
      </c>
      <c r="AC50" t="n">
        <v>603.6967349962044</v>
      </c>
      <c r="AD50" t="n">
        <v>487772.357230924</v>
      </c>
      <c r="AE50" t="n">
        <v>667391.6581610173</v>
      </c>
      <c r="AF50" t="n">
        <v>2.188601065998716e-05</v>
      </c>
      <c r="AG50" t="n">
        <v>32</v>
      </c>
      <c r="AH50" t="n">
        <v>603696.7349962045</v>
      </c>
    </row>
    <row r="51">
      <c r="A51" t="n">
        <v>49</v>
      </c>
      <c r="B51" t="n">
        <v>75</v>
      </c>
      <c r="C51" t="inlineStr">
        <is>
          <t xml:space="preserve">CONCLUIDO	</t>
        </is>
      </c>
      <c r="D51" t="n">
        <v>3.7143</v>
      </c>
      <c r="E51" t="n">
        <v>26.92</v>
      </c>
      <c r="F51" t="n">
        <v>24.16</v>
      </c>
      <c r="G51" t="n">
        <v>90.59</v>
      </c>
      <c r="H51" t="n">
        <v>1.4</v>
      </c>
      <c r="I51" t="n">
        <v>16</v>
      </c>
      <c r="J51" t="n">
        <v>167.81</v>
      </c>
      <c r="K51" t="n">
        <v>49.1</v>
      </c>
      <c r="L51" t="n">
        <v>13.25</v>
      </c>
      <c r="M51" t="n">
        <v>14</v>
      </c>
      <c r="N51" t="n">
        <v>30.47</v>
      </c>
      <c r="O51" t="n">
        <v>20930.99</v>
      </c>
      <c r="P51" t="n">
        <v>269.85</v>
      </c>
      <c r="Q51" t="n">
        <v>452.6</v>
      </c>
      <c r="R51" t="n">
        <v>76.43000000000001</v>
      </c>
      <c r="S51" t="n">
        <v>57.64</v>
      </c>
      <c r="T51" t="n">
        <v>7271.48</v>
      </c>
      <c r="U51" t="n">
        <v>0.75</v>
      </c>
      <c r="V51" t="n">
        <v>0.88</v>
      </c>
      <c r="W51" t="n">
        <v>6.82</v>
      </c>
      <c r="X51" t="n">
        <v>0.43</v>
      </c>
      <c r="Y51" t="n">
        <v>1</v>
      </c>
      <c r="Z51" t="n">
        <v>10</v>
      </c>
      <c r="AA51" t="n">
        <v>487.4055514738558</v>
      </c>
      <c r="AB51" t="n">
        <v>666.8897783418689</v>
      </c>
      <c r="AC51" t="n">
        <v>603.2427538826028</v>
      </c>
      <c r="AD51" t="n">
        <v>487405.5514738559</v>
      </c>
      <c r="AE51" t="n">
        <v>666889.7783418689</v>
      </c>
      <c r="AF51" t="n">
        <v>2.188836785976745e-05</v>
      </c>
      <c r="AG51" t="n">
        <v>32</v>
      </c>
      <c r="AH51" t="n">
        <v>603242.7538826028</v>
      </c>
    </row>
    <row r="52">
      <c r="A52" t="n">
        <v>50</v>
      </c>
      <c r="B52" t="n">
        <v>75</v>
      </c>
      <c r="C52" t="inlineStr">
        <is>
          <t xml:space="preserve">CONCLUIDO	</t>
        </is>
      </c>
      <c r="D52" t="n">
        <v>3.7143</v>
      </c>
      <c r="E52" t="n">
        <v>26.92</v>
      </c>
      <c r="F52" t="n">
        <v>24.16</v>
      </c>
      <c r="G52" t="n">
        <v>90.59</v>
      </c>
      <c r="H52" t="n">
        <v>1.42</v>
      </c>
      <c r="I52" t="n">
        <v>16</v>
      </c>
      <c r="J52" t="n">
        <v>168.18</v>
      </c>
      <c r="K52" t="n">
        <v>49.1</v>
      </c>
      <c r="L52" t="n">
        <v>13.5</v>
      </c>
      <c r="M52" t="n">
        <v>14</v>
      </c>
      <c r="N52" t="n">
        <v>30.58</v>
      </c>
      <c r="O52" t="n">
        <v>20975.64</v>
      </c>
      <c r="P52" t="n">
        <v>269.82</v>
      </c>
      <c r="Q52" t="n">
        <v>452.58</v>
      </c>
      <c r="R52" t="n">
        <v>76.48999999999999</v>
      </c>
      <c r="S52" t="n">
        <v>57.64</v>
      </c>
      <c r="T52" t="n">
        <v>7303.59</v>
      </c>
      <c r="U52" t="n">
        <v>0.75</v>
      </c>
      <c r="V52" t="n">
        <v>0.88</v>
      </c>
      <c r="W52" t="n">
        <v>6.82</v>
      </c>
      <c r="X52" t="n">
        <v>0.43</v>
      </c>
      <c r="Y52" t="n">
        <v>1</v>
      </c>
      <c r="Z52" t="n">
        <v>10</v>
      </c>
      <c r="AA52" t="n">
        <v>487.3860163131097</v>
      </c>
      <c r="AB52" t="n">
        <v>666.8630494731055</v>
      </c>
      <c r="AC52" t="n">
        <v>603.2185759795599</v>
      </c>
      <c r="AD52" t="n">
        <v>487386.0163131097</v>
      </c>
      <c r="AE52" t="n">
        <v>666863.0494731056</v>
      </c>
      <c r="AF52" t="n">
        <v>2.188836785976745e-05</v>
      </c>
      <c r="AG52" t="n">
        <v>32</v>
      </c>
      <c r="AH52" t="n">
        <v>603218.5759795599</v>
      </c>
    </row>
    <row r="53">
      <c r="A53" t="n">
        <v>51</v>
      </c>
      <c r="B53" t="n">
        <v>75</v>
      </c>
      <c r="C53" t="inlineStr">
        <is>
          <t xml:space="preserve">CONCLUIDO	</t>
        </is>
      </c>
      <c r="D53" t="n">
        <v>3.721</v>
      </c>
      <c r="E53" t="n">
        <v>26.87</v>
      </c>
      <c r="F53" t="n">
        <v>24.14</v>
      </c>
      <c r="G53" t="n">
        <v>96.56</v>
      </c>
      <c r="H53" t="n">
        <v>1.45</v>
      </c>
      <c r="I53" t="n">
        <v>15</v>
      </c>
      <c r="J53" t="n">
        <v>168.54</v>
      </c>
      <c r="K53" t="n">
        <v>49.1</v>
      </c>
      <c r="L53" t="n">
        <v>13.75</v>
      </c>
      <c r="M53" t="n">
        <v>13</v>
      </c>
      <c r="N53" t="n">
        <v>30.69</v>
      </c>
      <c r="O53" t="n">
        <v>21020.34</v>
      </c>
      <c r="P53" t="n">
        <v>268.68</v>
      </c>
      <c r="Q53" t="n">
        <v>452.59</v>
      </c>
      <c r="R53" t="n">
        <v>75.91</v>
      </c>
      <c r="S53" t="n">
        <v>57.64</v>
      </c>
      <c r="T53" t="n">
        <v>7017.87</v>
      </c>
      <c r="U53" t="n">
        <v>0.76</v>
      </c>
      <c r="V53" t="n">
        <v>0.88</v>
      </c>
      <c r="W53" t="n">
        <v>6.82</v>
      </c>
      <c r="X53" t="n">
        <v>0.42</v>
      </c>
      <c r="Y53" t="n">
        <v>1</v>
      </c>
      <c r="Z53" t="n">
        <v>10</v>
      </c>
      <c r="AA53" t="n">
        <v>486.2622668153149</v>
      </c>
      <c r="AB53" t="n">
        <v>665.3254858338937</v>
      </c>
      <c r="AC53" t="n">
        <v>601.8277552560903</v>
      </c>
      <c r="AD53" t="n">
        <v>486262.2668153149</v>
      </c>
      <c r="AE53" t="n">
        <v>665325.4858338938</v>
      </c>
      <c r="AF53" t="n">
        <v>2.192785095608719e-05</v>
      </c>
      <c r="AG53" t="n">
        <v>32</v>
      </c>
      <c r="AH53" t="n">
        <v>601827.7552560903</v>
      </c>
    </row>
    <row r="54">
      <c r="A54" t="n">
        <v>52</v>
      </c>
      <c r="B54" t="n">
        <v>75</v>
      </c>
      <c r="C54" t="inlineStr">
        <is>
          <t xml:space="preserve">CONCLUIDO	</t>
        </is>
      </c>
      <c r="D54" t="n">
        <v>3.724</v>
      </c>
      <c r="E54" t="n">
        <v>26.85</v>
      </c>
      <c r="F54" t="n">
        <v>24.12</v>
      </c>
      <c r="G54" t="n">
        <v>96.47</v>
      </c>
      <c r="H54" t="n">
        <v>1.47</v>
      </c>
      <c r="I54" t="n">
        <v>15</v>
      </c>
      <c r="J54" t="n">
        <v>168.9</v>
      </c>
      <c r="K54" t="n">
        <v>49.1</v>
      </c>
      <c r="L54" t="n">
        <v>14</v>
      </c>
      <c r="M54" t="n">
        <v>13</v>
      </c>
      <c r="N54" t="n">
        <v>30.81</v>
      </c>
      <c r="O54" t="n">
        <v>21065.06</v>
      </c>
      <c r="P54" t="n">
        <v>268.19</v>
      </c>
      <c r="Q54" t="n">
        <v>452.64</v>
      </c>
      <c r="R54" t="n">
        <v>75.25</v>
      </c>
      <c r="S54" t="n">
        <v>57.64</v>
      </c>
      <c r="T54" t="n">
        <v>6690.33</v>
      </c>
      <c r="U54" t="n">
        <v>0.77</v>
      </c>
      <c r="V54" t="n">
        <v>0.88</v>
      </c>
      <c r="W54" t="n">
        <v>6.82</v>
      </c>
      <c r="X54" t="n">
        <v>0.39</v>
      </c>
      <c r="Y54" t="n">
        <v>1</v>
      </c>
      <c r="Z54" t="n">
        <v>10</v>
      </c>
      <c r="AA54" t="n">
        <v>485.7621632926037</v>
      </c>
      <c r="AB54" t="n">
        <v>664.6412221311101</v>
      </c>
      <c r="AC54" t="n">
        <v>601.2087967207301</v>
      </c>
      <c r="AD54" t="n">
        <v>485762.1632926037</v>
      </c>
      <c r="AE54" t="n">
        <v>664641.2221311101</v>
      </c>
      <c r="AF54" t="n">
        <v>2.194552995443932e-05</v>
      </c>
      <c r="AG54" t="n">
        <v>32</v>
      </c>
      <c r="AH54" t="n">
        <v>601208.7967207301</v>
      </c>
    </row>
    <row r="55">
      <c r="A55" t="n">
        <v>53</v>
      </c>
      <c r="B55" t="n">
        <v>75</v>
      </c>
      <c r="C55" t="inlineStr">
        <is>
          <t xml:space="preserve">CONCLUIDO	</t>
        </is>
      </c>
      <c r="D55" t="n">
        <v>3.723</v>
      </c>
      <c r="E55" t="n">
        <v>26.86</v>
      </c>
      <c r="F55" t="n">
        <v>24.12</v>
      </c>
      <c r="G55" t="n">
        <v>96.5</v>
      </c>
      <c r="H55" t="n">
        <v>1.49</v>
      </c>
      <c r="I55" t="n">
        <v>15</v>
      </c>
      <c r="J55" t="n">
        <v>169.26</v>
      </c>
      <c r="K55" t="n">
        <v>49.1</v>
      </c>
      <c r="L55" t="n">
        <v>14.25</v>
      </c>
      <c r="M55" t="n">
        <v>13</v>
      </c>
      <c r="N55" t="n">
        <v>30.92</v>
      </c>
      <c r="O55" t="n">
        <v>21109.83</v>
      </c>
      <c r="P55" t="n">
        <v>267.77</v>
      </c>
      <c r="Q55" t="n">
        <v>452.57</v>
      </c>
      <c r="R55" t="n">
        <v>75.31</v>
      </c>
      <c r="S55" t="n">
        <v>57.64</v>
      </c>
      <c r="T55" t="n">
        <v>6716.19</v>
      </c>
      <c r="U55" t="n">
        <v>0.77</v>
      </c>
      <c r="V55" t="n">
        <v>0.88</v>
      </c>
      <c r="W55" t="n">
        <v>6.82</v>
      </c>
      <c r="X55" t="n">
        <v>0.4</v>
      </c>
      <c r="Y55" t="n">
        <v>1</v>
      </c>
      <c r="Z55" t="n">
        <v>10</v>
      </c>
      <c r="AA55" t="n">
        <v>485.5428549834576</v>
      </c>
      <c r="AB55" t="n">
        <v>664.3411548273366</v>
      </c>
      <c r="AC55" t="n">
        <v>600.9373674192817</v>
      </c>
      <c r="AD55" t="n">
        <v>485542.8549834576</v>
      </c>
      <c r="AE55" t="n">
        <v>664341.1548273365</v>
      </c>
      <c r="AF55" t="n">
        <v>2.193963695498861e-05</v>
      </c>
      <c r="AG55" t="n">
        <v>32</v>
      </c>
      <c r="AH55" t="n">
        <v>600937.3674192817</v>
      </c>
    </row>
    <row r="56">
      <c r="A56" t="n">
        <v>54</v>
      </c>
      <c r="B56" t="n">
        <v>75</v>
      </c>
      <c r="C56" t="inlineStr">
        <is>
          <t xml:space="preserve">CONCLUIDO	</t>
        </is>
      </c>
      <c r="D56" t="n">
        <v>3.7232</v>
      </c>
      <c r="E56" t="n">
        <v>26.86</v>
      </c>
      <c r="F56" t="n">
        <v>24.12</v>
      </c>
      <c r="G56" t="n">
        <v>96.48999999999999</v>
      </c>
      <c r="H56" t="n">
        <v>1.52</v>
      </c>
      <c r="I56" t="n">
        <v>15</v>
      </c>
      <c r="J56" t="n">
        <v>169.63</v>
      </c>
      <c r="K56" t="n">
        <v>49.1</v>
      </c>
      <c r="L56" t="n">
        <v>14.5</v>
      </c>
      <c r="M56" t="n">
        <v>13</v>
      </c>
      <c r="N56" t="n">
        <v>31.03</v>
      </c>
      <c r="O56" t="n">
        <v>21154.64</v>
      </c>
      <c r="P56" t="n">
        <v>267.2</v>
      </c>
      <c r="Q56" t="n">
        <v>452.57</v>
      </c>
      <c r="R56" t="n">
        <v>75.28</v>
      </c>
      <c r="S56" t="n">
        <v>57.64</v>
      </c>
      <c r="T56" t="n">
        <v>6705.08</v>
      </c>
      <c r="U56" t="n">
        <v>0.77</v>
      </c>
      <c r="V56" t="n">
        <v>0.88</v>
      </c>
      <c r="W56" t="n">
        <v>6.82</v>
      </c>
      <c r="X56" t="n">
        <v>0.4</v>
      </c>
      <c r="Y56" t="n">
        <v>1</v>
      </c>
      <c r="Z56" t="n">
        <v>10</v>
      </c>
      <c r="AA56" t="n">
        <v>485.1618775639948</v>
      </c>
      <c r="AB56" t="n">
        <v>663.8198847144901</v>
      </c>
      <c r="AC56" t="n">
        <v>600.4658465943982</v>
      </c>
      <c r="AD56" t="n">
        <v>485161.8775639948</v>
      </c>
      <c r="AE56" t="n">
        <v>663819.88471449</v>
      </c>
      <c r="AF56" t="n">
        <v>2.194081555487875e-05</v>
      </c>
      <c r="AG56" t="n">
        <v>32</v>
      </c>
      <c r="AH56" t="n">
        <v>600465.8465943981</v>
      </c>
    </row>
    <row r="57">
      <c r="A57" t="n">
        <v>55</v>
      </c>
      <c r="B57" t="n">
        <v>75</v>
      </c>
      <c r="C57" t="inlineStr">
        <is>
          <t xml:space="preserve">CONCLUIDO	</t>
        </is>
      </c>
      <c r="D57" t="n">
        <v>3.7304</v>
      </c>
      <c r="E57" t="n">
        <v>26.81</v>
      </c>
      <c r="F57" t="n">
        <v>24.1</v>
      </c>
      <c r="G57" t="n">
        <v>103.3</v>
      </c>
      <c r="H57" t="n">
        <v>1.54</v>
      </c>
      <c r="I57" t="n">
        <v>14</v>
      </c>
      <c r="J57" t="n">
        <v>169.99</v>
      </c>
      <c r="K57" t="n">
        <v>49.1</v>
      </c>
      <c r="L57" t="n">
        <v>14.75</v>
      </c>
      <c r="M57" t="n">
        <v>12</v>
      </c>
      <c r="N57" t="n">
        <v>31.15</v>
      </c>
      <c r="O57" t="n">
        <v>21199.48</v>
      </c>
      <c r="P57" t="n">
        <v>266.79</v>
      </c>
      <c r="Q57" t="n">
        <v>452.56</v>
      </c>
      <c r="R57" t="n">
        <v>74.81</v>
      </c>
      <c r="S57" t="n">
        <v>57.64</v>
      </c>
      <c r="T57" t="n">
        <v>6473.87</v>
      </c>
      <c r="U57" t="n">
        <v>0.77</v>
      </c>
      <c r="V57" t="n">
        <v>0.88</v>
      </c>
      <c r="W57" t="n">
        <v>6.81</v>
      </c>
      <c r="X57" t="n">
        <v>0.38</v>
      </c>
      <c r="Y57" t="n">
        <v>1</v>
      </c>
      <c r="Z57" t="n">
        <v>10</v>
      </c>
      <c r="AA57" t="n">
        <v>484.4916195486867</v>
      </c>
      <c r="AB57" t="n">
        <v>662.9028081282489</v>
      </c>
      <c r="AC57" t="n">
        <v>599.6362945104228</v>
      </c>
      <c r="AD57" t="n">
        <v>484491.6195486867</v>
      </c>
      <c r="AE57" t="n">
        <v>662902.8081282489</v>
      </c>
      <c r="AF57" t="n">
        <v>2.198324515092385e-05</v>
      </c>
      <c r="AG57" t="n">
        <v>32</v>
      </c>
      <c r="AH57" t="n">
        <v>599636.2945104227</v>
      </c>
    </row>
    <row r="58">
      <c r="A58" t="n">
        <v>56</v>
      </c>
      <c r="B58" t="n">
        <v>75</v>
      </c>
      <c r="C58" t="inlineStr">
        <is>
          <t xml:space="preserve">CONCLUIDO	</t>
        </is>
      </c>
      <c r="D58" t="n">
        <v>3.7318</v>
      </c>
      <c r="E58" t="n">
        <v>26.8</v>
      </c>
      <c r="F58" t="n">
        <v>24.09</v>
      </c>
      <c r="G58" t="n">
        <v>103.25</v>
      </c>
      <c r="H58" t="n">
        <v>1.56</v>
      </c>
      <c r="I58" t="n">
        <v>14</v>
      </c>
      <c r="J58" t="n">
        <v>170.35</v>
      </c>
      <c r="K58" t="n">
        <v>49.1</v>
      </c>
      <c r="L58" t="n">
        <v>15</v>
      </c>
      <c r="M58" t="n">
        <v>12</v>
      </c>
      <c r="N58" t="n">
        <v>31.26</v>
      </c>
      <c r="O58" t="n">
        <v>21244.37</v>
      </c>
      <c r="P58" t="n">
        <v>266.67</v>
      </c>
      <c r="Q58" t="n">
        <v>452.58</v>
      </c>
      <c r="R58" t="n">
        <v>74.23</v>
      </c>
      <c r="S58" t="n">
        <v>57.64</v>
      </c>
      <c r="T58" t="n">
        <v>6184.25</v>
      </c>
      <c r="U58" t="n">
        <v>0.78</v>
      </c>
      <c r="V58" t="n">
        <v>0.88</v>
      </c>
      <c r="W58" t="n">
        <v>6.82</v>
      </c>
      <c r="X58" t="n">
        <v>0.37</v>
      </c>
      <c r="Y58" t="n">
        <v>1</v>
      </c>
      <c r="Z58" t="n">
        <v>10</v>
      </c>
      <c r="AA58" t="n">
        <v>484.329124755778</v>
      </c>
      <c r="AB58" t="n">
        <v>662.6804755838268</v>
      </c>
      <c r="AC58" t="n">
        <v>599.4351810719946</v>
      </c>
      <c r="AD58" t="n">
        <v>484329.124755778</v>
      </c>
      <c r="AE58" t="n">
        <v>662680.4755838268</v>
      </c>
      <c r="AF58" t="n">
        <v>2.199149535015485e-05</v>
      </c>
      <c r="AG58" t="n">
        <v>32</v>
      </c>
      <c r="AH58" t="n">
        <v>599435.1810719946</v>
      </c>
    </row>
    <row r="59">
      <c r="A59" t="n">
        <v>57</v>
      </c>
      <c r="B59" t="n">
        <v>75</v>
      </c>
      <c r="C59" t="inlineStr">
        <is>
          <t xml:space="preserve">CONCLUIDO	</t>
        </is>
      </c>
      <c r="D59" t="n">
        <v>3.7305</v>
      </c>
      <c r="E59" t="n">
        <v>26.81</v>
      </c>
      <c r="F59" t="n">
        <v>24.1</v>
      </c>
      <c r="G59" t="n">
        <v>103.29</v>
      </c>
      <c r="H59" t="n">
        <v>1.58</v>
      </c>
      <c r="I59" t="n">
        <v>14</v>
      </c>
      <c r="J59" t="n">
        <v>170.72</v>
      </c>
      <c r="K59" t="n">
        <v>49.1</v>
      </c>
      <c r="L59" t="n">
        <v>15.25</v>
      </c>
      <c r="M59" t="n">
        <v>12</v>
      </c>
      <c r="N59" t="n">
        <v>31.37</v>
      </c>
      <c r="O59" t="n">
        <v>21289.29</v>
      </c>
      <c r="P59" t="n">
        <v>266.13</v>
      </c>
      <c r="Q59" t="n">
        <v>452.6</v>
      </c>
      <c r="R59" t="n">
        <v>74.73999999999999</v>
      </c>
      <c r="S59" t="n">
        <v>57.64</v>
      </c>
      <c r="T59" t="n">
        <v>6437.37</v>
      </c>
      <c r="U59" t="n">
        <v>0.77</v>
      </c>
      <c r="V59" t="n">
        <v>0.88</v>
      </c>
      <c r="W59" t="n">
        <v>6.81</v>
      </c>
      <c r="X59" t="n">
        <v>0.38</v>
      </c>
      <c r="Y59" t="n">
        <v>1</v>
      </c>
      <c r="Z59" t="n">
        <v>10</v>
      </c>
      <c r="AA59" t="n">
        <v>484.0584026782882</v>
      </c>
      <c r="AB59" t="n">
        <v>662.3100616939902</v>
      </c>
      <c r="AC59" t="n">
        <v>599.1001189639247</v>
      </c>
      <c r="AD59" t="n">
        <v>484058.4026782882</v>
      </c>
      <c r="AE59" t="n">
        <v>662310.0616939901</v>
      </c>
      <c r="AF59" t="n">
        <v>2.198383445086893e-05</v>
      </c>
      <c r="AG59" t="n">
        <v>32</v>
      </c>
      <c r="AH59" t="n">
        <v>599100.1189639247</v>
      </c>
    </row>
    <row r="60">
      <c r="A60" t="n">
        <v>58</v>
      </c>
      <c r="B60" t="n">
        <v>75</v>
      </c>
      <c r="C60" t="inlineStr">
        <is>
          <t xml:space="preserve">CONCLUIDO	</t>
        </is>
      </c>
      <c r="D60" t="n">
        <v>3.7308</v>
      </c>
      <c r="E60" t="n">
        <v>26.8</v>
      </c>
      <c r="F60" t="n">
        <v>24.1</v>
      </c>
      <c r="G60" t="n">
        <v>103.29</v>
      </c>
      <c r="H60" t="n">
        <v>1.61</v>
      </c>
      <c r="I60" t="n">
        <v>14</v>
      </c>
      <c r="J60" t="n">
        <v>171.08</v>
      </c>
      <c r="K60" t="n">
        <v>49.1</v>
      </c>
      <c r="L60" t="n">
        <v>15.5</v>
      </c>
      <c r="M60" t="n">
        <v>12</v>
      </c>
      <c r="N60" t="n">
        <v>31.49</v>
      </c>
      <c r="O60" t="n">
        <v>21334.25</v>
      </c>
      <c r="P60" t="n">
        <v>264.9</v>
      </c>
      <c r="Q60" t="n">
        <v>452.58</v>
      </c>
      <c r="R60" t="n">
        <v>74.56999999999999</v>
      </c>
      <c r="S60" t="n">
        <v>57.64</v>
      </c>
      <c r="T60" t="n">
        <v>6350.91</v>
      </c>
      <c r="U60" t="n">
        <v>0.77</v>
      </c>
      <c r="V60" t="n">
        <v>0.88</v>
      </c>
      <c r="W60" t="n">
        <v>6.82</v>
      </c>
      <c r="X60" t="n">
        <v>0.38</v>
      </c>
      <c r="Y60" t="n">
        <v>1</v>
      </c>
      <c r="Z60" t="n">
        <v>10</v>
      </c>
      <c r="AA60" t="n">
        <v>483.2451105020747</v>
      </c>
      <c r="AB60" t="n">
        <v>661.1972794585761</v>
      </c>
      <c r="AC60" t="n">
        <v>598.0935391032591</v>
      </c>
      <c r="AD60" t="n">
        <v>483245.1105020747</v>
      </c>
      <c r="AE60" t="n">
        <v>661197.2794585761</v>
      </c>
      <c r="AF60" t="n">
        <v>2.198560235070414e-05</v>
      </c>
      <c r="AG60" t="n">
        <v>32</v>
      </c>
      <c r="AH60" t="n">
        <v>598093.5391032591</v>
      </c>
    </row>
    <row r="61">
      <c r="A61" t="n">
        <v>59</v>
      </c>
      <c r="B61" t="n">
        <v>75</v>
      </c>
      <c r="C61" t="inlineStr">
        <is>
          <t xml:space="preserve">CONCLUIDO	</t>
        </is>
      </c>
      <c r="D61" t="n">
        <v>3.7378</v>
      </c>
      <c r="E61" t="n">
        <v>26.75</v>
      </c>
      <c r="F61" t="n">
        <v>24.08</v>
      </c>
      <c r="G61" t="n">
        <v>111.14</v>
      </c>
      <c r="H61" t="n">
        <v>1.63</v>
      </c>
      <c r="I61" t="n">
        <v>13</v>
      </c>
      <c r="J61" t="n">
        <v>171.45</v>
      </c>
      <c r="K61" t="n">
        <v>49.1</v>
      </c>
      <c r="L61" t="n">
        <v>15.75</v>
      </c>
      <c r="M61" t="n">
        <v>11</v>
      </c>
      <c r="N61" t="n">
        <v>31.6</v>
      </c>
      <c r="O61" t="n">
        <v>21379.25</v>
      </c>
      <c r="P61" t="n">
        <v>263.74</v>
      </c>
      <c r="Q61" t="n">
        <v>452.64</v>
      </c>
      <c r="R61" t="n">
        <v>73.98999999999999</v>
      </c>
      <c r="S61" t="n">
        <v>57.64</v>
      </c>
      <c r="T61" t="n">
        <v>6068.47</v>
      </c>
      <c r="U61" t="n">
        <v>0.78</v>
      </c>
      <c r="V61" t="n">
        <v>0.88</v>
      </c>
      <c r="W61" t="n">
        <v>6.81</v>
      </c>
      <c r="X61" t="n">
        <v>0.35</v>
      </c>
      <c r="Y61" t="n">
        <v>1</v>
      </c>
      <c r="Z61" t="n">
        <v>10</v>
      </c>
      <c r="AA61" t="n">
        <v>473.18181816909</v>
      </c>
      <c r="AB61" t="n">
        <v>647.4282389274622</v>
      </c>
      <c r="AC61" t="n">
        <v>585.6385964754647</v>
      </c>
      <c r="AD61" t="n">
        <v>473181.81816909</v>
      </c>
      <c r="AE61" t="n">
        <v>647428.2389274621</v>
      </c>
      <c r="AF61" t="n">
        <v>2.20268533468591e-05</v>
      </c>
      <c r="AG61" t="n">
        <v>31</v>
      </c>
      <c r="AH61" t="n">
        <v>585638.5964754648</v>
      </c>
    </row>
    <row r="62">
      <c r="A62" t="n">
        <v>60</v>
      </c>
      <c r="B62" t="n">
        <v>75</v>
      </c>
      <c r="C62" t="inlineStr">
        <is>
          <t xml:space="preserve">CONCLUIDO	</t>
        </is>
      </c>
      <c r="D62" t="n">
        <v>3.7383</v>
      </c>
      <c r="E62" t="n">
        <v>26.75</v>
      </c>
      <c r="F62" t="n">
        <v>24.08</v>
      </c>
      <c r="G62" t="n">
        <v>111.12</v>
      </c>
      <c r="H62" t="n">
        <v>1.65</v>
      </c>
      <c r="I62" t="n">
        <v>13</v>
      </c>
      <c r="J62" t="n">
        <v>171.81</v>
      </c>
      <c r="K62" t="n">
        <v>49.1</v>
      </c>
      <c r="L62" t="n">
        <v>16</v>
      </c>
      <c r="M62" t="n">
        <v>11</v>
      </c>
      <c r="N62" t="n">
        <v>31.72</v>
      </c>
      <c r="O62" t="n">
        <v>21424.29</v>
      </c>
      <c r="P62" t="n">
        <v>264.5</v>
      </c>
      <c r="Q62" t="n">
        <v>452.56</v>
      </c>
      <c r="R62" t="n">
        <v>73.78</v>
      </c>
      <c r="S62" t="n">
        <v>57.64</v>
      </c>
      <c r="T62" t="n">
        <v>5963.06</v>
      </c>
      <c r="U62" t="n">
        <v>0.78</v>
      </c>
      <c r="V62" t="n">
        <v>0.88</v>
      </c>
      <c r="W62" t="n">
        <v>6.82</v>
      </c>
      <c r="X62" t="n">
        <v>0.35</v>
      </c>
      <c r="Y62" t="n">
        <v>1</v>
      </c>
      <c r="Z62" t="n">
        <v>10</v>
      </c>
      <c r="AA62" t="n">
        <v>473.6473579840338</v>
      </c>
      <c r="AB62" t="n">
        <v>648.0652110404353</v>
      </c>
      <c r="AC62" t="n">
        <v>586.2147768639717</v>
      </c>
      <c r="AD62" t="n">
        <v>473647.3579840338</v>
      </c>
      <c r="AE62" t="n">
        <v>648065.2110404354</v>
      </c>
      <c r="AF62" t="n">
        <v>2.202979984658445e-05</v>
      </c>
      <c r="AG62" t="n">
        <v>31</v>
      </c>
      <c r="AH62" t="n">
        <v>586214.7768639717</v>
      </c>
    </row>
    <row r="63">
      <c r="A63" t="n">
        <v>61</v>
      </c>
      <c r="B63" t="n">
        <v>75</v>
      </c>
      <c r="C63" t="inlineStr">
        <is>
          <t xml:space="preserve">CONCLUIDO	</t>
        </is>
      </c>
      <c r="D63" t="n">
        <v>3.7406</v>
      </c>
      <c r="E63" t="n">
        <v>26.73</v>
      </c>
      <c r="F63" t="n">
        <v>24.06</v>
      </c>
      <c r="G63" t="n">
        <v>111.05</v>
      </c>
      <c r="H63" t="n">
        <v>1.67</v>
      </c>
      <c r="I63" t="n">
        <v>13</v>
      </c>
      <c r="J63" t="n">
        <v>172.18</v>
      </c>
      <c r="K63" t="n">
        <v>49.1</v>
      </c>
      <c r="L63" t="n">
        <v>16.25</v>
      </c>
      <c r="M63" t="n">
        <v>11</v>
      </c>
      <c r="N63" t="n">
        <v>31.83</v>
      </c>
      <c r="O63" t="n">
        <v>21469.36</v>
      </c>
      <c r="P63" t="n">
        <v>264.86</v>
      </c>
      <c r="Q63" t="n">
        <v>452.6</v>
      </c>
      <c r="R63" t="n">
        <v>73.27</v>
      </c>
      <c r="S63" t="n">
        <v>57.64</v>
      </c>
      <c r="T63" t="n">
        <v>5709.62</v>
      </c>
      <c r="U63" t="n">
        <v>0.79</v>
      </c>
      <c r="V63" t="n">
        <v>0.88</v>
      </c>
      <c r="W63" t="n">
        <v>6.82</v>
      </c>
      <c r="X63" t="n">
        <v>0.34</v>
      </c>
      <c r="Y63" t="n">
        <v>1</v>
      </c>
      <c r="Z63" t="n">
        <v>10</v>
      </c>
      <c r="AA63" t="n">
        <v>473.7387469385489</v>
      </c>
      <c r="AB63" t="n">
        <v>648.190253439799</v>
      </c>
      <c r="AC63" t="n">
        <v>586.3278853922384</v>
      </c>
      <c r="AD63" t="n">
        <v>473738.7469385489</v>
      </c>
      <c r="AE63" t="n">
        <v>648190.253439799</v>
      </c>
      <c r="AF63" t="n">
        <v>2.204335374532108e-05</v>
      </c>
      <c r="AG63" t="n">
        <v>31</v>
      </c>
      <c r="AH63" t="n">
        <v>586327.8853922384</v>
      </c>
    </row>
    <row r="64">
      <c r="A64" t="n">
        <v>62</v>
      </c>
      <c r="B64" t="n">
        <v>75</v>
      </c>
      <c r="C64" t="inlineStr">
        <is>
          <t xml:space="preserve">CONCLUIDO	</t>
        </is>
      </c>
      <c r="D64" t="n">
        <v>3.7384</v>
      </c>
      <c r="E64" t="n">
        <v>26.75</v>
      </c>
      <c r="F64" t="n">
        <v>24.08</v>
      </c>
      <c r="G64" t="n">
        <v>111.12</v>
      </c>
      <c r="H64" t="n">
        <v>1.7</v>
      </c>
      <c r="I64" t="n">
        <v>13</v>
      </c>
      <c r="J64" t="n">
        <v>172.54</v>
      </c>
      <c r="K64" t="n">
        <v>49.1</v>
      </c>
      <c r="L64" t="n">
        <v>16.5</v>
      </c>
      <c r="M64" t="n">
        <v>11</v>
      </c>
      <c r="N64" t="n">
        <v>31.95</v>
      </c>
      <c r="O64" t="n">
        <v>21514.48</v>
      </c>
      <c r="P64" t="n">
        <v>264.67</v>
      </c>
      <c r="Q64" t="n">
        <v>452.56</v>
      </c>
      <c r="R64" t="n">
        <v>73.66</v>
      </c>
      <c r="S64" t="n">
        <v>57.64</v>
      </c>
      <c r="T64" t="n">
        <v>5903.08</v>
      </c>
      <c r="U64" t="n">
        <v>0.78</v>
      </c>
      <c r="V64" t="n">
        <v>0.88</v>
      </c>
      <c r="W64" t="n">
        <v>6.82</v>
      </c>
      <c r="X64" t="n">
        <v>0.35</v>
      </c>
      <c r="Y64" t="n">
        <v>1</v>
      </c>
      <c r="Z64" t="n">
        <v>10</v>
      </c>
      <c r="AA64" t="n">
        <v>473.7520965386549</v>
      </c>
      <c r="AB64" t="n">
        <v>648.2085189516068</v>
      </c>
      <c r="AC64" t="n">
        <v>586.344407669235</v>
      </c>
      <c r="AD64" t="n">
        <v>473752.0965386549</v>
      </c>
      <c r="AE64" t="n">
        <v>648208.5189516068</v>
      </c>
      <c r="AF64" t="n">
        <v>2.203038914652952e-05</v>
      </c>
      <c r="AG64" t="n">
        <v>31</v>
      </c>
      <c r="AH64" t="n">
        <v>586344.407669235</v>
      </c>
    </row>
    <row r="65">
      <c r="A65" t="n">
        <v>63</v>
      </c>
      <c r="B65" t="n">
        <v>75</v>
      </c>
      <c r="C65" t="inlineStr">
        <is>
          <t xml:space="preserve">CONCLUIDO	</t>
        </is>
      </c>
      <c r="D65" t="n">
        <v>3.7392</v>
      </c>
      <c r="E65" t="n">
        <v>26.74</v>
      </c>
      <c r="F65" t="n">
        <v>24.07</v>
      </c>
      <c r="G65" t="n">
        <v>111.09</v>
      </c>
      <c r="H65" t="n">
        <v>1.72</v>
      </c>
      <c r="I65" t="n">
        <v>13</v>
      </c>
      <c r="J65" t="n">
        <v>172.91</v>
      </c>
      <c r="K65" t="n">
        <v>49.1</v>
      </c>
      <c r="L65" t="n">
        <v>16.75</v>
      </c>
      <c r="M65" t="n">
        <v>11</v>
      </c>
      <c r="N65" t="n">
        <v>32.07</v>
      </c>
      <c r="O65" t="n">
        <v>21559.64</v>
      </c>
      <c r="P65" t="n">
        <v>263.36</v>
      </c>
      <c r="Q65" t="n">
        <v>452.57</v>
      </c>
      <c r="R65" t="n">
        <v>73.52</v>
      </c>
      <c r="S65" t="n">
        <v>57.64</v>
      </c>
      <c r="T65" t="n">
        <v>5831.79</v>
      </c>
      <c r="U65" t="n">
        <v>0.78</v>
      </c>
      <c r="V65" t="n">
        <v>0.88</v>
      </c>
      <c r="W65" t="n">
        <v>6.82</v>
      </c>
      <c r="X65" t="n">
        <v>0.35</v>
      </c>
      <c r="Y65" t="n">
        <v>1</v>
      </c>
      <c r="Z65" t="n">
        <v>10</v>
      </c>
      <c r="AA65" t="n">
        <v>472.852361205209</v>
      </c>
      <c r="AB65" t="n">
        <v>646.9774613748648</v>
      </c>
      <c r="AC65" t="n">
        <v>585.2308404998171</v>
      </c>
      <c r="AD65" t="n">
        <v>472852.361205209</v>
      </c>
      <c r="AE65" t="n">
        <v>646977.4613748648</v>
      </c>
      <c r="AF65" t="n">
        <v>2.203510354609009e-05</v>
      </c>
      <c r="AG65" t="n">
        <v>31</v>
      </c>
      <c r="AH65" t="n">
        <v>585230.840499817</v>
      </c>
    </row>
    <row r="66">
      <c r="A66" t="n">
        <v>64</v>
      </c>
      <c r="B66" t="n">
        <v>75</v>
      </c>
      <c r="C66" t="inlineStr">
        <is>
          <t xml:space="preserve">CONCLUIDO	</t>
        </is>
      </c>
      <c r="D66" t="n">
        <v>3.7388</v>
      </c>
      <c r="E66" t="n">
        <v>26.75</v>
      </c>
      <c r="F66" t="n">
        <v>24.07</v>
      </c>
      <c r="G66" t="n">
        <v>111.11</v>
      </c>
      <c r="H66" t="n">
        <v>1.74</v>
      </c>
      <c r="I66" t="n">
        <v>13</v>
      </c>
      <c r="J66" t="n">
        <v>173.28</v>
      </c>
      <c r="K66" t="n">
        <v>49.1</v>
      </c>
      <c r="L66" t="n">
        <v>17</v>
      </c>
      <c r="M66" t="n">
        <v>11</v>
      </c>
      <c r="N66" t="n">
        <v>32.18</v>
      </c>
      <c r="O66" t="n">
        <v>21604.83</v>
      </c>
      <c r="P66" t="n">
        <v>262.04</v>
      </c>
      <c r="Q66" t="n">
        <v>452.63</v>
      </c>
      <c r="R66" t="n">
        <v>73.59</v>
      </c>
      <c r="S66" t="n">
        <v>57.64</v>
      </c>
      <c r="T66" t="n">
        <v>5869.81</v>
      </c>
      <c r="U66" t="n">
        <v>0.78</v>
      </c>
      <c r="V66" t="n">
        <v>0.88</v>
      </c>
      <c r="W66" t="n">
        <v>6.82</v>
      </c>
      <c r="X66" t="n">
        <v>0.35</v>
      </c>
      <c r="Y66" t="n">
        <v>1</v>
      </c>
      <c r="Z66" t="n">
        <v>10</v>
      </c>
      <c r="AA66" t="n">
        <v>472.0193475830949</v>
      </c>
      <c r="AB66" t="n">
        <v>645.8376953871209</v>
      </c>
      <c r="AC66" t="n">
        <v>584.1998521782718</v>
      </c>
      <c r="AD66" t="n">
        <v>472019.347583095</v>
      </c>
      <c r="AE66" t="n">
        <v>645837.6953871209</v>
      </c>
      <c r="AF66" t="n">
        <v>2.203274634630981e-05</v>
      </c>
      <c r="AG66" t="n">
        <v>31</v>
      </c>
      <c r="AH66" t="n">
        <v>584199.8521782719</v>
      </c>
    </row>
    <row r="67">
      <c r="A67" t="n">
        <v>65</v>
      </c>
      <c r="B67" t="n">
        <v>75</v>
      </c>
      <c r="C67" t="inlineStr">
        <is>
          <t xml:space="preserve">CONCLUIDO	</t>
        </is>
      </c>
      <c r="D67" t="n">
        <v>3.7487</v>
      </c>
      <c r="E67" t="n">
        <v>26.68</v>
      </c>
      <c r="F67" t="n">
        <v>24.03</v>
      </c>
      <c r="G67" t="n">
        <v>120.16</v>
      </c>
      <c r="H67" t="n">
        <v>1.76</v>
      </c>
      <c r="I67" t="n">
        <v>12</v>
      </c>
      <c r="J67" t="n">
        <v>173.64</v>
      </c>
      <c r="K67" t="n">
        <v>49.1</v>
      </c>
      <c r="L67" t="n">
        <v>17.25</v>
      </c>
      <c r="M67" t="n">
        <v>10</v>
      </c>
      <c r="N67" t="n">
        <v>32.3</v>
      </c>
      <c r="O67" t="n">
        <v>21650.07</v>
      </c>
      <c r="P67" t="n">
        <v>261.57</v>
      </c>
      <c r="Q67" t="n">
        <v>452.62</v>
      </c>
      <c r="R67" t="n">
        <v>72.20999999999999</v>
      </c>
      <c r="S67" t="n">
        <v>57.64</v>
      </c>
      <c r="T67" t="n">
        <v>5184.58</v>
      </c>
      <c r="U67" t="n">
        <v>0.8</v>
      </c>
      <c r="V67" t="n">
        <v>0.88</v>
      </c>
      <c r="W67" t="n">
        <v>6.82</v>
      </c>
      <c r="X67" t="n">
        <v>0.31</v>
      </c>
      <c r="Y67" t="n">
        <v>1</v>
      </c>
      <c r="Z67" t="n">
        <v>10</v>
      </c>
      <c r="AA67" t="n">
        <v>471.1609162994007</v>
      </c>
      <c r="AB67" t="n">
        <v>644.6631518334549</v>
      </c>
      <c r="AC67" t="n">
        <v>583.1374054128856</v>
      </c>
      <c r="AD67" t="n">
        <v>471160.9162994007</v>
      </c>
      <c r="AE67" t="n">
        <v>644663.1518334548</v>
      </c>
      <c r="AF67" t="n">
        <v>2.209108704087182e-05</v>
      </c>
      <c r="AG67" t="n">
        <v>31</v>
      </c>
      <c r="AH67" t="n">
        <v>583137.4054128856</v>
      </c>
    </row>
    <row r="68">
      <c r="A68" t="n">
        <v>66</v>
      </c>
      <c r="B68" t="n">
        <v>75</v>
      </c>
      <c r="C68" t="inlineStr">
        <is>
          <t xml:space="preserve">CONCLUIDO	</t>
        </is>
      </c>
      <c r="D68" t="n">
        <v>3.7507</v>
      </c>
      <c r="E68" t="n">
        <v>26.66</v>
      </c>
      <c r="F68" t="n">
        <v>24.02</v>
      </c>
      <c r="G68" t="n">
        <v>120.09</v>
      </c>
      <c r="H68" t="n">
        <v>1.78</v>
      </c>
      <c r="I68" t="n">
        <v>12</v>
      </c>
      <c r="J68" t="n">
        <v>174.01</v>
      </c>
      <c r="K68" t="n">
        <v>49.1</v>
      </c>
      <c r="L68" t="n">
        <v>17.5</v>
      </c>
      <c r="M68" t="n">
        <v>10</v>
      </c>
      <c r="N68" t="n">
        <v>32.42</v>
      </c>
      <c r="O68" t="n">
        <v>21695.35</v>
      </c>
      <c r="P68" t="n">
        <v>261.91</v>
      </c>
      <c r="Q68" t="n">
        <v>452.55</v>
      </c>
      <c r="R68" t="n">
        <v>71.94</v>
      </c>
      <c r="S68" t="n">
        <v>57.64</v>
      </c>
      <c r="T68" t="n">
        <v>5046.03</v>
      </c>
      <c r="U68" t="n">
        <v>0.8</v>
      </c>
      <c r="V68" t="n">
        <v>0.88</v>
      </c>
      <c r="W68" t="n">
        <v>6.81</v>
      </c>
      <c r="X68" t="n">
        <v>0.3</v>
      </c>
      <c r="Y68" t="n">
        <v>1</v>
      </c>
      <c r="Z68" t="n">
        <v>10</v>
      </c>
      <c r="AA68" t="n">
        <v>471.2665362765411</v>
      </c>
      <c r="AB68" t="n">
        <v>644.8076657458032</v>
      </c>
      <c r="AC68" t="n">
        <v>583.2681271202657</v>
      </c>
      <c r="AD68" t="n">
        <v>471266.5362765411</v>
      </c>
      <c r="AE68" t="n">
        <v>644807.6657458032</v>
      </c>
      <c r="AF68" t="n">
        <v>2.210287303977324e-05</v>
      </c>
      <c r="AG68" t="n">
        <v>31</v>
      </c>
      <c r="AH68" t="n">
        <v>583268.1271202657</v>
      </c>
    </row>
    <row r="69">
      <c r="A69" t="n">
        <v>67</v>
      </c>
      <c r="B69" t="n">
        <v>75</v>
      </c>
      <c r="C69" t="inlineStr">
        <is>
          <t xml:space="preserve">CONCLUIDO	</t>
        </is>
      </c>
      <c r="D69" t="n">
        <v>3.7478</v>
      </c>
      <c r="E69" t="n">
        <v>26.68</v>
      </c>
      <c r="F69" t="n">
        <v>24.04</v>
      </c>
      <c r="G69" t="n">
        <v>120.2</v>
      </c>
      <c r="H69" t="n">
        <v>1.8</v>
      </c>
      <c r="I69" t="n">
        <v>12</v>
      </c>
      <c r="J69" t="n">
        <v>174.38</v>
      </c>
      <c r="K69" t="n">
        <v>49.1</v>
      </c>
      <c r="L69" t="n">
        <v>17.75</v>
      </c>
      <c r="M69" t="n">
        <v>10</v>
      </c>
      <c r="N69" t="n">
        <v>32.53</v>
      </c>
      <c r="O69" t="n">
        <v>21740.66</v>
      </c>
      <c r="P69" t="n">
        <v>262.03</v>
      </c>
      <c r="Q69" t="n">
        <v>452.62</v>
      </c>
      <c r="R69" t="n">
        <v>72.56999999999999</v>
      </c>
      <c r="S69" t="n">
        <v>57.64</v>
      </c>
      <c r="T69" t="n">
        <v>5364.59</v>
      </c>
      <c r="U69" t="n">
        <v>0.79</v>
      </c>
      <c r="V69" t="n">
        <v>0.88</v>
      </c>
      <c r="W69" t="n">
        <v>6.82</v>
      </c>
      <c r="X69" t="n">
        <v>0.32</v>
      </c>
      <c r="Y69" t="n">
        <v>1</v>
      </c>
      <c r="Z69" t="n">
        <v>10</v>
      </c>
      <c r="AA69" t="n">
        <v>471.5146527171705</v>
      </c>
      <c r="AB69" t="n">
        <v>645.147149605997</v>
      </c>
      <c r="AC69" t="n">
        <v>583.5752111173114</v>
      </c>
      <c r="AD69" t="n">
        <v>471514.6527171705</v>
      </c>
      <c r="AE69" t="n">
        <v>645147.149605997</v>
      </c>
      <c r="AF69" t="n">
        <v>2.208578334136619e-05</v>
      </c>
      <c r="AG69" t="n">
        <v>31</v>
      </c>
      <c r="AH69" t="n">
        <v>583575.2111173114</v>
      </c>
    </row>
    <row r="70">
      <c r="A70" t="n">
        <v>68</v>
      </c>
      <c r="B70" t="n">
        <v>75</v>
      </c>
      <c r="C70" t="inlineStr">
        <is>
          <t xml:space="preserve">CONCLUIDO	</t>
        </is>
      </c>
      <c r="D70" t="n">
        <v>3.7478</v>
      </c>
      <c r="E70" t="n">
        <v>26.68</v>
      </c>
      <c r="F70" t="n">
        <v>24.04</v>
      </c>
      <c r="G70" t="n">
        <v>120.2</v>
      </c>
      <c r="H70" t="n">
        <v>1.83</v>
      </c>
      <c r="I70" t="n">
        <v>12</v>
      </c>
      <c r="J70" t="n">
        <v>174.75</v>
      </c>
      <c r="K70" t="n">
        <v>49.1</v>
      </c>
      <c r="L70" t="n">
        <v>18</v>
      </c>
      <c r="M70" t="n">
        <v>10</v>
      </c>
      <c r="N70" t="n">
        <v>32.65</v>
      </c>
      <c r="O70" t="n">
        <v>21786.02</v>
      </c>
      <c r="P70" t="n">
        <v>261.64</v>
      </c>
      <c r="Q70" t="n">
        <v>452.57</v>
      </c>
      <c r="R70" t="n">
        <v>72.48999999999999</v>
      </c>
      <c r="S70" t="n">
        <v>57.64</v>
      </c>
      <c r="T70" t="n">
        <v>5324.82</v>
      </c>
      <c r="U70" t="n">
        <v>0.8</v>
      </c>
      <c r="V70" t="n">
        <v>0.88</v>
      </c>
      <c r="W70" t="n">
        <v>6.82</v>
      </c>
      <c r="X70" t="n">
        <v>0.32</v>
      </c>
      <c r="Y70" t="n">
        <v>1</v>
      </c>
      <c r="Z70" t="n">
        <v>10</v>
      </c>
      <c r="AA70" t="n">
        <v>471.2629656425473</v>
      </c>
      <c r="AB70" t="n">
        <v>644.8027802468475</v>
      </c>
      <c r="AC70" t="n">
        <v>583.2637078864736</v>
      </c>
      <c r="AD70" t="n">
        <v>471262.9656425474</v>
      </c>
      <c r="AE70" t="n">
        <v>644802.7802468475</v>
      </c>
      <c r="AF70" t="n">
        <v>2.208578334136619e-05</v>
      </c>
      <c r="AG70" t="n">
        <v>31</v>
      </c>
      <c r="AH70" t="n">
        <v>583263.7078864736</v>
      </c>
    </row>
    <row r="71">
      <c r="A71" t="n">
        <v>69</v>
      </c>
      <c r="B71" t="n">
        <v>75</v>
      </c>
      <c r="C71" t="inlineStr">
        <is>
          <t xml:space="preserve">CONCLUIDO	</t>
        </is>
      </c>
      <c r="D71" t="n">
        <v>3.7475</v>
      </c>
      <c r="E71" t="n">
        <v>26.68</v>
      </c>
      <c r="F71" t="n">
        <v>24.04</v>
      </c>
      <c r="G71" t="n">
        <v>120.21</v>
      </c>
      <c r="H71" t="n">
        <v>1.85</v>
      </c>
      <c r="I71" t="n">
        <v>12</v>
      </c>
      <c r="J71" t="n">
        <v>175.11</v>
      </c>
      <c r="K71" t="n">
        <v>49.1</v>
      </c>
      <c r="L71" t="n">
        <v>18.25</v>
      </c>
      <c r="M71" t="n">
        <v>10</v>
      </c>
      <c r="N71" t="n">
        <v>32.77</v>
      </c>
      <c r="O71" t="n">
        <v>21831.41</v>
      </c>
      <c r="P71" t="n">
        <v>260.45</v>
      </c>
      <c r="Q71" t="n">
        <v>452.55</v>
      </c>
      <c r="R71" t="n">
        <v>72.81999999999999</v>
      </c>
      <c r="S71" t="n">
        <v>57.64</v>
      </c>
      <c r="T71" t="n">
        <v>5489.96</v>
      </c>
      <c r="U71" t="n">
        <v>0.79</v>
      </c>
      <c r="V71" t="n">
        <v>0.88</v>
      </c>
      <c r="W71" t="n">
        <v>6.81</v>
      </c>
      <c r="X71" t="n">
        <v>0.32</v>
      </c>
      <c r="Y71" t="n">
        <v>1</v>
      </c>
      <c r="Z71" t="n">
        <v>10</v>
      </c>
      <c r="AA71" t="n">
        <v>470.5104479729449</v>
      </c>
      <c r="AB71" t="n">
        <v>643.773152372561</v>
      </c>
      <c r="AC71" t="n">
        <v>582.3323462514172</v>
      </c>
      <c r="AD71" t="n">
        <v>470510.4479729449</v>
      </c>
      <c r="AE71" t="n">
        <v>643773.1523725609</v>
      </c>
      <c r="AF71" t="n">
        <v>2.208401544153097e-05</v>
      </c>
      <c r="AG71" t="n">
        <v>31</v>
      </c>
      <c r="AH71" t="n">
        <v>582332.3462514172</v>
      </c>
    </row>
    <row r="72">
      <c r="A72" t="n">
        <v>70</v>
      </c>
      <c r="B72" t="n">
        <v>75</v>
      </c>
      <c r="C72" t="inlineStr">
        <is>
          <t xml:space="preserve">CONCLUIDO	</t>
        </is>
      </c>
      <c r="D72" t="n">
        <v>3.747</v>
      </c>
      <c r="E72" t="n">
        <v>26.69</v>
      </c>
      <c r="F72" t="n">
        <v>24.04</v>
      </c>
      <c r="G72" t="n">
        <v>120.22</v>
      </c>
      <c r="H72" t="n">
        <v>1.87</v>
      </c>
      <c r="I72" t="n">
        <v>12</v>
      </c>
      <c r="J72" t="n">
        <v>175.48</v>
      </c>
      <c r="K72" t="n">
        <v>49.1</v>
      </c>
      <c r="L72" t="n">
        <v>18.5</v>
      </c>
      <c r="M72" t="n">
        <v>10</v>
      </c>
      <c r="N72" t="n">
        <v>32.89</v>
      </c>
      <c r="O72" t="n">
        <v>21876.85</v>
      </c>
      <c r="P72" t="n">
        <v>259.29</v>
      </c>
      <c r="Q72" t="n">
        <v>452.58</v>
      </c>
      <c r="R72" t="n">
        <v>72.84999999999999</v>
      </c>
      <c r="S72" t="n">
        <v>57.64</v>
      </c>
      <c r="T72" t="n">
        <v>5504.34</v>
      </c>
      <c r="U72" t="n">
        <v>0.79</v>
      </c>
      <c r="V72" t="n">
        <v>0.88</v>
      </c>
      <c r="W72" t="n">
        <v>6.81</v>
      </c>
      <c r="X72" t="n">
        <v>0.32</v>
      </c>
      <c r="Y72" t="n">
        <v>1</v>
      </c>
      <c r="Z72" t="n">
        <v>10</v>
      </c>
      <c r="AA72" t="n">
        <v>469.7874369037976</v>
      </c>
      <c r="AB72" t="n">
        <v>642.7838967307564</v>
      </c>
      <c r="AC72" t="n">
        <v>581.4375037796374</v>
      </c>
      <c r="AD72" t="n">
        <v>469787.4369037976</v>
      </c>
      <c r="AE72" t="n">
        <v>642783.8967307564</v>
      </c>
      <c r="AF72" t="n">
        <v>2.208106894180562e-05</v>
      </c>
      <c r="AG72" t="n">
        <v>31</v>
      </c>
      <c r="AH72" t="n">
        <v>581437.5037796374</v>
      </c>
    </row>
    <row r="73">
      <c r="A73" t="n">
        <v>71</v>
      </c>
      <c r="B73" t="n">
        <v>75</v>
      </c>
      <c r="C73" t="inlineStr">
        <is>
          <t xml:space="preserve">CONCLUIDO	</t>
        </is>
      </c>
      <c r="D73" t="n">
        <v>3.7578</v>
      </c>
      <c r="E73" t="n">
        <v>26.61</v>
      </c>
      <c r="F73" t="n">
        <v>24</v>
      </c>
      <c r="G73" t="n">
        <v>130.9</v>
      </c>
      <c r="H73" t="n">
        <v>1.89</v>
      </c>
      <c r="I73" t="n">
        <v>11</v>
      </c>
      <c r="J73" t="n">
        <v>175.85</v>
      </c>
      <c r="K73" t="n">
        <v>49.1</v>
      </c>
      <c r="L73" t="n">
        <v>18.75</v>
      </c>
      <c r="M73" t="n">
        <v>9</v>
      </c>
      <c r="N73" t="n">
        <v>33.01</v>
      </c>
      <c r="O73" t="n">
        <v>21922.32</v>
      </c>
      <c r="P73" t="n">
        <v>258.78</v>
      </c>
      <c r="Q73" t="n">
        <v>452.57</v>
      </c>
      <c r="R73" t="n">
        <v>71.26000000000001</v>
      </c>
      <c r="S73" t="n">
        <v>57.64</v>
      </c>
      <c r="T73" t="n">
        <v>4715.38</v>
      </c>
      <c r="U73" t="n">
        <v>0.8100000000000001</v>
      </c>
      <c r="V73" t="n">
        <v>0.88</v>
      </c>
      <c r="W73" t="n">
        <v>6.81</v>
      </c>
      <c r="X73" t="n">
        <v>0.27</v>
      </c>
      <c r="Y73" t="n">
        <v>1</v>
      </c>
      <c r="Z73" t="n">
        <v>10</v>
      </c>
      <c r="AA73" t="n">
        <v>468.8651638315895</v>
      </c>
      <c r="AB73" t="n">
        <v>641.522002025545</v>
      </c>
      <c r="AC73" t="n">
        <v>580.2960425340111</v>
      </c>
      <c r="AD73" t="n">
        <v>468865.1638315895</v>
      </c>
      <c r="AE73" t="n">
        <v>641522.002025545</v>
      </c>
      <c r="AF73" t="n">
        <v>2.214471333587327e-05</v>
      </c>
      <c r="AG73" t="n">
        <v>31</v>
      </c>
      <c r="AH73" t="n">
        <v>580296.0425340111</v>
      </c>
    </row>
    <row r="74">
      <c r="A74" t="n">
        <v>72</v>
      </c>
      <c r="B74" t="n">
        <v>75</v>
      </c>
      <c r="C74" t="inlineStr">
        <is>
          <t xml:space="preserve">CONCLUIDO	</t>
        </is>
      </c>
      <c r="D74" t="n">
        <v>3.7564</v>
      </c>
      <c r="E74" t="n">
        <v>26.62</v>
      </c>
      <c r="F74" t="n">
        <v>24.01</v>
      </c>
      <c r="G74" t="n">
        <v>130.96</v>
      </c>
      <c r="H74" t="n">
        <v>1.91</v>
      </c>
      <c r="I74" t="n">
        <v>11</v>
      </c>
      <c r="J74" t="n">
        <v>176.22</v>
      </c>
      <c r="K74" t="n">
        <v>49.1</v>
      </c>
      <c r="L74" t="n">
        <v>19</v>
      </c>
      <c r="M74" t="n">
        <v>9</v>
      </c>
      <c r="N74" t="n">
        <v>33.13</v>
      </c>
      <c r="O74" t="n">
        <v>21967.84</v>
      </c>
      <c r="P74" t="n">
        <v>258.82</v>
      </c>
      <c r="Q74" t="n">
        <v>452.58</v>
      </c>
      <c r="R74" t="n">
        <v>71.59999999999999</v>
      </c>
      <c r="S74" t="n">
        <v>57.64</v>
      </c>
      <c r="T74" t="n">
        <v>4881.28</v>
      </c>
      <c r="U74" t="n">
        <v>0.8100000000000001</v>
      </c>
      <c r="V74" t="n">
        <v>0.88</v>
      </c>
      <c r="W74" t="n">
        <v>6.81</v>
      </c>
      <c r="X74" t="n">
        <v>0.28</v>
      </c>
      <c r="Y74" t="n">
        <v>1</v>
      </c>
      <c r="Z74" t="n">
        <v>10</v>
      </c>
      <c r="AA74" t="n">
        <v>468.9725862992707</v>
      </c>
      <c r="AB74" t="n">
        <v>641.6689821849712</v>
      </c>
      <c r="AC74" t="n">
        <v>580.4289951133096</v>
      </c>
      <c r="AD74" t="n">
        <v>468972.5862992707</v>
      </c>
      <c r="AE74" t="n">
        <v>641668.9821849712</v>
      </c>
      <c r="AF74" t="n">
        <v>2.213646313664228e-05</v>
      </c>
      <c r="AG74" t="n">
        <v>31</v>
      </c>
      <c r="AH74" t="n">
        <v>580428.9951133096</v>
      </c>
    </row>
    <row r="75">
      <c r="A75" t="n">
        <v>73</v>
      </c>
      <c r="B75" t="n">
        <v>75</v>
      </c>
      <c r="C75" t="inlineStr">
        <is>
          <t xml:space="preserve">CONCLUIDO	</t>
        </is>
      </c>
      <c r="D75" t="n">
        <v>3.7556</v>
      </c>
      <c r="E75" t="n">
        <v>26.63</v>
      </c>
      <c r="F75" t="n">
        <v>24.01</v>
      </c>
      <c r="G75" t="n">
        <v>130.99</v>
      </c>
      <c r="H75" t="n">
        <v>1.93</v>
      </c>
      <c r="I75" t="n">
        <v>11</v>
      </c>
      <c r="J75" t="n">
        <v>176.59</v>
      </c>
      <c r="K75" t="n">
        <v>49.1</v>
      </c>
      <c r="L75" t="n">
        <v>19.25</v>
      </c>
      <c r="M75" t="n">
        <v>9</v>
      </c>
      <c r="N75" t="n">
        <v>33.24</v>
      </c>
      <c r="O75" t="n">
        <v>22013.39</v>
      </c>
      <c r="P75" t="n">
        <v>259.14</v>
      </c>
      <c r="Q75" t="n">
        <v>452.59</v>
      </c>
      <c r="R75" t="n">
        <v>71.69</v>
      </c>
      <c r="S75" t="n">
        <v>57.64</v>
      </c>
      <c r="T75" t="n">
        <v>4930.22</v>
      </c>
      <c r="U75" t="n">
        <v>0.8</v>
      </c>
      <c r="V75" t="n">
        <v>0.88</v>
      </c>
      <c r="W75" t="n">
        <v>6.82</v>
      </c>
      <c r="X75" t="n">
        <v>0.29</v>
      </c>
      <c r="Y75" t="n">
        <v>1</v>
      </c>
      <c r="Z75" t="n">
        <v>10</v>
      </c>
      <c r="AA75" t="n">
        <v>469.2194582625311</v>
      </c>
      <c r="AB75" t="n">
        <v>642.0067632963264</v>
      </c>
      <c r="AC75" t="n">
        <v>580.7345388694757</v>
      </c>
      <c r="AD75" t="n">
        <v>469219.4582625311</v>
      </c>
      <c r="AE75" t="n">
        <v>642006.7632963264</v>
      </c>
      <c r="AF75" t="n">
        <v>2.213174873708171e-05</v>
      </c>
      <c r="AG75" t="n">
        <v>31</v>
      </c>
      <c r="AH75" t="n">
        <v>580734.5388694757</v>
      </c>
    </row>
    <row r="76">
      <c r="A76" t="n">
        <v>74</v>
      </c>
      <c r="B76" t="n">
        <v>75</v>
      </c>
      <c r="C76" t="inlineStr">
        <is>
          <t xml:space="preserve">CONCLUIDO	</t>
        </is>
      </c>
      <c r="D76" t="n">
        <v>3.7559</v>
      </c>
      <c r="E76" t="n">
        <v>26.62</v>
      </c>
      <c r="F76" t="n">
        <v>24.01</v>
      </c>
      <c r="G76" t="n">
        <v>130.97</v>
      </c>
      <c r="H76" t="n">
        <v>1.95</v>
      </c>
      <c r="I76" t="n">
        <v>11</v>
      </c>
      <c r="J76" t="n">
        <v>176.96</v>
      </c>
      <c r="K76" t="n">
        <v>49.1</v>
      </c>
      <c r="L76" t="n">
        <v>19.5</v>
      </c>
      <c r="M76" t="n">
        <v>9</v>
      </c>
      <c r="N76" t="n">
        <v>33.36</v>
      </c>
      <c r="O76" t="n">
        <v>22058.99</v>
      </c>
      <c r="P76" t="n">
        <v>258.44</v>
      </c>
      <c r="Q76" t="n">
        <v>452.56</v>
      </c>
      <c r="R76" t="n">
        <v>71.64</v>
      </c>
      <c r="S76" t="n">
        <v>57.64</v>
      </c>
      <c r="T76" t="n">
        <v>4903.15</v>
      </c>
      <c r="U76" t="n">
        <v>0.8</v>
      </c>
      <c r="V76" t="n">
        <v>0.88</v>
      </c>
      <c r="W76" t="n">
        <v>6.82</v>
      </c>
      <c r="X76" t="n">
        <v>0.29</v>
      </c>
      <c r="Y76" t="n">
        <v>1</v>
      </c>
      <c r="Z76" t="n">
        <v>10</v>
      </c>
      <c r="AA76" t="n">
        <v>468.7533723238224</v>
      </c>
      <c r="AB76" t="n">
        <v>641.3690439527246</v>
      </c>
      <c r="AC76" t="n">
        <v>580.1576825649827</v>
      </c>
      <c r="AD76" t="n">
        <v>468753.3723238223</v>
      </c>
      <c r="AE76" t="n">
        <v>641369.0439527247</v>
      </c>
      <c r="AF76" t="n">
        <v>2.213351663691693e-05</v>
      </c>
      <c r="AG76" t="n">
        <v>31</v>
      </c>
      <c r="AH76" t="n">
        <v>580157.6825649827</v>
      </c>
    </row>
    <row r="77">
      <c r="A77" t="n">
        <v>75</v>
      </c>
      <c r="B77" t="n">
        <v>75</v>
      </c>
      <c r="C77" t="inlineStr">
        <is>
          <t xml:space="preserve">CONCLUIDO	</t>
        </is>
      </c>
      <c r="D77" t="n">
        <v>3.7574</v>
      </c>
      <c r="E77" t="n">
        <v>26.61</v>
      </c>
      <c r="F77" t="n">
        <v>24</v>
      </c>
      <c r="G77" t="n">
        <v>130.92</v>
      </c>
      <c r="H77" t="n">
        <v>1.98</v>
      </c>
      <c r="I77" t="n">
        <v>11</v>
      </c>
      <c r="J77" t="n">
        <v>177.33</v>
      </c>
      <c r="K77" t="n">
        <v>49.1</v>
      </c>
      <c r="L77" t="n">
        <v>19.75</v>
      </c>
      <c r="M77" t="n">
        <v>9</v>
      </c>
      <c r="N77" t="n">
        <v>33.48</v>
      </c>
      <c r="O77" t="n">
        <v>22104.63</v>
      </c>
      <c r="P77" t="n">
        <v>257.98</v>
      </c>
      <c r="Q77" t="n">
        <v>452.63</v>
      </c>
      <c r="R77" t="n">
        <v>71.18000000000001</v>
      </c>
      <c r="S77" t="n">
        <v>57.64</v>
      </c>
      <c r="T77" t="n">
        <v>4671.69</v>
      </c>
      <c r="U77" t="n">
        <v>0.8100000000000001</v>
      </c>
      <c r="V77" t="n">
        <v>0.88</v>
      </c>
      <c r="W77" t="n">
        <v>6.82</v>
      </c>
      <c r="X77" t="n">
        <v>0.28</v>
      </c>
      <c r="Y77" t="n">
        <v>1</v>
      </c>
      <c r="Z77" t="n">
        <v>10</v>
      </c>
      <c r="AA77" t="n">
        <v>468.370574722557</v>
      </c>
      <c r="AB77" t="n">
        <v>640.8452833868351</v>
      </c>
      <c r="AC77" t="n">
        <v>579.6839089723991</v>
      </c>
      <c r="AD77" t="n">
        <v>468370.574722557</v>
      </c>
      <c r="AE77" t="n">
        <v>640845.2833868351</v>
      </c>
      <c r="AF77" t="n">
        <v>2.214235613609299e-05</v>
      </c>
      <c r="AG77" t="n">
        <v>31</v>
      </c>
      <c r="AH77" t="n">
        <v>579683.9089723991</v>
      </c>
    </row>
    <row r="78">
      <c r="A78" t="n">
        <v>76</v>
      </c>
      <c r="B78" t="n">
        <v>75</v>
      </c>
      <c r="C78" t="inlineStr">
        <is>
          <t xml:space="preserve">CONCLUIDO	</t>
        </is>
      </c>
      <c r="D78" t="n">
        <v>3.7545</v>
      </c>
      <c r="E78" t="n">
        <v>26.63</v>
      </c>
      <c r="F78" t="n">
        <v>24.02</v>
      </c>
      <c r="G78" t="n">
        <v>131.03</v>
      </c>
      <c r="H78" t="n">
        <v>2</v>
      </c>
      <c r="I78" t="n">
        <v>11</v>
      </c>
      <c r="J78" t="n">
        <v>177.7</v>
      </c>
      <c r="K78" t="n">
        <v>49.1</v>
      </c>
      <c r="L78" t="n">
        <v>20</v>
      </c>
      <c r="M78" t="n">
        <v>9</v>
      </c>
      <c r="N78" t="n">
        <v>33.61</v>
      </c>
      <c r="O78" t="n">
        <v>22150.3</v>
      </c>
      <c r="P78" t="n">
        <v>257.92</v>
      </c>
      <c r="Q78" t="n">
        <v>452.56</v>
      </c>
      <c r="R78" t="n">
        <v>72.03</v>
      </c>
      <c r="S78" t="n">
        <v>57.64</v>
      </c>
      <c r="T78" t="n">
        <v>5097.02</v>
      </c>
      <c r="U78" t="n">
        <v>0.8</v>
      </c>
      <c r="V78" t="n">
        <v>0.88</v>
      </c>
      <c r="W78" t="n">
        <v>6.81</v>
      </c>
      <c r="X78" t="n">
        <v>0.3</v>
      </c>
      <c r="Y78" t="n">
        <v>1</v>
      </c>
      <c r="Z78" t="n">
        <v>10</v>
      </c>
      <c r="AA78" t="n">
        <v>468.5000555648337</v>
      </c>
      <c r="AB78" t="n">
        <v>641.0224447875297</v>
      </c>
      <c r="AC78" t="n">
        <v>579.8441623376589</v>
      </c>
      <c r="AD78" t="n">
        <v>468500.0555648337</v>
      </c>
      <c r="AE78" t="n">
        <v>641022.4447875298</v>
      </c>
      <c r="AF78" t="n">
        <v>2.212526643768594e-05</v>
      </c>
      <c r="AG78" t="n">
        <v>31</v>
      </c>
      <c r="AH78" t="n">
        <v>579844.1623376589</v>
      </c>
    </row>
    <row r="79">
      <c r="A79" t="n">
        <v>77</v>
      </c>
      <c r="B79" t="n">
        <v>75</v>
      </c>
      <c r="C79" t="inlineStr">
        <is>
          <t xml:space="preserve">CONCLUIDO	</t>
        </is>
      </c>
      <c r="D79" t="n">
        <v>3.7556</v>
      </c>
      <c r="E79" t="n">
        <v>26.63</v>
      </c>
      <c r="F79" t="n">
        <v>24.01</v>
      </c>
      <c r="G79" t="n">
        <v>130.99</v>
      </c>
      <c r="H79" t="n">
        <v>2.02</v>
      </c>
      <c r="I79" t="n">
        <v>11</v>
      </c>
      <c r="J79" t="n">
        <v>178.07</v>
      </c>
      <c r="K79" t="n">
        <v>49.1</v>
      </c>
      <c r="L79" t="n">
        <v>20.25</v>
      </c>
      <c r="M79" t="n">
        <v>9</v>
      </c>
      <c r="N79" t="n">
        <v>33.73</v>
      </c>
      <c r="O79" t="n">
        <v>22196.02</v>
      </c>
      <c r="P79" t="n">
        <v>256.23</v>
      </c>
      <c r="Q79" t="n">
        <v>452.59</v>
      </c>
      <c r="R79" t="n">
        <v>71.87</v>
      </c>
      <c r="S79" t="n">
        <v>57.64</v>
      </c>
      <c r="T79" t="n">
        <v>5020.22</v>
      </c>
      <c r="U79" t="n">
        <v>0.8</v>
      </c>
      <c r="V79" t="n">
        <v>0.88</v>
      </c>
      <c r="W79" t="n">
        <v>6.81</v>
      </c>
      <c r="X79" t="n">
        <v>0.29</v>
      </c>
      <c r="Y79" t="n">
        <v>1</v>
      </c>
      <c r="Z79" t="n">
        <v>10</v>
      </c>
      <c r="AA79" t="n">
        <v>467.3453858338202</v>
      </c>
      <c r="AB79" t="n">
        <v>639.4425747211238</v>
      </c>
      <c r="AC79" t="n">
        <v>578.4150728530292</v>
      </c>
      <c r="AD79" t="n">
        <v>467345.3858338202</v>
      </c>
      <c r="AE79" t="n">
        <v>639442.5747211238</v>
      </c>
      <c r="AF79" t="n">
        <v>2.213174873708171e-05</v>
      </c>
      <c r="AG79" t="n">
        <v>31</v>
      </c>
      <c r="AH79" t="n">
        <v>578415.0728530292</v>
      </c>
    </row>
    <row r="80">
      <c r="A80" t="n">
        <v>78</v>
      </c>
      <c r="B80" t="n">
        <v>75</v>
      </c>
      <c r="C80" t="inlineStr">
        <is>
          <t xml:space="preserve">CONCLUIDO	</t>
        </is>
      </c>
      <c r="D80" t="n">
        <v>3.7639</v>
      </c>
      <c r="E80" t="n">
        <v>26.57</v>
      </c>
      <c r="F80" t="n">
        <v>23.99</v>
      </c>
      <c r="G80" t="n">
        <v>143.92</v>
      </c>
      <c r="H80" t="n">
        <v>2.04</v>
      </c>
      <c r="I80" t="n">
        <v>10</v>
      </c>
      <c r="J80" t="n">
        <v>178.44</v>
      </c>
      <c r="K80" t="n">
        <v>49.1</v>
      </c>
      <c r="L80" t="n">
        <v>20.5</v>
      </c>
      <c r="M80" t="n">
        <v>8</v>
      </c>
      <c r="N80" t="n">
        <v>33.85</v>
      </c>
      <c r="O80" t="n">
        <v>22241.78</v>
      </c>
      <c r="P80" t="n">
        <v>255.61</v>
      </c>
      <c r="Q80" t="n">
        <v>452.55</v>
      </c>
      <c r="R80" t="n">
        <v>70.97</v>
      </c>
      <c r="S80" t="n">
        <v>57.64</v>
      </c>
      <c r="T80" t="n">
        <v>4575.23</v>
      </c>
      <c r="U80" t="n">
        <v>0.8100000000000001</v>
      </c>
      <c r="V80" t="n">
        <v>0.88</v>
      </c>
      <c r="W80" t="n">
        <v>6.81</v>
      </c>
      <c r="X80" t="n">
        <v>0.26</v>
      </c>
      <c r="Y80" t="n">
        <v>1</v>
      </c>
      <c r="Z80" t="n">
        <v>10</v>
      </c>
      <c r="AA80" t="n">
        <v>466.5076763278975</v>
      </c>
      <c r="AB80" t="n">
        <v>638.296383617985</v>
      </c>
      <c r="AC80" t="n">
        <v>577.3782726200848</v>
      </c>
      <c r="AD80" t="n">
        <v>466507.6763278975</v>
      </c>
      <c r="AE80" t="n">
        <v>638296.3836179851</v>
      </c>
      <c r="AF80" t="n">
        <v>2.21806606325226e-05</v>
      </c>
      <c r="AG80" t="n">
        <v>31</v>
      </c>
      <c r="AH80" t="n">
        <v>577378.2726200848</v>
      </c>
    </row>
    <row r="81">
      <c r="A81" t="n">
        <v>79</v>
      </c>
      <c r="B81" t="n">
        <v>75</v>
      </c>
      <c r="C81" t="inlineStr">
        <is>
          <t xml:space="preserve">CONCLUIDO	</t>
        </is>
      </c>
      <c r="D81" t="n">
        <v>3.766</v>
      </c>
      <c r="E81" t="n">
        <v>26.55</v>
      </c>
      <c r="F81" t="n">
        <v>23.97</v>
      </c>
      <c r="G81" t="n">
        <v>143.83</v>
      </c>
      <c r="H81" t="n">
        <v>2.06</v>
      </c>
      <c r="I81" t="n">
        <v>10</v>
      </c>
      <c r="J81" t="n">
        <v>178.81</v>
      </c>
      <c r="K81" t="n">
        <v>49.1</v>
      </c>
      <c r="L81" t="n">
        <v>20.75</v>
      </c>
      <c r="M81" t="n">
        <v>8</v>
      </c>
      <c r="N81" t="n">
        <v>33.97</v>
      </c>
      <c r="O81" t="n">
        <v>22287.58</v>
      </c>
      <c r="P81" t="n">
        <v>255.52</v>
      </c>
      <c r="Q81" t="n">
        <v>452.56</v>
      </c>
      <c r="R81" t="n">
        <v>70.45999999999999</v>
      </c>
      <c r="S81" t="n">
        <v>57.64</v>
      </c>
      <c r="T81" t="n">
        <v>4317.95</v>
      </c>
      <c r="U81" t="n">
        <v>0.82</v>
      </c>
      <c r="V81" t="n">
        <v>0.88</v>
      </c>
      <c r="W81" t="n">
        <v>6.81</v>
      </c>
      <c r="X81" t="n">
        <v>0.25</v>
      </c>
      <c r="Y81" t="n">
        <v>1</v>
      </c>
      <c r="Z81" t="n">
        <v>10</v>
      </c>
      <c r="AA81" t="n">
        <v>466.3238426374643</v>
      </c>
      <c r="AB81" t="n">
        <v>638.0448542525645</v>
      </c>
      <c r="AC81" t="n">
        <v>577.1507488642762</v>
      </c>
      <c r="AD81" t="n">
        <v>466323.8426374643</v>
      </c>
      <c r="AE81" t="n">
        <v>638044.8542525645</v>
      </c>
      <c r="AF81" t="n">
        <v>2.219303593136908e-05</v>
      </c>
      <c r="AG81" t="n">
        <v>31</v>
      </c>
      <c r="AH81" t="n">
        <v>577150.7488642762</v>
      </c>
    </row>
    <row r="82">
      <c r="A82" t="n">
        <v>80</v>
      </c>
      <c r="B82" t="n">
        <v>75</v>
      </c>
      <c r="C82" t="inlineStr">
        <is>
          <t xml:space="preserve">CONCLUIDO	</t>
        </is>
      </c>
      <c r="D82" t="n">
        <v>3.7638</v>
      </c>
      <c r="E82" t="n">
        <v>26.57</v>
      </c>
      <c r="F82" t="n">
        <v>23.99</v>
      </c>
      <c r="G82" t="n">
        <v>143.92</v>
      </c>
      <c r="H82" t="n">
        <v>2.08</v>
      </c>
      <c r="I82" t="n">
        <v>10</v>
      </c>
      <c r="J82" t="n">
        <v>179.18</v>
      </c>
      <c r="K82" t="n">
        <v>49.1</v>
      </c>
      <c r="L82" t="n">
        <v>21</v>
      </c>
      <c r="M82" t="n">
        <v>8</v>
      </c>
      <c r="N82" t="n">
        <v>34.09</v>
      </c>
      <c r="O82" t="n">
        <v>22333.43</v>
      </c>
      <c r="P82" t="n">
        <v>255.52</v>
      </c>
      <c r="Q82" t="n">
        <v>452.58</v>
      </c>
      <c r="R82" t="n">
        <v>70.88</v>
      </c>
      <c r="S82" t="n">
        <v>57.64</v>
      </c>
      <c r="T82" t="n">
        <v>4528.55</v>
      </c>
      <c r="U82" t="n">
        <v>0.8100000000000001</v>
      </c>
      <c r="V82" t="n">
        <v>0.88</v>
      </c>
      <c r="W82" t="n">
        <v>6.81</v>
      </c>
      <c r="X82" t="n">
        <v>0.26</v>
      </c>
      <c r="Y82" t="n">
        <v>1</v>
      </c>
      <c r="Z82" t="n">
        <v>10</v>
      </c>
      <c r="AA82" t="n">
        <v>466.4548635534135</v>
      </c>
      <c r="AB82" t="n">
        <v>638.2241228500011</v>
      </c>
      <c r="AC82" t="n">
        <v>577.3129083183786</v>
      </c>
      <c r="AD82" t="n">
        <v>466454.8635534135</v>
      </c>
      <c r="AE82" t="n">
        <v>638224.1228500011</v>
      </c>
      <c r="AF82" t="n">
        <v>2.218007133257752e-05</v>
      </c>
      <c r="AG82" t="n">
        <v>31</v>
      </c>
      <c r="AH82" t="n">
        <v>577312.9083183786</v>
      </c>
    </row>
    <row r="83">
      <c r="A83" t="n">
        <v>81</v>
      </c>
      <c r="B83" t="n">
        <v>75</v>
      </c>
      <c r="C83" t="inlineStr">
        <is>
          <t xml:space="preserve">CONCLUIDO	</t>
        </is>
      </c>
      <c r="D83" t="n">
        <v>3.7648</v>
      </c>
      <c r="E83" t="n">
        <v>26.56</v>
      </c>
      <c r="F83" t="n">
        <v>23.98</v>
      </c>
      <c r="G83" t="n">
        <v>143.88</v>
      </c>
      <c r="H83" t="n">
        <v>2.1</v>
      </c>
      <c r="I83" t="n">
        <v>10</v>
      </c>
      <c r="J83" t="n">
        <v>179.56</v>
      </c>
      <c r="K83" t="n">
        <v>49.1</v>
      </c>
      <c r="L83" t="n">
        <v>21.25</v>
      </c>
      <c r="M83" t="n">
        <v>8</v>
      </c>
      <c r="N83" t="n">
        <v>34.21</v>
      </c>
      <c r="O83" t="n">
        <v>22379.31</v>
      </c>
      <c r="P83" t="n">
        <v>255.4</v>
      </c>
      <c r="Q83" t="n">
        <v>452.58</v>
      </c>
      <c r="R83" t="n">
        <v>70.56999999999999</v>
      </c>
      <c r="S83" t="n">
        <v>57.64</v>
      </c>
      <c r="T83" t="n">
        <v>4373.04</v>
      </c>
      <c r="U83" t="n">
        <v>0.82</v>
      </c>
      <c r="V83" t="n">
        <v>0.88</v>
      </c>
      <c r="W83" t="n">
        <v>6.81</v>
      </c>
      <c r="X83" t="n">
        <v>0.26</v>
      </c>
      <c r="Y83" t="n">
        <v>1</v>
      </c>
      <c r="Z83" t="n">
        <v>10</v>
      </c>
      <c r="AA83" t="n">
        <v>466.317258943827</v>
      </c>
      <c r="AB83" t="n">
        <v>638.0358461524778</v>
      </c>
      <c r="AC83" t="n">
        <v>577.1426004846189</v>
      </c>
      <c r="AD83" t="n">
        <v>466317.258943827</v>
      </c>
      <c r="AE83" t="n">
        <v>638035.8461524778</v>
      </c>
      <c r="AF83" t="n">
        <v>2.218596433202824e-05</v>
      </c>
      <c r="AG83" t="n">
        <v>31</v>
      </c>
      <c r="AH83" t="n">
        <v>577142.6004846189</v>
      </c>
    </row>
    <row r="84">
      <c r="A84" t="n">
        <v>82</v>
      </c>
      <c r="B84" t="n">
        <v>75</v>
      </c>
      <c r="C84" t="inlineStr">
        <is>
          <t xml:space="preserve">CONCLUIDO	</t>
        </is>
      </c>
      <c r="D84" t="n">
        <v>3.7647</v>
      </c>
      <c r="E84" t="n">
        <v>26.56</v>
      </c>
      <c r="F84" t="n">
        <v>23.98</v>
      </c>
      <c r="G84" t="n">
        <v>143.89</v>
      </c>
      <c r="H84" t="n">
        <v>2.12</v>
      </c>
      <c r="I84" t="n">
        <v>10</v>
      </c>
      <c r="J84" t="n">
        <v>179.93</v>
      </c>
      <c r="K84" t="n">
        <v>49.1</v>
      </c>
      <c r="L84" t="n">
        <v>21.5</v>
      </c>
      <c r="M84" t="n">
        <v>8</v>
      </c>
      <c r="N84" t="n">
        <v>34.33</v>
      </c>
      <c r="O84" t="n">
        <v>22425.23</v>
      </c>
      <c r="P84" t="n">
        <v>254.94</v>
      </c>
      <c r="Q84" t="n">
        <v>452.56</v>
      </c>
      <c r="R84" t="n">
        <v>70.68000000000001</v>
      </c>
      <c r="S84" t="n">
        <v>57.64</v>
      </c>
      <c r="T84" t="n">
        <v>4427.78</v>
      </c>
      <c r="U84" t="n">
        <v>0.82</v>
      </c>
      <c r="V84" t="n">
        <v>0.88</v>
      </c>
      <c r="W84" t="n">
        <v>6.81</v>
      </c>
      <c r="X84" t="n">
        <v>0.26</v>
      </c>
      <c r="Y84" t="n">
        <v>1</v>
      </c>
      <c r="Z84" t="n">
        <v>10</v>
      </c>
      <c r="AA84" t="n">
        <v>466.0267455920131</v>
      </c>
      <c r="AB84" t="n">
        <v>637.6383529679815</v>
      </c>
      <c r="AC84" t="n">
        <v>576.7830434917657</v>
      </c>
      <c r="AD84" t="n">
        <v>466026.7455920131</v>
      </c>
      <c r="AE84" t="n">
        <v>637638.3529679815</v>
      </c>
      <c r="AF84" t="n">
        <v>2.218537503208316e-05</v>
      </c>
      <c r="AG84" t="n">
        <v>31</v>
      </c>
      <c r="AH84" t="n">
        <v>576783.0434917657</v>
      </c>
    </row>
    <row r="85">
      <c r="A85" t="n">
        <v>83</v>
      </c>
      <c r="B85" t="n">
        <v>75</v>
      </c>
      <c r="C85" t="inlineStr">
        <is>
          <t xml:space="preserve">CONCLUIDO	</t>
        </is>
      </c>
      <c r="D85" t="n">
        <v>3.7638</v>
      </c>
      <c r="E85" t="n">
        <v>26.57</v>
      </c>
      <c r="F85" t="n">
        <v>23.99</v>
      </c>
      <c r="G85" t="n">
        <v>143.92</v>
      </c>
      <c r="H85" t="n">
        <v>2.14</v>
      </c>
      <c r="I85" t="n">
        <v>10</v>
      </c>
      <c r="J85" t="n">
        <v>180.3</v>
      </c>
      <c r="K85" t="n">
        <v>49.1</v>
      </c>
      <c r="L85" t="n">
        <v>21.75</v>
      </c>
      <c r="M85" t="n">
        <v>8</v>
      </c>
      <c r="N85" t="n">
        <v>34.46</v>
      </c>
      <c r="O85" t="n">
        <v>22471.2</v>
      </c>
      <c r="P85" t="n">
        <v>254.41</v>
      </c>
      <c r="Q85" t="n">
        <v>452.57</v>
      </c>
      <c r="R85" t="n">
        <v>70.91</v>
      </c>
      <c r="S85" t="n">
        <v>57.64</v>
      </c>
      <c r="T85" t="n">
        <v>4543.91</v>
      </c>
      <c r="U85" t="n">
        <v>0.8100000000000001</v>
      </c>
      <c r="V85" t="n">
        <v>0.88</v>
      </c>
      <c r="W85" t="n">
        <v>6.81</v>
      </c>
      <c r="X85" t="n">
        <v>0.26</v>
      </c>
      <c r="Y85" t="n">
        <v>1</v>
      </c>
      <c r="Z85" t="n">
        <v>10</v>
      </c>
      <c r="AA85" t="n">
        <v>465.7415685962693</v>
      </c>
      <c r="AB85" t="n">
        <v>637.2481612212837</v>
      </c>
      <c r="AC85" t="n">
        <v>576.4300910977354</v>
      </c>
      <c r="AD85" t="n">
        <v>465741.5685962693</v>
      </c>
      <c r="AE85" t="n">
        <v>637248.1612212837</v>
      </c>
      <c r="AF85" t="n">
        <v>2.218007133257752e-05</v>
      </c>
      <c r="AG85" t="n">
        <v>31</v>
      </c>
      <c r="AH85" t="n">
        <v>576430.0910977353</v>
      </c>
    </row>
    <row r="86">
      <c r="A86" t="n">
        <v>84</v>
      </c>
      <c r="B86" t="n">
        <v>75</v>
      </c>
      <c r="C86" t="inlineStr">
        <is>
          <t xml:space="preserve">CONCLUIDO	</t>
        </is>
      </c>
      <c r="D86" t="n">
        <v>3.7637</v>
      </c>
      <c r="E86" t="n">
        <v>26.57</v>
      </c>
      <c r="F86" t="n">
        <v>23.99</v>
      </c>
      <c r="G86" t="n">
        <v>143.93</v>
      </c>
      <c r="H86" t="n">
        <v>2.16</v>
      </c>
      <c r="I86" t="n">
        <v>10</v>
      </c>
      <c r="J86" t="n">
        <v>180.67</v>
      </c>
      <c r="K86" t="n">
        <v>49.1</v>
      </c>
      <c r="L86" t="n">
        <v>22</v>
      </c>
      <c r="M86" t="n">
        <v>8</v>
      </c>
      <c r="N86" t="n">
        <v>34.58</v>
      </c>
      <c r="O86" t="n">
        <v>22517.21</v>
      </c>
      <c r="P86" t="n">
        <v>253.39</v>
      </c>
      <c r="Q86" t="n">
        <v>452.56</v>
      </c>
      <c r="R86" t="n">
        <v>70.98999999999999</v>
      </c>
      <c r="S86" t="n">
        <v>57.64</v>
      </c>
      <c r="T86" t="n">
        <v>4583.52</v>
      </c>
      <c r="U86" t="n">
        <v>0.8100000000000001</v>
      </c>
      <c r="V86" t="n">
        <v>0.88</v>
      </c>
      <c r="W86" t="n">
        <v>6.81</v>
      </c>
      <c r="X86" t="n">
        <v>0.26</v>
      </c>
      <c r="Y86" t="n">
        <v>1</v>
      </c>
      <c r="Z86" t="n">
        <v>10</v>
      </c>
      <c r="AA86" t="n">
        <v>465.0910926800915</v>
      </c>
      <c r="AB86" t="n">
        <v>636.3581513757972</v>
      </c>
      <c r="AC86" t="n">
        <v>575.6250225427654</v>
      </c>
      <c r="AD86" t="n">
        <v>465091.0926800916</v>
      </c>
      <c r="AE86" t="n">
        <v>636358.1513757972</v>
      </c>
      <c r="AF86" t="n">
        <v>2.217948203263246e-05</v>
      </c>
      <c r="AG86" t="n">
        <v>31</v>
      </c>
      <c r="AH86" t="n">
        <v>575625.0225427654</v>
      </c>
    </row>
    <row r="87">
      <c r="A87" t="n">
        <v>85</v>
      </c>
      <c r="B87" t="n">
        <v>75</v>
      </c>
      <c r="C87" t="inlineStr">
        <is>
          <t xml:space="preserve">CONCLUIDO	</t>
        </is>
      </c>
      <c r="D87" t="n">
        <v>3.7655</v>
      </c>
      <c r="E87" t="n">
        <v>26.56</v>
      </c>
      <c r="F87" t="n">
        <v>23.98</v>
      </c>
      <c r="G87" t="n">
        <v>143.85</v>
      </c>
      <c r="H87" t="n">
        <v>2.18</v>
      </c>
      <c r="I87" t="n">
        <v>10</v>
      </c>
      <c r="J87" t="n">
        <v>181.05</v>
      </c>
      <c r="K87" t="n">
        <v>49.1</v>
      </c>
      <c r="L87" t="n">
        <v>22.25</v>
      </c>
      <c r="M87" t="n">
        <v>8</v>
      </c>
      <c r="N87" t="n">
        <v>34.7</v>
      </c>
      <c r="O87" t="n">
        <v>22563.26</v>
      </c>
      <c r="P87" t="n">
        <v>251.37</v>
      </c>
      <c r="Q87" t="n">
        <v>452.55</v>
      </c>
      <c r="R87" t="n">
        <v>70.59999999999999</v>
      </c>
      <c r="S87" t="n">
        <v>57.64</v>
      </c>
      <c r="T87" t="n">
        <v>4386.08</v>
      </c>
      <c r="U87" t="n">
        <v>0.82</v>
      </c>
      <c r="V87" t="n">
        <v>0.88</v>
      </c>
      <c r="W87" t="n">
        <v>6.81</v>
      </c>
      <c r="X87" t="n">
        <v>0.25</v>
      </c>
      <c r="Y87" t="n">
        <v>1</v>
      </c>
      <c r="Z87" t="n">
        <v>10</v>
      </c>
      <c r="AA87" t="n">
        <v>463.6936151998753</v>
      </c>
      <c r="AB87" t="n">
        <v>634.4460610350103</v>
      </c>
      <c r="AC87" t="n">
        <v>573.8954194204673</v>
      </c>
      <c r="AD87" t="n">
        <v>463693.6151998753</v>
      </c>
      <c r="AE87" t="n">
        <v>634446.0610350103</v>
      </c>
      <c r="AF87" t="n">
        <v>2.219008943164373e-05</v>
      </c>
      <c r="AG87" t="n">
        <v>31</v>
      </c>
      <c r="AH87" t="n">
        <v>573895.4194204673</v>
      </c>
    </row>
    <row r="88">
      <c r="A88" t="n">
        <v>86</v>
      </c>
      <c r="B88" t="n">
        <v>75</v>
      </c>
      <c r="C88" t="inlineStr">
        <is>
          <t xml:space="preserve">CONCLUIDO	</t>
        </is>
      </c>
      <c r="D88" t="n">
        <v>3.7732</v>
      </c>
      <c r="E88" t="n">
        <v>26.5</v>
      </c>
      <c r="F88" t="n">
        <v>23.95</v>
      </c>
      <c r="G88" t="n">
        <v>159.67</v>
      </c>
      <c r="H88" t="n">
        <v>2.2</v>
      </c>
      <c r="I88" t="n">
        <v>9</v>
      </c>
      <c r="J88" t="n">
        <v>181.42</v>
      </c>
      <c r="K88" t="n">
        <v>49.1</v>
      </c>
      <c r="L88" t="n">
        <v>22.5</v>
      </c>
      <c r="M88" t="n">
        <v>7</v>
      </c>
      <c r="N88" t="n">
        <v>34.83</v>
      </c>
      <c r="O88" t="n">
        <v>22609.35</v>
      </c>
      <c r="P88" t="n">
        <v>250.61</v>
      </c>
      <c r="Q88" t="n">
        <v>452.55</v>
      </c>
      <c r="R88" t="n">
        <v>69.73</v>
      </c>
      <c r="S88" t="n">
        <v>57.64</v>
      </c>
      <c r="T88" t="n">
        <v>3955.87</v>
      </c>
      <c r="U88" t="n">
        <v>0.83</v>
      </c>
      <c r="V88" t="n">
        <v>0.89</v>
      </c>
      <c r="W88" t="n">
        <v>6.81</v>
      </c>
      <c r="X88" t="n">
        <v>0.23</v>
      </c>
      <c r="Y88" t="n">
        <v>1</v>
      </c>
      <c r="Z88" t="n">
        <v>10</v>
      </c>
      <c r="AA88" t="n">
        <v>462.7955744894637</v>
      </c>
      <c r="AB88" t="n">
        <v>633.2173221162651</v>
      </c>
      <c r="AC88" t="n">
        <v>572.7839496195814</v>
      </c>
      <c r="AD88" t="n">
        <v>462795.5744894637</v>
      </c>
      <c r="AE88" t="n">
        <v>633217.3221162651</v>
      </c>
      <c r="AF88" t="n">
        <v>2.223546552741419e-05</v>
      </c>
      <c r="AG88" t="n">
        <v>31</v>
      </c>
      <c r="AH88" t="n">
        <v>572783.9496195815</v>
      </c>
    </row>
    <row r="89">
      <c r="A89" t="n">
        <v>87</v>
      </c>
      <c r="B89" t="n">
        <v>75</v>
      </c>
      <c r="C89" t="inlineStr">
        <is>
          <t xml:space="preserve">CONCLUIDO	</t>
        </is>
      </c>
      <c r="D89" t="n">
        <v>3.7739</v>
      </c>
      <c r="E89" t="n">
        <v>26.5</v>
      </c>
      <c r="F89" t="n">
        <v>23.95</v>
      </c>
      <c r="G89" t="n">
        <v>159.64</v>
      </c>
      <c r="H89" t="n">
        <v>2.22</v>
      </c>
      <c r="I89" t="n">
        <v>9</v>
      </c>
      <c r="J89" t="n">
        <v>181.8</v>
      </c>
      <c r="K89" t="n">
        <v>49.1</v>
      </c>
      <c r="L89" t="n">
        <v>22.75</v>
      </c>
      <c r="M89" t="n">
        <v>7</v>
      </c>
      <c r="N89" t="n">
        <v>34.95</v>
      </c>
      <c r="O89" t="n">
        <v>22655.61</v>
      </c>
      <c r="P89" t="n">
        <v>250.69</v>
      </c>
      <c r="Q89" t="n">
        <v>452.56</v>
      </c>
      <c r="R89" t="n">
        <v>69.52</v>
      </c>
      <c r="S89" t="n">
        <v>57.64</v>
      </c>
      <c r="T89" t="n">
        <v>3855.38</v>
      </c>
      <c r="U89" t="n">
        <v>0.83</v>
      </c>
      <c r="V89" t="n">
        <v>0.89</v>
      </c>
      <c r="W89" t="n">
        <v>6.81</v>
      </c>
      <c r="X89" t="n">
        <v>0.22</v>
      </c>
      <c r="Y89" t="n">
        <v>1</v>
      </c>
      <c r="Z89" t="n">
        <v>10</v>
      </c>
      <c r="AA89" t="n">
        <v>462.812474507194</v>
      </c>
      <c r="AB89" t="n">
        <v>633.2404454660998</v>
      </c>
      <c r="AC89" t="n">
        <v>572.8048661093617</v>
      </c>
      <c r="AD89" t="n">
        <v>462812.474507194</v>
      </c>
      <c r="AE89" t="n">
        <v>633240.4454660998</v>
      </c>
      <c r="AF89" t="n">
        <v>2.223959062702968e-05</v>
      </c>
      <c r="AG89" t="n">
        <v>31</v>
      </c>
      <c r="AH89" t="n">
        <v>572804.8661093616</v>
      </c>
    </row>
    <row r="90">
      <c r="A90" t="n">
        <v>88</v>
      </c>
      <c r="B90" t="n">
        <v>75</v>
      </c>
      <c r="C90" t="inlineStr">
        <is>
          <t xml:space="preserve">CONCLUIDO	</t>
        </is>
      </c>
      <c r="D90" t="n">
        <v>3.7736</v>
      </c>
      <c r="E90" t="n">
        <v>26.5</v>
      </c>
      <c r="F90" t="n">
        <v>23.95</v>
      </c>
      <c r="G90" t="n">
        <v>159.66</v>
      </c>
      <c r="H90" t="n">
        <v>2.24</v>
      </c>
      <c r="I90" t="n">
        <v>9</v>
      </c>
      <c r="J90" t="n">
        <v>182.17</v>
      </c>
      <c r="K90" t="n">
        <v>49.1</v>
      </c>
      <c r="L90" t="n">
        <v>23</v>
      </c>
      <c r="M90" t="n">
        <v>7</v>
      </c>
      <c r="N90" t="n">
        <v>35.08</v>
      </c>
      <c r="O90" t="n">
        <v>22701.78</v>
      </c>
      <c r="P90" t="n">
        <v>251.29</v>
      </c>
      <c r="Q90" t="n">
        <v>452.62</v>
      </c>
      <c r="R90" t="n">
        <v>69.58</v>
      </c>
      <c r="S90" t="n">
        <v>57.64</v>
      </c>
      <c r="T90" t="n">
        <v>3882.99</v>
      </c>
      <c r="U90" t="n">
        <v>0.83</v>
      </c>
      <c r="V90" t="n">
        <v>0.89</v>
      </c>
      <c r="W90" t="n">
        <v>6.81</v>
      </c>
      <c r="X90" t="n">
        <v>0.22</v>
      </c>
      <c r="Y90" t="n">
        <v>1</v>
      </c>
      <c r="Z90" t="n">
        <v>10</v>
      </c>
      <c r="AA90" t="n">
        <v>463.2117710030789</v>
      </c>
      <c r="AB90" t="n">
        <v>633.7867805474875</v>
      </c>
      <c r="AC90" t="n">
        <v>573.2990597373679</v>
      </c>
      <c r="AD90" t="n">
        <v>463211.7710030789</v>
      </c>
      <c r="AE90" t="n">
        <v>633786.7805474875</v>
      </c>
      <c r="AF90" t="n">
        <v>2.223782272719447e-05</v>
      </c>
      <c r="AG90" t="n">
        <v>31</v>
      </c>
      <c r="AH90" t="n">
        <v>573299.0597373679</v>
      </c>
    </row>
    <row r="91">
      <c r="A91" t="n">
        <v>89</v>
      </c>
      <c r="B91" t="n">
        <v>75</v>
      </c>
      <c r="C91" t="inlineStr">
        <is>
          <t xml:space="preserve">CONCLUIDO	</t>
        </is>
      </c>
      <c r="D91" t="n">
        <v>3.7737</v>
      </c>
      <c r="E91" t="n">
        <v>26.5</v>
      </c>
      <c r="F91" t="n">
        <v>23.95</v>
      </c>
      <c r="G91" t="n">
        <v>159.65</v>
      </c>
      <c r="H91" t="n">
        <v>2.26</v>
      </c>
      <c r="I91" t="n">
        <v>9</v>
      </c>
      <c r="J91" t="n">
        <v>182.55</v>
      </c>
      <c r="K91" t="n">
        <v>49.1</v>
      </c>
      <c r="L91" t="n">
        <v>23.25</v>
      </c>
      <c r="M91" t="n">
        <v>7</v>
      </c>
      <c r="N91" t="n">
        <v>35.2</v>
      </c>
      <c r="O91" t="n">
        <v>22748</v>
      </c>
      <c r="P91" t="n">
        <v>251.83</v>
      </c>
      <c r="Q91" t="n">
        <v>452.56</v>
      </c>
      <c r="R91" t="n">
        <v>69.53</v>
      </c>
      <c r="S91" t="n">
        <v>57.64</v>
      </c>
      <c r="T91" t="n">
        <v>3856.07</v>
      </c>
      <c r="U91" t="n">
        <v>0.83</v>
      </c>
      <c r="V91" t="n">
        <v>0.89</v>
      </c>
      <c r="W91" t="n">
        <v>6.81</v>
      </c>
      <c r="X91" t="n">
        <v>0.22</v>
      </c>
      <c r="Y91" t="n">
        <v>1</v>
      </c>
      <c r="Z91" t="n">
        <v>10</v>
      </c>
      <c r="AA91" t="n">
        <v>463.552947573693</v>
      </c>
      <c r="AB91" t="n">
        <v>634.2535933830499</v>
      </c>
      <c r="AC91" t="n">
        <v>573.72132061108</v>
      </c>
      <c r="AD91" t="n">
        <v>463552.947573693</v>
      </c>
      <c r="AE91" t="n">
        <v>634253.5933830498</v>
      </c>
      <c r="AF91" t="n">
        <v>2.223841202713954e-05</v>
      </c>
      <c r="AG91" t="n">
        <v>31</v>
      </c>
      <c r="AH91" t="n">
        <v>573721.32061108</v>
      </c>
    </row>
    <row r="92">
      <c r="A92" t="n">
        <v>90</v>
      </c>
      <c r="B92" t="n">
        <v>75</v>
      </c>
      <c r="C92" t="inlineStr">
        <is>
          <t xml:space="preserve">CONCLUIDO	</t>
        </is>
      </c>
      <c r="D92" t="n">
        <v>3.7743</v>
      </c>
      <c r="E92" t="n">
        <v>26.49</v>
      </c>
      <c r="F92" t="n">
        <v>23.94</v>
      </c>
      <c r="G92" t="n">
        <v>159.62</v>
      </c>
      <c r="H92" t="n">
        <v>2.28</v>
      </c>
      <c r="I92" t="n">
        <v>9</v>
      </c>
      <c r="J92" t="n">
        <v>182.92</v>
      </c>
      <c r="K92" t="n">
        <v>49.1</v>
      </c>
      <c r="L92" t="n">
        <v>23.5</v>
      </c>
      <c r="M92" t="n">
        <v>7</v>
      </c>
      <c r="N92" t="n">
        <v>35.33</v>
      </c>
      <c r="O92" t="n">
        <v>22794.27</v>
      </c>
      <c r="P92" t="n">
        <v>251.59</v>
      </c>
      <c r="Q92" t="n">
        <v>452.55</v>
      </c>
      <c r="R92" t="n">
        <v>69.55</v>
      </c>
      <c r="S92" t="n">
        <v>57.64</v>
      </c>
      <c r="T92" t="n">
        <v>3868.07</v>
      </c>
      <c r="U92" t="n">
        <v>0.83</v>
      </c>
      <c r="V92" t="n">
        <v>0.89</v>
      </c>
      <c r="W92" t="n">
        <v>6.81</v>
      </c>
      <c r="X92" t="n">
        <v>0.22</v>
      </c>
      <c r="Y92" t="n">
        <v>1</v>
      </c>
      <c r="Z92" t="n">
        <v>10</v>
      </c>
      <c r="AA92" t="n">
        <v>463.3592785193977</v>
      </c>
      <c r="AB92" t="n">
        <v>633.9886068388873</v>
      </c>
      <c r="AC92" t="n">
        <v>573.4816240107815</v>
      </c>
      <c r="AD92" t="n">
        <v>463359.2785193977</v>
      </c>
      <c r="AE92" t="n">
        <v>633988.6068388873</v>
      </c>
      <c r="AF92" t="n">
        <v>2.224194782680997e-05</v>
      </c>
      <c r="AG92" t="n">
        <v>31</v>
      </c>
      <c r="AH92" t="n">
        <v>573481.6240107815</v>
      </c>
    </row>
    <row r="93">
      <c r="A93" t="n">
        <v>91</v>
      </c>
      <c r="B93" t="n">
        <v>75</v>
      </c>
      <c r="C93" t="inlineStr">
        <is>
          <t xml:space="preserve">CONCLUIDO	</t>
        </is>
      </c>
      <c r="D93" t="n">
        <v>3.7727</v>
      </c>
      <c r="E93" t="n">
        <v>26.51</v>
      </c>
      <c r="F93" t="n">
        <v>23.95</v>
      </c>
      <c r="G93" t="n">
        <v>159.7</v>
      </c>
      <c r="H93" t="n">
        <v>2.3</v>
      </c>
      <c r="I93" t="n">
        <v>9</v>
      </c>
      <c r="J93" t="n">
        <v>183.3</v>
      </c>
      <c r="K93" t="n">
        <v>49.1</v>
      </c>
      <c r="L93" t="n">
        <v>23.75</v>
      </c>
      <c r="M93" t="n">
        <v>7</v>
      </c>
      <c r="N93" t="n">
        <v>35.45</v>
      </c>
      <c r="O93" t="n">
        <v>22840.57</v>
      </c>
      <c r="P93" t="n">
        <v>251.43</v>
      </c>
      <c r="Q93" t="n">
        <v>452.58</v>
      </c>
      <c r="R93" t="n">
        <v>69.94</v>
      </c>
      <c r="S93" t="n">
        <v>57.64</v>
      </c>
      <c r="T93" t="n">
        <v>4060.92</v>
      </c>
      <c r="U93" t="n">
        <v>0.82</v>
      </c>
      <c r="V93" t="n">
        <v>0.89</v>
      </c>
      <c r="W93" t="n">
        <v>6.81</v>
      </c>
      <c r="X93" t="n">
        <v>0.23</v>
      </c>
      <c r="Y93" t="n">
        <v>1</v>
      </c>
      <c r="Z93" t="n">
        <v>10</v>
      </c>
      <c r="AA93" t="n">
        <v>463.3458285849621</v>
      </c>
      <c r="AB93" t="n">
        <v>633.9702040452232</v>
      </c>
      <c r="AC93" t="n">
        <v>573.4649775539161</v>
      </c>
      <c r="AD93" t="n">
        <v>463345.8285849621</v>
      </c>
      <c r="AE93" t="n">
        <v>633970.2040452232</v>
      </c>
      <c r="AF93" t="n">
        <v>2.223251902768883e-05</v>
      </c>
      <c r="AG93" t="n">
        <v>31</v>
      </c>
      <c r="AH93" t="n">
        <v>573464.9775539162</v>
      </c>
    </row>
    <row r="94">
      <c r="A94" t="n">
        <v>92</v>
      </c>
      <c r="B94" t="n">
        <v>75</v>
      </c>
      <c r="C94" t="inlineStr">
        <is>
          <t xml:space="preserve">CONCLUIDO	</t>
        </is>
      </c>
      <c r="D94" t="n">
        <v>3.773</v>
      </c>
      <c r="E94" t="n">
        <v>26.5</v>
      </c>
      <c r="F94" t="n">
        <v>23.95</v>
      </c>
      <c r="G94" t="n">
        <v>159.69</v>
      </c>
      <c r="H94" t="n">
        <v>2.32</v>
      </c>
      <c r="I94" t="n">
        <v>9</v>
      </c>
      <c r="J94" t="n">
        <v>183.67</v>
      </c>
      <c r="K94" t="n">
        <v>49.1</v>
      </c>
      <c r="L94" t="n">
        <v>24</v>
      </c>
      <c r="M94" t="n">
        <v>7</v>
      </c>
      <c r="N94" t="n">
        <v>35.58</v>
      </c>
      <c r="O94" t="n">
        <v>22886.92</v>
      </c>
      <c r="P94" t="n">
        <v>251.01</v>
      </c>
      <c r="Q94" t="n">
        <v>452.57</v>
      </c>
      <c r="R94" t="n">
        <v>69.90000000000001</v>
      </c>
      <c r="S94" t="n">
        <v>57.64</v>
      </c>
      <c r="T94" t="n">
        <v>4040.64</v>
      </c>
      <c r="U94" t="n">
        <v>0.82</v>
      </c>
      <c r="V94" t="n">
        <v>0.89</v>
      </c>
      <c r="W94" t="n">
        <v>6.81</v>
      </c>
      <c r="X94" t="n">
        <v>0.23</v>
      </c>
      <c r="Y94" t="n">
        <v>1</v>
      </c>
      <c r="Z94" t="n">
        <v>10</v>
      </c>
      <c r="AA94" t="n">
        <v>463.0618135895372</v>
      </c>
      <c r="AB94" t="n">
        <v>633.5816021986257</v>
      </c>
      <c r="AC94" t="n">
        <v>573.1134633221518</v>
      </c>
      <c r="AD94" t="n">
        <v>463061.8135895372</v>
      </c>
      <c r="AE94" t="n">
        <v>633581.6021986257</v>
      </c>
      <c r="AF94" t="n">
        <v>2.223428692752405e-05</v>
      </c>
      <c r="AG94" t="n">
        <v>31</v>
      </c>
      <c r="AH94" t="n">
        <v>573113.4633221518</v>
      </c>
    </row>
    <row r="95">
      <c r="A95" t="n">
        <v>93</v>
      </c>
      <c r="B95" t="n">
        <v>75</v>
      </c>
      <c r="C95" t="inlineStr">
        <is>
          <t xml:space="preserve">CONCLUIDO	</t>
        </is>
      </c>
      <c r="D95" t="n">
        <v>3.7743</v>
      </c>
      <c r="E95" t="n">
        <v>26.49</v>
      </c>
      <c r="F95" t="n">
        <v>23.94</v>
      </c>
      <c r="G95" t="n">
        <v>159.62</v>
      </c>
      <c r="H95" t="n">
        <v>2.34</v>
      </c>
      <c r="I95" t="n">
        <v>9</v>
      </c>
      <c r="J95" t="n">
        <v>184.05</v>
      </c>
      <c r="K95" t="n">
        <v>49.1</v>
      </c>
      <c r="L95" t="n">
        <v>24.25</v>
      </c>
      <c r="M95" t="n">
        <v>7</v>
      </c>
      <c r="N95" t="n">
        <v>35.7</v>
      </c>
      <c r="O95" t="n">
        <v>22933.31</v>
      </c>
      <c r="P95" t="n">
        <v>249.65</v>
      </c>
      <c r="Q95" t="n">
        <v>452.55</v>
      </c>
      <c r="R95" t="n">
        <v>69.52</v>
      </c>
      <c r="S95" t="n">
        <v>57.64</v>
      </c>
      <c r="T95" t="n">
        <v>3854.62</v>
      </c>
      <c r="U95" t="n">
        <v>0.83</v>
      </c>
      <c r="V95" t="n">
        <v>0.89</v>
      </c>
      <c r="W95" t="n">
        <v>6.81</v>
      </c>
      <c r="X95" t="n">
        <v>0.22</v>
      </c>
      <c r="Y95" t="n">
        <v>1</v>
      </c>
      <c r="Z95" t="n">
        <v>10</v>
      </c>
      <c r="AA95" t="n">
        <v>462.1160870378397</v>
      </c>
      <c r="AB95" t="n">
        <v>632.2876174080824</v>
      </c>
      <c r="AC95" t="n">
        <v>571.9429746238989</v>
      </c>
      <c r="AD95" t="n">
        <v>462116.0870378397</v>
      </c>
      <c r="AE95" t="n">
        <v>632287.6174080824</v>
      </c>
      <c r="AF95" t="n">
        <v>2.224194782680997e-05</v>
      </c>
      <c r="AG95" t="n">
        <v>31</v>
      </c>
      <c r="AH95" t="n">
        <v>571942.9746238989</v>
      </c>
    </row>
    <row r="96">
      <c r="A96" t="n">
        <v>94</v>
      </c>
      <c r="B96" t="n">
        <v>75</v>
      </c>
      <c r="C96" t="inlineStr">
        <is>
          <t xml:space="preserve">CONCLUIDO	</t>
        </is>
      </c>
      <c r="D96" t="n">
        <v>3.7732</v>
      </c>
      <c r="E96" t="n">
        <v>26.5</v>
      </c>
      <c r="F96" t="n">
        <v>23.95</v>
      </c>
      <c r="G96" t="n">
        <v>159.68</v>
      </c>
      <c r="H96" t="n">
        <v>2.36</v>
      </c>
      <c r="I96" t="n">
        <v>9</v>
      </c>
      <c r="J96" t="n">
        <v>184.42</v>
      </c>
      <c r="K96" t="n">
        <v>49.1</v>
      </c>
      <c r="L96" t="n">
        <v>24.5</v>
      </c>
      <c r="M96" t="n">
        <v>7</v>
      </c>
      <c r="N96" t="n">
        <v>35.83</v>
      </c>
      <c r="O96" t="n">
        <v>22979.74</v>
      </c>
      <c r="P96" t="n">
        <v>248.64</v>
      </c>
      <c r="Q96" t="n">
        <v>452.56</v>
      </c>
      <c r="R96" t="n">
        <v>69.75</v>
      </c>
      <c r="S96" t="n">
        <v>57.64</v>
      </c>
      <c r="T96" t="n">
        <v>3965.72</v>
      </c>
      <c r="U96" t="n">
        <v>0.83</v>
      </c>
      <c r="V96" t="n">
        <v>0.89</v>
      </c>
      <c r="W96" t="n">
        <v>6.81</v>
      </c>
      <c r="X96" t="n">
        <v>0.23</v>
      </c>
      <c r="Y96" t="n">
        <v>1</v>
      </c>
      <c r="Z96" t="n">
        <v>10</v>
      </c>
      <c r="AA96" t="n">
        <v>461.5327903655361</v>
      </c>
      <c r="AB96" t="n">
        <v>631.4895251678035</v>
      </c>
      <c r="AC96" t="n">
        <v>571.2210511869026</v>
      </c>
      <c r="AD96" t="n">
        <v>461532.7903655361</v>
      </c>
      <c r="AE96" t="n">
        <v>631489.5251678035</v>
      </c>
      <c r="AF96" t="n">
        <v>2.223546552741419e-05</v>
      </c>
      <c r="AG96" t="n">
        <v>31</v>
      </c>
      <c r="AH96" t="n">
        <v>571221.0511869027</v>
      </c>
    </row>
    <row r="97">
      <c r="A97" t="n">
        <v>95</v>
      </c>
      <c r="B97" t="n">
        <v>75</v>
      </c>
      <c r="C97" t="inlineStr">
        <is>
          <t xml:space="preserve">CONCLUIDO	</t>
        </is>
      </c>
      <c r="D97" t="n">
        <v>3.7722</v>
      </c>
      <c r="E97" t="n">
        <v>26.51</v>
      </c>
      <c r="F97" t="n">
        <v>23.96</v>
      </c>
      <c r="G97" t="n">
        <v>159.72</v>
      </c>
      <c r="H97" t="n">
        <v>2.38</v>
      </c>
      <c r="I97" t="n">
        <v>9</v>
      </c>
      <c r="J97" t="n">
        <v>184.8</v>
      </c>
      <c r="K97" t="n">
        <v>49.1</v>
      </c>
      <c r="L97" t="n">
        <v>24.75</v>
      </c>
      <c r="M97" t="n">
        <v>7</v>
      </c>
      <c r="N97" t="n">
        <v>35.96</v>
      </c>
      <c r="O97" t="n">
        <v>23026.22</v>
      </c>
      <c r="P97" t="n">
        <v>248.66</v>
      </c>
      <c r="Q97" t="n">
        <v>452.56</v>
      </c>
      <c r="R97" t="n">
        <v>70.02</v>
      </c>
      <c r="S97" t="n">
        <v>57.64</v>
      </c>
      <c r="T97" t="n">
        <v>4101.91</v>
      </c>
      <c r="U97" t="n">
        <v>0.82</v>
      </c>
      <c r="V97" t="n">
        <v>0.88</v>
      </c>
      <c r="W97" t="n">
        <v>6.81</v>
      </c>
      <c r="X97" t="n">
        <v>0.23</v>
      </c>
      <c r="Y97" t="n">
        <v>1</v>
      </c>
      <c r="Z97" t="n">
        <v>10</v>
      </c>
      <c r="AA97" t="n">
        <v>461.6047024952709</v>
      </c>
      <c r="AB97" t="n">
        <v>631.5879185162458</v>
      </c>
      <c r="AC97" t="n">
        <v>571.3100540122657</v>
      </c>
      <c r="AD97" t="n">
        <v>461604.7024952709</v>
      </c>
      <c r="AE97" t="n">
        <v>631587.9185162459</v>
      </c>
      <c r="AF97" t="n">
        <v>2.222957252796348e-05</v>
      </c>
      <c r="AG97" t="n">
        <v>31</v>
      </c>
      <c r="AH97" t="n">
        <v>571310.0540122658</v>
      </c>
    </row>
    <row r="98">
      <c r="A98" t="n">
        <v>96</v>
      </c>
      <c r="B98" t="n">
        <v>75</v>
      </c>
      <c r="C98" t="inlineStr">
        <is>
          <t xml:space="preserve">CONCLUIDO	</t>
        </is>
      </c>
      <c r="D98" t="n">
        <v>3.7722</v>
      </c>
      <c r="E98" t="n">
        <v>26.51</v>
      </c>
      <c r="F98" t="n">
        <v>23.96</v>
      </c>
      <c r="G98" t="n">
        <v>159.72</v>
      </c>
      <c r="H98" t="n">
        <v>2.4</v>
      </c>
      <c r="I98" t="n">
        <v>9</v>
      </c>
      <c r="J98" t="n">
        <v>185.18</v>
      </c>
      <c r="K98" t="n">
        <v>49.1</v>
      </c>
      <c r="L98" t="n">
        <v>25</v>
      </c>
      <c r="M98" t="n">
        <v>7</v>
      </c>
      <c r="N98" t="n">
        <v>36.08</v>
      </c>
      <c r="O98" t="n">
        <v>23072.73</v>
      </c>
      <c r="P98" t="n">
        <v>247.7</v>
      </c>
      <c r="Q98" t="n">
        <v>452.56</v>
      </c>
      <c r="R98" t="n">
        <v>69.95999999999999</v>
      </c>
      <c r="S98" t="n">
        <v>57.64</v>
      </c>
      <c r="T98" t="n">
        <v>4072.22</v>
      </c>
      <c r="U98" t="n">
        <v>0.82</v>
      </c>
      <c r="V98" t="n">
        <v>0.88</v>
      </c>
      <c r="W98" t="n">
        <v>6.81</v>
      </c>
      <c r="X98" t="n">
        <v>0.23</v>
      </c>
      <c r="Y98" t="n">
        <v>1</v>
      </c>
      <c r="Z98" t="n">
        <v>10</v>
      </c>
      <c r="AA98" t="n">
        <v>460.9891724804513</v>
      </c>
      <c r="AB98" t="n">
        <v>630.745723194702</v>
      </c>
      <c r="AC98" t="n">
        <v>570.5482366301815</v>
      </c>
      <c r="AD98" t="n">
        <v>460989.1724804513</v>
      </c>
      <c r="AE98" t="n">
        <v>630745.7231947021</v>
      </c>
      <c r="AF98" t="n">
        <v>2.222957252796348e-05</v>
      </c>
      <c r="AG98" t="n">
        <v>31</v>
      </c>
      <c r="AH98" t="n">
        <v>570548.2366301814</v>
      </c>
    </row>
    <row r="99">
      <c r="A99" t="n">
        <v>97</v>
      </c>
      <c r="B99" t="n">
        <v>75</v>
      </c>
      <c r="C99" t="inlineStr">
        <is>
          <t xml:space="preserve">CONCLUIDO	</t>
        </is>
      </c>
      <c r="D99" t="n">
        <v>3.7819</v>
      </c>
      <c r="E99" t="n">
        <v>26.44</v>
      </c>
      <c r="F99" t="n">
        <v>23.92</v>
      </c>
      <c r="G99" t="n">
        <v>179.41</v>
      </c>
      <c r="H99" t="n">
        <v>2.41</v>
      </c>
      <c r="I99" t="n">
        <v>8</v>
      </c>
      <c r="J99" t="n">
        <v>185.56</v>
      </c>
      <c r="K99" t="n">
        <v>49.1</v>
      </c>
      <c r="L99" t="n">
        <v>25.25</v>
      </c>
      <c r="M99" t="n">
        <v>6</v>
      </c>
      <c r="N99" t="n">
        <v>36.21</v>
      </c>
      <c r="O99" t="n">
        <v>23119.3</v>
      </c>
      <c r="P99" t="n">
        <v>246.55</v>
      </c>
      <c r="Q99" t="n">
        <v>452.55</v>
      </c>
      <c r="R99" t="n">
        <v>68.78</v>
      </c>
      <c r="S99" t="n">
        <v>57.64</v>
      </c>
      <c r="T99" t="n">
        <v>3489.33</v>
      </c>
      <c r="U99" t="n">
        <v>0.84</v>
      </c>
      <c r="V99" t="n">
        <v>0.89</v>
      </c>
      <c r="W99" t="n">
        <v>6.81</v>
      </c>
      <c r="X99" t="n">
        <v>0.2</v>
      </c>
      <c r="Y99" t="n">
        <v>1</v>
      </c>
      <c r="Z99" t="n">
        <v>10</v>
      </c>
      <c r="AA99" t="n">
        <v>459.7419729543842</v>
      </c>
      <c r="AB99" t="n">
        <v>629.0392497805772</v>
      </c>
      <c r="AC99" t="n">
        <v>569.0046266436502</v>
      </c>
      <c r="AD99" t="n">
        <v>459741.9729543842</v>
      </c>
      <c r="AE99" t="n">
        <v>629039.2497805771</v>
      </c>
      <c r="AF99" t="n">
        <v>2.228673462263535e-05</v>
      </c>
      <c r="AG99" t="n">
        <v>31</v>
      </c>
      <c r="AH99" t="n">
        <v>569004.6266436502</v>
      </c>
    </row>
    <row r="100">
      <c r="A100" t="n">
        <v>98</v>
      </c>
      <c r="B100" t="n">
        <v>75</v>
      </c>
      <c r="C100" t="inlineStr">
        <is>
          <t xml:space="preserve">CONCLUIDO	</t>
        </is>
      </c>
      <c r="D100" t="n">
        <v>3.7811</v>
      </c>
      <c r="E100" t="n">
        <v>26.45</v>
      </c>
      <c r="F100" t="n">
        <v>23.93</v>
      </c>
      <c r="G100" t="n">
        <v>179.45</v>
      </c>
      <c r="H100" t="n">
        <v>2.43</v>
      </c>
      <c r="I100" t="n">
        <v>8</v>
      </c>
      <c r="J100" t="n">
        <v>185.93</v>
      </c>
      <c r="K100" t="n">
        <v>49.1</v>
      </c>
      <c r="L100" t="n">
        <v>25.5</v>
      </c>
      <c r="M100" t="n">
        <v>6</v>
      </c>
      <c r="N100" t="n">
        <v>36.34</v>
      </c>
      <c r="O100" t="n">
        <v>23165.9</v>
      </c>
      <c r="P100" t="n">
        <v>246.29</v>
      </c>
      <c r="Q100" t="n">
        <v>452.55</v>
      </c>
      <c r="R100" t="n">
        <v>68.90000000000001</v>
      </c>
      <c r="S100" t="n">
        <v>57.64</v>
      </c>
      <c r="T100" t="n">
        <v>3546.24</v>
      </c>
      <c r="U100" t="n">
        <v>0.84</v>
      </c>
      <c r="V100" t="n">
        <v>0.89</v>
      </c>
      <c r="W100" t="n">
        <v>6.81</v>
      </c>
      <c r="X100" t="n">
        <v>0.2</v>
      </c>
      <c r="Y100" t="n">
        <v>1</v>
      </c>
      <c r="Z100" t="n">
        <v>10</v>
      </c>
      <c r="AA100" t="n">
        <v>459.6244951051715</v>
      </c>
      <c r="AB100" t="n">
        <v>628.8785114045274</v>
      </c>
      <c r="AC100" t="n">
        <v>568.859228912613</v>
      </c>
      <c r="AD100" t="n">
        <v>459624.4951051715</v>
      </c>
      <c r="AE100" t="n">
        <v>628878.5114045275</v>
      </c>
      <c r="AF100" t="n">
        <v>2.228202022307479e-05</v>
      </c>
      <c r="AG100" t="n">
        <v>31</v>
      </c>
      <c r="AH100" t="n">
        <v>568859.228912613</v>
      </c>
    </row>
    <row r="101">
      <c r="A101" t="n">
        <v>99</v>
      </c>
      <c r="B101" t="n">
        <v>75</v>
      </c>
      <c r="C101" t="inlineStr">
        <is>
          <t xml:space="preserve">CONCLUIDO	</t>
        </is>
      </c>
      <c r="D101" t="n">
        <v>3.7812</v>
      </c>
      <c r="E101" t="n">
        <v>26.45</v>
      </c>
      <c r="F101" t="n">
        <v>23.93</v>
      </c>
      <c r="G101" t="n">
        <v>179.44</v>
      </c>
      <c r="H101" t="n">
        <v>2.45</v>
      </c>
      <c r="I101" t="n">
        <v>8</v>
      </c>
      <c r="J101" t="n">
        <v>186.31</v>
      </c>
      <c r="K101" t="n">
        <v>49.1</v>
      </c>
      <c r="L101" t="n">
        <v>25.75</v>
      </c>
      <c r="M101" t="n">
        <v>6</v>
      </c>
      <c r="N101" t="n">
        <v>36.47</v>
      </c>
      <c r="O101" t="n">
        <v>23212.55</v>
      </c>
      <c r="P101" t="n">
        <v>246.46</v>
      </c>
      <c r="Q101" t="n">
        <v>452.57</v>
      </c>
      <c r="R101" t="n">
        <v>68.81</v>
      </c>
      <c r="S101" t="n">
        <v>57.64</v>
      </c>
      <c r="T101" t="n">
        <v>3503.71</v>
      </c>
      <c r="U101" t="n">
        <v>0.84</v>
      </c>
      <c r="V101" t="n">
        <v>0.89</v>
      </c>
      <c r="W101" t="n">
        <v>6.81</v>
      </c>
      <c r="X101" t="n">
        <v>0.2</v>
      </c>
      <c r="Y101" t="n">
        <v>1</v>
      </c>
      <c r="Z101" t="n">
        <v>10</v>
      </c>
      <c r="AA101" t="n">
        <v>459.7284189650263</v>
      </c>
      <c r="AB101" t="n">
        <v>629.020704614378</v>
      </c>
      <c r="AC101" t="n">
        <v>568.9878514020847</v>
      </c>
      <c r="AD101" t="n">
        <v>459728.4189650263</v>
      </c>
      <c r="AE101" t="n">
        <v>629020.704614378</v>
      </c>
      <c r="AF101" t="n">
        <v>2.228260952301986e-05</v>
      </c>
      <c r="AG101" t="n">
        <v>31</v>
      </c>
      <c r="AH101" t="n">
        <v>568987.8514020847</v>
      </c>
    </row>
    <row r="102">
      <c r="A102" t="n">
        <v>100</v>
      </c>
      <c r="B102" t="n">
        <v>75</v>
      </c>
      <c r="C102" t="inlineStr">
        <is>
          <t xml:space="preserve">CONCLUIDO	</t>
        </is>
      </c>
      <c r="D102" t="n">
        <v>3.7821</v>
      </c>
      <c r="E102" t="n">
        <v>26.44</v>
      </c>
      <c r="F102" t="n">
        <v>23.92</v>
      </c>
      <c r="G102" t="n">
        <v>179.39</v>
      </c>
      <c r="H102" t="n">
        <v>2.47</v>
      </c>
      <c r="I102" t="n">
        <v>8</v>
      </c>
      <c r="J102" t="n">
        <v>186.69</v>
      </c>
      <c r="K102" t="n">
        <v>49.1</v>
      </c>
      <c r="L102" t="n">
        <v>26</v>
      </c>
      <c r="M102" t="n">
        <v>6</v>
      </c>
      <c r="N102" t="n">
        <v>36.6</v>
      </c>
      <c r="O102" t="n">
        <v>23259.24</v>
      </c>
      <c r="P102" t="n">
        <v>246.61</v>
      </c>
      <c r="Q102" t="n">
        <v>452.56</v>
      </c>
      <c r="R102" t="n">
        <v>68.79000000000001</v>
      </c>
      <c r="S102" t="n">
        <v>57.64</v>
      </c>
      <c r="T102" t="n">
        <v>3495.03</v>
      </c>
      <c r="U102" t="n">
        <v>0.84</v>
      </c>
      <c r="V102" t="n">
        <v>0.89</v>
      </c>
      <c r="W102" t="n">
        <v>6.8</v>
      </c>
      <c r="X102" t="n">
        <v>0.2</v>
      </c>
      <c r="Y102" t="n">
        <v>1</v>
      </c>
      <c r="Z102" t="n">
        <v>10</v>
      </c>
      <c r="AA102" t="n">
        <v>459.7707053495196</v>
      </c>
      <c r="AB102" t="n">
        <v>629.0785627111852</v>
      </c>
      <c r="AC102" t="n">
        <v>569.040187603337</v>
      </c>
      <c r="AD102" t="n">
        <v>459770.7053495196</v>
      </c>
      <c r="AE102" t="n">
        <v>629078.5627111852</v>
      </c>
      <c r="AF102" t="n">
        <v>2.228791322252549e-05</v>
      </c>
      <c r="AG102" t="n">
        <v>31</v>
      </c>
      <c r="AH102" t="n">
        <v>569040.187603337</v>
      </c>
    </row>
    <row r="103">
      <c r="A103" t="n">
        <v>101</v>
      </c>
      <c r="B103" t="n">
        <v>75</v>
      </c>
      <c r="C103" t="inlineStr">
        <is>
          <t xml:space="preserve">CONCLUIDO	</t>
        </is>
      </c>
      <c r="D103" t="n">
        <v>3.7835</v>
      </c>
      <c r="E103" t="n">
        <v>26.43</v>
      </c>
      <c r="F103" t="n">
        <v>23.91</v>
      </c>
      <c r="G103" t="n">
        <v>179.32</v>
      </c>
      <c r="H103" t="n">
        <v>2.49</v>
      </c>
      <c r="I103" t="n">
        <v>8</v>
      </c>
      <c r="J103" t="n">
        <v>187.07</v>
      </c>
      <c r="K103" t="n">
        <v>49.1</v>
      </c>
      <c r="L103" t="n">
        <v>26.25</v>
      </c>
      <c r="M103" t="n">
        <v>6</v>
      </c>
      <c r="N103" t="n">
        <v>36.72</v>
      </c>
      <c r="O103" t="n">
        <v>23305.98</v>
      </c>
      <c r="P103" t="n">
        <v>245.96</v>
      </c>
      <c r="Q103" t="n">
        <v>452.56</v>
      </c>
      <c r="R103" t="n">
        <v>68.34</v>
      </c>
      <c r="S103" t="n">
        <v>57.64</v>
      </c>
      <c r="T103" t="n">
        <v>3267.75</v>
      </c>
      <c r="U103" t="n">
        <v>0.84</v>
      </c>
      <c r="V103" t="n">
        <v>0.89</v>
      </c>
      <c r="W103" t="n">
        <v>6.81</v>
      </c>
      <c r="X103" t="n">
        <v>0.19</v>
      </c>
      <c r="Y103" t="n">
        <v>1</v>
      </c>
      <c r="Z103" t="n">
        <v>10</v>
      </c>
      <c r="AA103" t="n">
        <v>459.2774676200544</v>
      </c>
      <c r="AB103" t="n">
        <v>628.4036930896181</v>
      </c>
      <c r="AC103" t="n">
        <v>568.4297265912668</v>
      </c>
      <c r="AD103" t="n">
        <v>459277.4676200544</v>
      </c>
      <c r="AE103" t="n">
        <v>628403.6930896181</v>
      </c>
      <c r="AF103" t="n">
        <v>2.229616342175649e-05</v>
      </c>
      <c r="AG103" t="n">
        <v>31</v>
      </c>
      <c r="AH103" t="n">
        <v>568429.7265912668</v>
      </c>
    </row>
    <row r="104">
      <c r="A104" t="n">
        <v>102</v>
      </c>
      <c r="B104" t="n">
        <v>75</v>
      </c>
      <c r="C104" t="inlineStr">
        <is>
          <t xml:space="preserve">CONCLUIDO	</t>
        </is>
      </c>
      <c r="D104" t="n">
        <v>3.7824</v>
      </c>
      <c r="E104" t="n">
        <v>26.44</v>
      </c>
      <c r="F104" t="n">
        <v>23.92</v>
      </c>
      <c r="G104" t="n">
        <v>179.38</v>
      </c>
      <c r="H104" t="n">
        <v>2.51</v>
      </c>
      <c r="I104" t="n">
        <v>8</v>
      </c>
      <c r="J104" t="n">
        <v>187.45</v>
      </c>
      <c r="K104" t="n">
        <v>49.1</v>
      </c>
      <c r="L104" t="n">
        <v>26.5</v>
      </c>
      <c r="M104" t="n">
        <v>5</v>
      </c>
      <c r="N104" t="n">
        <v>36.85</v>
      </c>
      <c r="O104" t="n">
        <v>23352.76</v>
      </c>
      <c r="P104" t="n">
        <v>246.13</v>
      </c>
      <c r="Q104" t="n">
        <v>452.59</v>
      </c>
      <c r="R104" t="n">
        <v>68.48999999999999</v>
      </c>
      <c r="S104" t="n">
        <v>57.64</v>
      </c>
      <c r="T104" t="n">
        <v>3342.24</v>
      </c>
      <c r="U104" t="n">
        <v>0.84</v>
      </c>
      <c r="V104" t="n">
        <v>0.89</v>
      </c>
      <c r="W104" t="n">
        <v>6.81</v>
      </c>
      <c r="X104" t="n">
        <v>0.19</v>
      </c>
      <c r="Y104" t="n">
        <v>1</v>
      </c>
      <c r="Z104" t="n">
        <v>10</v>
      </c>
      <c r="AA104" t="n">
        <v>459.449312864355</v>
      </c>
      <c r="AB104" t="n">
        <v>628.6388193341473</v>
      </c>
      <c r="AC104" t="n">
        <v>568.6424127170199</v>
      </c>
      <c r="AD104" t="n">
        <v>459449.312864355</v>
      </c>
      <c r="AE104" t="n">
        <v>628638.8193341474</v>
      </c>
      <c r="AF104" t="n">
        <v>2.228968112236071e-05</v>
      </c>
      <c r="AG104" t="n">
        <v>31</v>
      </c>
      <c r="AH104" t="n">
        <v>568642.4127170199</v>
      </c>
    </row>
    <row r="105">
      <c r="A105" t="n">
        <v>103</v>
      </c>
      <c r="B105" t="n">
        <v>75</v>
      </c>
      <c r="C105" t="inlineStr">
        <is>
          <t xml:space="preserve">CONCLUIDO	</t>
        </is>
      </c>
      <c r="D105" t="n">
        <v>3.7818</v>
      </c>
      <c r="E105" t="n">
        <v>26.44</v>
      </c>
      <c r="F105" t="n">
        <v>23.92</v>
      </c>
      <c r="G105" t="n">
        <v>179.41</v>
      </c>
      <c r="H105" t="n">
        <v>2.53</v>
      </c>
      <c r="I105" t="n">
        <v>8</v>
      </c>
      <c r="J105" t="n">
        <v>187.83</v>
      </c>
      <c r="K105" t="n">
        <v>49.1</v>
      </c>
      <c r="L105" t="n">
        <v>26.75</v>
      </c>
      <c r="M105" t="n">
        <v>5</v>
      </c>
      <c r="N105" t="n">
        <v>36.98</v>
      </c>
      <c r="O105" t="n">
        <v>23399.58</v>
      </c>
      <c r="P105" t="n">
        <v>246.07</v>
      </c>
      <c r="Q105" t="n">
        <v>452.57</v>
      </c>
      <c r="R105" t="n">
        <v>68.68000000000001</v>
      </c>
      <c r="S105" t="n">
        <v>57.64</v>
      </c>
      <c r="T105" t="n">
        <v>3435.6</v>
      </c>
      <c r="U105" t="n">
        <v>0.84</v>
      </c>
      <c r="V105" t="n">
        <v>0.89</v>
      </c>
      <c r="W105" t="n">
        <v>6.81</v>
      </c>
      <c r="X105" t="n">
        <v>0.2</v>
      </c>
      <c r="Y105" t="n">
        <v>1</v>
      </c>
      <c r="Z105" t="n">
        <v>10</v>
      </c>
      <c r="AA105" t="n">
        <v>459.4398083477915</v>
      </c>
      <c r="AB105" t="n">
        <v>628.6258148352755</v>
      </c>
      <c r="AC105" t="n">
        <v>568.6306493492685</v>
      </c>
      <c r="AD105" t="n">
        <v>459439.8083477915</v>
      </c>
      <c r="AE105" t="n">
        <v>628625.8148352755</v>
      </c>
      <c r="AF105" t="n">
        <v>2.228614532269028e-05</v>
      </c>
      <c r="AG105" t="n">
        <v>31</v>
      </c>
      <c r="AH105" t="n">
        <v>568630.6493492685</v>
      </c>
    </row>
    <row r="106">
      <c r="A106" t="n">
        <v>104</v>
      </c>
      <c r="B106" t="n">
        <v>75</v>
      </c>
      <c r="C106" t="inlineStr">
        <is>
          <t xml:space="preserve">CONCLUIDO	</t>
        </is>
      </c>
      <c r="D106" t="n">
        <v>3.7827</v>
      </c>
      <c r="E106" t="n">
        <v>26.44</v>
      </c>
      <c r="F106" t="n">
        <v>23.91</v>
      </c>
      <c r="G106" t="n">
        <v>179.36</v>
      </c>
      <c r="H106" t="n">
        <v>2.55</v>
      </c>
      <c r="I106" t="n">
        <v>8</v>
      </c>
      <c r="J106" t="n">
        <v>188.21</v>
      </c>
      <c r="K106" t="n">
        <v>49.1</v>
      </c>
      <c r="L106" t="n">
        <v>27</v>
      </c>
      <c r="M106" t="n">
        <v>5</v>
      </c>
      <c r="N106" t="n">
        <v>37.11</v>
      </c>
      <c r="O106" t="n">
        <v>23446.45</v>
      </c>
      <c r="P106" t="n">
        <v>245.79</v>
      </c>
      <c r="Q106" t="n">
        <v>452.66</v>
      </c>
      <c r="R106" t="n">
        <v>68.64</v>
      </c>
      <c r="S106" t="n">
        <v>57.64</v>
      </c>
      <c r="T106" t="n">
        <v>3418.56</v>
      </c>
      <c r="U106" t="n">
        <v>0.84</v>
      </c>
      <c r="V106" t="n">
        <v>0.89</v>
      </c>
      <c r="W106" t="n">
        <v>6.8</v>
      </c>
      <c r="X106" t="n">
        <v>0.19</v>
      </c>
      <c r="Y106" t="n">
        <v>1</v>
      </c>
      <c r="Z106" t="n">
        <v>10</v>
      </c>
      <c r="AA106" t="n">
        <v>459.207215844023</v>
      </c>
      <c r="AB106" t="n">
        <v>628.3075715103624</v>
      </c>
      <c r="AC106" t="n">
        <v>568.3427787206277</v>
      </c>
      <c r="AD106" t="n">
        <v>459207.215844023</v>
      </c>
      <c r="AE106" t="n">
        <v>628307.5715103624</v>
      </c>
      <c r="AF106" t="n">
        <v>2.229144902219592e-05</v>
      </c>
      <c r="AG106" t="n">
        <v>31</v>
      </c>
      <c r="AH106" t="n">
        <v>568342.7787206278</v>
      </c>
    </row>
    <row r="107">
      <c r="A107" t="n">
        <v>105</v>
      </c>
      <c r="B107" t="n">
        <v>75</v>
      </c>
      <c r="C107" t="inlineStr">
        <is>
          <t xml:space="preserve">CONCLUIDO	</t>
        </is>
      </c>
      <c r="D107" t="n">
        <v>3.7818</v>
      </c>
      <c r="E107" t="n">
        <v>26.44</v>
      </c>
      <c r="F107" t="n">
        <v>23.92</v>
      </c>
      <c r="G107" t="n">
        <v>179.41</v>
      </c>
      <c r="H107" t="n">
        <v>2.56</v>
      </c>
      <c r="I107" t="n">
        <v>8</v>
      </c>
      <c r="J107" t="n">
        <v>188.59</v>
      </c>
      <c r="K107" t="n">
        <v>49.1</v>
      </c>
      <c r="L107" t="n">
        <v>27.25</v>
      </c>
      <c r="M107" t="n">
        <v>5</v>
      </c>
      <c r="N107" t="n">
        <v>37.24</v>
      </c>
      <c r="O107" t="n">
        <v>23493.36</v>
      </c>
      <c r="P107" t="n">
        <v>245.36</v>
      </c>
      <c r="Q107" t="n">
        <v>452.57</v>
      </c>
      <c r="R107" t="n">
        <v>68.68000000000001</v>
      </c>
      <c r="S107" t="n">
        <v>57.64</v>
      </c>
      <c r="T107" t="n">
        <v>3440.29</v>
      </c>
      <c r="U107" t="n">
        <v>0.84</v>
      </c>
      <c r="V107" t="n">
        <v>0.89</v>
      </c>
      <c r="W107" t="n">
        <v>6.81</v>
      </c>
      <c r="X107" t="n">
        <v>0.2</v>
      </c>
      <c r="Y107" t="n">
        <v>1</v>
      </c>
      <c r="Z107" t="n">
        <v>10</v>
      </c>
      <c r="AA107" t="n">
        <v>458.9857282116376</v>
      </c>
      <c r="AB107" t="n">
        <v>628.0045223603879</v>
      </c>
      <c r="AC107" t="n">
        <v>568.0686521561946</v>
      </c>
      <c r="AD107" t="n">
        <v>458985.7282116376</v>
      </c>
      <c r="AE107" t="n">
        <v>628004.522360388</v>
      </c>
      <c r="AF107" t="n">
        <v>2.228614532269028e-05</v>
      </c>
      <c r="AG107" t="n">
        <v>31</v>
      </c>
      <c r="AH107" t="n">
        <v>568068.6521561947</v>
      </c>
    </row>
    <row r="108">
      <c r="A108" t="n">
        <v>106</v>
      </c>
      <c r="B108" t="n">
        <v>75</v>
      </c>
      <c r="C108" t="inlineStr">
        <is>
          <t xml:space="preserve">CONCLUIDO	</t>
        </is>
      </c>
      <c r="D108" t="n">
        <v>3.7819</v>
      </c>
      <c r="E108" t="n">
        <v>26.44</v>
      </c>
      <c r="F108" t="n">
        <v>23.92</v>
      </c>
      <c r="G108" t="n">
        <v>179.41</v>
      </c>
      <c r="H108" t="n">
        <v>2.58</v>
      </c>
      <c r="I108" t="n">
        <v>8</v>
      </c>
      <c r="J108" t="n">
        <v>188.97</v>
      </c>
      <c r="K108" t="n">
        <v>49.1</v>
      </c>
      <c r="L108" t="n">
        <v>27.5</v>
      </c>
      <c r="M108" t="n">
        <v>5</v>
      </c>
      <c r="N108" t="n">
        <v>37.37</v>
      </c>
      <c r="O108" t="n">
        <v>23540.32</v>
      </c>
      <c r="P108" t="n">
        <v>244.54</v>
      </c>
      <c r="Q108" t="n">
        <v>452.59</v>
      </c>
      <c r="R108" t="n">
        <v>68.64</v>
      </c>
      <c r="S108" t="n">
        <v>57.64</v>
      </c>
      <c r="T108" t="n">
        <v>3416.11</v>
      </c>
      <c r="U108" t="n">
        <v>0.84</v>
      </c>
      <c r="V108" t="n">
        <v>0.89</v>
      </c>
      <c r="W108" t="n">
        <v>6.81</v>
      </c>
      <c r="X108" t="n">
        <v>0.2</v>
      </c>
      <c r="Y108" t="n">
        <v>1</v>
      </c>
      <c r="Z108" t="n">
        <v>10</v>
      </c>
      <c r="AA108" t="n">
        <v>458.4565124751322</v>
      </c>
      <c r="AB108" t="n">
        <v>627.2804260423507</v>
      </c>
      <c r="AC108" t="n">
        <v>567.4136625744756</v>
      </c>
      <c r="AD108" t="n">
        <v>458456.5124751322</v>
      </c>
      <c r="AE108" t="n">
        <v>627280.4260423507</v>
      </c>
      <c r="AF108" t="n">
        <v>2.228673462263535e-05</v>
      </c>
      <c r="AG108" t="n">
        <v>31</v>
      </c>
      <c r="AH108" t="n">
        <v>567413.6625744755</v>
      </c>
    </row>
    <row r="109">
      <c r="A109" t="n">
        <v>107</v>
      </c>
      <c r="B109" t="n">
        <v>75</v>
      </c>
      <c r="C109" t="inlineStr">
        <is>
          <t xml:space="preserve">CONCLUIDO	</t>
        </is>
      </c>
      <c r="D109" t="n">
        <v>3.7822</v>
      </c>
      <c r="E109" t="n">
        <v>26.44</v>
      </c>
      <c r="F109" t="n">
        <v>23.92</v>
      </c>
      <c r="G109" t="n">
        <v>179.39</v>
      </c>
      <c r="H109" t="n">
        <v>2.6</v>
      </c>
      <c r="I109" t="n">
        <v>8</v>
      </c>
      <c r="J109" t="n">
        <v>189.35</v>
      </c>
      <c r="K109" t="n">
        <v>49.1</v>
      </c>
      <c r="L109" t="n">
        <v>27.75</v>
      </c>
      <c r="M109" t="n">
        <v>5</v>
      </c>
      <c r="N109" t="n">
        <v>37.51</v>
      </c>
      <c r="O109" t="n">
        <v>23587.32</v>
      </c>
      <c r="P109" t="n">
        <v>243.42</v>
      </c>
      <c r="Q109" t="n">
        <v>452.58</v>
      </c>
      <c r="R109" t="n">
        <v>68.59999999999999</v>
      </c>
      <c r="S109" t="n">
        <v>57.64</v>
      </c>
      <c r="T109" t="n">
        <v>3397.41</v>
      </c>
      <c r="U109" t="n">
        <v>0.84</v>
      </c>
      <c r="V109" t="n">
        <v>0.89</v>
      </c>
      <c r="W109" t="n">
        <v>6.81</v>
      </c>
      <c r="X109" t="n">
        <v>0.19</v>
      </c>
      <c r="Y109" t="n">
        <v>1</v>
      </c>
      <c r="Z109" t="n">
        <v>10</v>
      </c>
      <c r="AA109" t="n">
        <v>457.7259388515026</v>
      </c>
      <c r="AB109" t="n">
        <v>626.2808229798671</v>
      </c>
      <c r="AC109" t="n">
        <v>566.5094602253236</v>
      </c>
      <c r="AD109" t="n">
        <v>457725.9388515025</v>
      </c>
      <c r="AE109" t="n">
        <v>626280.8229798671</v>
      </c>
      <c r="AF109" t="n">
        <v>2.228850252247057e-05</v>
      </c>
      <c r="AG109" t="n">
        <v>31</v>
      </c>
      <c r="AH109" t="n">
        <v>566509.4602253236</v>
      </c>
    </row>
    <row r="110">
      <c r="A110" t="n">
        <v>108</v>
      </c>
      <c r="B110" t="n">
        <v>75</v>
      </c>
      <c r="C110" t="inlineStr">
        <is>
          <t xml:space="preserve">CONCLUIDO	</t>
        </is>
      </c>
      <c r="D110" t="n">
        <v>3.7814</v>
      </c>
      <c r="E110" t="n">
        <v>26.45</v>
      </c>
      <c r="F110" t="n">
        <v>23.92</v>
      </c>
      <c r="G110" t="n">
        <v>179.43</v>
      </c>
      <c r="H110" t="n">
        <v>2.62</v>
      </c>
      <c r="I110" t="n">
        <v>8</v>
      </c>
      <c r="J110" t="n">
        <v>189.73</v>
      </c>
      <c r="K110" t="n">
        <v>49.1</v>
      </c>
      <c r="L110" t="n">
        <v>28</v>
      </c>
      <c r="M110" t="n">
        <v>5</v>
      </c>
      <c r="N110" t="n">
        <v>37.64</v>
      </c>
      <c r="O110" t="n">
        <v>23634.36</v>
      </c>
      <c r="P110" t="n">
        <v>242.03</v>
      </c>
      <c r="Q110" t="n">
        <v>452.61</v>
      </c>
      <c r="R110" t="n">
        <v>68.81999999999999</v>
      </c>
      <c r="S110" t="n">
        <v>57.64</v>
      </c>
      <c r="T110" t="n">
        <v>3508.2</v>
      </c>
      <c r="U110" t="n">
        <v>0.84</v>
      </c>
      <c r="V110" t="n">
        <v>0.89</v>
      </c>
      <c r="W110" t="n">
        <v>6.81</v>
      </c>
      <c r="X110" t="n">
        <v>0.2</v>
      </c>
      <c r="Y110" t="n">
        <v>1</v>
      </c>
      <c r="Z110" t="n">
        <v>10</v>
      </c>
      <c r="AA110" t="n">
        <v>456.8750017690394</v>
      </c>
      <c r="AB110" t="n">
        <v>625.1165333229466</v>
      </c>
      <c r="AC110" t="n">
        <v>565.4562887391687</v>
      </c>
      <c r="AD110" t="n">
        <v>456875.0017690394</v>
      </c>
      <c r="AE110" t="n">
        <v>625116.5333229465</v>
      </c>
      <c r="AF110" t="n">
        <v>2.228378812291e-05</v>
      </c>
      <c r="AG110" t="n">
        <v>31</v>
      </c>
      <c r="AH110" t="n">
        <v>565456.2887391687</v>
      </c>
    </row>
    <row r="111">
      <c r="A111" t="n">
        <v>109</v>
      </c>
      <c r="B111" t="n">
        <v>75</v>
      </c>
      <c r="C111" t="inlineStr">
        <is>
          <t xml:space="preserve">CONCLUIDO	</t>
        </is>
      </c>
      <c r="D111" t="n">
        <v>3.7822</v>
      </c>
      <c r="E111" t="n">
        <v>26.44</v>
      </c>
      <c r="F111" t="n">
        <v>23.92</v>
      </c>
      <c r="G111" t="n">
        <v>179.39</v>
      </c>
      <c r="H111" t="n">
        <v>2.64</v>
      </c>
      <c r="I111" t="n">
        <v>8</v>
      </c>
      <c r="J111" t="n">
        <v>190.11</v>
      </c>
      <c r="K111" t="n">
        <v>49.1</v>
      </c>
      <c r="L111" t="n">
        <v>28.25</v>
      </c>
      <c r="M111" t="n">
        <v>5</v>
      </c>
      <c r="N111" t="n">
        <v>37.77</v>
      </c>
      <c r="O111" t="n">
        <v>23681.45</v>
      </c>
      <c r="P111" t="n">
        <v>241.55</v>
      </c>
      <c r="Q111" t="n">
        <v>452.57</v>
      </c>
      <c r="R111" t="n">
        <v>68.69</v>
      </c>
      <c r="S111" t="n">
        <v>57.64</v>
      </c>
      <c r="T111" t="n">
        <v>3443.62</v>
      </c>
      <c r="U111" t="n">
        <v>0.84</v>
      </c>
      <c r="V111" t="n">
        <v>0.89</v>
      </c>
      <c r="W111" t="n">
        <v>6.81</v>
      </c>
      <c r="X111" t="n">
        <v>0.19</v>
      </c>
      <c r="Y111" t="n">
        <v>1</v>
      </c>
      <c r="Z111" t="n">
        <v>10</v>
      </c>
      <c r="AA111" t="n">
        <v>456.5301077925407</v>
      </c>
      <c r="AB111" t="n">
        <v>624.6446341686526</v>
      </c>
      <c r="AC111" t="n">
        <v>565.0294269778458</v>
      </c>
      <c r="AD111" t="n">
        <v>456530.1077925407</v>
      </c>
      <c r="AE111" t="n">
        <v>624644.6341686526</v>
      </c>
      <c r="AF111" t="n">
        <v>2.228850252247057e-05</v>
      </c>
      <c r="AG111" t="n">
        <v>31</v>
      </c>
      <c r="AH111" t="n">
        <v>565029.4269778458</v>
      </c>
    </row>
    <row r="112">
      <c r="A112" t="n">
        <v>110</v>
      </c>
      <c r="B112" t="n">
        <v>75</v>
      </c>
      <c r="C112" t="inlineStr">
        <is>
          <t xml:space="preserve">CONCLUIDO	</t>
        </is>
      </c>
      <c r="D112" t="n">
        <v>3.7818</v>
      </c>
      <c r="E112" t="n">
        <v>26.44</v>
      </c>
      <c r="F112" t="n">
        <v>23.92</v>
      </c>
      <c r="G112" t="n">
        <v>179.41</v>
      </c>
      <c r="H112" t="n">
        <v>2.66</v>
      </c>
      <c r="I112" t="n">
        <v>8</v>
      </c>
      <c r="J112" t="n">
        <v>190.5</v>
      </c>
      <c r="K112" t="n">
        <v>49.1</v>
      </c>
      <c r="L112" t="n">
        <v>28.5</v>
      </c>
      <c r="M112" t="n">
        <v>3</v>
      </c>
      <c r="N112" t="n">
        <v>37.9</v>
      </c>
      <c r="O112" t="n">
        <v>23728.59</v>
      </c>
      <c r="P112" t="n">
        <v>241.48</v>
      </c>
      <c r="Q112" t="n">
        <v>452.57</v>
      </c>
      <c r="R112" t="n">
        <v>68.64</v>
      </c>
      <c r="S112" t="n">
        <v>57.64</v>
      </c>
      <c r="T112" t="n">
        <v>3416.71</v>
      </c>
      <c r="U112" t="n">
        <v>0.84</v>
      </c>
      <c r="V112" t="n">
        <v>0.89</v>
      </c>
      <c r="W112" t="n">
        <v>6.81</v>
      </c>
      <c r="X112" t="n">
        <v>0.2</v>
      </c>
      <c r="Y112" t="n">
        <v>1</v>
      </c>
      <c r="Z112" t="n">
        <v>10</v>
      </c>
      <c r="AA112" t="n">
        <v>456.5042761999795</v>
      </c>
      <c r="AB112" t="n">
        <v>624.6092902441009</v>
      </c>
      <c r="AC112" t="n">
        <v>564.9974562278478</v>
      </c>
      <c r="AD112" t="n">
        <v>456504.2761999795</v>
      </c>
      <c r="AE112" t="n">
        <v>624609.2902441008</v>
      </c>
      <c r="AF112" t="n">
        <v>2.228614532269028e-05</v>
      </c>
      <c r="AG112" t="n">
        <v>31</v>
      </c>
      <c r="AH112" t="n">
        <v>564997.4562278478</v>
      </c>
    </row>
    <row r="113">
      <c r="A113" t="n">
        <v>111</v>
      </c>
      <c r="B113" t="n">
        <v>75</v>
      </c>
      <c r="C113" t="inlineStr">
        <is>
          <t xml:space="preserve">CONCLUIDO	</t>
        </is>
      </c>
      <c r="D113" t="n">
        <v>3.7815</v>
      </c>
      <c r="E113" t="n">
        <v>26.44</v>
      </c>
      <c r="F113" t="n">
        <v>23.92</v>
      </c>
      <c r="G113" t="n">
        <v>179.43</v>
      </c>
      <c r="H113" t="n">
        <v>2.67</v>
      </c>
      <c r="I113" t="n">
        <v>8</v>
      </c>
      <c r="J113" t="n">
        <v>190.88</v>
      </c>
      <c r="K113" t="n">
        <v>49.1</v>
      </c>
      <c r="L113" t="n">
        <v>28.75</v>
      </c>
      <c r="M113" t="n">
        <v>2</v>
      </c>
      <c r="N113" t="n">
        <v>38.03</v>
      </c>
      <c r="O113" t="n">
        <v>23775.77</v>
      </c>
      <c r="P113" t="n">
        <v>241.31</v>
      </c>
      <c r="Q113" t="n">
        <v>452.58</v>
      </c>
      <c r="R113" t="n">
        <v>68.59999999999999</v>
      </c>
      <c r="S113" t="n">
        <v>57.64</v>
      </c>
      <c r="T113" t="n">
        <v>3396.34</v>
      </c>
      <c r="U113" t="n">
        <v>0.84</v>
      </c>
      <c r="V113" t="n">
        <v>0.89</v>
      </c>
      <c r="W113" t="n">
        <v>6.81</v>
      </c>
      <c r="X113" t="n">
        <v>0.2</v>
      </c>
      <c r="Y113" t="n">
        <v>1</v>
      </c>
      <c r="Z113" t="n">
        <v>10</v>
      </c>
      <c r="AA113" t="n">
        <v>456.4097458927874</v>
      </c>
      <c r="AB113" t="n">
        <v>624.4799497074179</v>
      </c>
      <c r="AC113" t="n">
        <v>564.8804597704552</v>
      </c>
      <c r="AD113" t="n">
        <v>456409.7458927875</v>
      </c>
      <c r="AE113" t="n">
        <v>624479.9497074179</v>
      </c>
      <c r="AF113" t="n">
        <v>2.228437742285507e-05</v>
      </c>
      <c r="AG113" t="n">
        <v>31</v>
      </c>
      <c r="AH113" t="n">
        <v>564880.4597704553</v>
      </c>
    </row>
    <row r="114">
      <c r="A114" t="n">
        <v>112</v>
      </c>
      <c r="B114" t="n">
        <v>75</v>
      </c>
      <c r="C114" t="inlineStr">
        <is>
          <t xml:space="preserve">CONCLUIDO	</t>
        </is>
      </c>
      <c r="D114" t="n">
        <v>3.7817</v>
      </c>
      <c r="E114" t="n">
        <v>26.44</v>
      </c>
      <c r="F114" t="n">
        <v>23.92</v>
      </c>
      <c r="G114" t="n">
        <v>179.42</v>
      </c>
      <c r="H114" t="n">
        <v>2.69</v>
      </c>
      <c r="I114" t="n">
        <v>8</v>
      </c>
      <c r="J114" t="n">
        <v>191.26</v>
      </c>
      <c r="K114" t="n">
        <v>49.1</v>
      </c>
      <c r="L114" t="n">
        <v>29</v>
      </c>
      <c r="M114" t="n">
        <v>1</v>
      </c>
      <c r="N114" t="n">
        <v>38.17</v>
      </c>
      <c r="O114" t="n">
        <v>23822.99</v>
      </c>
      <c r="P114" t="n">
        <v>240.94</v>
      </c>
      <c r="Q114" t="n">
        <v>452.57</v>
      </c>
      <c r="R114" t="n">
        <v>68.5</v>
      </c>
      <c r="S114" t="n">
        <v>57.64</v>
      </c>
      <c r="T114" t="n">
        <v>3350.42</v>
      </c>
      <c r="U114" t="n">
        <v>0.84</v>
      </c>
      <c r="V114" t="n">
        <v>0.89</v>
      </c>
      <c r="W114" t="n">
        <v>6.82</v>
      </c>
      <c r="X114" t="n">
        <v>0.2</v>
      </c>
      <c r="Y114" t="n">
        <v>1</v>
      </c>
      <c r="Z114" t="n">
        <v>10</v>
      </c>
      <c r="AA114" t="n">
        <v>456.1636440044043</v>
      </c>
      <c r="AB114" t="n">
        <v>624.143222246483</v>
      </c>
      <c r="AC114" t="n">
        <v>564.5758691057921</v>
      </c>
      <c r="AD114" t="n">
        <v>456163.6440044043</v>
      </c>
      <c r="AE114" t="n">
        <v>624143.222246483</v>
      </c>
      <c r="AF114" t="n">
        <v>2.228555602274521e-05</v>
      </c>
      <c r="AG114" t="n">
        <v>31</v>
      </c>
      <c r="AH114" t="n">
        <v>564575.8691057921</v>
      </c>
    </row>
    <row r="115">
      <c r="A115" t="n">
        <v>113</v>
      </c>
      <c r="B115" t="n">
        <v>75</v>
      </c>
      <c r="C115" t="inlineStr">
        <is>
          <t xml:space="preserve">CONCLUIDO	</t>
        </is>
      </c>
      <c r="D115" t="n">
        <v>3.7812</v>
      </c>
      <c r="E115" t="n">
        <v>26.45</v>
      </c>
      <c r="F115" t="n">
        <v>23.93</v>
      </c>
      <c r="G115" t="n">
        <v>179.44</v>
      </c>
      <c r="H115" t="n">
        <v>2.71</v>
      </c>
      <c r="I115" t="n">
        <v>8</v>
      </c>
      <c r="J115" t="n">
        <v>191.64</v>
      </c>
      <c r="K115" t="n">
        <v>49.1</v>
      </c>
      <c r="L115" t="n">
        <v>29.25</v>
      </c>
      <c r="M115" t="n">
        <v>0</v>
      </c>
      <c r="N115" t="n">
        <v>38.3</v>
      </c>
      <c r="O115" t="n">
        <v>23870.26</v>
      </c>
      <c r="P115" t="n">
        <v>241.14</v>
      </c>
      <c r="Q115" t="n">
        <v>452.57</v>
      </c>
      <c r="R115" t="n">
        <v>68.52</v>
      </c>
      <c r="S115" t="n">
        <v>57.64</v>
      </c>
      <c r="T115" t="n">
        <v>3358.21</v>
      </c>
      <c r="U115" t="n">
        <v>0.84</v>
      </c>
      <c r="V115" t="n">
        <v>0.89</v>
      </c>
      <c r="W115" t="n">
        <v>6.82</v>
      </c>
      <c r="X115" t="n">
        <v>0.2</v>
      </c>
      <c r="Y115" t="n">
        <v>1</v>
      </c>
      <c r="Z115" t="n">
        <v>10</v>
      </c>
      <c r="AA115" t="n">
        <v>456.3254757986923</v>
      </c>
      <c r="AB115" t="n">
        <v>624.3646476469428</v>
      </c>
      <c r="AC115" t="n">
        <v>564.7761619768045</v>
      </c>
      <c r="AD115" t="n">
        <v>456325.4757986923</v>
      </c>
      <c r="AE115" t="n">
        <v>624364.6476469428</v>
      </c>
      <c r="AF115" t="n">
        <v>2.228260952301986e-05</v>
      </c>
      <c r="AG115" t="n">
        <v>31</v>
      </c>
      <c r="AH115" t="n">
        <v>564776.1619768045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95</v>
      </c>
      <c r="C2" t="inlineStr">
        <is>
          <t xml:space="preserve">CONCLUIDO	</t>
        </is>
      </c>
      <c r="D2" t="n">
        <v>2.0562</v>
      </c>
      <c r="E2" t="n">
        <v>48.63</v>
      </c>
      <c r="F2" t="n">
        <v>33.73</v>
      </c>
      <c r="G2" t="n">
        <v>6.06</v>
      </c>
      <c r="H2" t="n">
        <v>0.1</v>
      </c>
      <c r="I2" t="n">
        <v>334</v>
      </c>
      <c r="J2" t="n">
        <v>185.69</v>
      </c>
      <c r="K2" t="n">
        <v>53.44</v>
      </c>
      <c r="L2" t="n">
        <v>1</v>
      </c>
      <c r="M2" t="n">
        <v>332</v>
      </c>
      <c r="N2" t="n">
        <v>36.26</v>
      </c>
      <c r="O2" t="n">
        <v>23136.14</v>
      </c>
      <c r="P2" t="n">
        <v>461.03</v>
      </c>
      <c r="Q2" t="n">
        <v>453.46</v>
      </c>
      <c r="R2" t="n">
        <v>387.54</v>
      </c>
      <c r="S2" t="n">
        <v>57.64</v>
      </c>
      <c r="T2" t="n">
        <v>161237.91</v>
      </c>
      <c r="U2" t="n">
        <v>0.15</v>
      </c>
      <c r="V2" t="n">
        <v>0.63</v>
      </c>
      <c r="W2" t="n">
        <v>7.37</v>
      </c>
      <c r="X2" t="n">
        <v>9.98</v>
      </c>
      <c r="Y2" t="n">
        <v>1</v>
      </c>
      <c r="Z2" t="n">
        <v>10</v>
      </c>
      <c r="AA2" t="n">
        <v>1123.549900692097</v>
      </c>
      <c r="AB2" t="n">
        <v>1537.290541650246</v>
      </c>
      <c r="AC2" t="n">
        <v>1390.573689955972</v>
      </c>
      <c r="AD2" t="n">
        <v>1123549.900692097</v>
      </c>
      <c r="AE2" t="n">
        <v>1537290.541650246</v>
      </c>
      <c r="AF2" t="n">
        <v>1.101508281599437e-05</v>
      </c>
      <c r="AG2" t="n">
        <v>57</v>
      </c>
      <c r="AH2" t="n">
        <v>1390573.689955972</v>
      </c>
    </row>
    <row r="3">
      <c r="A3" t="n">
        <v>1</v>
      </c>
      <c r="B3" t="n">
        <v>95</v>
      </c>
      <c r="C3" t="inlineStr">
        <is>
          <t xml:space="preserve">CONCLUIDO	</t>
        </is>
      </c>
      <c r="D3" t="n">
        <v>2.3503</v>
      </c>
      <c r="E3" t="n">
        <v>42.55</v>
      </c>
      <c r="F3" t="n">
        <v>30.96</v>
      </c>
      <c r="G3" t="n">
        <v>7.58</v>
      </c>
      <c r="H3" t="n">
        <v>0.12</v>
      </c>
      <c r="I3" t="n">
        <v>245</v>
      </c>
      <c r="J3" t="n">
        <v>186.07</v>
      </c>
      <c r="K3" t="n">
        <v>53.44</v>
      </c>
      <c r="L3" t="n">
        <v>1.25</v>
      </c>
      <c r="M3" t="n">
        <v>243</v>
      </c>
      <c r="N3" t="n">
        <v>36.39</v>
      </c>
      <c r="O3" t="n">
        <v>23182.76</v>
      </c>
      <c r="P3" t="n">
        <v>423.02</v>
      </c>
      <c r="Q3" t="n">
        <v>453.25</v>
      </c>
      <c r="R3" t="n">
        <v>297.82</v>
      </c>
      <c r="S3" t="n">
        <v>57.64</v>
      </c>
      <c r="T3" t="n">
        <v>116825.14</v>
      </c>
      <c r="U3" t="n">
        <v>0.19</v>
      </c>
      <c r="V3" t="n">
        <v>0.6899999999999999</v>
      </c>
      <c r="W3" t="n">
        <v>7.2</v>
      </c>
      <c r="X3" t="n">
        <v>7.22</v>
      </c>
      <c r="Y3" t="n">
        <v>1</v>
      </c>
      <c r="Z3" t="n">
        <v>10</v>
      </c>
      <c r="AA3" t="n">
        <v>940.0999143895314</v>
      </c>
      <c r="AB3" t="n">
        <v>1286.286177148872</v>
      </c>
      <c r="AC3" t="n">
        <v>1163.524829715771</v>
      </c>
      <c r="AD3" t="n">
        <v>940099.9143895314</v>
      </c>
      <c r="AE3" t="n">
        <v>1286286.177148872</v>
      </c>
      <c r="AF3" t="n">
        <v>1.259057929308023e-05</v>
      </c>
      <c r="AG3" t="n">
        <v>50</v>
      </c>
      <c r="AH3" t="n">
        <v>1163524.829715771</v>
      </c>
    </row>
    <row r="4">
      <c r="A4" t="n">
        <v>2</v>
      </c>
      <c r="B4" t="n">
        <v>95</v>
      </c>
      <c r="C4" t="inlineStr">
        <is>
          <t xml:space="preserve">CONCLUIDO	</t>
        </is>
      </c>
      <c r="D4" t="n">
        <v>2.5577</v>
      </c>
      <c r="E4" t="n">
        <v>39.1</v>
      </c>
      <c r="F4" t="n">
        <v>29.41</v>
      </c>
      <c r="G4" t="n">
        <v>9.1</v>
      </c>
      <c r="H4" t="n">
        <v>0.14</v>
      </c>
      <c r="I4" t="n">
        <v>194</v>
      </c>
      <c r="J4" t="n">
        <v>186.45</v>
      </c>
      <c r="K4" t="n">
        <v>53.44</v>
      </c>
      <c r="L4" t="n">
        <v>1.5</v>
      </c>
      <c r="M4" t="n">
        <v>192</v>
      </c>
      <c r="N4" t="n">
        <v>36.51</v>
      </c>
      <c r="O4" t="n">
        <v>23229.42</v>
      </c>
      <c r="P4" t="n">
        <v>401.66</v>
      </c>
      <c r="Q4" t="n">
        <v>453.07</v>
      </c>
      <c r="R4" t="n">
        <v>247.49</v>
      </c>
      <c r="S4" t="n">
        <v>57.64</v>
      </c>
      <c r="T4" t="n">
        <v>91913.39</v>
      </c>
      <c r="U4" t="n">
        <v>0.23</v>
      </c>
      <c r="V4" t="n">
        <v>0.72</v>
      </c>
      <c r="W4" t="n">
        <v>7.11</v>
      </c>
      <c r="X4" t="n">
        <v>5.67</v>
      </c>
      <c r="Y4" t="n">
        <v>1</v>
      </c>
      <c r="Z4" t="n">
        <v>10</v>
      </c>
      <c r="AA4" t="n">
        <v>841.6375473133741</v>
      </c>
      <c r="AB4" t="n">
        <v>1151.565622662212</v>
      </c>
      <c r="AC4" t="n">
        <v>1041.661815867832</v>
      </c>
      <c r="AD4" t="n">
        <v>841637.547313374</v>
      </c>
      <c r="AE4" t="n">
        <v>1151565.622662212</v>
      </c>
      <c r="AF4" t="n">
        <v>1.37016230514876e-05</v>
      </c>
      <c r="AG4" t="n">
        <v>46</v>
      </c>
      <c r="AH4" t="n">
        <v>1041661.815867832</v>
      </c>
    </row>
    <row r="5">
      <c r="A5" t="n">
        <v>3</v>
      </c>
      <c r="B5" t="n">
        <v>95</v>
      </c>
      <c r="C5" t="inlineStr">
        <is>
          <t xml:space="preserve">CONCLUIDO	</t>
        </is>
      </c>
      <c r="D5" t="n">
        <v>2.7114</v>
      </c>
      <c r="E5" t="n">
        <v>36.88</v>
      </c>
      <c r="F5" t="n">
        <v>28.42</v>
      </c>
      <c r="G5" t="n">
        <v>10.59</v>
      </c>
      <c r="H5" t="n">
        <v>0.17</v>
      </c>
      <c r="I5" t="n">
        <v>161</v>
      </c>
      <c r="J5" t="n">
        <v>186.83</v>
      </c>
      <c r="K5" t="n">
        <v>53.44</v>
      </c>
      <c r="L5" t="n">
        <v>1.75</v>
      </c>
      <c r="M5" t="n">
        <v>159</v>
      </c>
      <c r="N5" t="n">
        <v>36.64</v>
      </c>
      <c r="O5" t="n">
        <v>23276.13</v>
      </c>
      <c r="P5" t="n">
        <v>387.93</v>
      </c>
      <c r="Q5" t="n">
        <v>453.05</v>
      </c>
      <c r="R5" t="n">
        <v>215.23</v>
      </c>
      <c r="S5" t="n">
        <v>57.64</v>
      </c>
      <c r="T5" t="n">
        <v>75950.08</v>
      </c>
      <c r="U5" t="n">
        <v>0.27</v>
      </c>
      <c r="V5" t="n">
        <v>0.75</v>
      </c>
      <c r="W5" t="n">
        <v>7.05</v>
      </c>
      <c r="X5" t="n">
        <v>4.69</v>
      </c>
      <c r="Y5" t="n">
        <v>1</v>
      </c>
      <c r="Z5" t="n">
        <v>10</v>
      </c>
      <c r="AA5" t="n">
        <v>776.656214105634</v>
      </c>
      <c r="AB5" t="n">
        <v>1062.655295793288</v>
      </c>
      <c r="AC5" t="n">
        <v>961.236965808851</v>
      </c>
      <c r="AD5" t="n">
        <v>776656.214105634</v>
      </c>
      <c r="AE5" t="n">
        <v>1062655.295793288</v>
      </c>
      <c r="AF5" t="n">
        <v>1.45249954028242e-05</v>
      </c>
      <c r="AG5" t="n">
        <v>43</v>
      </c>
      <c r="AH5" t="n">
        <v>961236.9658088509</v>
      </c>
    </row>
    <row r="6">
      <c r="A6" t="n">
        <v>4</v>
      </c>
      <c r="B6" t="n">
        <v>95</v>
      </c>
      <c r="C6" t="inlineStr">
        <is>
          <t xml:space="preserve">CONCLUIDO	</t>
        </is>
      </c>
      <c r="D6" t="n">
        <v>2.8366</v>
      </c>
      <c r="E6" t="n">
        <v>35.25</v>
      </c>
      <c r="F6" t="n">
        <v>27.69</v>
      </c>
      <c r="G6" t="n">
        <v>12.13</v>
      </c>
      <c r="H6" t="n">
        <v>0.19</v>
      </c>
      <c r="I6" t="n">
        <v>137</v>
      </c>
      <c r="J6" t="n">
        <v>187.21</v>
      </c>
      <c r="K6" t="n">
        <v>53.44</v>
      </c>
      <c r="L6" t="n">
        <v>2</v>
      </c>
      <c r="M6" t="n">
        <v>135</v>
      </c>
      <c r="N6" t="n">
        <v>36.77</v>
      </c>
      <c r="O6" t="n">
        <v>23322.88</v>
      </c>
      <c r="P6" t="n">
        <v>377.65</v>
      </c>
      <c r="Q6" t="n">
        <v>453.04</v>
      </c>
      <c r="R6" t="n">
        <v>191.16</v>
      </c>
      <c r="S6" t="n">
        <v>57.64</v>
      </c>
      <c r="T6" t="n">
        <v>64031.16</v>
      </c>
      <c r="U6" t="n">
        <v>0.3</v>
      </c>
      <c r="V6" t="n">
        <v>0.77</v>
      </c>
      <c r="W6" t="n">
        <v>7.02</v>
      </c>
      <c r="X6" t="n">
        <v>3.95</v>
      </c>
      <c r="Y6" t="n">
        <v>1</v>
      </c>
      <c r="Z6" t="n">
        <v>10</v>
      </c>
      <c r="AA6" t="n">
        <v>731.6358663909416</v>
      </c>
      <c r="AB6" t="n">
        <v>1001.056469892481</v>
      </c>
      <c r="AC6" t="n">
        <v>905.5170453975213</v>
      </c>
      <c r="AD6" t="n">
        <v>731635.8663909415</v>
      </c>
      <c r="AE6" t="n">
        <v>1001056.469892481</v>
      </c>
      <c r="AF6" t="n">
        <v>1.519569298504505e-05</v>
      </c>
      <c r="AG6" t="n">
        <v>41</v>
      </c>
      <c r="AH6" t="n">
        <v>905517.0453975213</v>
      </c>
    </row>
    <row r="7">
      <c r="A7" t="n">
        <v>5</v>
      </c>
      <c r="B7" t="n">
        <v>95</v>
      </c>
      <c r="C7" t="inlineStr">
        <is>
          <t xml:space="preserve">CONCLUIDO	</t>
        </is>
      </c>
      <c r="D7" t="n">
        <v>2.9293</v>
      </c>
      <c r="E7" t="n">
        <v>34.14</v>
      </c>
      <c r="F7" t="n">
        <v>27.2</v>
      </c>
      <c r="G7" t="n">
        <v>13.6</v>
      </c>
      <c r="H7" t="n">
        <v>0.21</v>
      </c>
      <c r="I7" t="n">
        <v>120</v>
      </c>
      <c r="J7" t="n">
        <v>187.59</v>
      </c>
      <c r="K7" t="n">
        <v>53.44</v>
      </c>
      <c r="L7" t="n">
        <v>2.25</v>
      </c>
      <c r="M7" t="n">
        <v>118</v>
      </c>
      <c r="N7" t="n">
        <v>36.9</v>
      </c>
      <c r="O7" t="n">
        <v>23369.68</v>
      </c>
      <c r="P7" t="n">
        <v>370.86</v>
      </c>
      <c r="Q7" t="n">
        <v>452.89</v>
      </c>
      <c r="R7" t="n">
        <v>175.53</v>
      </c>
      <c r="S7" t="n">
        <v>57.64</v>
      </c>
      <c r="T7" t="n">
        <v>56305.36</v>
      </c>
      <c r="U7" t="n">
        <v>0.33</v>
      </c>
      <c r="V7" t="n">
        <v>0.78</v>
      </c>
      <c r="W7" t="n">
        <v>6.99</v>
      </c>
      <c r="X7" t="n">
        <v>3.47</v>
      </c>
      <c r="Y7" t="n">
        <v>1</v>
      </c>
      <c r="Z7" t="n">
        <v>10</v>
      </c>
      <c r="AA7" t="n">
        <v>704.8520002115529</v>
      </c>
      <c r="AB7" t="n">
        <v>964.4096025650597</v>
      </c>
      <c r="AC7" t="n">
        <v>872.3677036536282</v>
      </c>
      <c r="AD7" t="n">
        <v>704852.0002115528</v>
      </c>
      <c r="AE7" t="n">
        <v>964409.6025650597</v>
      </c>
      <c r="AF7" t="n">
        <v>1.569228776037949e-05</v>
      </c>
      <c r="AG7" t="n">
        <v>40</v>
      </c>
      <c r="AH7" t="n">
        <v>872367.7036536281</v>
      </c>
    </row>
    <row r="8">
      <c r="A8" t="n">
        <v>6</v>
      </c>
      <c r="B8" t="n">
        <v>95</v>
      </c>
      <c r="C8" t="inlineStr">
        <is>
          <t xml:space="preserve">CONCLUIDO	</t>
        </is>
      </c>
      <c r="D8" t="n">
        <v>3.0116</v>
      </c>
      <c r="E8" t="n">
        <v>33.2</v>
      </c>
      <c r="F8" t="n">
        <v>26.79</v>
      </c>
      <c r="G8" t="n">
        <v>15.16</v>
      </c>
      <c r="H8" t="n">
        <v>0.24</v>
      </c>
      <c r="I8" t="n">
        <v>106</v>
      </c>
      <c r="J8" t="n">
        <v>187.97</v>
      </c>
      <c r="K8" t="n">
        <v>53.44</v>
      </c>
      <c r="L8" t="n">
        <v>2.5</v>
      </c>
      <c r="M8" t="n">
        <v>104</v>
      </c>
      <c r="N8" t="n">
        <v>37.03</v>
      </c>
      <c r="O8" t="n">
        <v>23416.52</v>
      </c>
      <c r="P8" t="n">
        <v>364.99</v>
      </c>
      <c r="Q8" t="n">
        <v>452.85</v>
      </c>
      <c r="R8" t="n">
        <v>161.23</v>
      </c>
      <c r="S8" t="n">
        <v>57.64</v>
      </c>
      <c r="T8" t="n">
        <v>49224.52</v>
      </c>
      <c r="U8" t="n">
        <v>0.36</v>
      </c>
      <c r="V8" t="n">
        <v>0.79</v>
      </c>
      <c r="W8" t="n">
        <v>6.99</v>
      </c>
      <c r="X8" t="n">
        <v>3.06</v>
      </c>
      <c r="Y8" t="n">
        <v>1</v>
      </c>
      <c r="Z8" t="n">
        <v>10</v>
      </c>
      <c r="AA8" t="n">
        <v>681.1511935856762</v>
      </c>
      <c r="AB8" t="n">
        <v>931.9811133337421</v>
      </c>
      <c r="AC8" t="n">
        <v>843.034143920877</v>
      </c>
      <c r="AD8" t="n">
        <v>681151.1935856761</v>
      </c>
      <c r="AE8" t="n">
        <v>931981.1133337421</v>
      </c>
      <c r="AF8" t="n">
        <v>1.613316963751028e-05</v>
      </c>
      <c r="AG8" t="n">
        <v>39</v>
      </c>
      <c r="AH8" t="n">
        <v>843034.143920877</v>
      </c>
    </row>
    <row r="9">
      <c r="A9" t="n">
        <v>7</v>
      </c>
      <c r="B9" t="n">
        <v>95</v>
      </c>
      <c r="C9" t="inlineStr">
        <is>
          <t xml:space="preserve">CONCLUIDO	</t>
        </is>
      </c>
      <c r="D9" t="n">
        <v>3.0807</v>
      </c>
      <c r="E9" t="n">
        <v>32.46</v>
      </c>
      <c r="F9" t="n">
        <v>26.46</v>
      </c>
      <c r="G9" t="n">
        <v>16.71</v>
      </c>
      <c r="H9" t="n">
        <v>0.26</v>
      </c>
      <c r="I9" t="n">
        <v>95</v>
      </c>
      <c r="J9" t="n">
        <v>188.35</v>
      </c>
      <c r="K9" t="n">
        <v>53.44</v>
      </c>
      <c r="L9" t="n">
        <v>2.75</v>
      </c>
      <c r="M9" t="n">
        <v>93</v>
      </c>
      <c r="N9" t="n">
        <v>37.16</v>
      </c>
      <c r="O9" t="n">
        <v>23463.4</v>
      </c>
      <c r="P9" t="n">
        <v>360.22</v>
      </c>
      <c r="Q9" t="n">
        <v>452.75</v>
      </c>
      <c r="R9" t="n">
        <v>151.09</v>
      </c>
      <c r="S9" t="n">
        <v>57.64</v>
      </c>
      <c r="T9" t="n">
        <v>44209.38</v>
      </c>
      <c r="U9" t="n">
        <v>0.38</v>
      </c>
      <c r="V9" t="n">
        <v>0.8</v>
      </c>
      <c r="W9" t="n">
        <v>6.95</v>
      </c>
      <c r="X9" t="n">
        <v>2.73</v>
      </c>
      <c r="Y9" t="n">
        <v>1</v>
      </c>
      <c r="Z9" t="n">
        <v>10</v>
      </c>
      <c r="AA9" t="n">
        <v>660.5686787325204</v>
      </c>
      <c r="AB9" t="n">
        <v>903.8192084751852</v>
      </c>
      <c r="AC9" t="n">
        <v>817.559971736539</v>
      </c>
      <c r="AD9" t="n">
        <v>660568.6787325204</v>
      </c>
      <c r="AE9" t="n">
        <v>903819.2084751852</v>
      </c>
      <c r="AF9" t="n">
        <v>1.650333898999798e-05</v>
      </c>
      <c r="AG9" t="n">
        <v>38</v>
      </c>
      <c r="AH9" t="n">
        <v>817559.9717365389</v>
      </c>
    </row>
    <row r="10">
      <c r="A10" t="n">
        <v>8</v>
      </c>
      <c r="B10" t="n">
        <v>95</v>
      </c>
      <c r="C10" t="inlineStr">
        <is>
          <t xml:space="preserve">CONCLUIDO	</t>
        </is>
      </c>
      <c r="D10" t="n">
        <v>3.1322</v>
      </c>
      <c r="E10" t="n">
        <v>31.93</v>
      </c>
      <c r="F10" t="n">
        <v>26.22</v>
      </c>
      <c r="G10" t="n">
        <v>18.08</v>
      </c>
      <c r="H10" t="n">
        <v>0.28</v>
      </c>
      <c r="I10" t="n">
        <v>87</v>
      </c>
      <c r="J10" t="n">
        <v>188.73</v>
      </c>
      <c r="K10" t="n">
        <v>53.44</v>
      </c>
      <c r="L10" t="n">
        <v>3</v>
      </c>
      <c r="M10" t="n">
        <v>85</v>
      </c>
      <c r="N10" t="n">
        <v>37.29</v>
      </c>
      <c r="O10" t="n">
        <v>23510.33</v>
      </c>
      <c r="P10" t="n">
        <v>356.7</v>
      </c>
      <c r="Q10" t="n">
        <v>452.79</v>
      </c>
      <c r="R10" t="n">
        <v>143.3</v>
      </c>
      <c r="S10" t="n">
        <v>57.64</v>
      </c>
      <c r="T10" t="n">
        <v>40353.39</v>
      </c>
      <c r="U10" t="n">
        <v>0.4</v>
      </c>
      <c r="V10" t="n">
        <v>0.8100000000000001</v>
      </c>
      <c r="W10" t="n">
        <v>6.94</v>
      </c>
      <c r="X10" t="n">
        <v>2.49</v>
      </c>
      <c r="Y10" t="n">
        <v>1</v>
      </c>
      <c r="Z10" t="n">
        <v>10</v>
      </c>
      <c r="AA10" t="n">
        <v>643.3173967654615</v>
      </c>
      <c r="AB10" t="n">
        <v>880.2152434150087</v>
      </c>
      <c r="AC10" t="n">
        <v>796.2087359733325</v>
      </c>
      <c r="AD10" t="n">
        <v>643317.3967654614</v>
      </c>
      <c r="AE10" t="n">
        <v>880215.2434150086</v>
      </c>
      <c r="AF10" t="n">
        <v>1.677922497629489e-05</v>
      </c>
      <c r="AG10" t="n">
        <v>37</v>
      </c>
      <c r="AH10" t="n">
        <v>796208.7359733325</v>
      </c>
    </row>
    <row r="11">
      <c r="A11" t="n">
        <v>9</v>
      </c>
      <c r="B11" t="n">
        <v>95</v>
      </c>
      <c r="C11" t="inlineStr">
        <is>
          <t xml:space="preserve">CONCLUIDO	</t>
        </is>
      </c>
      <c r="D11" t="n">
        <v>3.1873</v>
      </c>
      <c r="E11" t="n">
        <v>31.37</v>
      </c>
      <c r="F11" t="n">
        <v>25.97</v>
      </c>
      <c r="G11" t="n">
        <v>19.72</v>
      </c>
      <c r="H11" t="n">
        <v>0.3</v>
      </c>
      <c r="I11" t="n">
        <v>79</v>
      </c>
      <c r="J11" t="n">
        <v>189.11</v>
      </c>
      <c r="K11" t="n">
        <v>53.44</v>
      </c>
      <c r="L11" t="n">
        <v>3.25</v>
      </c>
      <c r="M11" t="n">
        <v>77</v>
      </c>
      <c r="N11" t="n">
        <v>37.42</v>
      </c>
      <c r="O11" t="n">
        <v>23557.3</v>
      </c>
      <c r="P11" t="n">
        <v>352.99</v>
      </c>
      <c r="Q11" t="n">
        <v>452.76</v>
      </c>
      <c r="R11" t="n">
        <v>135.2</v>
      </c>
      <c r="S11" t="n">
        <v>57.64</v>
      </c>
      <c r="T11" t="n">
        <v>36342.98</v>
      </c>
      <c r="U11" t="n">
        <v>0.43</v>
      </c>
      <c r="V11" t="n">
        <v>0.82</v>
      </c>
      <c r="W11" t="n">
        <v>6.92</v>
      </c>
      <c r="X11" t="n">
        <v>2.24</v>
      </c>
      <c r="Y11" t="n">
        <v>1</v>
      </c>
      <c r="Z11" t="n">
        <v>10</v>
      </c>
      <c r="AA11" t="n">
        <v>634.7867342746111</v>
      </c>
      <c r="AB11" t="n">
        <v>868.5432146487592</v>
      </c>
      <c r="AC11" t="n">
        <v>785.6506692507387</v>
      </c>
      <c r="AD11" t="n">
        <v>634786.7342746111</v>
      </c>
      <c r="AE11" t="n">
        <v>868543.2146487592</v>
      </c>
      <c r="AF11" t="n">
        <v>1.707439619658538e-05</v>
      </c>
      <c r="AG11" t="n">
        <v>37</v>
      </c>
      <c r="AH11" t="n">
        <v>785650.6692507387</v>
      </c>
    </row>
    <row r="12">
      <c r="A12" t="n">
        <v>10</v>
      </c>
      <c r="B12" t="n">
        <v>95</v>
      </c>
      <c r="C12" t="inlineStr">
        <is>
          <t xml:space="preserve">CONCLUIDO	</t>
        </is>
      </c>
      <c r="D12" t="n">
        <v>3.2251</v>
      </c>
      <c r="E12" t="n">
        <v>31.01</v>
      </c>
      <c r="F12" t="n">
        <v>25.82</v>
      </c>
      <c r="G12" t="n">
        <v>21.22</v>
      </c>
      <c r="H12" t="n">
        <v>0.33</v>
      </c>
      <c r="I12" t="n">
        <v>73</v>
      </c>
      <c r="J12" t="n">
        <v>189.49</v>
      </c>
      <c r="K12" t="n">
        <v>53.44</v>
      </c>
      <c r="L12" t="n">
        <v>3.5</v>
      </c>
      <c r="M12" t="n">
        <v>71</v>
      </c>
      <c r="N12" t="n">
        <v>37.55</v>
      </c>
      <c r="O12" t="n">
        <v>23604.32</v>
      </c>
      <c r="P12" t="n">
        <v>350.84</v>
      </c>
      <c r="Q12" t="n">
        <v>452.77</v>
      </c>
      <c r="R12" t="n">
        <v>130.55</v>
      </c>
      <c r="S12" t="n">
        <v>57.64</v>
      </c>
      <c r="T12" t="n">
        <v>34050.4</v>
      </c>
      <c r="U12" t="n">
        <v>0.44</v>
      </c>
      <c r="V12" t="n">
        <v>0.82</v>
      </c>
      <c r="W12" t="n">
        <v>6.92</v>
      </c>
      <c r="X12" t="n">
        <v>2.09</v>
      </c>
      <c r="Y12" t="n">
        <v>1</v>
      </c>
      <c r="Z12" t="n">
        <v>10</v>
      </c>
      <c r="AA12" t="n">
        <v>620.4757466579211</v>
      </c>
      <c r="AB12" t="n">
        <v>848.9622900353893</v>
      </c>
      <c r="AC12" t="n">
        <v>767.9385206004686</v>
      </c>
      <c r="AD12" t="n">
        <v>620475.7466579211</v>
      </c>
      <c r="AE12" t="n">
        <v>848962.2900353892</v>
      </c>
      <c r="AF12" t="n">
        <v>1.727689115351787e-05</v>
      </c>
      <c r="AG12" t="n">
        <v>36</v>
      </c>
      <c r="AH12" t="n">
        <v>767938.5206004686</v>
      </c>
    </row>
    <row r="13">
      <c r="A13" t="n">
        <v>11</v>
      </c>
      <c r="B13" t="n">
        <v>95</v>
      </c>
      <c r="C13" t="inlineStr">
        <is>
          <t xml:space="preserve">CONCLUIDO	</t>
        </is>
      </c>
      <c r="D13" t="n">
        <v>3.2617</v>
      </c>
      <c r="E13" t="n">
        <v>30.66</v>
      </c>
      <c r="F13" t="n">
        <v>25.66</v>
      </c>
      <c r="G13" t="n">
        <v>22.64</v>
      </c>
      <c r="H13" t="n">
        <v>0.35</v>
      </c>
      <c r="I13" t="n">
        <v>68</v>
      </c>
      <c r="J13" t="n">
        <v>189.87</v>
      </c>
      <c r="K13" t="n">
        <v>53.44</v>
      </c>
      <c r="L13" t="n">
        <v>3.75</v>
      </c>
      <c r="M13" t="n">
        <v>66</v>
      </c>
      <c r="N13" t="n">
        <v>37.69</v>
      </c>
      <c r="O13" t="n">
        <v>23651.38</v>
      </c>
      <c r="P13" t="n">
        <v>348.31</v>
      </c>
      <c r="Q13" t="n">
        <v>452.61</v>
      </c>
      <c r="R13" t="n">
        <v>125.23</v>
      </c>
      <c r="S13" t="n">
        <v>57.64</v>
      </c>
      <c r="T13" t="n">
        <v>31411.41</v>
      </c>
      <c r="U13" t="n">
        <v>0.46</v>
      </c>
      <c r="V13" t="n">
        <v>0.83</v>
      </c>
      <c r="W13" t="n">
        <v>6.9</v>
      </c>
      <c r="X13" t="n">
        <v>1.93</v>
      </c>
      <c r="Y13" t="n">
        <v>1</v>
      </c>
      <c r="Z13" t="n">
        <v>10</v>
      </c>
      <c r="AA13" t="n">
        <v>615.0536561405263</v>
      </c>
      <c r="AB13" t="n">
        <v>841.5435465837381</v>
      </c>
      <c r="AC13" t="n">
        <v>761.2278116115713</v>
      </c>
      <c r="AD13" t="n">
        <v>615053.6561405263</v>
      </c>
      <c r="AE13" t="n">
        <v>841543.5465837382</v>
      </c>
      <c r="AF13" t="n">
        <v>1.747295769911917e-05</v>
      </c>
      <c r="AG13" t="n">
        <v>36</v>
      </c>
      <c r="AH13" t="n">
        <v>761227.8116115712</v>
      </c>
    </row>
    <row r="14">
      <c r="A14" t="n">
        <v>12</v>
      </c>
      <c r="B14" t="n">
        <v>95</v>
      </c>
      <c r="C14" t="inlineStr">
        <is>
          <t xml:space="preserve">CONCLUIDO	</t>
        </is>
      </c>
      <c r="D14" t="n">
        <v>3.2968</v>
      </c>
      <c r="E14" t="n">
        <v>30.33</v>
      </c>
      <c r="F14" t="n">
        <v>25.52</v>
      </c>
      <c r="G14" t="n">
        <v>24.3</v>
      </c>
      <c r="H14" t="n">
        <v>0.37</v>
      </c>
      <c r="I14" t="n">
        <v>63</v>
      </c>
      <c r="J14" t="n">
        <v>190.25</v>
      </c>
      <c r="K14" t="n">
        <v>53.44</v>
      </c>
      <c r="L14" t="n">
        <v>4</v>
      </c>
      <c r="M14" t="n">
        <v>61</v>
      </c>
      <c r="N14" t="n">
        <v>37.82</v>
      </c>
      <c r="O14" t="n">
        <v>23698.48</v>
      </c>
      <c r="P14" t="n">
        <v>346.13</v>
      </c>
      <c r="Q14" t="n">
        <v>452.7</v>
      </c>
      <c r="R14" t="n">
        <v>120.49</v>
      </c>
      <c r="S14" t="n">
        <v>57.64</v>
      </c>
      <c r="T14" t="n">
        <v>29067.29</v>
      </c>
      <c r="U14" t="n">
        <v>0.48</v>
      </c>
      <c r="V14" t="n">
        <v>0.83</v>
      </c>
      <c r="W14" t="n">
        <v>6.9</v>
      </c>
      <c r="X14" t="n">
        <v>1.79</v>
      </c>
      <c r="Y14" t="n">
        <v>1</v>
      </c>
      <c r="Z14" t="n">
        <v>10</v>
      </c>
      <c r="AA14" t="n">
        <v>610.1650010621422</v>
      </c>
      <c r="AB14" t="n">
        <v>834.8546730332524</v>
      </c>
      <c r="AC14" t="n">
        <v>755.1773147648507</v>
      </c>
      <c r="AD14" t="n">
        <v>610165.0010621422</v>
      </c>
      <c r="AE14" t="n">
        <v>834854.6730332525</v>
      </c>
      <c r="AF14" t="n">
        <v>1.766098873055648e-05</v>
      </c>
      <c r="AG14" t="n">
        <v>36</v>
      </c>
      <c r="AH14" t="n">
        <v>755177.3147648508</v>
      </c>
    </row>
    <row r="15">
      <c r="A15" t="n">
        <v>13</v>
      </c>
      <c r="B15" t="n">
        <v>95</v>
      </c>
      <c r="C15" t="inlineStr">
        <is>
          <t xml:space="preserve">CONCLUIDO	</t>
        </is>
      </c>
      <c r="D15" t="n">
        <v>3.3273</v>
      </c>
      <c r="E15" t="n">
        <v>30.05</v>
      </c>
      <c r="F15" t="n">
        <v>25.39</v>
      </c>
      <c r="G15" t="n">
        <v>25.82</v>
      </c>
      <c r="H15" t="n">
        <v>0.4</v>
      </c>
      <c r="I15" t="n">
        <v>59</v>
      </c>
      <c r="J15" t="n">
        <v>190.63</v>
      </c>
      <c r="K15" t="n">
        <v>53.44</v>
      </c>
      <c r="L15" t="n">
        <v>4.25</v>
      </c>
      <c r="M15" t="n">
        <v>57</v>
      </c>
      <c r="N15" t="n">
        <v>37.95</v>
      </c>
      <c r="O15" t="n">
        <v>23745.63</v>
      </c>
      <c r="P15" t="n">
        <v>344.13</v>
      </c>
      <c r="Q15" t="n">
        <v>452.66</v>
      </c>
      <c r="R15" t="n">
        <v>116.22</v>
      </c>
      <c r="S15" t="n">
        <v>57.64</v>
      </c>
      <c r="T15" t="n">
        <v>26950.88</v>
      </c>
      <c r="U15" t="n">
        <v>0.5</v>
      </c>
      <c r="V15" t="n">
        <v>0.84</v>
      </c>
      <c r="W15" t="n">
        <v>6.9</v>
      </c>
      <c r="X15" t="n">
        <v>1.66</v>
      </c>
      <c r="Y15" t="n">
        <v>1</v>
      </c>
      <c r="Z15" t="n">
        <v>10</v>
      </c>
      <c r="AA15" t="n">
        <v>596.9610633624897</v>
      </c>
      <c r="AB15" t="n">
        <v>816.7884629559687</v>
      </c>
      <c r="AC15" t="n">
        <v>738.8353184212579</v>
      </c>
      <c r="AD15" t="n">
        <v>596961.0633624897</v>
      </c>
      <c r="AE15" t="n">
        <v>816788.4629559687</v>
      </c>
      <c r="AF15" t="n">
        <v>1.782437751855757e-05</v>
      </c>
      <c r="AG15" t="n">
        <v>35</v>
      </c>
      <c r="AH15" t="n">
        <v>738835.3184212579</v>
      </c>
    </row>
    <row r="16">
      <c r="A16" t="n">
        <v>14</v>
      </c>
      <c r="B16" t="n">
        <v>95</v>
      </c>
      <c r="C16" t="inlineStr">
        <is>
          <t xml:space="preserve">CONCLUIDO	</t>
        </is>
      </c>
      <c r="D16" t="n">
        <v>3.3485</v>
      </c>
      <c r="E16" t="n">
        <v>29.86</v>
      </c>
      <c r="F16" t="n">
        <v>25.31</v>
      </c>
      <c r="G16" t="n">
        <v>27.12</v>
      </c>
      <c r="H16" t="n">
        <v>0.42</v>
      </c>
      <c r="I16" t="n">
        <v>56</v>
      </c>
      <c r="J16" t="n">
        <v>191.02</v>
      </c>
      <c r="K16" t="n">
        <v>53.44</v>
      </c>
      <c r="L16" t="n">
        <v>4.5</v>
      </c>
      <c r="M16" t="n">
        <v>54</v>
      </c>
      <c r="N16" t="n">
        <v>38.08</v>
      </c>
      <c r="O16" t="n">
        <v>23792.83</v>
      </c>
      <c r="P16" t="n">
        <v>342.76</v>
      </c>
      <c r="Q16" t="n">
        <v>452.71</v>
      </c>
      <c r="R16" t="n">
        <v>113.74</v>
      </c>
      <c r="S16" t="n">
        <v>57.64</v>
      </c>
      <c r="T16" t="n">
        <v>25727.23</v>
      </c>
      <c r="U16" t="n">
        <v>0.51</v>
      </c>
      <c r="V16" t="n">
        <v>0.84</v>
      </c>
      <c r="W16" t="n">
        <v>6.89</v>
      </c>
      <c r="X16" t="n">
        <v>1.58</v>
      </c>
      <c r="Y16" t="n">
        <v>1</v>
      </c>
      <c r="Z16" t="n">
        <v>10</v>
      </c>
      <c r="AA16" t="n">
        <v>594.0791458908403</v>
      </c>
      <c r="AB16" t="n">
        <v>812.8452963300324</v>
      </c>
      <c r="AC16" t="n">
        <v>735.2684820838319</v>
      </c>
      <c r="AD16" t="n">
        <v>594079.1458908403</v>
      </c>
      <c r="AE16" t="n">
        <v>812845.2963300324</v>
      </c>
      <c r="AF16" t="n">
        <v>1.793794611874193e-05</v>
      </c>
      <c r="AG16" t="n">
        <v>35</v>
      </c>
      <c r="AH16" t="n">
        <v>735268.4820838319</v>
      </c>
    </row>
    <row r="17">
      <c r="A17" t="n">
        <v>15</v>
      </c>
      <c r="B17" t="n">
        <v>95</v>
      </c>
      <c r="C17" t="inlineStr">
        <is>
          <t xml:space="preserve">CONCLUIDO	</t>
        </is>
      </c>
      <c r="D17" t="n">
        <v>3.3689</v>
      </c>
      <c r="E17" t="n">
        <v>29.68</v>
      </c>
      <c r="F17" t="n">
        <v>25.24</v>
      </c>
      <c r="G17" t="n">
        <v>28.58</v>
      </c>
      <c r="H17" t="n">
        <v>0.44</v>
      </c>
      <c r="I17" t="n">
        <v>53</v>
      </c>
      <c r="J17" t="n">
        <v>191.4</v>
      </c>
      <c r="K17" t="n">
        <v>53.44</v>
      </c>
      <c r="L17" t="n">
        <v>4.75</v>
      </c>
      <c r="M17" t="n">
        <v>51</v>
      </c>
      <c r="N17" t="n">
        <v>38.22</v>
      </c>
      <c r="O17" t="n">
        <v>23840.07</v>
      </c>
      <c r="P17" t="n">
        <v>341.7</v>
      </c>
      <c r="Q17" t="n">
        <v>452.69</v>
      </c>
      <c r="R17" t="n">
        <v>111.87</v>
      </c>
      <c r="S17" t="n">
        <v>57.64</v>
      </c>
      <c r="T17" t="n">
        <v>24807.43</v>
      </c>
      <c r="U17" t="n">
        <v>0.52</v>
      </c>
      <c r="V17" t="n">
        <v>0.84</v>
      </c>
      <c r="W17" t="n">
        <v>6.88</v>
      </c>
      <c r="X17" t="n">
        <v>1.51</v>
      </c>
      <c r="Y17" t="n">
        <v>1</v>
      </c>
      <c r="Z17" t="n">
        <v>10</v>
      </c>
      <c r="AA17" t="n">
        <v>591.5345241944257</v>
      </c>
      <c r="AB17" t="n">
        <v>809.3636326642115</v>
      </c>
      <c r="AC17" t="n">
        <v>732.1191035117314</v>
      </c>
      <c r="AD17" t="n">
        <v>591534.5241944257</v>
      </c>
      <c r="AE17" t="n">
        <v>809363.6326642116</v>
      </c>
      <c r="AF17" t="n">
        <v>1.804722911137216e-05</v>
      </c>
      <c r="AG17" t="n">
        <v>35</v>
      </c>
      <c r="AH17" t="n">
        <v>732119.1035117314</v>
      </c>
    </row>
    <row r="18">
      <c r="A18" t="n">
        <v>16</v>
      </c>
      <c r="B18" t="n">
        <v>95</v>
      </c>
      <c r="C18" t="inlineStr">
        <is>
          <t xml:space="preserve">CONCLUIDO	</t>
        </is>
      </c>
      <c r="D18" t="n">
        <v>3.393</v>
      </c>
      <c r="E18" t="n">
        <v>29.47</v>
      </c>
      <c r="F18" t="n">
        <v>25.14</v>
      </c>
      <c r="G18" t="n">
        <v>30.17</v>
      </c>
      <c r="H18" t="n">
        <v>0.46</v>
      </c>
      <c r="I18" t="n">
        <v>50</v>
      </c>
      <c r="J18" t="n">
        <v>191.78</v>
      </c>
      <c r="K18" t="n">
        <v>53.44</v>
      </c>
      <c r="L18" t="n">
        <v>5</v>
      </c>
      <c r="M18" t="n">
        <v>48</v>
      </c>
      <c r="N18" t="n">
        <v>38.35</v>
      </c>
      <c r="O18" t="n">
        <v>23887.36</v>
      </c>
      <c r="P18" t="n">
        <v>339.93</v>
      </c>
      <c r="Q18" t="n">
        <v>452.7</v>
      </c>
      <c r="R18" t="n">
        <v>108.4</v>
      </c>
      <c r="S18" t="n">
        <v>57.64</v>
      </c>
      <c r="T18" t="n">
        <v>23089.25</v>
      </c>
      <c r="U18" t="n">
        <v>0.53</v>
      </c>
      <c r="V18" t="n">
        <v>0.84</v>
      </c>
      <c r="W18" t="n">
        <v>6.88</v>
      </c>
      <c r="X18" t="n">
        <v>1.42</v>
      </c>
      <c r="Y18" t="n">
        <v>1</v>
      </c>
      <c r="Z18" t="n">
        <v>10</v>
      </c>
      <c r="AA18" t="n">
        <v>588.176940685083</v>
      </c>
      <c r="AB18" t="n">
        <v>804.7696387805985</v>
      </c>
      <c r="AC18" t="n">
        <v>727.9635539566594</v>
      </c>
      <c r="AD18" t="n">
        <v>588176.9406850829</v>
      </c>
      <c r="AE18" t="n">
        <v>804769.6387805985</v>
      </c>
      <c r="AF18" t="n">
        <v>1.817633303894023e-05</v>
      </c>
      <c r="AG18" t="n">
        <v>35</v>
      </c>
      <c r="AH18" t="n">
        <v>727963.5539566594</v>
      </c>
    </row>
    <row r="19">
      <c r="A19" t="n">
        <v>17</v>
      </c>
      <c r="B19" t="n">
        <v>95</v>
      </c>
      <c r="C19" t="inlineStr">
        <is>
          <t xml:space="preserve">CONCLUIDO	</t>
        </is>
      </c>
      <c r="D19" t="n">
        <v>3.4111</v>
      </c>
      <c r="E19" t="n">
        <v>29.32</v>
      </c>
      <c r="F19" t="n">
        <v>25.06</v>
      </c>
      <c r="G19" t="n">
        <v>31.33</v>
      </c>
      <c r="H19" t="n">
        <v>0.48</v>
      </c>
      <c r="I19" t="n">
        <v>48</v>
      </c>
      <c r="J19" t="n">
        <v>192.17</v>
      </c>
      <c r="K19" t="n">
        <v>53.44</v>
      </c>
      <c r="L19" t="n">
        <v>5.25</v>
      </c>
      <c r="M19" t="n">
        <v>46</v>
      </c>
      <c r="N19" t="n">
        <v>38.48</v>
      </c>
      <c r="O19" t="n">
        <v>23934.69</v>
      </c>
      <c r="P19" t="n">
        <v>338.64</v>
      </c>
      <c r="Q19" t="n">
        <v>452.85</v>
      </c>
      <c r="R19" t="n">
        <v>106</v>
      </c>
      <c r="S19" t="n">
        <v>57.64</v>
      </c>
      <c r="T19" t="n">
        <v>21896.24</v>
      </c>
      <c r="U19" t="n">
        <v>0.54</v>
      </c>
      <c r="V19" t="n">
        <v>0.85</v>
      </c>
      <c r="W19" t="n">
        <v>6.86</v>
      </c>
      <c r="X19" t="n">
        <v>1.33</v>
      </c>
      <c r="Y19" t="n">
        <v>1</v>
      </c>
      <c r="Z19" t="n">
        <v>10</v>
      </c>
      <c r="AA19" t="n">
        <v>576.7560658970968</v>
      </c>
      <c r="AB19" t="n">
        <v>789.1430940422406</v>
      </c>
      <c r="AC19" t="n">
        <v>713.8283847161371</v>
      </c>
      <c r="AD19" t="n">
        <v>576756.0658970969</v>
      </c>
      <c r="AE19" t="n">
        <v>789143.0940422406</v>
      </c>
      <c r="AF19" t="n">
        <v>1.827329490985234e-05</v>
      </c>
      <c r="AG19" t="n">
        <v>34</v>
      </c>
      <c r="AH19" t="n">
        <v>713828.3847161371</v>
      </c>
    </row>
    <row r="20">
      <c r="A20" t="n">
        <v>18</v>
      </c>
      <c r="B20" t="n">
        <v>95</v>
      </c>
      <c r="C20" t="inlineStr">
        <is>
          <t xml:space="preserve">CONCLUIDO	</t>
        </is>
      </c>
      <c r="D20" t="n">
        <v>3.4333</v>
      </c>
      <c r="E20" t="n">
        <v>29.13</v>
      </c>
      <c r="F20" t="n">
        <v>24.98</v>
      </c>
      <c r="G20" t="n">
        <v>33.31</v>
      </c>
      <c r="H20" t="n">
        <v>0.51</v>
      </c>
      <c r="I20" t="n">
        <v>45</v>
      </c>
      <c r="J20" t="n">
        <v>192.55</v>
      </c>
      <c r="K20" t="n">
        <v>53.44</v>
      </c>
      <c r="L20" t="n">
        <v>5.5</v>
      </c>
      <c r="M20" t="n">
        <v>43</v>
      </c>
      <c r="N20" t="n">
        <v>38.62</v>
      </c>
      <c r="O20" t="n">
        <v>23982.06</v>
      </c>
      <c r="P20" t="n">
        <v>337.27</v>
      </c>
      <c r="Q20" t="n">
        <v>452.61</v>
      </c>
      <c r="R20" t="n">
        <v>103.06</v>
      </c>
      <c r="S20" t="n">
        <v>57.64</v>
      </c>
      <c r="T20" t="n">
        <v>20442.04</v>
      </c>
      <c r="U20" t="n">
        <v>0.5600000000000001</v>
      </c>
      <c r="V20" t="n">
        <v>0.85</v>
      </c>
      <c r="W20" t="n">
        <v>6.87</v>
      </c>
      <c r="X20" t="n">
        <v>1.26</v>
      </c>
      <c r="Y20" t="n">
        <v>1</v>
      </c>
      <c r="Z20" t="n">
        <v>10</v>
      </c>
      <c r="AA20" t="n">
        <v>573.9357317323484</v>
      </c>
      <c r="AB20" t="n">
        <v>785.2841884136698</v>
      </c>
      <c r="AC20" t="n">
        <v>710.3377676247489</v>
      </c>
      <c r="AD20" t="n">
        <v>573935.7317323483</v>
      </c>
      <c r="AE20" t="n">
        <v>785284.1884136698</v>
      </c>
      <c r="AF20" t="n">
        <v>1.839222051947936e-05</v>
      </c>
      <c r="AG20" t="n">
        <v>34</v>
      </c>
      <c r="AH20" t="n">
        <v>710337.767624749</v>
      </c>
    </row>
    <row r="21">
      <c r="A21" t="n">
        <v>19</v>
      </c>
      <c r="B21" t="n">
        <v>95</v>
      </c>
      <c r="C21" t="inlineStr">
        <is>
          <t xml:space="preserve">CONCLUIDO	</t>
        </is>
      </c>
      <c r="D21" t="n">
        <v>3.4468</v>
      </c>
      <c r="E21" t="n">
        <v>29.01</v>
      </c>
      <c r="F21" t="n">
        <v>24.94</v>
      </c>
      <c r="G21" t="n">
        <v>34.81</v>
      </c>
      <c r="H21" t="n">
        <v>0.53</v>
      </c>
      <c r="I21" t="n">
        <v>43</v>
      </c>
      <c r="J21" t="n">
        <v>192.94</v>
      </c>
      <c r="K21" t="n">
        <v>53.44</v>
      </c>
      <c r="L21" t="n">
        <v>5.75</v>
      </c>
      <c r="M21" t="n">
        <v>41</v>
      </c>
      <c r="N21" t="n">
        <v>38.75</v>
      </c>
      <c r="O21" t="n">
        <v>24029.48</v>
      </c>
      <c r="P21" t="n">
        <v>336.47</v>
      </c>
      <c r="Q21" t="n">
        <v>452.67</v>
      </c>
      <c r="R21" t="n">
        <v>101.98</v>
      </c>
      <c r="S21" t="n">
        <v>57.64</v>
      </c>
      <c r="T21" t="n">
        <v>19911.68</v>
      </c>
      <c r="U21" t="n">
        <v>0.57</v>
      </c>
      <c r="V21" t="n">
        <v>0.85</v>
      </c>
      <c r="W21" t="n">
        <v>6.86</v>
      </c>
      <c r="X21" t="n">
        <v>1.22</v>
      </c>
      <c r="Y21" t="n">
        <v>1</v>
      </c>
      <c r="Z21" t="n">
        <v>10</v>
      </c>
      <c r="AA21" t="n">
        <v>572.2723838399093</v>
      </c>
      <c r="AB21" t="n">
        <v>783.0083224455046</v>
      </c>
      <c r="AC21" t="n">
        <v>708.2791071103875</v>
      </c>
      <c r="AD21" t="n">
        <v>572272.3838399092</v>
      </c>
      <c r="AE21" t="n">
        <v>783008.3224455046</v>
      </c>
      <c r="AF21" t="n">
        <v>1.846454014695525e-05</v>
      </c>
      <c r="AG21" t="n">
        <v>34</v>
      </c>
      <c r="AH21" t="n">
        <v>708279.1071103875</v>
      </c>
    </row>
    <row r="22">
      <c r="A22" t="n">
        <v>20</v>
      </c>
      <c r="B22" t="n">
        <v>95</v>
      </c>
      <c r="C22" t="inlineStr">
        <is>
          <t xml:space="preserve">CONCLUIDO	</t>
        </is>
      </c>
      <c r="D22" t="n">
        <v>3.4653</v>
      </c>
      <c r="E22" t="n">
        <v>28.86</v>
      </c>
      <c r="F22" t="n">
        <v>24.86</v>
      </c>
      <c r="G22" t="n">
        <v>36.38</v>
      </c>
      <c r="H22" t="n">
        <v>0.55</v>
      </c>
      <c r="I22" t="n">
        <v>41</v>
      </c>
      <c r="J22" t="n">
        <v>193.32</v>
      </c>
      <c r="K22" t="n">
        <v>53.44</v>
      </c>
      <c r="L22" t="n">
        <v>6</v>
      </c>
      <c r="M22" t="n">
        <v>39</v>
      </c>
      <c r="N22" t="n">
        <v>38.89</v>
      </c>
      <c r="O22" t="n">
        <v>24076.95</v>
      </c>
      <c r="P22" t="n">
        <v>335.09</v>
      </c>
      <c r="Q22" t="n">
        <v>452.69</v>
      </c>
      <c r="R22" t="n">
        <v>99.23</v>
      </c>
      <c r="S22" t="n">
        <v>57.64</v>
      </c>
      <c r="T22" t="n">
        <v>18549.86</v>
      </c>
      <c r="U22" t="n">
        <v>0.58</v>
      </c>
      <c r="V22" t="n">
        <v>0.85</v>
      </c>
      <c r="W22" t="n">
        <v>6.86</v>
      </c>
      <c r="X22" t="n">
        <v>1.14</v>
      </c>
      <c r="Y22" t="n">
        <v>1</v>
      </c>
      <c r="Z22" t="n">
        <v>10</v>
      </c>
      <c r="AA22" t="n">
        <v>569.7849529922022</v>
      </c>
      <c r="AB22" t="n">
        <v>779.6049098219678</v>
      </c>
      <c r="AC22" t="n">
        <v>705.2005114109213</v>
      </c>
      <c r="AD22" t="n">
        <v>569784.9529922022</v>
      </c>
      <c r="AE22" t="n">
        <v>779604.9098219678</v>
      </c>
      <c r="AF22" t="n">
        <v>1.856364482164444e-05</v>
      </c>
      <c r="AG22" t="n">
        <v>34</v>
      </c>
      <c r="AH22" t="n">
        <v>705200.5114109213</v>
      </c>
    </row>
    <row r="23">
      <c r="A23" t="n">
        <v>21</v>
      </c>
      <c r="B23" t="n">
        <v>95</v>
      </c>
      <c r="C23" t="inlineStr">
        <is>
          <t xml:space="preserve">CONCLUIDO	</t>
        </is>
      </c>
      <c r="D23" t="n">
        <v>3.4707</v>
      </c>
      <c r="E23" t="n">
        <v>28.81</v>
      </c>
      <c r="F23" t="n">
        <v>24.86</v>
      </c>
      <c r="G23" t="n">
        <v>37.28</v>
      </c>
      <c r="H23" t="n">
        <v>0.57</v>
      </c>
      <c r="I23" t="n">
        <v>40</v>
      </c>
      <c r="J23" t="n">
        <v>193.71</v>
      </c>
      <c r="K23" t="n">
        <v>53.44</v>
      </c>
      <c r="L23" t="n">
        <v>6.25</v>
      </c>
      <c r="M23" t="n">
        <v>38</v>
      </c>
      <c r="N23" t="n">
        <v>39.02</v>
      </c>
      <c r="O23" t="n">
        <v>24124.47</v>
      </c>
      <c r="P23" t="n">
        <v>334.92</v>
      </c>
      <c r="Q23" t="n">
        <v>452.58</v>
      </c>
      <c r="R23" t="n">
        <v>99.27</v>
      </c>
      <c r="S23" t="n">
        <v>57.64</v>
      </c>
      <c r="T23" t="n">
        <v>18574.18</v>
      </c>
      <c r="U23" t="n">
        <v>0.58</v>
      </c>
      <c r="V23" t="n">
        <v>0.85</v>
      </c>
      <c r="W23" t="n">
        <v>6.86</v>
      </c>
      <c r="X23" t="n">
        <v>1.13</v>
      </c>
      <c r="Y23" t="n">
        <v>1</v>
      </c>
      <c r="Z23" t="n">
        <v>10</v>
      </c>
      <c r="AA23" t="n">
        <v>569.2548882877832</v>
      </c>
      <c r="AB23" t="n">
        <v>778.879651908577</v>
      </c>
      <c r="AC23" t="n">
        <v>704.5444710948789</v>
      </c>
      <c r="AD23" t="n">
        <v>569254.8882877831</v>
      </c>
      <c r="AE23" t="n">
        <v>778879.651908577</v>
      </c>
      <c r="AF23" t="n">
        <v>1.859257267263479e-05</v>
      </c>
      <c r="AG23" t="n">
        <v>34</v>
      </c>
      <c r="AH23" t="n">
        <v>704544.4710948789</v>
      </c>
    </row>
    <row r="24">
      <c r="A24" t="n">
        <v>22</v>
      </c>
      <c r="B24" t="n">
        <v>95</v>
      </c>
      <c r="C24" t="inlineStr">
        <is>
          <t xml:space="preserve">CONCLUIDO	</t>
        </is>
      </c>
      <c r="D24" t="n">
        <v>3.4844</v>
      </c>
      <c r="E24" t="n">
        <v>28.7</v>
      </c>
      <c r="F24" t="n">
        <v>24.82</v>
      </c>
      <c r="G24" t="n">
        <v>39.18</v>
      </c>
      <c r="H24" t="n">
        <v>0.59</v>
      </c>
      <c r="I24" t="n">
        <v>38</v>
      </c>
      <c r="J24" t="n">
        <v>194.09</v>
      </c>
      <c r="K24" t="n">
        <v>53.44</v>
      </c>
      <c r="L24" t="n">
        <v>6.5</v>
      </c>
      <c r="M24" t="n">
        <v>36</v>
      </c>
      <c r="N24" t="n">
        <v>39.16</v>
      </c>
      <c r="O24" t="n">
        <v>24172.03</v>
      </c>
      <c r="P24" t="n">
        <v>334.08</v>
      </c>
      <c r="Q24" t="n">
        <v>452.63</v>
      </c>
      <c r="R24" t="n">
        <v>97.37</v>
      </c>
      <c r="S24" t="n">
        <v>57.64</v>
      </c>
      <c r="T24" t="n">
        <v>17634.54</v>
      </c>
      <c r="U24" t="n">
        <v>0.59</v>
      </c>
      <c r="V24" t="n">
        <v>0.85</v>
      </c>
      <c r="W24" t="n">
        <v>6.87</v>
      </c>
      <c r="X24" t="n">
        <v>1.09</v>
      </c>
      <c r="Y24" t="n">
        <v>1</v>
      </c>
      <c r="Z24" t="n">
        <v>10</v>
      </c>
      <c r="AA24" t="n">
        <v>567.5847056470949</v>
      </c>
      <c r="AB24" t="n">
        <v>776.5944343363295</v>
      </c>
      <c r="AC24" t="n">
        <v>702.4773514804036</v>
      </c>
      <c r="AD24" t="n">
        <v>567584.7056470949</v>
      </c>
      <c r="AE24" t="n">
        <v>776594.4343363296</v>
      </c>
      <c r="AF24" t="n">
        <v>1.866596370199921e-05</v>
      </c>
      <c r="AG24" t="n">
        <v>34</v>
      </c>
      <c r="AH24" t="n">
        <v>702477.3514804037</v>
      </c>
    </row>
    <row r="25">
      <c r="A25" t="n">
        <v>23</v>
      </c>
      <c r="B25" t="n">
        <v>95</v>
      </c>
      <c r="C25" t="inlineStr">
        <is>
          <t xml:space="preserve">CONCLUIDO	</t>
        </is>
      </c>
      <c r="D25" t="n">
        <v>3.4956</v>
      </c>
      <c r="E25" t="n">
        <v>28.61</v>
      </c>
      <c r="F25" t="n">
        <v>24.76</v>
      </c>
      <c r="G25" t="n">
        <v>40.15</v>
      </c>
      <c r="H25" t="n">
        <v>0.62</v>
      </c>
      <c r="I25" t="n">
        <v>37</v>
      </c>
      <c r="J25" t="n">
        <v>194.48</v>
      </c>
      <c r="K25" t="n">
        <v>53.44</v>
      </c>
      <c r="L25" t="n">
        <v>6.75</v>
      </c>
      <c r="M25" t="n">
        <v>35</v>
      </c>
      <c r="N25" t="n">
        <v>39.29</v>
      </c>
      <c r="O25" t="n">
        <v>24219.63</v>
      </c>
      <c r="P25" t="n">
        <v>333.02</v>
      </c>
      <c r="Q25" t="n">
        <v>452.57</v>
      </c>
      <c r="R25" t="n">
        <v>95.88</v>
      </c>
      <c r="S25" t="n">
        <v>57.64</v>
      </c>
      <c r="T25" t="n">
        <v>16894.2</v>
      </c>
      <c r="U25" t="n">
        <v>0.6</v>
      </c>
      <c r="V25" t="n">
        <v>0.86</v>
      </c>
      <c r="W25" t="n">
        <v>6.86</v>
      </c>
      <c r="X25" t="n">
        <v>1.04</v>
      </c>
      <c r="Y25" t="n">
        <v>1</v>
      </c>
      <c r="Z25" t="n">
        <v>10</v>
      </c>
      <c r="AA25" t="n">
        <v>565.9373684859748</v>
      </c>
      <c r="AB25" t="n">
        <v>774.340474957099</v>
      </c>
      <c r="AC25" t="n">
        <v>700.438506820875</v>
      </c>
      <c r="AD25" t="n">
        <v>565937.3684859748</v>
      </c>
      <c r="AE25" t="n">
        <v>774340.474957099</v>
      </c>
      <c r="AF25" t="n">
        <v>1.872596220775699e-05</v>
      </c>
      <c r="AG25" t="n">
        <v>34</v>
      </c>
      <c r="AH25" t="n">
        <v>700438.506820875</v>
      </c>
    </row>
    <row r="26">
      <c r="A26" t="n">
        <v>24</v>
      </c>
      <c r="B26" t="n">
        <v>95</v>
      </c>
      <c r="C26" t="inlineStr">
        <is>
          <t xml:space="preserve">CONCLUIDO	</t>
        </is>
      </c>
      <c r="D26" t="n">
        <v>3.5128</v>
      </c>
      <c r="E26" t="n">
        <v>28.47</v>
      </c>
      <c r="F26" t="n">
        <v>24.7</v>
      </c>
      <c r="G26" t="n">
        <v>42.34</v>
      </c>
      <c r="H26" t="n">
        <v>0.64</v>
      </c>
      <c r="I26" t="n">
        <v>35</v>
      </c>
      <c r="J26" t="n">
        <v>194.86</v>
      </c>
      <c r="K26" t="n">
        <v>53.44</v>
      </c>
      <c r="L26" t="n">
        <v>7</v>
      </c>
      <c r="M26" t="n">
        <v>33</v>
      </c>
      <c r="N26" t="n">
        <v>39.43</v>
      </c>
      <c r="O26" t="n">
        <v>24267.28</v>
      </c>
      <c r="P26" t="n">
        <v>331.88</v>
      </c>
      <c r="Q26" t="n">
        <v>452.63</v>
      </c>
      <c r="R26" t="n">
        <v>93.95999999999999</v>
      </c>
      <c r="S26" t="n">
        <v>57.64</v>
      </c>
      <c r="T26" t="n">
        <v>15942.72</v>
      </c>
      <c r="U26" t="n">
        <v>0.61</v>
      </c>
      <c r="V26" t="n">
        <v>0.86</v>
      </c>
      <c r="W26" t="n">
        <v>6.85</v>
      </c>
      <c r="X26" t="n">
        <v>0.97</v>
      </c>
      <c r="Y26" t="n">
        <v>1</v>
      </c>
      <c r="Z26" t="n">
        <v>10</v>
      </c>
      <c r="AA26" t="n">
        <v>554.8508346095958</v>
      </c>
      <c r="AB26" t="n">
        <v>759.1713902040817</v>
      </c>
      <c r="AC26" t="n">
        <v>686.7171382267416</v>
      </c>
      <c r="AD26" t="n">
        <v>554850.8346095958</v>
      </c>
      <c r="AE26" t="n">
        <v>759171.3902040817</v>
      </c>
      <c r="AF26" t="n">
        <v>1.881810277017071e-05</v>
      </c>
      <c r="AG26" t="n">
        <v>33</v>
      </c>
      <c r="AH26" t="n">
        <v>686717.1382267416</v>
      </c>
    </row>
    <row r="27">
      <c r="A27" t="n">
        <v>25</v>
      </c>
      <c r="B27" t="n">
        <v>95</v>
      </c>
      <c r="C27" t="inlineStr">
        <is>
          <t xml:space="preserve">CONCLUIDO	</t>
        </is>
      </c>
      <c r="D27" t="n">
        <v>3.5227</v>
      </c>
      <c r="E27" t="n">
        <v>28.39</v>
      </c>
      <c r="F27" t="n">
        <v>24.65</v>
      </c>
      <c r="G27" t="n">
        <v>43.51</v>
      </c>
      <c r="H27" t="n">
        <v>0.66</v>
      </c>
      <c r="I27" t="n">
        <v>34</v>
      </c>
      <c r="J27" t="n">
        <v>195.25</v>
      </c>
      <c r="K27" t="n">
        <v>53.44</v>
      </c>
      <c r="L27" t="n">
        <v>7.25</v>
      </c>
      <c r="M27" t="n">
        <v>32</v>
      </c>
      <c r="N27" t="n">
        <v>39.57</v>
      </c>
      <c r="O27" t="n">
        <v>24314.98</v>
      </c>
      <c r="P27" t="n">
        <v>330.94</v>
      </c>
      <c r="Q27" t="n">
        <v>452.64</v>
      </c>
      <c r="R27" t="n">
        <v>92.44</v>
      </c>
      <c r="S27" t="n">
        <v>57.64</v>
      </c>
      <c r="T27" t="n">
        <v>15188.12</v>
      </c>
      <c r="U27" t="n">
        <v>0.62</v>
      </c>
      <c r="V27" t="n">
        <v>0.86</v>
      </c>
      <c r="W27" t="n">
        <v>6.85</v>
      </c>
      <c r="X27" t="n">
        <v>0.93</v>
      </c>
      <c r="Y27" t="n">
        <v>1</v>
      </c>
      <c r="Z27" t="n">
        <v>10</v>
      </c>
      <c r="AA27" t="n">
        <v>553.4181349491638</v>
      </c>
      <c r="AB27" t="n">
        <v>757.2111073224305</v>
      </c>
      <c r="AC27" t="n">
        <v>684.943941992041</v>
      </c>
      <c r="AD27" t="n">
        <v>553418.1349491638</v>
      </c>
      <c r="AE27" t="n">
        <v>757211.1073224305</v>
      </c>
      <c r="AF27" t="n">
        <v>1.887113716365303e-05</v>
      </c>
      <c r="AG27" t="n">
        <v>33</v>
      </c>
      <c r="AH27" t="n">
        <v>684943.941992041</v>
      </c>
    </row>
    <row r="28">
      <c r="A28" t="n">
        <v>26</v>
      </c>
      <c r="B28" t="n">
        <v>95</v>
      </c>
      <c r="C28" t="inlineStr">
        <is>
          <t xml:space="preserve">CONCLUIDO	</t>
        </is>
      </c>
      <c r="D28" t="n">
        <v>3.5285</v>
      </c>
      <c r="E28" t="n">
        <v>28.34</v>
      </c>
      <c r="F28" t="n">
        <v>24.64</v>
      </c>
      <c r="G28" t="n">
        <v>44.81</v>
      </c>
      <c r="H28" t="n">
        <v>0.68</v>
      </c>
      <c r="I28" t="n">
        <v>33</v>
      </c>
      <c r="J28" t="n">
        <v>195.64</v>
      </c>
      <c r="K28" t="n">
        <v>53.44</v>
      </c>
      <c r="L28" t="n">
        <v>7.5</v>
      </c>
      <c r="M28" t="n">
        <v>31</v>
      </c>
      <c r="N28" t="n">
        <v>39.7</v>
      </c>
      <c r="O28" t="n">
        <v>24362.73</v>
      </c>
      <c r="P28" t="n">
        <v>330.74</v>
      </c>
      <c r="Q28" t="n">
        <v>452.65</v>
      </c>
      <c r="R28" t="n">
        <v>92.37</v>
      </c>
      <c r="S28" t="n">
        <v>57.64</v>
      </c>
      <c r="T28" t="n">
        <v>15159.5</v>
      </c>
      <c r="U28" t="n">
        <v>0.62</v>
      </c>
      <c r="V28" t="n">
        <v>0.86</v>
      </c>
      <c r="W28" t="n">
        <v>6.84</v>
      </c>
      <c r="X28" t="n">
        <v>0.92</v>
      </c>
      <c r="Y28" t="n">
        <v>1</v>
      </c>
      <c r="Z28" t="n">
        <v>10</v>
      </c>
      <c r="AA28" t="n">
        <v>552.8462753277383</v>
      </c>
      <c r="AB28" t="n">
        <v>756.4286637597304</v>
      </c>
      <c r="AC28" t="n">
        <v>684.2361737447984</v>
      </c>
      <c r="AD28" t="n">
        <v>552846.2753277384</v>
      </c>
      <c r="AE28" t="n">
        <v>756428.6637597304</v>
      </c>
      <c r="AF28" t="n">
        <v>1.890220781842045e-05</v>
      </c>
      <c r="AG28" t="n">
        <v>33</v>
      </c>
      <c r="AH28" t="n">
        <v>684236.1737447984</v>
      </c>
    </row>
    <row r="29">
      <c r="A29" t="n">
        <v>27</v>
      </c>
      <c r="B29" t="n">
        <v>95</v>
      </c>
      <c r="C29" t="inlineStr">
        <is>
          <t xml:space="preserve">CONCLUIDO	</t>
        </is>
      </c>
      <c r="D29" t="n">
        <v>3.534</v>
      </c>
      <c r="E29" t="n">
        <v>28.3</v>
      </c>
      <c r="F29" t="n">
        <v>24.64</v>
      </c>
      <c r="G29" t="n">
        <v>46.19</v>
      </c>
      <c r="H29" t="n">
        <v>0.7</v>
      </c>
      <c r="I29" t="n">
        <v>32</v>
      </c>
      <c r="J29" t="n">
        <v>196.03</v>
      </c>
      <c r="K29" t="n">
        <v>53.44</v>
      </c>
      <c r="L29" t="n">
        <v>7.75</v>
      </c>
      <c r="M29" t="n">
        <v>30</v>
      </c>
      <c r="N29" t="n">
        <v>39.84</v>
      </c>
      <c r="O29" t="n">
        <v>24410.52</v>
      </c>
      <c r="P29" t="n">
        <v>330.38</v>
      </c>
      <c r="Q29" t="n">
        <v>452.63</v>
      </c>
      <c r="R29" t="n">
        <v>92.06</v>
      </c>
      <c r="S29" t="n">
        <v>57.64</v>
      </c>
      <c r="T29" t="n">
        <v>15006.94</v>
      </c>
      <c r="U29" t="n">
        <v>0.63</v>
      </c>
      <c r="V29" t="n">
        <v>0.86</v>
      </c>
      <c r="W29" t="n">
        <v>6.85</v>
      </c>
      <c r="X29" t="n">
        <v>0.91</v>
      </c>
      <c r="Y29" t="n">
        <v>1</v>
      </c>
      <c r="Z29" t="n">
        <v>10</v>
      </c>
      <c r="AA29" t="n">
        <v>552.2006140237073</v>
      </c>
      <c r="AB29" t="n">
        <v>755.5452414789887</v>
      </c>
      <c r="AC29" t="n">
        <v>683.4370640466398</v>
      </c>
      <c r="AD29" t="n">
        <v>552200.6140237073</v>
      </c>
      <c r="AE29" t="n">
        <v>755545.2414789887</v>
      </c>
      <c r="AF29" t="n">
        <v>1.893167137035507e-05</v>
      </c>
      <c r="AG29" t="n">
        <v>33</v>
      </c>
      <c r="AH29" t="n">
        <v>683437.0640466397</v>
      </c>
    </row>
    <row r="30">
      <c r="A30" t="n">
        <v>28</v>
      </c>
      <c r="B30" t="n">
        <v>95</v>
      </c>
      <c r="C30" t="inlineStr">
        <is>
          <t xml:space="preserve">CONCLUIDO	</t>
        </is>
      </c>
      <c r="D30" t="n">
        <v>3.5454</v>
      </c>
      <c r="E30" t="n">
        <v>28.21</v>
      </c>
      <c r="F30" t="n">
        <v>24.58</v>
      </c>
      <c r="G30" t="n">
        <v>47.58</v>
      </c>
      <c r="H30" t="n">
        <v>0.72</v>
      </c>
      <c r="I30" t="n">
        <v>31</v>
      </c>
      <c r="J30" t="n">
        <v>196.41</v>
      </c>
      <c r="K30" t="n">
        <v>53.44</v>
      </c>
      <c r="L30" t="n">
        <v>8</v>
      </c>
      <c r="M30" t="n">
        <v>29</v>
      </c>
      <c r="N30" t="n">
        <v>39.98</v>
      </c>
      <c r="O30" t="n">
        <v>24458.36</v>
      </c>
      <c r="P30" t="n">
        <v>329.37</v>
      </c>
      <c r="Q30" t="n">
        <v>452.64</v>
      </c>
      <c r="R30" t="n">
        <v>90.39</v>
      </c>
      <c r="S30" t="n">
        <v>57.64</v>
      </c>
      <c r="T30" t="n">
        <v>14177.73</v>
      </c>
      <c r="U30" t="n">
        <v>0.64</v>
      </c>
      <c r="V30" t="n">
        <v>0.86</v>
      </c>
      <c r="W30" t="n">
        <v>6.84</v>
      </c>
      <c r="X30" t="n">
        <v>0.86</v>
      </c>
      <c r="Y30" t="n">
        <v>1</v>
      </c>
      <c r="Z30" t="n">
        <v>10</v>
      </c>
      <c r="AA30" t="n">
        <v>550.6164081194618</v>
      </c>
      <c r="AB30" t="n">
        <v>753.377661070568</v>
      </c>
      <c r="AC30" t="n">
        <v>681.4763544701806</v>
      </c>
      <c r="AD30" t="n">
        <v>550616.4081194617</v>
      </c>
      <c r="AE30" t="n">
        <v>753377.661070568</v>
      </c>
      <c r="AF30" t="n">
        <v>1.899274127800138e-05</v>
      </c>
      <c r="AG30" t="n">
        <v>33</v>
      </c>
      <c r="AH30" t="n">
        <v>681476.3544701806</v>
      </c>
    </row>
    <row r="31">
      <c r="A31" t="n">
        <v>29</v>
      </c>
      <c r="B31" t="n">
        <v>95</v>
      </c>
      <c r="C31" t="inlineStr">
        <is>
          <t xml:space="preserve">CONCLUIDO	</t>
        </is>
      </c>
      <c r="D31" t="n">
        <v>3.5525</v>
      </c>
      <c r="E31" t="n">
        <v>28.15</v>
      </c>
      <c r="F31" t="n">
        <v>24.56</v>
      </c>
      <c r="G31" t="n">
        <v>49.13</v>
      </c>
      <c r="H31" t="n">
        <v>0.74</v>
      </c>
      <c r="I31" t="n">
        <v>30</v>
      </c>
      <c r="J31" t="n">
        <v>196.8</v>
      </c>
      <c r="K31" t="n">
        <v>53.44</v>
      </c>
      <c r="L31" t="n">
        <v>8.25</v>
      </c>
      <c r="M31" t="n">
        <v>28</v>
      </c>
      <c r="N31" t="n">
        <v>40.12</v>
      </c>
      <c r="O31" t="n">
        <v>24506.24</v>
      </c>
      <c r="P31" t="n">
        <v>329.02</v>
      </c>
      <c r="Q31" t="n">
        <v>452.62</v>
      </c>
      <c r="R31" t="n">
        <v>89.69</v>
      </c>
      <c r="S31" t="n">
        <v>57.64</v>
      </c>
      <c r="T31" t="n">
        <v>13834.1</v>
      </c>
      <c r="U31" t="n">
        <v>0.64</v>
      </c>
      <c r="V31" t="n">
        <v>0.86</v>
      </c>
      <c r="W31" t="n">
        <v>6.84</v>
      </c>
      <c r="X31" t="n">
        <v>0.84</v>
      </c>
      <c r="Y31" t="n">
        <v>1</v>
      </c>
      <c r="Z31" t="n">
        <v>10</v>
      </c>
      <c r="AA31" t="n">
        <v>549.8457629840885</v>
      </c>
      <c r="AB31" t="n">
        <v>752.3232303978864</v>
      </c>
      <c r="AC31" t="n">
        <v>680.522557180997</v>
      </c>
      <c r="AD31" t="n">
        <v>549845.7629840885</v>
      </c>
      <c r="AE31" t="n">
        <v>752323.2303978864</v>
      </c>
      <c r="AF31" t="n">
        <v>1.903077604504426e-05</v>
      </c>
      <c r="AG31" t="n">
        <v>33</v>
      </c>
      <c r="AH31" t="n">
        <v>680522.557180997</v>
      </c>
    </row>
    <row r="32">
      <c r="A32" t="n">
        <v>30</v>
      </c>
      <c r="B32" t="n">
        <v>95</v>
      </c>
      <c r="C32" t="inlineStr">
        <is>
          <t xml:space="preserve">CONCLUIDO	</t>
        </is>
      </c>
      <c r="D32" t="n">
        <v>3.5604</v>
      </c>
      <c r="E32" t="n">
        <v>28.09</v>
      </c>
      <c r="F32" t="n">
        <v>24.54</v>
      </c>
      <c r="G32" t="n">
        <v>50.77</v>
      </c>
      <c r="H32" t="n">
        <v>0.77</v>
      </c>
      <c r="I32" t="n">
        <v>29</v>
      </c>
      <c r="J32" t="n">
        <v>197.19</v>
      </c>
      <c r="K32" t="n">
        <v>53.44</v>
      </c>
      <c r="L32" t="n">
        <v>8.5</v>
      </c>
      <c r="M32" t="n">
        <v>27</v>
      </c>
      <c r="N32" t="n">
        <v>40.26</v>
      </c>
      <c r="O32" t="n">
        <v>24554.18</v>
      </c>
      <c r="P32" t="n">
        <v>328.22</v>
      </c>
      <c r="Q32" t="n">
        <v>452.62</v>
      </c>
      <c r="R32" t="n">
        <v>88.77</v>
      </c>
      <c r="S32" t="n">
        <v>57.64</v>
      </c>
      <c r="T32" t="n">
        <v>13378.39</v>
      </c>
      <c r="U32" t="n">
        <v>0.65</v>
      </c>
      <c r="V32" t="n">
        <v>0.86</v>
      </c>
      <c r="W32" t="n">
        <v>6.84</v>
      </c>
      <c r="X32" t="n">
        <v>0.8100000000000001</v>
      </c>
      <c r="Y32" t="n">
        <v>1</v>
      </c>
      <c r="Z32" t="n">
        <v>10</v>
      </c>
      <c r="AA32" t="n">
        <v>548.715698739123</v>
      </c>
      <c r="AB32" t="n">
        <v>750.7770266430086</v>
      </c>
      <c r="AC32" t="n">
        <v>679.1239209423742</v>
      </c>
      <c r="AD32" t="n">
        <v>548715.6987391231</v>
      </c>
      <c r="AE32" t="n">
        <v>750777.0266430087</v>
      </c>
      <c r="AF32" t="n">
        <v>1.907309641964126e-05</v>
      </c>
      <c r="AG32" t="n">
        <v>33</v>
      </c>
      <c r="AH32" t="n">
        <v>679123.9209423742</v>
      </c>
    </row>
    <row r="33">
      <c r="A33" t="n">
        <v>31</v>
      </c>
      <c r="B33" t="n">
        <v>95</v>
      </c>
      <c r="C33" t="inlineStr">
        <is>
          <t xml:space="preserve">CONCLUIDO	</t>
        </is>
      </c>
      <c r="D33" t="n">
        <v>3.5689</v>
      </c>
      <c r="E33" t="n">
        <v>28.02</v>
      </c>
      <c r="F33" t="n">
        <v>24.51</v>
      </c>
      <c r="G33" t="n">
        <v>52.52</v>
      </c>
      <c r="H33" t="n">
        <v>0.79</v>
      </c>
      <c r="I33" t="n">
        <v>28</v>
      </c>
      <c r="J33" t="n">
        <v>197.58</v>
      </c>
      <c r="K33" t="n">
        <v>53.44</v>
      </c>
      <c r="L33" t="n">
        <v>8.75</v>
      </c>
      <c r="M33" t="n">
        <v>26</v>
      </c>
      <c r="N33" t="n">
        <v>40.39</v>
      </c>
      <c r="O33" t="n">
        <v>24602.15</v>
      </c>
      <c r="P33" t="n">
        <v>327.67</v>
      </c>
      <c r="Q33" t="n">
        <v>452.63</v>
      </c>
      <c r="R33" t="n">
        <v>87.79000000000001</v>
      </c>
      <c r="S33" t="n">
        <v>57.64</v>
      </c>
      <c r="T33" t="n">
        <v>12893.06</v>
      </c>
      <c r="U33" t="n">
        <v>0.66</v>
      </c>
      <c r="V33" t="n">
        <v>0.87</v>
      </c>
      <c r="W33" t="n">
        <v>6.84</v>
      </c>
      <c r="X33" t="n">
        <v>0.78</v>
      </c>
      <c r="Y33" t="n">
        <v>1</v>
      </c>
      <c r="Z33" t="n">
        <v>10</v>
      </c>
      <c r="AA33" t="n">
        <v>547.7058396940957</v>
      </c>
      <c r="AB33" t="n">
        <v>749.3952929457656</v>
      </c>
      <c r="AC33" t="n">
        <v>677.8740579699205</v>
      </c>
      <c r="AD33" t="n">
        <v>547705.8396940958</v>
      </c>
      <c r="AE33" t="n">
        <v>749395.2929457657</v>
      </c>
      <c r="AF33" t="n">
        <v>1.911863099990386e-05</v>
      </c>
      <c r="AG33" t="n">
        <v>33</v>
      </c>
      <c r="AH33" t="n">
        <v>677874.0579699205</v>
      </c>
    </row>
    <row r="34">
      <c r="A34" t="n">
        <v>32</v>
      </c>
      <c r="B34" t="n">
        <v>95</v>
      </c>
      <c r="C34" t="inlineStr">
        <is>
          <t xml:space="preserve">CONCLUIDO	</t>
        </is>
      </c>
      <c r="D34" t="n">
        <v>3.5787</v>
      </c>
      <c r="E34" t="n">
        <v>27.94</v>
      </c>
      <c r="F34" t="n">
        <v>24.47</v>
      </c>
      <c r="G34" t="n">
        <v>54.38</v>
      </c>
      <c r="H34" t="n">
        <v>0.8100000000000001</v>
      </c>
      <c r="I34" t="n">
        <v>27</v>
      </c>
      <c r="J34" t="n">
        <v>197.97</v>
      </c>
      <c r="K34" t="n">
        <v>53.44</v>
      </c>
      <c r="L34" t="n">
        <v>9</v>
      </c>
      <c r="M34" t="n">
        <v>25</v>
      </c>
      <c r="N34" t="n">
        <v>40.53</v>
      </c>
      <c r="O34" t="n">
        <v>24650.18</v>
      </c>
      <c r="P34" t="n">
        <v>326.72</v>
      </c>
      <c r="Q34" t="n">
        <v>452.6</v>
      </c>
      <c r="R34" t="n">
        <v>86.72</v>
      </c>
      <c r="S34" t="n">
        <v>57.64</v>
      </c>
      <c r="T34" t="n">
        <v>12364.89</v>
      </c>
      <c r="U34" t="n">
        <v>0.66</v>
      </c>
      <c r="V34" t="n">
        <v>0.87</v>
      </c>
      <c r="W34" t="n">
        <v>6.84</v>
      </c>
      <c r="X34" t="n">
        <v>0.74</v>
      </c>
      <c r="Y34" t="n">
        <v>1</v>
      </c>
      <c r="Z34" t="n">
        <v>10</v>
      </c>
      <c r="AA34" t="n">
        <v>546.3275345406088</v>
      </c>
      <c r="AB34" t="n">
        <v>747.5094350282328</v>
      </c>
      <c r="AC34" t="n">
        <v>676.1681836852189</v>
      </c>
      <c r="AD34" t="n">
        <v>546327.5345406088</v>
      </c>
      <c r="AE34" t="n">
        <v>747509.4350282329</v>
      </c>
      <c r="AF34" t="n">
        <v>1.917112969244191e-05</v>
      </c>
      <c r="AG34" t="n">
        <v>33</v>
      </c>
      <c r="AH34" t="n">
        <v>676168.1836852189</v>
      </c>
    </row>
    <row r="35">
      <c r="A35" t="n">
        <v>33</v>
      </c>
      <c r="B35" t="n">
        <v>95</v>
      </c>
      <c r="C35" t="inlineStr">
        <is>
          <t xml:space="preserve">CONCLUIDO	</t>
        </is>
      </c>
      <c r="D35" t="n">
        <v>3.5782</v>
      </c>
      <c r="E35" t="n">
        <v>27.95</v>
      </c>
      <c r="F35" t="n">
        <v>24.47</v>
      </c>
      <c r="G35" t="n">
        <v>54.38</v>
      </c>
      <c r="H35" t="n">
        <v>0.83</v>
      </c>
      <c r="I35" t="n">
        <v>27</v>
      </c>
      <c r="J35" t="n">
        <v>198.36</v>
      </c>
      <c r="K35" t="n">
        <v>53.44</v>
      </c>
      <c r="L35" t="n">
        <v>9.25</v>
      </c>
      <c r="M35" t="n">
        <v>25</v>
      </c>
      <c r="N35" t="n">
        <v>40.67</v>
      </c>
      <c r="O35" t="n">
        <v>24698.26</v>
      </c>
      <c r="P35" t="n">
        <v>326.59</v>
      </c>
      <c r="Q35" t="n">
        <v>452.68</v>
      </c>
      <c r="R35" t="n">
        <v>86.45</v>
      </c>
      <c r="S35" t="n">
        <v>57.64</v>
      </c>
      <c r="T35" t="n">
        <v>12229.32</v>
      </c>
      <c r="U35" t="n">
        <v>0.67</v>
      </c>
      <c r="V35" t="n">
        <v>0.87</v>
      </c>
      <c r="W35" t="n">
        <v>6.84</v>
      </c>
      <c r="X35" t="n">
        <v>0.75</v>
      </c>
      <c r="Y35" t="n">
        <v>1</v>
      </c>
      <c r="Z35" t="n">
        <v>10</v>
      </c>
      <c r="AA35" t="n">
        <v>546.2746012120961</v>
      </c>
      <c r="AB35" t="n">
        <v>747.4370093129081</v>
      </c>
      <c r="AC35" t="n">
        <v>676.1026701785146</v>
      </c>
      <c r="AD35" t="n">
        <v>546274.6012120961</v>
      </c>
      <c r="AE35" t="n">
        <v>747437.0093129082</v>
      </c>
      <c r="AF35" t="n">
        <v>1.916845118772058e-05</v>
      </c>
      <c r="AG35" t="n">
        <v>33</v>
      </c>
      <c r="AH35" t="n">
        <v>676102.6701785146</v>
      </c>
    </row>
    <row r="36">
      <c r="A36" t="n">
        <v>34</v>
      </c>
      <c r="B36" t="n">
        <v>95</v>
      </c>
      <c r="C36" t="inlineStr">
        <is>
          <t xml:space="preserve">CONCLUIDO	</t>
        </is>
      </c>
      <c r="D36" t="n">
        <v>3.5849</v>
      </c>
      <c r="E36" t="n">
        <v>27.89</v>
      </c>
      <c r="F36" t="n">
        <v>24.46</v>
      </c>
      <c r="G36" t="n">
        <v>56.44</v>
      </c>
      <c r="H36" t="n">
        <v>0.85</v>
      </c>
      <c r="I36" t="n">
        <v>26</v>
      </c>
      <c r="J36" t="n">
        <v>198.75</v>
      </c>
      <c r="K36" t="n">
        <v>53.44</v>
      </c>
      <c r="L36" t="n">
        <v>9.5</v>
      </c>
      <c r="M36" t="n">
        <v>24</v>
      </c>
      <c r="N36" t="n">
        <v>40.81</v>
      </c>
      <c r="O36" t="n">
        <v>24746.38</v>
      </c>
      <c r="P36" t="n">
        <v>326.06</v>
      </c>
      <c r="Q36" t="n">
        <v>452.62</v>
      </c>
      <c r="R36" t="n">
        <v>86.18000000000001</v>
      </c>
      <c r="S36" t="n">
        <v>57.64</v>
      </c>
      <c r="T36" t="n">
        <v>12095.94</v>
      </c>
      <c r="U36" t="n">
        <v>0.67</v>
      </c>
      <c r="V36" t="n">
        <v>0.87</v>
      </c>
      <c r="W36" t="n">
        <v>6.84</v>
      </c>
      <c r="X36" t="n">
        <v>0.73</v>
      </c>
      <c r="Y36" t="n">
        <v>1</v>
      </c>
      <c r="Z36" t="n">
        <v>10</v>
      </c>
      <c r="AA36" t="n">
        <v>545.4378935528323</v>
      </c>
      <c r="AB36" t="n">
        <v>746.2921889805668</v>
      </c>
      <c r="AC36" t="n">
        <v>675.0671098919264</v>
      </c>
      <c r="AD36" t="n">
        <v>545437.8935528323</v>
      </c>
      <c r="AE36" t="n">
        <v>746292.1889805668</v>
      </c>
      <c r="AF36" t="n">
        <v>1.920434315098639e-05</v>
      </c>
      <c r="AG36" t="n">
        <v>33</v>
      </c>
      <c r="AH36" t="n">
        <v>675067.1098919264</v>
      </c>
    </row>
    <row r="37">
      <c r="A37" t="n">
        <v>35</v>
      </c>
      <c r="B37" t="n">
        <v>95</v>
      </c>
      <c r="C37" t="inlineStr">
        <is>
          <t xml:space="preserve">CONCLUIDO	</t>
        </is>
      </c>
      <c r="D37" t="n">
        <v>3.5939</v>
      </c>
      <c r="E37" t="n">
        <v>27.82</v>
      </c>
      <c r="F37" t="n">
        <v>24.43</v>
      </c>
      <c r="G37" t="n">
        <v>58.62</v>
      </c>
      <c r="H37" t="n">
        <v>0.87</v>
      </c>
      <c r="I37" t="n">
        <v>25</v>
      </c>
      <c r="J37" t="n">
        <v>199.14</v>
      </c>
      <c r="K37" t="n">
        <v>53.44</v>
      </c>
      <c r="L37" t="n">
        <v>9.75</v>
      </c>
      <c r="M37" t="n">
        <v>23</v>
      </c>
      <c r="N37" t="n">
        <v>40.95</v>
      </c>
      <c r="O37" t="n">
        <v>24794.55</v>
      </c>
      <c r="P37" t="n">
        <v>325.31</v>
      </c>
      <c r="Q37" t="n">
        <v>452.62</v>
      </c>
      <c r="R37" t="n">
        <v>85.13</v>
      </c>
      <c r="S37" t="n">
        <v>57.64</v>
      </c>
      <c r="T37" t="n">
        <v>11579.12</v>
      </c>
      <c r="U37" t="n">
        <v>0.68</v>
      </c>
      <c r="V37" t="n">
        <v>0.87</v>
      </c>
      <c r="W37" t="n">
        <v>6.84</v>
      </c>
      <c r="X37" t="n">
        <v>0.7</v>
      </c>
      <c r="Y37" t="n">
        <v>1</v>
      </c>
      <c r="Z37" t="n">
        <v>10</v>
      </c>
      <c r="AA37" t="n">
        <v>544.2735518437447</v>
      </c>
      <c r="AB37" t="n">
        <v>744.6990852870622</v>
      </c>
      <c r="AC37" t="n">
        <v>673.6260497789949</v>
      </c>
      <c r="AD37" t="n">
        <v>544273.5518437447</v>
      </c>
      <c r="AE37" t="n">
        <v>744699.0852870622</v>
      </c>
      <c r="AF37" t="n">
        <v>1.925255623597032e-05</v>
      </c>
      <c r="AG37" t="n">
        <v>33</v>
      </c>
      <c r="AH37" t="n">
        <v>673626.0497789949</v>
      </c>
    </row>
    <row r="38">
      <c r="A38" t="n">
        <v>36</v>
      </c>
      <c r="B38" t="n">
        <v>95</v>
      </c>
      <c r="C38" t="inlineStr">
        <is>
          <t xml:space="preserve">CONCLUIDO	</t>
        </is>
      </c>
      <c r="D38" t="n">
        <v>3.5967</v>
      </c>
      <c r="E38" t="n">
        <v>27.8</v>
      </c>
      <c r="F38" t="n">
        <v>24.4</v>
      </c>
      <c r="G38" t="n">
        <v>58.57</v>
      </c>
      <c r="H38" t="n">
        <v>0.89</v>
      </c>
      <c r="I38" t="n">
        <v>25</v>
      </c>
      <c r="J38" t="n">
        <v>199.53</v>
      </c>
      <c r="K38" t="n">
        <v>53.44</v>
      </c>
      <c r="L38" t="n">
        <v>10</v>
      </c>
      <c r="M38" t="n">
        <v>23</v>
      </c>
      <c r="N38" t="n">
        <v>41.1</v>
      </c>
      <c r="O38" t="n">
        <v>24842.77</v>
      </c>
      <c r="P38" t="n">
        <v>324.8</v>
      </c>
      <c r="Q38" t="n">
        <v>452.56</v>
      </c>
      <c r="R38" t="n">
        <v>84.55</v>
      </c>
      <c r="S38" t="n">
        <v>57.64</v>
      </c>
      <c r="T38" t="n">
        <v>11288.11</v>
      </c>
      <c r="U38" t="n">
        <v>0.68</v>
      </c>
      <c r="V38" t="n">
        <v>0.87</v>
      </c>
      <c r="W38" t="n">
        <v>6.83</v>
      </c>
      <c r="X38" t="n">
        <v>0.68</v>
      </c>
      <c r="Y38" t="n">
        <v>1</v>
      </c>
      <c r="Z38" t="n">
        <v>10</v>
      </c>
      <c r="AA38" t="n">
        <v>543.7018940545471</v>
      </c>
      <c r="AB38" t="n">
        <v>743.9169178801202</v>
      </c>
      <c r="AC38" t="n">
        <v>672.9185313315926</v>
      </c>
      <c r="AD38" t="n">
        <v>543701.8940545471</v>
      </c>
      <c r="AE38" t="n">
        <v>743916.9178801202</v>
      </c>
      <c r="AF38" t="n">
        <v>1.926755586240976e-05</v>
      </c>
      <c r="AG38" t="n">
        <v>33</v>
      </c>
      <c r="AH38" t="n">
        <v>672918.5313315926</v>
      </c>
    </row>
    <row r="39">
      <c r="A39" t="n">
        <v>37</v>
      </c>
      <c r="B39" t="n">
        <v>95</v>
      </c>
      <c r="C39" t="inlineStr">
        <is>
          <t xml:space="preserve">CONCLUIDO	</t>
        </is>
      </c>
      <c r="D39" t="n">
        <v>3.6038</v>
      </c>
      <c r="E39" t="n">
        <v>27.75</v>
      </c>
      <c r="F39" t="n">
        <v>24.39</v>
      </c>
      <c r="G39" t="n">
        <v>60.97</v>
      </c>
      <c r="H39" t="n">
        <v>0.91</v>
      </c>
      <c r="I39" t="n">
        <v>24</v>
      </c>
      <c r="J39" t="n">
        <v>199.92</v>
      </c>
      <c r="K39" t="n">
        <v>53.44</v>
      </c>
      <c r="L39" t="n">
        <v>10.25</v>
      </c>
      <c r="M39" t="n">
        <v>22</v>
      </c>
      <c r="N39" t="n">
        <v>41.24</v>
      </c>
      <c r="O39" t="n">
        <v>24891.03</v>
      </c>
      <c r="P39" t="n">
        <v>324.66</v>
      </c>
      <c r="Q39" t="n">
        <v>452.56</v>
      </c>
      <c r="R39" t="n">
        <v>83.95</v>
      </c>
      <c r="S39" t="n">
        <v>57.64</v>
      </c>
      <c r="T39" t="n">
        <v>10993.14</v>
      </c>
      <c r="U39" t="n">
        <v>0.6899999999999999</v>
      </c>
      <c r="V39" t="n">
        <v>0.87</v>
      </c>
      <c r="W39" t="n">
        <v>6.83</v>
      </c>
      <c r="X39" t="n">
        <v>0.66</v>
      </c>
      <c r="Y39" t="n">
        <v>1</v>
      </c>
      <c r="Z39" t="n">
        <v>10</v>
      </c>
      <c r="AA39" t="n">
        <v>543.108640359944</v>
      </c>
      <c r="AB39" t="n">
        <v>743.1052020026586</v>
      </c>
      <c r="AC39" t="n">
        <v>672.1842844782255</v>
      </c>
      <c r="AD39" t="n">
        <v>543108.6403599441</v>
      </c>
      <c r="AE39" t="n">
        <v>743105.2020026586</v>
      </c>
      <c r="AF39" t="n">
        <v>1.930559062945264e-05</v>
      </c>
      <c r="AG39" t="n">
        <v>33</v>
      </c>
      <c r="AH39" t="n">
        <v>672184.2844782255</v>
      </c>
    </row>
    <row r="40">
      <c r="A40" t="n">
        <v>38</v>
      </c>
      <c r="B40" t="n">
        <v>95</v>
      </c>
      <c r="C40" t="inlineStr">
        <is>
          <t xml:space="preserve">CONCLUIDO	</t>
        </is>
      </c>
      <c r="D40" t="n">
        <v>3.6049</v>
      </c>
      <c r="E40" t="n">
        <v>27.74</v>
      </c>
      <c r="F40" t="n">
        <v>24.38</v>
      </c>
      <c r="G40" t="n">
        <v>60.95</v>
      </c>
      <c r="H40" t="n">
        <v>0.93</v>
      </c>
      <c r="I40" t="n">
        <v>24</v>
      </c>
      <c r="J40" t="n">
        <v>200.31</v>
      </c>
      <c r="K40" t="n">
        <v>53.44</v>
      </c>
      <c r="L40" t="n">
        <v>10.5</v>
      </c>
      <c r="M40" t="n">
        <v>22</v>
      </c>
      <c r="N40" t="n">
        <v>41.38</v>
      </c>
      <c r="O40" t="n">
        <v>24939.35</v>
      </c>
      <c r="P40" t="n">
        <v>323.82</v>
      </c>
      <c r="Q40" t="n">
        <v>452.6</v>
      </c>
      <c r="R40" t="n">
        <v>83.7</v>
      </c>
      <c r="S40" t="n">
        <v>57.64</v>
      </c>
      <c r="T40" t="n">
        <v>10869.56</v>
      </c>
      <c r="U40" t="n">
        <v>0.6899999999999999</v>
      </c>
      <c r="V40" t="n">
        <v>0.87</v>
      </c>
      <c r="W40" t="n">
        <v>6.83</v>
      </c>
      <c r="X40" t="n">
        <v>0.65</v>
      </c>
      <c r="Y40" t="n">
        <v>1</v>
      </c>
      <c r="Z40" t="n">
        <v>10</v>
      </c>
      <c r="AA40" t="n">
        <v>542.4578861462979</v>
      </c>
      <c r="AB40" t="n">
        <v>742.2148113782984</v>
      </c>
      <c r="AC40" t="n">
        <v>671.378871485383</v>
      </c>
      <c r="AD40" t="n">
        <v>542457.8861462979</v>
      </c>
      <c r="AE40" t="n">
        <v>742214.8113782983</v>
      </c>
      <c r="AF40" t="n">
        <v>1.931148333983956e-05</v>
      </c>
      <c r="AG40" t="n">
        <v>33</v>
      </c>
      <c r="AH40" t="n">
        <v>671378.871485383</v>
      </c>
    </row>
    <row r="41">
      <c r="A41" t="n">
        <v>39</v>
      </c>
      <c r="B41" t="n">
        <v>95</v>
      </c>
      <c r="C41" t="inlineStr">
        <is>
          <t xml:space="preserve">CONCLUIDO	</t>
        </is>
      </c>
      <c r="D41" t="n">
        <v>3.6129</v>
      </c>
      <c r="E41" t="n">
        <v>27.68</v>
      </c>
      <c r="F41" t="n">
        <v>24.35</v>
      </c>
      <c r="G41" t="n">
        <v>63.53</v>
      </c>
      <c r="H41" t="n">
        <v>0.95</v>
      </c>
      <c r="I41" t="n">
        <v>23</v>
      </c>
      <c r="J41" t="n">
        <v>200.71</v>
      </c>
      <c r="K41" t="n">
        <v>53.44</v>
      </c>
      <c r="L41" t="n">
        <v>10.75</v>
      </c>
      <c r="M41" t="n">
        <v>21</v>
      </c>
      <c r="N41" t="n">
        <v>41.52</v>
      </c>
      <c r="O41" t="n">
        <v>24987.71</v>
      </c>
      <c r="P41" t="n">
        <v>323.46</v>
      </c>
      <c r="Q41" t="n">
        <v>452.6</v>
      </c>
      <c r="R41" t="n">
        <v>82.73999999999999</v>
      </c>
      <c r="S41" t="n">
        <v>57.64</v>
      </c>
      <c r="T41" t="n">
        <v>10395.19</v>
      </c>
      <c r="U41" t="n">
        <v>0.7</v>
      </c>
      <c r="V41" t="n">
        <v>0.87</v>
      </c>
      <c r="W41" t="n">
        <v>6.83</v>
      </c>
      <c r="X41" t="n">
        <v>0.63</v>
      </c>
      <c r="Y41" t="n">
        <v>1</v>
      </c>
      <c r="Z41" t="n">
        <v>10</v>
      </c>
      <c r="AA41" t="n">
        <v>541.6363112456901</v>
      </c>
      <c r="AB41" t="n">
        <v>741.0906963539601</v>
      </c>
      <c r="AC41" t="n">
        <v>670.3620404212623</v>
      </c>
      <c r="AD41" t="n">
        <v>541636.3112456901</v>
      </c>
      <c r="AE41" t="n">
        <v>741090.6963539601</v>
      </c>
      <c r="AF41" t="n">
        <v>1.935433941538083e-05</v>
      </c>
      <c r="AG41" t="n">
        <v>33</v>
      </c>
      <c r="AH41" t="n">
        <v>670362.0404212624</v>
      </c>
    </row>
    <row r="42">
      <c r="A42" t="n">
        <v>40</v>
      </c>
      <c r="B42" t="n">
        <v>95</v>
      </c>
      <c r="C42" t="inlineStr">
        <is>
          <t xml:space="preserve">CONCLUIDO	</t>
        </is>
      </c>
      <c r="D42" t="n">
        <v>3.6201</v>
      </c>
      <c r="E42" t="n">
        <v>27.62</v>
      </c>
      <c r="F42" t="n">
        <v>24.34</v>
      </c>
      <c r="G42" t="n">
        <v>66.37</v>
      </c>
      <c r="H42" t="n">
        <v>0.97</v>
      </c>
      <c r="I42" t="n">
        <v>22</v>
      </c>
      <c r="J42" t="n">
        <v>201.1</v>
      </c>
      <c r="K42" t="n">
        <v>53.44</v>
      </c>
      <c r="L42" t="n">
        <v>11</v>
      </c>
      <c r="M42" t="n">
        <v>20</v>
      </c>
      <c r="N42" t="n">
        <v>41.66</v>
      </c>
      <c r="O42" t="n">
        <v>25036.12</v>
      </c>
      <c r="P42" t="n">
        <v>322.77</v>
      </c>
      <c r="Q42" t="n">
        <v>452.66</v>
      </c>
      <c r="R42" t="n">
        <v>82.04000000000001</v>
      </c>
      <c r="S42" t="n">
        <v>57.64</v>
      </c>
      <c r="T42" t="n">
        <v>10048.35</v>
      </c>
      <c r="U42" t="n">
        <v>0.7</v>
      </c>
      <c r="V42" t="n">
        <v>0.87</v>
      </c>
      <c r="W42" t="n">
        <v>6.84</v>
      </c>
      <c r="X42" t="n">
        <v>0.61</v>
      </c>
      <c r="Y42" t="n">
        <v>1</v>
      </c>
      <c r="Z42" t="n">
        <v>10</v>
      </c>
      <c r="AA42" t="n">
        <v>531.7233813833592</v>
      </c>
      <c r="AB42" t="n">
        <v>727.5273883887182</v>
      </c>
      <c r="AC42" t="n">
        <v>658.093195532001</v>
      </c>
      <c r="AD42" t="n">
        <v>531723.3813833592</v>
      </c>
      <c r="AE42" t="n">
        <v>727527.3883887182</v>
      </c>
      <c r="AF42" t="n">
        <v>1.939290988336797e-05</v>
      </c>
      <c r="AG42" t="n">
        <v>32</v>
      </c>
      <c r="AH42" t="n">
        <v>658093.195532001</v>
      </c>
    </row>
    <row r="43">
      <c r="A43" t="n">
        <v>41</v>
      </c>
      <c r="B43" t="n">
        <v>95</v>
      </c>
      <c r="C43" t="inlineStr">
        <is>
          <t xml:space="preserve">CONCLUIDO	</t>
        </is>
      </c>
      <c r="D43" t="n">
        <v>3.6223</v>
      </c>
      <c r="E43" t="n">
        <v>27.61</v>
      </c>
      <c r="F43" t="n">
        <v>24.32</v>
      </c>
      <c r="G43" t="n">
        <v>66.33</v>
      </c>
      <c r="H43" t="n">
        <v>0.99</v>
      </c>
      <c r="I43" t="n">
        <v>22</v>
      </c>
      <c r="J43" t="n">
        <v>201.49</v>
      </c>
      <c r="K43" t="n">
        <v>53.44</v>
      </c>
      <c r="L43" t="n">
        <v>11.25</v>
      </c>
      <c r="M43" t="n">
        <v>20</v>
      </c>
      <c r="N43" t="n">
        <v>41.81</v>
      </c>
      <c r="O43" t="n">
        <v>25084.58</v>
      </c>
      <c r="P43" t="n">
        <v>322.57</v>
      </c>
      <c r="Q43" t="n">
        <v>452.58</v>
      </c>
      <c r="R43" t="n">
        <v>81.84999999999999</v>
      </c>
      <c r="S43" t="n">
        <v>57.64</v>
      </c>
      <c r="T43" t="n">
        <v>9953.059999999999</v>
      </c>
      <c r="U43" t="n">
        <v>0.7</v>
      </c>
      <c r="V43" t="n">
        <v>0.87</v>
      </c>
      <c r="W43" t="n">
        <v>6.83</v>
      </c>
      <c r="X43" t="n">
        <v>0.59</v>
      </c>
      <c r="Y43" t="n">
        <v>1</v>
      </c>
      <c r="Z43" t="n">
        <v>10</v>
      </c>
      <c r="AA43" t="n">
        <v>531.4178143423301</v>
      </c>
      <c r="AB43" t="n">
        <v>727.1092980825159</v>
      </c>
      <c r="AC43" t="n">
        <v>657.7150071778292</v>
      </c>
      <c r="AD43" t="n">
        <v>531417.8143423301</v>
      </c>
      <c r="AE43" t="n">
        <v>727109.2980825159</v>
      </c>
      <c r="AF43" t="n">
        <v>1.940469530414182e-05</v>
      </c>
      <c r="AG43" t="n">
        <v>32</v>
      </c>
      <c r="AH43" t="n">
        <v>657715.0071778292</v>
      </c>
    </row>
    <row r="44">
      <c r="A44" t="n">
        <v>42</v>
      </c>
      <c r="B44" t="n">
        <v>95</v>
      </c>
      <c r="C44" t="inlineStr">
        <is>
          <t xml:space="preserve">CONCLUIDO	</t>
        </is>
      </c>
      <c r="D44" t="n">
        <v>3.6215</v>
      </c>
      <c r="E44" t="n">
        <v>27.61</v>
      </c>
      <c r="F44" t="n">
        <v>24.33</v>
      </c>
      <c r="G44" t="n">
        <v>66.34</v>
      </c>
      <c r="H44" t="n">
        <v>1.01</v>
      </c>
      <c r="I44" t="n">
        <v>22</v>
      </c>
      <c r="J44" t="n">
        <v>201.88</v>
      </c>
      <c r="K44" t="n">
        <v>53.44</v>
      </c>
      <c r="L44" t="n">
        <v>11.5</v>
      </c>
      <c r="M44" t="n">
        <v>20</v>
      </c>
      <c r="N44" t="n">
        <v>41.95</v>
      </c>
      <c r="O44" t="n">
        <v>25133.09</v>
      </c>
      <c r="P44" t="n">
        <v>322.11</v>
      </c>
      <c r="Q44" t="n">
        <v>452.61</v>
      </c>
      <c r="R44" t="n">
        <v>81.87</v>
      </c>
      <c r="S44" t="n">
        <v>57.64</v>
      </c>
      <c r="T44" t="n">
        <v>9964.290000000001</v>
      </c>
      <c r="U44" t="n">
        <v>0.7</v>
      </c>
      <c r="V44" t="n">
        <v>0.87</v>
      </c>
      <c r="W44" t="n">
        <v>6.83</v>
      </c>
      <c r="X44" t="n">
        <v>0.6</v>
      </c>
      <c r="Y44" t="n">
        <v>1</v>
      </c>
      <c r="Z44" t="n">
        <v>10</v>
      </c>
      <c r="AA44" t="n">
        <v>531.1763190857785</v>
      </c>
      <c r="AB44" t="n">
        <v>726.7788736184832</v>
      </c>
      <c r="AC44" t="n">
        <v>657.41611796089</v>
      </c>
      <c r="AD44" t="n">
        <v>531176.3190857784</v>
      </c>
      <c r="AE44" t="n">
        <v>726778.8736184832</v>
      </c>
      <c r="AF44" t="n">
        <v>1.940040969658769e-05</v>
      </c>
      <c r="AG44" t="n">
        <v>32</v>
      </c>
      <c r="AH44" t="n">
        <v>657416.1179608901</v>
      </c>
    </row>
    <row r="45">
      <c r="A45" t="n">
        <v>43</v>
      </c>
      <c r="B45" t="n">
        <v>95</v>
      </c>
      <c r="C45" t="inlineStr">
        <is>
          <t xml:space="preserve">CONCLUIDO	</t>
        </is>
      </c>
      <c r="D45" t="n">
        <v>3.6309</v>
      </c>
      <c r="E45" t="n">
        <v>27.54</v>
      </c>
      <c r="F45" t="n">
        <v>24.29</v>
      </c>
      <c r="G45" t="n">
        <v>69.40000000000001</v>
      </c>
      <c r="H45" t="n">
        <v>1.03</v>
      </c>
      <c r="I45" t="n">
        <v>21</v>
      </c>
      <c r="J45" t="n">
        <v>202.28</v>
      </c>
      <c r="K45" t="n">
        <v>53.44</v>
      </c>
      <c r="L45" t="n">
        <v>11.75</v>
      </c>
      <c r="M45" t="n">
        <v>19</v>
      </c>
      <c r="N45" t="n">
        <v>42.09</v>
      </c>
      <c r="O45" t="n">
        <v>25181.64</v>
      </c>
      <c r="P45" t="n">
        <v>321.72</v>
      </c>
      <c r="Q45" t="n">
        <v>452.63</v>
      </c>
      <c r="R45" t="n">
        <v>80.91</v>
      </c>
      <c r="S45" t="n">
        <v>57.64</v>
      </c>
      <c r="T45" t="n">
        <v>9487.030000000001</v>
      </c>
      <c r="U45" t="n">
        <v>0.71</v>
      </c>
      <c r="V45" t="n">
        <v>0.87</v>
      </c>
      <c r="W45" t="n">
        <v>6.82</v>
      </c>
      <c r="X45" t="n">
        <v>0.57</v>
      </c>
      <c r="Y45" t="n">
        <v>1</v>
      </c>
      <c r="Z45" t="n">
        <v>10</v>
      </c>
      <c r="AA45" t="n">
        <v>530.2381757867893</v>
      </c>
      <c r="AB45" t="n">
        <v>725.495264568845</v>
      </c>
      <c r="AC45" t="n">
        <v>656.2550147573927</v>
      </c>
      <c r="AD45" t="n">
        <v>530238.1757867893</v>
      </c>
      <c r="AE45" t="n">
        <v>725495.2645688449</v>
      </c>
      <c r="AF45" t="n">
        <v>1.945076558534868e-05</v>
      </c>
      <c r="AG45" t="n">
        <v>32</v>
      </c>
      <c r="AH45" t="n">
        <v>656255.0147573927</v>
      </c>
    </row>
    <row r="46">
      <c r="A46" t="n">
        <v>44</v>
      </c>
      <c r="B46" t="n">
        <v>95</v>
      </c>
      <c r="C46" t="inlineStr">
        <is>
          <t xml:space="preserve">CONCLUIDO	</t>
        </is>
      </c>
      <c r="D46" t="n">
        <v>3.6297</v>
      </c>
      <c r="E46" t="n">
        <v>27.55</v>
      </c>
      <c r="F46" t="n">
        <v>24.3</v>
      </c>
      <c r="G46" t="n">
        <v>69.43000000000001</v>
      </c>
      <c r="H46" t="n">
        <v>1.05</v>
      </c>
      <c r="I46" t="n">
        <v>21</v>
      </c>
      <c r="J46" t="n">
        <v>202.67</v>
      </c>
      <c r="K46" t="n">
        <v>53.44</v>
      </c>
      <c r="L46" t="n">
        <v>12</v>
      </c>
      <c r="M46" t="n">
        <v>19</v>
      </c>
      <c r="N46" t="n">
        <v>42.24</v>
      </c>
      <c r="O46" t="n">
        <v>25230.25</v>
      </c>
      <c r="P46" t="n">
        <v>321.44</v>
      </c>
      <c r="Q46" t="n">
        <v>452.57</v>
      </c>
      <c r="R46" t="n">
        <v>81.08</v>
      </c>
      <c r="S46" t="n">
        <v>57.64</v>
      </c>
      <c r="T46" t="n">
        <v>9574.780000000001</v>
      </c>
      <c r="U46" t="n">
        <v>0.71</v>
      </c>
      <c r="V46" t="n">
        <v>0.87</v>
      </c>
      <c r="W46" t="n">
        <v>6.83</v>
      </c>
      <c r="X46" t="n">
        <v>0.58</v>
      </c>
      <c r="Y46" t="n">
        <v>1</v>
      </c>
      <c r="Z46" t="n">
        <v>10</v>
      </c>
      <c r="AA46" t="n">
        <v>530.1436769608893</v>
      </c>
      <c r="AB46" t="n">
        <v>725.3659671062545</v>
      </c>
      <c r="AC46" t="n">
        <v>656.1380572631617</v>
      </c>
      <c r="AD46" t="n">
        <v>530143.6769608893</v>
      </c>
      <c r="AE46" t="n">
        <v>725365.9671062545</v>
      </c>
      <c r="AF46" t="n">
        <v>1.944433717401749e-05</v>
      </c>
      <c r="AG46" t="n">
        <v>32</v>
      </c>
      <c r="AH46" t="n">
        <v>656138.0572631618</v>
      </c>
    </row>
    <row r="47">
      <c r="A47" t="n">
        <v>45</v>
      </c>
      <c r="B47" t="n">
        <v>95</v>
      </c>
      <c r="C47" t="inlineStr">
        <is>
          <t xml:space="preserve">CONCLUIDO	</t>
        </is>
      </c>
      <c r="D47" t="n">
        <v>3.6368</v>
      </c>
      <c r="E47" t="n">
        <v>27.5</v>
      </c>
      <c r="F47" t="n">
        <v>24.28</v>
      </c>
      <c r="G47" t="n">
        <v>72.84999999999999</v>
      </c>
      <c r="H47" t="n">
        <v>1.07</v>
      </c>
      <c r="I47" t="n">
        <v>20</v>
      </c>
      <c r="J47" t="n">
        <v>203.07</v>
      </c>
      <c r="K47" t="n">
        <v>53.44</v>
      </c>
      <c r="L47" t="n">
        <v>12.25</v>
      </c>
      <c r="M47" t="n">
        <v>18</v>
      </c>
      <c r="N47" t="n">
        <v>42.38</v>
      </c>
      <c r="O47" t="n">
        <v>25279.03</v>
      </c>
      <c r="P47" t="n">
        <v>320.83</v>
      </c>
      <c r="Q47" t="n">
        <v>452.68</v>
      </c>
      <c r="R47" t="n">
        <v>80.61</v>
      </c>
      <c r="S47" t="n">
        <v>57.64</v>
      </c>
      <c r="T47" t="n">
        <v>9344.32</v>
      </c>
      <c r="U47" t="n">
        <v>0.72</v>
      </c>
      <c r="V47" t="n">
        <v>0.87</v>
      </c>
      <c r="W47" t="n">
        <v>6.83</v>
      </c>
      <c r="X47" t="n">
        <v>0.5600000000000001</v>
      </c>
      <c r="Y47" t="n">
        <v>1</v>
      </c>
      <c r="Z47" t="n">
        <v>10</v>
      </c>
      <c r="AA47" t="n">
        <v>529.240473783956</v>
      </c>
      <c r="AB47" t="n">
        <v>724.1301646730625</v>
      </c>
      <c r="AC47" t="n">
        <v>655.0201980797339</v>
      </c>
      <c r="AD47" t="n">
        <v>529240.4737839559</v>
      </c>
      <c r="AE47" t="n">
        <v>724130.1646730625</v>
      </c>
      <c r="AF47" t="n">
        <v>1.948237194106037e-05</v>
      </c>
      <c r="AG47" t="n">
        <v>32</v>
      </c>
      <c r="AH47" t="n">
        <v>655020.1980797339</v>
      </c>
    </row>
    <row r="48">
      <c r="A48" t="n">
        <v>46</v>
      </c>
      <c r="B48" t="n">
        <v>95</v>
      </c>
      <c r="C48" t="inlineStr">
        <is>
          <t xml:space="preserve">CONCLUIDO	</t>
        </is>
      </c>
      <c r="D48" t="n">
        <v>3.6375</v>
      </c>
      <c r="E48" t="n">
        <v>27.49</v>
      </c>
      <c r="F48" t="n">
        <v>24.28</v>
      </c>
      <c r="G48" t="n">
        <v>72.83</v>
      </c>
      <c r="H48" t="n">
        <v>1.09</v>
      </c>
      <c r="I48" t="n">
        <v>20</v>
      </c>
      <c r="J48" t="n">
        <v>203.46</v>
      </c>
      <c r="K48" t="n">
        <v>53.44</v>
      </c>
      <c r="L48" t="n">
        <v>12.5</v>
      </c>
      <c r="M48" t="n">
        <v>18</v>
      </c>
      <c r="N48" t="n">
        <v>42.53</v>
      </c>
      <c r="O48" t="n">
        <v>25327.74</v>
      </c>
      <c r="P48" t="n">
        <v>320.85</v>
      </c>
      <c r="Q48" t="n">
        <v>452.6</v>
      </c>
      <c r="R48" t="n">
        <v>80.33</v>
      </c>
      <c r="S48" t="n">
        <v>57.64</v>
      </c>
      <c r="T48" t="n">
        <v>9205.15</v>
      </c>
      <c r="U48" t="n">
        <v>0.72</v>
      </c>
      <c r="V48" t="n">
        <v>0.87</v>
      </c>
      <c r="W48" t="n">
        <v>6.83</v>
      </c>
      <c r="X48" t="n">
        <v>0.55</v>
      </c>
      <c r="Y48" t="n">
        <v>1</v>
      </c>
      <c r="Z48" t="n">
        <v>10</v>
      </c>
      <c r="AA48" t="n">
        <v>529.2072206887484</v>
      </c>
      <c r="AB48" t="n">
        <v>724.0846663211763</v>
      </c>
      <c r="AC48" t="n">
        <v>654.9790420266944</v>
      </c>
      <c r="AD48" t="n">
        <v>529207.2206887484</v>
      </c>
      <c r="AE48" t="n">
        <v>724084.6663211763</v>
      </c>
      <c r="AF48" t="n">
        <v>1.948612184767023e-05</v>
      </c>
      <c r="AG48" t="n">
        <v>32</v>
      </c>
      <c r="AH48" t="n">
        <v>654979.0420266944</v>
      </c>
    </row>
    <row r="49">
      <c r="A49" t="n">
        <v>47</v>
      </c>
      <c r="B49" t="n">
        <v>95</v>
      </c>
      <c r="C49" t="inlineStr">
        <is>
          <t xml:space="preserve">CONCLUIDO	</t>
        </is>
      </c>
      <c r="D49" t="n">
        <v>3.6446</v>
      </c>
      <c r="E49" t="n">
        <v>27.44</v>
      </c>
      <c r="F49" t="n">
        <v>24.26</v>
      </c>
      <c r="G49" t="n">
        <v>76.62</v>
      </c>
      <c r="H49" t="n">
        <v>1.11</v>
      </c>
      <c r="I49" t="n">
        <v>19</v>
      </c>
      <c r="J49" t="n">
        <v>203.86</v>
      </c>
      <c r="K49" t="n">
        <v>53.44</v>
      </c>
      <c r="L49" t="n">
        <v>12.75</v>
      </c>
      <c r="M49" t="n">
        <v>17</v>
      </c>
      <c r="N49" t="n">
        <v>42.67</v>
      </c>
      <c r="O49" t="n">
        <v>25376.49</v>
      </c>
      <c r="P49" t="n">
        <v>319.6</v>
      </c>
      <c r="Q49" t="n">
        <v>452.57</v>
      </c>
      <c r="R49" t="n">
        <v>79.64</v>
      </c>
      <c r="S49" t="n">
        <v>57.64</v>
      </c>
      <c r="T49" t="n">
        <v>8861.67</v>
      </c>
      <c r="U49" t="n">
        <v>0.72</v>
      </c>
      <c r="V49" t="n">
        <v>0.87</v>
      </c>
      <c r="W49" t="n">
        <v>6.83</v>
      </c>
      <c r="X49" t="n">
        <v>0.54</v>
      </c>
      <c r="Y49" t="n">
        <v>1</v>
      </c>
      <c r="Z49" t="n">
        <v>10</v>
      </c>
      <c r="AA49" t="n">
        <v>527.8830547019166</v>
      </c>
      <c r="AB49" t="n">
        <v>722.2728839999128</v>
      </c>
      <c r="AC49" t="n">
        <v>653.3401736673198</v>
      </c>
      <c r="AD49" t="n">
        <v>527883.0547019166</v>
      </c>
      <c r="AE49" t="n">
        <v>722272.8839999128</v>
      </c>
      <c r="AF49" t="n">
        <v>1.95241566147131e-05</v>
      </c>
      <c r="AG49" t="n">
        <v>32</v>
      </c>
      <c r="AH49" t="n">
        <v>653340.1736673198</v>
      </c>
    </row>
    <row r="50">
      <c r="A50" t="n">
        <v>48</v>
      </c>
      <c r="B50" t="n">
        <v>95</v>
      </c>
      <c r="C50" t="inlineStr">
        <is>
          <t xml:space="preserve">CONCLUIDO	</t>
        </is>
      </c>
      <c r="D50" t="n">
        <v>3.6481</v>
      </c>
      <c r="E50" t="n">
        <v>27.41</v>
      </c>
      <c r="F50" t="n">
        <v>24.24</v>
      </c>
      <c r="G50" t="n">
        <v>76.53</v>
      </c>
      <c r="H50" t="n">
        <v>1.13</v>
      </c>
      <c r="I50" t="n">
        <v>19</v>
      </c>
      <c r="J50" t="n">
        <v>204.25</v>
      </c>
      <c r="K50" t="n">
        <v>53.44</v>
      </c>
      <c r="L50" t="n">
        <v>13</v>
      </c>
      <c r="M50" t="n">
        <v>17</v>
      </c>
      <c r="N50" t="n">
        <v>42.82</v>
      </c>
      <c r="O50" t="n">
        <v>25425.3</v>
      </c>
      <c r="P50" t="n">
        <v>319.52</v>
      </c>
      <c r="Q50" t="n">
        <v>452.58</v>
      </c>
      <c r="R50" t="n">
        <v>79.01000000000001</v>
      </c>
      <c r="S50" t="n">
        <v>57.64</v>
      </c>
      <c r="T50" t="n">
        <v>8546.620000000001</v>
      </c>
      <c r="U50" t="n">
        <v>0.73</v>
      </c>
      <c r="V50" t="n">
        <v>0.87</v>
      </c>
      <c r="W50" t="n">
        <v>6.82</v>
      </c>
      <c r="X50" t="n">
        <v>0.51</v>
      </c>
      <c r="Y50" t="n">
        <v>1</v>
      </c>
      <c r="Z50" t="n">
        <v>10</v>
      </c>
      <c r="AA50" t="n">
        <v>527.5758053447963</v>
      </c>
      <c r="AB50" t="n">
        <v>721.8524918746157</v>
      </c>
      <c r="AC50" t="n">
        <v>652.959903176437</v>
      </c>
      <c r="AD50" t="n">
        <v>527575.8053447963</v>
      </c>
      <c r="AE50" t="n">
        <v>721852.4918746157</v>
      </c>
      <c r="AF50" t="n">
        <v>1.954290614776241e-05</v>
      </c>
      <c r="AG50" t="n">
        <v>32</v>
      </c>
      <c r="AH50" t="n">
        <v>652959.903176437</v>
      </c>
    </row>
    <row r="51">
      <c r="A51" t="n">
        <v>49</v>
      </c>
      <c r="B51" t="n">
        <v>95</v>
      </c>
      <c r="C51" t="inlineStr">
        <is>
          <t xml:space="preserve">CONCLUIDO	</t>
        </is>
      </c>
      <c r="D51" t="n">
        <v>3.6468</v>
      </c>
      <c r="E51" t="n">
        <v>27.42</v>
      </c>
      <c r="F51" t="n">
        <v>24.25</v>
      </c>
      <c r="G51" t="n">
        <v>76.56</v>
      </c>
      <c r="H51" t="n">
        <v>1.15</v>
      </c>
      <c r="I51" t="n">
        <v>19</v>
      </c>
      <c r="J51" t="n">
        <v>204.65</v>
      </c>
      <c r="K51" t="n">
        <v>53.44</v>
      </c>
      <c r="L51" t="n">
        <v>13.25</v>
      </c>
      <c r="M51" t="n">
        <v>17</v>
      </c>
      <c r="N51" t="n">
        <v>42.96</v>
      </c>
      <c r="O51" t="n">
        <v>25474.16</v>
      </c>
      <c r="P51" t="n">
        <v>319.38</v>
      </c>
      <c r="Q51" t="n">
        <v>452.62</v>
      </c>
      <c r="R51" t="n">
        <v>79.25</v>
      </c>
      <c r="S51" t="n">
        <v>57.64</v>
      </c>
      <c r="T51" t="n">
        <v>8667.41</v>
      </c>
      <c r="U51" t="n">
        <v>0.73</v>
      </c>
      <c r="V51" t="n">
        <v>0.87</v>
      </c>
      <c r="W51" t="n">
        <v>6.83</v>
      </c>
      <c r="X51" t="n">
        <v>0.52</v>
      </c>
      <c r="Y51" t="n">
        <v>1</v>
      </c>
      <c r="Z51" t="n">
        <v>10</v>
      </c>
      <c r="AA51" t="n">
        <v>527.5803126422935</v>
      </c>
      <c r="AB51" t="n">
        <v>721.8586589578995</v>
      </c>
      <c r="AC51" t="n">
        <v>652.9654816819478</v>
      </c>
      <c r="AD51" t="n">
        <v>527580.3126422935</v>
      </c>
      <c r="AE51" t="n">
        <v>721858.6589578994</v>
      </c>
      <c r="AF51" t="n">
        <v>1.953594203548695e-05</v>
      </c>
      <c r="AG51" t="n">
        <v>32</v>
      </c>
      <c r="AH51" t="n">
        <v>652965.4816819478</v>
      </c>
    </row>
    <row r="52">
      <c r="A52" t="n">
        <v>50</v>
      </c>
      <c r="B52" t="n">
        <v>95</v>
      </c>
      <c r="C52" t="inlineStr">
        <is>
          <t xml:space="preserve">CONCLUIDO	</t>
        </is>
      </c>
      <c r="D52" t="n">
        <v>3.6586</v>
      </c>
      <c r="E52" t="n">
        <v>27.33</v>
      </c>
      <c r="F52" t="n">
        <v>24.19</v>
      </c>
      <c r="G52" t="n">
        <v>80.65000000000001</v>
      </c>
      <c r="H52" t="n">
        <v>1.17</v>
      </c>
      <c r="I52" t="n">
        <v>18</v>
      </c>
      <c r="J52" t="n">
        <v>205.05</v>
      </c>
      <c r="K52" t="n">
        <v>53.44</v>
      </c>
      <c r="L52" t="n">
        <v>13.5</v>
      </c>
      <c r="M52" t="n">
        <v>16</v>
      </c>
      <c r="N52" t="n">
        <v>43.11</v>
      </c>
      <c r="O52" t="n">
        <v>25523.06</v>
      </c>
      <c r="P52" t="n">
        <v>318.47</v>
      </c>
      <c r="Q52" t="n">
        <v>452.6</v>
      </c>
      <c r="R52" t="n">
        <v>77.65000000000001</v>
      </c>
      <c r="S52" t="n">
        <v>57.64</v>
      </c>
      <c r="T52" t="n">
        <v>7874.36</v>
      </c>
      <c r="U52" t="n">
        <v>0.74</v>
      </c>
      <c r="V52" t="n">
        <v>0.88</v>
      </c>
      <c r="W52" t="n">
        <v>6.82</v>
      </c>
      <c r="X52" t="n">
        <v>0.47</v>
      </c>
      <c r="Y52" t="n">
        <v>1</v>
      </c>
      <c r="Z52" t="n">
        <v>10</v>
      </c>
      <c r="AA52" t="n">
        <v>526.1337870566638</v>
      </c>
      <c r="AB52" t="n">
        <v>719.8794588354358</v>
      </c>
      <c r="AC52" t="n">
        <v>651.1751736413473</v>
      </c>
      <c r="AD52" t="n">
        <v>526133.7870566638</v>
      </c>
      <c r="AE52" t="n">
        <v>719879.4588354358</v>
      </c>
      <c r="AF52" t="n">
        <v>1.959915474691032e-05</v>
      </c>
      <c r="AG52" t="n">
        <v>32</v>
      </c>
      <c r="AH52" t="n">
        <v>651175.1736413473</v>
      </c>
    </row>
    <row r="53">
      <c r="A53" t="n">
        <v>51</v>
      </c>
      <c r="B53" t="n">
        <v>95</v>
      </c>
      <c r="C53" t="inlineStr">
        <is>
          <t xml:space="preserve">CONCLUIDO	</t>
        </is>
      </c>
      <c r="D53" t="n">
        <v>3.655</v>
      </c>
      <c r="E53" t="n">
        <v>27.36</v>
      </c>
      <c r="F53" t="n">
        <v>24.22</v>
      </c>
      <c r="G53" t="n">
        <v>80.73999999999999</v>
      </c>
      <c r="H53" t="n">
        <v>1.19</v>
      </c>
      <c r="I53" t="n">
        <v>18</v>
      </c>
      <c r="J53" t="n">
        <v>205.44</v>
      </c>
      <c r="K53" t="n">
        <v>53.44</v>
      </c>
      <c r="L53" t="n">
        <v>13.75</v>
      </c>
      <c r="M53" t="n">
        <v>16</v>
      </c>
      <c r="N53" t="n">
        <v>43.26</v>
      </c>
      <c r="O53" t="n">
        <v>25572.02</v>
      </c>
      <c r="P53" t="n">
        <v>319.03</v>
      </c>
      <c r="Q53" t="n">
        <v>452.56</v>
      </c>
      <c r="R53" t="n">
        <v>78.64</v>
      </c>
      <c r="S53" t="n">
        <v>57.64</v>
      </c>
      <c r="T53" t="n">
        <v>8367.709999999999</v>
      </c>
      <c r="U53" t="n">
        <v>0.73</v>
      </c>
      <c r="V53" t="n">
        <v>0.88</v>
      </c>
      <c r="W53" t="n">
        <v>6.82</v>
      </c>
      <c r="X53" t="n">
        <v>0.5</v>
      </c>
      <c r="Y53" t="n">
        <v>1</v>
      </c>
      <c r="Z53" t="n">
        <v>10</v>
      </c>
      <c r="AA53" t="n">
        <v>526.7746419371662</v>
      </c>
      <c r="AB53" t="n">
        <v>720.7563047554614</v>
      </c>
      <c r="AC53" t="n">
        <v>651.9683346174264</v>
      </c>
      <c r="AD53" t="n">
        <v>526774.6419371662</v>
      </c>
      <c r="AE53" t="n">
        <v>720756.3047554614</v>
      </c>
      <c r="AF53" t="n">
        <v>1.957986951291675e-05</v>
      </c>
      <c r="AG53" t="n">
        <v>32</v>
      </c>
      <c r="AH53" t="n">
        <v>651968.3346174264</v>
      </c>
    </row>
    <row r="54">
      <c r="A54" t="n">
        <v>52</v>
      </c>
      <c r="B54" t="n">
        <v>95</v>
      </c>
      <c r="C54" t="inlineStr">
        <is>
          <t xml:space="preserve">CONCLUIDO	</t>
        </is>
      </c>
      <c r="D54" t="n">
        <v>3.658</v>
      </c>
      <c r="E54" t="n">
        <v>27.34</v>
      </c>
      <c r="F54" t="n">
        <v>24.2</v>
      </c>
      <c r="G54" t="n">
        <v>80.66</v>
      </c>
      <c r="H54" t="n">
        <v>1.21</v>
      </c>
      <c r="I54" t="n">
        <v>18</v>
      </c>
      <c r="J54" t="n">
        <v>205.84</v>
      </c>
      <c r="K54" t="n">
        <v>53.44</v>
      </c>
      <c r="L54" t="n">
        <v>14</v>
      </c>
      <c r="M54" t="n">
        <v>16</v>
      </c>
      <c r="N54" t="n">
        <v>43.4</v>
      </c>
      <c r="O54" t="n">
        <v>25621.03</v>
      </c>
      <c r="P54" t="n">
        <v>318.08</v>
      </c>
      <c r="Q54" t="n">
        <v>452.59</v>
      </c>
      <c r="R54" t="n">
        <v>77.76000000000001</v>
      </c>
      <c r="S54" t="n">
        <v>57.64</v>
      </c>
      <c r="T54" t="n">
        <v>7928.76</v>
      </c>
      <c r="U54" t="n">
        <v>0.74</v>
      </c>
      <c r="V54" t="n">
        <v>0.88</v>
      </c>
      <c r="W54" t="n">
        <v>6.82</v>
      </c>
      <c r="X54" t="n">
        <v>0.47</v>
      </c>
      <c r="Y54" t="n">
        <v>1</v>
      </c>
      <c r="Z54" t="n">
        <v>10</v>
      </c>
      <c r="AA54" t="n">
        <v>525.926773417406</v>
      </c>
      <c r="AB54" t="n">
        <v>719.5962136414061</v>
      </c>
      <c r="AC54" t="n">
        <v>650.9189609710986</v>
      </c>
      <c r="AD54" t="n">
        <v>525926.773417406</v>
      </c>
      <c r="AE54" t="n">
        <v>719596.213641406</v>
      </c>
      <c r="AF54" t="n">
        <v>1.959594054124472e-05</v>
      </c>
      <c r="AG54" t="n">
        <v>32</v>
      </c>
      <c r="AH54" t="n">
        <v>650918.9609710986</v>
      </c>
    </row>
    <row r="55">
      <c r="A55" t="n">
        <v>53</v>
      </c>
      <c r="B55" t="n">
        <v>95</v>
      </c>
      <c r="C55" t="inlineStr">
        <is>
          <t xml:space="preserve">CONCLUIDO	</t>
        </is>
      </c>
      <c r="D55" t="n">
        <v>3.6657</v>
      </c>
      <c r="E55" t="n">
        <v>27.28</v>
      </c>
      <c r="F55" t="n">
        <v>24.18</v>
      </c>
      <c r="G55" t="n">
        <v>85.34</v>
      </c>
      <c r="H55" t="n">
        <v>1.23</v>
      </c>
      <c r="I55" t="n">
        <v>17</v>
      </c>
      <c r="J55" t="n">
        <v>206.24</v>
      </c>
      <c r="K55" t="n">
        <v>53.44</v>
      </c>
      <c r="L55" t="n">
        <v>14.25</v>
      </c>
      <c r="M55" t="n">
        <v>15</v>
      </c>
      <c r="N55" t="n">
        <v>43.55</v>
      </c>
      <c r="O55" t="n">
        <v>25670.09</v>
      </c>
      <c r="P55" t="n">
        <v>317.03</v>
      </c>
      <c r="Q55" t="n">
        <v>452.56</v>
      </c>
      <c r="R55" t="n">
        <v>76.91</v>
      </c>
      <c r="S55" t="n">
        <v>57.64</v>
      </c>
      <c r="T55" t="n">
        <v>7506.31</v>
      </c>
      <c r="U55" t="n">
        <v>0.75</v>
      </c>
      <c r="V55" t="n">
        <v>0.88</v>
      </c>
      <c r="W55" t="n">
        <v>6.83</v>
      </c>
      <c r="X55" t="n">
        <v>0.45</v>
      </c>
      <c r="Y55" t="n">
        <v>1</v>
      </c>
      <c r="Z55" t="n">
        <v>10</v>
      </c>
      <c r="AA55" t="n">
        <v>524.709492338419</v>
      </c>
      <c r="AB55" t="n">
        <v>717.9306759664852</v>
      </c>
      <c r="AC55" t="n">
        <v>649.4123798742753</v>
      </c>
      <c r="AD55" t="n">
        <v>524709.492338419</v>
      </c>
      <c r="AE55" t="n">
        <v>717930.6759664852</v>
      </c>
      <c r="AF55" t="n">
        <v>1.96371895139532e-05</v>
      </c>
      <c r="AG55" t="n">
        <v>32</v>
      </c>
      <c r="AH55" t="n">
        <v>649412.3798742753</v>
      </c>
    </row>
    <row r="56">
      <c r="A56" t="n">
        <v>54</v>
      </c>
      <c r="B56" t="n">
        <v>95</v>
      </c>
      <c r="C56" t="inlineStr">
        <is>
          <t xml:space="preserve">CONCLUIDO	</t>
        </is>
      </c>
      <c r="D56" t="n">
        <v>3.665</v>
      </c>
      <c r="E56" t="n">
        <v>27.29</v>
      </c>
      <c r="F56" t="n">
        <v>24.18</v>
      </c>
      <c r="G56" t="n">
        <v>85.34999999999999</v>
      </c>
      <c r="H56" t="n">
        <v>1.25</v>
      </c>
      <c r="I56" t="n">
        <v>17</v>
      </c>
      <c r="J56" t="n">
        <v>206.64</v>
      </c>
      <c r="K56" t="n">
        <v>53.44</v>
      </c>
      <c r="L56" t="n">
        <v>14.5</v>
      </c>
      <c r="M56" t="n">
        <v>15</v>
      </c>
      <c r="N56" t="n">
        <v>43.7</v>
      </c>
      <c r="O56" t="n">
        <v>25719.19</v>
      </c>
      <c r="P56" t="n">
        <v>317.48</v>
      </c>
      <c r="Q56" t="n">
        <v>452.59</v>
      </c>
      <c r="R56" t="n">
        <v>77.2</v>
      </c>
      <c r="S56" t="n">
        <v>57.64</v>
      </c>
      <c r="T56" t="n">
        <v>7654.72</v>
      </c>
      <c r="U56" t="n">
        <v>0.75</v>
      </c>
      <c r="V56" t="n">
        <v>0.88</v>
      </c>
      <c r="W56" t="n">
        <v>6.82</v>
      </c>
      <c r="X56" t="n">
        <v>0.46</v>
      </c>
      <c r="Y56" t="n">
        <v>1</v>
      </c>
      <c r="Z56" t="n">
        <v>10</v>
      </c>
      <c r="AA56" t="n">
        <v>525.0517982388931</v>
      </c>
      <c r="AB56" t="n">
        <v>718.3990340009843</v>
      </c>
      <c r="AC56" t="n">
        <v>649.8360384753065</v>
      </c>
      <c r="AD56" t="n">
        <v>525051.798238893</v>
      </c>
      <c r="AE56" t="n">
        <v>718399.0340009843</v>
      </c>
      <c r="AF56" t="n">
        <v>1.963343960734333e-05</v>
      </c>
      <c r="AG56" t="n">
        <v>32</v>
      </c>
      <c r="AH56" t="n">
        <v>649836.0384753065</v>
      </c>
    </row>
    <row r="57">
      <c r="A57" t="n">
        <v>55</v>
      </c>
      <c r="B57" t="n">
        <v>95</v>
      </c>
      <c r="C57" t="inlineStr">
        <is>
          <t xml:space="preserve">CONCLUIDO	</t>
        </is>
      </c>
      <c r="D57" t="n">
        <v>3.6663</v>
      </c>
      <c r="E57" t="n">
        <v>27.28</v>
      </c>
      <c r="F57" t="n">
        <v>24.17</v>
      </c>
      <c r="G57" t="n">
        <v>85.31999999999999</v>
      </c>
      <c r="H57" t="n">
        <v>1.27</v>
      </c>
      <c r="I57" t="n">
        <v>17</v>
      </c>
      <c r="J57" t="n">
        <v>207.03</v>
      </c>
      <c r="K57" t="n">
        <v>53.44</v>
      </c>
      <c r="L57" t="n">
        <v>14.75</v>
      </c>
      <c r="M57" t="n">
        <v>15</v>
      </c>
      <c r="N57" t="n">
        <v>43.85</v>
      </c>
      <c r="O57" t="n">
        <v>25768.35</v>
      </c>
      <c r="P57" t="n">
        <v>317.51</v>
      </c>
      <c r="Q57" t="n">
        <v>452.57</v>
      </c>
      <c r="R57" t="n">
        <v>76.84999999999999</v>
      </c>
      <c r="S57" t="n">
        <v>57.64</v>
      </c>
      <c r="T57" t="n">
        <v>7476</v>
      </c>
      <c r="U57" t="n">
        <v>0.75</v>
      </c>
      <c r="V57" t="n">
        <v>0.88</v>
      </c>
      <c r="W57" t="n">
        <v>6.83</v>
      </c>
      <c r="X57" t="n">
        <v>0.45</v>
      </c>
      <c r="Y57" t="n">
        <v>1</v>
      </c>
      <c r="Z57" t="n">
        <v>10</v>
      </c>
      <c r="AA57" t="n">
        <v>524.975643174934</v>
      </c>
      <c r="AB57" t="n">
        <v>718.294835282751</v>
      </c>
      <c r="AC57" t="n">
        <v>649.7417843364975</v>
      </c>
      <c r="AD57" t="n">
        <v>524975.643174934</v>
      </c>
      <c r="AE57" t="n">
        <v>718294.835282751</v>
      </c>
      <c r="AF57" t="n">
        <v>1.964040371961879e-05</v>
      </c>
      <c r="AG57" t="n">
        <v>32</v>
      </c>
      <c r="AH57" t="n">
        <v>649741.7843364975</v>
      </c>
    </row>
    <row r="58">
      <c r="A58" t="n">
        <v>56</v>
      </c>
      <c r="B58" t="n">
        <v>95</v>
      </c>
      <c r="C58" t="inlineStr">
        <is>
          <t xml:space="preserve">CONCLUIDO	</t>
        </is>
      </c>
      <c r="D58" t="n">
        <v>3.6636</v>
      </c>
      <c r="E58" t="n">
        <v>27.3</v>
      </c>
      <c r="F58" t="n">
        <v>24.19</v>
      </c>
      <c r="G58" t="n">
        <v>85.39</v>
      </c>
      <c r="H58" t="n">
        <v>1.28</v>
      </c>
      <c r="I58" t="n">
        <v>17</v>
      </c>
      <c r="J58" t="n">
        <v>207.43</v>
      </c>
      <c r="K58" t="n">
        <v>53.44</v>
      </c>
      <c r="L58" t="n">
        <v>15</v>
      </c>
      <c r="M58" t="n">
        <v>15</v>
      </c>
      <c r="N58" t="n">
        <v>44</v>
      </c>
      <c r="O58" t="n">
        <v>25817.56</v>
      </c>
      <c r="P58" t="n">
        <v>317.16</v>
      </c>
      <c r="Q58" t="n">
        <v>452.58</v>
      </c>
      <c r="R58" t="n">
        <v>77.42</v>
      </c>
      <c r="S58" t="n">
        <v>57.64</v>
      </c>
      <c r="T58" t="n">
        <v>7765.31</v>
      </c>
      <c r="U58" t="n">
        <v>0.74</v>
      </c>
      <c r="V58" t="n">
        <v>0.88</v>
      </c>
      <c r="W58" t="n">
        <v>6.83</v>
      </c>
      <c r="X58" t="n">
        <v>0.47</v>
      </c>
      <c r="Y58" t="n">
        <v>1</v>
      </c>
      <c r="Z58" t="n">
        <v>10</v>
      </c>
      <c r="AA58" t="n">
        <v>524.9430447197709</v>
      </c>
      <c r="AB58" t="n">
        <v>718.2502326382545</v>
      </c>
      <c r="AC58" t="n">
        <v>649.7014385057915</v>
      </c>
      <c r="AD58" t="n">
        <v>524943.0447197709</v>
      </c>
      <c r="AE58" t="n">
        <v>718250.2326382545</v>
      </c>
      <c r="AF58" t="n">
        <v>1.962593979412361e-05</v>
      </c>
      <c r="AG58" t="n">
        <v>32</v>
      </c>
      <c r="AH58" t="n">
        <v>649701.4385057916</v>
      </c>
    </row>
    <row r="59">
      <c r="A59" t="n">
        <v>57</v>
      </c>
      <c r="B59" t="n">
        <v>95</v>
      </c>
      <c r="C59" t="inlineStr">
        <is>
          <t xml:space="preserve">CONCLUIDO	</t>
        </is>
      </c>
      <c r="D59" t="n">
        <v>3.6749</v>
      </c>
      <c r="E59" t="n">
        <v>27.21</v>
      </c>
      <c r="F59" t="n">
        <v>24.15</v>
      </c>
      <c r="G59" t="n">
        <v>90.55</v>
      </c>
      <c r="H59" t="n">
        <v>1.3</v>
      </c>
      <c r="I59" t="n">
        <v>16</v>
      </c>
      <c r="J59" t="n">
        <v>207.83</v>
      </c>
      <c r="K59" t="n">
        <v>53.44</v>
      </c>
      <c r="L59" t="n">
        <v>15.25</v>
      </c>
      <c r="M59" t="n">
        <v>14</v>
      </c>
      <c r="N59" t="n">
        <v>44.15</v>
      </c>
      <c r="O59" t="n">
        <v>25866.82</v>
      </c>
      <c r="P59" t="n">
        <v>316.25</v>
      </c>
      <c r="Q59" t="n">
        <v>452.64</v>
      </c>
      <c r="R59" t="n">
        <v>76.22</v>
      </c>
      <c r="S59" t="n">
        <v>57.64</v>
      </c>
      <c r="T59" t="n">
        <v>7168.41</v>
      </c>
      <c r="U59" t="n">
        <v>0.76</v>
      </c>
      <c r="V59" t="n">
        <v>0.88</v>
      </c>
      <c r="W59" t="n">
        <v>6.82</v>
      </c>
      <c r="X59" t="n">
        <v>0.42</v>
      </c>
      <c r="Y59" t="n">
        <v>1</v>
      </c>
      <c r="Z59" t="n">
        <v>10</v>
      </c>
      <c r="AA59" t="n">
        <v>523.5669918520246</v>
      </c>
      <c r="AB59" t="n">
        <v>716.3674563974361</v>
      </c>
      <c r="AC59" t="n">
        <v>647.9983517869038</v>
      </c>
      <c r="AD59" t="n">
        <v>523566.9918520246</v>
      </c>
      <c r="AE59" t="n">
        <v>716367.4563974361</v>
      </c>
      <c r="AF59" t="n">
        <v>1.968647400082565e-05</v>
      </c>
      <c r="AG59" t="n">
        <v>32</v>
      </c>
      <c r="AH59" t="n">
        <v>647998.3517869038</v>
      </c>
    </row>
    <row r="60">
      <c r="A60" t="n">
        <v>58</v>
      </c>
      <c r="B60" t="n">
        <v>95</v>
      </c>
      <c r="C60" t="inlineStr">
        <is>
          <t xml:space="preserve">CONCLUIDO	</t>
        </is>
      </c>
      <c r="D60" t="n">
        <v>3.6746</v>
      </c>
      <c r="E60" t="n">
        <v>27.21</v>
      </c>
      <c r="F60" t="n">
        <v>24.15</v>
      </c>
      <c r="G60" t="n">
        <v>90.56</v>
      </c>
      <c r="H60" t="n">
        <v>1.32</v>
      </c>
      <c r="I60" t="n">
        <v>16</v>
      </c>
      <c r="J60" t="n">
        <v>208.23</v>
      </c>
      <c r="K60" t="n">
        <v>53.44</v>
      </c>
      <c r="L60" t="n">
        <v>15.5</v>
      </c>
      <c r="M60" t="n">
        <v>14</v>
      </c>
      <c r="N60" t="n">
        <v>44.3</v>
      </c>
      <c r="O60" t="n">
        <v>25916.13</v>
      </c>
      <c r="P60" t="n">
        <v>316.06</v>
      </c>
      <c r="Q60" t="n">
        <v>452.59</v>
      </c>
      <c r="R60" t="n">
        <v>76.26000000000001</v>
      </c>
      <c r="S60" t="n">
        <v>57.64</v>
      </c>
      <c r="T60" t="n">
        <v>7188.04</v>
      </c>
      <c r="U60" t="n">
        <v>0.76</v>
      </c>
      <c r="V60" t="n">
        <v>0.88</v>
      </c>
      <c r="W60" t="n">
        <v>6.82</v>
      </c>
      <c r="X60" t="n">
        <v>0.43</v>
      </c>
      <c r="Y60" t="n">
        <v>1</v>
      </c>
      <c r="Z60" t="n">
        <v>10</v>
      </c>
      <c r="AA60" t="n">
        <v>523.4612185048529</v>
      </c>
      <c r="AB60" t="n">
        <v>716.2227326374452</v>
      </c>
      <c r="AC60" t="n">
        <v>647.8674402594452</v>
      </c>
      <c r="AD60" t="n">
        <v>523461.218504853</v>
      </c>
      <c r="AE60" t="n">
        <v>716222.7326374452</v>
      </c>
      <c r="AF60" t="n">
        <v>1.968486689799285e-05</v>
      </c>
      <c r="AG60" t="n">
        <v>32</v>
      </c>
      <c r="AH60" t="n">
        <v>647867.4402594452</v>
      </c>
    </row>
    <row r="61">
      <c r="A61" t="n">
        <v>59</v>
      </c>
      <c r="B61" t="n">
        <v>95</v>
      </c>
      <c r="C61" t="inlineStr">
        <is>
          <t xml:space="preserve">CONCLUIDO	</t>
        </is>
      </c>
      <c r="D61" t="n">
        <v>3.6722</v>
      </c>
      <c r="E61" t="n">
        <v>27.23</v>
      </c>
      <c r="F61" t="n">
        <v>24.17</v>
      </c>
      <c r="G61" t="n">
        <v>90.63</v>
      </c>
      <c r="H61" t="n">
        <v>1.34</v>
      </c>
      <c r="I61" t="n">
        <v>16</v>
      </c>
      <c r="J61" t="n">
        <v>208.63</v>
      </c>
      <c r="K61" t="n">
        <v>53.44</v>
      </c>
      <c r="L61" t="n">
        <v>15.75</v>
      </c>
      <c r="M61" t="n">
        <v>14</v>
      </c>
      <c r="N61" t="n">
        <v>44.45</v>
      </c>
      <c r="O61" t="n">
        <v>25965.5</v>
      </c>
      <c r="P61" t="n">
        <v>316.31</v>
      </c>
      <c r="Q61" t="n">
        <v>452.61</v>
      </c>
      <c r="R61" t="n">
        <v>76.7</v>
      </c>
      <c r="S61" t="n">
        <v>57.64</v>
      </c>
      <c r="T61" t="n">
        <v>7405.95</v>
      </c>
      <c r="U61" t="n">
        <v>0.75</v>
      </c>
      <c r="V61" t="n">
        <v>0.88</v>
      </c>
      <c r="W61" t="n">
        <v>6.82</v>
      </c>
      <c r="X61" t="n">
        <v>0.44</v>
      </c>
      <c r="Y61" t="n">
        <v>1</v>
      </c>
      <c r="Z61" t="n">
        <v>10</v>
      </c>
      <c r="AA61" t="n">
        <v>523.8034753563014</v>
      </c>
      <c r="AB61" t="n">
        <v>716.6910235609035</v>
      </c>
      <c r="AC61" t="n">
        <v>648.2910381544192</v>
      </c>
      <c r="AD61" t="n">
        <v>523803.4753563014</v>
      </c>
      <c r="AE61" t="n">
        <v>716691.0235609035</v>
      </c>
      <c r="AF61" t="n">
        <v>1.967201007533048e-05</v>
      </c>
      <c r="AG61" t="n">
        <v>32</v>
      </c>
      <c r="AH61" t="n">
        <v>648291.0381544192</v>
      </c>
    </row>
    <row r="62">
      <c r="A62" t="n">
        <v>60</v>
      </c>
      <c r="B62" t="n">
        <v>95</v>
      </c>
      <c r="C62" t="inlineStr">
        <is>
          <t xml:space="preserve">CONCLUIDO	</t>
        </is>
      </c>
      <c r="D62" t="n">
        <v>3.6728</v>
      </c>
      <c r="E62" t="n">
        <v>27.23</v>
      </c>
      <c r="F62" t="n">
        <v>24.16</v>
      </c>
      <c r="G62" t="n">
        <v>90.61</v>
      </c>
      <c r="H62" t="n">
        <v>1.36</v>
      </c>
      <c r="I62" t="n">
        <v>16</v>
      </c>
      <c r="J62" t="n">
        <v>209.03</v>
      </c>
      <c r="K62" t="n">
        <v>53.44</v>
      </c>
      <c r="L62" t="n">
        <v>16</v>
      </c>
      <c r="M62" t="n">
        <v>14</v>
      </c>
      <c r="N62" t="n">
        <v>44.6</v>
      </c>
      <c r="O62" t="n">
        <v>26014.91</v>
      </c>
      <c r="P62" t="n">
        <v>315.72</v>
      </c>
      <c r="Q62" t="n">
        <v>452.61</v>
      </c>
      <c r="R62" t="n">
        <v>76.53</v>
      </c>
      <c r="S62" t="n">
        <v>57.64</v>
      </c>
      <c r="T62" t="n">
        <v>7324.47</v>
      </c>
      <c r="U62" t="n">
        <v>0.75</v>
      </c>
      <c r="V62" t="n">
        <v>0.88</v>
      </c>
      <c r="W62" t="n">
        <v>6.82</v>
      </c>
      <c r="X62" t="n">
        <v>0.44</v>
      </c>
      <c r="Y62" t="n">
        <v>1</v>
      </c>
      <c r="Z62" t="n">
        <v>10</v>
      </c>
      <c r="AA62" t="n">
        <v>523.36467629087</v>
      </c>
      <c r="AB62" t="n">
        <v>716.0906393211317</v>
      </c>
      <c r="AC62" t="n">
        <v>647.7479537438467</v>
      </c>
      <c r="AD62" t="n">
        <v>523364.6762908699</v>
      </c>
      <c r="AE62" t="n">
        <v>716090.6393211316</v>
      </c>
      <c r="AF62" t="n">
        <v>1.967522428099607e-05</v>
      </c>
      <c r="AG62" t="n">
        <v>32</v>
      </c>
      <c r="AH62" t="n">
        <v>647747.9537438466</v>
      </c>
    </row>
    <row r="63">
      <c r="A63" t="n">
        <v>61</v>
      </c>
      <c r="B63" t="n">
        <v>95</v>
      </c>
      <c r="C63" t="inlineStr">
        <is>
          <t xml:space="preserve">CONCLUIDO	</t>
        </is>
      </c>
      <c r="D63" t="n">
        <v>3.6845</v>
      </c>
      <c r="E63" t="n">
        <v>27.14</v>
      </c>
      <c r="F63" t="n">
        <v>24.11</v>
      </c>
      <c r="G63" t="n">
        <v>96.45</v>
      </c>
      <c r="H63" t="n">
        <v>1.38</v>
      </c>
      <c r="I63" t="n">
        <v>15</v>
      </c>
      <c r="J63" t="n">
        <v>209.43</v>
      </c>
      <c r="K63" t="n">
        <v>53.44</v>
      </c>
      <c r="L63" t="n">
        <v>16.25</v>
      </c>
      <c r="M63" t="n">
        <v>13</v>
      </c>
      <c r="N63" t="n">
        <v>44.75</v>
      </c>
      <c r="O63" t="n">
        <v>26064.38</v>
      </c>
      <c r="P63" t="n">
        <v>314.64</v>
      </c>
      <c r="Q63" t="n">
        <v>452.56</v>
      </c>
      <c r="R63" t="n">
        <v>74.97</v>
      </c>
      <c r="S63" t="n">
        <v>57.64</v>
      </c>
      <c r="T63" t="n">
        <v>6547.83</v>
      </c>
      <c r="U63" t="n">
        <v>0.77</v>
      </c>
      <c r="V63" t="n">
        <v>0.88</v>
      </c>
      <c r="W63" t="n">
        <v>6.82</v>
      </c>
      <c r="X63" t="n">
        <v>0.39</v>
      </c>
      <c r="Y63" t="n">
        <v>1</v>
      </c>
      <c r="Z63" t="n">
        <v>10</v>
      </c>
      <c r="AA63" t="n">
        <v>521.8482312838897</v>
      </c>
      <c r="AB63" t="n">
        <v>714.0157723617493</v>
      </c>
      <c r="AC63" t="n">
        <v>645.8711091749736</v>
      </c>
      <c r="AD63" t="n">
        <v>521848.2312838897</v>
      </c>
      <c r="AE63" t="n">
        <v>714015.7723617493</v>
      </c>
      <c r="AF63" t="n">
        <v>1.973790129147517e-05</v>
      </c>
      <c r="AG63" t="n">
        <v>32</v>
      </c>
      <c r="AH63" t="n">
        <v>645871.1091749737</v>
      </c>
    </row>
    <row r="64">
      <c r="A64" t="n">
        <v>62</v>
      </c>
      <c r="B64" t="n">
        <v>95</v>
      </c>
      <c r="C64" t="inlineStr">
        <is>
          <t xml:space="preserve">CONCLUIDO	</t>
        </is>
      </c>
      <c r="D64" t="n">
        <v>3.6821</v>
      </c>
      <c r="E64" t="n">
        <v>27.16</v>
      </c>
      <c r="F64" t="n">
        <v>24.13</v>
      </c>
      <c r="G64" t="n">
        <v>96.52</v>
      </c>
      <c r="H64" t="n">
        <v>1.4</v>
      </c>
      <c r="I64" t="n">
        <v>15</v>
      </c>
      <c r="J64" t="n">
        <v>209.84</v>
      </c>
      <c r="K64" t="n">
        <v>53.44</v>
      </c>
      <c r="L64" t="n">
        <v>16.5</v>
      </c>
      <c r="M64" t="n">
        <v>13</v>
      </c>
      <c r="N64" t="n">
        <v>44.9</v>
      </c>
      <c r="O64" t="n">
        <v>26113.9</v>
      </c>
      <c r="P64" t="n">
        <v>314.76</v>
      </c>
      <c r="Q64" t="n">
        <v>452.63</v>
      </c>
      <c r="R64" t="n">
        <v>75.61</v>
      </c>
      <c r="S64" t="n">
        <v>57.64</v>
      </c>
      <c r="T64" t="n">
        <v>6866.88</v>
      </c>
      <c r="U64" t="n">
        <v>0.76</v>
      </c>
      <c r="V64" t="n">
        <v>0.88</v>
      </c>
      <c r="W64" t="n">
        <v>6.82</v>
      </c>
      <c r="X64" t="n">
        <v>0.41</v>
      </c>
      <c r="Y64" t="n">
        <v>1</v>
      </c>
      <c r="Z64" t="n">
        <v>10</v>
      </c>
      <c r="AA64" t="n">
        <v>522.1031239179304</v>
      </c>
      <c r="AB64" t="n">
        <v>714.3645277087132</v>
      </c>
      <c r="AC64" t="n">
        <v>646.1865798011045</v>
      </c>
      <c r="AD64" t="n">
        <v>522103.1239179304</v>
      </c>
      <c r="AE64" t="n">
        <v>714364.5277087132</v>
      </c>
      <c r="AF64" t="n">
        <v>1.972504446881279e-05</v>
      </c>
      <c r="AG64" t="n">
        <v>32</v>
      </c>
      <c r="AH64" t="n">
        <v>646186.5798011045</v>
      </c>
    </row>
    <row r="65">
      <c r="A65" t="n">
        <v>63</v>
      </c>
      <c r="B65" t="n">
        <v>95</v>
      </c>
      <c r="C65" t="inlineStr">
        <is>
          <t xml:space="preserve">CONCLUIDO	</t>
        </is>
      </c>
      <c r="D65" t="n">
        <v>3.6832</v>
      </c>
      <c r="E65" t="n">
        <v>27.15</v>
      </c>
      <c r="F65" t="n">
        <v>24.12</v>
      </c>
      <c r="G65" t="n">
        <v>96.48999999999999</v>
      </c>
      <c r="H65" t="n">
        <v>1.42</v>
      </c>
      <c r="I65" t="n">
        <v>15</v>
      </c>
      <c r="J65" t="n">
        <v>210.24</v>
      </c>
      <c r="K65" t="n">
        <v>53.44</v>
      </c>
      <c r="L65" t="n">
        <v>16.75</v>
      </c>
      <c r="M65" t="n">
        <v>13</v>
      </c>
      <c r="N65" t="n">
        <v>45.05</v>
      </c>
      <c r="O65" t="n">
        <v>26163.47</v>
      </c>
      <c r="P65" t="n">
        <v>314.34</v>
      </c>
      <c r="Q65" t="n">
        <v>452.57</v>
      </c>
      <c r="R65" t="n">
        <v>75.31</v>
      </c>
      <c r="S65" t="n">
        <v>57.64</v>
      </c>
      <c r="T65" t="n">
        <v>6717.38</v>
      </c>
      <c r="U65" t="n">
        <v>0.77</v>
      </c>
      <c r="V65" t="n">
        <v>0.88</v>
      </c>
      <c r="W65" t="n">
        <v>6.82</v>
      </c>
      <c r="X65" t="n">
        <v>0.4</v>
      </c>
      <c r="Y65" t="n">
        <v>1</v>
      </c>
      <c r="Z65" t="n">
        <v>10</v>
      </c>
      <c r="AA65" t="n">
        <v>521.7456052103441</v>
      </c>
      <c r="AB65" t="n">
        <v>713.8753548403813</v>
      </c>
      <c r="AC65" t="n">
        <v>645.744092904768</v>
      </c>
      <c r="AD65" t="n">
        <v>521745.6052103442</v>
      </c>
      <c r="AE65" t="n">
        <v>713875.3548403813</v>
      </c>
      <c r="AF65" t="n">
        <v>1.973093717919972e-05</v>
      </c>
      <c r="AG65" t="n">
        <v>32</v>
      </c>
      <c r="AH65" t="n">
        <v>645744.092904768</v>
      </c>
    </row>
    <row r="66">
      <c r="A66" t="n">
        <v>64</v>
      </c>
      <c r="B66" t="n">
        <v>95</v>
      </c>
      <c r="C66" t="inlineStr">
        <is>
          <t xml:space="preserve">CONCLUIDO	</t>
        </is>
      </c>
      <c r="D66" t="n">
        <v>3.6844</v>
      </c>
      <c r="E66" t="n">
        <v>27.14</v>
      </c>
      <c r="F66" t="n">
        <v>24.11</v>
      </c>
      <c r="G66" t="n">
        <v>96.45999999999999</v>
      </c>
      <c r="H66" t="n">
        <v>1.43</v>
      </c>
      <c r="I66" t="n">
        <v>15</v>
      </c>
      <c r="J66" t="n">
        <v>210.64</v>
      </c>
      <c r="K66" t="n">
        <v>53.44</v>
      </c>
      <c r="L66" t="n">
        <v>17</v>
      </c>
      <c r="M66" t="n">
        <v>13</v>
      </c>
      <c r="N66" t="n">
        <v>45.21</v>
      </c>
      <c r="O66" t="n">
        <v>26213.09</v>
      </c>
      <c r="P66" t="n">
        <v>313.89</v>
      </c>
      <c r="Q66" t="n">
        <v>452.62</v>
      </c>
      <c r="R66" t="n">
        <v>75.05</v>
      </c>
      <c r="S66" t="n">
        <v>57.64</v>
      </c>
      <c r="T66" t="n">
        <v>6586.34</v>
      </c>
      <c r="U66" t="n">
        <v>0.77</v>
      </c>
      <c r="V66" t="n">
        <v>0.88</v>
      </c>
      <c r="W66" t="n">
        <v>6.82</v>
      </c>
      <c r="X66" t="n">
        <v>0.39</v>
      </c>
      <c r="Y66" t="n">
        <v>1</v>
      </c>
      <c r="Z66" t="n">
        <v>10</v>
      </c>
      <c r="AA66" t="n">
        <v>521.3622538503167</v>
      </c>
      <c r="AB66" t="n">
        <v>713.3508365973235</v>
      </c>
      <c r="AC66" t="n">
        <v>645.2696339466613</v>
      </c>
      <c r="AD66" t="n">
        <v>521362.2538503167</v>
      </c>
      <c r="AE66" t="n">
        <v>713350.8365973234</v>
      </c>
      <c r="AF66" t="n">
        <v>1.973736559053091e-05</v>
      </c>
      <c r="AG66" t="n">
        <v>32</v>
      </c>
      <c r="AH66" t="n">
        <v>645269.6339466614</v>
      </c>
    </row>
    <row r="67">
      <c r="A67" t="n">
        <v>65</v>
      </c>
      <c r="B67" t="n">
        <v>95</v>
      </c>
      <c r="C67" t="inlineStr">
        <is>
          <t xml:space="preserve">CONCLUIDO	</t>
        </is>
      </c>
      <c r="D67" t="n">
        <v>3.6925</v>
      </c>
      <c r="E67" t="n">
        <v>27.08</v>
      </c>
      <c r="F67" t="n">
        <v>24.09</v>
      </c>
      <c r="G67" t="n">
        <v>103.25</v>
      </c>
      <c r="H67" t="n">
        <v>1.45</v>
      </c>
      <c r="I67" t="n">
        <v>14</v>
      </c>
      <c r="J67" t="n">
        <v>211.04</v>
      </c>
      <c r="K67" t="n">
        <v>53.44</v>
      </c>
      <c r="L67" t="n">
        <v>17.25</v>
      </c>
      <c r="M67" t="n">
        <v>12</v>
      </c>
      <c r="N67" t="n">
        <v>45.36</v>
      </c>
      <c r="O67" t="n">
        <v>26262.77</v>
      </c>
      <c r="P67" t="n">
        <v>313.23</v>
      </c>
      <c r="Q67" t="n">
        <v>452.61</v>
      </c>
      <c r="R67" t="n">
        <v>74.34</v>
      </c>
      <c r="S67" t="n">
        <v>57.64</v>
      </c>
      <c r="T67" t="n">
        <v>6240.18</v>
      </c>
      <c r="U67" t="n">
        <v>0.78</v>
      </c>
      <c r="V67" t="n">
        <v>0.88</v>
      </c>
      <c r="W67" t="n">
        <v>6.82</v>
      </c>
      <c r="X67" t="n">
        <v>0.37</v>
      </c>
      <c r="Y67" t="n">
        <v>1</v>
      </c>
      <c r="Z67" t="n">
        <v>10</v>
      </c>
      <c r="AA67" t="n">
        <v>520.3934313798367</v>
      </c>
      <c r="AB67" t="n">
        <v>712.0252509517818</v>
      </c>
      <c r="AC67" t="n">
        <v>644.0705603346591</v>
      </c>
      <c r="AD67" t="n">
        <v>520393.4313798366</v>
      </c>
      <c r="AE67" t="n">
        <v>712025.2509517818</v>
      </c>
      <c r="AF67" t="n">
        <v>1.978075736701644e-05</v>
      </c>
      <c r="AG67" t="n">
        <v>32</v>
      </c>
      <c r="AH67" t="n">
        <v>644070.5603346592</v>
      </c>
    </row>
    <row r="68">
      <c r="A68" t="n">
        <v>66</v>
      </c>
      <c r="B68" t="n">
        <v>95</v>
      </c>
      <c r="C68" t="inlineStr">
        <is>
          <t xml:space="preserve">CONCLUIDO	</t>
        </is>
      </c>
      <c r="D68" t="n">
        <v>3.6908</v>
      </c>
      <c r="E68" t="n">
        <v>27.09</v>
      </c>
      <c r="F68" t="n">
        <v>24.11</v>
      </c>
      <c r="G68" t="n">
        <v>103.31</v>
      </c>
      <c r="H68" t="n">
        <v>1.47</v>
      </c>
      <c r="I68" t="n">
        <v>14</v>
      </c>
      <c r="J68" t="n">
        <v>211.45</v>
      </c>
      <c r="K68" t="n">
        <v>53.44</v>
      </c>
      <c r="L68" t="n">
        <v>17.5</v>
      </c>
      <c r="M68" t="n">
        <v>12</v>
      </c>
      <c r="N68" t="n">
        <v>45.51</v>
      </c>
      <c r="O68" t="n">
        <v>26312.5</v>
      </c>
      <c r="P68" t="n">
        <v>314.02</v>
      </c>
      <c r="Q68" t="n">
        <v>452.65</v>
      </c>
      <c r="R68" t="n">
        <v>74.65000000000001</v>
      </c>
      <c r="S68" t="n">
        <v>57.64</v>
      </c>
      <c r="T68" t="n">
        <v>6392.86</v>
      </c>
      <c r="U68" t="n">
        <v>0.77</v>
      </c>
      <c r="V68" t="n">
        <v>0.88</v>
      </c>
      <c r="W68" t="n">
        <v>6.82</v>
      </c>
      <c r="X68" t="n">
        <v>0.38</v>
      </c>
      <c r="Y68" t="n">
        <v>1</v>
      </c>
      <c r="Z68" t="n">
        <v>10</v>
      </c>
      <c r="AA68" t="n">
        <v>521.0416390333764</v>
      </c>
      <c r="AB68" t="n">
        <v>712.9121572602583</v>
      </c>
      <c r="AC68" t="n">
        <v>644.8728215498354</v>
      </c>
      <c r="AD68" t="n">
        <v>521041.6390333764</v>
      </c>
      <c r="AE68" t="n">
        <v>712912.1572602582</v>
      </c>
      <c r="AF68" t="n">
        <v>1.977165045096392e-05</v>
      </c>
      <c r="AG68" t="n">
        <v>32</v>
      </c>
      <c r="AH68" t="n">
        <v>644872.8215498354</v>
      </c>
    </row>
    <row r="69">
      <c r="A69" t="n">
        <v>67</v>
      </c>
      <c r="B69" t="n">
        <v>95</v>
      </c>
      <c r="C69" t="inlineStr">
        <is>
          <t xml:space="preserve">CONCLUIDO	</t>
        </is>
      </c>
      <c r="D69" t="n">
        <v>3.6923</v>
      </c>
      <c r="E69" t="n">
        <v>27.08</v>
      </c>
      <c r="F69" t="n">
        <v>24.09</v>
      </c>
      <c r="G69" t="n">
        <v>103.26</v>
      </c>
      <c r="H69" t="n">
        <v>1.49</v>
      </c>
      <c r="I69" t="n">
        <v>14</v>
      </c>
      <c r="J69" t="n">
        <v>211.85</v>
      </c>
      <c r="K69" t="n">
        <v>53.44</v>
      </c>
      <c r="L69" t="n">
        <v>17.75</v>
      </c>
      <c r="M69" t="n">
        <v>12</v>
      </c>
      <c r="N69" t="n">
        <v>45.67</v>
      </c>
      <c r="O69" t="n">
        <v>26362.28</v>
      </c>
      <c r="P69" t="n">
        <v>313.72</v>
      </c>
      <c r="Q69" t="n">
        <v>452.6</v>
      </c>
      <c r="R69" t="n">
        <v>74.17</v>
      </c>
      <c r="S69" t="n">
        <v>57.64</v>
      </c>
      <c r="T69" t="n">
        <v>6154.1</v>
      </c>
      <c r="U69" t="n">
        <v>0.78</v>
      </c>
      <c r="V69" t="n">
        <v>0.88</v>
      </c>
      <c r="W69" t="n">
        <v>6.82</v>
      </c>
      <c r="X69" t="n">
        <v>0.37</v>
      </c>
      <c r="Y69" t="n">
        <v>1</v>
      </c>
      <c r="Z69" t="n">
        <v>10</v>
      </c>
      <c r="AA69" t="n">
        <v>520.7270306401756</v>
      </c>
      <c r="AB69" t="n">
        <v>712.4816961771382</v>
      </c>
      <c r="AC69" t="n">
        <v>644.4834430683325</v>
      </c>
      <c r="AD69" t="n">
        <v>520727.0306401756</v>
      </c>
      <c r="AE69" t="n">
        <v>712481.6961771382</v>
      </c>
      <c r="AF69" t="n">
        <v>1.977968596512791e-05</v>
      </c>
      <c r="AG69" t="n">
        <v>32</v>
      </c>
      <c r="AH69" t="n">
        <v>644483.4430683325</v>
      </c>
    </row>
    <row r="70">
      <c r="A70" t="n">
        <v>68</v>
      </c>
      <c r="B70" t="n">
        <v>95</v>
      </c>
      <c r="C70" t="inlineStr">
        <is>
          <t xml:space="preserve">CONCLUIDO	</t>
        </is>
      </c>
      <c r="D70" t="n">
        <v>3.6925</v>
      </c>
      <c r="E70" t="n">
        <v>27.08</v>
      </c>
      <c r="F70" t="n">
        <v>24.09</v>
      </c>
      <c r="G70" t="n">
        <v>103.25</v>
      </c>
      <c r="H70" t="n">
        <v>1.51</v>
      </c>
      <c r="I70" t="n">
        <v>14</v>
      </c>
      <c r="J70" t="n">
        <v>212.25</v>
      </c>
      <c r="K70" t="n">
        <v>53.44</v>
      </c>
      <c r="L70" t="n">
        <v>18</v>
      </c>
      <c r="M70" t="n">
        <v>12</v>
      </c>
      <c r="N70" t="n">
        <v>45.82</v>
      </c>
      <c r="O70" t="n">
        <v>26412.11</v>
      </c>
      <c r="P70" t="n">
        <v>312.91</v>
      </c>
      <c r="Q70" t="n">
        <v>452.6</v>
      </c>
      <c r="R70" t="n">
        <v>74.31999999999999</v>
      </c>
      <c r="S70" t="n">
        <v>57.64</v>
      </c>
      <c r="T70" t="n">
        <v>6229.21</v>
      </c>
      <c r="U70" t="n">
        <v>0.78</v>
      </c>
      <c r="V70" t="n">
        <v>0.88</v>
      </c>
      <c r="W70" t="n">
        <v>6.82</v>
      </c>
      <c r="X70" t="n">
        <v>0.37</v>
      </c>
      <c r="Y70" t="n">
        <v>1</v>
      </c>
      <c r="Z70" t="n">
        <v>10</v>
      </c>
      <c r="AA70" t="n">
        <v>520.1838261149392</v>
      </c>
      <c r="AB70" t="n">
        <v>711.7384597812172</v>
      </c>
      <c r="AC70" t="n">
        <v>643.8111401108995</v>
      </c>
      <c r="AD70" t="n">
        <v>520183.8261149392</v>
      </c>
      <c r="AE70" t="n">
        <v>711738.4597812173</v>
      </c>
      <c r="AF70" t="n">
        <v>1.978075736701644e-05</v>
      </c>
      <c r="AG70" t="n">
        <v>32</v>
      </c>
      <c r="AH70" t="n">
        <v>643811.1401108995</v>
      </c>
    </row>
    <row r="71">
      <c r="A71" t="n">
        <v>69</v>
      </c>
      <c r="B71" t="n">
        <v>95</v>
      </c>
      <c r="C71" t="inlineStr">
        <is>
          <t xml:space="preserve">CONCLUIDO	</t>
        </is>
      </c>
      <c r="D71" t="n">
        <v>3.6922</v>
      </c>
      <c r="E71" t="n">
        <v>27.08</v>
      </c>
      <c r="F71" t="n">
        <v>24.09</v>
      </c>
      <c r="G71" t="n">
        <v>103.26</v>
      </c>
      <c r="H71" t="n">
        <v>1.52</v>
      </c>
      <c r="I71" t="n">
        <v>14</v>
      </c>
      <c r="J71" t="n">
        <v>212.66</v>
      </c>
      <c r="K71" t="n">
        <v>53.44</v>
      </c>
      <c r="L71" t="n">
        <v>18.25</v>
      </c>
      <c r="M71" t="n">
        <v>12</v>
      </c>
      <c r="N71" t="n">
        <v>45.97</v>
      </c>
      <c r="O71" t="n">
        <v>26462</v>
      </c>
      <c r="P71" t="n">
        <v>312.21</v>
      </c>
      <c r="Q71" t="n">
        <v>452.56</v>
      </c>
      <c r="R71" t="n">
        <v>74.5</v>
      </c>
      <c r="S71" t="n">
        <v>57.64</v>
      </c>
      <c r="T71" t="n">
        <v>6318.73</v>
      </c>
      <c r="U71" t="n">
        <v>0.77</v>
      </c>
      <c r="V71" t="n">
        <v>0.88</v>
      </c>
      <c r="W71" t="n">
        <v>6.81</v>
      </c>
      <c r="X71" t="n">
        <v>0.37</v>
      </c>
      <c r="Y71" t="n">
        <v>1</v>
      </c>
      <c r="Z71" t="n">
        <v>10</v>
      </c>
      <c r="AA71" t="n">
        <v>519.7441965445613</v>
      </c>
      <c r="AB71" t="n">
        <v>711.1369392079386</v>
      </c>
      <c r="AC71" t="n">
        <v>643.2670278168949</v>
      </c>
      <c r="AD71" t="n">
        <v>519744.1965445613</v>
      </c>
      <c r="AE71" t="n">
        <v>711136.9392079385</v>
      </c>
      <c r="AF71" t="n">
        <v>1.977915026418365e-05</v>
      </c>
      <c r="AG71" t="n">
        <v>32</v>
      </c>
      <c r="AH71" t="n">
        <v>643267.0278168949</v>
      </c>
    </row>
    <row r="72">
      <c r="A72" t="n">
        <v>70</v>
      </c>
      <c r="B72" t="n">
        <v>95</v>
      </c>
      <c r="C72" t="inlineStr">
        <is>
          <t xml:space="preserve">CONCLUIDO	</t>
        </is>
      </c>
      <c r="D72" t="n">
        <v>3.6903</v>
      </c>
      <c r="E72" t="n">
        <v>27.1</v>
      </c>
      <c r="F72" t="n">
        <v>24.11</v>
      </c>
      <c r="G72" t="n">
        <v>103.32</v>
      </c>
      <c r="H72" t="n">
        <v>1.54</v>
      </c>
      <c r="I72" t="n">
        <v>14</v>
      </c>
      <c r="J72" t="n">
        <v>213.06</v>
      </c>
      <c r="K72" t="n">
        <v>53.44</v>
      </c>
      <c r="L72" t="n">
        <v>18.5</v>
      </c>
      <c r="M72" t="n">
        <v>12</v>
      </c>
      <c r="N72" t="n">
        <v>46.13</v>
      </c>
      <c r="O72" t="n">
        <v>26511.94</v>
      </c>
      <c r="P72" t="n">
        <v>311.27</v>
      </c>
      <c r="Q72" t="n">
        <v>452.58</v>
      </c>
      <c r="R72" t="n">
        <v>74.69</v>
      </c>
      <c r="S72" t="n">
        <v>57.64</v>
      </c>
      <c r="T72" t="n">
        <v>6413.3</v>
      </c>
      <c r="U72" t="n">
        <v>0.77</v>
      </c>
      <c r="V72" t="n">
        <v>0.88</v>
      </c>
      <c r="W72" t="n">
        <v>6.82</v>
      </c>
      <c r="X72" t="n">
        <v>0.38</v>
      </c>
      <c r="Y72" t="n">
        <v>1</v>
      </c>
      <c r="Z72" t="n">
        <v>10</v>
      </c>
      <c r="AA72" t="n">
        <v>519.2709343954265</v>
      </c>
      <c r="AB72" t="n">
        <v>710.4894010566398</v>
      </c>
      <c r="AC72" t="n">
        <v>642.6812897979307</v>
      </c>
      <c r="AD72" t="n">
        <v>519270.9343954265</v>
      </c>
      <c r="AE72" t="n">
        <v>710489.4010566399</v>
      </c>
      <c r="AF72" t="n">
        <v>1.976897194624259e-05</v>
      </c>
      <c r="AG72" t="n">
        <v>32</v>
      </c>
      <c r="AH72" t="n">
        <v>642681.2897979307</v>
      </c>
    </row>
    <row r="73">
      <c r="A73" t="n">
        <v>71</v>
      </c>
      <c r="B73" t="n">
        <v>95</v>
      </c>
      <c r="C73" t="inlineStr">
        <is>
          <t xml:space="preserve">CONCLUIDO	</t>
        </is>
      </c>
      <c r="D73" t="n">
        <v>3.699</v>
      </c>
      <c r="E73" t="n">
        <v>27.03</v>
      </c>
      <c r="F73" t="n">
        <v>24.08</v>
      </c>
      <c r="G73" t="n">
        <v>111.15</v>
      </c>
      <c r="H73" t="n">
        <v>1.56</v>
      </c>
      <c r="I73" t="n">
        <v>13</v>
      </c>
      <c r="J73" t="n">
        <v>213.47</v>
      </c>
      <c r="K73" t="n">
        <v>53.44</v>
      </c>
      <c r="L73" t="n">
        <v>18.75</v>
      </c>
      <c r="M73" t="n">
        <v>11</v>
      </c>
      <c r="N73" t="n">
        <v>46.28</v>
      </c>
      <c r="O73" t="n">
        <v>26561.93</v>
      </c>
      <c r="P73" t="n">
        <v>311.71</v>
      </c>
      <c r="Q73" t="n">
        <v>452.56</v>
      </c>
      <c r="R73" t="n">
        <v>74.08</v>
      </c>
      <c r="S73" t="n">
        <v>57.64</v>
      </c>
      <c r="T73" t="n">
        <v>6114.73</v>
      </c>
      <c r="U73" t="n">
        <v>0.78</v>
      </c>
      <c r="V73" t="n">
        <v>0.88</v>
      </c>
      <c r="W73" t="n">
        <v>6.81</v>
      </c>
      <c r="X73" t="n">
        <v>0.36</v>
      </c>
      <c r="Y73" t="n">
        <v>1</v>
      </c>
      <c r="Z73" t="n">
        <v>10</v>
      </c>
      <c r="AA73" t="n">
        <v>518.9784706425869</v>
      </c>
      <c r="AB73" t="n">
        <v>710.0892392474145</v>
      </c>
      <c r="AC73" t="n">
        <v>642.3193188701472</v>
      </c>
      <c r="AD73" t="n">
        <v>518978.4706425869</v>
      </c>
      <c r="AE73" t="n">
        <v>710089.2392474145</v>
      </c>
      <c r="AF73" t="n">
        <v>1.981557792839372e-05</v>
      </c>
      <c r="AG73" t="n">
        <v>32</v>
      </c>
      <c r="AH73" t="n">
        <v>642319.3188701472</v>
      </c>
    </row>
    <row r="74">
      <c r="A74" t="n">
        <v>72</v>
      </c>
      <c r="B74" t="n">
        <v>95</v>
      </c>
      <c r="C74" t="inlineStr">
        <is>
          <t xml:space="preserve">CONCLUIDO	</t>
        </is>
      </c>
      <c r="D74" t="n">
        <v>3.7002</v>
      </c>
      <c r="E74" t="n">
        <v>27.03</v>
      </c>
      <c r="F74" t="n">
        <v>24.07</v>
      </c>
      <c r="G74" t="n">
        <v>111.11</v>
      </c>
      <c r="H74" t="n">
        <v>1.58</v>
      </c>
      <c r="I74" t="n">
        <v>13</v>
      </c>
      <c r="J74" t="n">
        <v>213.87</v>
      </c>
      <c r="K74" t="n">
        <v>53.44</v>
      </c>
      <c r="L74" t="n">
        <v>19</v>
      </c>
      <c r="M74" t="n">
        <v>11</v>
      </c>
      <c r="N74" t="n">
        <v>46.44</v>
      </c>
      <c r="O74" t="n">
        <v>26611.98</v>
      </c>
      <c r="P74" t="n">
        <v>311.96</v>
      </c>
      <c r="Q74" t="n">
        <v>452.56</v>
      </c>
      <c r="R74" t="n">
        <v>73.70999999999999</v>
      </c>
      <c r="S74" t="n">
        <v>57.64</v>
      </c>
      <c r="T74" t="n">
        <v>5927.76</v>
      </c>
      <c r="U74" t="n">
        <v>0.78</v>
      </c>
      <c r="V74" t="n">
        <v>0.88</v>
      </c>
      <c r="W74" t="n">
        <v>6.82</v>
      </c>
      <c r="X74" t="n">
        <v>0.35</v>
      </c>
      <c r="Y74" t="n">
        <v>1</v>
      </c>
      <c r="Z74" t="n">
        <v>10</v>
      </c>
      <c r="AA74" t="n">
        <v>519.0552109774291</v>
      </c>
      <c r="AB74" t="n">
        <v>710.1942387590902</v>
      </c>
      <c r="AC74" t="n">
        <v>642.4142973757963</v>
      </c>
      <c r="AD74" t="n">
        <v>519055.2109774291</v>
      </c>
      <c r="AE74" t="n">
        <v>710194.2387590902</v>
      </c>
      <c r="AF74" t="n">
        <v>1.982200633972491e-05</v>
      </c>
      <c r="AG74" t="n">
        <v>32</v>
      </c>
      <c r="AH74" t="n">
        <v>642414.2973757964</v>
      </c>
    </row>
    <row r="75">
      <c r="A75" t="n">
        <v>73</v>
      </c>
      <c r="B75" t="n">
        <v>95</v>
      </c>
      <c r="C75" t="inlineStr">
        <is>
          <t xml:space="preserve">CONCLUIDO	</t>
        </is>
      </c>
      <c r="D75" t="n">
        <v>3.7028</v>
      </c>
      <c r="E75" t="n">
        <v>27.01</v>
      </c>
      <c r="F75" t="n">
        <v>24.05</v>
      </c>
      <c r="G75" t="n">
        <v>111.02</v>
      </c>
      <c r="H75" t="n">
        <v>1.6</v>
      </c>
      <c r="I75" t="n">
        <v>13</v>
      </c>
      <c r="J75" t="n">
        <v>214.28</v>
      </c>
      <c r="K75" t="n">
        <v>53.44</v>
      </c>
      <c r="L75" t="n">
        <v>19.25</v>
      </c>
      <c r="M75" t="n">
        <v>11</v>
      </c>
      <c r="N75" t="n">
        <v>46.6</v>
      </c>
      <c r="O75" t="n">
        <v>26662.08</v>
      </c>
      <c r="P75" t="n">
        <v>312.09</v>
      </c>
      <c r="Q75" t="n">
        <v>452.57</v>
      </c>
      <c r="R75" t="n">
        <v>73.18000000000001</v>
      </c>
      <c r="S75" t="n">
        <v>57.64</v>
      </c>
      <c r="T75" t="n">
        <v>5661.49</v>
      </c>
      <c r="U75" t="n">
        <v>0.79</v>
      </c>
      <c r="V75" t="n">
        <v>0.88</v>
      </c>
      <c r="W75" t="n">
        <v>6.81</v>
      </c>
      <c r="X75" t="n">
        <v>0.33</v>
      </c>
      <c r="Y75" t="n">
        <v>1</v>
      </c>
      <c r="Z75" t="n">
        <v>10</v>
      </c>
      <c r="AA75" t="n">
        <v>518.9543364723334</v>
      </c>
      <c r="AB75" t="n">
        <v>710.0562178109493</v>
      </c>
      <c r="AC75" t="n">
        <v>642.2894489532323</v>
      </c>
      <c r="AD75" t="n">
        <v>518954.3364723334</v>
      </c>
      <c r="AE75" t="n">
        <v>710056.2178109493</v>
      </c>
      <c r="AF75" t="n">
        <v>1.983593456427582e-05</v>
      </c>
      <c r="AG75" t="n">
        <v>32</v>
      </c>
      <c r="AH75" t="n">
        <v>642289.4489532323</v>
      </c>
    </row>
    <row r="76">
      <c r="A76" t="n">
        <v>74</v>
      </c>
      <c r="B76" t="n">
        <v>95</v>
      </c>
      <c r="C76" t="inlineStr">
        <is>
          <t xml:space="preserve">CONCLUIDO	</t>
        </is>
      </c>
      <c r="D76" t="n">
        <v>3.7002</v>
      </c>
      <c r="E76" t="n">
        <v>27.03</v>
      </c>
      <c r="F76" t="n">
        <v>24.07</v>
      </c>
      <c r="G76" t="n">
        <v>111.11</v>
      </c>
      <c r="H76" t="n">
        <v>1.61</v>
      </c>
      <c r="I76" t="n">
        <v>13</v>
      </c>
      <c r="J76" t="n">
        <v>214.69</v>
      </c>
      <c r="K76" t="n">
        <v>53.44</v>
      </c>
      <c r="L76" t="n">
        <v>19.5</v>
      </c>
      <c r="M76" t="n">
        <v>11</v>
      </c>
      <c r="N76" t="n">
        <v>46.75</v>
      </c>
      <c r="O76" t="n">
        <v>26712.23</v>
      </c>
      <c r="P76" t="n">
        <v>312.11</v>
      </c>
      <c r="Q76" t="n">
        <v>452.59</v>
      </c>
      <c r="R76" t="n">
        <v>73.7</v>
      </c>
      <c r="S76" t="n">
        <v>57.64</v>
      </c>
      <c r="T76" t="n">
        <v>5924.14</v>
      </c>
      <c r="U76" t="n">
        <v>0.78</v>
      </c>
      <c r="V76" t="n">
        <v>0.88</v>
      </c>
      <c r="W76" t="n">
        <v>6.82</v>
      </c>
      <c r="X76" t="n">
        <v>0.35</v>
      </c>
      <c r="Y76" t="n">
        <v>1</v>
      </c>
      <c r="Z76" t="n">
        <v>10</v>
      </c>
      <c r="AA76" t="n">
        <v>519.1532589850495</v>
      </c>
      <c r="AB76" t="n">
        <v>710.3283923686894</v>
      </c>
      <c r="AC76" t="n">
        <v>642.5356475531811</v>
      </c>
      <c r="AD76" t="n">
        <v>519153.2589850496</v>
      </c>
      <c r="AE76" t="n">
        <v>710328.3923686894</v>
      </c>
      <c r="AF76" t="n">
        <v>1.982200633972491e-05</v>
      </c>
      <c r="AG76" t="n">
        <v>32</v>
      </c>
      <c r="AH76" t="n">
        <v>642535.647553181</v>
      </c>
    </row>
    <row r="77">
      <c r="A77" t="n">
        <v>75</v>
      </c>
      <c r="B77" t="n">
        <v>95</v>
      </c>
      <c r="C77" t="inlineStr">
        <is>
          <t xml:space="preserve">CONCLUIDO	</t>
        </is>
      </c>
      <c r="D77" t="n">
        <v>3.702</v>
      </c>
      <c r="E77" t="n">
        <v>27.01</v>
      </c>
      <c r="F77" t="n">
        <v>24.06</v>
      </c>
      <c r="G77" t="n">
        <v>111.05</v>
      </c>
      <c r="H77" t="n">
        <v>1.63</v>
      </c>
      <c r="I77" t="n">
        <v>13</v>
      </c>
      <c r="J77" t="n">
        <v>215.09</v>
      </c>
      <c r="K77" t="n">
        <v>53.44</v>
      </c>
      <c r="L77" t="n">
        <v>19.75</v>
      </c>
      <c r="M77" t="n">
        <v>11</v>
      </c>
      <c r="N77" t="n">
        <v>46.91</v>
      </c>
      <c r="O77" t="n">
        <v>26762.44</v>
      </c>
      <c r="P77" t="n">
        <v>311.16</v>
      </c>
      <c r="Q77" t="n">
        <v>452.57</v>
      </c>
      <c r="R77" t="n">
        <v>73.23</v>
      </c>
      <c r="S77" t="n">
        <v>57.64</v>
      </c>
      <c r="T77" t="n">
        <v>5687.58</v>
      </c>
      <c r="U77" t="n">
        <v>0.79</v>
      </c>
      <c r="V77" t="n">
        <v>0.88</v>
      </c>
      <c r="W77" t="n">
        <v>6.82</v>
      </c>
      <c r="X77" t="n">
        <v>0.34</v>
      </c>
      <c r="Y77" t="n">
        <v>1</v>
      </c>
      <c r="Z77" t="n">
        <v>10</v>
      </c>
      <c r="AA77" t="n">
        <v>518.4083314663018</v>
      </c>
      <c r="AB77" t="n">
        <v>709.3091496736561</v>
      </c>
      <c r="AC77" t="n">
        <v>641.6136799504457</v>
      </c>
      <c r="AD77" t="n">
        <v>518408.3314663018</v>
      </c>
      <c r="AE77" t="n">
        <v>709309.1496736561</v>
      </c>
      <c r="AF77" t="n">
        <v>1.98316489567217e-05</v>
      </c>
      <c r="AG77" t="n">
        <v>32</v>
      </c>
      <c r="AH77" t="n">
        <v>641613.6799504457</v>
      </c>
    </row>
    <row r="78">
      <c r="A78" t="n">
        <v>76</v>
      </c>
      <c r="B78" t="n">
        <v>95</v>
      </c>
      <c r="C78" t="inlineStr">
        <is>
          <t xml:space="preserve">CONCLUIDO	</t>
        </is>
      </c>
      <c r="D78" t="n">
        <v>3.7003</v>
      </c>
      <c r="E78" t="n">
        <v>27.02</v>
      </c>
      <c r="F78" t="n">
        <v>24.07</v>
      </c>
      <c r="G78" t="n">
        <v>111.1</v>
      </c>
      <c r="H78" t="n">
        <v>1.65</v>
      </c>
      <c r="I78" t="n">
        <v>13</v>
      </c>
      <c r="J78" t="n">
        <v>215.5</v>
      </c>
      <c r="K78" t="n">
        <v>53.44</v>
      </c>
      <c r="L78" t="n">
        <v>20</v>
      </c>
      <c r="M78" t="n">
        <v>11</v>
      </c>
      <c r="N78" t="n">
        <v>47.07</v>
      </c>
      <c r="O78" t="n">
        <v>26812.71</v>
      </c>
      <c r="P78" t="n">
        <v>310.32</v>
      </c>
      <c r="Q78" t="n">
        <v>452.57</v>
      </c>
      <c r="R78" t="n">
        <v>73.81999999999999</v>
      </c>
      <c r="S78" t="n">
        <v>57.64</v>
      </c>
      <c r="T78" t="n">
        <v>5981.62</v>
      </c>
      <c r="U78" t="n">
        <v>0.78</v>
      </c>
      <c r="V78" t="n">
        <v>0.88</v>
      </c>
      <c r="W78" t="n">
        <v>6.81</v>
      </c>
      <c r="X78" t="n">
        <v>0.35</v>
      </c>
      <c r="Y78" t="n">
        <v>1</v>
      </c>
      <c r="Z78" t="n">
        <v>10</v>
      </c>
      <c r="AA78" t="n">
        <v>517.9769863026868</v>
      </c>
      <c r="AB78" t="n">
        <v>708.7189641911924</v>
      </c>
      <c r="AC78" t="n">
        <v>641.0798209420979</v>
      </c>
      <c r="AD78" t="n">
        <v>517976.9863026867</v>
      </c>
      <c r="AE78" t="n">
        <v>708718.9641911924</v>
      </c>
      <c r="AF78" t="n">
        <v>1.982254204066918e-05</v>
      </c>
      <c r="AG78" t="n">
        <v>32</v>
      </c>
      <c r="AH78" t="n">
        <v>641079.8209420978</v>
      </c>
    </row>
    <row r="79">
      <c r="A79" t="n">
        <v>77</v>
      </c>
      <c r="B79" t="n">
        <v>95</v>
      </c>
      <c r="C79" t="inlineStr">
        <is>
          <t xml:space="preserve">CONCLUIDO	</t>
        </is>
      </c>
      <c r="D79" t="n">
        <v>3.713</v>
      </c>
      <c r="E79" t="n">
        <v>26.93</v>
      </c>
      <c r="F79" t="n">
        <v>24.02</v>
      </c>
      <c r="G79" t="n">
        <v>120.08</v>
      </c>
      <c r="H79" t="n">
        <v>1.67</v>
      </c>
      <c r="I79" t="n">
        <v>12</v>
      </c>
      <c r="J79" t="n">
        <v>215.91</v>
      </c>
      <c r="K79" t="n">
        <v>53.44</v>
      </c>
      <c r="L79" t="n">
        <v>20.25</v>
      </c>
      <c r="M79" t="n">
        <v>10</v>
      </c>
      <c r="N79" t="n">
        <v>47.23</v>
      </c>
      <c r="O79" t="n">
        <v>26863.02</v>
      </c>
      <c r="P79" t="n">
        <v>309.07</v>
      </c>
      <c r="Q79" t="n">
        <v>452.62</v>
      </c>
      <c r="R79" t="n">
        <v>71.88</v>
      </c>
      <c r="S79" t="n">
        <v>57.64</v>
      </c>
      <c r="T79" t="n">
        <v>5017.16</v>
      </c>
      <c r="U79" t="n">
        <v>0.8</v>
      </c>
      <c r="V79" t="n">
        <v>0.88</v>
      </c>
      <c r="W79" t="n">
        <v>6.81</v>
      </c>
      <c r="X79" t="n">
        <v>0.29</v>
      </c>
      <c r="Y79" t="n">
        <v>1</v>
      </c>
      <c r="Z79" t="n">
        <v>10</v>
      </c>
      <c r="AA79" t="n">
        <v>516.3163038517015</v>
      </c>
      <c r="AB79" t="n">
        <v>706.4467451976151</v>
      </c>
      <c r="AC79" t="n">
        <v>639.0244593401882</v>
      </c>
      <c r="AD79" t="n">
        <v>516316.3038517014</v>
      </c>
      <c r="AE79" t="n">
        <v>706446.7451976151</v>
      </c>
      <c r="AF79" t="n">
        <v>1.989057606059094e-05</v>
      </c>
      <c r="AG79" t="n">
        <v>32</v>
      </c>
      <c r="AH79" t="n">
        <v>639024.4593401882</v>
      </c>
    </row>
    <row r="80">
      <c r="A80" t="n">
        <v>78</v>
      </c>
      <c r="B80" t="n">
        <v>95</v>
      </c>
      <c r="C80" t="inlineStr">
        <is>
          <t xml:space="preserve">CONCLUIDO	</t>
        </is>
      </c>
      <c r="D80" t="n">
        <v>3.7113</v>
      </c>
      <c r="E80" t="n">
        <v>26.94</v>
      </c>
      <c r="F80" t="n">
        <v>24.03</v>
      </c>
      <c r="G80" t="n">
        <v>120.15</v>
      </c>
      <c r="H80" t="n">
        <v>1.68</v>
      </c>
      <c r="I80" t="n">
        <v>12</v>
      </c>
      <c r="J80" t="n">
        <v>216.32</v>
      </c>
      <c r="K80" t="n">
        <v>53.44</v>
      </c>
      <c r="L80" t="n">
        <v>20.5</v>
      </c>
      <c r="M80" t="n">
        <v>10</v>
      </c>
      <c r="N80" t="n">
        <v>47.38</v>
      </c>
      <c r="O80" t="n">
        <v>26913.4</v>
      </c>
      <c r="P80" t="n">
        <v>309.45</v>
      </c>
      <c r="Q80" t="n">
        <v>452.58</v>
      </c>
      <c r="R80" t="n">
        <v>72.22</v>
      </c>
      <c r="S80" t="n">
        <v>57.64</v>
      </c>
      <c r="T80" t="n">
        <v>5186.93</v>
      </c>
      <c r="U80" t="n">
        <v>0.8</v>
      </c>
      <c r="V80" t="n">
        <v>0.88</v>
      </c>
      <c r="W80" t="n">
        <v>6.81</v>
      </c>
      <c r="X80" t="n">
        <v>0.3</v>
      </c>
      <c r="Y80" t="n">
        <v>1</v>
      </c>
      <c r="Z80" t="n">
        <v>10</v>
      </c>
      <c r="AA80" t="n">
        <v>516.6803509272675</v>
      </c>
      <c r="AB80" t="n">
        <v>706.9448504670281</v>
      </c>
      <c r="AC80" t="n">
        <v>639.4750261417835</v>
      </c>
      <c r="AD80" t="n">
        <v>516680.3509272675</v>
      </c>
      <c r="AE80" t="n">
        <v>706944.8504670281</v>
      </c>
      <c r="AF80" t="n">
        <v>1.988146914453842e-05</v>
      </c>
      <c r="AG80" t="n">
        <v>32</v>
      </c>
      <c r="AH80" t="n">
        <v>639475.0261417835</v>
      </c>
    </row>
    <row r="81">
      <c r="A81" t="n">
        <v>79</v>
      </c>
      <c r="B81" t="n">
        <v>95</v>
      </c>
      <c r="C81" t="inlineStr">
        <is>
          <t xml:space="preserve">CONCLUIDO	</t>
        </is>
      </c>
      <c r="D81" t="n">
        <v>3.7127</v>
      </c>
      <c r="E81" t="n">
        <v>26.93</v>
      </c>
      <c r="F81" t="n">
        <v>24.02</v>
      </c>
      <c r="G81" t="n">
        <v>120.1</v>
      </c>
      <c r="H81" t="n">
        <v>1.7</v>
      </c>
      <c r="I81" t="n">
        <v>12</v>
      </c>
      <c r="J81" t="n">
        <v>216.73</v>
      </c>
      <c r="K81" t="n">
        <v>53.44</v>
      </c>
      <c r="L81" t="n">
        <v>20.75</v>
      </c>
      <c r="M81" t="n">
        <v>10</v>
      </c>
      <c r="N81" t="n">
        <v>47.54</v>
      </c>
      <c r="O81" t="n">
        <v>26963.82</v>
      </c>
      <c r="P81" t="n">
        <v>309.86</v>
      </c>
      <c r="Q81" t="n">
        <v>452.58</v>
      </c>
      <c r="R81" t="n">
        <v>71.97</v>
      </c>
      <c r="S81" t="n">
        <v>57.64</v>
      </c>
      <c r="T81" t="n">
        <v>5065.07</v>
      </c>
      <c r="U81" t="n">
        <v>0.8</v>
      </c>
      <c r="V81" t="n">
        <v>0.88</v>
      </c>
      <c r="W81" t="n">
        <v>6.81</v>
      </c>
      <c r="X81" t="n">
        <v>0.29</v>
      </c>
      <c r="Y81" t="n">
        <v>1</v>
      </c>
      <c r="Z81" t="n">
        <v>10</v>
      </c>
      <c r="AA81" t="n">
        <v>516.8494536723239</v>
      </c>
      <c r="AB81" t="n">
        <v>707.1762243031009</v>
      </c>
      <c r="AC81" t="n">
        <v>639.6843179836767</v>
      </c>
      <c r="AD81" t="n">
        <v>516849.4536723238</v>
      </c>
      <c r="AE81" t="n">
        <v>707176.2243031008</v>
      </c>
      <c r="AF81" t="n">
        <v>1.988896895775814e-05</v>
      </c>
      <c r="AG81" t="n">
        <v>32</v>
      </c>
      <c r="AH81" t="n">
        <v>639684.3179836767</v>
      </c>
    </row>
    <row r="82">
      <c r="A82" t="n">
        <v>80</v>
      </c>
      <c r="B82" t="n">
        <v>95</v>
      </c>
      <c r="C82" t="inlineStr">
        <is>
          <t xml:space="preserve">CONCLUIDO	</t>
        </is>
      </c>
      <c r="D82" t="n">
        <v>3.71</v>
      </c>
      <c r="E82" t="n">
        <v>26.95</v>
      </c>
      <c r="F82" t="n">
        <v>24.04</v>
      </c>
      <c r="G82" t="n">
        <v>120.2</v>
      </c>
      <c r="H82" t="n">
        <v>1.72</v>
      </c>
      <c r="I82" t="n">
        <v>12</v>
      </c>
      <c r="J82" t="n">
        <v>217.14</v>
      </c>
      <c r="K82" t="n">
        <v>53.44</v>
      </c>
      <c r="L82" t="n">
        <v>21</v>
      </c>
      <c r="M82" t="n">
        <v>10</v>
      </c>
      <c r="N82" t="n">
        <v>47.7</v>
      </c>
      <c r="O82" t="n">
        <v>27014.3</v>
      </c>
      <c r="P82" t="n">
        <v>310.03</v>
      </c>
      <c r="Q82" t="n">
        <v>452.62</v>
      </c>
      <c r="R82" t="n">
        <v>72.53</v>
      </c>
      <c r="S82" t="n">
        <v>57.64</v>
      </c>
      <c r="T82" t="n">
        <v>5341.14</v>
      </c>
      <c r="U82" t="n">
        <v>0.79</v>
      </c>
      <c r="V82" t="n">
        <v>0.88</v>
      </c>
      <c r="W82" t="n">
        <v>6.82</v>
      </c>
      <c r="X82" t="n">
        <v>0.32</v>
      </c>
      <c r="Y82" t="n">
        <v>1</v>
      </c>
      <c r="Z82" t="n">
        <v>10</v>
      </c>
      <c r="AA82" t="n">
        <v>517.1503508903933</v>
      </c>
      <c r="AB82" t="n">
        <v>707.5879251515117</v>
      </c>
      <c r="AC82" t="n">
        <v>640.0567266809412</v>
      </c>
      <c r="AD82" t="n">
        <v>517150.3508903933</v>
      </c>
      <c r="AE82" t="n">
        <v>707587.9251515118</v>
      </c>
      <c r="AF82" t="n">
        <v>1.987450503226296e-05</v>
      </c>
      <c r="AG82" t="n">
        <v>32</v>
      </c>
      <c r="AH82" t="n">
        <v>640056.7266809412</v>
      </c>
    </row>
    <row r="83">
      <c r="A83" t="n">
        <v>81</v>
      </c>
      <c r="B83" t="n">
        <v>95</v>
      </c>
      <c r="C83" t="inlineStr">
        <is>
          <t xml:space="preserve">CONCLUIDO	</t>
        </is>
      </c>
      <c r="D83" t="n">
        <v>3.712</v>
      </c>
      <c r="E83" t="n">
        <v>26.94</v>
      </c>
      <c r="F83" t="n">
        <v>24.02</v>
      </c>
      <c r="G83" t="n">
        <v>120.12</v>
      </c>
      <c r="H83" t="n">
        <v>1.74</v>
      </c>
      <c r="I83" t="n">
        <v>12</v>
      </c>
      <c r="J83" t="n">
        <v>217.55</v>
      </c>
      <c r="K83" t="n">
        <v>53.44</v>
      </c>
      <c r="L83" t="n">
        <v>21.25</v>
      </c>
      <c r="M83" t="n">
        <v>10</v>
      </c>
      <c r="N83" t="n">
        <v>47.86</v>
      </c>
      <c r="O83" t="n">
        <v>27064.84</v>
      </c>
      <c r="P83" t="n">
        <v>309.67</v>
      </c>
      <c r="Q83" t="n">
        <v>452.58</v>
      </c>
      <c r="R83" t="n">
        <v>72.28</v>
      </c>
      <c r="S83" t="n">
        <v>57.64</v>
      </c>
      <c r="T83" t="n">
        <v>5219.9</v>
      </c>
      <c r="U83" t="n">
        <v>0.8</v>
      </c>
      <c r="V83" t="n">
        <v>0.88</v>
      </c>
      <c r="W83" t="n">
        <v>6.81</v>
      </c>
      <c r="X83" t="n">
        <v>0.3</v>
      </c>
      <c r="Y83" t="n">
        <v>1</v>
      </c>
      <c r="Z83" t="n">
        <v>10</v>
      </c>
      <c r="AA83" t="n">
        <v>516.768934872998</v>
      </c>
      <c r="AB83" t="n">
        <v>707.0660549296246</v>
      </c>
      <c r="AC83" t="n">
        <v>639.5846630205813</v>
      </c>
      <c r="AD83" t="n">
        <v>516768.934872998</v>
      </c>
      <c r="AE83" t="n">
        <v>707066.0549296245</v>
      </c>
      <c r="AF83" t="n">
        <v>1.988521905114828e-05</v>
      </c>
      <c r="AG83" t="n">
        <v>32</v>
      </c>
      <c r="AH83" t="n">
        <v>639584.6630205812</v>
      </c>
    </row>
    <row r="84">
      <c r="A84" t="n">
        <v>82</v>
      </c>
      <c r="B84" t="n">
        <v>95</v>
      </c>
      <c r="C84" t="inlineStr">
        <is>
          <t xml:space="preserve">CONCLUIDO	</t>
        </is>
      </c>
      <c r="D84" t="n">
        <v>3.7103</v>
      </c>
      <c r="E84" t="n">
        <v>26.95</v>
      </c>
      <c r="F84" t="n">
        <v>24.04</v>
      </c>
      <c r="G84" t="n">
        <v>120.18</v>
      </c>
      <c r="H84" t="n">
        <v>1.75</v>
      </c>
      <c r="I84" t="n">
        <v>12</v>
      </c>
      <c r="J84" t="n">
        <v>217.96</v>
      </c>
      <c r="K84" t="n">
        <v>53.44</v>
      </c>
      <c r="L84" t="n">
        <v>21.5</v>
      </c>
      <c r="M84" t="n">
        <v>10</v>
      </c>
      <c r="N84" t="n">
        <v>48.02</v>
      </c>
      <c r="O84" t="n">
        <v>27115.43</v>
      </c>
      <c r="P84" t="n">
        <v>309.13</v>
      </c>
      <c r="Q84" t="n">
        <v>452.64</v>
      </c>
      <c r="R84" t="n">
        <v>72.58</v>
      </c>
      <c r="S84" t="n">
        <v>57.64</v>
      </c>
      <c r="T84" t="n">
        <v>5366.33</v>
      </c>
      <c r="U84" t="n">
        <v>0.79</v>
      </c>
      <c r="V84" t="n">
        <v>0.88</v>
      </c>
      <c r="W84" t="n">
        <v>6.81</v>
      </c>
      <c r="X84" t="n">
        <v>0.31</v>
      </c>
      <c r="Y84" t="n">
        <v>1</v>
      </c>
      <c r="Z84" t="n">
        <v>10</v>
      </c>
      <c r="AA84" t="n">
        <v>516.5450826207509</v>
      </c>
      <c r="AB84" t="n">
        <v>706.7597704024357</v>
      </c>
      <c r="AC84" t="n">
        <v>639.3076098587943</v>
      </c>
      <c r="AD84" t="n">
        <v>516545.0826207509</v>
      </c>
      <c r="AE84" t="n">
        <v>706759.7704024357</v>
      </c>
      <c r="AF84" t="n">
        <v>1.987611213509576e-05</v>
      </c>
      <c r="AG84" t="n">
        <v>32</v>
      </c>
      <c r="AH84" t="n">
        <v>639307.6098587943</v>
      </c>
    </row>
    <row r="85">
      <c r="A85" t="n">
        <v>83</v>
      </c>
      <c r="B85" t="n">
        <v>95</v>
      </c>
      <c r="C85" t="inlineStr">
        <is>
          <t xml:space="preserve">CONCLUIDO	</t>
        </is>
      </c>
      <c r="D85" t="n">
        <v>3.7113</v>
      </c>
      <c r="E85" t="n">
        <v>26.94</v>
      </c>
      <c r="F85" t="n">
        <v>24.03</v>
      </c>
      <c r="G85" t="n">
        <v>120.15</v>
      </c>
      <c r="H85" t="n">
        <v>1.77</v>
      </c>
      <c r="I85" t="n">
        <v>12</v>
      </c>
      <c r="J85" t="n">
        <v>218.37</v>
      </c>
      <c r="K85" t="n">
        <v>53.44</v>
      </c>
      <c r="L85" t="n">
        <v>21.75</v>
      </c>
      <c r="M85" t="n">
        <v>10</v>
      </c>
      <c r="N85" t="n">
        <v>48.18</v>
      </c>
      <c r="O85" t="n">
        <v>27166.08</v>
      </c>
      <c r="P85" t="n">
        <v>308.11</v>
      </c>
      <c r="Q85" t="n">
        <v>452.57</v>
      </c>
      <c r="R85" t="n">
        <v>72.42</v>
      </c>
      <c r="S85" t="n">
        <v>57.64</v>
      </c>
      <c r="T85" t="n">
        <v>5285.52</v>
      </c>
      <c r="U85" t="n">
        <v>0.8</v>
      </c>
      <c r="V85" t="n">
        <v>0.88</v>
      </c>
      <c r="W85" t="n">
        <v>6.81</v>
      </c>
      <c r="X85" t="n">
        <v>0.3</v>
      </c>
      <c r="Y85" t="n">
        <v>1</v>
      </c>
      <c r="Z85" t="n">
        <v>10</v>
      </c>
      <c r="AA85" t="n">
        <v>515.8070750784664</v>
      </c>
      <c r="AB85" t="n">
        <v>705.7499959244872</v>
      </c>
      <c r="AC85" t="n">
        <v>638.3942068397937</v>
      </c>
      <c r="AD85" t="n">
        <v>515807.0750784663</v>
      </c>
      <c r="AE85" t="n">
        <v>705749.9959244871</v>
      </c>
      <c r="AF85" t="n">
        <v>1.988146914453842e-05</v>
      </c>
      <c r="AG85" t="n">
        <v>32</v>
      </c>
      <c r="AH85" t="n">
        <v>638394.2068397937</v>
      </c>
    </row>
    <row r="86">
      <c r="A86" t="n">
        <v>84</v>
      </c>
      <c r="B86" t="n">
        <v>95</v>
      </c>
      <c r="C86" t="inlineStr">
        <is>
          <t xml:space="preserve">CONCLUIDO	</t>
        </is>
      </c>
      <c r="D86" t="n">
        <v>3.718</v>
      </c>
      <c r="E86" t="n">
        <v>26.9</v>
      </c>
      <c r="F86" t="n">
        <v>24.02</v>
      </c>
      <c r="G86" t="n">
        <v>131.01</v>
      </c>
      <c r="H86" t="n">
        <v>1.79</v>
      </c>
      <c r="I86" t="n">
        <v>11</v>
      </c>
      <c r="J86" t="n">
        <v>218.78</v>
      </c>
      <c r="K86" t="n">
        <v>53.44</v>
      </c>
      <c r="L86" t="n">
        <v>22</v>
      </c>
      <c r="M86" t="n">
        <v>9</v>
      </c>
      <c r="N86" t="n">
        <v>48.34</v>
      </c>
      <c r="O86" t="n">
        <v>27216.79</v>
      </c>
      <c r="P86" t="n">
        <v>307.47</v>
      </c>
      <c r="Q86" t="n">
        <v>452.58</v>
      </c>
      <c r="R86" t="n">
        <v>71.84999999999999</v>
      </c>
      <c r="S86" t="n">
        <v>57.64</v>
      </c>
      <c r="T86" t="n">
        <v>5007.73</v>
      </c>
      <c r="U86" t="n">
        <v>0.8</v>
      </c>
      <c r="V86" t="n">
        <v>0.88</v>
      </c>
      <c r="W86" t="n">
        <v>6.81</v>
      </c>
      <c r="X86" t="n">
        <v>0.29</v>
      </c>
      <c r="Y86" t="n">
        <v>1</v>
      </c>
      <c r="Z86" t="n">
        <v>10</v>
      </c>
      <c r="AA86" t="n">
        <v>514.9675345664699</v>
      </c>
      <c r="AB86" t="n">
        <v>704.6012995580602</v>
      </c>
      <c r="AC86" t="n">
        <v>637.3551404423732</v>
      </c>
      <c r="AD86" t="n">
        <v>514967.53456647</v>
      </c>
      <c r="AE86" t="n">
        <v>704601.2995580602</v>
      </c>
      <c r="AF86" t="n">
        <v>1.991736110780423e-05</v>
      </c>
      <c r="AG86" t="n">
        <v>32</v>
      </c>
      <c r="AH86" t="n">
        <v>637355.1404423732</v>
      </c>
    </row>
    <row r="87">
      <c r="A87" t="n">
        <v>85</v>
      </c>
      <c r="B87" t="n">
        <v>95</v>
      </c>
      <c r="C87" t="inlineStr">
        <is>
          <t xml:space="preserve">CONCLUIDO	</t>
        </is>
      </c>
      <c r="D87" t="n">
        <v>3.7204</v>
      </c>
      <c r="E87" t="n">
        <v>26.88</v>
      </c>
      <c r="F87" t="n">
        <v>24</v>
      </c>
      <c r="G87" t="n">
        <v>130.91</v>
      </c>
      <c r="H87" t="n">
        <v>1.8</v>
      </c>
      <c r="I87" t="n">
        <v>11</v>
      </c>
      <c r="J87" t="n">
        <v>219.19</v>
      </c>
      <c r="K87" t="n">
        <v>53.44</v>
      </c>
      <c r="L87" t="n">
        <v>22.25</v>
      </c>
      <c r="M87" t="n">
        <v>9</v>
      </c>
      <c r="N87" t="n">
        <v>48.51</v>
      </c>
      <c r="O87" t="n">
        <v>27267.55</v>
      </c>
      <c r="P87" t="n">
        <v>307.3</v>
      </c>
      <c r="Q87" t="n">
        <v>452.61</v>
      </c>
      <c r="R87" t="n">
        <v>71.26000000000001</v>
      </c>
      <c r="S87" t="n">
        <v>57.64</v>
      </c>
      <c r="T87" t="n">
        <v>4711.32</v>
      </c>
      <c r="U87" t="n">
        <v>0.8100000000000001</v>
      </c>
      <c r="V87" t="n">
        <v>0.88</v>
      </c>
      <c r="W87" t="n">
        <v>6.81</v>
      </c>
      <c r="X87" t="n">
        <v>0.28</v>
      </c>
      <c r="Y87" t="n">
        <v>1</v>
      </c>
      <c r="Z87" t="n">
        <v>10</v>
      </c>
      <c r="AA87" t="n">
        <v>514.6871994121108</v>
      </c>
      <c r="AB87" t="n">
        <v>704.2177326323516</v>
      </c>
      <c r="AC87" t="n">
        <v>637.0081806057146</v>
      </c>
      <c r="AD87" t="n">
        <v>514687.1994121107</v>
      </c>
      <c r="AE87" t="n">
        <v>704217.7326323516</v>
      </c>
      <c r="AF87" t="n">
        <v>1.993021793046662e-05</v>
      </c>
      <c r="AG87" t="n">
        <v>32</v>
      </c>
      <c r="AH87" t="n">
        <v>637008.1806057147</v>
      </c>
    </row>
    <row r="88">
      <c r="A88" t="n">
        <v>86</v>
      </c>
      <c r="B88" t="n">
        <v>95</v>
      </c>
      <c r="C88" t="inlineStr">
        <is>
          <t xml:space="preserve">CONCLUIDO	</t>
        </is>
      </c>
      <c r="D88" t="n">
        <v>3.7199</v>
      </c>
      <c r="E88" t="n">
        <v>26.88</v>
      </c>
      <c r="F88" t="n">
        <v>24</v>
      </c>
      <c r="G88" t="n">
        <v>130.93</v>
      </c>
      <c r="H88" t="n">
        <v>1.82</v>
      </c>
      <c r="I88" t="n">
        <v>11</v>
      </c>
      <c r="J88" t="n">
        <v>219.6</v>
      </c>
      <c r="K88" t="n">
        <v>53.44</v>
      </c>
      <c r="L88" t="n">
        <v>22.5</v>
      </c>
      <c r="M88" t="n">
        <v>9</v>
      </c>
      <c r="N88" t="n">
        <v>48.67</v>
      </c>
      <c r="O88" t="n">
        <v>27318.36</v>
      </c>
      <c r="P88" t="n">
        <v>307.58</v>
      </c>
      <c r="Q88" t="n">
        <v>452.58</v>
      </c>
      <c r="R88" t="n">
        <v>71.37</v>
      </c>
      <c r="S88" t="n">
        <v>57.64</v>
      </c>
      <c r="T88" t="n">
        <v>4765.78</v>
      </c>
      <c r="U88" t="n">
        <v>0.8100000000000001</v>
      </c>
      <c r="V88" t="n">
        <v>0.88</v>
      </c>
      <c r="W88" t="n">
        <v>6.81</v>
      </c>
      <c r="X88" t="n">
        <v>0.28</v>
      </c>
      <c r="Y88" t="n">
        <v>1</v>
      </c>
      <c r="Z88" t="n">
        <v>10</v>
      </c>
      <c r="AA88" t="n">
        <v>514.8998114872383</v>
      </c>
      <c r="AB88" t="n">
        <v>704.508637853324</v>
      </c>
      <c r="AC88" t="n">
        <v>637.2713222406853</v>
      </c>
      <c r="AD88" t="n">
        <v>514899.8114872383</v>
      </c>
      <c r="AE88" t="n">
        <v>704508.6378533239</v>
      </c>
      <c r="AF88" t="n">
        <v>1.992753942574529e-05</v>
      </c>
      <c r="AG88" t="n">
        <v>32</v>
      </c>
      <c r="AH88" t="n">
        <v>637271.3222406853</v>
      </c>
    </row>
    <row r="89">
      <c r="A89" t="n">
        <v>87</v>
      </c>
      <c r="B89" t="n">
        <v>95</v>
      </c>
      <c r="C89" t="inlineStr">
        <is>
          <t xml:space="preserve">CONCLUIDO	</t>
        </is>
      </c>
      <c r="D89" t="n">
        <v>3.7193</v>
      </c>
      <c r="E89" t="n">
        <v>26.89</v>
      </c>
      <c r="F89" t="n">
        <v>24.01</v>
      </c>
      <c r="G89" t="n">
        <v>130.96</v>
      </c>
      <c r="H89" t="n">
        <v>1.84</v>
      </c>
      <c r="I89" t="n">
        <v>11</v>
      </c>
      <c r="J89" t="n">
        <v>220.01</v>
      </c>
      <c r="K89" t="n">
        <v>53.44</v>
      </c>
      <c r="L89" t="n">
        <v>22.75</v>
      </c>
      <c r="M89" t="n">
        <v>9</v>
      </c>
      <c r="N89" t="n">
        <v>48.83</v>
      </c>
      <c r="O89" t="n">
        <v>27369.23</v>
      </c>
      <c r="P89" t="n">
        <v>307.8</v>
      </c>
      <c r="Q89" t="n">
        <v>452.58</v>
      </c>
      <c r="R89" t="n">
        <v>71.5</v>
      </c>
      <c r="S89" t="n">
        <v>57.64</v>
      </c>
      <c r="T89" t="n">
        <v>4833.98</v>
      </c>
      <c r="U89" t="n">
        <v>0.8100000000000001</v>
      </c>
      <c r="V89" t="n">
        <v>0.88</v>
      </c>
      <c r="W89" t="n">
        <v>6.82</v>
      </c>
      <c r="X89" t="n">
        <v>0.28</v>
      </c>
      <c r="Y89" t="n">
        <v>1</v>
      </c>
      <c r="Z89" t="n">
        <v>10</v>
      </c>
      <c r="AA89" t="n">
        <v>515.0910784342342</v>
      </c>
      <c r="AB89" t="n">
        <v>704.770337728306</v>
      </c>
      <c r="AC89" t="n">
        <v>637.5080458468973</v>
      </c>
      <c r="AD89" t="n">
        <v>515091.0784342342</v>
      </c>
      <c r="AE89" t="n">
        <v>704770.337728306</v>
      </c>
      <c r="AF89" t="n">
        <v>1.992432522007969e-05</v>
      </c>
      <c r="AG89" t="n">
        <v>32</v>
      </c>
      <c r="AH89" t="n">
        <v>637508.0458468973</v>
      </c>
    </row>
    <row r="90">
      <c r="A90" t="n">
        <v>88</v>
      </c>
      <c r="B90" t="n">
        <v>95</v>
      </c>
      <c r="C90" t="inlineStr">
        <is>
          <t xml:space="preserve">CONCLUIDO	</t>
        </is>
      </c>
      <c r="D90" t="n">
        <v>3.7193</v>
      </c>
      <c r="E90" t="n">
        <v>26.89</v>
      </c>
      <c r="F90" t="n">
        <v>24.01</v>
      </c>
      <c r="G90" t="n">
        <v>130.96</v>
      </c>
      <c r="H90" t="n">
        <v>1.85</v>
      </c>
      <c r="I90" t="n">
        <v>11</v>
      </c>
      <c r="J90" t="n">
        <v>220.43</v>
      </c>
      <c r="K90" t="n">
        <v>53.44</v>
      </c>
      <c r="L90" t="n">
        <v>23</v>
      </c>
      <c r="M90" t="n">
        <v>9</v>
      </c>
      <c r="N90" t="n">
        <v>48.99</v>
      </c>
      <c r="O90" t="n">
        <v>27420.16</v>
      </c>
      <c r="P90" t="n">
        <v>307.55</v>
      </c>
      <c r="Q90" t="n">
        <v>452.55</v>
      </c>
      <c r="R90" t="n">
        <v>71.58</v>
      </c>
      <c r="S90" t="n">
        <v>57.64</v>
      </c>
      <c r="T90" t="n">
        <v>4870.61</v>
      </c>
      <c r="U90" t="n">
        <v>0.8100000000000001</v>
      </c>
      <c r="V90" t="n">
        <v>0.88</v>
      </c>
      <c r="W90" t="n">
        <v>6.81</v>
      </c>
      <c r="X90" t="n">
        <v>0.28</v>
      </c>
      <c r="Y90" t="n">
        <v>1</v>
      </c>
      <c r="Z90" t="n">
        <v>10</v>
      </c>
      <c r="AA90" t="n">
        <v>514.9285042770016</v>
      </c>
      <c r="AB90" t="n">
        <v>704.5478965941146</v>
      </c>
      <c r="AC90" t="n">
        <v>637.3068341823549</v>
      </c>
      <c r="AD90" t="n">
        <v>514928.5042770015</v>
      </c>
      <c r="AE90" t="n">
        <v>704547.8965941146</v>
      </c>
      <c r="AF90" t="n">
        <v>1.992432522007969e-05</v>
      </c>
      <c r="AG90" t="n">
        <v>32</v>
      </c>
      <c r="AH90" t="n">
        <v>637306.834182355</v>
      </c>
    </row>
    <row r="91">
      <c r="A91" t="n">
        <v>89</v>
      </c>
      <c r="B91" t="n">
        <v>95</v>
      </c>
      <c r="C91" t="inlineStr">
        <is>
          <t xml:space="preserve">CONCLUIDO	</t>
        </is>
      </c>
      <c r="D91" t="n">
        <v>3.7185</v>
      </c>
      <c r="E91" t="n">
        <v>26.89</v>
      </c>
      <c r="F91" t="n">
        <v>24.01</v>
      </c>
      <c r="G91" t="n">
        <v>130.99</v>
      </c>
      <c r="H91" t="n">
        <v>1.87</v>
      </c>
      <c r="I91" t="n">
        <v>11</v>
      </c>
      <c r="J91" t="n">
        <v>220.84</v>
      </c>
      <c r="K91" t="n">
        <v>53.44</v>
      </c>
      <c r="L91" t="n">
        <v>23.25</v>
      </c>
      <c r="M91" t="n">
        <v>9</v>
      </c>
      <c r="N91" t="n">
        <v>49.16</v>
      </c>
      <c r="O91" t="n">
        <v>27471.15</v>
      </c>
      <c r="P91" t="n">
        <v>307.37</v>
      </c>
      <c r="Q91" t="n">
        <v>452.56</v>
      </c>
      <c r="R91" t="n">
        <v>71.73</v>
      </c>
      <c r="S91" t="n">
        <v>57.64</v>
      </c>
      <c r="T91" t="n">
        <v>4947.39</v>
      </c>
      <c r="U91" t="n">
        <v>0.8</v>
      </c>
      <c r="V91" t="n">
        <v>0.88</v>
      </c>
      <c r="W91" t="n">
        <v>6.81</v>
      </c>
      <c r="X91" t="n">
        <v>0.29</v>
      </c>
      <c r="Y91" t="n">
        <v>1</v>
      </c>
      <c r="Z91" t="n">
        <v>10</v>
      </c>
      <c r="AA91" t="n">
        <v>514.8603894443741</v>
      </c>
      <c r="AB91" t="n">
        <v>704.4546988750994</v>
      </c>
      <c r="AC91" t="n">
        <v>637.2225311228387</v>
      </c>
      <c r="AD91" t="n">
        <v>514860.389444374</v>
      </c>
      <c r="AE91" t="n">
        <v>704454.6988750994</v>
      </c>
      <c r="AF91" t="n">
        <v>1.992003961252556e-05</v>
      </c>
      <c r="AG91" t="n">
        <v>32</v>
      </c>
      <c r="AH91" t="n">
        <v>637222.5311228387</v>
      </c>
    </row>
    <row r="92">
      <c r="A92" t="n">
        <v>90</v>
      </c>
      <c r="B92" t="n">
        <v>95</v>
      </c>
      <c r="C92" t="inlineStr">
        <is>
          <t xml:space="preserve">CONCLUIDO	</t>
        </is>
      </c>
      <c r="D92" t="n">
        <v>3.72</v>
      </c>
      <c r="E92" t="n">
        <v>26.88</v>
      </c>
      <c r="F92" t="n">
        <v>24</v>
      </c>
      <c r="G92" t="n">
        <v>130.93</v>
      </c>
      <c r="H92" t="n">
        <v>1.89</v>
      </c>
      <c r="I92" t="n">
        <v>11</v>
      </c>
      <c r="J92" t="n">
        <v>221.25</v>
      </c>
      <c r="K92" t="n">
        <v>53.44</v>
      </c>
      <c r="L92" t="n">
        <v>23.5</v>
      </c>
      <c r="M92" t="n">
        <v>9</v>
      </c>
      <c r="N92" t="n">
        <v>49.32</v>
      </c>
      <c r="O92" t="n">
        <v>27522.19</v>
      </c>
      <c r="P92" t="n">
        <v>307.26</v>
      </c>
      <c r="Q92" t="n">
        <v>452.61</v>
      </c>
      <c r="R92" t="n">
        <v>71.33</v>
      </c>
      <c r="S92" t="n">
        <v>57.64</v>
      </c>
      <c r="T92" t="n">
        <v>4746.4</v>
      </c>
      <c r="U92" t="n">
        <v>0.8100000000000001</v>
      </c>
      <c r="V92" t="n">
        <v>0.88</v>
      </c>
      <c r="W92" t="n">
        <v>6.81</v>
      </c>
      <c r="X92" t="n">
        <v>0.28</v>
      </c>
      <c r="Y92" t="n">
        <v>1</v>
      </c>
      <c r="Z92" t="n">
        <v>10</v>
      </c>
      <c r="AA92" t="n">
        <v>514.6856384949307</v>
      </c>
      <c r="AB92" t="n">
        <v>704.2155969166033</v>
      </c>
      <c r="AC92" t="n">
        <v>637.0062487196798</v>
      </c>
      <c r="AD92" t="n">
        <v>514685.6384949307</v>
      </c>
      <c r="AE92" t="n">
        <v>704215.5969166033</v>
      </c>
      <c r="AF92" t="n">
        <v>1.992807512668955e-05</v>
      </c>
      <c r="AG92" t="n">
        <v>32</v>
      </c>
      <c r="AH92" t="n">
        <v>637006.2487196798</v>
      </c>
    </row>
    <row r="93">
      <c r="A93" t="n">
        <v>91</v>
      </c>
      <c r="B93" t="n">
        <v>95</v>
      </c>
      <c r="C93" t="inlineStr">
        <is>
          <t xml:space="preserve">CONCLUIDO	</t>
        </is>
      </c>
      <c r="D93" t="n">
        <v>3.7197</v>
      </c>
      <c r="E93" t="n">
        <v>26.88</v>
      </c>
      <c r="F93" t="n">
        <v>24.01</v>
      </c>
      <c r="G93" t="n">
        <v>130.94</v>
      </c>
      <c r="H93" t="n">
        <v>1.9</v>
      </c>
      <c r="I93" t="n">
        <v>11</v>
      </c>
      <c r="J93" t="n">
        <v>221.67</v>
      </c>
      <c r="K93" t="n">
        <v>53.44</v>
      </c>
      <c r="L93" t="n">
        <v>23.75</v>
      </c>
      <c r="M93" t="n">
        <v>9</v>
      </c>
      <c r="N93" t="n">
        <v>49.48</v>
      </c>
      <c r="O93" t="n">
        <v>27573.29</v>
      </c>
      <c r="P93" t="n">
        <v>306.8</v>
      </c>
      <c r="Q93" t="n">
        <v>452.57</v>
      </c>
      <c r="R93" t="n">
        <v>71.55</v>
      </c>
      <c r="S93" t="n">
        <v>57.64</v>
      </c>
      <c r="T93" t="n">
        <v>4855.81</v>
      </c>
      <c r="U93" t="n">
        <v>0.8100000000000001</v>
      </c>
      <c r="V93" t="n">
        <v>0.88</v>
      </c>
      <c r="W93" t="n">
        <v>6.81</v>
      </c>
      <c r="X93" t="n">
        <v>0.28</v>
      </c>
      <c r="Y93" t="n">
        <v>1</v>
      </c>
      <c r="Z93" t="n">
        <v>10</v>
      </c>
      <c r="AA93" t="n">
        <v>514.4163602790711</v>
      </c>
      <c r="AB93" t="n">
        <v>703.8471585819477</v>
      </c>
      <c r="AC93" t="n">
        <v>636.6729736225773</v>
      </c>
      <c r="AD93" t="n">
        <v>514416.3602790711</v>
      </c>
      <c r="AE93" t="n">
        <v>703847.1585819477</v>
      </c>
      <c r="AF93" t="n">
        <v>1.992646802385675e-05</v>
      </c>
      <c r="AG93" t="n">
        <v>32</v>
      </c>
      <c r="AH93" t="n">
        <v>636672.9736225773</v>
      </c>
    </row>
    <row r="94">
      <c r="A94" t="n">
        <v>92</v>
      </c>
      <c r="B94" t="n">
        <v>95</v>
      </c>
      <c r="C94" t="inlineStr">
        <is>
          <t xml:space="preserve">CONCLUIDO	</t>
        </is>
      </c>
      <c r="D94" t="n">
        <v>3.7208</v>
      </c>
      <c r="E94" t="n">
        <v>26.88</v>
      </c>
      <c r="F94" t="n">
        <v>24</v>
      </c>
      <c r="G94" t="n">
        <v>130.9</v>
      </c>
      <c r="H94" t="n">
        <v>1.92</v>
      </c>
      <c r="I94" t="n">
        <v>11</v>
      </c>
      <c r="J94" t="n">
        <v>222.08</v>
      </c>
      <c r="K94" t="n">
        <v>53.44</v>
      </c>
      <c r="L94" t="n">
        <v>24</v>
      </c>
      <c r="M94" t="n">
        <v>9</v>
      </c>
      <c r="N94" t="n">
        <v>49.65</v>
      </c>
      <c r="O94" t="n">
        <v>27624.44</v>
      </c>
      <c r="P94" t="n">
        <v>305.62</v>
      </c>
      <c r="Q94" t="n">
        <v>452.56</v>
      </c>
      <c r="R94" t="n">
        <v>71.34</v>
      </c>
      <c r="S94" t="n">
        <v>57.64</v>
      </c>
      <c r="T94" t="n">
        <v>4752.72</v>
      </c>
      <c r="U94" t="n">
        <v>0.8100000000000001</v>
      </c>
      <c r="V94" t="n">
        <v>0.88</v>
      </c>
      <c r="W94" t="n">
        <v>6.81</v>
      </c>
      <c r="X94" t="n">
        <v>0.27</v>
      </c>
      <c r="Y94" t="n">
        <v>1</v>
      </c>
      <c r="Z94" t="n">
        <v>10</v>
      </c>
      <c r="AA94" t="n">
        <v>513.5707007071281</v>
      </c>
      <c r="AB94" t="n">
        <v>702.690089847748</v>
      </c>
      <c r="AC94" t="n">
        <v>635.6263339044135</v>
      </c>
      <c r="AD94" t="n">
        <v>513570.7007071282</v>
      </c>
      <c r="AE94" t="n">
        <v>702690.0898477481</v>
      </c>
      <c r="AF94" t="n">
        <v>1.993236073424368e-05</v>
      </c>
      <c r="AG94" t="n">
        <v>32</v>
      </c>
      <c r="AH94" t="n">
        <v>635626.3339044135</v>
      </c>
    </row>
    <row r="95">
      <c r="A95" t="n">
        <v>93</v>
      </c>
      <c r="B95" t="n">
        <v>95</v>
      </c>
      <c r="C95" t="inlineStr">
        <is>
          <t xml:space="preserve">CONCLUIDO	</t>
        </is>
      </c>
      <c r="D95" t="n">
        <v>3.7285</v>
      </c>
      <c r="E95" t="n">
        <v>26.82</v>
      </c>
      <c r="F95" t="n">
        <v>23.98</v>
      </c>
      <c r="G95" t="n">
        <v>143.88</v>
      </c>
      <c r="H95" t="n">
        <v>1.94</v>
      </c>
      <c r="I95" t="n">
        <v>10</v>
      </c>
      <c r="J95" t="n">
        <v>222.5</v>
      </c>
      <c r="K95" t="n">
        <v>53.44</v>
      </c>
      <c r="L95" t="n">
        <v>24.25</v>
      </c>
      <c r="M95" t="n">
        <v>8</v>
      </c>
      <c r="N95" t="n">
        <v>49.81</v>
      </c>
      <c r="O95" t="n">
        <v>27675.78</v>
      </c>
      <c r="P95" t="n">
        <v>304.67</v>
      </c>
      <c r="Q95" t="n">
        <v>452.56</v>
      </c>
      <c r="R95" t="n">
        <v>70.54000000000001</v>
      </c>
      <c r="S95" t="n">
        <v>57.64</v>
      </c>
      <c r="T95" t="n">
        <v>4355.71</v>
      </c>
      <c r="U95" t="n">
        <v>0.82</v>
      </c>
      <c r="V95" t="n">
        <v>0.88</v>
      </c>
      <c r="W95" t="n">
        <v>6.81</v>
      </c>
      <c r="X95" t="n">
        <v>0.26</v>
      </c>
      <c r="Y95" t="n">
        <v>1</v>
      </c>
      <c r="Z95" t="n">
        <v>10</v>
      </c>
      <c r="AA95" t="n">
        <v>512.4643092182788</v>
      </c>
      <c r="AB95" t="n">
        <v>701.1762762021569</v>
      </c>
      <c r="AC95" t="n">
        <v>634.2569965085066</v>
      </c>
      <c r="AD95" t="n">
        <v>512464.3092182789</v>
      </c>
      <c r="AE95" t="n">
        <v>701176.2762021569</v>
      </c>
      <c r="AF95" t="n">
        <v>1.997360970695215e-05</v>
      </c>
      <c r="AG95" t="n">
        <v>32</v>
      </c>
      <c r="AH95" t="n">
        <v>634256.9965085066</v>
      </c>
    </row>
    <row r="96">
      <c r="A96" t="n">
        <v>94</v>
      </c>
      <c r="B96" t="n">
        <v>95</v>
      </c>
      <c r="C96" t="inlineStr">
        <is>
          <t xml:space="preserve">CONCLUIDO	</t>
        </is>
      </c>
      <c r="D96" t="n">
        <v>3.7273</v>
      </c>
      <c r="E96" t="n">
        <v>26.83</v>
      </c>
      <c r="F96" t="n">
        <v>23.99</v>
      </c>
      <c r="G96" t="n">
        <v>143.93</v>
      </c>
      <c r="H96" t="n">
        <v>1.95</v>
      </c>
      <c r="I96" t="n">
        <v>10</v>
      </c>
      <c r="J96" t="n">
        <v>222.92</v>
      </c>
      <c r="K96" t="n">
        <v>53.44</v>
      </c>
      <c r="L96" t="n">
        <v>24.5</v>
      </c>
      <c r="M96" t="n">
        <v>8</v>
      </c>
      <c r="N96" t="n">
        <v>49.98</v>
      </c>
      <c r="O96" t="n">
        <v>27727.05</v>
      </c>
      <c r="P96" t="n">
        <v>305.02</v>
      </c>
      <c r="Q96" t="n">
        <v>452.58</v>
      </c>
      <c r="R96" t="n">
        <v>70.95</v>
      </c>
      <c r="S96" t="n">
        <v>57.64</v>
      </c>
      <c r="T96" t="n">
        <v>4563.49</v>
      </c>
      <c r="U96" t="n">
        <v>0.8100000000000001</v>
      </c>
      <c r="V96" t="n">
        <v>0.88</v>
      </c>
      <c r="W96" t="n">
        <v>6.81</v>
      </c>
      <c r="X96" t="n">
        <v>0.26</v>
      </c>
      <c r="Y96" t="n">
        <v>1</v>
      </c>
      <c r="Z96" t="n">
        <v>10</v>
      </c>
      <c r="AA96" t="n">
        <v>512.7753701391858</v>
      </c>
      <c r="AB96" t="n">
        <v>701.6018834771811</v>
      </c>
      <c r="AC96" t="n">
        <v>634.6419844225461</v>
      </c>
      <c r="AD96" t="n">
        <v>512775.3701391858</v>
      </c>
      <c r="AE96" t="n">
        <v>701601.8834771811</v>
      </c>
      <c r="AF96" t="n">
        <v>1.996718129562096e-05</v>
      </c>
      <c r="AG96" t="n">
        <v>32</v>
      </c>
      <c r="AH96" t="n">
        <v>634641.9844225461</v>
      </c>
    </row>
    <row r="97">
      <c r="A97" t="n">
        <v>95</v>
      </c>
      <c r="B97" t="n">
        <v>95</v>
      </c>
      <c r="C97" t="inlineStr">
        <is>
          <t xml:space="preserve">CONCLUIDO	</t>
        </is>
      </c>
      <c r="D97" t="n">
        <v>3.7294</v>
      </c>
      <c r="E97" t="n">
        <v>26.81</v>
      </c>
      <c r="F97" t="n">
        <v>23.97</v>
      </c>
      <c r="G97" t="n">
        <v>143.84</v>
      </c>
      <c r="H97" t="n">
        <v>1.97</v>
      </c>
      <c r="I97" t="n">
        <v>10</v>
      </c>
      <c r="J97" t="n">
        <v>223.33</v>
      </c>
      <c r="K97" t="n">
        <v>53.44</v>
      </c>
      <c r="L97" t="n">
        <v>24.75</v>
      </c>
      <c r="M97" t="n">
        <v>8</v>
      </c>
      <c r="N97" t="n">
        <v>50.15</v>
      </c>
      <c r="O97" t="n">
        <v>27778.39</v>
      </c>
      <c r="P97" t="n">
        <v>304.99</v>
      </c>
      <c r="Q97" t="n">
        <v>452.57</v>
      </c>
      <c r="R97" t="n">
        <v>70.27</v>
      </c>
      <c r="S97" t="n">
        <v>57.64</v>
      </c>
      <c r="T97" t="n">
        <v>4221</v>
      </c>
      <c r="U97" t="n">
        <v>0.82</v>
      </c>
      <c r="V97" t="n">
        <v>0.88</v>
      </c>
      <c r="W97" t="n">
        <v>6.81</v>
      </c>
      <c r="X97" t="n">
        <v>0.25</v>
      </c>
      <c r="Y97" t="n">
        <v>1</v>
      </c>
      <c r="Z97" t="n">
        <v>10</v>
      </c>
      <c r="AA97" t="n">
        <v>512.6060517452003</v>
      </c>
      <c r="AB97" t="n">
        <v>701.3702145807296</v>
      </c>
      <c r="AC97" t="n">
        <v>634.4324256804227</v>
      </c>
      <c r="AD97" t="n">
        <v>512606.0517452002</v>
      </c>
      <c r="AE97" t="n">
        <v>701370.2145807296</v>
      </c>
      <c r="AF97" t="n">
        <v>1.997843101545054e-05</v>
      </c>
      <c r="AG97" t="n">
        <v>32</v>
      </c>
      <c r="AH97" t="n">
        <v>634432.4256804227</v>
      </c>
    </row>
    <row r="98">
      <c r="A98" t="n">
        <v>96</v>
      </c>
      <c r="B98" t="n">
        <v>95</v>
      </c>
      <c r="C98" t="inlineStr">
        <is>
          <t xml:space="preserve">CONCLUIDO	</t>
        </is>
      </c>
      <c r="D98" t="n">
        <v>3.7277</v>
      </c>
      <c r="E98" t="n">
        <v>26.83</v>
      </c>
      <c r="F98" t="n">
        <v>23.99</v>
      </c>
      <c r="G98" t="n">
        <v>143.91</v>
      </c>
      <c r="H98" t="n">
        <v>1.99</v>
      </c>
      <c r="I98" t="n">
        <v>10</v>
      </c>
      <c r="J98" t="n">
        <v>223.75</v>
      </c>
      <c r="K98" t="n">
        <v>53.44</v>
      </c>
      <c r="L98" t="n">
        <v>25</v>
      </c>
      <c r="M98" t="n">
        <v>8</v>
      </c>
      <c r="N98" t="n">
        <v>50.31</v>
      </c>
      <c r="O98" t="n">
        <v>27829.77</v>
      </c>
      <c r="P98" t="n">
        <v>305.07</v>
      </c>
      <c r="Q98" t="n">
        <v>452.63</v>
      </c>
      <c r="R98" t="n">
        <v>70.78</v>
      </c>
      <c r="S98" t="n">
        <v>57.64</v>
      </c>
      <c r="T98" t="n">
        <v>4477.58</v>
      </c>
      <c r="U98" t="n">
        <v>0.8100000000000001</v>
      </c>
      <c r="V98" t="n">
        <v>0.88</v>
      </c>
      <c r="W98" t="n">
        <v>6.81</v>
      </c>
      <c r="X98" t="n">
        <v>0.26</v>
      </c>
      <c r="Y98" t="n">
        <v>1</v>
      </c>
      <c r="Z98" t="n">
        <v>10</v>
      </c>
      <c r="AA98" t="n">
        <v>512.7836212930176</v>
      </c>
      <c r="AB98" t="n">
        <v>701.6131730698689</v>
      </c>
      <c r="AC98" t="n">
        <v>634.652196552353</v>
      </c>
      <c r="AD98" t="n">
        <v>512783.6212930176</v>
      </c>
      <c r="AE98" t="n">
        <v>701613.1730698689</v>
      </c>
      <c r="AF98" t="n">
        <v>1.996932409939802e-05</v>
      </c>
      <c r="AG98" t="n">
        <v>32</v>
      </c>
      <c r="AH98" t="n">
        <v>634652.196552353</v>
      </c>
    </row>
    <row r="99">
      <c r="A99" t="n">
        <v>97</v>
      </c>
      <c r="B99" t="n">
        <v>95</v>
      </c>
      <c r="C99" t="inlineStr">
        <is>
          <t xml:space="preserve">CONCLUIDO	</t>
        </is>
      </c>
      <c r="D99" t="n">
        <v>3.7276</v>
      </c>
      <c r="E99" t="n">
        <v>26.83</v>
      </c>
      <c r="F99" t="n">
        <v>23.99</v>
      </c>
      <c r="G99" t="n">
        <v>143.92</v>
      </c>
      <c r="H99" t="n">
        <v>2</v>
      </c>
      <c r="I99" t="n">
        <v>10</v>
      </c>
      <c r="J99" t="n">
        <v>224.17</v>
      </c>
      <c r="K99" t="n">
        <v>53.44</v>
      </c>
      <c r="L99" t="n">
        <v>25.25</v>
      </c>
      <c r="M99" t="n">
        <v>8</v>
      </c>
      <c r="N99" t="n">
        <v>50.48</v>
      </c>
      <c r="O99" t="n">
        <v>27881.22</v>
      </c>
      <c r="P99" t="n">
        <v>305.28</v>
      </c>
      <c r="Q99" t="n">
        <v>452.55</v>
      </c>
      <c r="R99" t="n">
        <v>70.70999999999999</v>
      </c>
      <c r="S99" t="n">
        <v>57.64</v>
      </c>
      <c r="T99" t="n">
        <v>4443.81</v>
      </c>
      <c r="U99" t="n">
        <v>0.82</v>
      </c>
      <c r="V99" t="n">
        <v>0.88</v>
      </c>
      <c r="W99" t="n">
        <v>6.82</v>
      </c>
      <c r="X99" t="n">
        <v>0.26</v>
      </c>
      <c r="Y99" t="n">
        <v>1</v>
      </c>
      <c r="Z99" t="n">
        <v>10</v>
      </c>
      <c r="AA99" t="n">
        <v>512.9259274966464</v>
      </c>
      <c r="AB99" t="n">
        <v>701.8078826957803</v>
      </c>
      <c r="AC99" t="n">
        <v>634.8283233648441</v>
      </c>
      <c r="AD99" t="n">
        <v>512925.9274966464</v>
      </c>
      <c r="AE99" t="n">
        <v>701807.8826957804</v>
      </c>
      <c r="AF99" t="n">
        <v>1.996878839845375e-05</v>
      </c>
      <c r="AG99" t="n">
        <v>32</v>
      </c>
      <c r="AH99" t="n">
        <v>634828.3233648441</v>
      </c>
    </row>
    <row r="100">
      <c r="A100" t="n">
        <v>98</v>
      </c>
      <c r="B100" t="n">
        <v>95</v>
      </c>
      <c r="C100" t="inlineStr">
        <is>
          <t xml:space="preserve">CONCLUIDO	</t>
        </is>
      </c>
      <c r="D100" t="n">
        <v>3.7286</v>
      </c>
      <c r="E100" t="n">
        <v>26.82</v>
      </c>
      <c r="F100" t="n">
        <v>23.98</v>
      </c>
      <c r="G100" t="n">
        <v>143.87</v>
      </c>
      <c r="H100" t="n">
        <v>2.02</v>
      </c>
      <c r="I100" t="n">
        <v>10</v>
      </c>
      <c r="J100" t="n">
        <v>224.58</v>
      </c>
      <c r="K100" t="n">
        <v>53.44</v>
      </c>
      <c r="L100" t="n">
        <v>25.5</v>
      </c>
      <c r="M100" t="n">
        <v>8</v>
      </c>
      <c r="N100" t="n">
        <v>50.65</v>
      </c>
      <c r="O100" t="n">
        <v>27932.73</v>
      </c>
      <c r="P100" t="n">
        <v>304.93</v>
      </c>
      <c r="Q100" t="n">
        <v>452.61</v>
      </c>
      <c r="R100" t="n">
        <v>70.58</v>
      </c>
      <c r="S100" t="n">
        <v>57.64</v>
      </c>
      <c r="T100" t="n">
        <v>4379.46</v>
      </c>
      <c r="U100" t="n">
        <v>0.82</v>
      </c>
      <c r="V100" t="n">
        <v>0.88</v>
      </c>
      <c r="W100" t="n">
        <v>6.81</v>
      </c>
      <c r="X100" t="n">
        <v>0.25</v>
      </c>
      <c r="Y100" t="n">
        <v>1</v>
      </c>
      <c r="Z100" t="n">
        <v>10</v>
      </c>
      <c r="AA100" t="n">
        <v>512.6269268240807</v>
      </c>
      <c r="AB100" t="n">
        <v>701.3987767845972</v>
      </c>
      <c r="AC100" t="n">
        <v>634.4582619476405</v>
      </c>
      <c r="AD100" t="n">
        <v>512626.9268240806</v>
      </c>
      <c r="AE100" t="n">
        <v>701398.7767845972</v>
      </c>
      <c r="AF100" t="n">
        <v>1.997414540789641e-05</v>
      </c>
      <c r="AG100" t="n">
        <v>32</v>
      </c>
      <c r="AH100" t="n">
        <v>634458.2619476405</v>
      </c>
    </row>
    <row r="101">
      <c r="A101" t="n">
        <v>99</v>
      </c>
      <c r="B101" t="n">
        <v>95</v>
      </c>
      <c r="C101" t="inlineStr">
        <is>
          <t xml:space="preserve">CONCLUIDO	</t>
        </is>
      </c>
      <c r="D101" t="n">
        <v>3.7284</v>
      </c>
      <c r="E101" t="n">
        <v>26.82</v>
      </c>
      <c r="F101" t="n">
        <v>23.98</v>
      </c>
      <c r="G101" t="n">
        <v>143.88</v>
      </c>
      <c r="H101" t="n">
        <v>2.03</v>
      </c>
      <c r="I101" t="n">
        <v>10</v>
      </c>
      <c r="J101" t="n">
        <v>225</v>
      </c>
      <c r="K101" t="n">
        <v>53.44</v>
      </c>
      <c r="L101" t="n">
        <v>25.75</v>
      </c>
      <c r="M101" t="n">
        <v>8</v>
      </c>
      <c r="N101" t="n">
        <v>50.82</v>
      </c>
      <c r="O101" t="n">
        <v>27984.29</v>
      </c>
      <c r="P101" t="n">
        <v>304.69</v>
      </c>
      <c r="Q101" t="n">
        <v>452.56</v>
      </c>
      <c r="R101" t="n">
        <v>70.68000000000001</v>
      </c>
      <c r="S101" t="n">
        <v>57.64</v>
      </c>
      <c r="T101" t="n">
        <v>4428.38</v>
      </c>
      <c r="U101" t="n">
        <v>0.82</v>
      </c>
      <c r="V101" t="n">
        <v>0.88</v>
      </c>
      <c r="W101" t="n">
        <v>6.81</v>
      </c>
      <c r="X101" t="n">
        <v>0.26</v>
      </c>
      <c r="Y101" t="n">
        <v>1</v>
      </c>
      <c r="Z101" t="n">
        <v>10</v>
      </c>
      <c r="AA101" t="n">
        <v>512.4833215306817</v>
      </c>
      <c r="AB101" t="n">
        <v>701.2022896867504</v>
      </c>
      <c r="AC101" t="n">
        <v>634.2805273026407</v>
      </c>
      <c r="AD101" t="n">
        <v>512483.3215306817</v>
      </c>
      <c r="AE101" t="n">
        <v>701202.2896867504</v>
      </c>
      <c r="AF101" t="n">
        <v>1.997307400600788e-05</v>
      </c>
      <c r="AG101" t="n">
        <v>32</v>
      </c>
      <c r="AH101" t="n">
        <v>634280.5273026407</v>
      </c>
    </row>
    <row r="102">
      <c r="A102" t="n">
        <v>100</v>
      </c>
      <c r="B102" t="n">
        <v>95</v>
      </c>
      <c r="C102" t="inlineStr">
        <is>
          <t xml:space="preserve">CONCLUIDO	</t>
        </is>
      </c>
      <c r="D102" t="n">
        <v>3.7273</v>
      </c>
      <c r="E102" t="n">
        <v>26.83</v>
      </c>
      <c r="F102" t="n">
        <v>23.99</v>
      </c>
      <c r="G102" t="n">
        <v>143.93</v>
      </c>
      <c r="H102" t="n">
        <v>2.05</v>
      </c>
      <c r="I102" t="n">
        <v>10</v>
      </c>
      <c r="J102" t="n">
        <v>225.42</v>
      </c>
      <c r="K102" t="n">
        <v>53.44</v>
      </c>
      <c r="L102" t="n">
        <v>26</v>
      </c>
      <c r="M102" t="n">
        <v>8</v>
      </c>
      <c r="N102" t="n">
        <v>50.98</v>
      </c>
      <c r="O102" t="n">
        <v>28035.92</v>
      </c>
      <c r="P102" t="n">
        <v>304.57</v>
      </c>
      <c r="Q102" t="n">
        <v>452.55</v>
      </c>
      <c r="R102" t="n">
        <v>70.98999999999999</v>
      </c>
      <c r="S102" t="n">
        <v>57.64</v>
      </c>
      <c r="T102" t="n">
        <v>4584.24</v>
      </c>
      <c r="U102" t="n">
        <v>0.8100000000000001</v>
      </c>
      <c r="V102" t="n">
        <v>0.88</v>
      </c>
      <c r="W102" t="n">
        <v>6.81</v>
      </c>
      <c r="X102" t="n">
        <v>0.26</v>
      </c>
      <c r="Y102" t="n">
        <v>1</v>
      </c>
      <c r="Z102" t="n">
        <v>10</v>
      </c>
      <c r="AA102" t="n">
        <v>512.4833647429494</v>
      </c>
      <c r="AB102" t="n">
        <v>701.2023488116816</v>
      </c>
      <c r="AC102" t="n">
        <v>634.2805807847716</v>
      </c>
      <c r="AD102" t="n">
        <v>512483.3647429495</v>
      </c>
      <c r="AE102" t="n">
        <v>701202.3488116816</v>
      </c>
      <c r="AF102" t="n">
        <v>1.996718129562096e-05</v>
      </c>
      <c r="AG102" t="n">
        <v>32</v>
      </c>
      <c r="AH102" t="n">
        <v>634280.5807847716</v>
      </c>
    </row>
    <row r="103">
      <c r="A103" t="n">
        <v>101</v>
      </c>
      <c r="B103" t="n">
        <v>95</v>
      </c>
      <c r="C103" t="inlineStr">
        <is>
          <t xml:space="preserve">CONCLUIDO	</t>
        </is>
      </c>
      <c r="D103" t="n">
        <v>3.7289</v>
      </c>
      <c r="E103" t="n">
        <v>26.82</v>
      </c>
      <c r="F103" t="n">
        <v>23.98</v>
      </c>
      <c r="G103" t="n">
        <v>143.86</v>
      </c>
      <c r="H103" t="n">
        <v>2.07</v>
      </c>
      <c r="I103" t="n">
        <v>10</v>
      </c>
      <c r="J103" t="n">
        <v>225.84</v>
      </c>
      <c r="K103" t="n">
        <v>53.44</v>
      </c>
      <c r="L103" t="n">
        <v>26.25</v>
      </c>
      <c r="M103" t="n">
        <v>8</v>
      </c>
      <c r="N103" t="n">
        <v>51.15</v>
      </c>
      <c r="O103" t="n">
        <v>28087.6</v>
      </c>
      <c r="P103" t="n">
        <v>303.71</v>
      </c>
      <c r="Q103" t="n">
        <v>452.55</v>
      </c>
      <c r="R103" t="n">
        <v>70.63</v>
      </c>
      <c r="S103" t="n">
        <v>57.64</v>
      </c>
      <c r="T103" t="n">
        <v>4401.82</v>
      </c>
      <c r="U103" t="n">
        <v>0.82</v>
      </c>
      <c r="V103" t="n">
        <v>0.88</v>
      </c>
      <c r="W103" t="n">
        <v>6.81</v>
      </c>
      <c r="X103" t="n">
        <v>0.25</v>
      </c>
      <c r="Y103" t="n">
        <v>1</v>
      </c>
      <c r="Z103" t="n">
        <v>10</v>
      </c>
      <c r="AA103" t="n">
        <v>511.8174824103745</v>
      </c>
      <c r="AB103" t="n">
        <v>700.2912592275973</v>
      </c>
      <c r="AC103" t="n">
        <v>633.45644431187</v>
      </c>
      <c r="AD103" t="n">
        <v>511817.4824103744</v>
      </c>
      <c r="AE103" t="n">
        <v>700291.2592275973</v>
      </c>
      <c r="AF103" t="n">
        <v>1.997575251072921e-05</v>
      </c>
      <c r="AG103" t="n">
        <v>32</v>
      </c>
      <c r="AH103" t="n">
        <v>633456.44431187</v>
      </c>
    </row>
    <row r="104">
      <c r="A104" t="n">
        <v>102</v>
      </c>
      <c r="B104" t="n">
        <v>95</v>
      </c>
      <c r="C104" t="inlineStr">
        <is>
          <t xml:space="preserve">CONCLUIDO	</t>
        </is>
      </c>
      <c r="D104" t="n">
        <v>3.7283</v>
      </c>
      <c r="E104" t="n">
        <v>26.82</v>
      </c>
      <c r="F104" t="n">
        <v>23.98</v>
      </c>
      <c r="G104" t="n">
        <v>143.89</v>
      </c>
      <c r="H104" t="n">
        <v>2.08</v>
      </c>
      <c r="I104" t="n">
        <v>10</v>
      </c>
      <c r="J104" t="n">
        <v>226.26</v>
      </c>
      <c r="K104" t="n">
        <v>53.44</v>
      </c>
      <c r="L104" t="n">
        <v>26.5</v>
      </c>
      <c r="M104" t="n">
        <v>8</v>
      </c>
      <c r="N104" t="n">
        <v>51.32</v>
      </c>
      <c r="O104" t="n">
        <v>28139.34</v>
      </c>
      <c r="P104" t="n">
        <v>302.77</v>
      </c>
      <c r="Q104" t="n">
        <v>452.55</v>
      </c>
      <c r="R104" t="n">
        <v>70.73999999999999</v>
      </c>
      <c r="S104" t="n">
        <v>57.64</v>
      </c>
      <c r="T104" t="n">
        <v>4458</v>
      </c>
      <c r="U104" t="n">
        <v>0.8100000000000001</v>
      </c>
      <c r="V104" t="n">
        <v>0.88</v>
      </c>
      <c r="W104" t="n">
        <v>6.81</v>
      </c>
      <c r="X104" t="n">
        <v>0.26</v>
      </c>
      <c r="Y104" t="n">
        <v>1</v>
      </c>
      <c r="Z104" t="n">
        <v>10</v>
      </c>
      <c r="AA104" t="n">
        <v>511.2438048066922</v>
      </c>
      <c r="AB104" t="n">
        <v>699.5063282213695</v>
      </c>
      <c r="AC104" t="n">
        <v>632.746426019219</v>
      </c>
      <c r="AD104" t="n">
        <v>511243.8048066922</v>
      </c>
      <c r="AE104" t="n">
        <v>699506.3282213694</v>
      </c>
      <c r="AF104" t="n">
        <v>1.997253830506361e-05</v>
      </c>
      <c r="AG104" t="n">
        <v>32</v>
      </c>
      <c r="AH104" t="n">
        <v>632746.426019219</v>
      </c>
    </row>
    <row r="105">
      <c r="A105" t="n">
        <v>103</v>
      </c>
      <c r="B105" t="n">
        <v>95</v>
      </c>
      <c r="C105" t="inlineStr">
        <is>
          <t xml:space="preserve">CONCLUIDO	</t>
        </is>
      </c>
      <c r="D105" t="n">
        <v>3.7284</v>
      </c>
      <c r="E105" t="n">
        <v>26.82</v>
      </c>
      <c r="F105" t="n">
        <v>23.98</v>
      </c>
      <c r="G105" t="n">
        <v>143.88</v>
      </c>
      <c r="H105" t="n">
        <v>2.1</v>
      </c>
      <c r="I105" t="n">
        <v>10</v>
      </c>
      <c r="J105" t="n">
        <v>226.68</v>
      </c>
      <c r="K105" t="n">
        <v>53.44</v>
      </c>
      <c r="L105" t="n">
        <v>26.75</v>
      </c>
      <c r="M105" t="n">
        <v>8</v>
      </c>
      <c r="N105" t="n">
        <v>51.49</v>
      </c>
      <c r="O105" t="n">
        <v>28191.14</v>
      </c>
      <c r="P105" t="n">
        <v>301.6</v>
      </c>
      <c r="Q105" t="n">
        <v>452.57</v>
      </c>
      <c r="R105" t="n">
        <v>70.69</v>
      </c>
      <c r="S105" t="n">
        <v>57.64</v>
      </c>
      <c r="T105" t="n">
        <v>4432.15</v>
      </c>
      <c r="U105" t="n">
        <v>0.82</v>
      </c>
      <c r="V105" t="n">
        <v>0.88</v>
      </c>
      <c r="W105" t="n">
        <v>6.81</v>
      </c>
      <c r="X105" t="n">
        <v>0.26</v>
      </c>
      <c r="Y105" t="n">
        <v>1</v>
      </c>
      <c r="Z105" t="n">
        <v>10</v>
      </c>
      <c r="AA105" t="n">
        <v>510.478809381067</v>
      </c>
      <c r="AB105" t="n">
        <v>698.4596277308129</v>
      </c>
      <c r="AC105" t="n">
        <v>631.7996211544278</v>
      </c>
      <c r="AD105" t="n">
        <v>510478.8093810671</v>
      </c>
      <c r="AE105" t="n">
        <v>698459.627730813</v>
      </c>
      <c r="AF105" t="n">
        <v>1.997307400600788e-05</v>
      </c>
      <c r="AG105" t="n">
        <v>32</v>
      </c>
      <c r="AH105" t="n">
        <v>631799.6211544278</v>
      </c>
    </row>
    <row r="106">
      <c r="A106" t="n">
        <v>104</v>
      </c>
      <c r="B106" t="n">
        <v>95</v>
      </c>
      <c r="C106" t="inlineStr">
        <is>
          <t xml:space="preserve">CONCLUIDO	</t>
        </is>
      </c>
      <c r="D106" t="n">
        <v>3.7373</v>
      </c>
      <c r="E106" t="n">
        <v>26.76</v>
      </c>
      <c r="F106" t="n">
        <v>23.95</v>
      </c>
      <c r="G106" t="n">
        <v>159.69</v>
      </c>
      <c r="H106" t="n">
        <v>2.11</v>
      </c>
      <c r="I106" t="n">
        <v>9</v>
      </c>
      <c r="J106" t="n">
        <v>227.1</v>
      </c>
      <c r="K106" t="n">
        <v>53.44</v>
      </c>
      <c r="L106" t="n">
        <v>27</v>
      </c>
      <c r="M106" t="n">
        <v>7</v>
      </c>
      <c r="N106" t="n">
        <v>51.66</v>
      </c>
      <c r="O106" t="n">
        <v>28243</v>
      </c>
      <c r="P106" t="n">
        <v>301.06</v>
      </c>
      <c r="Q106" t="n">
        <v>452.55</v>
      </c>
      <c r="R106" t="n">
        <v>69.76000000000001</v>
      </c>
      <c r="S106" t="n">
        <v>57.64</v>
      </c>
      <c r="T106" t="n">
        <v>3975.03</v>
      </c>
      <c r="U106" t="n">
        <v>0.83</v>
      </c>
      <c r="V106" t="n">
        <v>0.89</v>
      </c>
      <c r="W106" t="n">
        <v>6.81</v>
      </c>
      <c r="X106" t="n">
        <v>0.23</v>
      </c>
      <c r="Y106" t="n">
        <v>1</v>
      </c>
      <c r="Z106" t="n">
        <v>10</v>
      </c>
      <c r="AA106" t="n">
        <v>500.6114901048116</v>
      </c>
      <c r="AB106" t="n">
        <v>684.9587261816368</v>
      </c>
      <c r="AC106" t="n">
        <v>619.5872267004706</v>
      </c>
      <c r="AD106" t="n">
        <v>500611.4901048116</v>
      </c>
      <c r="AE106" t="n">
        <v>684958.7261816368</v>
      </c>
      <c r="AF106" t="n">
        <v>2.002075139004754e-05</v>
      </c>
      <c r="AG106" t="n">
        <v>31</v>
      </c>
      <c r="AH106" t="n">
        <v>619587.2267004707</v>
      </c>
    </row>
    <row r="107">
      <c r="A107" t="n">
        <v>105</v>
      </c>
      <c r="B107" t="n">
        <v>95</v>
      </c>
      <c r="C107" t="inlineStr">
        <is>
          <t xml:space="preserve">CONCLUIDO	</t>
        </is>
      </c>
      <c r="D107" t="n">
        <v>3.7377</v>
      </c>
      <c r="E107" t="n">
        <v>26.75</v>
      </c>
      <c r="F107" t="n">
        <v>23.95</v>
      </c>
      <c r="G107" t="n">
        <v>159.67</v>
      </c>
      <c r="H107" t="n">
        <v>2.13</v>
      </c>
      <c r="I107" t="n">
        <v>9</v>
      </c>
      <c r="J107" t="n">
        <v>227.52</v>
      </c>
      <c r="K107" t="n">
        <v>53.44</v>
      </c>
      <c r="L107" t="n">
        <v>27.25</v>
      </c>
      <c r="M107" t="n">
        <v>7</v>
      </c>
      <c r="N107" t="n">
        <v>51.83</v>
      </c>
      <c r="O107" t="n">
        <v>28294.92</v>
      </c>
      <c r="P107" t="n">
        <v>301.37</v>
      </c>
      <c r="Q107" t="n">
        <v>452.61</v>
      </c>
      <c r="R107" t="n">
        <v>69.73</v>
      </c>
      <c r="S107" t="n">
        <v>57.64</v>
      </c>
      <c r="T107" t="n">
        <v>3959.49</v>
      </c>
      <c r="U107" t="n">
        <v>0.83</v>
      </c>
      <c r="V107" t="n">
        <v>0.89</v>
      </c>
      <c r="W107" t="n">
        <v>6.81</v>
      </c>
      <c r="X107" t="n">
        <v>0.23</v>
      </c>
      <c r="Y107" t="n">
        <v>1</v>
      </c>
      <c r="Z107" t="n">
        <v>10</v>
      </c>
      <c r="AA107" t="n">
        <v>500.7883076826762</v>
      </c>
      <c r="AB107" t="n">
        <v>685.2006557923122</v>
      </c>
      <c r="AC107" t="n">
        <v>619.8060668886534</v>
      </c>
      <c r="AD107" t="n">
        <v>500788.3076826762</v>
      </c>
      <c r="AE107" t="n">
        <v>685200.6557923122</v>
      </c>
      <c r="AF107" t="n">
        <v>2.00228941938246e-05</v>
      </c>
      <c r="AG107" t="n">
        <v>31</v>
      </c>
      <c r="AH107" t="n">
        <v>619806.0668886534</v>
      </c>
    </row>
    <row r="108">
      <c r="A108" t="n">
        <v>106</v>
      </c>
      <c r="B108" t="n">
        <v>95</v>
      </c>
      <c r="C108" t="inlineStr">
        <is>
          <t xml:space="preserve">CONCLUIDO	</t>
        </is>
      </c>
      <c r="D108" t="n">
        <v>3.7372</v>
      </c>
      <c r="E108" t="n">
        <v>26.76</v>
      </c>
      <c r="F108" t="n">
        <v>23.95</v>
      </c>
      <c r="G108" t="n">
        <v>159.69</v>
      </c>
      <c r="H108" t="n">
        <v>2.14</v>
      </c>
      <c r="I108" t="n">
        <v>9</v>
      </c>
      <c r="J108" t="n">
        <v>227.94</v>
      </c>
      <c r="K108" t="n">
        <v>53.44</v>
      </c>
      <c r="L108" t="n">
        <v>27.5</v>
      </c>
      <c r="M108" t="n">
        <v>7</v>
      </c>
      <c r="N108" t="n">
        <v>52.01</v>
      </c>
      <c r="O108" t="n">
        <v>28346.9</v>
      </c>
      <c r="P108" t="n">
        <v>301.51</v>
      </c>
      <c r="Q108" t="n">
        <v>452.58</v>
      </c>
      <c r="R108" t="n">
        <v>69.73</v>
      </c>
      <c r="S108" t="n">
        <v>57.64</v>
      </c>
      <c r="T108" t="n">
        <v>3958.71</v>
      </c>
      <c r="U108" t="n">
        <v>0.83</v>
      </c>
      <c r="V108" t="n">
        <v>0.89</v>
      </c>
      <c r="W108" t="n">
        <v>6.81</v>
      </c>
      <c r="X108" t="n">
        <v>0.23</v>
      </c>
      <c r="Y108" t="n">
        <v>1</v>
      </c>
      <c r="Z108" t="n">
        <v>10</v>
      </c>
      <c r="AA108" t="n">
        <v>500.908668256295</v>
      </c>
      <c r="AB108" t="n">
        <v>685.3653384390713</v>
      </c>
      <c r="AC108" t="n">
        <v>619.9550324547395</v>
      </c>
      <c r="AD108" t="n">
        <v>500908.668256295</v>
      </c>
      <c r="AE108" t="n">
        <v>685365.3384390712</v>
      </c>
      <c r="AF108" t="n">
        <v>2.002021568910327e-05</v>
      </c>
      <c r="AG108" t="n">
        <v>31</v>
      </c>
      <c r="AH108" t="n">
        <v>619955.0324547394</v>
      </c>
    </row>
    <row r="109">
      <c r="A109" t="n">
        <v>107</v>
      </c>
      <c r="B109" t="n">
        <v>95</v>
      </c>
      <c r="C109" t="inlineStr">
        <is>
          <t xml:space="preserve">CONCLUIDO	</t>
        </is>
      </c>
      <c r="D109" t="n">
        <v>3.7376</v>
      </c>
      <c r="E109" t="n">
        <v>26.76</v>
      </c>
      <c r="F109" t="n">
        <v>23.95</v>
      </c>
      <c r="G109" t="n">
        <v>159.68</v>
      </c>
      <c r="H109" t="n">
        <v>2.16</v>
      </c>
      <c r="I109" t="n">
        <v>9</v>
      </c>
      <c r="J109" t="n">
        <v>228.36</v>
      </c>
      <c r="K109" t="n">
        <v>53.44</v>
      </c>
      <c r="L109" t="n">
        <v>27.75</v>
      </c>
      <c r="M109" t="n">
        <v>7</v>
      </c>
      <c r="N109" t="n">
        <v>52.18</v>
      </c>
      <c r="O109" t="n">
        <v>28398.94</v>
      </c>
      <c r="P109" t="n">
        <v>302.26</v>
      </c>
      <c r="Q109" t="n">
        <v>452.57</v>
      </c>
      <c r="R109" t="n">
        <v>69.69</v>
      </c>
      <c r="S109" t="n">
        <v>57.64</v>
      </c>
      <c r="T109" t="n">
        <v>3936.46</v>
      </c>
      <c r="U109" t="n">
        <v>0.83</v>
      </c>
      <c r="V109" t="n">
        <v>0.89</v>
      </c>
      <c r="W109" t="n">
        <v>6.81</v>
      </c>
      <c r="X109" t="n">
        <v>0.23</v>
      </c>
      <c r="Y109" t="n">
        <v>1</v>
      </c>
      <c r="Z109" t="n">
        <v>10</v>
      </c>
      <c r="AA109" t="n">
        <v>501.3701883281047</v>
      </c>
      <c r="AB109" t="n">
        <v>685.9968105621499</v>
      </c>
      <c r="AC109" t="n">
        <v>620.5262377646681</v>
      </c>
      <c r="AD109" t="n">
        <v>501370.1883281047</v>
      </c>
      <c r="AE109" t="n">
        <v>685996.8105621499</v>
      </c>
      <c r="AF109" t="n">
        <v>2.002235849288034e-05</v>
      </c>
      <c r="AG109" t="n">
        <v>31</v>
      </c>
      <c r="AH109" t="n">
        <v>620526.2377646681</v>
      </c>
    </row>
    <row r="110">
      <c r="A110" t="n">
        <v>108</v>
      </c>
      <c r="B110" t="n">
        <v>95</v>
      </c>
      <c r="C110" t="inlineStr">
        <is>
          <t xml:space="preserve">CONCLUIDO	</t>
        </is>
      </c>
      <c r="D110" t="n">
        <v>3.7381</v>
      </c>
      <c r="E110" t="n">
        <v>26.75</v>
      </c>
      <c r="F110" t="n">
        <v>23.95</v>
      </c>
      <c r="G110" t="n">
        <v>159.65</v>
      </c>
      <c r="H110" t="n">
        <v>2.18</v>
      </c>
      <c r="I110" t="n">
        <v>9</v>
      </c>
      <c r="J110" t="n">
        <v>228.79</v>
      </c>
      <c r="K110" t="n">
        <v>53.44</v>
      </c>
      <c r="L110" t="n">
        <v>28</v>
      </c>
      <c r="M110" t="n">
        <v>7</v>
      </c>
      <c r="N110" t="n">
        <v>52.35</v>
      </c>
      <c r="O110" t="n">
        <v>28451.04</v>
      </c>
      <c r="P110" t="n">
        <v>302.57</v>
      </c>
      <c r="Q110" t="n">
        <v>452.56</v>
      </c>
      <c r="R110" t="n">
        <v>69.5</v>
      </c>
      <c r="S110" t="n">
        <v>57.64</v>
      </c>
      <c r="T110" t="n">
        <v>3843.69</v>
      </c>
      <c r="U110" t="n">
        <v>0.83</v>
      </c>
      <c r="V110" t="n">
        <v>0.89</v>
      </c>
      <c r="W110" t="n">
        <v>6.81</v>
      </c>
      <c r="X110" t="n">
        <v>0.22</v>
      </c>
      <c r="Y110" t="n">
        <v>1</v>
      </c>
      <c r="Z110" t="n">
        <v>10</v>
      </c>
      <c r="AA110" t="n">
        <v>501.5409406454158</v>
      </c>
      <c r="AB110" t="n">
        <v>686.2304414157554</v>
      </c>
      <c r="AC110" t="n">
        <v>620.7375712175085</v>
      </c>
      <c r="AD110" t="n">
        <v>501540.9406454158</v>
      </c>
      <c r="AE110" t="n">
        <v>686230.4414157554</v>
      </c>
      <c r="AF110" t="n">
        <v>2.002503699760167e-05</v>
      </c>
      <c r="AG110" t="n">
        <v>31</v>
      </c>
      <c r="AH110" t="n">
        <v>620737.5712175085</v>
      </c>
    </row>
    <row r="111">
      <c r="A111" t="n">
        <v>109</v>
      </c>
      <c r="B111" t="n">
        <v>95</v>
      </c>
      <c r="C111" t="inlineStr">
        <is>
          <t xml:space="preserve">CONCLUIDO	</t>
        </is>
      </c>
      <c r="D111" t="n">
        <v>3.7381</v>
      </c>
      <c r="E111" t="n">
        <v>26.75</v>
      </c>
      <c r="F111" t="n">
        <v>23.95</v>
      </c>
      <c r="G111" t="n">
        <v>159.65</v>
      </c>
      <c r="H111" t="n">
        <v>2.19</v>
      </c>
      <c r="I111" t="n">
        <v>9</v>
      </c>
      <c r="J111" t="n">
        <v>229.21</v>
      </c>
      <c r="K111" t="n">
        <v>53.44</v>
      </c>
      <c r="L111" t="n">
        <v>28.25</v>
      </c>
      <c r="M111" t="n">
        <v>7</v>
      </c>
      <c r="N111" t="n">
        <v>52.52</v>
      </c>
      <c r="O111" t="n">
        <v>28503.21</v>
      </c>
      <c r="P111" t="n">
        <v>302.54</v>
      </c>
      <c r="Q111" t="n">
        <v>452.56</v>
      </c>
      <c r="R111" t="n">
        <v>69.5</v>
      </c>
      <c r="S111" t="n">
        <v>57.64</v>
      </c>
      <c r="T111" t="n">
        <v>3843.68</v>
      </c>
      <c r="U111" t="n">
        <v>0.83</v>
      </c>
      <c r="V111" t="n">
        <v>0.89</v>
      </c>
      <c r="W111" t="n">
        <v>6.81</v>
      </c>
      <c r="X111" t="n">
        <v>0.22</v>
      </c>
      <c r="Y111" t="n">
        <v>1</v>
      </c>
      <c r="Z111" t="n">
        <v>10</v>
      </c>
      <c r="AA111" t="n">
        <v>501.5215298625156</v>
      </c>
      <c r="AB111" t="n">
        <v>686.2038827262481</v>
      </c>
      <c r="AC111" t="n">
        <v>620.7135472520523</v>
      </c>
      <c r="AD111" t="n">
        <v>501521.5298625156</v>
      </c>
      <c r="AE111" t="n">
        <v>686203.8827262481</v>
      </c>
      <c r="AF111" t="n">
        <v>2.002503699760167e-05</v>
      </c>
      <c r="AG111" t="n">
        <v>31</v>
      </c>
      <c r="AH111" t="n">
        <v>620713.5472520523</v>
      </c>
    </row>
    <row r="112">
      <c r="A112" t="n">
        <v>110</v>
      </c>
      <c r="B112" t="n">
        <v>95</v>
      </c>
      <c r="C112" t="inlineStr">
        <is>
          <t xml:space="preserve">CONCLUIDO	</t>
        </is>
      </c>
      <c r="D112" t="n">
        <v>3.7377</v>
      </c>
      <c r="E112" t="n">
        <v>26.75</v>
      </c>
      <c r="F112" t="n">
        <v>23.95</v>
      </c>
      <c r="G112" t="n">
        <v>159.67</v>
      </c>
      <c r="H112" t="n">
        <v>2.21</v>
      </c>
      <c r="I112" t="n">
        <v>9</v>
      </c>
      <c r="J112" t="n">
        <v>229.63</v>
      </c>
      <c r="K112" t="n">
        <v>53.44</v>
      </c>
      <c r="L112" t="n">
        <v>28.5</v>
      </c>
      <c r="M112" t="n">
        <v>7</v>
      </c>
      <c r="N112" t="n">
        <v>52.7</v>
      </c>
      <c r="O112" t="n">
        <v>28555.43</v>
      </c>
      <c r="P112" t="n">
        <v>302.33</v>
      </c>
      <c r="Q112" t="n">
        <v>452.58</v>
      </c>
      <c r="R112" t="n">
        <v>69.8</v>
      </c>
      <c r="S112" t="n">
        <v>57.64</v>
      </c>
      <c r="T112" t="n">
        <v>3991</v>
      </c>
      <c r="U112" t="n">
        <v>0.83</v>
      </c>
      <c r="V112" t="n">
        <v>0.89</v>
      </c>
      <c r="W112" t="n">
        <v>6.81</v>
      </c>
      <c r="X112" t="n">
        <v>0.23</v>
      </c>
      <c r="Y112" t="n">
        <v>1</v>
      </c>
      <c r="Z112" t="n">
        <v>10</v>
      </c>
      <c r="AA112" t="n">
        <v>501.4095192089898</v>
      </c>
      <c r="AB112" t="n">
        <v>686.0506248085327</v>
      </c>
      <c r="AC112" t="n">
        <v>620.574916054905</v>
      </c>
      <c r="AD112" t="n">
        <v>501409.5192089898</v>
      </c>
      <c r="AE112" t="n">
        <v>686050.6248085327</v>
      </c>
      <c r="AF112" t="n">
        <v>2.00228941938246e-05</v>
      </c>
      <c r="AG112" t="n">
        <v>31</v>
      </c>
      <c r="AH112" t="n">
        <v>620574.9160549049</v>
      </c>
    </row>
    <row r="113">
      <c r="A113" t="n">
        <v>111</v>
      </c>
      <c r="B113" t="n">
        <v>95</v>
      </c>
      <c r="C113" t="inlineStr">
        <is>
          <t xml:space="preserve">CONCLUIDO	</t>
        </is>
      </c>
      <c r="D113" t="n">
        <v>3.7367</v>
      </c>
      <c r="E113" t="n">
        <v>26.76</v>
      </c>
      <c r="F113" t="n">
        <v>23.96</v>
      </c>
      <c r="G113" t="n">
        <v>159.72</v>
      </c>
      <c r="H113" t="n">
        <v>2.22</v>
      </c>
      <c r="I113" t="n">
        <v>9</v>
      </c>
      <c r="J113" t="n">
        <v>230.06</v>
      </c>
      <c r="K113" t="n">
        <v>53.44</v>
      </c>
      <c r="L113" t="n">
        <v>28.75</v>
      </c>
      <c r="M113" t="n">
        <v>7</v>
      </c>
      <c r="N113" t="n">
        <v>52.87</v>
      </c>
      <c r="O113" t="n">
        <v>28607.71</v>
      </c>
      <c r="P113" t="n">
        <v>302.21</v>
      </c>
      <c r="Q113" t="n">
        <v>452.59</v>
      </c>
      <c r="R113" t="n">
        <v>70.01000000000001</v>
      </c>
      <c r="S113" t="n">
        <v>57.64</v>
      </c>
      <c r="T113" t="n">
        <v>4097.44</v>
      </c>
      <c r="U113" t="n">
        <v>0.82</v>
      </c>
      <c r="V113" t="n">
        <v>0.89</v>
      </c>
      <c r="W113" t="n">
        <v>6.81</v>
      </c>
      <c r="X113" t="n">
        <v>0.23</v>
      </c>
      <c r="Y113" t="n">
        <v>1</v>
      </c>
      <c r="Z113" t="n">
        <v>10</v>
      </c>
      <c r="AA113" t="n">
        <v>501.4029693061923</v>
      </c>
      <c r="AB113" t="n">
        <v>686.0416629425639</v>
      </c>
      <c r="AC113" t="n">
        <v>620.5668094968462</v>
      </c>
      <c r="AD113" t="n">
        <v>501402.9693061923</v>
      </c>
      <c r="AE113" t="n">
        <v>686041.6629425639</v>
      </c>
      <c r="AF113" t="n">
        <v>2.001753718438195e-05</v>
      </c>
      <c r="AG113" t="n">
        <v>31</v>
      </c>
      <c r="AH113" t="n">
        <v>620566.8094968462</v>
      </c>
    </row>
    <row r="114">
      <c r="A114" t="n">
        <v>112</v>
      </c>
      <c r="B114" t="n">
        <v>95</v>
      </c>
      <c r="C114" t="inlineStr">
        <is>
          <t xml:space="preserve">CONCLUIDO	</t>
        </is>
      </c>
      <c r="D114" t="n">
        <v>3.7371</v>
      </c>
      <c r="E114" t="n">
        <v>26.76</v>
      </c>
      <c r="F114" t="n">
        <v>23.96</v>
      </c>
      <c r="G114" t="n">
        <v>159.7</v>
      </c>
      <c r="H114" t="n">
        <v>2.24</v>
      </c>
      <c r="I114" t="n">
        <v>9</v>
      </c>
      <c r="J114" t="n">
        <v>230.48</v>
      </c>
      <c r="K114" t="n">
        <v>53.44</v>
      </c>
      <c r="L114" t="n">
        <v>29</v>
      </c>
      <c r="M114" t="n">
        <v>7</v>
      </c>
      <c r="N114" t="n">
        <v>53.05</v>
      </c>
      <c r="O114" t="n">
        <v>28660.06</v>
      </c>
      <c r="P114" t="n">
        <v>302.27</v>
      </c>
      <c r="Q114" t="n">
        <v>452.56</v>
      </c>
      <c r="R114" t="n">
        <v>69.94</v>
      </c>
      <c r="S114" t="n">
        <v>57.64</v>
      </c>
      <c r="T114" t="n">
        <v>4063.41</v>
      </c>
      <c r="U114" t="n">
        <v>0.82</v>
      </c>
      <c r="V114" t="n">
        <v>0.89</v>
      </c>
      <c r="W114" t="n">
        <v>6.81</v>
      </c>
      <c r="X114" t="n">
        <v>0.23</v>
      </c>
      <c r="Y114" t="n">
        <v>1</v>
      </c>
      <c r="Z114" t="n">
        <v>10</v>
      </c>
      <c r="AA114" t="n">
        <v>501.4179307485163</v>
      </c>
      <c r="AB114" t="n">
        <v>686.0621338480037</v>
      </c>
      <c r="AC114" t="n">
        <v>620.5853266878019</v>
      </c>
      <c r="AD114" t="n">
        <v>501417.9307485162</v>
      </c>
      <c r="AE114" t="n">
        <v>686062.1338480037</v>
      </c>
      <c r="AF114" t="n">
        <v>2.001967998815901e-05</v>
      </c>
      <c r="AG114" t="n">
        <v>31</v>
      </c>
      <c r="AH114" t="n">
        <v>620585.3266878019</v>
      </c>
    </row>
    <row r="115">
      <c r="A115" t="n">
        <v>113</v>
      </c>
      <c r="B115" t="n">
        <v>95</v>
      </c>
      <c r="C115" t="inlineStr">
        <is>
          <t xml:space="preserve">CONCLUIDO	</t>
        </is>
      </c>
      <c r="D115" t="n">
        <v>3.7373</v>
      </c>
      <c r="E115" t="n">
        <v>26.76</v>
      </c>
      <c r="F115" t="n">
        <v>23.95</v>
      </c>
      <c r="G115" t="n">
        <v>159.69</v>
      </c>
      <c r="H115" t="n">
        <v>2.25</v>
      </c>
      <c r="I115" t="n">
        <v>9</v>
      </c>
      <c r="J115" t="n">
        <v>230.91</v>
      </c>
      <c r="K115" t="n">
        <v>53.44</v>
      </c>
      <c r="L115" t="n">
        <v>29.25</v>
      </c>
      <c r="M115" t="n">
        <v>7</v>
      </c>
      <c r="N115" t="n">
        <v>53.22</v>
      </c>
      <c r="O115" t="n">
        <v>28712.46</v>
      </c>
      <c r="P115" t="n">
        <v>301.77</v>
      </c>
      <c r="Q115" t="n">
        <v>452.56</v>
      </c>
      <c r="R115" t="n">
        <v>69.77</v>
      </c>
      <c r="S115" t="n">
        <v>57.64</v>
      </c>
      <c r="T115" t="n">
        <v>3976.48</v>
      </c>
      <c r="U115" t="n">
        <v>0.83</v>
      </c>
      <c r="V115" t="n">
        <v>0.89</v>
      </c>
      <c r="W115" t="n">
        <v>6.81</v>
      </c>
      <c r="X115" t="n">
        <v>0.23</v>
      </c>
      <c r="Y115" t="n">
        <v>1</v>
      </c>
      <c r="Z115" t="n">
        <v>10</v>
      </c>
      <c r="AA115" t="n">
        <v>501.0709769693681</v>
      </c>
      <c r="AB115" t="n">
        <v>685.5874163808527</v>
      </c>
      <c r="AC115" t="n">
        <v>620.1559155894456</v>
      </c>
      <c r="AD115" t="n">
        <v>501070.9769693681</v>
      </c>
      <c r="AE115" t="n">
        <v>685587.4163808527</v>
      </c>
      <c r="AF115" t="n">
        <v>2.002075139004754e-05</v>
      </c>
      <c r="AG115" t="n">
        <v>31</v>
      </c>
      <c r="AH115" t="n">
        <v>620155.9155894456</v>
      </c>
    </row>
    <row r="116">
      <c r="A116" t="n">
        <v>114</v>
      </c>
      <c r="B116" t="n">
        <v>95</v>
      </c>
      <c r="C116" t="inlineStr">
        <is>
          <t xml:space="preserve">CONCLUIDO	</t>
        </is>
      </c>
      <c r="D116" t="n">
        <v>3.7377</v>
      </c>
      <c r="E116" t="n">
        <v>26.75</v>
      </c>
      <c r="F116" t="n">
        <v>23.95</v>
      </c>
      <c r="G116" t="n">
        <v>159.67</v>
      </c>
      <c r="H116" t="n">
        <v>2.27</v>
      </c>
      <c r="I116" t="n">
        <v>9</v>
      </c>
      <c r="J116" t="n">
        <v>231.33</v>
      </c>
      <c r="K116" t="n">
        <v>53.44</v>
      </c>
      <c r="L116" t="n">
        <v>29.5</v>
      </c>
      <c r="M116" t="n">
        <v>7</v>
      </c>
      <c r="N116" t="n">
        <v>53.4</v>
      </c>
      <c r="O116" t="n">
        <v>28764.93</v>
      </c>
      <c r="P116" t="n">
        <v>300.71</v>
      </c>
      <c r="Q116" t="n">
        <v>452.56</v>
      </c>
      <c r="R116" t="n">
        <v>69.62</v>
      </c>
      <c r="S116" t="n">
        <v>57.64</v>
      </c>
      <c r="T116" t="n">
        <v>3902.46</v>
      </c>
      <c r="U116" t="n">
        <v>0.83</v>
      </c>
      <c r="V116" t="n">
        <v>0.89</v>
      </c>
      <c r="W116" t="n">
        <v>6.81</v>
      </c>
      <c r="X116" t="n">
        <v>0.23</v>
      </c>
      <c r="Y116" t="n">
        <v>1</v>
      </c>
      <c r="Z116" t="n">
        <v>10</v>
      </c>
      <c r="AA116" t="n">
        <v>500.3612247583356</v>
      </c>
      <c r="AB116" t="n">
        <v>684.6163020936605</v>
      </c>
      <c r="AC116" t="n">
        <v>619.2774830868555</v>
      </c>
      <c r="AD116" t="n">
        <v>500361.2247583356</v>
      </c>
      <c r="AE116" t="n">
        <v>684616.3020936605</v>
      </c>
      <c r="AF116" t="n">
        <v>2.00228941938246e-05</v>
      </c>
      <c r="AG116" t="n">
        <v>31</v>
      </c>
      <c r="AH116" t="n">
        <v>619277.4830868555</v>
      </c>
    </row>
    <row r="117">
      <c r="A117" t="n">
        <v>115</v>
      </c>
      <c r="B117" t="n">
        <v>95</v>
      </c>
      <c r="C117" t="inlineStr">
        <is>
          <t xml:space="preserve">CONCLUIDO	</t>
        </is>
      </c>
      <c r="D117" t="n">
        <v>3.7365</v>
      </c>
      <c r="E117" t="n">
        <v>26.76</v>
      </c>
      <c r="F117" t="n">
        <v>23.96</v>
      </c>
      <c r="G117" t="n">
        <v>159.73</v>
      </c>
      <c r="H117" t="n">
        <v>2.28</v>
      </c>
      <c r="I117" t="n">
        <v>9</v>
      </c>
      <c r="J117" t="n">
        <v>231.76</v>
      </c>
      <c r="K117" t="n">
        <v>53.44</v>
      </c>
      <c r="L117" t="n">
        <v>29.75</v>
      </c>
      <c r="M117" t="n">
        <v>7</v>
      </c>
      <c r="N117" t="n">
        <v>53.57</v>
      </c>
      <c r="O117" t="n">
        <v>28817.46</v>
      </c>
      <c r="P117" t="n">
        <v>300.34</v>
      </c>
      <c r="Q117" t="n">
        <v>452.56</v>
      </c>
      <c r="R117" t="n">
        <v>70</v>
      </c>
      <c r="S117" t="n">
        <v>57.64</v>
      </c>
      <c r="T117" t="n">
        <v>4093.59</v>
      </c>
      <c r="U117" t="n">
        <v>0.82</v>
      </c>
      <c r="V117" t="n">
        <v>0.88</v>
      </c>
      <c r="W117" t="n">
        <v>6.81</v>
      </c>
      <c r="X117" t="n">
        <v>0.24</v>
      </c>
      <c r="Y117" t="n">
        <v>1</v>
      </c>
      <c r="Z117" t="n">
        <v>10</v>
      </c>
      <c r="AA117" t="n">
        <v>500.2044495720291</v>
      </c>
      <c r="AB117" t="n">
        <v>684.4017953673228</v>
      </c>
      <c r="AC117" t="n">
        <v>619.0834485814175</v>
      </c>
      <c r="AD117" t="n">
        <v>500204.4495720292</v>
      </c>
      <c r="AE117" t="n">
        <v>684401.7953673229</v>
      </c>
      <c r="AF117" t="n">
        <v>2.001646578249342e-05</v>
      </c>
      <c r="AG117" t="n">
        <v>31</v>
      </c>
      <c r="AH117" t="n">
        <v>619083.4485814176</v>
      </c>
    </row>
    <row r="118">
      <c r="A118" t="n">
        <v>116</v>
      </c>
      <c r="B118" t="n">
        <v>95</v>
      </c>
      <c r="C118" t="inlineStr">
        <is>
          <t xml:space="preserve">CONCLUIDO	</t>
        </is>
      </c>
      <c r="D118" t="n">
        <v>3.7365</v>
      </c>
      <c r="E118" t="n">
        <v>26.76</v>
      </c>
      <c r="F118" t="n">
        <v>23.96</v>
      </c>
      <c r="G118" t="n">
        <v>159.73</v>
      </c>
      <c r="H118" t="n">
        <v>2.3</v>
      </c>
      <c r="I118" t="n">
        <v>9</v>
      </c>
      <c r="J118" t="n">
        <v>232.18</v>
      </c>
      <c r="K118" t="n">
        <v>53.44</v>
      </c>
      <c r="L118" t="n">
        <v>30</v>
      </c>
      <c r="M118" t="n">
        <v>7</v>
      </c>
      <c r="N118" t="n">
        <v>53.75</v>
      </c>
      <c r="O118" t="n">
        <v>28870.05</v>
      </c>
      <c r="P118" t="n">
        <v>300.3</v>
      </c>
      <c r="Q118" t="n">
        <v>452.59</v>
      </c>
      <c r="R118" t="n">
        <v>70</v>
      </c>
      <c r="S118" t="n">
        <v>57.64</v>
      </c>
      <c r="T118" t="n">
        <v>4094.05</v>
      </c>
      <c r="U118" t="n">
        <v>0.82</v>
      </c>
      <c r="V118" t="n">
        <v>0.88</v>
      </c>
      <c r="W118" t="n">
        <v>6.81</v>
      </c>
      <c r="X118" t="n">
        <v>0.23</v>
      </c>
      <c r="Y118" t="n">
        <v>1</v>
      </c>
      <c r="Z118" t="n">
        <v>10</v>
      </c>
      <c r="AA118" t="n">
        <v>500.1785574456865</v>
      </c>
      <c r="AB118" t="n">
        <v>684.3663686177809</v>
      </c>
      <c r="AC118" t="n">
        <v>619.0514029111301</v>
      </c>
      <c r="AD118" t="n">
        <v>500178.5574456865</v>
      </c>
      <c r="AE118" t="n">
        <v>684366.368617781</v>
      </c>
      <c r="AF118" t="n">
        <v>2.001646578249342e-05</v>
      </c>
      <c r="AG118" t="n">
        <v>31</v>
      </c>
      <c r="AH118" t="n">
        <v>619051.4029111301</v>
      </c>
    </row>
    <row r="119">
      <c r="A119" t="n">
        <v>117</v>
      </c>
      <c r="B119" t="n">
        <v>95</v>
      </c>
      <c r="C119" t="inlineStr">
        <is>
          <t xml:space="preserve">CONCLUIDO	</t>
        </is>
      </c>
      <c r="D119" t="n">
        <v>3.7371</v>
      </c>
      <c r="E119" t="n">
        <v>26.76</v>
      </c>
      <c r="F119" t="n">
        <v>23.96</v>
      </c>
      <c r="G119" t="n">
        <v>159.7</v>
      </c>
      <c r="H119" t="n">
        <v>2.31</v>
      </c>
      <c r="I119" t="n">
        <v>9</v>
      </c>
      <c r="J119" t="n">
        <v>232.61</v>
      </c>
      <c r="K119" t="n">
        <v>53.44</v>
      </c>
      <c r="L119" t="n">
        <v>30.25</v>
      </c>
      <c r="M119" t="n">
        <v>7</v>
      </c>
      <c r="N119" t="n">
        <v>53.93</v>
      </c>
      <c r="O119" t="n">
        <v>28922.71</v>
      </c>
      <c r="P119" t="n">
        <v>299.44</v>
      </c>
      <c r="Q119" t="n">
        <v>452.57</v>
      </c>
      <c r="R119" t="n">
        <v>69.95999999999999</v>
      </c>
      <c r="S119" t="n">
        <v>57.64</v>
      </c>
      <c r="T119" t="n">
        <v>4071.87</v>
      </c>
      <c r="U119" t="n">
        <v>0.82</v>
      </c>
      <c r="V119" t="n">
        <v>0.89</v>
      </c>
      <c r="W119" t="n">
        <v>6.81</v>
      </c>
      <c r="X119" t="n">
        <v>0.23</v>
      </c>
      <c r="Y119" t="n">
        <v>1</v>
      </c>
      <c r="Z119" t="n">
        <v>10</v>
      </c>
      <c r="AA119" t="n">
        <v>499.5863569203854</v>
      </c>
      <c r="AB119" t="n">
        <v>683.5560937330206</v>
      </c>
      <c r="AC119" t="n">
        <v>618.3184595241433</v>
      </c>
      <c r="AD119" t="n">
        <v>499586.3569203854</v>
      </c>
      <c r="AE119" t="n">
        <v>683556.0937330206</v>
      </c>
      <c r="AF119" t="n">
        <v>2.001967998815901e-05</v>
      </c>
      <c r="AG119" t="n">
        <v>31</v>
      </c>
      <c r="AH119" t="n">
        <v>618318.4595241434</v>
      </c>
    </row>
    <row r="120">
      <c r="A120" t="n">
        <v>118</v>
      </c>
      <c r="B120" t="n">
        <v>95</v>
      </c>
      <c r="C120" t="inlineStr">
        <is>
          <t xml:space="preserve">CONCLUIDO	</t>
        </is>
      </c>
      <c r="D120" t="n">
        <v>3.7467</v>
      </c>
      <c r="E120" t="n">
        <v>26.69</v>
      </c>
      <c r="F120" t="n">
        <v>23.92</v>
      </c>
      <c r="G120" t="n">
        <v>179.43</v>
      </c>
      <c r="H120" t="n">
        <v>2.33</v>
      </c>
      <c r="I120" t="n">
        <v>8</v>
      </c>
      <c r="J120" t="n">
        <v>233.04</v>
      </c>
      <c r="K120" t="n">
        <v>53.44</v>
      </c>
      <c r="L120" t="n">
        <v>30.5</v>
      </c>
      <c r="M120" t="n">
        <v>6</v>
      </c>
      <c r="N120" t="n">
        <v>54.1</v>
      </c>
      <c r="O120" t="n">
        <v>28975.43</v>
      </c>
      <c r="P120" t="n">
        <v>298.41</v>
      </c>
      <c r="Q120" t="n">
        <v>452.58</v>
      </c>
      <c r="R120" t="n">
        <v>68.83</v>
      </c>
      <c r="S120" t="n">
        <v>57.64</v>
      </c>
      <c r="T120" t="n">
        <v>3510.64</v>
      </c>
      <c r="U120" t="n">
        <v>0.84</v>
      </c>
      <c r="V120" t="n">
        <v>0.89</v>
      </c>
      <c r="W120" t="n">
        <v>6.81</v>
      </c>
      <c r="X120" t="n">
        <v>0.2</v>
      </c>
      <c r="Y120" t="n">
        <v>1</v>
      </c>
      <c r="Z120" t="n">
        <v>10</v>
      </c>
      <c r="AA120" t="n">
        <v>498.3090505064784</v>
      </c>
      <c r="AB120" t="n">
        <v>681.8084267467311</v>
      </c>
      <c r="AC120" t="n">
        <v>616.7375874221594</v>
      </c>
      <c r="AD120" t="n">
        <v>498309.0505064784</v>
      </c>
      <c r="AE120" t="n">
        <v>681808.4267467312</v>
      </c>
      <c r="AF120" t="n">
        <v>2.007110727880853e-05</v>
      </c>
      <c r="AG120" t="n">
        <v>31</v>
      </c>
      <c r="AH120" t="n">
        <v>616737.5874221594</v>
      </c>
    </row>
    <row r="121">
      <c r="A121" t="n">
        <v>119</v>
      </c>
      <c r="B121" t="n">
        <v>95</v>
      </c>
      <c r="C121" t="inlineStr">
        <is>
          <t xml:space="preserve">CONCLUIDO	</t>
        </is>
      </c>
      <c r="D121" t="n">
        <v>3.747</v>
      </c>
      <c r="E121" t="n">
        <v>26.69</v>
      </c>
      <c r="F121" t="n">
        <v>23.92</v>
      </c>
      <c r="G121" t="n">
        <v>179.41</v>
      </c>
      <c r="H121" t="n">
        <v>2.34</v>
      </c>
      <c r="I121" t="n">
        <v>8</v>
      </c>
      <c r="J121" t="n">
        <v>233.47</v>
      </c>
      <c r="K121" t="n">
        <v>53.44</v>
      </c>
      <c r="L121" t="n">
        <v>30.75</v>
      </c>
      <c r="M121" t="n">
        <v>6</v>
      </c>
      <c r="N121" t="n">
        <v>54.28</v>
      </c>
      <c r="O121" t="n">
        <v>29028.21</v>
      </c>
      <c r="P121" t="n">
        <v>298.31</v>
      </c>
      <c r="Q121" t="n">
        <v>452.57</v>
      </c>
      <c r="R121" t="n">
        <v>68.68000000000001</v>
      </c>
      <c r="S121" t="n">
        <v>57.64</v>
      </c>
      <c r="T121" t="n">
        <v>3436.05</v>
      </c>
      <c r="U121" t="n">
        <v>0.84</v>
      </c>
      <c r="V121" t="n">
        <v>0.89</v>
      </c>
      <c r="W121" t="n">
        <v>6.81</v>
      </c>
      <c r="X121" t="n">
        <v>0.2</v>
      </c>
      <c r="Y121" t="n">
        <v>1</v>
      </c>
      <c r="Z121" t="n">
        <v>10</v>
      </c>
      <c r="AA121" t="n">
        <v>498.2268937100237</v>
      </c>
      <c r="AB121" t="n">
        <v>681.6960161933198</v>
      </c>
      <c r="AC121" t="n">
        <v>616.6359051741963</v>
      </c>
      <c r="AD121" t="n">
        <v>498226.8937100237</v>
      </c>
      <c r="AE121" t="n">
        <v>681696.0161933198</v>
      </c>
      <c r="AF121" t="n">
        <v>2.007271438164133e-05</v>
      </c>
      <c r="AG121" t="n">
        <v>31</v>
      </c>
      <c r="AH121" t="n">
        <v>616635.9051741963</v>
      </c>
    </row>
    <row r="122">
      <c r="A122" t="n">
        <v>120</v>
      </c>
      <c r="B122" t="n">
        <v>95</v>
      </c>
      <c r="C122" t="inlineStr">
        <is>
          <t xml:space="preserve">CONCLUIDO	</t>
        </is>
      </c>
      <c r="D122" t="n">
        <v>3.7463</v>
      </c>
      <c r="E122" t="n">
        <v>26.69</v>
      </c>
      <c r="F122" t="n">
        <v>23.93</v>
      </c>
      <c r="G122" t="n">
        <v>179.45</v>
      </c>
      <c r="H122" t="n">
        <v>2.36</v>
      </c>
      <c r="I122" t="n">
        <v>8</v>
      </c>
      <c r="J122" t="n">
        <v>233.89</v>
      </c>
      <c r="K122" t="n">
        <v>53.44</v>
      </c>
      <c r="L122" t="n">
        <v>31</v>
      </c>
      <c r="M122" t="n">
        <v>6</v>
      </c>
      <c r="N122" t="n">
        <v>54.46</v>
      </c>
      <c r="O122" t="n">
        <v>29081.05</v>
      </c>
      <c r="P122" t="n">
        <v>298.49</v>
      </c>
      <c r="Q122" t="n">
        <v>452.56</v>
      </c>
      <c r="R122" t="n">
        <v>68.89</v>
      </c>
      <c r="S122" t="n">
        <v>57.64</v>
      </c>
      <c r="T122" t="n">
        <v>3542.57</v>
      </c>
      <c r="U122" t="n">
        <v>0.84</v>
      </c>
      <c r="V122" t="n">
        <v>0.89</v>
      </c>
      <c r="W122" t="n">
        <v>6.81</v>
      </c>
      <c r="X122" t="n">
        <v>0.2</v>
      </c>
      <c r="Y122" t="n">
        <v>1</v>
      </c>
      <c r="Z122" t="n">
        <v>10</v>
      </c>
      <c r="AA122" t="n">
        <v>498.3955894322651</v>
      </c>
      <c r="AB122" t="n">
        <v>681.9268331228205</v>
      </c>
      <c r="AC122" t="n">
        <v>616.8446932598993</v>
      </c>
      <c r="AD122" t="n">
        <v>498395.5894322651</v>
      </c>
      <c r="AE122" t="n">
        <v>681926.8331228206</v>
      </c>
      <c r="AF122" t="n">
        <v>2.006896447503147e-05</v>
      </c>
      <c r="AG122" t="n">
        <v>31</v>
      </c>
      <c r="AH122" t="n">
        <v>616844.6932598993</v>
      </c>
    </row>
    <row r="123">
      <c r="A123" t="n">
        <v>121</v>
      </c>
      <c r="B123" t="n">
        <v>95</v>
      </c>
      <c r="C123" t="inlineStr">
        <is>
          <t xml:space="preserve">CONCLUIDO	</t>
        </is>
      </c>
      <c r="D123" t="n">
        <v>3.7463</v>
      </c>
      <c r="E123" t="n">
        <v>26.69</v>
      </c>
      <c r="F123" t="n">
        <v>23.93</v>
      </c>
      <c r="G123" t="n">
        <v>179.45</v>
      </c>
      <c r="H123" t="n">
        <v>2.37</v>
      </c>
      <c r="I123" t="n">
        <v>8</v>
      </c>
      <c r="J123" t="n">
        <v>234.32</v>
      </c>
      <c r="K123" t="n">
        <v>53.44</v>
      </c>
      <c r="L123" t="n">
        <v>31.25</v>
      </c>
      <c r="M123" t="n">
        <v>6</v>
      </c>
      <c r="N123" t="n">
        <v>54.64</v>
      </c>
      <c r="O123" t="n">
        <v>29133.96</v>
      </c>
      <c r="P123" t="n">
        <v>298.63</v>
      </c>
      <c r="Q123" t="n">
        <v>452.57</v>
      </c>
      <c r="R123" t="n">
        <v>68.89</v>
      </c>
      <c r="S123" t="n">
        <v>57.64</v>
      </c>
      <c r="T123" t="n">
        <v>3544.09</v>
      </c>
      <c r="U123" t="n">
        <v>0.84</v>
      </c>
      <c r="V123" t="n">
        <v>0.89</v>
      </c>
      <c r="W123" t="n">
        <v>6.81</v>
      </c>
      <c r="X123" t="n">
        <v>0.2</v>
      </c>
      <c r="Y123" t="n">
        <v>1</v>
      </c>
      <c r="Z123" t="n">
        <v>10</v>
      </c>
      <c r="AA123" t="n">
        <v>498.4859748139157</v>
      </c>
      <c r="AB123" t="n">
        <v>682.0505023895164</v>
      </c>
      <c r="AC123" t="n">
        <v>616.9565597053527</v>
      </c>
      <c r="AD123" t="n">
        <v>498485.9748139157</v>
      </c>
      <c r="AE123" t="n">
        <v>682050.5023895164</v>
      </c>
      <c r="AF123" t="n">
        <v>2.006896447503147e-05</v>
      </c>
      <c r="AG123" t="n">
        <v>31</v>
      </c>
      <c r="AH123" t="n">
        <v>616956.5597053526</v>
      </c>
    </row>
    <row r="124">
      <c r="A124" t="n">
        <v>122</v>
      </c>
      <c r="B124" t="n">
        <v>95</v>
      </c>
      <c r="C124" t="inlineStr">
        <is>
          <t xml:space="preserve">CONCLUIDO	</t>
        </is>
      </c>
      <c r="D124" t="n">
        <v>3.7477</v>
      </c>
      <c r="E124" t="n">
        <v>26.68</v>
      </c>
      <c r="F124" t="n">
        <v>23.92</v>
      </c>
      <c r="G124" t="n">
        <v>179.38</v>
      </c>
      <c r="H124" t="n">
        <v>2.39</v>
      </c>
      <c r="I124" t="n">
        <v>8</v>
      </c>
      <c r="J124" t="n">
        <v>234.75</v>
      </c>
      <c r="K124" t="n">
        <v>53.44</v>
      </c>
      <c r="L124" t="n">
        <v>31.5</v>
      </c>
      <c r="M124" t="n">
        <v>6</v>
      </c>
      <c r="N124" t="n">
        <v>54.82</v>
      </c>
      <c r="O124" t="n">
        <v>29186.93</v>
      </c>
      <c r="P124" t="n">
        <v>298.8</v>
      </c>
      <c r="Q124" t="n">
        <v>452.57</v>
      </c>
      <c r="R124" t="n">
        <v>68.51000000000001</v>
      </c>
      <c r="S124" t="n">
        <v>57.64</v>
      </c>
      <c r="T124" t="n">
        <v>3353.45</v>
      </c>
      <c r="U124" t="n">
        <v>0.84</v>
      </c>
      <c r="V124" t="n">
        <v>0.89</v>
      </c>
      <c r="W124" t="n">
        <v>6.81</v>
      </c>
      <c r="X124" t="n">
        <v>0.19</v>
      </c>
      <c r="Y124" t="n">
        <v>1</v>
      </c>
      <c r="Z124" t="n">
        <v>10</v>
      </c>
      <c r="AA124" t="n">
        <v>498.5020623576264</v>
      </c>
      <c r="AB124" t="n">
        <v>682.0725140765537</v>
      </c>
      <c r="AC124" t="n">
        <v>616.9764706278725</v>
      </c>
      <c r="AD124" t="n">
        <v>498502.0623576264</v>
      </c>
      <c r="AE124" t="n">
        <v>682072.5140765538</v>
      </c>
      <c r="AF124" t="n">
        <v>2.007646428825119e-05</v>
      </c>
      <c r="AG124" t="n">
        <v>31</v>
      </c>
      <c r="AH124" t="n">
        <v>616976.4706278725</v>
      </c>
    </row>
    <row r="125">
      <c r="A125" t="n">
        <v>123</v>
      </c>
      <c r="B125" t="n">
        <v>95</v>
      </c>
      <c r="C125" t="inlineStr">
        <is>
          <t xml:space="preserve">CONCLUIDO	</t>
        </is>
      </c>
      <c r="D125" t="n">
        <v>3.7456</v>
      </c>
      <c r="E125" t="n">
        <v>26.7</v>
      </c>
      <c r="F125" t="n">
        <v>23.93</v>
      </c>
      <c r="G125" t="n">
        <v>179.49</v>
      </c>
      <c r="H125" t="n">
        <v>2.4</v>
      </c>
      <c r="I125" t="n">
        <v>8</v>
      </c>
      <c r="J125" t="n">
        <v>235.18</v>
      </c>
      <c r="K125" t="n">
        <v>53.44</v>
      </c>
      <c r="L125" t="n">
        <v>31.75</v>
      </c>
      <c r="M125" t="n">
        <v>6</v>
      </c>
      <c r="N125" t="n">
        <v>55</v>
      </c>
      <c r="O125" t="n">
        <v>29239.96</v>
      </c>
      <c r="P125" t="n">
        <v>298.95</v>
      </c>
      <c r="Q125" t="n">
        <v>452.56</v>
      </c>
      <c r="R125" t="n">
        <v>68.97</v>
      </c>
      <c r="S125" t="n">
        <v>57.64</v>
      </c>
      <c r="T125" t="n">
        <v>3585.03</v>
      </c>
      <c r="U125" t="n">
        <v>0.84</v>
      </c>
      <c r="V125" t="n">
        <v>0.89</v>
      </c>
      <c r="W125" t="n">
        <v>6.81</v>
      </c>
      <c r="X125" t="n">
        <v>0.21</v>
      </c>
      <c r="Y125" t="n">
        <v>1</v>
      </c>
      <c r="Z125" t="n">
        <v>10</v>
      </c>
      <c r="AA125" t="n">
        <v>498.7337420341894</v>
      </c>
      <c r="AB125" t="n">
        <v>682.3895084310132</v>
      </c>
      <c r="AC125" t="n">
        <v>617.2632114860469</v>
      </c>
      <c r="AD125" t="n">
        <v>498733.7420341894</v>
      </c>
      <c r="AE125" t="n">
        <v>682389.5084310132</v>
      </c>
      <c r="AF125" t="n">
        <v>2.006521456842161e-05</v>
      </c>
      <c r="AG125" t="n">
        <v>31</v>
      </c>
      <c r="AH125" t="n">
        <v>617263.2114860469</v>
      </c>
    </row>
    <row r="126">
      <c r="A126" t="n">
        <v>124</v>
      </c>
      <c r="B126" t="n">
        <v>95</v>
      </c>
      <c r="C126" t="inlineStr">
        <is>
          <t xml:space="preserve">CONCLUIDO	</t>
        </is>
      </c>
      <c r="D126" t="n">
        <v>3.7491</v>
      </c>
      <c r="E126" t="n">
        <v>26.67</v>
      </c>
      <c r="F126" t="n">
        <v>23.91</v>
      </c>
      <c r="G126" t="n">
        <v>179.3</v>
      </c>
      <c r="H126" t="n">
        <v>2.41</v>
      </c>
      <c r="I126" t="n">
        <v>8</v>
      </c>
      <c r="J126" t="n">
        <v>235.61</v>
      </c>
      <c r="K126" t="n">
        <v>53.44</v>
      </c>
      <c r="L126" t="n">
        <v>32</v>
      </c>
      <c r="M126" t="n">
        <v>6</v>
      </c>
      <c r="N126" t="n">
        <v>55.18</v>
      </c>
      <c r="O126" t="n">
        <v>29293.06</v>
      </c>
      <c r="P126" t="n">
        <v>298.53</v>
      </c>
      <c r="Q126" t="n">
        <v>452.55</v>
      </c>
      <c r="R126" t="n">
        <v>68.36</v>
      </c>
      <c r="S126" t="n">
        <v>57.64</v>
      </c>
      <c r="T126" t="n">
        <v>3278.27</v>
      </c>
      <c r="U126" t="n">
        <v>0.84</v>
      </c>
      <c r="V126" t="n">
        <v>0.89</v>
      </c>
      <c r="W126" t="n">
        <v>6.8</v>
      </c>
      <c r="X126" t="n">
        <v>0.18</v>
      </c>
      <c r="Y126" t="n">
        <v>1</v>
      </c>
      <c r="Z126" t="n">
        <v>10</v>
      </c>
      <c r="AA126" t="n">
        <v>498.23428169937</v>
      </c>
      <c r="AB126" t="n">
        <v>681.7061247662785</v>
      </c>
      <c r="AC126" t="n">
        <v>616.6450489991394</v>
      </c>
      <c r="AD126" t="n">
        <v>498234.28169937</v>
      </c>
      <c r="AE126" t="n">
        <v>681706.1247662785</v>
      </c>
      <c r="AF126" t="n">
        <v>2.008396410147091e-05</v>
      </c>
      <c r="AG126" t="n">
        <v>31</v>
      </c>
      <c r="AH126" t="n">
        <v>616645.0489991393</v>
      </c>
    </row>
    <row r="127">
      <c r="A127" t="n">
        <v>125</v>
      </c>
      <c r="B127" t="n">
        <v>95</v>
      </c>
      <c r="C127" t="inlineStr">
        <is>
          <t xml:space="preserve">CONCLUIDO	</t>
        </is>
      </c>
      <c r="D127" t="n">
        <v>3.7486</v>
      </c>
      <c r="E127" t="n">
        <v>26.68</v>
      </c>
      <c r="F127" t="n">
        <v>23.91</v>
      </c>
      <c r="G127" t="n">
        <v>179.33</v>
      </c>
      <c r="H127" t="n">
        <v>2.43</v>
      </c>
      <c r="I127" t="n">
        <v>8</v>
      </c>
      <c r="J127" t="n">
        <v>236.04</v>
      </c>
      <c r="K127" t="n">
        <v>53.44</v>
      </c>
      <c r="L127" t="n">
        <v>32.25</v>
      </c>
      <c r="M127" t="n">
        <v>6</v>
      </c>
      <c r="N127" t="n">
        <v>55.36</v>
      </c>
      <c r="O127" t="n">
        <v>29346.22</v>
      </c>
      <c r="P127" t="n">
        <v>298.76</v>
      </c>
      <c r="Q127" t="n">
        <v>452.55</v>
      </c>
      <c r="R127" t="n">
        <v>68.42</v>
      </c>
      <c r="S127" t="n">
        <v>57.64</v>
      </c>
      <c r="T127" t="n">
        <v>3305.61</v>
      </c>
      <c r="U127" t="n">
        <v>0.84</v>
      </c>
      <c r="V127" t="n">
        <v>0.89</v>
      </c>
      <c r="W127" t="n">
        <v>6.81</v>
      </c>
      <c r="X127" t="n">
        <v>0.19</v>
      </c>
      <c r="Y127" t="n">
        <v>1</v>
      </c>
      <c r="Z127" t="n">
        <v>10</v>
      </c>
      <c r="AA127" t="n">
        <v>498.4120048134433</v>
      </c>
      <c r="AB127" t="n">
        <v>681.9492933715439</v>
      </c>
      <c r="AC127" t="n">
        <v>616.8650099340076</v>
      </c>
      <c r="AD127" t="n">
        <v>498412.0048134433</v>
      </c>
      <c r="AE127" t="n">
        <v>681949.293371544</v>
      </c>
      <c r="AF127" t="n">
        <v>2.008128559674958e-05</v>
      </c>
      <c r="AG127" t="n">
        <v>31</v>
      </c>
      <c r="AH127" t="n">
        <v>616865.0099340077</v>
      </c>
    </row>
    <row r="128">
      <c r="A128" t="n">
        <v>126</v>
      </c>
      <c r="B128" t="n">
        <v>95</v>
      </c>
      <c r="C128" t="inlineStr">
        <is>
          <t xml:space="preserve">CONCLUIDO	</t>
        </is>
      </c>
      <c r="D128" t="n">
        <v>3.7477</v>
      </c>
      <c r="E128" t="n">
        <v>26.68</v>
      </c>
      <c r="F128" t="n">
        <v>23.92</v>
      </c>
      <c r="G128" t="n">
        <v>179.37</v>
      </c>
      <c r="H128" t="n">
        <v>2.44</v>
      </c>
      <c r="I128" t="n">
        <v>8</v>
      </c>
      <c r="J128" t="n">
        <v>236.48</v>
      </c>
      <c r="K128" t="n">
        <v>53.44</v>
      </c>
      <c r="L128" t="n">
        <v>32.5</v>
      </c>
      <c r="M128" t="n">
        <v>6</v>
      </c>
      <c r="N128" t="n">
        <v>55.54</v>
      </c>
      <c r="O128" t="n">
        <v>29399.45</v>
      </c>
      <c r="P128" t="n">
        <v>298.67</v>
      </c>
      <c r="Q128" t="n">
        <v>452.55</v>
      </c>
      <c r="R128" t="n">
        <v>68.59</v>
      </c>
      <c r="S128" t="n">
        <v>57.64</v>
      </c>
      <c r="T128" t="n">
        <v>3393.4</v>
      </c>
      <c r="U128" t="n">
        <v>0.84</v>
      </c>
      <c r="V128" t="n">
        <v>0.89</v>
      </c>
      <c r="W128" t="n">
        <v>6.81</v>
      </c>
      <c r="X128" t="n">
        <v>0.19</v>
      </c>
      <c r="Y128" t="n">
        <v>1</v>
      </c>
      <c r="Z128" t="n">
        <v>10</v>
      </c>
      <c r="AA128" t="n">
        <v>498.4181644274938</v>
      </c>
      <c r="AB128" t="n">
        <v>681.957721227231</v>
      </c>
      <c r="AC128" t="n">
        <v>616.8726334469764</v>
      </c>
      <c r="AD128" t="n">
        <v>498418.1644274938</v>
      </c>
      <c r="AE128" t="n">
        <v>681957.721227231</v>
      </c>
      <c r="AF128" t="n">
        <v>2.007646428825119e-05</v>
      </c>
      <c r="AG128" t="n">
        <v>31</v>
      </c>
      <c r="AH128" t="n">
        <v>616872.6334469763</v>
      </c>
    </row>
    <row r="129">
      <c r="A129" t="n">
        <v>127</v>
      </c>
      <c r="B129" t="n">
        <v>95</v>
      </c>
      <c r="C129" t="inlineStr">
        <is>
          <t xml:space="preserve">CONCLUIDO	</t>
        </is>
      </c>
      <c r="D129" t="n">
        <v>3.7472</v>
      </c>
      <c r="E129" t="n">
        <v>26.69</v>
      </c>
      <c r="F129" t="n">
        <v>23.92</v>
      </c>
      <c r="G129" t="n">
        <v>179.4</v>
      </c>
      <c r="H129" t="n">
        <v>2.46</v>
      </c>
      <c r="I129" t="n">
        <v>8</v>
      </c>
      <c r="J129" t="n">
        <v>236.91</v>
      </c>
      <c r="K129" t="n">
        <v>53.44</v>
      </c>
      <c r="L129" t="n">
        <v>32.75</v>
      </c>
      <c r="M129" t="n">
        <v>6</v>
      </c>
      <c r="N129" t="n">
        <v>55.72</v>
      </c>
      <c r="O129" t="n">
        <v>29452.74</v>
      </c>
      <c r="P129" t="n">
        <v>298.48</v>
      </c>
      <c r="Q129" t="n">
        <v>452.59</v>
      </c>
      <c r="R129" t="n">
        <v>68.72</v>
      </c>
      <c r="S129" t="n">
        <v>57.64</v>
      </c>
      <c r="T129" t="n">
        <v>3458.84</v>
      </c>
      <c r="U129" t="n">
        <v>0.84</v>
      </c>
      <c r="V129" t="n">
        <v>0.89</v>
      </c>
      <c r="W129" t="n">
        <v>6.81</v>
      </c>
      <c r="X129" t="n">
        <v>0.2</v>
      </c>
      <c r="Y129" t="n">
        <v>1</v>
      </c>
      <c r="Z129" t="n">
        <v>10</v>
      </c>
      <c r="AA129" t="n">
        <v>498.324887458276</v>
      </c>
      <c r="AB129" t="n">
        <v>681.8300955628575</v>
      </c>
      <c r="AC129" t="n">
        <v>616.757188196887</v>
      </c>
      <c r="AD129" t="n">
        <v>498324.887458276</v>
      </c>
      <c r="AE129" t="n">
        <v>681830.0955628576</v>
      </c>
      <c r="AF129" t="n">
        <v>2.007378578352986e-05</v>
      </c>
      <c r="AG129" t="n">
        <v>31</v>
      </c>
      <c r="AH129" t="n">
        <v>616757.188196887</v>
      </c>
    </row>
    <row r="130">
      <c r="A130" t="n">
        <v>128</v>
      </c>
      <c r="B130" t="n">
        <v>95</v>
      </c>
      <c r="C130" t="inlineStr">
        <is>
          <t xml:space="preserve">CONCLUIDO	</t>
        </is>
      </c>
      <c r="D130" t="n">
        <v>3.7467</v>
      </c>
      <c r="E130" t="n">
        <v>26.69</v>
      </c>
      <c r="F130" t="n">
        <v>23.92</v>
      </c>
      <c r="G130" t="n">
        <v>179.43</v>
      </c>
      <c r="H130" t="n">
        <v>2.47</v>
      </c>
      <c r="I130" t="n">
        <v>8</v>
      </c>
      <c r="J130" t="n">
        <v>237.34</v>
      </c>
      <c r="K130" t="n">
        <v>53.44</v>
      </c>
      <c r="L130" t="n">
        <v>33</v>
      </c>
      <c r="M130" t="n">
        <v>6</v>
      </c>
      <c r="N130" t="n">
        <v>55.91</v>
      </c>
      <c r="O130" t="n">
        <v>29506.09</v>
      </c>
      <c r="P130" t="n">
        <v>298.25</v>
      </c>
      <c r="Q130" t="n">
        <v>452.55</v>
      </c>
      <c r="R130" t="n">
        <v>68.78</v>
      </c>
      <c r="S130" t="n">
        <v>57.64</v>
      </c>
      <c r="T130" t="n">
        <v>3489.94</v>
      </c>
      <c r="U130" t="n">
        <v>0.84</v>
      </c>
      <c r="V130" t="n">
        <v>0.89</v>
      </c>
      <c r="W130" t="n">
        <v>6.81</v>
      </c>
      <c r="X130" t="n">
        <v>0.2</v>
      </c>
      <c r="Y130" t="n">
        <v>1</v>
      </c>
      <c r="Z130" t="n">
        <v>10</v>
      </c>
      <c r="AA130" t="n">
        <v>498.2057639555624</v>
      </c>
      <c r="AB130" t="n">
        <v>681.6671055310868</v>
      </c>
      <c r="AC130" t="n">
        <v>616.6097537049905</v>
      </c>
      <c r="AD130" t="n">
        <v>498205.7639555624</v>
      </c>
      <c r="AE130" t="n">
        <v>681667.1055310868</v>
      </c>
      <c r="AF130" t="n">
        <v>2.007110727880853e-05</v>
      </c>
      <c r="AG130" t="n">
        <v>31</v>
      </c>
      <c r="AH130" t="n">
        <v>616609.7537049905</v>
      </c>
    </row>
    <row r="131">
      <c r="A131" t="n">
        <v>129</v>
      </c>
      <c r="B131" t="n">
        <v>95</v>
      </c>
      <c r="C131" t="inlineStr">
        <is>
          <t xml:space="preserve">CONCLUIDO	</t>
        </is>
      </c>
      <c r="D131" t="n">
        <v>3.7469</v>
      </c>
      <c r="E131" t="n">
        <v>26.69</v>
      </c>
      <c r="F131" t="n">
        <v>23.92</v>
      </c>
      <c r="G131" t="n">
        <v>179.42</v>
      </c>
      <c r="H131" t="n">
        <v>2.49</v>
      </c>
      <c r="I131" t="n">
        <v>8</v>
      </c>
      <c r="J131" t="n">
        <v>237.77</v>
      </c>
      <c r="K131" t="n">
        <v>53.44</v>
      </c>
      <c r="L131" t="n">
        <v>33.25</v>
      </c>
      <c r="M131" t="n">
        <v>6</v>
      </c>
      <c r="N131" t="n">
        <v>56.09</v>
      </c>
      <c r="O131" t="n">
        <v>29559.51</v>
      </c>
      <c r="P131" t="n">
        <v>297.27</v>
      </c>
      <c r="Q131" t="n">
        <v>452.57</v>
      </c>
      <c r="R131" t="n">
        <v>68.73</v>
      </c>
      <c r="S131" t="n">
        <v>57.64</v>
      </c>
      <c r="T131" t="n">
        <v>3464.33</v>
      </c>
      <c r="U131" t="n">
        <v>0.84</v>
      </c>
      <c r="V131" t="n">
        <v>0.89</v>
      </c>
      <c r="W131" t="n">
        <v>6.81</v>
      </c>
      <c r="X131" t="n">
        <v>0.2</v>
      </c>
      <c r="Y131" t="n">
        <v>1</v>
      </c>
      <c r="Z131" t="n">
        <v>10</v>
      </c>
      <c r="AA131" t="n">
        <v>497.5614342188796</v>
      </c>
      <c r="AB131" t="n">
        <v>680.7855051595357</v>
      </c>
      <c r="AC131" t="n">
        <v>615.8122920355663</v>
      </c>
      <c r="AD131" t="n">
        <v>497561.4342188796</v>
      </c>
      <c r="AE131" t="n">
        <v>680785.5051595357</v>
      </c>
      <c r="AF131" t="n">
        <v>2.007217868069706e-05</v>
      </c>
      <c r="AG131" t="n">
        <v>31</v>
      </c>
      <c r="AH131" t="n">
        <v>615812.2920355663</v>
      </c>
    </row>
    <row r="132">
      <c r="A132" t="n">
        <v>130</v>
      </c>
      <c r="B132" t="n">
        <v>95</v>
      </c>
      <c r="C132" t="inlineStr">
        <is>
          <t xml:space="preserve">CONCLUIDO	</t>
        </is>
      </c>
      <c r="D132" t="n">
        <v>3.7477</v>
      </c>
      <c r="E132" t="n">
        <v>26.68</v>
      </c>
      <c r="F132" t="n">
        <v>23.92</v>
      </c>
      <c r="G132" t="n">
        <v>179.37</v>
      </c>
      <c r="H132" t="n">
        <v>2.5</v>
      </c>
      <c r="I132" t="n">
        <v>8</v>
      </c>
      <c r="J132" t="n">
        <v>238.21</v>
      </c>
      <c r="K132" t="n">
        <v>53.44</v>
      </c>
      <c r="L132" t="n">
        <v>33.5</v>
      </c>
      <c r="M132" t="n">
        <v>6</v>
      </c>
      <c r="N132" t="n">
        <v>56.27</v>
      </c>
      <c r="O132" t="n">
        <v>29613</v>
      </c>
      <c r="P132" t="n">
        <v>296.66</v>
      </c>
      <c r="Q132" t="n">
        <v>452.55</v>
      </c>
      <c r="R132" t="n">
        <v>68.67</v>
      </c>
      <c r="S132" t="n">
        <v>57.64</v>
      </c>
      <c r="T132" t="n">
        <v>3433.2</v>
      </c>
      <c r="U132" t="n">
        <v>0.84</v>
      </c>
      <c r="V132" t="n">
        <v>0.89</v>
      </c>
      <c r="W132" t="n">
        <v>6.81</v>
      </c>
      <c r="X132" t="n">
        <v>0.19</v>
      </c>
      <c r="Y132" t="n">
        <v>1</v>
      </c>
      <c r="Z132" t="n">
        <v>10</v>
      </c>
      <c r="AA132" t="n">
        <v>497.1209733539066</v>
      </c>
      <c r="AB132" t="n">
        <v>680.1828471723177</v>
      </c>
      <c r="AC132" t="n">
        <v>615.2671508808127</v>
      </c>
      <c r="AD132" t="n">
        <v>497120.9733539066</v>
      </c>
      <c r="AE132" t="n">
        <v>680182.8471723177</v>
      </c>
      <c r="AF132" t="n">
        <v>2.007646428825119e-05</v>
      </c>
      <c r="AG132" t="n">
        <v>31</v>
      </c>
      <c r="AH132" t="n">
        <v>615267.1508808127</v>
      </c>
    </row>
    <row r="133">
      <c r="A133" t="n">
        <v>131</v>
      </c>
      <c r="B133" t="n">
        <v>95</v>
      </c>
      <c r="C133" t="inlineStr">
        <is>
          <t xml:space="preserve">CONCLUIDO	</t>
        </is>
      </c>
      <c r="D133" t="n">
        <v>3.746</v>
      </c>
      <c r="E133" t="n">
        <v>26.7</v>
      </c>
      <c r="F133" t="n">
        <v>23.93</v>
      </c>
      <c r="G133" t="n">
        <v>179.46</v>
      </c>
      <c r="H133" t="n">
        <v>2.51</v>
      </c>
      <c r="I133" t="n">
        <v>8</v>
      </c>
      <c r="J133" t="n">
        <v>238.64</v>
      </c>
      <c r="K133" t="n">
        <v>53.44</v>
      </c>
      <c r="L133" t="n">
        <v>33.75</v>
      </c>
      <c r="M133" t="n">
        <v>6</v>
      </c>
      <c r="N133" t="n">
        <v>56.46</v>
      </c>
      <c r="O133" t="n">
        <v>29666.55</v>
      </c>
      <c r="P133" t="n">
        <v>296.02</v>
      </c>
      <c r="Q133" t="n">
        <v>452.55</v>
      </c>
      <c r="R133" t="n">
        <v>69.03</v>
      </c>
      <c r="S133" t="n">
        <v>57.64</v>
      </c>
      <c r="T133" t="n">
        <v>3612.87</v>
      </c>
      <c r="U133" t="n">
        <v>0.84</v>
      </c>
      <c r="V133" t="n">
        <v>0.89</v>
      </c>
      <c r="W133" t="n">
        <v>6.81</v>
      </c>
      <c r="X133" t="n">
        <v>0.2</v>
      </c>
      <c r="Y133" t="n">
        <v>1</v>
      </c>
      <c r="Z133" t="n">
        <v>10</v>
      </c>
      <c r="AA133" t="n">
        <v>496.8184248488163</v>
      </c>
      <c r="AB133" t="n">
        <v>679.7688869601553</v>
      </c>
      <c r="AC133" t="n">
        <v>614.8926984503022</v>
      </c>
      <c r="AD133" t="n">
        <v>496818.4248488164</v>
      </c>
      <c r="AE133" t="n">
        <v>679768.8869601553</v>
      </c>
      <c r="AF133" t="n">
        <v>2.006735737219867e-05</v>
      </c>
      <c r="AG133" t="n">
        <v>31</v>
      </c>
      <c r="AH133" t="n">
        <v>614892.6984503022</v>
      </c>
    </row>
    <row r="134">
      <c r="A134" t="n">
        <v>132</v>
      </c>
      <c r="B134" t="n">
        <v>95</v>
      </c>
      <c r="C134" t="inlineStr">
        <is>
          <t xml:space="preserve">CONCLUIDO	</t>
        </is>
      </c>
      <c r="D134" t="n">
        <v>3.7459</v>
      </c>
      <c r="E134" t="n">
        <v>26.7</v>
      </c>
      <c r="F134" t="n">
        <v>23.93</v>
      </c>
      <c r="G134" t="n">
        <v>179.47</v>
      </c>
      <c r="H134" t="n">
        <v>2.53</v>
      </c>
      <c r="I134" t="n">
        <v>8</v>
      </c>
      <c r="J134" t="n">
        <v>239.08</v>
      </c>
      <c r="K134" t="n">
        <v>53.44</v>
      </c>
      <c r="L134" t="n">
        <v>34</v>
      </c>
      <c r="M134" t="n">
        <v>6</v>
      </c>
      <c r="N134" t="n">
        <v>56.64</v>
      </c>
      <c r="O134" t="n">
        <v>29720.17</v>
      </c>
      <c r="P134" t="n">
        <v>295.49</v>
      </c>
      <c r="Q134" t="n">
        <v>452.55</v>
      </c>
      <c r="R134" t="n">
        <v>68.91</v>
      </c>
      <c r="S134" t="n">
        <v>57.64</v>
      </c>
      <c r="T134" t="n">
        <v>3552.93</v>
      </c>
      <c r="U134" t="n">
        <v>0.84</v>
      </c>
      <c r="V134" t="n">
        <v>0.89</v>
      </c>
      <c r="W134" t="n">
        <v>6.81</v>
      </c>
      <c r="X134" t="n">
        <v>0.21</v>
      </c>
      <c r="Y134" t="n">
        <v>1</v>
      </c>
      <c r="Z134" t="n">
        <v>10</v>
      </c>
      <c r="AA134" t="n">
        <v>496.4820463000715</v>
      </c>
      <c r="AB134" t="n">
        <v>679.3086389897883</v>
      </c>
      <c r="AC134" t="n">
        <v>614.476375900265</v>
      </c>
      <c r="AD134" t="n">
        <v>496482.0463000715</v>
      </c>
      <c r="AE134" t="n">
        <v>679308.6389897882</v>
      </c>
      <c r="AF134" t="n">
        <v>2.00668216712544e-05</v>
      </c>
      <c r="AG134" t="n">
        <v>31</v>
      </c>
      <c r="AH134" t="n">
        <v>614476.3759002649</v>
      </c>
    </row>
    <row r="135">
      <c r="A135" t="n">
        <v>133</v>
      </c>
      <c r="B135" t="n">
        <v>95</v>
      </c>
      <c r="C135" t="inlineStr">
        <is>
          <t xml:space="preserve">CONCLUIDO	</t>
        </is>
      </c>
      <c r="D135" t="n">
        <v>3.7457</v>
      </c>
      <c r="E135" t="n">
        <v>26.7</v>
      </c>
      <c r="F135" t="n">
        <v>23.93</v>
      </c>
      <c r="G135" t="n">
        <v>179.48</v>
      </c>
      <c r="H135" t="n">
        <v>2.54</v>
      </c>
      <c r="I135" t="n">
        <v>8</v>
      </c>
      <c r="J135" t="n">
        <v>239.51</v>
      </c>
      <c r="K135" t="n">
        <v>53.44</v>
      </c>
      <c r="L135" t="n">
        <v>34.25</v>
      </c>
      <c r="M135" t="n">
        <v>6</v>
      </c>
      <c r="N135" t="n">
        <v>56.83</v>
      </c>
      <c r="O135" t="n">
        <v>29773.85</v>
      </c>
      <c r="P135" t="n">
        <v>294.37</v>
      </c>
      <c r="Q135" t="n">
        <v>452.58</v>
      </c>
      <c r="R135" t="n">
        <v>69.06</v>
      </c>
      <c r="S135" t="n">
        <v>57.64</v>
      </c>
      <c r="T135" t="n">
        <v>3626.68</v>
      </c>
      <c r="U135" t="n">
        <v>0.83</v>
      </c>
      <c r="V135" t="n">
        <v>0.89</v>
      </c>
      <c r="W135" t="n">
        <v>6.81</v>
      </c>
      <c r="X135" t="n">
        <v>0.21</v>
      </c>
      <c r="Y135" t="n">
        <v>1</v>
      </c>
      <c r="Z135" t="n">
        <v>10</v>
      </c>
      <c r="AA135" t="n">
        <v>495.7704925231232</v>
      </c>
      <c r="AB135" t="n">
        <v>678.3350597206303</v>
      </c>
      <c r="AC135" t="n">
        <v>613.5957136701284</v>
      </c>
      <c r="AD135" t="n">
        <v>495770.4925231232</v>
      </c>
      <c r="AE135" t="n">
        <v>678335.0597206303</v>
      </c>
      <c r="AF135" t="n">
        <v>2.006575026936587e-05</v>
      </c>
      <c r="AG135" t="n">
        <v>31</v>
      </c>
      <c r="AH135" t="n">
        <v>613595.7136701284</v>
      </c>
    </row>
    <row r="136">
      <c r="A136" t="n">
        <v>134</v>
      </c>
      <c r="B136" t="n">
        <v>95</v>
      </c>
      <c r="C136" t="inlineStr">
        <is>
          <t xml:space="preserve">CONCLUIDO	</t>
        </is>
      </c>
      <c r="D136" t="n">
        <v>3.7463</v>
      </c>
      <c r="E136" t="n">
        <v>26.69</v>
      </c>
      <c r="F136" t="n">
        <v>23.93</v>
      </c>
      <c r="G136" t="n">
        <v>179.45</v>
      </c>
      <c r="H136" t="n">
        <v>2.56</v>
      </c>
      <c r="I136" t="n">
        <v>8</v>
      </c>
      <c r="J136" t="n">
        <v>239.95</v>
      </c>
      <c r="K136" t="n">
        <v>53.44</v>
      </c>
      <c r="L136" t="n">
        <v>34.5</v>
      </c>
      <c r="M136" t="n">
        <v>6</v>
      </c>
      <c r="N136" t="n">
        <v>57.01</v>
      </c>
      <c r="O136" t="n">
        <v>29827.61</v>
      </c>
      <c r="P136" t="n">
        <v>292.79</v>
      </c>
      <c r="Q136" t="n">
        <v>452.58</v>
      </c>
      <c r="R136" t="n">
        <v>69.01000000000001</v>
      </c>
      <c r="S136" t="n">
        <v>57.64</v>
      </c>
      <c r="T136" t="n">
        <v>3601.3</v>
      </c>
      <c r="U136" t="n">
        <v>0.84</v>
      </c>
      <c r="V136" t="n">
        <v>0.89</v>
      </c>
      <c r="W136" t="n">
        <v>6.81</v>
      </c>
      <c r="X136" t="n">
        <v>0.2</v>
      </c>
      <c r="Y136" t="n">
        <v>1</v>
      </c>
      <c r="Z136" t="n">
        <v>10</v>
      </c>
      <c r="AA136" t="n">
        <v>494.7156131793503</v>
      </c>
      <c r="AB136" t="n">
        <v>676.8917272644882</v>
      </c>
      <c r="AC136" t="n">
        <v>612.2901308378705</v>
      </c>
      <c r="AD136" t="n">
        <v>494715.6131793503</v>
      </c>
      <c r="AE136" t="n">
        <v>676891.7272644881</v>
      </c>
      <c r="AF136" t="n">
        <v>2.006896447503147e-05</v>
      </c>
      <c r="AG136" t="n">
        <v>31</v>
      </c>
      <c r="AH136" t="n">
        <v>612290.1308378705</v>
      </c>
    </row>
    <row r="137">
      <c r="A137" t="n">
        <v>135</v>
      </c>
      <c r="B137" t="n">
        <v>95</v>
      </c>
      <c r="C137" t="inlineStr">
        <is>
          <t xml:space="preserve">CONCLUIDO	</t>
        </is>
      </c>
      <c r="D137" t="n">
        <v>3.7445</v>
      </c>
      <c r="E137" t="n">
        <v>26.71</v>
      </c>
      <c r="F137" t="n">
        <v>23.94</v>
      </c>
      <c r="G137" t="n">
        <v>179.55</v>
      </c>
      <c r="H137" t="n">
        <v>2.57</v>
      </c>
      <c r="I137" t="n">
        <v>8</v>
      </c>
      <c r="J137" t="n">
        <v>240.38</v>
      </c>
      <c r="K137" t="n">
        <v>53.44</v>
      </c>
      <c r="L137" t="n">
        <v>34.75</v>
      </c>
      <c r="M137" t="n">
        <v>6</v>
      </c>
      <c r="N137" t="n">
        <v>57.2</v>
      </c>
      <c r="O137" t="n">
        <v>29881.55</v>
      </c>
      <c r="P137" t="n">
        <v>292.1</v>
      </c>
      <c r="Q137" t="n">
        <v>452.56</v>
      </c>
      <c r="R137" t="n">
        <v>69.38</v>
      </c>
      <c r="S137" t="n">
        <v>57.64</v>
      </c>
      <c r="T137" t="n">
        <v>3789.81</v>
      </c>
      <c r="U137" t="n">
        <v>0.83</v>
      </c>
      <c r="V137" t="n">
        <v>0.89</v>
      </c>
      <c r="W137" t="n">
        <v>6.81</v>
      </c>
      <c r="X137" t="n">
        <v>0.22</v>
      </c>
      <c r="Y137" t="n">
        <v>1</v>
      </c>
      <c r="Z137" t="n">
        <v>10</v>
      </c>
      <c r="AA137" t="n">
        <v>494.3853326777283</v>
      </c>
      <c r="AB137" t="n">
        <v>676.4398229112215</v>
      </c>
      <c r="AC137" t="n">
        <v>611.881355601828</v>
      </c>
      <c r="AD137" t="n">
        <v>494385.3326777283</v>
      </c>
      <c r="AE137" t="n">
        <v>676439.8229112215</v>
      </c>
      <c r="AF137" t="n">
        <v>2.005932185803468e-05</v>
      </c>
      <c r="AG137" t="n">
        <v>31</v>
      </c>
      <c r="AH137" t="n">
        <v>611881.355601828</v>
      </c>
    </row>
    <row r="138">
      <c r="A138" t="n">
        <v>136</v>
      </c>
      <c r="B138" t="n">
        <v>95</v>
      </c>
      <c r="C138" t="inlineStr">
        <is>
          <t xml:space="preserve">CONCLUIDO	</t>
        </is>
      </c>
      <c r="D138" t="n">
        <v>3.7546</v>
      </c>
      <c r="E138" t="n">
        <v>26.63</v>
      </c>
      <c r="F138" t="n">
        <v>23.91</v>
      </c>
      <c r="G138" t="n">
        <v>204.9</v>
      </c>
      <c r="H138" t="n">
        <v>2.58</v>
      </c>
      <c r="I138" t="n">
        <v>7</v>
      </c>
      <c r="J138" t="n">
        <v>240.82</v>
      </c>
      <c r="K138" t="n">
        <v>53.44</v>
      </c>
      <c r="L138" t="n">
        <v>35</v>
      </c>
      <c r="M138" t="n">
        <v>5</v>
      </c>
      <c r="N138" t="n">
        <v>57.39</v>
      </c>
      <c r="O138" t="n">
        <v>29935.43</v>
      </c>
      <c r="P138" t="n">
        <v>292.15</v>
      </c>
      <c r="Q138" t="n">
        <v>452.55</v>
      </c>
      <c r="R138" t="n">
        <v>68.34999999999999</v>
      </c>
      <c r="S138" t="n">
        <v>57.64</v>
      </c>
      <c r="T138" t="n">
        <v>3277.69</v>
      </c>
      <c r="U138" t="n">
        <v>0.84</v>
      </c>
      <c r="V138" t="n">
        <v>0.89</v>
      </c>
      <c r="W138" t="n">
        <v>6.8</v>
      </c>
      <c r="X138" t="n">
        <v>0.18</v>
      </c>
      <c r="Y138" t="n">
        <v>1</v>
      </c>
      <c r="Z138" t="n">
        <v>10</v>
      </c>
      <c r="AA138" t="n">
        <v>493.80234826047</v>
      </c>
      <c r="AB138" t="n">
        <v>675.6421579120715</v>
      </c>
      <c r="AC138" t="n">
        <v>611.1598186306669</v>
      </c>
      <c r="AD138" t="n">
        <v>493802.34826047</v>
      </c>
      <c r="AE138" t="n">
        <v>675642.1579120716</v>
      </c>
      <c r="AF138" t="n">
        <v>2.011342765340554e-05</v>
      </c>
      <c r="AG138" t="n">
        <v>31</v>
      </c>
      <c r="AH138" t="n">
        <v>611159.8186306669</v>
      </c>
    </row>
    <row r="139">
      <c r="A139" t="n">
        <v>137</v>
      </c>
      <c r="B139" t="n">
        <v>95</v>
      </c>
      <c r="C139" t="inlineStr">
        <is>
          <t xml:space="preserve">CONCLUIDO	</t>
        </is>
      </c>
      <c r="D139" t="n">
        <v>3.754</v>
      </c>
      <c r="E139" t="n">
        <v>26.64</v>
      </c>
      <c r="F139" t="n">
        <v>23.91</v>
      </c>
      <c r="G139" t="n">
        <v>204.94</v>
      </c>
      <c r="H139" t="n">
        <v>2.6</v>
      </c>
      <c r="I139" t="n">
        <v>7</v>
      </c>
      <c r="J139" t="n">
        <v>241.26</v>
      </c>
      <c r="K139" t="n">
        <v>53.44</v>
      </c>
      <c r="L139" t="n">
        <v>35.25</v>
      </c>
      <c r="M139" t="n">
        <v>5</v>
      </c>
      <c r="N139" t="n">
        <v>57.57</v>
      </c>
      <c r="O139" t="n">
        <v>29989.39</v>
      </c>
      <c r="P139" t="n">
        <v>292.81</v>
      </c>
      <c r="Q139" t="n">
        <v>452.55</v>
      </c>
      <c r="R139" t="n">
        <v>68.47</v>
      </c>
      <c r="S139" t="n">
        <v>57.64</v>
      </c>
      <c r="T139" t="n">
        <v>3336.2</v>
      </c>
      <c r="U139" t="n">
        <v>0.84</v>
      </c>
      <c r="V139" t="n">
        <v>0.89</v>
      </c>
      <c r="W139" t="n">
        <v>6.8</v>
      </c>
      <c r="X139" t="n">
        <v>0.19</v>
      </c>
      <c r="Y139" t="n">
        <v>1</v>
      </c>
      <c r="Z139" t="n">
        <v>10</v>
      </c>
      <c r="AA139" t="n">
        <v>494.2620065468832</v>
      </c>
      <c r="AB139" t="n">
        <v>676.2710826582345</v>
      </c>
      <c r="AC139" t="n">
        <v>611.7287196817576</v>
      </c>
      <c r="AD139" t="n">
        <v>494262.0065468833</v>
      </c>
      <c r="AE139" t="n">
        <v>676271.0826582345</v>
      </c>
      <c r="AF139" t="n">
        <v>2.011021344773994e-05</v>
      </c>
      <c r="AG139" t="n">
        <v>31</v>
      </c>
      <c r="AH139" t="n">
        <v>611728.7196817576</v>
      </c>
    </row>
    <row r="140">
      <c r="A140" t="n">
        <v>138</v>
      </c>
      <c r="B140" t="n">
        <v>95</v>
      </c>
      <c r="C140" t="inlineStr">
        <is>
          <t xml:space="preserve">CONCLUIDO	</t>
        </is>
      </c>
      <c r="D140" t="n">
        <v>3.7546</v>
      </c>
      <c r="E140" t="n">
        <v>26.63</v>
      </c>
      <c r="F140" t="n">
        <v>23.9</v>
      </c>
      <c r="G140" t="n">
        <v>204.9</v>
      </c>
      <c r="H140" t="n">
        <v>2.61</v>
      </c>
      <c r="I140" t="n">
        <v>7</v>
      </c>
      <c r="J140" t="n">
        <v>241.7</v>
      </c>
      <c r="K140" t="n">
        <v>53.44</v>
      </c>
      <c r="L140" t="n">
        <v>35.5</v>
      </c>
      <c r="M140" t="n">
        <v>5</v>
      </c>
      <c r="N140" t="n">
        <v>57.76</v>
      </c>
      <c r="O140" t="n">
        <v>30043.41</v>
      </c>
      <c r="P140" t="n">
        <v>293.16</v>
      </c>
      <c r="Q140" t="n">
        <v>452.56</v>
      </c>
      <c r="R140" t="n">
        <v>68.2</v>
      </c>
      <c r="S140" t="n">
        <v>57.64</v>
      </c>
      <c r="T140" t="n">
        <v>3203.22</v>
      </c>
      <c r="U140" t="n">
        <v>0.85</v>
      </c>
      <c r="V140" t="n">
        <v>0.89</v>
      </c>
      <c r="W140" t="n">
        <v>6.81</v>
      </c>
      <c r="X140" t="n">
        <v>0.18</v>
      </c>
      <c r="Y140" t="n">
        <v>1</v>
      </c>
      <c r="Z140" t="n">
        <v>10</v>
      </c>
      <c r="AA140" t="n">
        <v>494.44158938828</v>
      </c>
      <c r="AB140" t="n">
        <v>676.5167958244693</v>
      </c>
      <c r="AC140" t="n">
        <v>611.9509823282675</v>
      </c>
      <c r="AD140" t="n">
        <v>494441.5893882799</v>
      </c>
      <c r="AE140" t="n">
        <v>676516.7958244693</v>
      </c>
      <c r="AF140" t="n">
        <v>2.011342765340554e-05</v>
      </c>
      <c r="AG140" t="n">
        <v>31</v>
      </c>
      <c r="AH140" t="n">
        <v>611950.9823282675</v>
      </c>
    </row>
    <row r="141">
      <c r="A141" t="n">
        <v>139</v>
      </c>
      <c r="B141" t="n">
        <v>95</v>
      </c>
      <c r="C141" t="inlineStr">
        <is>
          <t xml:space="preserve">CONCLUIDO	</t>
        </is>
      </c>
      <c r="D141" t="n">
        <v>3.7553</v>
      </c>
      <c r="E141" t="n">
        <v>26.63</v>
      </c>
      <c r="F141" t="n">
        <v>23.9</v>
      </c>
      <c r="G141" t="n">
        <v>204.86</v>
      </c>
      <c r="H141" t="n">
        <v>2.63</v>
      </c>
      <c r="I141" t="n">
        <v>7</v>
      </c>
      <c r="J141" t="n">
        <v>242.14</v>
      </c>
      <c r="K141" t="n">
        <v>53.44</v>
      </c>
      <c r="L141" t="n">
        <v>35.75</v>
      </c>
      <c r="M141" t="n">
        <v>5</v>
      </c>
      <c r="N141" t="n">
        <v>57.95</v>
      </c>
      <c r="O141" t="n">
        <v>30097.5</v>
      </c>
      <c r="P141" t="n">
        <v>293.55</v>
      </c>
      <c r="Q141" t="n">
        <v>452.55</v>
      </c>
      <c r="R141" t="n">
        <v>68.15000000000001</v>
      </c>
      <c r="S141" t="n">
        <v>57.64</v>
      </c>
      <c r="T141" t="n">
        <v>3178.8</v>
      </c>
      <c r="U141" t="n">
        <v>0.85</v>
      </c>
      <c r="V141" t="n">
        <v>0.89</v>
      </c>
      <c r="W141" t="n">
        <v>6.8</v>
      </c>
      <c r="X141" t="n">
        <v>0.18</v>
      </c>
      <c r="Y141" t="n">
        <v>1</v>
      </c>
      <c r="Z141" t="n">
        <v>10</v>
      </c>
      <c r="AA141" t="n">
        <v>494.6525004815209</v>
      </c>
      <c r="AB141" t="n">
        <v>676.8053736869822</v>
      </c>
      <c r="AC141" t="n">
        <v>612.2120187246038</v>
      </c>
      <c r="AD141" t="n">
        <v>494652.5004815209</v>
      </c>
      <c r="AE141" t="n">
        <v>676805.3736869822</v>
      </c>
      <c r="AF141" t="n">
        <v>2.011717756001539e-05</v>
      </c>
      <c r="AG141" t="n">
        <v>31</v>
      </c>
      <c r="AH141" t="n">
        <v>612212.0187246038</v>
      </c>
    </row>
    <row r="142">
      <c r="A142" t="n">
        <v>140</v>
      </c>
      <c r="B142" t="n">
        <v>95</v>
      </c>
      <c r="C142" t="inlineStr">
        <is>
          <t xml:space="preserve">CONCLUIDO	</t>
        </is>
      </c>
      <c r="D142" t="n">
        <v>3.7569</v>
      </c>
      <c r="E142" t="n">
        <v>26.62</v>
      </c>
      <c r="F142" t="n">
        <v>23.89</v>
      </c>
      <c r="G142" t="n">
        <v>204.76</v>
      </c>
      <c r="H142" t="n">
        <v>2.64</v>
      </c>
      <c r="I142" t="n">
        <v>7</v>
      </c>
      <c r="J142" t="n">
        <v>242.57</v>
      </c>
      <c r="K142" t="n">
        <v>53.44</v>
      </c>
      <c r="L142" t="n">
        <v>36</v>
      </c>
      <c r="M142" t="n">
        <v>5</v>
      </c>
      <c r="N142" t="n">
        <v>58.14</v>
      </c>
      <c r="O142" t="n">
        <v>30151.65</v>
      </c>
      <c r="P142" t="n">
        <v>294.03</v>
      </c>
      <c r="Q142" t="n">
        <v>452.56</v>
      </c>
      <c r="R142" t="n">
        <v>67.72</v>
      </c>
      <c r="S142" t="n">
        <v>57.64</v>
      </c>
      <c r="T142" t="n">
        <v>2964.04</v>
      </c>
      <c r="U142" t="n">
        <v>0.85</v>
      </c>
      <c r="V142" t="n">
        <v>0.89</v>
      </c>
      <c r="W142" t="n">
        <v>6.8</v>
      </c>
      <c r="X142" t="n">
        <v>0.16</v>
      </c>
      <c r="Y142" t="n">
        <v>1</v>
      </c>
      <c r="Z142" t="n">
        <v>10</v>
      </c>
      <c r="AA142" t="n">
        <v>494.8580385472143</v>
      </c>
      <c r="AB142" t="n">
        <v>677.0865999361636</v>
      </c>
      <c r="AC142" t="n">
        <v>612.4664051352669</v>
      </c>
      <c r="AD142" t="n">
        <v>494858.0385472144</v>
      </c>
      <c r="AE142" t="n">
        <v>677086.5999361635</v>
      </c>
      <c r="AF142" t="n">
        <v>2.012574877512365e-05</v>
      </c>
      <c r="AG142" t="n">
        <v>31</v>
      </c>
      <c r="AH142" t="n">
        <v>612466.4051352668</v>
      </c>
    </row>
    <row r="143">
      <c r="A143" t="n">
        <v>141</v>
      </c>
      <c r="B143" t="n">
        <v>95</v>
      </c>
      <c r="C143" t="inlineStr">
        <is>
          <t xml:space="preserve">CONCLUIDO	</t>
        </is>
      </c>
      <c r="D143" t="n">
        <v>3.7556</v>
      </c>
      <c r="E143" t="n">
        <v>26.63</v>
      </c>
      <c r="F143" t="n">
        <v>23.9</v>
      </c>
      <c r="G143" t="n">
        <v>204.84</v>
      </c>
      <c r="H143" t="n">
        <v>2.65</v>
      </c>
      <c r="I143" t="n">
        <v>7</v>
      </c>
      <c r="J143" t="n">
        <v>243.01</v>
      </c>
      <c r="K143" t="n">
        <v>53.44</v>
      </c>
      <c r="L143" t="n">
        <v>36.25</v>
      </c>
      <c r="M143" t="n">
        <v>5</v>
      </c>
      <c r="N143" t="n">
        <v>58.33</v>
      </c>
      <c r="O143" t="n">
        <v>30205.88</v>
      </c>
      <c r="P143" t="n">
        <v>294.79</v>
      </c>
      <c r="Q143" t="n">
        <v>452.56</v>
      </c>
      <c r="R143" t="n">
        <v>67.97</v>
      </c>
      <c r="S143" t="n">
        <v>57.64</v>
      </c>
      <c r="T143" t="n">
        <v>3086.9</v>
      </c>
      <c r="U143" t="n">
        <v>0.85</v>
      </c>
      <c r="V143" t="n">
        <v>0.89</v>
      </c>
      <c r="W143" t="n">
        <v>6.81</v>
      </c>
      <c r="X143" t="n">
        <v>0.17</v>
      </c>
      <c r="Y143" t="n">
        <v>1</v>
      </c>
      <c r="Z143" t="n">
        <v>10</v>
      </c>
      <c r="AA143" t="n">
        <v>495.4337988376682</v>
      </c>
      <c r="AB143" t="n">
        <v>677.8743805663139</v>
      </c>
      <c r="AC143" t="n">
        <v>613.1790010877326</v>
      </c>
      <c r="AD143" t="n">
        <v>495433.7988376682</v>
      </c>
      <c r="AE143" t="n">
        <v>677874.3805663139</v>
      </c>
      <c r="AF143" t="n">
        <v>2.011878466284819e-05</v>
      </c>
      <c r="AG143" t="n">
        <v>31</v>
      </c>
      <c r="AH143" t="n">
        <v>613179.0010877326</v>
      </c>
    </row>
    <row r="144">
      <c r="A144" t="n">
        <v>142</v>
      </c>
      <c r="B144" t="n">
        <v>95</v>
      </c>
      <c r="C144" t="inlineStr">
        <is>
          <t xml:space="preserve">CONCLUIDO	</t>
        </is>
      </c>
      <c r="D144" t="n">
        <v>3.7555</v>
      </c>
      <c r="E144" t="n">
        <v>26.63</v>
      </c>
      <c r="F144" t="n">
        <v>23.9</v>
      </c>
      <c r="G144" t="n">
        <v>204.85</v>
      </c>
      <c r="H144" t="n">
        <v>2.67</v>
      </c>
      <c r="I144" t="n">
        <v>7</v>
      </c>
      <c r="J144" t="n">
        <v>243.45</v>
      </c>
      <c r="K144" t="n">
        <v>53.44</v>
      </c>
      <c r="L144" t="n">
        <v>36.5</v>
      </c>
      <c r="M144" t="n">
        <v>5</v>
      </c>
      <c r="N144" t="n">
        <v>58.52</v>
      </c>
      <c r="O144" t="n">
        <v>30260.17</v>
      </c>
      <c r="P144" t="n">
        <v>294.98</v>
      </c>
      <c r="Q144" t="n">
        <v>452.62</v>
      </c>
      <c r="R144" t="n">
        <v>68.05</v>
      </c>
      <c r="S144" t="n">
        <v>57.64</v>
      </c>
      <c r="T144" t="n">
        <v>3129.93</v>
      </c>
      <c r="U144" t="n">
        <v>0.85</v>
      </c>
      <c r="V144" t="n">
        <v>0.89</v>
      </c>
      <c r="W144" t="n">
        <v>6.8</v>
      </c>
      <c r="X144" t="n">
        <v>0.17</v>
      </c>
      <c r="Y144" t="n">
        <v>1</v>
      </c>
      <c r="Z144" t="n">
        <v>10</v>
      </c>
      <c r="AA144" t="n">
        <v>495.5619436580868</v>
      </c>
      <c r="AB144" t="n">
        <v>678.0497139629611</v>
      </c>
      <c r="AC144" t="n">
        <v>613.3376009110857</v>
      </c>
      <c r="AD144" t="n">
        <v>495561.9436580868</v>
      </c>
      <c r="AE144" t="n">
        <v>678049.7139629611</v>
      </c>
      <c r="AF144" t="n">
        <v>2.011824896190392e-05</v>
      </c>
      <c r="AG144" t="n">
        <v>31</v>
      </c>
      <c r="AH144" t="n">
        <v>613337.6009110857</v>
      </c>
    </row>
    <row r="145">
      <c r="A145" t="n">
        <v>143</v>
      </c>
      <c r="B145" t="n">
        <v>95</v>
      </c>
      <c r="C145" t="inlineStr">
        <is>
          <t xml:space="preserve">CONCLUIDO	</t>
        </is>
      </c>
      <c r="D145" t="n">
        <v>3.7561</v>
      </c>
      <c r="E145" t="n">
        <v>26.62</v>
      </c>
      <c r="F145" t="n">
        <v>23.89</v>
      </c>
      <c r="G145" t="n">
        <v>204.81</v>
      </c>
      <c r="H145" t="n">
        <v>2.68</v>
      </c>
      <c r="I145" t="n">
        <v>7</v>
      </c>
      <c r="J145" t="n">
        <v>243.89</v>
      </c>
      <c r="K145" t="n">
        <v>53.44</v>
      </c>
      <c r="L145" t="n">
        <v>36.75</v>
      </c>
      <c r="M145" t="n">
        <v>5</v>
      </c>
      <c r="N145" t="n">
        <v>58.71</v>
      </c>
      <c r="O145" t="n">
        <v>30314.53</v>
      </c>
      <c r="P145" t="n">
        <v>295.1</v>
      </c>
      <c r="Q145" t="n">
        <v>452.58</v>
      </c>
      <c r="R145" t="n">
        <v>67.92</v>
      </c>
      <c r="S145" t="n">
        <v>57.64</v>
      </c>
      <c r="T145" t="n">
        <v>3062.15</v>
      </c>
      <c r="U145" t="n">
        <v>0.85</v>
      </c>
      <c r="V145" t="n">
        <v>0.89</v>
      </c>
      <c r="W145" t="n">
        <v>6.8</v>
      </c>
      <c r="X145" t="n">
        <v>0.17</v>
      </c>
      <c r="Y145" t="n">
        <v>1</v>
      </c>
      <c r="Z145" t="n">
        <v>10</v>
      </c>
      <c r="AA145" t="n">
        <v>495.5931442853559</v>
      </c>
      <c r="AB145" t="n">
        <v>678.0924040376651</v>
      </c>
      <c r="AC145" t="n">
        <v>613.3762167049759</v>
      </c>
      <c r="AD145" t="n">
        <v>495593.1442853559</v>
      </c>
      <c r="AE145" t="n">
        <v>678092.4040376651</v>
      </c>
      <c r="AF145" t="n">
        <v>2.012146316756952e-05</v>
      </c>
      <c r="AG145" t="n">
        <v>31</v>
      </c>
      <c r="AH145" t="n">
        <v>613376.2167049759</v>
      </c>
    </row>
    <row r="146">
      <c r="A146" t="n">
        <v>144</v>
      </c>
      <c r="B146" t="n">
        <v>95</v>
      </c>
      <c r="C146" t="inlineStr">
        <is>
          <t xml:space="preserve">CONCLUIDO	</t>
        </is>
      </c>
      <c r="D146" t="n">
        <v>3.7563</v>
      </c>
      <c r="E146" t="n">
        <v>26.62</v>
      </c>
      <c r="F146" t="n">
        <v>23.89</v>
      </c>
      <c r="G146" t="n">
        <v>204.8</v>
      </c>
      <c r="H146" t="n">
        <v>2.69</v>
      </c>
      <c r="I146" t="n">
        <v>7</v>
      </c>
      <c r="J146" t="n">
        <v>244.34</v>
      </c>
      <c r="K146" t="n">
        <v>53.44</v>
      </c>
      <c r="L146" t="n">
        <v>37</v>
      </c>
      <c r="M146" t="n">
        <v>5</v>
      </c>
      <c r="N146" t="n">
        <v>58.9</v>
      </c>
      <c r="O146" t="n">
        <v>30368.96</v>
      </c>
      <c r="P146" t="n">
        <v>295.17</v>
      </c>
      <c r="Q146" t="n">
        <v>452.55</v>
      </c>
      <c r="R146" t="n">
        <v>67.84999999999999</v>
      </c>
      <c r="S146" t="n">
        <v>57.64</v>
      </c>
      <c r="T146" t="n">
        <v>3030.17</v>
      </c>
      <c r="U146" t="n">
        <v>0.85</v>
      </c>
      <c r="V146" t="n">
        <v>0.89</v>
      </c>
      <c r="W146" t="n">
        <v>6.81</v>
      </c>
      <c r="X146" t="n">
        <v>0.17</v>
      </c>
      <c r="Y146" t="n">
        <v>1</v>
      </c>
      <c r="Z146" t="n">
        <v>10</v>
      </c>
      <c r="AA146" t="n">
        <v>495.6266517523148</v>
      </c>
      <c r="AB146" t="n">
        <v>678.1382504322034</v>
      </c>
      <c r="AC146" t="n">
        <v>613.4176875839654</v>
      </c>
      <c r="AD146" t="n">
        <v>495626.6517523148</v>
      </c>
      <c r="AE146" t="n">
        <v>678138.2504322034</v>
      </c>
      <c r="AF146" t="n">
        <v>2.012253456945805e-05</v>
      </c>
      <c r="AG146" t="n">
        <v>31</v>
      </c>
      <c r="AH146" t="n">
        <v>613417.6875839654</v>
      </c>
    </row>
    <row r="147">
      <c r="A147" t="n">
        <v>145</v>
      </c>
      <c r="B147" t="n">
        <v>95</v>
      </c>
      <c r="C147" t="inlineStr">
        <is>
          <t xml:space="preserve">CONCLUIDO	</t>
        </is>
      </c>
      <c r="D147" t="n">
        <v>3.7554</v>
      </c>
      <c r="E147" t="n">
        <v>26.63</v>
      </c>
      <c r="F147" t="n">
        <v>23.9</v>
      </c>
      <c r="G147" t="n">
        <v>204.85</v>
      </c>
      <c r="H147" t="n">
        <v>2.71</v>
      </c>
      <c r="I147" t="n">
        <v>7</v>
      </c>
      <c r="J147" t="n">
        <v>244.78</v>
      </c>
      <c r="K147" t="n">
        <v>53.44</v>
      </c>
      <c r="L147" t="n">
        <v>37.25</v>
      </c>
      <c r="M147" t="n">
        <v>5</v>
      </c>
      <c r="N147" t="n">
        <v>59.09</v>
      </c>
      <c r="O147" t="n">
        <v>30423.46</v>
      </c>
      <c r="P147" t="n">
        <v>295.07</v>
      </c>
      <c r="Q147" t="n">
        <v>452.55</v>
      </c>
      <c r="R147" t="n">
        <v>68.01000000000001</v>
      </c>
      <c r="S147" t="n">
        <v>57.64</v>
      </c>
      <c r="T147" t="n">
        <v>3106.1</v>
      </c>
      <c r="U147" t="n">
        <v>0.85</v>
      </c>
      <c r="V147" t="n">
        <v>0.89</v>
      </c>
      <c r="W147" t="n">
        <v>6.81</v>
      </c>
      <c r="X147" t="n">
        <v>0.17</v>
      </c>
      <c r="Y147" t="n">
        <v>1</v>
      </c>
      <c r="Z147" t="n">
        <v>10</v>
      </c>
      <c r="AA147" t="n">
        <v>495.6256907588926</v>
      </c>
      <c r="AB147" t="n">
        <v>678.1369355586071</v>
      </c>
      <c r="AC147" t="n">
        <v>613.4164982000597</v>
      </c>
      <c r="AD147" t="n">
        <v>495625.6907588926</v>
      </c>
      <c r="AE147" t="n">
        <v>678136.9355586071</v>
      </c>
      <c r="AF147" t="n">
        <v>2.011771326095966e-05</v>
      </c>
      <c r="AG147" t="n">
        <v>31</v>
      </c>
      <c r="AH147" t="n">
        <v>613416.4982000596</v>
      </c>
    </row>
    <row r="148">
      <c r="A148" t="n">
        <v>146</v>
      </c>
      <c r="B148" t="n">
        <v>95</v>
      </c>
      <c r="C148" t="inlineStr">
        <is>
          <t xml:space="preserve">CONCLUIDO	</t>
        </is>
      </c>
      <c r="D148" t="n">
        <v>3.7554</v>
      </c>
      <c r="E148" t="n">
        <v>26.63</v>
      </c>
      <c r="F148" t="n">
        <v>23.9</v>
      </c>
      <c r="G148" t="n">
        <v>204.85</v>
      </c>
      <c r="H148" t="n">
        <v>2.72</v>
      </c>
      <c r="I148" t="n">
        <v>7</v>
      </c>
      <c r="J148" t="n">
        <v>245.22</v>
      </c>
      <c r="K148" t="n">
        <v>53.44</v>
      </c>
      <c r="L148" t="n">
        <v>37.5</v>
      </c>
      <c r="M148" t="n">
        <v>5</v>
      </c>
      <c r="N148" t="n">
        <v>59.29</v>
      </c>
      <c r="O148" t="n">
        <v>30478.03</v>
      </c>
      <c r="P148" t="n">
        <v>295.18</v>
      </c>
      <c r="Q148" t="n">
        <v>452.55</v>
      </c>
      <c r="R148" t="n">
        <v>68.02</v>
      </c>
      <c r="S148" t="n">
        <v>57.64</v>
      </c>
      <c r="T148" t="n">
        <v>3114.56</v>
      </c>
      <c r="U148" t="n">
        <v>0.85</v>
      </c>
      <c r="V148" t="n">
        <v>0.89</v>
      </c>
      <c r="W148" t="n">
        <v>6.81</v>
      </c>
      <c r="X148" t="n">
        <v>0.18</v>
      </c>
      <c r="Y148" t="n">
        <v>1</v>
      </c>
      <c r="Z148" t="n">
        <v>10</v>
      </c>
      <c r="AA148" t="n">
        <v>495.6965357574861</v>
      </c>
      <c r="AB148" t="n">
        <v>678.2338688111436</v>
      </c>
      <c r="AC148" t="n">
        <v>613.5041802790207</v>
      </c>
      <c r="AD148" t="n">
        <v>495696.5357574861</v>
      </c>
      <c r="AE148" t="n">
        <v>678233.8688111436</v>
      </c>
      <c r="AF148" t="n">
        <v>2.011771326095966e-05</v>
      </c>
      <c r="AG148" t="n">
        <v>31</v>
      </c>
      <c r="AH148" t="n">
        <v>613504.1802790207</v>
      </c>
    </row>
    <row r="149">
      <c r="A149" t="n">
        <v>147</v>
      </c>
      <c r="B149" t="n">
        <v>95</v>
      </c>
      <c r="C149" t="inlineStr">
        <is>
          <t xml:space="preserve">CONCLUIDO	</t>
        </is>
      </c>
      <c r="D149" t="n">
        <v>3.7555</v>
      </c>
      <c r="E149" t="n">
        <v>26.63</v>
      </c>
      <c r="F149" t="n">
        <v>23.9</v>
      </c>
      <c r="G149" t="n">
        <v>204.84</v>
      </c>
      <c r="H149" t="n">
        <v>2.73</v>
      </c>
      <c r="I149" t="n">
        <v>7</v>
      </c>
      <c r="J149" t="n">
        <v>245.66</v>
      </c>
      <c r="K149" t="n">
        <v>53.44</v>
      </c>
      <c r="L149" t="n">
        <v>37.75</v>
      </c>
      <c r="M149" t="n">
        <v>5</v>
      </c>
      <c r="N149" t="n">
        <v>59.48</v>
      </c>
      <c r="O149" t="n">
        <v>30532.67</v>
      </c>
      <c r="P149" t="n">
        <v>295.29</v>
      </c>
      <c r="Q149" t="n">
        <v>452.57</v>
      </c>
      <c r="R149" t="n">
        <v>68.06</v>
      </c>
      <c r="S149" t="n">
        <v>57.64</v>
      </c>
      <c r="T149" t="n">
        <v>3132.81</v>
      </c>
      <c r="U149" t="n">
        <v>0.85</v>
      </c>
      <c r="V149" t="n">
        <v>0.89</v>
      </c>
      <c r="W149" t="n">
        <v>6.8</v>
      </c>
      <c r="X149" t="n">
        <v>0.17</v>
      </c>
      <c r="Y149" t="n">
        <v>1</v>
      </c>
      <c r="Z149" t="n">
        <v>10</v>
      </c>
      <c r="AA149" t="n">
        <v>495.7615924287205</v>
      </c>
      <c r="AB149" t="n">
        <v>678.3228822188241</v>
      </c>
      <c r="AC149" t="n">
        <v>613.5846983720032</v>
      </c>
      <c r="AD149" t="n">
        <v>495761.5924287204</v>
      </c>
      <c r="AE149" t="n">
        <v>678322.8822188241</v>
      </c>
      <c r="AF149" t="n">
        <v>2.011824896190392e-05</v>
      </c>
      <c r="AG149" t="n">
        <v>31</v>
      </c>
      <c r="AH149" t="n">
        <v>613584.6983720033</v>
      </c>
    </row>
    <row r="150">
      <c r="A150" t="n">
        <v>148</v>
      </c>
      <c r="B150" t="n">
        <v>95</v>
      </c>
      <c r="C150" t="inlineStr">
        <is>
          <t xml:space="preserve">CONCLUIDO	</t>
        </is>
      </c>
      <c r="D150" t="n">
        <v>3.7575</v>
      </c>
      <c r="E150" t="n">
        <v>26.61</v>
      </c>
      <c r="F150" t="n">
        <v>23.88</v>
      </c>
      <c r="G150" t="n">
        <v>204.72</v>
      </c>
      <c r="H150" t="n">
        <v>2.75</v>
      </c>
      <c r="I150" t="n">
        <v>7</v>
      </c>
      <c r="J150" t="n">
        <v>246.11</v>
      </c>
      <c r="K150" t="n">
        <v>53.44</v>
      </c>
      <c r="L150" t="n">
        <v>38</v>
      </c>
      <c r="M150" t="n">
        <v>5</v>
      </c>
      <c r="N150" t="n">
        <v>59.67</v>
      </c>
      <c r="O150" t="n">
        <v>30587.38</v>
      </c>
      <c r="P150" t="n">
        <v>294.76</v>
      </c>
      <c r="Q150" t="n">
        <v>452.56</v>
      </c>
      <c r="R150" t="n">
        <v>67.53</v>
      </c>
      <c r="S150" t="n">
        <v>57.64</v>
      </c>
      <c r="T150" t="n">
        <v>2868.1</v>
      </c>
      <c r="U150" t="n">
        <v>0.85</v>
      </c>
      <c r="V150" t="n">
        <v>0.89</v>
      </c>
      <c r="W150" t="n">
        <v>6.81</v>
      </c>
      <c r="X150" t="n">
        <v>0.16</v>
      </c>
      <c r="Y150" t="n">
        <v>1</v>
      </c>
      <c r="Z150" t="n">
        <v>10</v>
      </c>
      <c r="AA150" t="n">
        <v>495.2819881022006</v>
      </c>
      <c r="AB150" t="n">
        <v>677.6666664206299</v>
      </c>
      <c r="AC150" t="n">
        <v>612.9911108885842</v>
      </c>
      <c r="AD150" t="n">
        <v>495281.9881022006</v>
      </c>
      <c r="AE150" t="n">
        <v>677666.6664206299</v>
      </c>
      <c r="AF150" t="n">
        <v>2.012896298078924e-05</v>
      </c>
      <c r="AG150" t="n">
        <v>31</v>
      </c>
      <c r="AH150" t="n">
        <v>612991.1108885842</v>
      </c>
    </row>
    <row r="151">
      <c r="A151" t="n">
        <v>149</v>
      </c>
      <c r="B151" t="n">
        <v>95</v>
      </c>
      <c r="C151" t="inlineStr">
        <is>
          <t xml:space="preserve">CONCLUIDO	</t>
        </is>
      </c>
      <c r="D151" t="n">
        <v>3.7562</v>
      </c>
      <c r="E151" t="n">
        <v>26.62</v>
      </c>
      <c r="F151" t="n">
        <v>23.89</v>
      </c>
      <c r="G151" t="n">
        <v>204.8</v>
      </c>
      <c r="H151" t="n">
        <v>2.76</v>
      </c>
      <c r="I151" t="n">
        <v>7</v>
      </c>
      <c r="J151" t="n">
        <v>246.55</v>
      </c>
      <c r="K151" t="n">
        <v>53.44</v>
      </c>
      <c r="L151" t="n">
        <v>38.25</v>
      </c>
      <c r="M151" t="n">
        <v>5</v>
      </c>
      <c r="N151" t="n">
        <v>59.87</v>
      </c>
      <c r="O151" t="n">
        <v>30642.16</v>
      </c>
      <c r="P151" t="n">
        <v>294.56</v>
      </c>
      <c r="Q151" t="n">
        <v>452.55</v>
      </c>
      <c r="R151" t="n">
        <v>67.75</v>
      </c>
      <c r="S151" t="n">
        <v>57.64</v>
      </c>
      <c r="T151" t="n">
        <v>2980.42</v>
      </c>
      <c r="U151" t="n">
        <v>0.85</v>
      </c>
      <c r="V151" t="n">
        <v>0.89</v>
      </c>
      <c r="W151" t="n">
        <v>6.81</v>
      </c>
      <c r="X151" t="n">
        <v>0.17</v>
      </c>
      <c r="Y151" t="n">
        <v>1</v>
      </c>
      <c r="Z151" t="n">
        <v>10</v>
      </c>
      <c r="AA151" t="n">
        <v>495.2396512083577</v>
      </c>
      <c r="AB151" t="n">
        <v>677.6087392147023</v>
      </c>
      <c r="AC151" t="n">
        <v>612.9387121738888</v>
      </c>
      <c r="AD151" t="n">
        <v>495239.6512083577</v>
      </c>
      <c r="AE151" t="n">
        <v>677608.7392147023</v>
      </c>
      <c r="AF151" t="n">
        <v>2.012199886851379e-05</v>
      </c>
      <c r="AG151" t="n">
        <v>31</v>
      </c>
      <c r="AH151" t="n">
        <v>612938.7121738888</v>
      </c>
    </row>
    <row r="152">
      <c r="A152" t="n">
        <v>150</v>
      </c>
      <c r="B152" t="n">
        <v>95</v>
      </c>
      <c r="C152" t="inlineStr">
        <is>
          <t xml:space="preserve">CONCLUIDO	</t>
        </is>
      </c>
      <c r="D152" t="n">
        <v>3.7576</v>
      </c>
      <c r="E152" t="n">
        <v>26.61</v>
      </c>
      <c r="F152" t="n">
        <v>23.88</v>
      </c>
      <c r="G152" t="n">
        <v>204.72</v>
      </c>
      <c r="H152" t="n">
        <v>2.77</v>
      </c>
      <c r="I152" t="n">
        <v>7</v>
      </c>
      <c r="J152" t="n">
        <v>247</v>
      </c>
      <c r="K152" t="n">
        <v>53.44</v>
      </c>
      <c r="L152" t="n">
        <v>38.5</v>
      </c>
      <c r="M152" t="n">
        <v>5</v>
      </c>
      <c r="N152" t="n">
        <v>60.06</v>
      </c>
      <c r="O152" t="n">
        <v>30697.01</v>
      </c>
      <c r="P152" t="n">
        <v>294.15</v>
      </c>
      <c r="Q152" t="n">
        <v>452.55</v>
      </c>
      <c r="R152" t="n">
        <v>67.56999999999999</v>
      </c>
      <c r="S152" t="n">
        <v>57.64</v>
      </c>
      <c r="T152" t="n">
        <v>2887.97</v>
      </c>
      <c r="U152" t="n">
        <v>0.85</v>
      </c>
      <c r="V152" t="n">
        <v>0.89</v>
      </c>
      <c r="W152" t="n">
        <v>6.8</v>
      </c>
      <c r="X152" t="n">
        <v>0.16</v>
      </c>
      <c r="Y152" t="n">
        <v>1</v>
      </c>
      <c r="Z152" t="n">
        <v>10</v>
      </c>
      <c r="AA152" t="n">
        <v>494.8835782241292</v>
      </c>
      <c r="AB152" t="n">
        <v>677.1215444488494</v>
      </c>
      <c r="AC152" t="n">
        <v>612.4980145927069</v>
      </c>
      <c r="AD152" t="n">
        <v>494883.5782241292</v>
      </c>
      <c r="AE152" t="n">
        <v>677121.5444488494</v>
      </c>
      <c r="AF152" t="n">
        <v>2.012949868173351e-05</v>
      </c>
      <c r="AG152" t="n">
        <v>31</v>
      </c>
      <c r="AH152" t="n">
        <v>612498.0145927069</v>
      </c>
    </row>
    <row r="153">
      <c r="A153" t="n">
        <v>151</v>
      </c>
      <c r="B153" t="n">
        <v>95</v>
      </c>
      <c r="C153" t="inlineStr">
        <is>
          <t xml:space="preserve">CONCLUIDO	</t>
        </is>
      </c>
      <c r="D153" t="n">
        <v>3.7573</v>
      </c>
      <c r="E153" t="n">
        <v>26.61</v>
      </c>
      <c r="F153" t="n">
        <v>23.89</v>
      </c>
      <c r="G153" t="n">
        <v>204.73</v>
      </c>
      <c r="H153" t="n">
        <v>2.79</v>
      </c>
      <c r="I153" t="n">
        <v>7</v>
      </c>
      <c r="J153" t="n">
        <v>247.44</v>
      </c>
      <c r="K153" t="n">
        <v>53.44</v>
      </c>
      <c r="L153" t="n">
        <v>38.75</v>
      </c>
      <c r="M153" t="n">
        <v>5</v>
      </c>
      <c r="N153" t="n">
        <v>60.26</v>
      </c>
      <c r="O153" t="n">
        <v>30751.93</v>
      </c>
      <c r="P153" t="n">
        <v>293.74</v>
      </c>
      <c r="Q153" t="n">
        <v>452.57</v>
      </c>
      <c r="R153" t="n">
        <v>67.59999999999999</v>
      </c>
      <c r="S153" t="n">
        <v>57.64</v>
      </c>
      <c r="T153" t="n">
        <v>2905.35</v>
      </c>
      <c r="U153" t="n">
        <v>0.85</v>
      </c>
      <c r="V153" t="n">
        <v>0.89</v>
      </c>
      <c r="W153" t="n">
        <v>6.8</v>
      </c>
      <c r="X153" t="n">
        <v>0.16</v>
      </c>
      <c r="Y153" t="n">
        <v>1</v>
      </c>
      <c r="Z153" t="n">
        <v>10</v>
      </c>
      <c r="AA153" t="n">
        <v>494.6483144075978</v>
      </c>
      <c r="AB153" t="n">
        <v>676.7996461159642</v>
      </c>
      <c r="AC153" t="n">
        <v>612.206837784925</v>
      </c>
      <c r="AD153" t="n">
        <v>494648.3144075978</v>
      </c>
      <c r="AE153" t="n">
        <v>676799.6461159642</v>
      </c>
      <c r="AF153" t="n">
        <v>2.012789157890071e-05</v>
      </c>
      <c r="AG153" t="n">
        <v>31</v>
      </c>
      <c r="AH153" t="n">
        <v>612206.837784925</v>
      </c>
    </row>
    <row r="154">
      <c r="A154" t="n">
        <v>152</v>
      </c>
      <c r="B154" t="n">
        <v>95</v>
      </c>
      <c r="C154" t="inlineStr">
        <is>
          <t xml:space="preserve">CONCLUIDO	</t>
        </is>
      </c>
      <c r="D154" t="n">
        <v>3.7574</v>
      </c>
      <c r="E154" t="n">
        <v>26.61</v>
      </c>
      <c r="F154" t="n">
        <v>23.88</v>
      </c>
      <c r="G154" t="n">
        <v>204.73</v>
      </c>
      <c r="H154" t="n">
        <v>2.8</v>
      </c>
      <c r="I154" t="n">
        <v>7</v>
      </c>
      <c r="J154" t="n">
        <v>247.89</v>
      </c>
      <c r="K154" t="n">
        <v>53.44</v>
      </c>
      <c r="L154" t="n">
        <v>39</v>
      </c>
      <c r="M154" t="n">
        <v>5</v>
      </c>
      <c r="N154" t="n">
        <v>60.45</v>
      </c>
      <c r="O154" t="n">
        <v>30806.92</v>
      </c>
      <c r="P154" t="n">
        <v>293.84</v>
      </c>
      <c r="Q154" t="n">
        <v>452.57</v>
      </c>
      <c r="R154" t="n">
        <v>67.55</v>
      </c>
      <c r="S154" t="n">
        <v>57.64</v>
      </c>
      <c r="T154" t="n">
        <v>2878.49</v>
      </c>
      <c r="U154" t="n">
        <v>0.85</v>
      </c>
      <c r="V154" t="n">
        <v>0.89</v>
      </c>
      <c r="W154" t="n">
        <v>6.8</v>
      </c>
      <c r="X154" t="n">
        <v>0.16</v>
      </c>
      <c r="Y154" t="n">
        <v>1</v>
      </c>
      <c r="Z154" t="n">
        <v>10</v>
      </c>
      <c r="AA154" t="n">
        <v>494.6955541671148</v>
      </c>
      <c r="AB154" t="n">
        <v>676.8642816390064</v>
      </c>
      <c r="AC154" t="n">
        <v>612.2653045843648</v>
      </c>
      <c r="AD154" t="n">
        <v>494695.5541671148</v>
      </c>
      <c r="AE154" t="n">
        <v>676864.2816390065</v>
      </c>
      <c r="AF154" t="n">
        <v>2.012842727984498e-05</v>
      </c>
      <c r="AG154" t="n">
        <v>31</v>
      </c>
      <c r="AH154" t="n">
        <v>612265.3045843648</v>
      </c>
    </row>
    <row r="155">
      <c r="A155" t="n">
        <v>153</v>
      </c>
      <c r="B155" t="n">
        <v>95</v>
      </c>
      <c r="C155" t="inlineStr">
        <is>
          <t xml:space="preserve">CONCLUIDO	</t>
        </is>
      </c>
      <c r="D155" t="n">
        <v>3.7581</v>
      </c>
      <c r="E155" t="n">
        <v>26.61</v>
      </c>
      <c r="F155" t="n">
        <v>23.88</v>
      </c>
      <c r="G155" t="n">
        <v>204.69</v>
      </c>
      <c r="H155" t="n">
        <v>2.81</v>
      </c>
      <c r="I155" t="n">
        <v>7</v>
      </c>
      <c r="J155" t="n">
        <v>248.33</v>
      </c>
      <c r="K155" t="n">
        <v>53.44</v>
      </c>
      <c r="L155" t="n">
        <v>39.25</v>
      </c>
      <c r="M155" t="n">
        <v>5</v>
      </c>
      <c r="N155" t="n">
        <v>60.65</v>
      </c>
      <c r="O155" t="n">
        <v>30861.98</v>
      </c>
      <c r="P155" t="n">
        <v>293.67</v>
      </c>
      <c r="Q155" t="n">
        <v>452.58</v>
      </c>
      <c r="R155" t="n">
        <v>67.44</v>
      </c>
      <c r="S155" t="n">
        <v>57.64</v>
      </c>
      <c r="T155" t="n">
        <v>2820.95</v>
      </c>
      <c r="U155" t="n">
        <v>0.85</v>
      </c>
      <c r="V155" t="n">
        <v>0.89</v>
      </c>
      <c r="W155" t="n">
        <v>6.8</v>
      </c>
      <c r="X155" t="n">
        <v>0.16</v>
      </c>
      <c r="Y155" t="n">
        <v>1</v>
      </c>
      <c r="Z155" t="n">
        <v>10</v>
      </c>
      <c r="AA155" t="n">
        <v>494.5458544869554</v>
      </c>
      <c r="AB155" t="n">
        <v>676.6594559323285</v>
      </c>
      <c r="AC155" t="n">
        <v>612.0800271556573</v>
      </c>
      <c r="AD155" t="n">
        <v>494545.8544869554</v>
      </c>
      <c r="AE155" t="n">
        <v>676659.4559323285</v>
      </c>
      <c r="AF155" t="n">
        <v>2.013217718645484e-05</v>
      </c>
      <c r="AG155" t="n">
        <v>31</v>
      </c>
      <c r="AH155" t="n">
        <v>612080.0271556573</v>
      </c>
    </row>
    <row r="156">
      <c r="A156" t="n">
        <v>154</v>
      </c>
      <c r="B156" t="n">
        <v>95</v>
      </c>
      <c r="C156" t="inlineStr">
        <is>
          <t xml:space="preserve">CONCLUIDO	</t>
        </is>
      </c>
      <c r="D156" t="n">
        <v>3.757</v>
      </c>
      <c r="E156" t="n">
        <v>26.62</v>
      </c>
      <c r="F156" t="n">
        <v>23.89</v>
      </c>
      <c r="G156" t="n">
        <v>204.75</v>
      </c>
      <c r="H156" t="n">
        <v>2.82</v>
      </c>
      <c r="I156" t="n">
        <v>7</v>
      </c>
      <c r="J156" t="n">
        <v>248.78</v>
      </c>
      <c r="K156" t="n">
        <v>53.44</v>
      </c>
      <c r="L156" t="n">
        <v>39.5</v>
      </c>
      <c r="M156" t="n">
        <v>5</v>
      </c>
      <c r="N156" t="n">
        <v>60.85</v>
      </c>
      <c r="O156" t="n">
        <v>30917.12</v>
      </c>
      <c r="P156" t="n">
        <v>293.39</v>
      </c>
      <c r="Q156" t="n">
        <v>452.56</v>
      </c>
      <c r="R156" t="n">
        <v>67.67</v>
      </c>
      <c r="S156" t="n">
        <v>57.64</v>
      </c>
      <c r="T156" t="n">
        <v>2939.01</v>
      </c>
      <c r="U156" t="n">
        <v>0.85</v>
      </c>
      <c r="V156" t="n">
        <v>0.89</v>
      </c>
      <c r="W156" t="n">
        <v>6.81</v>
      </c>
      <c r="X156" t="n">
        <v>0.16</v>
      </c>
      <c r="Y156" t="n">
        <v>1</v>
      </c>
      <c r="Z156" t="n">
        <v>10</v>
      </c>
      <c r="AA156" t="n">
        <v>494.4402631917592</v>
      </c>
      <c r="AB156" t="n">
        <v>676.514981263882</v>
      </c>
      <c r="AC156" t="n">
        <v>611.9493409467959</v>
      </c>
      <c r="AD156" t="n">
        <v>494440.2631917592</v>
      </c>
      <c r="AE156" t="n">
        <v>676514.981263882</v>
      </c>
      <c r="AF156" t="n">
        <v>2.012628447606791e-05</v>
      </c>
      <c r="AG156" t="n">
        <v>31</v>
      </c>
      <c r="AH156" t="n">
        <v>611949.3409467959</v>
      </c>
    </row>
    <row r="157">
      <c r="A157" t="n">
        <v>155</v>
      </c>
      <c r="B157" t="n">
        <v>95</v>
      </c>
      <c r="C157" t="inlineStr">
        <is>
          <t xml:space="preserve">CONCLUIDO	</t>
        </is>
      </c>
      <c r="D157" t="n">
        <v>3.7576</v>
      </c>
      <c r="E157" t="n">
        <v>26.61</v>
      </c>
      <c r="F157" t="n">
        <v>23.88</v>
      </c>
      <c r="G157" t="n">
        <v>204.71</v>
      </c>
      <c r="H157" t="n">
        <v>2.84</v>
      </c>
      <c r="I157" t="n">
        <v>7</v>
      </c>
      <c r="J157" t="n">
        <v>249.23</v>
      </c>
      <c r="K157" t="n">
        <v>53.44</v>
      </c>
      <c r="L157" t="n">
        <v>39.75</v>
      </c>
      <c r="M157" t="n">
        <v>5</v>
      </c>
      <c r="N157" t="n">
        <v>61.04</v>
      </c>
      <c r="O157" t="n">
        <v>30972.32</v>
      </c>
      <c r="P157" t="n">
        <v>292.51</v>
      </c>
      <c r="Q157" t="n">
        <v>452.55</v>
      </c>
      <c r="R157" t="n">
        <v>67.61</v>
      </c>
      <c r="S157" t="n">
        <v>57.64</v>
      </c>
      <c r="T157" t="n">
        <v>2906.69</v>
      </c>
      <c r="U157" t="n">
        <v>0.85</v>
      </c>
      <c r="V157" t="n">
        <v>0.89</v>
      </c>
      <c r="W157" t="n">
        <v>6.8</v>
      </c>
      <c r="X157" t="n">
        <v>0.16</v>
      </c>
      <c r="Y157" t="n">
        <v>1</v>
      </c>
      <c r="Z157" t="n">
        <v>10</v>
      </c>
      <c r="AA157" t="n">
        <v>493.8279621039329</v>
      </c>
      <c r="AB157" t="n">
        <v>675.6772039027003</v>
      </c>
      <c r="AC157" t="n">
        <v>611.1915198811375</v>
      </c>
      <c r="AD157" t="n">
        <v>493827.9621039329</v>
      </c>
      <c r="AE157" t="n">
        <v>675677.2039027003</v>
      </c>
      <c r="AF157" t="n">
        <v>2.012949868173351e-05</v>
      </c>
      <c r="AG157" t="n">
        <v>31</v>
      </c>
      <c r="AH157" t="n">
        <v>611191.5198811375</v>
      </c>
    </row>
    <row r="158">
      <c r="A158" t="n">
        <v>156</v>
      </c>
      <c r="B158" t="n">
        <v>95</v>
      </c>
      <c r="C158" t="inlineStr">
        <is>
          <t xml:space="preserve">CONCLUIDO	</t>
        </is>
      </c>
      <c r="D158" t="n">
        <v>3.7568</v>
      </c>
      <c r="E158" t="n">
        <v>26.62</v>
      </c>
      <c r="F158" t="n">
        <v>23.89</v>
      </c>
      <c r="G158" t="n">
        <v>204.76</v>
      </c>
      <c r="H158" t="n">
        <v>2.85</v>
      </c>
      <c r="I158" t="n">
        <v>7</v>
      </c>
      <c r="J158" t="n">
        <v>249.68</v>
      </c>
      <c r="K158" t="n">
        <v>53.44</v>
      </c>
      <c r="L158" t="n">
        <v>40</v>
      </c>
      <c r="M158" t="n">
        <v>4</v>
      </c>
      <c r="N158" t="n">
        <v>61.24</v>
      </c>
      <c r="O158" t="n">
        <v>31027.6</v>
      </c>
      <c r="P158" t="n">
        <v>292.22</v>
      </c>
      <c r="Q158" t="n">
        <v>452.57</v>
      </c>
      <c r="R158" t="n">
        <v>67.66</v>
      </c>
      <c r="S158" t="n">
        <v>57.64</v>
      </c>
      <c r="T158" t="n">
        <v>2931.31</v>
      </c>
      <c r="U158" t="n">
        <v>0.85</v>
      </c>
      <c r="V158" t="n">
        <v>0.89</v>
      </c>
      <c r="W158" t="n">
        <v>6.81</v>
      </c>
      <c r="X158" t="n">
        <v>0.17</v>
      </c>
      <c r="Y158" t="n">
        <v>1</v>
      </c>
      <c r="Z158" t="n">
        <v>10</v>
      </c>
      <c r="AA158" t="n">
        <v>493.6985128320019</v>
      </c>
      <c r="AB158" t="n">
        <v>675.5000856979457</v>
      </c>
      <c r="AC158" t="n">
        <v>611.0313055892576</v>
      </c>
      <c r="AD158" t="n">
        <v>493698.5128320019</v>
      </c>
      <c r="AE158" t="n">
        <v>675500.0856979457</v>
      </c>
      <c r="AF158" t="n">
        <v>2.012521307417939e-05</v>
      </c>
      <c r="AG158" t="n">
        <v>31</v>
      </c>
      <c r="AH158" t="n">
        <v>611031.3055892576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H7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55</v>
      </c>
      <c r="C2" t="inlineStr">
        <is>
          <t xml:space="preserve">CONCLUIDO	</t>
        </is>
      </c>
      <c r="D2" t="n">
        <v>2.6638</v>
      </c>
      <c r="E2" t="n">
        <v>37.54</v>
      </c>
      <c r="F2" t="n">
        <v>30.2</v>
      </c>
      <c r="G2" t="n">
        <v>8.24</v>
      </c>
      <c r="H2" t="n">
        <v>0.15</v>
      </c>
      <c r="I2" t="n">
        <v>220</v>
      </c>
      <c r="J2" t="n">
        <v>116.05</v>
      </c>
      <c r="K2" t="n">
        <v>43.4</v>
      </c>
      <c r="L2" t="n">
        <v>1</v>
      </c>
      <c r="M2" t="n">
        <v>218</v>
      </c>
      <c r="N2" t="n">
        <v>16.65</v>
      </c>
      <c r="O2" t="n">
        <v>14546.17</v>
      </c>
      <c r="P2" t="n">
        <v>304.02</v>
      </c>
      <c r="Q2" t="n">
        <v>453.22</v>
      </c>
      <c r="R2" t="n">
        <v>273.43</v>
      </c>
      <c r="S2" t="n">
        <v>57.64</v>
      </c>
      <c r="T2" t="n">
        <v>104752.97</v>
      </c>
      <c r="U2" t="n">
        <v>0.21</v>
      </c>
      <c r="V2" t="n">
        <v>0.7</v>
      </c>
      <c r="W2" t="n">
        <v>7.15</v>
      </c>
      <c r="X2" t="n">
        <v>6.46</v>
      </c>
      <c r="Y2" t="n">
        <v>1</v>
      </c>
      <c r="Z2" t="n">
        <v>10</v>
      </c>
      <c r="AA2" t="n">
        <v>706.9088460913001</v>
      </c>
      <c r="AB2" t="n">
        <v>967.2238698393662</v>
      </c>
      <c r="AC2" t="n">
        <v>874.9133812091236</v>
      </c>
      <c r="AD2" t="n">
        <v>706908.8460913001</v>
      </c>
      <c r="AE2" t="n">
        <v>967223.8698393662</v>
      </c>
      <c r="AF2" t="n">
        <v>1.778997836434506e-05</v>
      </c>
      <c r="AG2" t="n">
        <v>44</v>
      </c>
      <c r="AH2" t="n">
        <v>874913.3812091236</v>
      </c>
    </row>
    <row r="3">
      <c r="A3" t="n">
        <v>1</v>
      </c>
      <c r="B3" t="n">
        <v>55</v>
      </c>
      <c r="C3" t="inlineStr">
        <is>
          <t xml:space="preserve">CONCLUIDO	</t>
        </is>
      </c>
      <c r="D3" t="n">
        <v>2.8837</v>
      </c>
      <c r="E3" t="n">
        <v>34.68</v>
      </c>
      <c r="F3" t="n">
        <v>28.6</v>
      </c>
      <c r="G3" t="n">
        <v>10.28</v>
      </c>
      <c r="H3" t="n">
        <v>0.19</v>
      </c>
      <c r="I3" t="n">
        <v>167</v>
      </c>
      <c r="J3" t="n">
        <v>116.37</v>
      </c>
      <c r="K3" t="n">
        <v>43.4</v>
      </c>
      <c r="L3" t="n">
        <v>1.25</v>
      </c>
      <c r="M3" t="n">
        <v>165</v>
      </c>
      <c r="N3" t="n">
        <v>16.72</v>
      </c>
      <c r="O3" t="n">
        <v>14585.96</v>
      </c>
      <c r="P3" t="n">
        <v>287.42</v>
      </c>
      <c r="Q3" t="n">
        <v>453.09</v>
      </c>
      <c r="R3" t="n">
        <v>221.25</v>
      </c>
      <c r="S3" t="n">
        <v>57.64</v>
      </c>
      <c r="T3" t="n">
        <v>78930.13</v>
      </c>
      <c r="U3" t="n">
        <v>0.26</v>
      </c>
      <c r="V3" t="n">
        <v>0.74</v>
      </c>
      <c r="W3" t="n">
        <v>7.07</v>
      </c>
      <c r="X3" t="n">
        <v>4.87</v>
      </c>
      <c r="Y3" t="n">
        <v>1</v>
      </c>
      <c r="Z3" t="n">
        <v>10</v>
      </c>
      <c r="AA3" t="n">
        <v>640.402015902573</v>
      </c>
      <c r="AB3" t="n">
        <v>876.2262907008783</v>
      </c>
      <c r="AC3" t="n">
        <v>792.6004833077086</v>
      </c>
      <c r="AD3" t="n">
        <v>640402.015902573</v>
      </c>
      <c r="AE3" t="n">
        <v>876226.2907008782</v>
      </c>
      <c r="AF3" t="n">
        <v>1.925856318389588e-05</v>
      </c>
      <c r="AG3" t="n">
        <v>41</v>
      </c>
      <c r="AH3" t="n">
        <v>792600.4833077086</v>
      </c>
    </row>
    <row r="4">
      <c r="A4" t="n">
        <v>2</v>
      </c>
      <c r="B4" t="n">
        <v>55</v>
      </c>
      <c r="C4" t="inlineStr">
        <is>
          <t xml:space="preserve">CONCLUIDO	</t>
        </is>
      </c>
      <c r="D4" t="n">
        <v>3.0383</v>
      </c>
      <c r="E4" t="n">
        <v>32.91</v>
      </c>
      <c r="F4" t="n">
        <v>27.63</v>
      </c>
      <c r="G4" t="n">
        <v>12.37</v>
      </c>
      <c r="H4" t="n">
        <v>0.23</v>
      </c>
      <c r="I4" t="n">
        <v>134</v>
      </c>
      <c r="J4" t="n">
        <v>116.69</v>
      </c>
      <c r="K4" t="n">
        <v>43.4</v>
      </c>
      <c r="L4" t="n">
        <v>1.5</v>
      </c>
      <c r="M4" t="n">
        <v>132</v>
      </c>
      <c r="N4" t="n">
        <v>16.79</v>
      </c>
      <c r="O4" t="n">
        <v>14625.77</v>
      </c>
      <c r="P4" t="n">
        <v>277.08</v>
      </c>
      <c r="Q4" t="n">
        <v>452.87</v>
      </c>
      <c r="R4" t="n">
        <v>189.4</v>
      </c>
      <c r="S4" t="n">
        <v>57.64</v>
      </c>
      <c r="T4" t="n">
        <v>63169.73</v>
      </c>
      <c r="U4" t="n">
        <v>0.3</v>
      </c>
      <c r="V4" t="n">
        <v>0.77</v>
      </c>
      <c r="W4" t="n">
        <v>7.01</v>
      </c>
      <c r="X4" t="n">
        <v>3.9</v>
      </c>
      <c r="Y4" t="n">
        <v>1</v>
      </c>
      <c r="Z4" t="n">
        <v>10</v>
      </c>
      <c r="AA4" t="n">
        <v>599.3010807344579</v>
      </c>
      <c r="AB4" t="n">
        <v>819.9901779585761</v>
      </c>
      <c r="AC4" t="n">
        <v>741.7314662376515</v>
      </c>
      <c r="AD4" t="n">
        <v>599301.0807344578</v>
      </c>
      <c r="AE4" t="n">
        <v>819990.177958576</v>
      </c>
      <c r="AF4" t="n">
        <v>2.029104709977835e-05</v>
      </c>
      <c r="AG4" t="n">
        <v>39</v>
      </c>
      <c r="AH4" t="n">
        <v>741731.4662376515</v>
      </c>
    </row>
    <row r="5">
      <c r="A5" t="n">
        <v>3</v>
      </c>
      <c r="B5" t="n">
        <v>55</v>
      </c>
      <c r="C5" t="inlineStr">
        <is>
          <t xml:space="preserve">CONCLUIDO	</t>
        </is>
      </c>
      <c r="D5" t="n">
        <v>3.1539</v>
      </c>
      <c r="E5" t="n">
        <v>31.71</v>
      </c>
      <c r="F5" t="n">
        <v>26.95</v>
      </c>
      <c r="G5" t="n">
        <v>14.44</v>
      </c>
      <c r="H5" t="n">
        <v>0.26</v>
      </c>
      <c r="I5" t="n">
        <v>112</v>
      </c>
      <c r="J5" t="n">
        <v>117.01</v>
      </c>
      <c r="K5" t="n">
        <v>43.4</v>
      </c>
      <c r="L5" t="n">
        <v>1.75</v>
      </c>
      <c r="M5" t="n">
        <v>110</v>
      </c>
      <c r="N5" t="n">
        <v>16.86</v>
      </c>
      <c r="O5" t="n">
        <v>14665.62</v>
      </c>
      <c r="P5" t="n">
        <v>269.69</v>
      </c>
      <c r="Q5" t="n">
        <v>452.91</v>
      </c>
      <c r="R5" t="n">
        <v>167.17</v>
      </c>
      <c r="S5" t="n">
        <v>57.64</v>
      </c>
      <c r="T5" t="n">
        <v>52162.03</v>
      </c>
      <c r="U5" t="n">
        <v>0.34</v>
      </c>
      <c r="V5" t="n">
        <v>0.79</v>
      </c>
      <c r="W5" t="n">
        <v>6.97</v>
      </c>
      <c r="X5" t="n">
        <v>3.21</v>
      </c>
      <c r="Y5" t="n">
        <v>1</v>
      </c>
      <c r="Z5" t="n">
        <v>10</v>
      </c>
      <c r="AA5" t="n">
        <v>565.8887386415299</v>
      </c>
      <c r="AB5" t="n">
        <v>774.273937458532</v>
      </c>
      <c r="AC5" t="n">
        <v>700.3783195677854</v>
      </c>
      <c r="AD5" t="n">
        <v>565888.7386415299</v>
      </c>
      <c r="AE5" t="n">
        <v>774273.937458532</v>
      </c>
      <c r="AF5" t="n">
        <v>2.106307258927392e-05</v>
      </c>
      <c r="AG5" t="n">
        <v>37</v>
      </c>
      <c r="AH5" t="n">
        <v>700378.3195677854</v>
      </c>
    </row>
    <row r="6">
      <c r="A6" t="n">
        <v>4</v>
      </c>
      <c r="B6" t="n">
        <v>55</v>
      </c>
      <c r="C6" t="inlineStr">
        <is>
          <t xml:space="preserve">CONCLUIDO	</t>
        </is>
      </c>
      <c r="D6" t="n">
        <v>3.2382</v>
      </c>
      <c r="E6" t="n">
        <v>30.88</v>
      </c>
      <c r="F6" t="n">
        <v>26.5</v>
      </c>
      <c r="G6" t="n">
        <v>16.57</v>
      </c>
      <c r="H6" t="n">
        <v>0.3</v>
      </c>
      <c r="I6" t="n">
        <v>96</v>
      </c>
      <c r="J6" t="n">
        <v>117.34</v>
      </c>
      <c r="K6" t="n">
        <v>43.4</v>
      </c>
      <c r="L6" t="n">
        <v>2</v>
      </c>
      <c r="M6" t="n">
        <v>94</v>
      </c>
      <c r="N6" t="n">
        <v>16.94</v>
      </c>
      <c r="O6" t="n">
        <v>14705.49</v>
      </c>
      <c r="P6" t="n">
        <v>264.62</v>
      </c>
      <c r="Q6" t="n">
        <v>452.88</v>
      </c>
      <c r="R6" t="n">
        <v>152.8</v>
      </c>
      <c r="S6" t="n">
        <v>57.64</v>
      </c>
      <c r="T6" t="n">
        <v>45057.43</v>
      </c>
      <c r="U6" t="n">
        <v>0.38</v>
      </c>
      <c r="V6" t="n">
        <v>0.8</v>
      </c>
      <c r="W6" t="n">
        <v>6.95</v>
      </c>
      <c r="X6" t="n">
        <v>2.77</v>
      </c>
      <c r="Y6" t="n">
        <v>1</v>
      </c>
      <c r="Z6" t="n">
        <v>10</v>
      </c>
      <c r="AA6" t="n">
        <v>546.5894037169145</v>
      </c>
      <c r="AB6" t="n">
        <v>747.867735988107</v>
      </c>
      <c r="AC6" t="n">
        <v>676.4922889043613</v>
      </c>
      <c r="AD6" t="n">
        <v>546589.4037169145</v>
      </c>
      <c r="AE6" t="n">
        <v>747867.735988107</v>
      </c>
      <c r="AF6" t="n">
        <v>2.162606349554101e-05</v>
      </c>
      <c r="AG6" t="n">
        <v>36</v>
      </c>
      <c r="AH6" t="n">
        <v>676492.2889043613</v>
      </c>
    </row>
    <row r="7">
      <c r="A7" t="n">
        <v>5</v>
      </c>
      <c r="B7" t="n">
        <v>55</v>
      </c>
      <c r="C7" t="inlineStr">
        <is>
          <t xml:space="preserve">CONCLUIDO	</t>
        </is>
      </c>
      <c r="D7" t="n">
        <v>3.311</v>
      </c>
      <c r="E7" t="n">
        <v>30.2</v>
      </c>
      <c r="F7" t="n">
        <v>26.11</v>
      </c>
      <c r="G7" t="n">
        <v>18.65</v>
      </c>
      <c r="H7" t="n">
        <v>0.34</v>
      </c>
      <c r="I7" t="n">
        <v>84</v>
      </c>
      <c r="J7" t="n">
        <v>117.66</v>
      </c>
      <c r="K7" t="n">
        <v>43.4</v>
      </c>
      <c r="L7" t="n">
        <v>2.25</v>
      </c>
      <c r="M7" t="n">
        <v>82</v>
      </c>
      <c r="N7" t="n">
        <v>17.01</v>
      </c>
      <c r="O7" t="n">
        <v>14745.39</v>
      </c>
      <c r="P7" t="n">
        <v>260.26</v>
      </c>
      <c r="Q7" t="n">
        <v>452.76</v>
      </c>
      <c r="R7" t="n">
        <v>140.1</v>
      </c>
      <c r="S7" t="n">
        <v>57.64</v>
      </c>
      <c r="T7" t="n">
        <v>38769.27</v>
      </c>
      <c r="U7" t="n">
        <v>0.41</v>
      </c>
      <c r="V7" t="n">
        <v>0.8100000000000001</v>
      </c>
      <c r="W7" t="n">
        <v>6.93</v>
      </c>
      <c r="X7" t="n">
        <v>2.38</v>
      </c>
      <c r="Y7" t="n">
        <v>1</v>
      </c>
      <c r="Z7" t="n">
        <v>10</v>
      </c>
      <c r="AA7" t="n">
        <v>529.1487048371042</v>
      </c>
      <c r="AB7" t="n">
        <v>724.0046023514196</v>
      </c>
      <c r="AC7" t="n">
        <v>654.9066192498408</v>
      </c>
      <c r="AD7" t="n">
        <v>529148.7048371042</v>
      </c>
      <c r="AE7" t="n">
        <v>724004.6023514196</v>
      </c>
      <c r="AF7" t="n">
        <v>2.211225255812992e-05</v>
      </c>
      <c r="AG7" t="n">
        <v>35</v>
      </c>
      <c r="AH7" t="n">
        <v>654906.6192498407</v>
      </c>
    </row>
    <row r="8">
      <c r="A8" t="n">
        <v>6</v>
      </c>
      <c r="B8" t="n">
        <v>55</v>
      </c>
      <c r="C8" t="inlineStr">
        <is>
          <t xml:space="preserve">CONCLUIDO	</t>
        </is>
      </c>
      <c r="D8" t="n">
        <v>3.3616</v>
      </c>
      <c r="E8" t="n">
        <v>29.75</v>
      </c>
      <c r="F8" t="n">
        <v>25.87</v>
      </c>
      <c r="G8" t="n">
        <v>20.7</v>
      </c>
      <c r="H8" t="n">
        <v>0.37</v>
      </c>
      <c r="I8" t="n">
        <v>75</v>
      </c>
      <c r="J8" t="n">
        <v>117.98</v>
      </c>
      <c r="K8" t="n">
        <v>43.4</v>
      </c>
      <c r="L8" t="n">
        <v>2.5</v>
      </c>
      <c r="M8" t="n">
        <v>73</v>
      </c>
      <c r="N8" t="n">
        <v>17.08</v>
      </c>
      <c r="O8" t="n">
        <v>14785.31</v>
      </c>
      <c r="P8" t="n">
        <v>257.16</v>
      </c>
      <c r="Q8" t="n">
        <v>452.82</v>
      </c>
      <c r="R8" t="n">
        <v>131.92</v>
      </c>
      <c r="S8" t="n">
        <v>57.64</v>
      </c>
      <c r="T8" t="n">
        <v>34722.95</v>
      </c>
      <c r="U8" t="n">
        <v>0.44</v>
      </c>
      <c r="V8" t="n">
        <v>0.82</v>
      </c>
      <c r="W8" t="n">
        <v>6.92</v>
      </c>
      <c r="X8" t="n">
        <v>2.14</v>
      </c>
      <c r="Y8" t="n">
        <v>1</v>
      </c>
      <c r="Z8" t="n">
        <v>10</v>
      </c>
      <c r="AA8" t="n">
        <v>523.4048582065817</v>
      </c>
      <c r="AB8" t="n">
        <v>716.1456179909096</v>
      </c>
      <c r="AC8" t="n">
        <v>647.797685326544</v>
      </c>
      <c r="AD8" t="n">
        <v>523404.8582065817</v>
      </c>
      <c r="AE8" t="n">
        <v>716145.6179909096</v>
      </c>
      <c r="AF8" t="n">
        <v>2.245018067031397e-05</v>
      </c>
      <c r="AG8" t="n">
        <v>35</v>
      </c>
      <c r="AH8" t="n">
        <v>647797.685326544</v>
      </c>
    </row>
    <row r="9">
      <c r="A9" t="n">
        <v>7</v>
      </c>
      <c r="B9" t="n">
        <v>55</v>
      </c>
      <c r="C9" t="inlineStr">
        <is>
          <t xml:space="preserve">CONCLUIDO	</t>
        </is>
      </c>
      <c r="D9" t="n">
        <v>3.4074</v>
      </c>
      <c r="E9" t="n">
        <v>29.35</v>
      </c>
      <c r="F9" t="n">
        <v>25.64</v>
      </c>
      <c r="G9" t="n">
        <v>22.62</v>
      </c>
      <c r="H9" t="n">
        <v>0.41</v>
      </c>
      <c r="I9" t="n">
        <v>68</v>
      </c>
      <c r="J9" t="n">
        <v>118.31</v>
      </c>
      <c r="K9" t="n">
        <v>43.4</v>
      </c>
      <c r="L9" t="n">
        <v>2.75</v>
      </c>
      <c r="M9" t="n">
        <v>66</v>
      </c>
      <c r="N9" t="n">
        <v>17.16</v>
      </c>
      <c r="O9" t="n">
        <v>14825.26</v>
      </c>
      <c r="P9" t="n">
        <v>254.25</v>
      </c>
      <c r="Q9" t="n">
        <v>452.73</v>
      </c>
      <c r="R9" t="n">
        <v>124.58</v>
      </c>
      <c r="S9" t="n">
        <v>57.64</v>
      </c>
      <c r="T9" t="n">
        <v>31090.21</v>
      </c>
      <c r="U9" t="n">
        <v>0.46</v>
      </c>
      <c r="V9" t="n">
        <v>0.83</v>
      </c>
      <c r="W9" t="n">
        <v>6.9</v>
      </c>
      <c r="X9" t="n">
        <v>1.91</v>
      </c>
      <c r="Y9" t="n">
        <v>1</v>
      </c>
      <c r="Z9" t="n">
        <v>10</v>
      </c>
      <c r="AA9" t="n">
        <v>509.3769211310286</v>
      </c>
      <c r="AB9" t="n">
        <v>696.9519756152315</v>
      </c>
      <c r="AC9" t="n">
        <v>630.4358572407544</v>
      </c>
      <c r="AD9" t="n">
        <v>509376.9211310286</v>
      </c>
      <c r="AE9" t="n">
        <v>696951.9756152316</v>
      </c>
      <c r="AF9" t="n">
        <v>2.275605236078885e-05</v>
      </c>
      <c r="AG9" t="n">
        <v>34</v>
      </c>
      <c r="AH9" t="n">
        <v>630435.8572407544</v>
      </c>
    </row>
    <row r="10">
      <c r="A10" t="n">
        <v>8</v>
      </c>
      <c r="B10" t="n">
        <v>55</v>
      </c>
      <c r="C10" t="inlineStr">
        <is>
          <t xml:space="preserve">CONCLUIDO	</t>
        </is>
      </c>
      <c r="D10" t="n">
        <v>3.4415</v>
      </c>
      <c r="E10" t="n">
        <v>29.06</v>
      </c>
      <c r="F10" t="n">
        <v>25.49</v>
      </c>
      <c r="G10" t="n">
        <v>24.67</v>
      </c>
      <c r="H10" t="n">
        <v>0.45</v>
      </c>
      <c r="I10" t="n">
        <v>62</v>
      </c>
      <c r="J10" t="n">
        <v>118.63</v>
      </c>
      <c r="K10" t="n">
        <v>43.4</v>
      </c>
      <c r="L10" t="n">
        <v>3</v>
      </c>
      <c r="M10" t="n">
        <v>60</v>
      </c>
      <c r="N10" t="n">
        <v>17.23</v>
      </c>
      <c r="O10" t="n">
        <v>14865.24</v>
      </c>
      <c r="P10" t="n">
        <v>252.24</v>
      </c>
      <c r="Q10" t="n">
        <v>452.65</v>
      </c>
      <c r="R10" t="n">
        <v>119.62</v>
      </c>
      <c r="S10" t="n">
        <v>57.64</v>
      </c>
      <c r="T10" t="n">
        <v>28636.89</v>
      </c>
      <c r="U10" t="n">
        <v>0.48</v>
      </c>
      <c r="V10" t="n">
        <v>0.83</v>
      </c>
      <c r="W10" t="n">
        <v>6.9</v>
      </c>
      <c r="X10" t="n">
        <v>1.76</v>
      </c>
      <c r="Y10" t="n">
        <v>1</v>
      </c>
      <c r="Z10" t="n">
        <v>10</v>
      </c>
      <c r="AA10" t="n">
        <v>505.7710707790863</v>
      </c>
      <c r="AB10" t="n">
        <v>692.0182920848138</v>
      </c>
      <c r="AC10" t="n">
        <v>625.9730375420115</v>
      </c>
      <c r="AD10" t="n">
        <v>505771.0707790863</v>
      </c>
      <c r="AE10" t="n">
        <v>692018.2920848138</v>
      </c>
      <c r="AF10" t="n">
        <v>2.298378652334767e-05</v>
      </c>
      <c r="AG10" t="n">
        <v>34</v>
      </c>
      <c r="AH10" t="n">
        <v>625973.0375420115</v>
      </c>
    </row>
    <row r="11">
      <c r="A11" t="n">
        <v>9</v>
      </c>
      <c r="B11" t="n">
        <v>55</v>
      </c>
      <c r="C11" t="inlineStr">
        <is>
          <t xml:space="preserve">CONCLUIDO	</t>
        </is>
      </c>
      <c r="D11" t="n">
        <v>3.4739</v>
      </c>
      <c r="E11" t="n">
        <v>28.79</v>
      </c>
      <c r="F11" t="n">
        <v>25.34</v>
      </c>
      <c r="G11" t="n">
        <v>26.67</v>
      </c>
      <c r="H11" t="n">
        <v>0.48</v>
      </c>
      <c r="I11" t="n">
        <v>57</v>
      </c>
      <c r="J11" t="n">
        <v>118.96</v>
      </c>
      <c r="K11" t="n">
        <v>43.4</v>
      </c>
      <c r="L11" t="n">
        <v>3.25</v>
      </c>
      <c r="M11" t="n">
        <v>55</v>
      </c>
      <c r="N11" t="n">
        <v>17.31</v>
      </c>
      <c r="O11" t="n">
        <v>14905.25</v>
      </c>
      <c r="P11" t="n">
        <v>250.05</v>
      </c>
      <c r="Q11" t="n">
        <v>452.63</v>
      </c>
      <c r="R11" t="n">
        <v>114.94</v>
      </c>
      <c r="S11" t="n">
        <v>57.64</v>
      </c>
      <c r="T11" t="n">
        <v>26322.04</v>
      </c>
      <c r="U11" t="n">
        <v>0.5</v>
      </c>
      <c r="V11" t="n">
        <v>0.84</v>
      </c>
      <c r="W11" t="n">
        <v>6.89</v>
      </c>
      <c r="X11" t="n">
        <v>1.61</v>
      </c>
      <c r="Y11" t="n">
        <v>1</v>
      </c>
      <c r="Z11" t="n">
        <v>10</v>
      </c>
      <c r="AA11" t="n">
        <v>502.2081005088374</v>
      </c>
      <c r="AB11" t="n">
        <v>687.1432789739047</v>
      </c>
      <c r="AC11" t="n">
        <v>621.5632888402836</v>
      </c>
      <c r="AD11" t="n">
        <v>502208.1005088374</v>
      </c>
      <c r="AE11" t="n">
        <v>687143.2789739047</v>
      </c>
      <c r="AF11" t="n">
        <v>2.320016736988449e-05</v>
      </c>
      <c r="AG11" t="n">
        <v>34</v>
      </c>
      <c r="AH11" t="n">
        <v>621563.2888402835</v>
      </c>
    </row>
    <row r="12">
      <c r="A12" t="n">
        <v>10</v>
      </c>
      <c r="B12" t="n">
        <v>55</v>
      </c>
      <c r="C12" t="inlineStr">
        <is>
          <t xml:space="preserve">CONCLUIDO	</t>
        </is>
      </c>
      <c r="D12" t="n">
        <v>3.5077</v>
      </c>
      <c r="E12" t="n">
        <v>28.51</v>
      </c>
      <c r="F12" t="n">
        <v>25.18</v>
      </c>
      <c r="G12" t="n">
        <v>29.06</v>
      </c>
      <c r="H12" t="n">
        <v>0.52</v>
      </c>
      <c r="I12" t="n">
        <v>52</v>
      </c>
      <c r="J12" t="n">
        <v>119.28</v>
      </c>
      <c r="K12" t="n">
        <v>43.4</v>
      </c>
      <c r="L12" t="n">
        <v>3.5</v>
      </c>
      <c r="M12" t="n">
        <v>50</v>
      </c>
      <c r="N12" t="n">
        <v>17.38</v>
      </c>
      <c r="O12" t="n">
        <v>14945.29</v>
      </c>
      <c r="P12" t="n">
        <v>248.11</v>
      </c>
      <c r="Q12" t="n">
        <v>452.69</v>
      </c>
      <c r="R12" t="n">
        <v>109.68</v>
      </c>
      <c r="S12" t="n">
        <v>57.64</v>
      </c>
      <c r="T12" t="n">
        <v>23715.86</v>
      </c>
      <c r="U12" t="n">
        <v>0.53</v>
      </c>
      <c r="V12" t="n">
        <v>0.84</v>
      </c>
      <c r="W12" t="n">
        <v>6.88</v>
      </c>
      <c r="X12" t="n">
        <v>1.46</v>
      </c>
      <c r="Y12" t="n">
        <v>1</v>
      </c>
      <c r="Z12" t="n">
        <v>10</v>
      </c>
      <c r="AA12" t="n">
        <v>489.9061852254633</v>
      </c>
      <c r="AB12" t="n">
        <v>670.3112557609936</v>
      </c>
      <c r="AC12" t="n">
        <v>606.3376902989198</v>
      </c>
      <c r="AD12" t="n">
        <v>489906.1852254634</v>
      </c>
      <c r="AE12" t="n">
        <v>670311.2557609936</v>
      </c>
      <c r="AF12" t="n">
        <v>2.342589800608647e-05</v>
      </c>
      <c r="AG12" t="n">
        <v>33</v>
      </c>
      <c r="AH12" t="n">
        <v>606337.6902989198</v>
      </c>
    </row>
    <row r="13">
      <c r="A13" t="n">
        <v>11</v>
      </c>
      <c r="B13" t="n">
        <v>55</v>
      </c>
      <c r="C13" t="inlineStr">
        <is>
          <t xml:space="preserve">CONCLUIDO	</t>
        </is>
      </c>
      <c r="D13" t="n">
        <v>3.5237</v>
      </c>
      <c r="E13" t="n">
        <v>28.38</v>
      </c>
      <c r="F13" t="n">
        <v>25.12</v>
      </c>
      <c r="G13" t="n">
        <v>30.76</v>
      </c>
      <c r="H13" t="n">
        <v>0.55</v>
      </c>
      <c r="I13" t="n">
        <v>49</v>
      </c>
      <c r="J13" t="n">
        <v>119.61</v>
      </c>
      <c r="K13" t="n">
        <v>43.4</v>
      </c>
      <c r="L13" t="n">
        <v>3.75</v>
      </c>
      <c r="M13" t="n">
        <v>47</v>
      </c>
      <c r="N13" t="n">
        <v>17.46</v>
      </c>
      <c r="O13" t="n">
        <v>14985.35</v>
      </c>
      <c r="P13" t="n">
        <v>246.7</v>
      </c>
      <c r="Q13" t="n">
        <v>452.69</v>
      </c>
      <c r="R13" t="n">
        <v>107.79</v>
      </c>
      <c r="S13" t="n">
        <v>57.64</v>
      </c>
      <c r="T13" t="n">
        <v>22789.72</v>
      </c>
      <c r="U13" t="n">
        <v>0.53</v>
      </c>
      <c r="V13" t="n">
        <v>0.84</v>
      </c>
      <c r="W13" t="n">
        <v>6.88</v>
      </c>
      <c r="X13" t="n">
        <v>1.4</v>
      </c>
      <c r="Y13" t="n">
        <v>1</v>
      </c>
      <c r="Z13" t="n">
        <v>10</v>
      </c>
      <c r="AA13" t="n">
        <v>487.9914340479008</v>
      </c>
      <c r="AB13" t="n">
        <v>667.6914087269923</v>
      </c>
      <c r="AC13" t="n">
        <v>603.9678777888652</v>
      </c>
      <c r="AD13" t="n">
        <v>487991.4340479008</v>
      </c>
      <c r="AE13" t="n">
        <v>667691.4087269923</v>
      </c>
      <c r="AF13" t="n">
        <v>2.3532752745117e-05</v>
      </c>
      <c r="AG13" t="n">
        <v>33</v>
      </c>
      <c r="AH13" t="n">
        <v>603967.8777888651</v>
      </c>
    </row>
    <row r="14">
      <c r="A14" t="n">
        <v>12</v>
      </c>
      <c r="B14" t="n">
        <v>55</v>
      </c>
      <c r="C14" t="inlineStr">
        <is>
          <t xml:space="preserve">CONCLUIDO	</t>
        </is>
      </c>
      <c r="D14" t="n">
        <v>3.5523</v>
      </c>
      <c r="E14" t="n">
        <v>28.15</v>
      </c>
      <c r="F14" t="n">
        <v>24.99</v>
      </c>
      <c r="G14" t="n">
        <v>33.32</v>
      </c>
      <c r="H14" t="n">
        <v>0.59</v>
      </c>
      <c r="I14" t="n">
        <v>45</v>
      </c>
      <c r="J14" t="n">
        <v>119.93</v>
      </c>
      <c r="K14" t="n">
        <v>43.4</v>
      </c>
      <c r="L14" t="n">
        <v>4</v>
      </c>
      <c r="M14" t="n">
        <v>43</v>
      </c>
      <c r="N14" t="n">
        <v>17.53</v>
      </c>
      <c r="O14" t="n">
        <v>15025.44</v>
      </c>
      <c r="P14" t="n">
        <v>245.01</v>
      </c>
      <c r="Q14" t="n">
        <v>452.72</v>
      </c>
      <c r="R14" t="n">
        <v>103.47</v>
      </c>
      <c r="S14" t="n">
        <v>57.64</v>
      </c>
      <c r="T14" t="n">
        <v>20647.01</v>
      </c>
      <c r="U14" t="n">
        <v>0.5600000000000001</v>
      </c>
      <c r="V14" t="n">
        <v>0.85</v>
      </c>
      <c r="W14" t="n">
        <v>6.87</v>
      </c>
      <c r="X14" t="n">
        <v>1.26</v>
      </c>
      <c r="Y14" t="n">
        <v>1</v>
      </c>
      <c r="Z14" t="n">
        <v>10</v>
      </c>
      <c r="AA14" t="n">
        <v>485.1552080084589</v>
      </c>
      <c r="AB14" t="n">
        <v>663.810759134366</v>
      </c>
      <c r="AC14" t="n">
        <v>600.4575919468333</v>
      </c>
      <c r="AD14" t="n">
        <v>485155.208008459</v>
      </c>
      <c r="AE14" t="n">
        <v>663810.7591343659</v>
      </c>
      <c r="AF14" t="n">
        <v>2.372375559113407e-05</v>
      </c>
      <c r="AG14" t="n">
        <v>33</v>
      </c>
      <c r="AH14" t="n">
        <v>600457.5919468333</v>
      </c>
    </row>
    <row r="15">
      <c r="A15" t="n">
        <v>13</v>
      </c>
      <c r="B15" t="n">
        <v>55</v>
      </c>
      <c r="C15" t="inlineStr">
        <is>
          <t xml:space="preserve">CONCLUIDO	</t>
        </is>
      </c>
      <c r="D15" t="n">
        <v>3.5655</v>
      </c>
      <c r="E15" t="n">
        <v>28.05</v>
      </c>
      <c r="F15" t="n">
        <v>24.94</v>
      </c>
      <c r="G15" t="n">
        <v>34.79</v>
      </c>
      <c r="H15" t="n">
        <v>0.62</v>
      </c>
      <c r="I15" t="n">
        <v>43</v>
      </c>
      <c r="J15" t="n">
        <v>120.26</v>
      </c>
      <c r="K15" t="n">
        <v>43.4</v>
      </c>
      <c r="L15" t="n">
        <v>4.25</v>
      </c>
      <c r="M15" t="n">
        <v>41</v>
      </c>
      <c r="N15" t="n">
        <v>17.61</v>
      </c>
      <c r="O15" t="n">
        <v>15065.56</v>
      </c>
      <c r="P15" t="n">
        <v>243.83</v>
      </c>
      <c r="Q15" t="n">
        <v>452.78</v>
      </c>
      <c r="R15" t="n">
        <v>101.53</v>
      </c>
      <c r="S15" t="n">
        <v>57.64</v>
      </c>
      <c r="T15" t="n">
        <v>19686.1</v>
      </c>
      <c r="U15" t="n">
        <v>0.57</v>
      </c>
      <c r="V15" t="n">
        <v>0.85</v>
      </c>
      <c r="W15" t="n">
        <v>6.87</v>
      </c>
      <c r="X15" t="n">
        <v>1.21</v>
      </c>
      <c r="Y15" t="n">
        <v>1</v>
      </c>
      <c r="Z15" t="n">
        <v>10</v>
      </c>
      <c r="AA15" t="n">
        <v>483.5998032059341</v>
      </c>
      <c r="AB15" t="n">
        <v>661.6825856639344</v>
      </c>
      <c r="AC15" t="n">
        <v>598.5325283655095</v>
      </c>
      <c r="AD15" t="n">
        <v>483599.8032059341</v>
      </c>
      <c r="AE15" t="n">
        <v>661682.5856639345</v>
      </c>
      <c r="AF15" t="n">
        <v>2.381191075083426e-05</v>
      </c>
      <c r="AG15" t="n">
        <v>33</v>
      </c>
      <c r="AH15" t="n">
        <v>598532.5283655095</v>
      </c>
    </row>
    <row r="16">
      <c r="A16" t="n">
        <v>14</v>
      </c>
      <c r="B16" t="n">
        <v>55</v>
      </c>
      <c r="C16" t="inlineStr">
        <is>
          <t xml:space="preserve">CONCLUIDO	</t>
        </is>
      </c>
      <c r="D16" t="n">
        <v>3.5836</v>
      </c>
      <c r="E16" t="n">
        <v>27.9</v>
      </c>
      <c r="F16" t="n">
        <v>24.87</v>
      </c>
      <c r="G16" t="n">
        <v>37.3</v>
      </c>
      <c r="H16" t="n">
        <v>0.66</v>
      </c>
      <c r="I16" t="n">
        <v>40</v>
      </c>
      <c r="J16" t="n">
        <v>120.58</v>
      </c>
      <c r="K16" t="n">
        <v>43.4</v>
      </c>
      <c r="L16" t="n">
        <v>4.5</v>
      </c>
      <c r="M16" t="n">
        <v>38</v>
      </c>
      <c r="N16" t="n">
        <v>17.68</v>
      </c>
      <c r="O16" t="n">
        <v>15105.7</v>
      </c>
      <c r="P16" t="n">
        <v>242.82</v>
      </c>
      <c r="Q16" t="n">
        <v>452.67</v>
      </c>
      <c r="R16" t="n">
        <v>99.66</v>
      </c>
      <c r="S16" t="n">
        <v>57.64</v>
      </c>
      <c r="T16" t="n">
        <v>18768.69</v>
      </c>
      <c r="U16" t="n">
        <v>0.58</v>
      </c>
      <c r="V16" t="n">
        <v>0.85</v>
      </c>
      <c r="W16" t="n">
        <v>6.86</v>
      </c>
      <c r="X16" t="n">
        <v>1.14</v>
      </c>
      <c r="Y16" t="n">
        <v>1</v>
      </c>
      <c r="Z16" t="n">
        <v>10</v>
      </c>
      <c r="AA16" t="n">
        <v>481.8946371938169</v>
      </c>
      <c r="AB16" t="n">
        <v>659.3495022995406</v>
      </c>
      <c r="AC16" t="n">
        <v>596.4221112029103</v>
      </c>
      <c r="AD16" t="n">
        <v>481894.6371938169</v>
      </c>
      <c r="AE16" t="n">
        <v>659349.5022995407</v>
      </c>
      <c r="AF16" t="n">
        <v>2.393279017436254e-05</v>
      </c>
      <c r="AG16" t="n">
        <v>33</v>
      </c>
      <c r="AH16" t="n">
        <v>596422.1112029103</v>
      </c>
    </row>
    <row r="17">
      <c r="A17" t="n">
        <v>15</v>
      </c>
      <c r="B17" t="n">
        <v>55</v>
      </c>
      <c r="C17" t="inlineStr">
        <is>
          <t xml:space="preserve">CONCLUIDO	</t>
        </is>
      </c>
      <c r="D17" t="n">
        <v>3.5997</v>
      </c>
      <c r="E17" t="n">
        <v>27.78</v>
      </c>
      <c r="F17" t="n">
        <v>24.79</v>
      </c>
      <c r="G17" t="n">
        <v>39.14</v>
      </c>
      <c r="H17" t="n">
        <v>0.6899999999999999</v>
      </c>
      <c r="I17" t="n">
        <v>38</v>
      </c>
      <c r="J17" t="n">
        <v>120.91</v>
      </c>
      <c r="K17" t="n">
        <v>43.4</v>
      </c>
      <c r="L17" t="n">
        <v>4.75</v>
      </c>
      <c r="M17" t="n">
        <v>36</v>
      </c>
      <c r="N17" t="n">
        <v>17.76</v>
      </c>
      <c r="O17" t="n">
        <v>15145.88</v>
      </c>
      <c r="P17" t="n">
        <v>240.9</v>
      </c>
      <c r="Q17" t="n">
        <v>452.61</v>
      </c>
      <c r="R17" t="n">
        <v>97.03</v>
      </c>
      <c r="S17" t="n">
        <v>57.64</v>
      </c>
      <c r="T17" t="n">
        <v>17460.97</v>
      </c>
      <c r="U17" t="n">
        <v>0.59</v>
      </c>
      <c r="V17" t="n">
        <v>0.86</v>
      </c>
      <c r="W17" t="n">
        <v>6.85</v>
      </c>
      <c r="X17" t="n">
        <v>1.06</v>
      </c>
      <c r="Y17" t="n">
        <v>1</v>
      </c>
      <c r="Z17" t="n">
        <v>10</v>
      </c>
      <c r="AA17" t="n">
        <v>479.688989799682</v>
      </c>
      <c r="AB17" t="n">
        <v>656.3316382285897</v>
      </c>
      <c r="AC17" t="n">
        <v>593.6922678432921</v>
      </c>
      <c r="AD17" t="n">
        <v>479688.989799682</v>
      </c>
      <c r="AE17" t="n">
        <v>656331.6382285897</v>
      </c>
      <c r="AF17" t="n">
        <v>2.404031275551201e-05</v>
      </c>
      <c r="AG17" t="n">
        <v>33</v>
      </c>
      <c r="AH17" t="n">
        <v>593692.2678432921</v>
      </c>
    </row>
    <row r="18">
      <c r="A18" t="n">
        <v>16</v>
      </c>
      <c r="B18" t="n">
        <v>55</v>
      </c>
      <c r="C18" t="inlineStr">
        <is>
          <t xml:space="preserve">CONCLUIDO	</t>
        </is>
      </c>
      <c r="D18" t="n">
        <v>3.6103</v>
      </c>
      <c r="E18" t="n">
        <v>27.7</v>
      </c>
      <c r="F18" t="n">
        <v>24.75</v>
      </c>
      <c r="G18" t="n">
        <v>41.26</v>
      </c>
      <c r="H18" t="n">
        <v>0.73</v>
      </c>
      <c r="I18" t="n">
        <v>36</v>
      </c>
      <c r="J18" t="n">
        <v>121.23</v>
      </c>
      <c r="K18" t="n">
        <v>43.4</v>
      </c>
      <c r="L18" t="n">
        <v>5</v>
      </c>
      <c r="M18" t="n">
        <v>34</v>
      </c>
      <c r="N18" t="n">
        <v>17.83</v>
      </c>
      <c r="O18" t="n">
        <v>15186.08</v>
      </c>
      <c r="P18" t="n">
        <v>240.46</v>
      </c>
      <c r="Q18" t="n">
        <v>452.7</v>
      </c>
      <c r="R18" t="n">
        <v>95.94</v>
      </c>
      <c r="S18" t="n">
        <v>57.64</v>
      </c>
      <c r="T18" t="n">
        <v>16929.39</v>
      </c>
      <c r="U18" t="n">
        <v>0.6</v>
      </c>
      <c r="V18" t="n">
        <v>0.86</v>
      </c>
      <c r="W18" t="n">
        <v>6.85</v>
      </c>
      <c r="X18" t="n">
        <v>1.03</v>
      </c>
      <c r="Y18" t="n">
        <v>1</v>
      </c>
      <c r="Z18" t="n">
        <v>10</v>
      </c>
      <c r="AA18" t="n">
        <v>478.8116849983376</v>
      </c>
      <c r="AB18" t="n">
        <v>655.1312710954339</v>
      </c>
      <c r="AC18" t="n">
        <v>592.6064620645989</v>
      </c>
      <c r="AD18" t="n">
        <v>478811.6849983376</v>
      </c>
      <c r="AE18" t="n">
        <v>655131.271095434</v>
      </c>
      <c r="AF18" t="n">
        <v>2.411110402011974e-05</v>
      </c>
      <c r="AG18" t="n">
        <v>33</v>
      </c>
      <c r="AH18" t="n">
        <v>592606.4620645989</v>
      </c>
    </row>
    <row r="19">
      <c r="A19" t="n">
        <v>17</v>
      </c>
      <c r="B19" t="n">
        <v>55</v>
      </c>
      <c r="C19" t="inlineStr">
        <is>
          <t xml:space="preserve">CONCLUIDO	</t>
        </is>
      </c>
      <c r="D19" t="n">
        <v>3.63</v>
      </c>
      <c r="E19" t="n">
        <v>27.55</v>
      </c>
      <c r="F19" t="n">
        <v>24.65</v>
      </c>
      <c r="G19" t="n">
        <v>43.5</v>
      </c>
      <c r="H19" t="n">
        <v>0.76</v>
      </c>
      <c r="I19" t="n">
        <v>34</v>
      </c>
      <c r="J19" t="n">
        <v>121.56</v>
      </c>
      <c r="K19" t="n">
        <v>43.4</v>
      </c>
      <c r="L19" t="n">
        <v>5.25</v>
      </c>
      <c r="M19" t="n">
        <v>32</v>
      </c>
      <c r="N19" t="n">
        <v>17.91</v>
      </c>
      <c r="O19" t="n">
        <v>15226.31</v>
      </c>
      <c r="P19" t="n">
        <v>238.51</v>
      </c>
      <c r="Q19" t="n">
        <v>452.68</v>
      </c>
      <c r="R19" t="n">
        <v>92.2</v>
      </c>
      <c r="S19" t="n">
        <v>57.64</v>
      </c>
      <c r="T19" t="n">
        <v>15069.64</v>
      </c>
      <c r="U19" t="n">
        <v>0.63</v>
      </c>
      <c r="V19" t="n">
        <v>0.86</v>
      </c>
      <c r="W19" t="n">
        <v>6.86</v>
      </c>
      <c r="X19" t="n">
        <v>0.93</v>
      </c>
      <c r="Y19" t="n">
        <v>1</v>
      </c>
      <c r="Z19" t="n">
        <v>10</v>
      </c>
      <c r="AA19" t="n">
        <v>467.5268458604037</v>
      </c>
      <c r="AB19" t="n">
        <v>639.6908563349466</v>
      </c>
      <c r="AC19" t="n">
        <v>578.6396588180943</v>
      </c>
      <c r="AD19" t="n">
        <v>467526.8458604037</v>
      </c>
      <c r="AE19" t="n">
        <v>639690.8563349466</v>
      </c>
      <c r="AF19" t="n">
        <v>2.424266891755108e-05</v>
      </c>
      <c r="AG19" t="n">
        <v>32</v>
      </c>
      <c r="AH19" t="n">
        <v>578639.6588180943</v>
      </c>
    </row>
    <row r="20">
      <c r="A20" t="n">
        <v>18</v>
      </c>
      <c r="B20" t="n">
        <v>55</v>
      </c>
      <c r="C20" t="inlineStr">
        <is>
          <t xml:space="preserve">CONCLUIDO	</t>
        </is>
      </c>
      <c r="D20" t="n">
        <v>3.6417</v>
      </c>
      <c r="E20" t="n">
        <v>27.46</v>
      </c>
      <c r="F20" t="n">
        <v>24.61</v>
      </c>
      <c r="G20" t="n">
        <v>46.15</v>
      </c>
      <c r="H20" t="n">
        <v>0.8</v>
      </c>
      <c r="I20" t="n">
        <v>32</v>
      </c>
      <c r="J20" t="n">
        <v>121.89</v>
      </c>
      <c r="K20" t="n">
        <v>43.4</v>
      </c>
      <c r="L20" t="n">
        <v>5.5</v>
      </c>
      <c r="M20" t="n">
        <v>30</v>
      </c>
      <c r="N20" t="n">
        <v>17.99</v>
      </c>
      <c r="O20" t="n">
        <v>15266.56</v>
      </c>
      <c r="P20" t="n">
        <v>237.77</v>
      </c>
      <c r="Q20" t="n">
        <v>452.57</v>
      </c>
      <c r="R20" t="n">
        <v>90.94</v>
      </c>
      <c r="S20" t="n">
        <v>57.64</v>
      </c>
      <c r="T20" t="n">
        <v>14448.53</v>
      </c>
      <c r="U20" t="n">
        <v>0.63</v>
      </c>
      <c r="V20" t="n">
        <v>0.86</v>
      </c>
      <c r="W20" t="n">
        <v>6.85</v>
      </c>
      <c r="X20" t="n">
        <v>0.89</v>
      </c>
      <c r="Y20" t="n">
        <v>1</v>
      </c>
      <c r="Z20" t="n">
        <v>10</v>
      </c>
      <c r="AA20" t="n">
        <v>466.4123514149235</v>
      </c>
      <c r="AB20" t="n">
        <v>638.1659558666157</v>
      </c>
      <c r="AC20" t="n">
        <v>577.2602927102498</v>
      </c>
      <c r="AD20" t="n">
        <v>466412.3514149236</v>
      </c>
      <c r="AE20" t="n">
        <v>638165.9558666158</v>
      </c>
      <c r="AF20" t="n">
        <v>2.432080644546715e-05</v>
      </c>
      <c r="AG20" t="n">
        <v>32</v>
      </c>
      <c r="AH20" t="n">
        <v>577260.2927102498</v>
      </c>
    </row>
    <row r="21">
      <c r="A21" t="n">
        <v>19</v>
      </c>
      <c r="B21" t="n">
        <v>55</v>
      </c>
      <c r="C21" t="inlineStr">
        <is>
          <t xml:space="preserve">CONCLUIDO	</t>
        </is>
      </c>
      <c r="D21" t="n">
        <v>3.6483</v>
      </c>
      <c r="E21" t="n">
        <v>27.41</v>
      </c>
      <c r="F21" t="n">
        <v>24.59</v>
      </c>
      <c r="G21" t="n">
        <v>47.58</v>
      </c>
      <c r="H21" t="n">
        <v>0.83</v>
      </c>
      <c r="I21" t="n">
        <v>31</v>
      </c>
      <c r="J21" t="n">
        <v>122.21</v>
      </c>
      <c r="K21" t="n">
        <v>43.4</v>
      </c>
      <c r="L21" t="n">
        <v>5.75</v>
      </c>
      <c r="M21" t="n">
        <v>29</v>
      </c>
      <c r="N21" t="n">
        <v>18.06</v>
      </c>
      <c r="O21" t="n">
        <v>15306.85</v>
      </c>
      <c r="P21" t="n">
        <v>236.9</v>
      </c>
      <c r="Q21" t="n">
        <v>452.63</v>
      </c>
      <c r="R21" t="n">
        <v>90.39</v>
      </c>
      <c r="S21" t="n">
        <v>57.64</v>
      </c>
      <c r="T21" t="n">
        <v>14179.7</v>
      </c>
      <c r="U21" t="n">
        <v>0.64</v>
      </c>
      <c r="V21" t="n">
        <v>0.86</v>
      </c>
      <c r="W21" t="n">
        <v>6.84</v>
      </c>
      <c r="X21" t="n">
        <v>0.86</v>
      </c>
      <c r="Y21" t="n">
        <v>1</v>
      </c>
      <c r="Z21" t="n">
        <v>10</v>
      </c>
      <c r="AA21" t="n">
        <v>465.4891969376609</v>
      </c>
      <c r="AB21" t="n">
        <v>636.902855184124</v>
      </c>
      <c r="AC21" t="n">
        <v>576.117740584122</v>
      </c>
      <c r="AD21" t="n">
        <v>465489.196937661</v>
      </c>
      <c r="AE21" t="n">
        <v>636902.855184124</v>
      </c>
      <c r="AF21" t="n">
        <v>2.436488402531724e-05</v>
      </c>
      <c r="AG21" t="n">
        <v>32</v>
      </c>
      <c r="AH21" t="n">
        <v>576117.740584122</v>
      </c>
    </row>
    <row r="22">
      <c r="A22" t="n">
        <v>20</v>
      </c>
      <c r="B22" t="n">
        <v>55</v>
      </c>
      <c r="C22" t="inlineStr">
        <is>
          <t xml:space="preserve">CONCLUIDO	</t>
        </is>
      </c>
      <c r="D22" t="n">
        <v>3.655</v>
      </c>
      <c r="E22" t="n">
        <v>27.36</v>
      </c>
      <c r="F22" t="n">
        <v>24.56</v>
      </c>
      <c r="G22" t="n">
        <v>49.12</v>
      </c>
      <c r="H22" t="n">
        <v>0.86</v>
      </c>
      <c r="I22" t="n">
        <v>30</v>
      </c>
      <c r="J22" t="n">
        <v>122.54</v>
      </c>
      <c r="K22" t="n">
        <v>43.4</v>
      </c>
      <c r="L22" t="n">
        <v>6</v>
      </c>
      <c r="M22" t="n">
        <v>28</v>
      </c>
      <c r="N22" t="n">
        <v>18.14</v>
      </c>
      <c r="O22" t="n">
        <v>15347.16</v>
      </c>
      <c r="P22" t="n">
        <v>235.94</v>
      </c>
      <c r="Q22" t="n">
        <v>452.67</v>
      </c>
      <c r="R22" t="n">
        <v>89.69</v>
      </c>
      <c r="S22" t="n">
        <v>57.64</v>
      </c>
      <c r="T22" t="n">
        <v>13831.8</v>
      </c>
      <c r="U22" t="n">
        <v>0.64</v>
      </c>
      <c r="V22" t="n">
        <v>0.86</v>
      </c>
      <c r="W22" t="n">
        <v>6.84</v>
      </c>
      <c r="X22" t="n">
        <v>0.83</v>
      </c>
      <c r="Y22" t="n">
        <v>1</v>
      </c>
      <c r="Z22" t="n">
        <v>10</v>
      </c>
      <c r="AA22" t="n">
        <v>464.4955363589752</v>
      </c>
      <c r="AB22" t="n">
        <v>635.5432849431553</v>
      </c>
      <c r="AC22" t="n">
        <v>574.8879258187824</v>
      </c>
      <c r="AD22" t="n">
        <v>464495.5363589752</v>
      </c>
      <c r="AE22" t="n">
        <v>635543.2849431552</v>
      </c>
      <c r="AF22" t="n">
        <v>2.440962944728627e-05</v>
      </c>
      <c r="AG22" t="n">
        <v>32</v>
      </c>
      <c r="AH22" t="n">
        <v>574887.9258187824</v>
      </c>
    </row>
    <row r="23">
      <c r="A23" t="n">
        <v>21</v>
      </c>
      <c r="B23" t="n">
        <v>55</v>
      </c>
      <c r="C23" t="inlineStr">
        <is>
          <t xml:space="preserve">CONCLUIDO	</t>
        </is>
      </c>
      <c r="D23" t="n">
        <v>3.6681</v>
      </c>
      <c r="E23" t="n">
        <v>27.26</v>
      </c>
      <c r="F23" t="n">
        <v>24.51</v>
      </c>
      <c r="G23" t="n">
        <v>52.52</v>
      </c>
      <c r="H23" t="n">
        <v>0.9</v>
      </c>
      <c r="I23" t="n">
        <v>28</v>
      </c>
      <c r="J23" t="n">
        <v>122.87</v>
      </c>
      <c r="K23" t="n">
        <v>43.4</v>
      </c>
      <c r="L23" t="n">
        <v>6.25</v>
      </c>
      <c r="M23" t="n">
        <v>26</v>
      </c>
      <c r="N23" t="n">
        <v>18.22</v>
      </c>
      <c r="O23" t="n">
        <v>15387.5</v>
      </c>
      <c r="P23" t="n">
        <v>235.11</v>
      </c>
      <c r="Q23" t="n">
        <v>452.63</v>
      </c>
      <c r="R23" t="n">
        <v>87.62</v>
      </c>
      <c r="S23" t="n">
        <v>57.64</v>
      </c>
      <c r="T23" t="n">
        <v>12808.93</v>
      </c>
      <c r="U23" t="n">
        <v>0.66</v>
      </c>
      <c r="V23" t="n">
        <v>0.87</v>
      </c>
      <c r="W23" t="n">
        <v>6.85</v>
      </c>
      <c r="X23" t="n">
        <v>0.78</v>
      </c>
      <c r="Y23" t="n">
        <v>1</v>
      </c>
      <c r="Z23" t="n">
        <v>10</v>
      </c>
      <c r="AA23" t="n">
        <v>463.2616594969355</v>
      </c>
      <c r="AB23" t="n">
        <v>633.8550401857071</v>
      </c>
      <c r="AC23" t="n">
        <v>573.3608047715189</v>
      </c>
      <c r="AD23" t="n">
        <v>463261.6594969356</v>
      </c>
      <c r="AE23" t="n">
        <v>633855.0401857072</v>
      </c>
      <c r="AF23" t="n">
        <v>2.449711676486752e-05</v>
      </c>
      <c r="AG23" t="n">
        <v>32</v>
      </c>
      <c r="AH23" t="n">
        <v>573360.8047715189</v>
      </c>
    </row>
    <row r="24">
      <c r="A24" t="n">
        <v>22</v>
      </c>
      <c r="B24" t="n">
        <v>55</v>
      </c>
      <c r="C24" t="inlineStr">
        <is>
          <t xml:space="preserve">CONCLUIDO	</t>
        </is>
      </c>
      <c r="D24" t="n">
        <v>3.6746</v>
      </c>
      <c r="E24" t="n">
        <v>27.21</v>
      </c>
      <c r="F24" t="n">
        <v>24.48</v>
      </c>
      <c r="G24" t="n">
        <v>54.41</v>
      </c>
      <c r="H24" t="n">
        <v>0.93</v>
      </c>
      <c r="I24" t="n">
        <v>27</v>
      </c>
      <c r="J24" t="n">
        <v>123.19</v>
      </c>
      <c r="K24" t="n">
        <v>43.4</v>
      </c>
      <c r="L24" t="n">
        <v>6.5</v>
      </c>
      <c r="M24" t="n">
        <v>25</v>
      </c>
      <c r="N24" t="n">
        <v>18.29</v>
      </c>
      <c r="O24" t="n">
        <v>15427.87</v>
      </c>
      <c r="P24" t="n">
        <v>234.27</v>
      </c>
      <c r="Q24" t="n">
        <v>452.56</v>
      </c>
      <c r="R24" t="n">
        <v>87.01000000000001</v>
      </c>
      <c r="S24" t="n">
        <v>57.64</v>
      </c>
      <c r="T24" t="n">
        <v>12508.98</v>
      </c>
      <c r="U24" t="n">
        <v>0.66</v>
      </c>
      <c r="V24" t="n">
        <v>0.87</v>
      </c>
      <c r="W24" t="n">
        <v>6.84</v>
      </c>
      <c r="X24" t="n">
        <v>0.76</v>
      </c>
      <c r="Y24" t="n">
        <v>1</v>
      </c>
      <c r="Z24" t="n">
        <v>10</v>
      </c>
      <c r="AA24" t="n">
        <v>462.3660299101069</v>
      </c>
      <c r="AB24" t="n">
        <v>632.6296002726197</v>
      </c>
      <c r="AC24" t="n">
        <v>572.2523191238206</v>
      </c>
      <c r="AD24" t="n">
        <v>462366.0299101069</v>
      </c>
      <c r="AE24" t="n">
        <v>632629.6002726196</v>
      </c>
      <c r="AF24" t="n">
        <v>2.454052650259867e-05</v>
      </c>
      <c r="AG24" t="n">
        <v>32</v>
      </c>
      <c r="AH24" t="n">
        <v>572252.3191238206</v>
      </c>
    </row>
    <row r="25">
      <c r="A25" t="n">
        <v>23</v>
      </c>
      <c r="B25" t="n">
        <v>55</v>
      </c>
      <c r="C25" t="inlineStr">
        <is>
          <t xml:space="preserve">CONCLUIDO	</t>
        </is>
      </c>
      <c r="D25" t="n">
        <v>3.6847</v>
      </c>
      <c r="E25" t="n">
        <v>27.14</v>
      </c>
      <c r="F25" t="n">
        <v>24.43</v>
      </c>
      <c r="G25" t="n">
        <v>56.39</v>
      </c>
      <c r="H25" t="n">
        <v>0.96</v>
      </c>
      <c r="I25" t="n">
        <v>26</v>
      </c>
      <c r="J25" t="n">
        <v>123.52</v>
      </c>
      <c r="K25" t="n">
        <v>43.4</v>
      </c>
      <c r="L25" t="n">
        <v>6.75</v>
      </c>
      <c r="M25" t="n">
        <v>24</v>
      </c>
      <c r="N25" t="n">
        <v>18.37</v>
      </c>
      <c r="O25" t="n">
        <v>15468.27</v>
      </c>
      <c r="P25" t="n">
        <v>232.94</v>
      </c>
      <c r="Q25" t="n">
        <v>452.62</v>
      </c>
      <c r="R25" t="n">
        <v>85.38</v>
      </c>
      <c r="S25" t="n">
        <v>57.64</v>
      </c>
      <c r="T25" t="n">
        <v>11699.72</v>
      </c>
      <c r="U25" t="n">
        <v>0.68</v>
      </c>
      <c r="V25" t="n">
        <v>0.87</v>
      </c>
      <c r="W25" t="n">
        <v>6.84</v>
      </c>
      <c r="X25" t="n">
        <v>0.71</v>
      </c>
      <c r="Y25" t="n">
        <v>1</v>
      </c>
      <c r="Z25" t="n">
        <v>10</v>
      </c>
      <c r="AA25" t="n">
        <v>460.9612212325389</v>
      </c>
      <c r="AB25" t="n">
        <v>630.7074790641863</v>
      </c>
      <c r="AC25" t="n">
        <v>570.5136424658061</v>
      </c>
      <c r="AD25" t="n">
        <v>460961.2212325389</v>
      </c>
      <c r="AE25" t="n">
        <v>630707.4790641862</v>
      </c>
      <c r="AF25" t="n">
        <v>2.460797855661169e-05</v>
      </c>
      <c r="AG25" t="n">
        <v>32</v>
      </c>
      <c r="AH25" t="n">
        <v>570513.6424658061</v>
      </c>
    </row>
    <row r="26">
      <c r="A26" t="n">
        <v>24</v>
      </c>
      <c r="B26" t="n">
        <v>55</v>
      </c>
      <c r="C26" t="inlineStr">
        <is>
          <t xml:space="preserve">CONCLUIDO	</t>
        </is>
      </c>
      <c r="D26" t="n">
        <v>3.6881</v>
      </c>
      <c r="E26" t="n">
        <v>27.11</v>
      </c>
      <c r="F26" t="n">
        <v>24.43</v>
      </c>
      <c r="G26" t="n">
        <v>58.64</v>
      </c>
      <c r="H26" t="n">
        <v>1</v>
      </c>
      <c r="I26" t="n">
        <v>25</v>
      </c>
      <c r="J26" t="n">
        <v>123.85</v>
      </c>
      <c r="K26" t="n">
        <v>43.4</v>
      </c>
      <c r="L26" t="n">
        <v>7</v>
      </c>
      <c r="M26" t="n">
        <v>23</v>
      </c>
      <c r="N26" t="n">
        <v>18.45</v>
      </c>
      <c r="O26" t="n">
        <v>15508.69</v>
      </c>
      <c r="P26" t="n">
        <v>232.46</v>
      </c>
      <c r="Q26" t="n">
        <v>452.62</v>
      </c>
      <c r="R26" t="n">
        <v>85.45999999999999</v>
      </c>
      <c r="S26" t="n">
        <v>57.64</v>
      </c>
      <c r="T26" t="n">
        <v>11743.31</v>
      </c>
      <c r="U26" t="n">
        <v>0.67</v>
      </c>
      <c r="V26" t="n">
        <v>0.87</v>
      </c>
      <c r="W26" t="n">
        <v>6.83</v>
      </c>
      <c r="X26" t="n">
        <v>0.71</v>
      </c>
      <c r="Y26" t="n">
        <v>1</v>
      </c>
      <c r="Z26" t="n">
        <v>10</v>
      </c>
      <c r="AA26" t="n">
        <v>460.484525203953</v>
      </c>
      <c r="AB26" t="n">
        <v>630.0552425275305</v>
      </c>
      <c r="AC26" t="n">
        <v>569.9236544687891</v>
      </c>
      <c r="AD26" t="n">
        <v>460484.525203953</v>
      </c>
      <c r="AE26" t="n">
        <v>630055.2425275305</v>
      </c>
      <c r="AF26" t="n">
        <v>2.463068518865568e-05</v>
      </c>
      <c r="AG26" t="n">
        <v>32</v>
      </c>
      <c r="AH26" t="n">
        <v>569923.6544687891</v>
      </c>
    </row>
    <row r="27">
      <c r="A27" t="n">
        <v>25</v>
      </c>
      <c r="B27" t="n">
        <v>55</v>
      </c>
      <c r="C27" t="inlineStr">
        <is>
          <t xml:space="preserve">CONCLUIDO	</t>
        </is>
      </c>
      <c r="D27" t="n">
        <v>3.6979</v>
      </c>
      <c r="E27" t="n">
        <v>27.04</v>
      </c>
      <c r="F27" t="n">
        <v>24.38</v>
      </c>
      <c r="G27" t="n">
        <v>60.96</v>
      </c>
      <c r="H27" t="n">
        <v>1.03</v>
      </c>
      <c r="I27" t="n">
        <v>24</v>
      </c>
      <c r="J27" t="n">
        <v>124.18</v>
      </c>
      <c r="K27" t="n">
        <v>43.4</v>
      </c>
      <c r="L27" t="n">
        <v>7.25</v>
      </c>
      <c r="M27" t="n">
        <v>22</v>
      </c>
      <c r="N27" t="n">
        <v>18.53</v>
      </c>
      <c r="O27" t="n">
        <v>15549.15</v>
      </c>
      <c r="P27" t="n">
        <v>231.43</v>
      </c>
      <c r="Q27" t="n">
        <v>452.58</v>
      </c>
      <c r="R27" t="n">
        <v>83.52</v>
      </c>
      <c r="S27" t="n">
        <v>57.64</v>
      </c>
      <c r="T27" t="n">
        <v>10778.13</v>
      </c>
      <c r="U27" t="n">
        <v>0.6899999999999999</v>
      </c>
      <c r="V27" t="n">
        <v>0.87</v>
      </c>
      <c r="W27" t="n">
        <v>6.84</v>
      </c>
      <c r="X27" t="n">
        <v>0.66</v>
      </c>
      <c r="Y27" t="n">
        <v>1</v>
      </c>
      <c r="Z27" t="n">
        <v>10</v>
      </c>
      <c r="AA27" t="n">
        <v>459.3002979303579</v>
      </c>
      <c r="AB27" t="n">
        <v>628.4349305273777</v>
      </c>
      <c r="AC27" t="n">
        <v>568.4579827718085</v>
      </c>
      <c r="AD27" t="n">
        <v>459300.2979303579</v>
      </c>
      <c r="AE27" t="n">
        <v>628434.9305273776</v>
      </c>
      <c r="AF27" t="n">
        <v>2.469613371631188e-05</v>
      </c>
      <c r="AG27" t="n">
        <v>32</v>
      </c>
      <c r="AH27" t="n">
        <v>568457.9827718085</v>
      </c>
    </row>
    <row r="28">
      <c r="A28" t="n">
        <v>26</v>
      </c>
      <c r="B28" t="n">
        <v>55</v>
      </c>
      <c r="C28" t="inlineStr">
        <is>
          <t xml:space="preserve">CONCLUIDO	</t>
        </is>
      </c>
      <c r="D28" t="n">
        <v>3.7065</v>
      </c>
      <c r="E28" t="n">
        <v>26.98</v>
      </c>
      <c r="F28" t="n">
        <v>24.35</v>
      </c>
      <c r="G28" t="n">
        <v>63.51</v>
      </c>
      <c r="H28" t="n">
        <v>1.06</v>
      </c>
      <c r="I28" t="n">
        <v>23</v>
      </c>
      <c r="J28" t="n">
        <v>124.51</v>
      </c>
      <c r="K28" t="n">
        <v>43.4</v>
      </c>
      <c r="L28" t="n">
        <v>7.5</v>
      </c>
      <c r="M28" t="n">
        <v>21</v>
      </c>
      <c r="N28" t="n">
        <v>18.61</v>
      </c>
      <c r="O28" t="n">
        <v>15589.63</v>
      </c>
      <c r="P28" t="n">
        <v>230.2</v>
      </c>
      <c r="Q28" t="n">
        <v>452.6</v>
      </c>
      <c r="R28" t="n">
        <v>82.5</v>
      </c>
      <c r="S28" t="n">
        <v>57.64</v>
      </c>
      <c r="T28" t="n">
        <v>10273.86</v>
      </c>
      <c r="U28" t="n">
        <v>0.7</v>
      </c>
      <c r="V28" t="n">
        <v>0.87</v>
      </c>
      <c r="W28" t="n">
        <v>6.83</v>
      </c>
      <c r="X28" t="n">
        <v>0.62</v>
      </c>
      <c r="Y28" t="n">
        <v>1</v>
      </c>
      <c r="Z28" t="n">
        <v>10</v>
      </c>
      <c r="AA28" t="n">
        <v>458.0662643803404</v>
      </c>
      <c r="AB28" t="n">
        <v>626.7464713825258</v>
      </c>
      <c r="AC28" t="n">
        <v>566.9306677979741</v>
      </c>
      <c r="AD28" t="n">
        <v>458066.2643803405</v>
      </c>
      <c r="AE28" t="n">
        <v>626746.4713825257</v>
      </c>
      <c r="AF28" t="n">
        <v>2.475356813854079e-05</v>
      </c>
      <c r="AG28" t="n">
        <v>32</v>
      </c>
      <c r="AH28" t="n">
        <v>566930.6677979742</v>
      </c>
    </row>
    <row r="29">
      <c r="A29" t="n">
        <v>27</v>
      </c>
      <c r="B29" t="n">
        <v>55</v>
      </c>
      <c r="C29" t="inlineStr">
        <is>
          <t xml:space="preserve">CONCLUIDO	</t>
        </is>
      </c>
      <c r="D29" t="n">
        <v>3.7065</v>
      </c>
      <c r="E29" t="n">
        <v>26.98</v>
      </c>
      <c r="F29" t="n">
        <v>24.35</v>
      </c>
      <c r="G29" t="n">
        <v>63.51</v>
      </c>
      <c r="H29" t="n">
        <v>1.1</v>
      </c>
      <c r="I29" t="n">
        <v>23</v>
      </c>
      <c r="J29" t="n">
        <v>124.83</v>
      </c>
      <c r="K29" t="n">
        <v>43.4</v>
      </c>
      <c r="L29" t="n">
        <v>7.75</v>
      </c>
      <c r="M29" t="n">
        <v>21</v>
      </c>
      <c r="N29" t="n">
        <v>18.68</v>
      </c>
      <c r="O29" t="n">
        <v>15630.14</v>
      </c>
      <c r="P29" t="n">
        <v>229.45</v>
      </c>
      <c r="Q29" t="n">
        <v>452.57</v>
      </c>
      <c r="R29" t="n">
        <v>82.58</v>
      </c>
      <c r="S29" t="n">
        <v>57.64</v>
      </c>
      <c r="T29" t="n">
        <v>10314.51</v>
      </c>
      <c r="U29" t="n">
        <v>0.7</v>
      </c>
      <c r="V29" t="n">
        <v>0.87</v>
      </c>
      <c r="W29" t="n">
        <v>6.83</v>
      </c>
      <c r="X29" t="n">
        <v>0.62</v>
      </c>
      <c r="Y29" t="n">
        <v>1</v>
      </c>
      <c r="Z29" t="n">
        <v>10</v>
      </c>
      <c r="AA29" t="n">
        <v>457.5768576114248</v>
      </c>
      <c r="AB29" t="n">
        <v>626.0768434501924</v>
      </c>
      <c r="AC29" t="n">
        <v>566.324948215674</v>
      </c>
      <c r="AD29" t="n">
        <v>457576.8576114248</v>
      </c>
      <c r="AE29" t="n">
        <v>626076.8434501925</v>
      </c>
      <c r="AF29" t="n">
        <v>2.475356813854079e-05</v>
      </c>
      <c r="AG29" t="n">
        <v>32</v>
      </c>
      <c r="AH29" t="n">
        <v>566324.948215674</v>
      </c>
    </row>
    <row r="30">
      <c r="A30" t="n">
        <v>28</v>
      </c>
      <c r="B30" t="n">
        <v>55</v>
      </c>
      <c r="C30" t="inlineStr">
        <is>
          <t xml:space="preserve">CONCLUIDO	</t>
        </is>
      </c>
      <c r="D30" t="n">
        <v>3.7132</v>
      </c>
      <c r="E30" t="n">
        <v>26.93</v>
      </c>
      <c r="F30" t="n">
        <v>24.32</v>
      </c>
      <c r="G30" t="n">
        <v>66.33</v>
      </c>
      <c r="H30" t="n">
        <v>1.13</v>
      </c>
      <c r="I30" t="n">
        <v>22</v>
      </c>
      <c r="J30" t="n">
        <v>125.16</v>
      </c>
      <c r="K30" t="n">
        <v>43.4</v>
      </c>
      <c r="L30" t="n">
        <v>8</v>
      </c>
      <c r="M30" t="n">
        <v>20</v>
      </c>
      <c r="N30" t="n">
        <v>18.76</v>
      </c>
      <c r="O30" t="n">
        <v>15670.68</v>
      </c>
      <c r="P30" t="n">
        <v>228.88</v>
      </c>
      <c r="Q30" t="n">
        <v>452.62</v>
      </c>
      <c r="R30" t="n">
        <v>81.84999999999999</v>
      </c>
      <c r="S30" t="n">
        <v>57.64</v>
      </c>
      <c r="T30" t="n">
        <v>9955.139999999999</v>
      </c>
      <c r="U30" t="n">
        <v>0.7</v>
      </c>
      <c r="V30" t="n">
        <v>0.87</v>
      </c>
      <c r="W30" t="n">
        <v>6.83</v>
      </c>
      <c r="X30" t="n">
        <v>0.6</v>
      </c>
      <c r="Y30" t="n">
        <v>1</v>
      </c>
      <c r="Z30" t="n">
        <v>10</v>
      </c>
      <c r="AA30" t="n">
        <v>456.8670806203286</v>
      </c>
      <c r="AB30" t="n">
        <v>625.1056952578239</v>
      </c>
      <c r="AC30" t="n">
        <v>565.4464850437699</v>
      </c>
      <c r="AD30" t="n">
        <v>456867.0806203286</v>
      </c>
      <c r="AE30" t="n">
        <v>625105.6952578239</v>
      </c>
      <c r="AF30" t="n">
        <v>2.479831356050982e-05</v>
      </c>
      <c r="AG30" t="n">
        <v>32</v>
      </c>
      <c r="AH30" t="n">
        <v>565446.4850437699</v>
      </c>
    </row>
    <row r="31">
      <c r="A31" t="n">
        <v>29</v>
      </c>
      <c r="B31" t="n">
        <v>55</v>
      </c>
      <c r="C31" t="inlineStr">
        <is>
          <t xml:space="preserve">CONCLUIDO	</t>
        </is>
      </c>
      <c r="D31" t="n">
        <v>3.722</v>
      </c>
      <c r="E31" t="n">
        <v>26.87</v>
      </c>
      <c r="F31" t="n">
        <v>24.28</v>
      </c>
      <c r="G31" t="n">
        <v>69.37</v>
      </c>
      <c r="H31" t="n">
        <v>1.16</v>
      </c>
      <c r="I31" t="n">
        <v>21</v>
      </c>
      <c r="J31" t="n">
        <v>125.49</v>
      </c>
      <c r="K31" t="n">
        <v>43.4</v>
      </c>
      <c r="L31" t="n">
        <v>8.25</v>
      </c>
      <c r="M31" t="n">
        <v>19</v>
      </c>
      <c r="N31" t="n">
        <v>18.84</v>
      </c>
      <c r="O31" t="n">
        <v>15711.24</v>
      </c>
      <c r="P31" t="n">
        <v>228</v>
      </c>
      <c r="Q31" t="n">
        <v>452.69</v>
      </c>
      <c r="R31" t="n">
        <v>80.48</v>
      </c>
      <c r="S31" t="n">
        <v>57.64</v>
      </c>
      <c r="T31" t="n">
        <v>9271.83</v>
      </c>
      <c r="U31" t="n">
        <v>0.72</v>
      </c>
      <c r="V31" t="n">
        <v>0.87</v>
      </c>
      <c r="W31" t="n">
        <v>6.83</v>
      </c>
      <c r="X31" t="n">
        <v>0.5600000000000001</v>
      </c>
      <c r="Y31" t="n">
        <v>1</v>
      </c>
      <c r="Z31" t="n">
        <v>10</v>
      </c>
      <c r="AA31" t="n">
        <v>455.8528184329952</v>
      </c>
      <c r="AB31" t="n">
        <v>623.7179369870247</v>
      </c>
      <c r="AC31" t="n">
        <v>564.191172474605</v>
      </c>
      <c r="AD31" t="n">
        <v>455852.8184329952</v>
      </c>
      <c r="AE31" t="n">
        <v>623717.9369870247</v>
      </c>
      <c r="AF31" t="n">
        <v>2.485708366697661e-05</v>
      </c>
      <c r="AG31" t="n">
        <v>32</v>
      </c>
      <c r="AH31" t="n">
        <v>564191.1724746049</v>
      </c>
    </row>
    <row r="32">
      <c r="A32" t="n">
        <v>30</v>
      </c>
      <c r="B32" t="n">
        <v>55</v>
      </c>
      <c r="C32" t="inlineStr">
        <is>
          <t xml:space="preserve">CONCLUIDO	</t>
        </is>
      </c>
      <c r="D32" t="n">
        <v>3.7192</v>
      </c>
      <c r="E32" t="n">
        <v>26.89</v>
      </c>
      <c r="F32" t="n">
        <v>24.3</v>
      </c>
      <c r="G32" t="n">
        <v>69.43000000000001</v>
      </c>
      <c r="H32" t="n">
        <v>1.19</v>
      </c>
      <c r="I32" t="n">
        <v>21</v>
      </c>
      <c r="J32" t="n">
        <v>125.82</v>
      </c>
      <c r="K32" t="n">
        <v>43.4</v>
      </c>
      <c r="L32" t="n">
        <v>8.5</v>
      </c>
      <c r="M32" t="n">
        <v>19</v>
      </c>
      <c r="N32" t="n">
        <v>18.92</v>
      </c>
      <c r="O32" t="n">
        <v>15751.84</v>
      </c>
      <c r="P32" t="n">
        <v>227.22</v>
      </c>
      <c r="Q32" t="n">
        <v>452.57</v>
      </c>
      <c r="R32" t="n">
        <v>81.11</v>
      </c>
      <c r="S32" t="n">
        <v>57.64</v>
      </c>
      <c r="T32" t="n">
        <v>9586.34</v>
      </c>
      <c r="U32" t="n">
        <v>0.71</v>
      </c>
      <c r="V32" t="n">
        <v>0.87</v>
      </c>
      <c r="W32" t="n">
        <v>6.83</v>
      </c>
      <c r="X32" t="n">
        <v>0.58</v>
      </c>
      <c r="Y32" t="n">
        <v>1</v>
      </c>
      <c r="Z32" t="n">
        <v>10</v>
      </c>
      <c r="AA32" t="n">
        <v>455.4923885828455</v>
      </c>
      <c r="AB32" t="n">
        <v>623.2247809650072</v>
      </c>
      <c r="AC32" t="n">
        <v>563.7450825711799</v>
      </c>
      <c r="AD32" t="n">
        <v>455492.3885828455</v>
      </c>
      <c r="AE32" t="n">
        <v>623224.7809650071</v>
      </c>
      <c r="AF32" t="n">
        <v>2.483838408764627e-05</v>
      </c>
      <c r="AG32" t="n">
        <v>32</v>
      </c>
      <c r="AH32" t="n">
        <v>563745.0825711798</v>
      </c>
    </row>
    <row r="33">
      <c r="A33" t="n">
        <v>31</v>
      </c>
      <c r="B33" t="n">
        <v>55</v>
      </c>
      <c r="C33" t="inlineStr">
        <is>
          <t xml:space="preserve">CONCLUIDO	</t>
        </is>
      </c>
      <c r="D33" t="n">
        <v>3.7286</v>
      </c>
      <c r="E33" t="n">
        <v>26.82</v>
      </c>
      <c r="F33" t="n">
        <v>24.26</v>
      </c>
      <c r="G33" t="n">
        <v>72.77</v>
      </c>
      <c r="H33" t="n">
        <v>1.22</v>
      </c>
      <c r="I33" t="n">
        <v>20</v>
      </c>
      <c r="J33" t="n">
        <v>126.15</v>
      </c>
      <c r="K33" t="n">
        <v>43.4</v>
      </c>
      <c r="L33" t="n">
        <v>8.75</v>
      </c>
      <c r="M33" t="n">
        <v>18</v>
      </c>
      <c r="N33" t="n">
        <v>19</v>
      </c>
      <c r="O33" t="n">
        <v>15792.46</v>
      </c>
      <c r="P33" t="n">
        <v>226.78</v>
      </c>
      <c r="Q33" t="n">
        <v>452.59</v>
      </c>
      <c r="R33" t="n">
        <v>79.89</v>
      </c>
      <c r="S33" t="n">
        <v>57.64</v>
      </c>
      <c r="T33" t="n">
        <v>8984.84</v>
      </c>
      <c r="U33" t="n">
        <v>0.72</v>
      </c>
      <c r="V33" t="n">
        <v>0.87</v>
      </c>
      <c r="W33" t="n">
        <v>6.82</v>
      </c>
      <c r="X33" t="n">
        <v>0.53</v>
      </c>
      <c r="Y33" t="n">
        <v>1</v>
      </c>
      <c r="Z33" t="n">
        <v>10</v>
      </c>
      <c r="AA33" t="n">
        <v>454.7412005469496</v>
      </c>
      <c r="AB33" t="n">
        <v>622.1969723542171</v>
      </c>
      <c r="AC33" t="n">
        <v>562.8153665716653</v>
      </c>
      <c r="AD33" t="n">
        <v>454741.2005469496</v>
      </c>
      <c r="AE33" t="n">
        <v>622196.9723542171</v>
      </c>
      <c r="AF33" t="n">
        <v>2.49011612468267e-05</v>
      </c>
      <c r="AG33" t="n">
        <v>32</v>
      </c>
      <c r="AH33" t="n">
        <v>562815.3665716653</v>
      </c>
    </row>
    <row r="34">
      <c r="A34" t="n">
        <v>32</v>
      </c>
      <c r="B34" t="n">
        <v>55</v>
      </c>
      <c r="C34" t="inlineStr">
        <is>
          <t xml:space="preserve">CONCLUIDO	</t>
        </is>
      </c>
      <c r="D34" t="n">
        <v>3.7331</v>
      </c>
      <c r="E34" t="n">
        <v>26.79</v>
      </c>
      <c r="F34" t="n">
        <v>24.25</v>
      </c>
      <c r="G34" t="n">
        <v>76.58</v>
      </c>
      <c r="H34" t="n">
        <v>1.26</v>
      </c>
      <c r="I34" t="n">
        <v>19</v>
      </c>
      <c r="J34" t="n">
        <v>126.48</v>
      </c>
      <c r="K34" t="n">
        <v>43.4</v>
      </c>
      <c r="L34" t="n">
        <v>9</v>
      </c>
      <c r="M34" t="n">
        <v>17</v>
      </c>
      <c r="N34" t="n">
        <v>19.08</v>
      </c>
      <c r="O34" t="n">
        <v>15833.12</v>
      </c>
      <c r="P34" t="n">
        <v>225.03</v>
      </c>
      <c r="Q34" t="n">
        <v>452.6</v>
      </c>
      <c r="R34" t="n">
        <v>79.58</v>
      </c>
      <c r="S34" t="n">
        <v>57.64</v>
      </c>
      <c r="T34" t="n">
        <v>8830.75</v>
      </c>
      <c r="U34" t="n">
        <v>0.72</v>
      </c>
      <c r="V34" t="n">
        <v>0.87</v>
      </c>
      <c r="W34" t="n">
        <v>6.82</v>
      </c>
      <c r="X34" t="n">
        <v>0.52</v>
      </c>
      <c r="Y34" t="n">
        <v>1</v>
      </c>
      <c r="Z34" t="n">
        <v>10</v>
      </c>
      <c r="AA34" t="n">
        <v>453.393989058395</v>
      </c>
      <c r="AB34" t="n">
        <v>620.3536581608005</v>
      </c>
      <c r="AC34" t="n">
        <v>561.1479756977606</v>
      </c>
      <c r="AD34" t="n">
        <v>453393.989058395</v>
      </c>
      <c r="AE34" t="n">
        <v>620353.6581608005</v>
      </c>
      <c r="AF34" t="n">
        <v>2.493121414217904e-05</v>
      </c>
      <c r="AG34" t="n">
        <v>32</v>
      </c>
      <c r="AH34" t="n">
        <v>561147.9756977606</v>
      </c>
    </row>
    <row r="35">
      <c r="A35" t="n">
        <v>33</v>
      </c>
      <c r="B35" t="n">
        <v>55</v>
      </c>
      <c r="C35" t="inlineStr">
        <is>
          <t xml:space="preserve">CONCLUIDO	</t>
        </is>
      </c>
      <c r="D35" t="n">
        <v>3.7333</v>
      </c>
      <c r="E35" t="n">
        <v>26.79</v>
      </c>
      <c r="F35" t="n">
        <v>24.25</v>
      </c>
      <c r="G35" t="n">
        <v>76.56999999999999</v>
      </c>
      <c r="H35" t="n">
        <v>1.29</v>
      </c>
      <c r="I35" t="n">
        <v>19</v>
      </c>
      <c r="J35" t="n">
        <v>126.81</v>
      </c>
      <c r="K35" t="n">
        <v>43.4</v>
      </c>
      <c r="L35" t="n">
        <v>9.25</v>
      </c>
      <c r="M35" t="n">
        <v>17</v>
      </c>
      <c r="N35" t="n">
        <v>19.16</v>
      </c>
      <c r="O35" t="n">
        <v>15873.8</v>
      </c>
      <c r="P35" t="n">
        <v>225.06</v>
      </c>
      <c r="Q35" t="n">
        <v>452.59</v>
      </c>
      <c r="R35" t="n">
        <v>79.29000000000001</v>
      </c>
      <c r="S35" t="n">
        <v>57.64</v>
      </c>
      <c r="T35" t="n">
        <v>8688.280000000001</v>
      </c>
      <c r="U35" t="n">
        <v>0.73</v>
      </c>
      <c r="V35" t="n">
        <v>0.87</v>
      </c>
      <c r="W35" t="n">
        <v>6.83</v>
      </c>
      <c r="X35" t="n">
        <v>0.52</v>
      </c>
      <c r="Y35" t="n">
        <v>1</v>
      </c>
      <c r="Z35" t="n">
        <v>10</v>
      </c>
      <c r="AA35" t="n">
        <v>453.4044212062002</v>
      </c>
      <c r="AB35" t="n">
        <v>620.3679318856615</v>
      </c>
      <c r="AC35" t="n">
        <v>561.1608871583542</v>
      </c>
      <c r="AD35" t="n">
        <v>453404.4212062002</v>
      </c>
      <c r="AE35" t="n">
        <v>620367.9318856616</v>
      </c>
      <c r="AF35" t="n">
        <v>2.493254982641692e-05</v>
      </c>
      <c r="AG35" t="n">
        <v>32</v>
      </c>
      <c r="AH35" t="n">
        <v>561160.8871583542</v>
      </c>
    </row>
    <row r="36">
      <c r="A36" t="n">
        <v>34</v>
      </c>
      <c r="B36" t="n">
        <v>55</v>
      </c>
      <c r="C36" t="inlineStr">
        <is>
          <t xml:space="preserve">CONCLUIDO	</t>
        </is>
      </c>
      <c r="D36" t="n">
        <v>3.7434</v>
      </c>
      <c r="E36" t="n">
        <v>26.71</v>
      </c>
      <c r="F36" t="n">
        <v>24.2</v>
      </c>
      <c r="G36" t="n">
        <v>80.67</v>
      </c>
      <c r="H36" t="n">
        <v>1.32</v>
      </c>
      <c r="I36" t="n">
        <v>18</v>
      </c>
      <c r="J36" t="n">
        <v>127.14</v>
      </c>
      <c r="K36" t="n">
        <v>43.4</v>
      </c>
      <c r="L36" t="n">
        <v>9.5</v>
      </c>
      <c r="M36" t="n">
        <v>16</v>
      </c>
      <c r="N36" t="n">
        <v>19.24</v>
      </c>
      <c r="O36" t="n">
        <v>15914.51</v>
      </c>
      <c r="P36" t="n">
        <v>223.98</v>
      </c>
      <c r="Q36" t="n">
        <v>452.66</v>
      </c>
      <c r="R36" t="n">
        <v>77.7</v>
      </c>
      <c r="S36" t="n">
        <v>57.64</v>
      </c>
      <c r="T36" t="n">
        <v>7898.79</v>
      </c>
      <c r="U36" t="n">
        <v>0.74</v>
      </c>
      <c r="V36" t="n">
        <v>0.88</v>
      </c>
      <c r="W36" t="n">
        <v>6.83</v>
      </c>
      <c r="X36" t="n">
        <v>0.47</v>
      </c>
      <c r="Y36" t="n">
        <v>1</v>
      </c>
      <c r="Z36" t="n">
        <v>10</v>
      </c>
      <c r="AA36" t="n">
        <v>443.3180177445272</v>
      </c>
      <c r="AB36" t="n">
        <v>606.567269688685</v>
      </c>
      <c r="AC36" t="n">
        <v>548.6773407921058</v>
      </c>
      <c r="AD36" t="n">
        <v>443318.0177445272</v>
      </c>
      <c r="AE36" t="n">
        <v>606567.269688685</v>
      </c>
      <c r="AF36" t="n">
        <v>2.500000188042994e-05</v>
      </c>
      <c r="AG36" t="n">
        <v>31</v>
      </c>
      <c r="AH36" t="n">
        <v>548677.3407921059</v>
      </c>
    </row>
    <row r="37">
      <c r="A37" t="n">
        <v>35</v>
      </c>
      <c r="B37" t="n">
        <v>55</v>
      </c>
      <c r="C37" t="inlineStr">
        <is>
          <t xml:space="preserve">CONCLUIDO	</t>
        </is>
      </c>
      <c r="D37" t="n">
        <v>3.7424</v>
      </c>
      <c r="E37" t="n">
        <v>26.72</v>
      </c>
      <c r="F37" t="n">
        <v>24.21</v>
      </c>
      <c r="G37" t="n">
        <v>80.69</v>
      </c>
      <c r="H37" t="n">
        <v>1.35</v>
      </c>
      <c r="I37" t="n">
        <v>18</v>
      </c>
      <c r="J37" t="n">
        <v>127.47</v>
      </c>
      <c r="K37" t="n">
        <v>43.4</v>
      </c>
      <c r="L37" t="n">
        <v>9.75</v>
      </c>
      <c r="M37" t="n">
        <v>16</v>
      </c>
      <c r="N37" t="n">
        <v>19.32</v>
      </c>
      <c r="O37" t="n">
        <v>15955.25</v>
      </c>
      <c r="P37" t="n">
        <v>223.65</v>
      </c>
      <c r="Q37" t="n">
        <v>452.58</v>
      </c>
      <c r="R37" t="n">
        <v>78.09999999999999</v>
      </c>
      <c r="S37" t="n">
        <v>57.64</v>
      </c>
      <c r="T37" t="n">
        <v>8098.09</v>
      </c>
      <c r="U37" t="n">
        <v>0.74</v>
      </c>
      <c r="V37" t="n">
        <v>0.88</v>
      </c>
      <c r="W37" t="n">
        <v>6.82</v>
      </c>
      <c r="X37" t="n">
        <v>0.48</v>
      </c>
      <c r="Y37" t="n">
        <v>1</v>
      </c>
      <c r="Z37" t="n">
        <v>10</v>
      </c>
      <c r="AA37" t="n">
        <v>443.1584966679932</v>
      </c>
      <c r="AB37" t="n">
        <v>606.349005914198</v>
      </c>
      <c r="AC37" t="n">
        <v>548.4799078059208</v>
      </c>
      <c r="AD37" t="n">
        <v>443158.4966679933</v>
      </c>
      <c r="AE37" t="n">
        <v>606349.005914198</v>
      </c>
      <c r="AF37" t="n">
        <v>2.499332345924054e-05</v>
      </c>
      <c r="AG37" t="n">
        <v>31</v>
      </c>
      <c r="AH37" t="n">
        <v>548479.9078059208</v>
      </c>
    </row>
    <row r="38">
      <c r="A38" t="n">
        <v>36</v>
      </c>
      <c r="B38" t="n">
        <v>55</v>
      </c>
      <c r="C38" t="inlineStr">
        <is>
          <t xml:space="preserve">CONCLUIDO	</t>
        </is>
      </c>
      <c r="D38" t="n">
        <v>3.7511</v>
      </c>
      <c r="E38" t="n">
        <v>26.66</v>
      </c>
      <c r="F38" t="n">
        <v>24.17</v>
      </c>
      <c r="G38" t="n">
        <v>85.3</v>
      </c>
      <c r="H38" t="n">
        <v>1.38</v>
      </c>
      <c r="I38" t="n">
        <v>17</v>
      </c>
      <c r="J38" t="n">
        <v>127.8</v>
      </c>
      <c r="K38" t="n">
        <v>43.4</v>
      </c>
      <c r="L38" t="n">
        <v>10</v>
      </c>
      <c r="M38" t="n">
        <v>15</v>
      </c>
      <c r="N38" t="n">
        <v>19.4</v>
      </c>
      <c r="O38" t="n">
        <v>15996.02</v>
      </c>
      <c r="P38" t="n">
        <v>221.96</v>
      </c>
      <c r="Q38" t="n">
        <v>452.64</v>
      </c>
      <c r="R38" t="n">
        <v>76.79000000000001</v>
      </c>
      <c r="S38" t="n">
        <v>57.64</v>
      </c>
      <c r="T38" t="n">
        <v>7448.45</v>
      </c>
      <c r="U38" t="n">
        <v>0.75</v>
      </c>
      <c r="V38" t="n">
        <v>0.88</v>
      </c>
      <c r="W38" t="n">
        <v>6.82</v>
      </c>
      <c r="X38" t="n">
        <v>0.44</v>
      </c>
      <c r="Y38" t="n">
        <v>1</v>
      </c>
      <c r="Z38" t="n">
        <v>10</v>
      </c>
      <c r="AA38" t="n">
        <v>441.6455784378551</v>
      </c>
      <c r="AB38" t="n">
        <v>604.2789644464813</v>
      </c>
      <c r="AC38" t="n">
        <v>546.6074281905616</v>
      </c>
      <c r="AD38" t="n">
        <v>441645.5784378551</v>
      </c>
      <c r="AE38" t="n">
        <v>604278.9644464813</v>
      </c>
      <c r="AF38" t="n">
        <v>2.505142572358839e-05</v>
      </c>
      <c r="AG38" t="n">
        <v>31</v>
      </c>
      <c r="AH38" t="n">
        <v>546607.4281905616</v>
      </c>
    </row>
    <row r="39">
      <c r="A39" t="n">
        <v>37</v>
      </c>
      <c r="B39" t="n">
        <v>55</v>
      </c>
      <c r="C39" t="inlineStr">
        <is>
          <t xml:space="preserve">CONCLUIDO	</t>
        </is>
      </c>
      <c r="D39" t="n">
        <v>3.7504</v>
      </c>
      <c r="E39" t="n">
        <v>26.66</v>
      </c>
      <c r="F39" t="n">
        <v>24.17</v>
      </c>
      <c r="G39" t="n">
        <v>85.31999999999999</v>
      </c>
      <c r="H39" t="n">
        <v>1.41</v>
      </c>
      <c r="I39" t="n">
        <v>17</v>
      </c>
      <c r="J39" t="n">
        <v>128.13</v>
      </c>
      <c r="K39" t="n">
        <v>43.4</v>
      </c>
      <c r="L39" t="n">
        <v>10.25</v>
      </c>
      <c r="M39" t="n">
        <v>15</v>
      </c>
      <c r="N39" t="n">
        <v>19.48</v>
      </c>
      <c r="O39" t="n">
        <v>16036.82</v>
      </c>
      <c r="P39" t="n">
        <v>222.26</v>
      </c>
      <c r="Q39" t="n">
        <v>452.58</v>
      </c>
      <c r="R39" t="n">
        <v>76.98</v>
      </c>
      <c r="S39" t="n">
        <v>57.64</v>
      </c>
      <c r="T39" t="n">
        <v>7541.14</v>
      </c>
      <c r="U39" t="n">
        <v>0.75</v>
      </c>
      <c r="V39" t="n">
        <v>0.88</v>
      </c>
      <c r="W39" t="n">
        <v>6.82</v>
      </c>
      <c r="X39" t="n">
        <v>0.45</v>
      </c>
      <c r="Y39" t="n">
        <v>1</v>
      </c>
      <c r="Z39" t="n">
        <v>10</v>
      </c>
      <c r="AA39" t="n">
        <v>441.8698849131163</v>
      </c>
      <c r="AB39" t="n">
        <v>604.585870461637</v>
      </c>
      <c r="AC39" t="n">
        <v>546.8850435263761</v>
      </c>
      <c r="AD39" t="n">
        <v>441869.8849131163</v>
      </c>
      <c r="AE39" t="n">
        <v>604585.870461637</v>
      </c>
      <c r="AF39" t="n">
        <v>2.50467508287558e-05</v>
      </c>
      <c r="AG39" t="n">
        <v>31</v>
      </c>
      <c r="AH39" t="n">
        <v>546885.0435263761</v>
      </c>
    </row>
    <row r="40">
      <c r="A40" t="n">
        <v>38</v>
      </c>
      <c r="B40" t="n">
        <v>55</v>
      </c>
      <c r="C40" t="inlineStr">
        <is>
          <t xml:space="preserve">CONCLUIDO	</t>
        </is>
      </c>
      <c r="D40" t="n">
        <v>3.748</v>
      </c>
      <c r="E40" t="n">
        <v>26.68</v>
      </c>
      <c r="F40" t="n">
        <v>24.19</v>
      </c>
      <c r="G40" t="n">
        <v>85.38</v>
      </c>
      <c r="H40" t="n">
        <v>1.44</v>
      </c>
      <c r="I40" t="n">
        <v>17</v>
      </c>
      <c r="J40" t="n">
        <v>128.46</v>
      </c>
      <c r="K40" t="n">
        <v>43.4</v>
      </c>
      <c r="L40" t="n">
        <v>10.5</v>
      </c>
      <c r="M40" t="n">
        <v>15</v>
      </c>
      <c r="N40" t="n">
        <v>19.56</v>
      </c>
      <c r="O40" t="n">
        <v>16077.65</v>
      </c>
      <c r="P40" t="n">
        <v>221.47</v>
      </c>
      <c r="Q40" t="n">
        <v>452.57</v>
      </c>
      <c r="R40" t="n">
        <v>77.53</v>
      </c>
      <c r="S40" t="n">
        <v>57.64</v>
      </c>
      <c r="T40" t="n">
        <v>7815.58</v>
      </c>
      <c r="U40" t="n">
        <v>0.74</v>
      </c>
      <c r="V40" t="n">
        <v>0.88</v>
      </c>
      <c r="W40" t="n">
        <v>6.82</v>
      </c>
      <c r="X40" t="n">
        <v>0.47</v>
      </c>
      <c r="Y40" t="n">
        <v>1</v>
      </c>
      <c r="Z40" t="n">
        <v>10</v>
      </c>
      <c r="AA40" t="n">
        <v>441.4843108519257</v>
      </c>
      <c r="AB40" t="n">
        <v>604.0583110207889</v>
      </c>
      <c r="AC40" t="n">
        <v>546.4078336181283</v>
      </c>
      <c r="AD40" t="n">
        <v>441484.3108519258</v>
      </c>
      <c r="AE40" t="n">
        <v>604058.3110207889</v>
      </c>
      <c r="AF40" t="n">
        <v>2.503072261790122e-05</v>
      </c>
      <c r="AG40" t="n">
        <v>31</v>
      </c>
      <c r="AH40" t="n">
        <v>546407.8336181283</v>
      </c>
    </row>
    <row r="41">
      <c r="A41" t="n">
        <v>39</v>
      </c>
      <c r="B41" t="n">
        <v>55</v>
      </c>
      <c r="C41" t="inlineStr">
        <is>
          <t xml:space="preserve">CONCLUIDO	</t>
        </is>
      </c>
      <c r="D41" t="n">
        <v>3.7571</v>
      </c>
      <c r="E41" t="n">
        <v>26.62</v>
      </c>
      <c r="F41" t="n">
        <v>24.15</v>
      </c>
      <c r="G41" t="n">
        <v>90.56</v>
      </c>
      <c r="H41" t="n">
        <v>1.47</v>
      </c>
      <c r="I41" t="n">
        <v>16</v>
      </c>
      <c r="J41" t="n">
        <v>128.79</v>
      </c>
      <c r="K41" t="n">
        <v>43.4</v>
      </c>
      <c r="L41" t="n">
        <v>10.75</v>
      </c>
      <c r="M41" t="n">
        <v>14</v>
      </c>
      <c r="N41" t="n">
        <v>19.64</v>
      </c>
      <c r="O41" t="n">
        <v>16118.5</v>
      </c>
      <c r="P41" t="n">
        <v>220.59</v>
      </c>
      <c r="Q41" t="n">
        <v>452.58</v>
      </c>
      <c r="R41" t="n">
        <v>76.23999999999999</v>
      </c>
      <c r="S41" t="n">
        <v>57.64</v>
      </c>
      <c r="T41" t="n">
        <v>7179.22</v>
      </c>
      <c r="U41" t="n">
        <v>0.76</v>
      </c>
      <c r="V41" t="n">
        <v>0.88</v>
      </c>
      <c r="W41" t="n">
        <v>6.82</v>
      </c>
      <c r="X41" t="n">
        <v>0.43</v>
      </c>
      <c r="Y41" t="n">
        <v>1</v>
      </c>
      <c r="Z41" t="n">
        <v>10</v>
      </c>
      <c r="AA41" t="n">
        <v>440.4815546959913</v>
      </c>
      <c r="AB41" t="n">
        <v>602.6862958097601</v>
      </c>
      <c r="AC41" t="n">
        <v>545.1667616132047</v>
      </c>
      <c r="AD41" t="n">
        <v>440481.5546959913</v>
      </c>
      <c r="AE41" t="n">
        <v>602686.2958097601</v>
      </c>
      <c r="AF41" t="n">
        <v>2.509149625072483e-05</v>
      </c>
      <c r="AG41" t="n">
        <v>31</v>
      </c>
      <c r="AH41" t="n">
        <v>545166.7616132047</v>
      </c>
    </row>
    <row r="42">
      <c r="A42" t="n">
        <v>40</v>
      </c>
      <c r="B42" t="n">
        <v>55</v>
      </c>
      <c r="C42" t="inlineStr">
        <is>
          <t xml:space="preserve">CONCLUIDO	</t>
        </is>
      </c>
      <c r="D42" t="n">
        <v>3.7559</v>
      </c>
      <c r="E42" t="n">
        <v>26.62</v>
      </c>
      <c r="F42" t="n">
        <v>24.16</v>
      </c>
      <c r="G42" t="n">
        <v>90.59</v>
      </c>
      <c r="H42" t="n">
        <v>1.5</v>
      </c>
      <c r="I42" t="n">
        <v>16</v>
      </c>
      <c r="J42" t="n">
        <v>129.13</v>
      </c>
      <c r="K42" t="n">
        <v>43.4</v>
      </c>
      <c r="L42" t="n">
        <v>11</v>
      </c>
      <c r="M42" t="n">
        <v>14</v>
      </c>
      <c r="N42" t="n">
        <v>19.73</v>
      </c>
      <c r="O42" t="n">
        <v>16159.39</v>
      </c>
      <c r="P42" t="n">
        <v>220.26</v>
      </c>
      <c r="Q42" t="n">
        <v>452.63</v>
      </c>
      <c r="R42" t="n">
        <v>76.48</v>
      </c>
      <c r="S42" t="n">
        <v>57.64</v>
      </c>
      <c r="T42" t="n">
        <v>7295.5</v>
      </c>
      <c r="U42" t="n">
        <v>0.75</v>
      </c>
      <c r="V42" t="n">
        <v>0.88</v>
      </c>
      <c r="W42" t="n">
        <v>6.82</v>
      </c>
      <c r="X42" t="n">
        <v>0.43</v>
      </c>
      <c r="Y42" t="n">
        <v>1</v>
      </c>
      <c r="Z42" t="n">
        <v>10</v>
      </c>
      <c r="AA42" t="n">
        <v>440.3305869783863</v>
      </c>
      <c r="AB42" t="n">
        <v>602.4797351183072</v>
      </c>
      <c r="AC42" t="n">
        <v>544.9799147842342</v>
      </c>
      <c r="AD42" t="n">
        <v>440330.5869783863</v>
      </c>
      <c r="AE42" t="n">
        <v>602479.7351183072</v>
      </c>
      <c r="AF42" t="n">
        <v>2.508348214529754e-05</v>
      </c>
      <c r="AG42" t="n">
        <v>31</v>
      </c>
      <c r="AH42" t="n">
        <v>544979.9147842342</v>
      </c>
    </row>
    <row r="43">
      <c r="A43" t="n">
        <v>41</v>
      </c>
      <c r="B43" t="n">
        <v>55</v>
      </c>
      <c r="C43" t="inlineStr">
        <is>
          <t xml:space="preserve">CONCLUIDO	</t>
        </is>
      </c>
      <c r="D43" t="n">
        <v>3.7662</v>
      </c>
      <c r="E43" t="n">
        <v>26.55</v>
      </c>
      <c r="F43" t="n">
        <v>24.11</v>
      </c>
      <c r="G43" t="n">
        <v>96.44</v>
      </c>
      <c r="H43" t="n">
        <v>1.54</v>
      </c>
      <c r="I43" t="n">
        <v>15</v>
      </c>
      <c r="J43" t="n">
        <v>129.46</v>
      </c>
      <c r="K43" t="n">
        <v>43.4</v>
      </c>
      <c r="L43" t="n">
        <v>11.25</v>
      </c>
      <c r="M43" t="n">
        <v>13</v>
      </c>
      <c r="N43" t="n">
        <v>19.81</v>
      </c>
      <c r="O43" t="n">
        <v>16200.3</v>
      </c>
      <c r="P43" t="n">
        <v>218.4</v>
      </c>
      <c r="Q43" t="n">
        <v>452.66</v>
      </c>
      <c r="R43" t="n">
        <v>74.86</v>
      </c>
      <c r="S43" t="n">
        <v>57.64</v>
      </c>
      <c r="T43" t="n">
        <v>6490.9</v>
      </c>
      <c r="U43" t="n">
        <v>0.77</v>
      </c>
      <c r="V43" t="n">
        <v>0.88</v>
      </c>
      <c r="W43" t="n">
        <v>6.82</v>
      </c>
      <c r="X43" t="n">
        <v>0.38</v>
      </c>
      <c r="Y43" t="n">
        <v>1</v>
      </c>
      <c r="Z43" t="n">
        <v>10</v>
      </c>
      <c r="AA43" t="n">
        <v>438.6423641902993</v>
      </c>
      <c r="AB43" t="n">
        <v>600.1698342205136</v>
      </c>
      <c r="AC43" t="n">
        <v>542.8904675861598</v>
      </c>
      <c r="AD43" t="n">
        <v>438642.3641902993</v>
      </c>
      <c r="AE43" t="n">
        <v>600169.8342205136</v>
      </c>
      <c r="AF43" t="n">
        <v>2.515226988354844e-05</v>
      </c>
      <c r="AG43" t="n">
        <v>31</v>
      </c>
      <c r="AH43" t="n">
        <v>542890.4675861598</v>
      </c>
    </row>
    <row r="44">
      <c r="A44" t="n">
        <v>42</v>
      </c>
      <c r="B44" t="n">
        <v>55</v>
      </c>
      <c r="C44" t="inlineStr">
        <is>
          <t xml:space="preserve">CONCLUIDO	</t>
        </is>
      </c>
      <c r="D44" t="n">
        <v>3.7656</v>
      </c>
      <c r="E44" t="n">
        <v>26.56</v>
      </c>
      <c r="F44" t="n">
        <v>24.11</v>
      </c>
      <c r="G44" t="n">
        <v>96.45</v>
      </c>
      <c r="H44" t="n">
        <v>1.57</v>
      </c>
      <c r="I44" t="n">
        <v>15</v>
      </c>
      <c r="J44" t="n">
        <v>129.79</v>
      </c>
      <c r="K44" t="n">
        <v>43.4</v>
      </c>
      <c r="L44" t="n">
        <v>11.5</v>
      </c>
      <c r="M44" t="n">
        <v>13</v>
      </c>
      <c r="N44" t="n">
        <v>19.89</v>
      </c>
      <c r="O44" t="n">
        <v>16241.25</v>
      </c>
      <c r="P44" t="n">
        <v>217.97</v>
      </c>
      <c r="Q44" t="n">
        <v>452.63</v>
      </c>
      <c r="R44" t="n">
        <v>74.95999999999999</v>
      </c>
      <c r="S44" t="n">
        <v>57.64</v>
      </c>
      <c r="T44" t="n">
        <v>6545.11</v>
      </c>
      <c r="U44" t="n">
        <v>0.77</v>
      </c>
      <c r="V44" t="n">
        <v>0.88</v>
      </c>
      <c r="W44" t="n">
        <v>6.82</v>
      </c>
      <c r="X44" t="n">
        <v>0.39</v>
      </c>
      <c r="Y44" t="n">
        <v>1</v>
      </c>
      <c r="Z44" t="n">
        <v>10</v>
      </c>
      <c r="AA44" t="n">
        <v>438.3920198109952</v>
      </c>
      <c r="AB44" t="n">
        <v>599.8273019963351</v>
      </c>
      <c r="AC44" t="n">
        <v>542.58062615671</v>
      </c>
      <c r="AD44" t="n">
        <v>438392.0198109952</v>
      </c>
      <c r="AE44" t="n">
        <v>599827.3019963352</v>
      </c>
      <c r="AF44" t="n">
        <v>2.51482628308348e-05</v>
      </c>
      <c r="AG44" t="n">
        <v>31</v>
      </c>
      <c r="AH44" t="n">
        <v>542580.62615671</v>
      </c>
    </row>
    <row r="45">
      <c r="A45" t="n">
        <v>43</v>
      </c>
      <c r="B45" t="n">
        <v>55</v>
      </c>
      <c r="C45" t="inlineStr">
        <is>
          <t xml:space="preserve">CONCLUIDO	</t>
        </is>
      </c>
      <c r="D45" t="n">
        <v>3.7653</v>
      </c>
      <c r="E45" t="n">
        <v>26.56</v>
      </c>
      <c r="F45" t="n">
        <v>24.12</v>
      </c>
      <c r="G45" t="n">
        <v>96.45999999999999</v>
      </c>
      <c r="H45" t="n">
        <v>1.6</v>
      </c>
      <c r="I45" t="n">
        <v>15</v>
      </c>
      <c r="J45" t="n">
        <v>130.12</v>
      </c>
      <c r="K45" t="n">
        <v>43.4</v>
      </c>
      <c r="L45" t="n">
        <v>11.75</v>
      </c>
      <c r="M45" t="n">
        <v>13</v>
      </c>
      <c r="N45" t="n">
        <v>19.97</v>
      </c>
      <c r="O45" t="n">
        <v>16282.22</v>
      </c>
      <c r="P45" t="n">
        <v>217.13</v>
      </c>
      <c r="Q45" t="n">
        <v>452.59</v>
      </c>
      <c r="R45" t="n">
        <v>75.04000000000001</v>
      </c>
      <c r="S45" t="n">
        <v>57.64</v>
      </c>
      <c r="T45" t="n">
        <v>6580.99</v>
      </c>
      <c r="U45" t="n">
        <v>0.77</v>
      </c>
      <c r="V45" t="n">
        <v>0.88</v>
      </c>
      <c r="W45" t="n">
        <v>6.82</v>
      </c>
      <c r="X45" t="n">
        <v>0.39</v>
      </c>
      <c r="Y45" t="n">
        <v>1</v>
      </c>
      <c r="Z45" t="n">
        <v>10</v>
      </c>
      <c r="AA45" t="n">
        <v>437.8744527322893</v>
      </c>
      <c r="AB45" t="n">
        <v>599.1191438858018</v>
      </c>
      <c r="AC45" t="n">
        <v>541.9400536623398</v>
      </c>
      <c r="AD45" t="n">
        <v>437874.4527322893</v>
      </c>
      <c r="AE45" t="n">
        <v>599119.1438858018</v>
      </c>
      <c r="AF45" t="n">
        <v>2.514625930447798e-05</v>
      </c>
      <c r="AG45" t="n">
        <v>31</v>
      </c>
      <c r="AH45" t="n">
        <v>541940.0536623398</v>
      </c>
    </row>
    <row r="46">
      <c r="A46" t="n">
        <v>44</v>
      </c>
      <c r="B46" t="n">
        <v>55</v>
      </c>
      <c r="C46" t="inlineStr">
        <is>
          <t xml:space="preserve">CONCLUIDO	</t>
        </is>
      </c>
      <c r="D46" t="n">
        <v>3.7695</v>
      </c>
      <c r="E46" t="n">
        <v>26.53</v>
      </c>
      <c r="F46" t="n">
        <v>24.11</v>
      </c>
      <c r="G46" t="n">
        <v>103.33</v>
      </c>
      <c r="H46" t="n">
        <v>1.63</v>
      </c>
      <c r="I46" t="n">
        <v>14</v>
      </c>
      <c r="J46" t="n">
        <v>130.45</v>
      </c>
      <c r="K46" t="n">
        <v>43.4</v>
      </c>
      <c r="L46" t="n">
        <v>12</v>
      </c>
      <c r="M46" t="n">
        <v>12</v>
      </c>
      <c r="N46" t="n">
        <v>20.05</v>
      </c>
      <c r="O46" t="n">
        <v>16323.22</v>
      </c>
      <c r="P46" t="n">
        <v>216.88</v>
      </c>
      <c r="Q46" t="n">
        <v>452.58</v>
      </c>
      <c r="R46" t="n">
        <v>74.83</v>
      </c>
      <c r="S46" t="n">
        <v>57.64</v>
      </c>
      <c r="T46" t="n">
        <v>6481.89</v>
      </c>
      <c r="U46" t="n">
        <v>0.77</v>
      </c>
      <c r="V46" t="n">
        <v>0.88</v>
      </c>
      <c r="W46" t="n">
        <v>6.82</v>
      </c>
      <c r="X46" t="n">
        <v>0.39</v>
      </c>
      <c r="Y46" t="n">
        <v>1</v>
      </c>
      <c r="Z46" t="n">
        <v>10</v>
      </c>
      <c r="AA46" t="n">
        <v>437.5250764629992</v>
      </c>
      <c r="AB46" t="n">
        <v>598.6411118607658</v>
      </c>
      <c r="AC46" t="n">
        <v>541.5076443428511</v>
      </c>
      <c r="AD46" t="n">
        <v>437525.0764629992</v>
      </c>
      <c r="AE46" t="n">
        <v>598641.1118607658</v>
      </c>
      <c r="AF46" t="n">
        <v>2.517430867347349e-05</v>
      </c>
      <c r="AG46" t="n">
        <v>31</v>
      </c>
      <c r="AH46" t="n">
        <v>541507.6443428511</v>
      </c>
    </row>
    <row r="47">
      <c r="A47" t="n">
        <v>45</v>
      </c>
      <c r="B47" t="n">
        <v>55</v>
      </c>
      <c r="C47" t="inlineStr">
        <is>
          <t xml:space="preserve">CONCLUIDO	</t>
        </is>
      </c>
      <c r="D47" t="n">
        <v>3.7727</v>
      </c>
      <c r="E47" t="n">
        <v>26.51</v>
      </c>
      <c r="F47" t="n">
        <v>24.09</v>
      </c>
      <c r="G47" t="n">
        <v>103.23</v>
      </c>
      <c r="H47" t="n">
        <v>1.65</v>
      </c>
      <c r="I47" t="n">
        <v>14</v>
      </c>
      <c r="J47" t="n">
        <v>130.79</v>
      </c>
      <c r="K47" t="n">
        <v>43.4</v>
      </c>
      <c r="L47" t="n">
        <v>12.25</v>
      </c>
      <c r="M47" t="n">
        <v>12</v>
      </c>
      <c r="N47" t="n">
        <v>20.14</v>
      </c>
      <c r="O47" t="n">
        <v>16364.25</v>
      </c>
      <c r="P47" t="n">
        <v>216.37</v>
      </c>
      <c r="Q47" t="n">
        <v>452.57</v>
      </c>
      <c r="R47" t="n">
        <v>74.13</v>
      </c>
      <c r="S47" t="n">
        <v>57.64</v>
      </c>
      <c r="T47" t="n">
        <v>6132.71</v>
      </c>
      <c r="U47" t="n">
        <v>0.78</v>
      </c>
      <c r="V47" t="n">
        <v>0.88</v>
      </c>
      <c r="W47" t="n">
        <v>6.82</v>
      </c>
      <c r="X47" t="n">
        <v>0.36</v>
      </c>
      <c r="Y47" t="n">
        <v>1</v>
      </c>
      <c r="Z47" t="n">
        <v>10</v>
      </c>
      <c r="AA47" t="n">
        <v>437.0433121083909</v>
      </c>
      <c r="AB47" t="n">
        <v>597.9819406168475</v>
      </c>
      <c r="AC47" t="n">
        <v>540.9113834772996</v>
      </c>
      <c r="AD47" t="n">
        <v>437043.3121083908</v>
      </c>
      <c r="AE47" t="n">
        <v>597981.9406168475</v>
      </c>
      <c r="AF47" t="n">
        <v>2.51956796212796e-05</v>
      </c>
      <c r="AG47" t="n">
        <v>31</v>
      </c>
      <c r="AH47" t="n">
        <v>540911.3834772996</v>
      </c>
    </row>
    <row r="48">
      <c r="A48" t="n">
        <v>46</v>
      </c>
      <c r="B48" t="n">
        <v>55</v>
      </c>
      <c r="C48" t="inlineStr">
        <is>
          <t xml:space="preserve">CONCLUIDO	</t>
        </is>
      </c>
      <c r="D48" t="n">
        <v>3.7713</v>
      </c>
      <c r="E48" t="n">
        <v>26.52</v>
      </c>
      <c r="F48" t="n">
        <v>24.1</v>
      </c>
      <c r="G48" t="n">
        <v>103.28</v>
      </c>
      <c r="H48" t="n">
        <v>1.68</v>
      </c>
      <c r="I48" t="n">
        <v>14</v>
      </c>
      <c r="J48" t="n">
        <v>131.12</v>
      </c>
      <c r="K48" t="n">
        <v>43.4</v>
      </c>
      <c r="L48" t="n">
        <v>12.5</v>
      </c>
      <c r="M48" t="n">
        <v>12</v>
      </c>
      <c r="N48" t="n">
        <v>20.22</v>
      </c>
      <c r="O48" t="n">
        <v>16405.32</v>
      </c>
      <c r="P48" t="n">
        <v>214.87</v>
      </c>
      <c r="Q48" t="n">
        <v>452.57</v>
      </c>
      <c r="R48" t="n">
        <v>74.61</v>
      </c>
      <c r="S48" t="n">
        <v>57.64</v>
      </c>
      <c r="T48" t="n">
        <v>6372.57</v>
      </c>
      <c r="U48" t="n">
        <v>0.77</v>
      </c>
      <c r="V48" t="n">
        <v>0.88</v>
      </c>
      <c r="W48" t="n">
        <v>6.81</v>
      </c>
      <c r="X48" t="n">
        <v>0.37</v>
      </c>
      <c r="Y48" t="n">
        <v>1</v>
      </c>
      <c r="Z48" t="n">
        <v>10</v>
      </c>
      <c r="AA48" t="n">
        <v>436.1500277884804</v>
      </c>
      <c r="AB48" t="n">
        <v>596.7597096014232</v>
      </c>
      <c r="AC48" t="n">
        <v>539.8058004745754</v>
      </c>
      <c r="AD48" t="n">
        <v>436150.0277884805</v>
      </c>
      <c r="AE48" t="n">
        <v>596759.7096014232</v>
      </c>
      <c r="AF48" t="n">
        <v>2.518632983161443e-05</v>
      </c>
      <c r="AG48" t="n">
        <v>31</v>
      </c>
      <c r="AH48" t="n">
        <v>539805.8004745755</v>
      </c>
    </row>
    <row r="49">
      <c r="A49" t="n">
        <v>47</v>
      </c>
      <c r="B49" t="n">
        <v>55</v>
      </c>
      <c r="C49" t="inlineStr">
        <is>
          <t xml:space="preserve">CONCLUIDO	</t>
        </is>
      </c>
      <c r="D49" t="n">
        <v>3.7773</v>
      </c>
      <c r="E49" t="n">
        <v>26.47</v>
      </c>
      <c r="F49" t="n">
        <v>24.08</v>
      </c>
      <c r="G49" t="n">
        <v>111.13</v>
      </c>
      <c r="H49" t="n">
        <v>1.71</v>
      </c>
      <c r="I49" t="n">
        <v>13</v>
      </c>
      <c r="J49" t="n">
        <v>131.45</v>
      </c>
      <c r="K49" t="n">
        <v>43.4</v>
      </c>
      <c r="L49" t="n">
        <v>12.75</v>
      </c>
      <c r="M49" t="n">
        <v>11</v>
      </c>
      <c r="N49" t="n">
        <v>20.3</v>
      </c>
      <c r="O49" t="n">
        <v>16446.41</v>
      </c>
      <c r="P49" t="n">
        <v>213.36</v>
      </c>
      <c r="Q49" t="n">
        <v>452.59</v>
      </c>
      <c r="R49" t="n">
        <v>73.98</v>
      </c>
      <c r="S49" t="n">
        <v>57.64</v>
      </c>
      <c r="T49" t="n">
        <v>6062.78</v>
      </c>
      <c r="U49" t="n">
        <v>0.78</v>
      </c>
      <c r="V49" t="n">
        <v>0.88</v>
      </c>
      <c r="W49" t="n">
        <v>6.81</v>
      </c>
      <c r="X49" t="n">
        <v>0.35</v>
      </c>
      <c r="Y49" t="n">
        <v>1</v>
      </c>
      <c r="Z49" t="n">
        <v>10</v>
      </c>
      <c r="AA49" t="n">
        <v>434.9113146727794</v>
      </c>
      <c r="AB49" t="n">
        <v>595.0648476683554</v>
      </c>
      <c r="AC49" t="n">
        <v>538.2726937856459</v>
      </c>
      <c r="AD49" t="n">
        <v>434911.3146727794</v>
      </c>
      <c r="AE49" t="n">
        <v>595064.8476683553</v>
      </c>
      <c r="AF49" t="n">
        <v>2.522640035875087e-05</v>
      </c>
      <c r="AG49" t="n">
        <v>31</v>
      </c>
      <c r="AH49" t="n">
        <v>538272.6937856459</v>
      </c>
    </row>
    <row r="50">
      <c r="A50" t="n">
        <v>48</v>
      </c>
      <c r="B50" t="n">
        <v>55</v>
      </c>
      <c r="C50" t="inlineStr">
        <is>
          <t xml:space="preserve">CONCLUIDO	</t>
        </is>
      </c>
      <c r="D50" t="n">
        <v>3.7772</v>
      </c>
      <c r="E50" t="n">
        <v>26.47</v>
      </c>
      <c r="F50" t="n">
        <v>24.08</v>
      </c>
      <c r="G50" t="n">
        <v>111.14</v>
      </c>
      <c r="H50" t="n">
        <v>1.74</v>
      </c>
      <c r="I50" t="n">
        <v>13</v>
      </c>
      <c r="J50" t="n">
        <v>131.79</v>
      </c>
      <c r="K50" t="n">
        <v>43.4</v>
      </c>
      <c r="L50" t="n">
        <v>13</v>
      </c>
      <c r="M50" t="n">
        <v>11</v>
      </c>
      <c r="N50" t="n">
        <v>20.39</v>
      </c>
      <c r="O50" t="n">
        <v>16487.53</v>
      </c>
      <c r="P50" t="n">
        <v>214.14</v>
      </c>
      <c r="Q50" t="n">
        <v>452.59</v>
      </c>
      <c r="R50" t="n">
        <v>73.73999999999999</v>
      </c>
      <c r="S50" t="n">
        <v>57.64</v>
      </c>
      <c r="T50" t="n">
        <v>5943.05</v>
      </c>
      <c r="U50" t="n">
        <v>0.78</v>
      </c>
      <c r="V50" t="n">
        <v>0.88</v>
      </c>
      <c r="W50" t="n">
        <v>6.82</v>
      </c>
      <c r="X50" t="n">
        <v>0.36</v>
      </c>
      <c r="Y50" t="n">
        <v>1</v>
      </c>
      <c r="Z50" t="n">
        <v>10</v>
      </c>
      <c r="AA50" t="n">
        <v>435.4149662816964</v>
      </c>
      <c r="AB50" t="n">
        <v>595.7539660192163</v>
      </c>
      <c r="AC50" t="n">
        <v>538.8960436482844</v>
      </c>
      <c r="AD50" t="n">
        <v>435414.9662816964</v>
      </c>
      <c r="AE50" t="n">
        <v>595753.9660192162</v>
      </c>
      <c r="AF50" t="n">
        <v>2.522573251663193e-05</v>
      </c>
      <c r="AG50" t="n">
        <v>31</v>
      </c>
      <c r="AH50" t="n">
        <v>538896.0436482844</v>
      </c>
    </row>
    <row r="51">
      <c r="A51" t="n">
        <v>49</v>
      </c>
      <c r="B51" t="n">
        <v>55</v>
      </c>
      <c r="C51" t="inlineStr">
        <is>
          <t xml:space="preserve">CONCLUIDO	</t>
        </is>
      </c>
      <c r="D51" t="n">
        <v>3.7801</v>
      </c>
      <c r="E51" t="n">
        <v>26.45</v>
      </c>
      <c r="F51" t="n">
        <v>24.06</v>
      </c>
      <c r="G51" t="n">
        <v>111.04</v>
      </c>
      <c r="H51" t="n">
        <v>1.77</v>
      </c>
      <c r="I51" t="n">
        <v>13</v>
      </c>
      <c r="J51" t="n">
        <v>132.12</v>
      </c>
      <c r="K51" t="n">
        <v>43.4</v>
      </c>
      <c r="L51" t="n">
        <v>13.25</v>
      </c>
      <c r="M51" t="n">
        <v>11</v>
      </c>
      <c r="N51" t="n">
        <v>20.47</v>
      </c>
      <c r="O51" t="n">
        <v>16528.68</v>
      </c>
      <c r="P51" t="n">
        <v>214.5</v>
      </c>
      <c r="Q51" t="n">
        <v>452.58</v>
      </c>
      <c r="R51" t="n">
        <v>73.26000000000001</v>
      </c>
      <c r="S51" t="n">
        <v>57.64</v>
      </c>
      <c r="T51" t="n">
        <v>5701.08</v>
      </c>
      <c r="U51" t="n">
        <v>0.79</v>
      </c>
      <c r="V51" t="n">
        <v>0.88</v>
      </c>
      <c r="W51" t="n">
        <v>6.81</v>
      </c>
      <c r="X51" t="n">
        <v>0.33</v>
      </c>
      <c r="Y51" t="n">
        <v>1</v>
      </c>
      <c r="Z51" t="n">
        <v>10</v>
      </c>
      <c r="AA51" t="n">
        <v>435.5052064099002</v>
      </c>
      <c r="AB51" t="n">
        <v>595.8774365437382</v>
      </c>
      <c r="AC51" t="n">
        <v>539.0077303192379</v>
      </c>
      <c r="AD51" t="n">
        <v>435505.2064099002</v>
      </c>
      <c r="AE51" t="n">
        <v>595877.4365437382</v>
      </c>
      <c r="AF51" t="n">
        <v>2.524509993808122e-05</v>
      </c>
      <c r="AG51" t="n">
        <v>31</v>
      </c>
      <c r="AH51" t="n">
        <v>539007.7303192379</v>
      </c>
    </row>
    <row r="52">
      <c r="A52" t="n">
        <v>50</v>
      </c>
      <c r="B52" t="n">
        <v>55</v>
      </c>
      <c r="C52" t="inlineStr">
        <is>
          <t xml:space="preserve">CONCLUIDO	</t>
        </is>
      </c>
      <c r="D52" t="n">
        <v>3.7789</v>
      </c>
      <c r="E52" t="n">
        <v>26.46</v>
      </c>
      <c r="F52" t="n">
        <v>24.07</v>
      </c>
      <c r="G52" t="n">
        <v>111.08</v>
      </c>
      <c r="H52" t="n">
        <v>1.8</v>
      </c>
      <c r="I52" t="n">
        <v>13</v>
      </c>
      <c r="J52" t="n">
        <v>132.45</v>
      </c>
      <c r="K52" t="n">
        <v>43.4</v>
      </c>
      <c r="L52" t="n">
        <v>13.5</v>
      </c>
      <c r="M52" t="n">
        <v>11</v>
      </c>
      <c r="N52" t="n">
        <v>20.55</v>
      </c>
      <c r="O52" t="n">
        <v>16569.86</v>
      </c>
      <c r="P52" t="n">
        <v>212.7</v>
      </c>
      <c r="Q52" t="n">
        <v>452.57</v>
      </c>
      <c r="R52" t="n">
        <v>73.38</v>
      </c>
      <c r="S52" t="n">
        <v>57.64</v>
      </c>
      <c r="T52" t="n">
        <v>5763.54</v>
      </c>
      <c r="U52" t="n">
        <v>0.79</v>
      </c>
      <c r="V52" t="n">
        <v>0.88</v>
      </c>
      <c r="W52" t="n">
        <v>6.82</v>
      </c>
      <c r="X52" t="n">
        <v>0.34</v>
      </c>
      <c r="Y52" t="n">
        <v>1</v>
      </c>
      <c r="Z52" t="n">
        <v>10</v>
      </c>
      <c r="AA52" t="n">
        <v>434.4127180670202</v>
      </c>
      <c r="AB52" t="n">
        <v>594.3826457958256</v>
      </c>
      <c r="AC52" t="n">
        <v>537.6556003023541</v>
      </c>
      <c r="AD52" t="n">
        <v>434412.7180670202</v>
      </c>
      <c r="AE52" t="n">
        <v>594382.6457958256</v>
      </c>
      <c r="AF52" t="n">
        <v>2.523708583265393e-05</v>
      </c>
      <c r="AG52" t="n">
        <v>31</v>
      </c>
      <c r="AH52" t="n">
        <v>537655.6003023541</v>
      </c>
    </row>
    <row r="53">
      <c r="A53" t="n">
        <v>51</v>
      </c>
      <c r="B53" t="n">
        <v>55</v>
      </c>
      <c r="C53" t="inlineStr">
        <is>
          <t xml:space="preserve">CONCLUIDO	</t>
        </is>
      </c>
      <c r="D53" t="n">
        <v>3.7898</v>
      </c>
      <c r="E53" t="n">
        <v>26.39</v>
      </c>
      <c r="F53" t="n">
        <v>24.02</v>
      </c>
      <c r="G53" t="n">
        <v>120.08</v>
      </c>
      <c r="H53" t="n">
        <v>1.83</v>
      </c>
      <c r="I53" t="n">
        <v>12</v>
      </c>
      <c r="J53" t="n">
        <v>132.79</v>
      </c>
      <c r="K53" t="n">
        <v>43.4</v>
      </c>
      <c r="L53" t="n">
        <v>13.75</v>
      </c>
      <c r="M53" t="n">
        <v>10</v>
      </c>
      <c r="N53" t="n">
        <v>20.64</v>
      </c>
      <c r="O53" t="n">
        <v>16611.07</v>
      </c>
      <c r="P53" t="n">
        <v>210.37</v>
      </c>
      <c r="Q53" t="n">
        <v>452.55</v>
      </c>
      <c r="R53" t="n">
        <v>71.76000000000001</v>
      </c>
      <c r="S53" t="n">
        <v>57.64</v>
      </c>
      <c r="T53" t="n">
        <v>4956.26</v>
      </c>
      <c r="U53" t="n">
        <v>0.8</v>
      </c>
      <c r="V53" t="n">
        <v>0.88</v>
      </c>
      <c r="W53" t="n">
        <v>6.81</v>
      </c>
      <c r="X53" t="n">
        <v>0.29</v>
      </c>
      <c r="Y53" t="n">
        <v>1</v>
      </c>
      <c r="Z53" t="n">
        <v>10</v>
      </c>
      <c r="AA53" t="n">
        <v>432.4261278883542</v>
      </c>
      <c r="AB53" t="n">
        <v>591.6645054712017</v>
      </c>
      <c r="AC53" t="n">
        <v>535.1968754753783</v>
      </c>
      <c r="AD53" t="n">
        <v>432426.1278883542</v>
      </c>
      <c r="AE53" t="n">
        <v>591664.5054712016</v>
      </c>
      <c r="AF53" t="n">
        <v>2.530988062361847e-05</v>
      </c>
      <c r="AG53" t="n">
        <v>31</v>
      </c>
      <c r="AH53" t="n">
        <v>535196.8754753784</v>
      </c>
    </row>
    <row r="54">
      <c r="A54" t="n">
        <v>52</v>
      </c>
      <c r="B54" t="n">
        <v>55</v>
      </c>
      <c r="C54" t="inlineStr">
        <is>
          <t xml:space="preserve">CONCLUIDO	</t>
        </is>
      </c>
      <c r="D54" t="n">
        <v>3.7885</v>
      </c>
      <c r="E54" t="n">
        <v>26.4</v>
      </c>
      <c r="F54" t="n">
        <v>24.02</v>
      </c>
      <c r="G54" t="n">
        <v>120.12</v>
      </c>
      <c r="H54" t="n">
        <v>1.86</v>
      </c>
      <c r="I54" t="n">
        <v>12</v>
      </c>
      <c r="J54" t="n">
        <v>133.12</v>
      </c>
      <c r="K54" t="n">
        <v>43.4</v>
      </c>
      <c r="L54" t="n">
        <v>14</v>
      </c>
      <c r="M54" t="n">
        <v>10</v>
      </c>
      <c r="N54" t="n">
        <v>20.72</v>
      </c>
      <c r="O54" t="n">
        <v>16652.31</v>
      </c>
      <c r="P54" t="n">
        <v>210.53</v>
      </c>
      <c r="Q54" t="n">
        <v>452.66</v>
      </c>
      <c r="R54" t="n">
        <v>72.04000000000001</v>
      </c>
      <c r="S54" t="n">
        <v>57.64</v>
      </c>
      <c r="T54" t="n">
        <v>5100.45</v>
      </c>
      <c r="U54" t="n">
        <v>0.8</v>
      </c>
      <c r="V54" t="n">
        <v>0.88</v>
      </c>
      <c r="W54" t="n">
        <v>6.81</v>
      </c>
      <c r="X54" t="n">
        <v>0.3</v>
      </c>
      <c r="Y54" t="n">
        <v>1</v>
      </c>
      <c r="Z54" t="n">
        <v>10</v>
      </c>
      <c r="AA54" t="n">
        <v>432.5818008053454</v>
      </c>
      <c r="AB54" t="n">
        <v>591.8775040240334</v>
      </c>
      <c r="AC54" t="n">
        <v>535.3895457452733</v>
      </c>
      <c r="AD54" t="n">
        <v>432581.8008053454</v>
      </c>
      <c r="AE54" t="n">
        <v>591877.5040240334</v>
      </c>
      <c r="AF54" t="n">
        <v>2.530119867607224e-05</v>
      </c>
      <c r="AG54" t="n">
        <v>31</v>
      </c>
      <c r="AH54" t="n">
        <v>535389.5457452732</v>
      </c>
    </row>
    <row r="55">
      <c r="A55" t="n">
        <v>53</v>
      </c>
      <c r="B55" t="n">
        <v>55</v>
      </c>
      <c r="C55" t="inlineStr">
        <is>
          <t xml:space="preserve">CONCLUIDO	</t>
        </is>
      </c>
      <c r="D55" t="n">
        <v>3.7859</v>
      </c>
      <c r="E55" t="n">
        <v>26.41</v>
      </c>
      <c r="F55" t="n">
        <v>24.04</v>
      </c>
      <c r="G55" t="n">
        <v>120.22</v>
      </c>
      <c r="H55" t="n">
        <v>1.89</v>
      </c>
      <c r="I55" t="n">
        <v>12</v>
      </c>
      <c r="J55" t="n">
        <v>133.46</v>
      </c>
      <c r="K55" t="n">
        <v>43.4</v>
      </c>
      <c r="L55" t="n">
        <v>14.25</v>
      </c>
      <c r="M55" t="n">
        <v>10</v>
      </c>
      <c r="N55" t="n">
        <v>20.81</v>
      </c>
      <c r="O55" t="n">
        <v>16693.59</v>
      </c>
      <c r="P55" t="n">
        <v>210.89</v>
      </c>
      <c r="Q55" t="n">
        <v>452.56</v>
      </c>
      <c r="R55" t="n">
        <v>72.72</v>
      </c>
      <c r="S55" t="n">
        <v>57.64</v>
      </c>
      <c r="T55" t="n">
        <v>5439.44</v>
      </c>
      <c r="U55" t="n">
        <v>0.79</v>
      </c>
      <c r="V55" t="n">
        <v>0.88</v>
      </c>
      <c r="W55" t="n">
        <v>6.81</v>
      </c>
      <c r="X55" t="n">
        <v>0.32</v>
      </c>
      <c r="Y55" t="n">
        <v>1</v>
      </c>
      <c r="Z55" t="n">
        <v>10</v>
      </c>
      <c r="AA55" t="n">
        <v>432.9371327066411</v>
      </c>
      <c r="AB55" t="n">
        <v>592.3636848075234</v>
      </c>
      <c r="AC55" t="n">
        <v>535.8293261171458</v>
      </c>
      <c r="AD55" t="n">
        <v>432937.1327066411</v>
      </c>
      <c r="AE55" t="n">
        <v>592363.6848075234</v>
      </c>
      <c r="AF55" t="n">
        <v>2.528383478097978e-05</v>
      </c>
      <c r="AG55" t="n">
        <v>31</v>
      </c>
      <c r="AH55" t="n">
        <v>535829.3261171458</v>
      </c>
    </row>
    <row r="56">
      <c r="A56" t="n">
        <v>54</v>
      </c>
      <c r="B56" t="n">
        <v>55</v>
      </c>
      <c r="C56" t="inlineStr">
        <is>
          <t xml:space="preserve">CONCLUIDO	</t>
        </is>
      </c>
      <c r="D56" t="n">
        <v>3.7864</v>
      </c>
      <c r="E56" t="n">
        <v>26.41</v>
      </c>
      <c r="F56" t="n">
        <v>24.04</v>
      </c>
      <c r="G56" t="n">
        <v>120.2</v>
      </c>
      <c r="H56" t="n">
        <v>1.92</v>
      </c>
      <c r="I56" t="n">
        <v>12</v>
      </c>
      <c r="J56" t="n">
        <v>133.79</v>
      </c>
      <c r="K56" t="n">
        <v>43.4</v>
      </c>
      <c r="L56" t="n">
        <v>14.5</v>
      </c>
      <c r="M56" t="n">
        <v>10</v>
      </c>
      <c r="N56" t="n">
        <v>20.89</v>
      </c>
      <c r="O56" t="n">
        <v>16734.89</v>
      </c>
      <c r="P56" t="n">
        <v>209.91</v>
      </c>
      <c r="Q56" t="n">
        <v>452.58</v>
      </c>
      <c r="R56" t="n">
        <v>72.53</v>
      </c>
      <c r="S56" t="n">
        <v>57.64</v>
      </c>
      <c r="T56" t="n">
        <v>5345.45</v>
      </c>
      <c r="U56" t="n">
        <v>0.79</v>
      </c>
      <c r="V56" t="n">
        <v>0.88</v>
      </c>
      <c r="W56" t="n">
        <v>6.82</v>
      </c>
      <c r="X56" t="n">
        <v>0.32</v>
      </c>
      <c r="Y56" t="n">
        <v>1</v>
      </c>
      <c r="Z56" t="n">
        <v>10</v>
      </c>
      <c r="AA56" t="n">
        <v>432.2904698344573</v>
      </c>
      <c r="AB56" t="n">
        <v>591.4788921370489</v>
      </c>
      <c r="AC56" t="n">
        <v>535.0289768173271</v>
      </c>
      <c r="AD56" t="n">
        <v>432290.4698344573</v>
      </c>
      <c r="AE56" t="n">
        <v>591478.8921370489</v>
      </c>
      <c r="AF56" t="n">
        <v>2.528717399157448e-05</v>
      </c>
      <c r="AG56" t="n">
        <v>31</v>
      </c>
      <c r="AH56" t="n">
        <v>535028.9768173271</v>
      </c>
    </row>
    <row r="57">
      <c r="A57" t="n">
        <v>55</v>
      </c>
      <c r="B57" t="n">
        <v>55</v>
      </c>
      <c r="C57" t="inlineStr">
        <is>
          <t xml:space="preserve">CONCLUIDO	</t>
        </is>
      </c>
      <c r="D57" t="n">
        <v>3.7851</v>
      </c>
      <c r="E57" t="n">
        <v>26.42</v>
      </c>
      <c r="F57" t="n">
        <v>24.05</v>
      </c>
      <c r="G57" t="n">
        <v>120.24</v>
      </c>
      <c r="H57" t="n">
        <v>1.94</v>
      </c>
      <c r="I57" t="n">
        <v>12</v>
      </c>
      <c r="J57" t="n">
        <v>134.13</v>
      </c>
      <c r="K57" t="n">
        <v>43.4</v>
      </c>
      <c r="L57" t="n">
        <v>14.75</v>
      </c>
      <c r="M57" t="n">
        <v>10</v>
      </c>
      <c r="N57" t="n">
        <v>20.98</v>
      </c>
      <c r="O57" t="n">
        <v>16776.22</v>
      </c>
      <c r="P57" t="n">
        <v>207.83</v>
      </c>
      <c r="Q57" t="n">
        <v>452.59</v>
      </c>
      <c r="R57" t="n">
        <v>72.67</v>
      </c>
      <c r="S57" t="n">
        <v>57.64</v>
      </c>
      <c r="T57" t="n">
        <v>5411.67</v>
      </c>
      <c r="U57" t="n">
        <v>0.79</v>
      </c>
      <c r="V57" t="n">
        <v>0.88</v>
      </c>
      <c r="W57" t="n">
        <v>6.82</v>
      </c>
      <c r="X57" t="n">
        <v>0.32</v>
      </c>
      <c r="Y57" t="n">
        <v>1</v>
      </c>
      <c r="Z57" t="n">
        <v>10</v>
      </c>
      <c r="AA57" t="n">
        <v>431.023951576767</v>
      </c>
      <c r="AB57" t="n">
        <v>589.7459859820352</v>
      </c>
      <c r="AC57" t="n">
        <v>533.4614567935988</v>
      </c>
      <c r="AD57" t="n">
        <v>431023.951576767</v>
      </c>
      <c r="AE57" t="n">
        <v>589745.9859820352</v>
      </c>
      <c r="AF57" t="n">
        <v>2.527849204402826e-05</v>
      </c>
      <c r="AG57" t="n">
        <v>31</v>
      </c>
      <c r="AH57" t="n">
        <v>533461.4567935988</v>
      </c>
    </row>
    <row r="58">
      <c r="A58" t="n">
        <v>56</v>
      </c>
      <c r="B58" t="n">
        <v>55</v>
      </c>
      <c r="C58" t="inlineStr">
        <is>
          <t xml:space="preserve">CONCLUIDO	</t>
        </is>
      </c>
      <c r="D58" t="n">
        <v>3.7948</v>
      </c>
      <c r="E58" t="n">
        <v>26.35</v>
      </c>
      <c r="F58" t="n">
        <v>24</v>
      </c>
      <c r="G58" t="n">
        <v>130.94</v>
      </c>
      <c r="H58" t="n">
        <v>1.97</v>
      </c>
      <c r="I58" t="n">
        <v>11</v>
      </c>
      <c r="J58" t="n">
        <v>134.46</v>
      </c>
      <c r="K58" t="n">
        <v>43.4</v>
      </c>
      <c r="L58" t="n">
        <v>15</v>
      </c>
      <c r="M58" t="n">
        <v>9</v>
      </c>
      <c r="N58" t="n">
        <v>21.06</v>
      </c>
      <c r="O58" t="n">
        <v>16817.7</v>
      </c>
      <c r="P58" t="n">
        <v>207.19</v>
      </c>
      <c r="Q58" t="n">
        <v>452.58</v>
      </c>
      <c r="R58" t="n">
        <v>71.3</v>
      </c>
      <c r="S58" t="n">
        <v>57.64</v>
      </c>
      <c r="T58" t="n">
        <v>4735.42</v>
      </c>
      <c r="U58" t="n">
        <v>0.8100000000000001</v>
      </c>
      <c r="V58" t="n">
        <v>0.88</v>
      </c>
      <c r="W58" t="n">
        <v>6.82</v>
      </c>
      <c r="X58" t="n">
        <v>0.28</v>
      </c>
      <c r="Y58" t="n">
        <v>1</v>
      </c>
      <c r="Z58" t="n">
        <v>10</v>
      </c>
      <c r="AA58" t="n">
        <v>430.1757317637696</v>
      </c>
      <c r="AB58" t="n">
        <v>588.585414213075</v>
      </c>
      <c r="AC58" t="n">
        <v>532.4116483653955</v>
      </c>
      <c r="AD58" t="n">
        <v>430175.7317637696</v>
      </c>
      <c r="AE58" t="n">
        <v>588585.414213075</v>
      </c>
      <c r="AF58" t="n">
        <v>2.534327272956552e-05</v>
      </c>
      <c r="AG58" t="n">
        <v>31</v>
      </c>
      <c r="AH58" t="n">
        <v>532411.6483653955</v>
      </c>
    </row>
    <row r="59">
      <c r="A59" t="n">
        <v>57</v>
      </c>
      <c r="B59" t="n">
        <v>55</v>
      </c>
      <c r="C59" t="inlineStr">
        <is>
          <t xml:space="preserve">CONCLUIDO	</t>
        </is>
      </c>
      <c r="D59" t="n">
        <v>3.7945</v>
      </c>
      <c r="E59" t="n">
        <v>26.35</v>
      </c>
      <c r="F59" t="n">
        <v>24.01</v>
      </c>
      <c r="G59" t="n">
        <v>130.95</v>
      </c>
      <c r="H59" t="n">
        <v>2</v>
      </c>
      <c r="I59" t="n">
        <v>11</v>
      </c>
      <c r="J59" t="n">
        <v>134.8</v>
      </c>
      <c r="K59" t="n">
        <v>43.4</v>
      </c>
      <c r="L59" t="n">
        <v>15.25</v>
      </c>
      <c r="M59" t="n">
        <v>9</v>
      </c>
      <c r="N59" t="n">
        <v>21.15</v>
      </c>
      <c r="O59" t="n">
        <v>16859.1</v>
      </c>
      <c r="P59" t="n">
        <v>207.2</v>
      </c>
      <c r="Q59" t="n">
        <v>452.57</v>
      </c>
      <c r="R59" t="n">
        <v>71.52</v>
      </c>
      <c r="S59" t="n">
        <v>57.64</v>
      </c>
      <c r="T59" t="n">
        <v>4842.56</v>
      </c>
      <c r="U59" t="n">
        <v>0.8100000000000001</v>
      </c>
      <c r="V59" t="n">
        <v>0.88</v>
      </c>
      <c r="W59" t="n">
        <v>6.81</v>
      </c>
      <c r="X59" t="n">
        <v>0.28</v>
      </c>
      <c r="Y59" t="n">
        <v>1</v>
      </c>
      <c r="Z59" t="n">
        <v>10</v>
      </c>
      <c r="AA59" t="n">
        <v>430.2032955551305</v>
      </c>
      <c r="AB59" t="n">
        <v>588.6231282084435</v>
      </c>
      <c r="AC59" t="n">
        <v>532.4457629899781</v>
      </c>
      <c r="AD59" t="n">
        <v>430203.2955551305</v>
      </c>
      <c r="AE59" t="n">
        <v>588623.1282084435</v>
      </c>
      <c r="AF59" t="n">
        <v>2.534126920320869e-05</v>
      </c>
      <c r="AG59" t="n">
        <v>31</v>
      </c>
      <c r="AH59" t="n">
        <v>532445.7629899781</v>
      </c>
    </row>
    <row r="60">
      <c r="A60" t="n">
        <v>58</v>
      </c>
      <c r="B60" t="n">
        <v>55</v>
      </c>
      <c r="C60" t="inlineStr">
        <is>
          <t xml:space="preserve">CONCLUIDO	</t>
        </is>
      </c>
      <c r="D60" t="n">
        <v>3.7943</v>
      </c>
      <c r="E60" t="n">
        <v>26.36</v>
      </c>
      <c r="F60" t="n">
        <v>24.01</v>
      </c>
      <c r="G60" t="n">
        <v>130.96</v>
      </c>
      <c r="H60" t="n">
        <v>2.03</v>
      </c>
      <c r="I60" t="n">
        <v>11</v>
      </c>
      <c r="J60" t="n">
        <v>135.13</v>
      </c>
      <c r="K60" t="n">
        <v>43.4</v>
      </c>
      <c r="L60" t="n">
        <v>15.5</v>
      </c>
      <c r="M60" t="n">
        <v>9</v>
      </c>
      <c r="N60" t="n">
        <v>21.23</v>
      </c>
      <c r="O60" t="n">
        <v>16900.52</v>
      </c>
      <c r="P60" t="n">
        <v>206.61</v>
      </c>
      <c r="Q60" t="n">
        <v>452.58</v>
      </c>
      <c r="R60" t="n">
        <v>71.51000000000001</v>
      </c>
      <c r="S60" t="n">
        <v>57.64</v>
      </c>
      <c r="T60" t="n">
        <v>4839.46</v>
      </c>
      <c r="U60" t="n">
        <v>0.8100000000000001</v>
      </c>
      <c r="V60" t="n">
        <v>0.88</v>
      </c>
      <c r="W60" t="n">
        <v>6.82</v>
      </c>
      <c r="X60" t="n">
        <v>0.28</v>
      </c>
      <c r="Y60" t="n">
        <v>1</v>
      </c>
      <c r="Z60" t="n">
        <v>10</v>
      </c>
      <c r="AA60" t="n">
        <v>429.8353094625228</v>
      </c>
      <c r="AB60" t="n">
        <v>588.1196334021371</v>
      </c>
      <c r="AC60" t="n">
        <v>531.9903210213262</v>
      </c>
      <c r="AD60" t="n">
        <v>429835.3094625229</v>
      </c>
      <c r="AE60" t="n">
        <v>588119.6334021371</v>
      </c>
      <c r="AF60" t="n">
        <v>2.533993351897081e-05</v>
      </c>
      <c r="AG60" t="n">
        <v>31</v>
      </c>
      <c r="AH60" t="n">
        <v>531990.3210213261</v>
      </c>
    </row>
    <row r="61">
      <c r="A61" t="n">
        <v>59</v>
      </c>
      <c r="B61" t="n">
        <v>55</v>
      </c>
      <c r="C61" t="inlineStr">
        <is>
          <t xml:space="preserve">CONCLUIDO	</t>
        </is>
      </c>
      <c r="D61" t="n">
        <v>3.7957</v>
      </c>
      <c r="E61" t="n">
        <v>26.35</v>
      </c>
      <c r="F61" t="n">
        <v>24</v>
      </c>
      <c r="G61" t="n">
        <v>130.9</v>
      </c>
      <c r="H61" t="n">
        <v>2.06</v>
      </c>
      <c r="I61" t="n">
        <v>11</v>
      </c>
      <c r="J61" t="n">
        <v>135.47</v>
      </c>
      <c r="K61" t="n">
        <v>43.4</v>
      </c>
      <c r="L61" t="n">
        <v>15.75</v>
      </c>
      <c r="M61" t="n">
        <v>9</v>
      </c>
      <c r="N61" t="n">
        <v>21.32</v>
      </c>
      <c r="O61" t="n">
        <v>16941.98</v>
      </c>
      <c r="P61" t="n">
        <v>205.98</v>
      </c>
      <c r="Q61" t="n">
        <v>452.59</v>
      </c>
      <c r="R61" t="n">
        <v>71.13</v>
      </c>
      <c r="S61" t="n">
        <v>57.64</v>
      </c>
      <c r="T61" t="n">
        <v>4649.99</v>
      </c>
      <c r="U61" t="n">
        <v>0.8100000000000001</v>
      </c>
      <c r="V61" t="n">
        <v>0.88</v>
      </c>
      <c r="W61" t="n">
        <v>6.82</v>
      </c>
      <c r="X61" t="n">
        <v>0.27</v>
      </c>
      <c r="Y61" t="n">
        <v>1</v>
      </c>
      <c r="Z61" t="n">
        <v>10</v>
      </c>
      <c r="AA61" t="n">
        <v>429.3682582157599</v>
      </c>
      <c r="AB61" t="n">
        <v>587.4805932814691</v>
      </c>
      <c r="AC61" t="n">
        <v>531.4122699928762</v>
      </c>
      <c r="AD61" t="n">
        <v>429368.2582157599</v>
      </c>
      <c r="AE61" t="n">
        <v>587480.5932814691</v>
      </c>
      <c r="AF61" t="n">
        <v>2.534928330863598e-05</v>
      </c>
      <c r="AG61" t="n">
        <v>31</v>
      </c>
      <c r="AH61" t="n">
        <v>531412.2699928762</v>
      </c>
    </row>
    <row r="62">
      <c r="A62" t="n">
        <v>60</v>
      </c>
      <c r="B62" t="n">
        <v>55</v>
      </c>
      <c r="C62" t="inlineStr">
        <is>
          <t xml:space="preserve">CONCLUIDO	</t>
        </is>
      </c>
      <c r="D62" t="n">
        <v>3.795</v>
      </c>
      <c r="E62" t="n">
        <v>26.35</v>
      </c>
      <c r="F62" t="n">
        <v>24</v>
      </c>
      <c r="G62" t="n">
        <v>130.93</v>
      </c>
      <c r="H62" t="n">
        <v>2.08</v>
      </c>
      <c r="I62" t="n">
        <v>11</v>
      </c>
      <c r="J62" t="n">
        <v>135.81</v>
      </c>
      <c r="K62" t="n">
        <v>43.4</v>
      </c>
      <c r="L62" t="n">
        <v>16</v>
      </c>
      <c r="M62" t="n">
        <v>9</v>
      </c>
      <c r="N62" t="n">
        <v>21.41</v>
      </c>
      <c r="O62" t="n">
        <v>16983.46</v>
      </c>
      <c r="P62" t="n">
        <v>204.54</v>
      </c>
      <c r="Q62" t="n">
        <v>452.58</v>
      </c>
      <c r="R62" t="n">
        <v>71.38</v>
      </c>
      <c r="S62" t="n">
        <v>57.64</v>
      </c>
      <c r="T62" t="n">
        <v>4771.45</v>
      </c>
      <c r="U62" t="n">
        <v>0.8100000000000001</v>
      </c>
      <c r="V62" t="n">
        <v>0.88</v>
      </c>
      <c r="W62" t="n">
        <v>6.81</v>
      </c>
      <c r="X62" t="n">
        <v>0.28</v>
      </c>
      <c r="Y62" t="n">
        <v>1</v>
      </c>
      <c r="Z62" t="n">
        <v>10</v>
      </c>
      <c r="AA62" t="n">
        <v>428.4787185378196</v>
      </c>
      <c r="AB62" t="n">
        <v>586.2634858503902</v>
      </c>
      <c r="AC62" t="n">
        <v>530.3113215867986</v>
      </c>
      <c r="AD62" t="n">
        <v>428478.7185378196</v>
      </c>
      <c r="AE62" t="n">
        <v>586263.4858503903</v>
      </c>
      <c r="AF62" t="n">
        <v>2.534460841380339e-05</v>
      </c>
      <c r="AG62" t="n">
        <v>31</v>
      </c>
      <c r="AH62" t="n">
        <v>530311.3215867986</v>
      </c>
    </row>
    <row r="63">
      <c r="A63" t="n">
        <v>61</v>
      </c>
      <c r="B63" t="n">
        <v>55</v>
      </c>
      <c r="C63" t="inlineStr">
        <is>
          <t xml:space="preserve">CONCLUIDO	</t>
        </is>
      </c>
      <c r="D63" t="n">
        <v>3.8009</v>
      </c>
      <c r="E63" t="n">
        <v>26.31</v>
      </c>
      <c r="F63" t="n">
        <v>23.99</v>
      </c>
      <c r="G63" t="n">
        <v>143.92</v>
      </c>
      <c r="H63" t="n">
        <v>2.11</v>
      </c>
      <c r="I63" t="n">
        <v>10</v>
      </c>
      <c r="J63" t="n">
        <v>136.14</v>
      </c>
      <c r="K63" t="n">
        <v>43.4</v>
      </c>
      <c r="L63" t="n">
        <v>16.25</v>
      </c>
      <c r="M63" t="n">
        <v>8</v>
      </c>
      <c r="N63" t="n">
        <v>21.49</v>
      </c>
      <c r="O63" t="n">
        <v>17024.98</v>
      </c>
      <c r="P63" t="n">
        <v>203</v>
      </c>
      <c r="Q63" t="n">
        <v>452.57</v>
      </c>
      <c r="R63" t="n">
        <v>70.88</v>
      </c>
      <c r="S63" t="n">
        <v>57.64</v>
      </c>
      <c r="T63" t="n">
        <v>4528.18</v>
      </c>
      <c r="U63" t="n">
        <v>0.8100000000000001</v>
      </c>
      <c r="V63" t="n">
        <v>0.88</v>
      </c>
      <c r="W63" t="n">
        <v>6.81</v>
      </c>
      <c r="X63" t="n">
        <v>0.26</v>
      </c>
      <c r="Y63" t="n">
        <v>1</v>
      </c>
      <c r="Z63" t="n">
        <v>10</v>
      </c>
      <c r="AA63" t="n">
        <v>427.2537362056755</v>
      </c>
      <c r="AB63" t="n">
        <v>584.5874109811446</v>
      </c>
      <c r="AC63" t="n">
        <v>528.7952089506878</v>
      </c>
      <c r="AD63" t="n">
        <v>427253.7362056755</v>
      </c>
      <c r="AE63" t="n">
        <v>584587.4109811445</v>
      </c>
      <c r="AF63" t="n">
        <v>2.53840110988209e-05</v>
      </c>
      <c r="AG63" t="n">
        <v>31</v>
      </c>
      <c r="AH63" t="n">
        <v>528795.2089506878</v>
      </c>
    </row>
    <row r="64">
      <c r="A64" t="n">
        <v>62</v>
      </c>
      <c r="B64" t="n">
        <v>55</v>
      </c>
      <c r="C64" t="inlineStr">
        <is>
          <t xml:space="preserve">CONCLUIDO	</t>
        </is>
      </c>
      <c r="D64" t="n">
        <v>3.8031</v>
      </c>
      <c r="E64" t="n">
        <v>26.29</v>
      </c>
      <c r="F64" t="n">
        <v>23.97</v>
      </c>
      <c r="G64" t="n">
        <v>143.83</v>
      </c>
      <c r="H64" t="n">
        <v>2.14</v>
      </c>
      <c r="I64" t="n">
        <v>10</v>
      </c>
      <c r="J64" t="n">
        <v>136.48</v>
      </c>
      <c r="K64" t="n">
        <v>43.4</v>
      </c>
      <c r="L64" t="n">
        <v>16.5</v>
      </c>
      <c r="M64" t="n">
        <v>7</v>
      </c>
      <c r="N64" t="n">
        <v>21.58</v>
      </c>
      <c r="O64" t="n">
        <v>17066.53</v>
      </c>
      <c r="P64" t="n">
        <v>203.15</v>
      </c>
      <c r="Q64" t="n">
        <v>452.62</v>
      </c>
      <c r="R64" t="n">
        <v>70.40000000000001</v>
      </c>
      <c r="S64" t="n">
        <v>57.64</v>
      </c>
      <c r="T64" t="n">
        <v>4289.42</v>
      </c>
      <c r="U64" t="n">
        <v>0.82</v>
      </c>
      <c r="V64" t="n">
        <v>0.88</v>
      </c>
      <c r="W64" t="n">
        <v>6.81</v>
      </c>
      <c r="X64" t="n">
        <v>0.25</v>
      </c>
      <c r="Y64" t="n">
        <v>1</v>
      </c>
      <c r="Z64" t="n">
        <v>10</v>
      </c>
      <c r="AA64" t="n">
        <v>427.2438596267243</v>
      </c>
      <c r="AB64" t="n">
        <v>584.5738974100994</v>
      </c>
      <c r="AC64" t="n">
        <v>528.7829850958967</v>
      </c>
      <c r="AD64" t="n">
        <v>427243.8596267243</v>
      </c>
      <c r="AE64" t="n">
        <v>584573.8974100994</v>
      </c>
      <c r="AF64" t="n">
        <v>2.53987036254376e-05</v>
      </c>
      <c r="AG64" t="n">
        <v>31</v>
      </c>
      <c r="AH64" t="n">
        <v>528782.9850958968</v>
      </c>
    </row>
    <row r="65">
      <c r="A65" t="n">
        <v>63</v>
      </c>
      <c r="B65" t="n">
        <v>55</v>
      </c>
      <c r="C65" t="inlineStr">
        <is>
          <t xml:space="preserve">CONCLUIDO	</t>
        </is>
      </c>
      <c r="D65" t="n">
        <v>3.8015</v>
      </c>
      <c r="E65" t="n">
        <v>26.31</v>
      </c>
      <c r="F65" t="n">
        <v>23.98</v>
      </c>
      <c r="G65" t="n">
        <v>143.9</v>
      </c>
      <c r="H65" t="n">
        <v>2.16</v>
      </c>
      <c r="I65" t="n">
        <v>10</v>
      </c>
      <c r="J65" t="n">
        <v>136.82</v>
      </c>
      <c r="K65" t="n">
        <v>43.4</v>
      </c>
      <c r="L65" t="n">
        <v>16.75</v>
      </c>
      <c r="M65" t="n">
        <v>6</v>
      </c>
      <c r="N65" t="n">
        <v>21.67</v>
      </c>
      <c r="O65" t="n">
        <v>17108.1</v>
      </c>
      <c r="P65" t="n">
        <v>202.98</v>
      </c>
      <c r="Q65" t="n">
        <v>452.59</v>
      </c>
      <c r="R65" t="n">
        <v>70.59999999999999</v>
      </c>
      <c r="S65" t="n">
        <v>57.64</v>
      </c>
      <c r="T65" t="n">
        <v>4388.59</v>
      </c>
      <c r="U65" t="n">
        <v>0.82</v>
      </c>
      <c r="V65" t="n">
        <v>0.88</v>
      </c>
      <c r="W65" t="n">
        <v>6.81</v>
      </c>
      <c r="X65" t="n">
        <v>0.26</v>
      </c>
      <c r="Y65" t="n">
        <v>1</v>
      </c>
      <c r="Z65" t="n">
        <v>10</v>
      </c>
      <c r="AA65" t="n">
        <v>427.2081896901952</v>
      </c>
      <c r="AB65" t="n">
        <v>584.525092229294</v>
      </c>
      <c r="AC65" t="n">
        <v>528.7388378130488</v>
      </c>
      <c r="AD65" t="n">
        <v>427208.1896901953</v>
      </c>
      <c r="AE65" t="n">
        <v>584525.092229294</v>
      </c>
      <c r="AF65" t="n">
        <v>2.538801815153455e-05</v>
      </c>
      <c r="AG65" t="n">
        <v>31</v>
      </c>
      <c r="AH65" t="n">
        <v>528738.8378130489</v>
      </c>
    </row>
    <row r="66">
      <c r="A66" t="n">
        <v>64</v>
      </c>
      <c r="B66" t="n">
        <v>55</v>
      </c>
      <c r="C66" t="inlineStr">
        <is>
          <t xml:space="preserve">CONCLUIDO	</t>
        </is>
      </c>
      <c r="D66" t="n">
        <v>3.8015</v>
      </c>
      <c r="E66" t="n">
        <v>26.31</v>
      </c>
      <c r="F66" t="n">
        <v>23.98</v>
      </c>
      <c r="G66" t="n">
        <v>143.89</v>
      </c>
      <c r="H66" t="n">
        <v>2.19</v>
      </c>
      <c r="I66" t="n">
        <v>10</v>
      </c>
      <c r="J66" t="n">
        <v>137.15</v>
      </c>
      <c r="K66" t="n">
        <v>43.4</v>
      </c>
      <c r="L66" t="n">
        <v>17</v>
      </c>
      <c r="M66" t="n">
        <v>4</v>
      </c>
      <c r="N66" t="n">
        <v>21.75</v>
      </c>
      <c r="O66" t="n">
        <v>17149.71</v>
      </c>
      <c r="P66" t="n">
        <v>202.83</v>
      </c>
      <c r="Q66" t="n">
        <v>452.63</v>
      </c>
      <c r="R66" t="n">
        <v>70.53</v>
      </c>
      <c r="S66" t="n">
        <v>57.64</v>
      </c>
      <c r="T66" t="n">
        <v>4354.97</v>
      </c>
      <c r="U66" t="n">
        <v>0.82</v>
      </c>
      <c r="V66" t="n">
        <v>0.88</v>
      </c>
      <c r="W66" t="n">
        <v>6.82</v>
      </c>
      <c r="X66" t="n">
        <v>0.26</v>
      </c>
      <c r="Y66" t="n">
        <v>1</v>
      </c>
      <c r="Z66" t="n">
        <v>10</v>
      </c>
      <c r="AA66" t="n">
        <v>427.1127544047034</v>
      </c>
      <c r="AB66" t="n">
        <v>584.3945134613764</v>
      </c>
      <c r="AC66" t="n">
        <v>528.620721299473</v>
      </c>
      <c r="AD66" t="n">
        <v>427112.7544047034</v>
      </c>
      <c r="AE66" t="n">
        <v>584394.5134613764</v>
      </c>
      <c r="AF66" t="n">
        <v>2.538801815153455e-05</v>
      </c>
      <c r="AG66" t="n">
        <v>31</v>
      </c>
      <c r="AH66" t="n">
        <v>528620.721299473</v>
      </c>
    </row>
    <row r="67">
      <c r="A67" t="n">
        <v>65</v>
      </c>
      <c r="B67" t="n">
        <v>55</v>
      </c>
      <c r="C67" t="inlineStr">
        <is>
          <t xml:space="preserve">CONCLUIDO	</t>
        </is>
      </c>
      <c r="D67" t="n">
        <v>3.801</v>
      </c>
      <c r="E67" t="n">
        <v>26.31</v>
      </c>
      <c r="F67" t="n">
        <v>23.99</v>
      </c>
      <c r="G67" t="n">
        <v>143.91</v>
      </c>
      <c r="H67" t="n">
        <v>2.22</v>
      </c>
      <c r="I67" t="n">
        <v>10</v>
      </c>
      <c r="J67" t="n">
        <v>137.49</v>
      </c>
      <c r="K67" t="n">
        <v>43.4</v>
      </c>
      <c r="L67" t="n">
        <v>17.25</v>
      </c>
      <c r="M67" t="n">
        <v>4</v>
      </c>
      <c r="N67" t="n">
        <v>21.84</v>
      </c>
      <c r="O67" t="n">
        <v>17191.35</v>
      </c>
      <c r="P67" t="n">
        <v>202.61</v>
      </c>
      <c r="Q67" t="n">
        <v>452.61</v>
      </c>
      <c r="R67" t="n">
        <v>70.58</v>
      </c>
      <c r="S67" t="n">
        <v>57.64</v>
      </c>
      <c r="T67" t="n">
        <v>4379.34</v>
      </c>
      <c r="U67" t="n">
        <v>0.82</v>
      </c>
      <c r="V67" t="n">
        <v>0.88</v>
      </c>
      <c r="W67" t="n">
        <v>6.82</v>
      </c>
      <c r="X67" t="n">
        <v>0.26</v>
      </c>
      <c r="Y67" t="n">
        <v>1</v>
      </c>
      <c r="Z67" t="n">
        <v>10</v>
      </c>
      <c r="AA67" t="n">
        <v>427.0016040612184</v>
      </c>
      <c r="AB67" t="n">
        <v>584.2424326578131</v>
      </c>
      <c r="AC67" t="n">
        <v>528.4831548743549</v>
      </c>
      <c r="AD67" t="n">
        <v>427001.6040612184</v>
      </c>
      <c r="AE67" t="n">
        <v>584242.4326578131</v>
      </c>
      <c r="AF67" t="n">
        <v>2.538467894093985e-05</v>
      </c>
      <c r="AG67" t="n">
        <v>31</v>
      </c>
      <c r="AH67" t="n">
        <v>528483.154874355</v>
      </c>
    </row>
    <row r="68">
      <c r="A68" t="n">
        <v>66</v>
      </c>
      <c r="B68" t="n">
        <v>55</v>
      </c>
      <c r="C68" t="inlineStr">
        <is>
          <t xml:space="preserve">CONCLUIDO	</t>
        </is>
      </c>
      <c r="D68" t="n">
        <v>3.8007</v>
      </c>
      <c r="E68" t="n">
        <v>26.31</v>
      </c>
      <c r="F68" t="n">
        <v>23.99</v>
      </c>
      <c r="G68" t="n">
        <v>143.93</v>
      </c>
      <c r="H68" t="n">
        <v>2.24</v>
      </c>
      <c r="I68" t="n">
        <v>10</v>
      </c>
      <c r="J68" t="n">
        <v>137.83</v>
      </c>
      <c r="K68" t="n">
        <v>43.4</v>
      </c>
      <c r="L68" t="n">
        <v>17.5</v>
      </c>
      <c r="M68" t="n">
        <v>3</v>
      </c>
      <c r="N68" t="n">
        <v>21.93</v>
      </c>
      <c r="O68" t="n">
        <v>17233.02</v>
      </c>
      <c r="P68" t="n">
        <v>202.7</v>
      </c>
      <c r="Q68" t="n">
        <v>452.62</v>
      </c>
      <c r="R68" t="n">
        <v>70.59999999999999</v>
      </c>
      <c r="S68" t="n">
        <v>57.64</v>
      </c>
      <c r="T68" t="n">
        <v>4386.65</v>
      </c>
      <c r="U68" t="n">
        <v>0.82</v>
      </c>
      <c r="V68" t="n">
        <v>0.88</v>
      </c>
      <c r="W68" t="n">
        <v>6.82</v>
      </c>
      <c r="X68" t="n">
        <v>0.26</v>
      </c>
      <c r="Y68" t="n">
        <v>1</v>
      </c>
      <c r="Z68" t="n">
        <v>10</v>
      </c>
      <c r="AA68" t="n">
        <v>427.0707616088969</v>
      </c>
      <c r="AB68" t="n">
        <v>584.3370570655626</v>
      </c>
      <c r="AC68" t="n">
        <v>528.568748461435</v>
      </c>
      <c r="AD68" t="n">
        <v>427070.761608897</v>
      </c>
      <c r="AE68" t="n">
        <v>584337.0570655626</v>
      </c>
      <c r="AF68" t="n">
        <v>2.538267541458302e-05</v>
      </c>
      <c r="AG68" t="n">
        <v>31</v>
      </c>
      <c r="AH68" t="n">
        <v>528568.748461435</v>
      </c>
    </row>
    <row r="69">
      <c r="A69" t="n">
        <v>67</v>
      </c>
      <c r="B69" t="n">
        <v>55</v>
      </c>
      <c r="C69" t="inlineStr">
        <is>
          <t xml:space="preserve">CONCLUIDO	</t>
        </is>
      </c>
      <c r="D69" t="n">
        <v>3.7994</v>
      </c>
      <c r="E69" t="n">
        <v>26.32</v>
      </c>
      <c r="F69" t="n">
        <v>24</v>
      </c>
      <c r="G69" t="n">
        <v>143.98</v>
      </c>
      <c r="H69" t="n">
        <v>2.27</v>
      </c>
      <c r="I69" t="n">
        <v>10</v>
      </c>
      <c r="J69" t="n">
        <v>138.17</v>
      </c>
      <c r="K69" t="n">
        <v>43.4</v>
      </c>
      <c r="L69" t="n">
        <v>17.75</v>
      </c>
      <c r="M69" t="n">
        <v>1</v>
      </c>
      <c r="N69" t="n">
        <v>22.02</v>
      </c>
      <c r="O69" t="n">
        <v>17274.72</v>
      </c>
      <c r="P69" t="n">
        <v>202.82</v>
      </c>
      <c r="Q69" t="n">
        <v>452.59</v>
      </c>
      <c r="R69" t="n">
        <v>70.90000000000001</v>
      </c>
      <c r="S69" t="n">
        <v>57.64</v>
      </c>
      <c r="T69" t="n">
        <v>4538.69</v>
      </c>
      <c r="U69" t="n">
        <v>0.8100000000000001</v>
      </c>
      <c r="V69" t="n">
        <v>0.88</v>
      </c>
      <c r="W69" t="n">
        <v>6.82</v>
      </c>
      <c r="X69" t="n">
        <v>0.27</v>
      </c>
      <c r="Y69" t="n">
        <v>1</v>
      </c>
      <c r="Z69" t="n">
        <v>10</v>
      </c>
      <c r="AA69" t="n">
        <v>427.2077154112034</v>
      </c>
      <c r="AB69" t="n">
        <v>584.5244432998537</v>
      </c>
      <c r="AC69" t="n">
        <v>528.7382508165235</v>
      </c>
      <c r="AD69" t="n">
        <v>427207.7154112034</v>
      </c>
      <c r="AE69" t="n">
        <v>584524.4432998537</v>
      </c>
      <c r="AF69" t="n">
        <v>2.537399346703679e-05</v>
      </c>
      <c r="AG69" t="n">
        <v>31</v>
      </c>
      <c r="AH69" t="n">
        <v>528738.2508165236</v>
      </c>
    </row>
    <row r="70">
      <c r="A70" t="n">
        <v>68</v>
      </c>
      <c r="B70" t="n">
        <v>55</v>
      </c>
      <c r="C70" t="inlineStr">
        <is>
          <t xml:space="preserve">CONCLUIDO	</t>
        </is>
      </c>
      <c r="D70" t="n">
        <v>3.7989</v>
      </c>
      <c r="E70" t="n">
        <v>26.32</v>
      </c>
      <c r="F70" t="n">
        <v>24</v>
      </c>
      <c r="G70" t="n">
        <v>144</v>
      </c>
      <c r="H70" t="n">
        <v>2.3</v>
      </c>
      <c r="I70" t="n">
        <v>10</v>
      </c>
      <c r="J70" t="n">
        <v>138.51</v>
      </c>
      <c r="K70" t="n">
        <v>43.4</v>
      </c>
      <c r="L70" t="n">
        <v>18</v>
      </c>
      <c r="M70" t="n">
        <v>1</v>
      </c>
      <c r="N70" t="n">
        <v>22.11</v>
      </c>
      <c r="O70" t="n">
        <v>17316.45</v>
      </c>
      <c r="P70" t="n">
        <v>203.11</v>
      </c>
      <c r="Q70" t="n">
        <v>452.63</v>
      </c>
      <c r="R70" t="n">
        <v>70.98999999999999</v>
      </c>
      <c r="S70" t="n">
        <v>57.64</v>
      </c>
      <c r="T70" t="n">
        <v>4584.47</v>
      </c>
      <c r="U70" t="n">
        <v>0.8100000000000001</v>
      </c>
      <c r="V70" t="n">
        <v>0.88</v>
      </c>
      <c r="W70" t="n">
        <v>6.82</v>
      </c>
      <c r="X70" t="n">
        <v>0.28</v>
      </c>
      <c r="Y70" t="n">
        <v>1</v>
      </c>
      <c r="Z70" t="n">
        <v>10</v>
      </c>
      <c r="AA70" t="n">
        <v>427.4121936277194</v>
      </c>
      <c r="AB70" t="n">
        <v>584.804219416633</v>
      </c>
      <c r="AC70" t="n">
        <v>528.9913254933858</v>
      </c>
      <c r="AD70" t="n">
        <v>427412.1936277194</v>
      </c>
      <c r="AE70" t="n">
        <v>584804.219416633</v>
      </c>
      <c r="AF70" t="n">
        <v>2.537065425644209e-05</v>
      </c>
      <c r="AG70" t="n">
        <v>31</v>
      </c>
      <c r="AH70" t="n">
        <v>528991.3254933858</v>
      </c>
    </row>
    <row r="71">
      <c r="A71" t="n">
        <v>69</v>
      </c>
      <c r="B71" t="n">
        <v>55</v>
      </c>
      <c r="C71" t="inlineStr">
        <is>
          <t xml:space="preserve">CONCLUIDO	</t>
        </is>
      </c>
      <c r="D71" t="n">
        <v>3.7987</v>
      </c>
      <c r="E71" t="n">
        <v>26.32</v>
      </c>
      <c r="F71" t="n">
        <v>24</v>
      </c>
      <c r="G71" t="n">
        <v>144.01</v>
      </c>
      <c r="H71" t="n">
        <v>2.32</v>
      </c>
      <c r="I71" t="n">
        <v>10</v>
      </c>
      <c r="J71" t="n">
        <v>138.85</v>
      </c>
      <c r="K71" t="n">
        <v>43.4</v>
      </c>
      <c r="L71" t="n">
        <v>18.25</v>
      </c>
      <c r="M71" t="n">
        <v>1</v>
      </c>
      <c r="N71" t="n">
        <v>22.2</v>
      </c>
      <c r="O71" t="n">
        <v>17358.22</v>
      </c>
      <c r="P71" t="n">
        <v>203.56</v>
      </c>
      <c r="Q71" t="n">
        <v>452.59</v>
      </c>
      <c r="R71" t="n">
        <v>71.06999999999999</v>
      </c>
      <c r="S71" t="n">
        <v>57.64</v>
      </c>
      <c r="T71" t="n">
        <v>4622.52</v>
      </c>
      <c r="U71" t="n">
        <v>0.8100000000000001</v>
      </c>
      <c r="V71" t="n">
        <v>0.88</v>
      </c>
      <c r="W71" t="n">
        <v>6.82</v>
      </c>
      <c r="X71" t="n">
        <v>0.28</v>
      </c>
      <c r="Y71" t="n">
        <v>1</v>
      </c>
      <c r="Z71" t="n">
        <v>10</v>
      </c>
      <c r="AA71" t="n">
        <v>427.7066591897522</v>
      </c>
      <c r="AB71" t="n">
        <v>585.2071201895101</v>
      </c>
      <c r="AC71" t="n">
        <v>529.3557739819743</v>
      </c>
      <c r="AD71" t="n">
        <v>427706.6591897522</v>
      </c>
      <c r="AE71" t="n">
        <v>585207.1201895101</v>
      </c>
      <c r="AF71" t="n">
        <v>2.536931857220421e-05</v>
      </c>
      <c r="AG71" t="n">
        <v>31</v>
      </c>
      <c r="AH71" t="n">
        <v>529355.7739819742</v>
      </c>
    </row>
    <row r="72">
      <c r="A72" t="n">
        <v>70</v>
      </c>
      <c r="B72" t="n">
        <v>55</v>
      </c>
      <c r="C72" t="inlineStr">
        <is>
          <t xml:space="preserve">CONCLUIDO	</t>
        </is>
      </c>
      <c r="D72" t="n">
        <v>3.7983</v>
      </c>
      <c r="E72" t="n">
        <v>26.33</v>
      </c>
      <c r="F72" t="n">
        <v>24</v>
      </c>
      <c r="G72" t="n">
        <v>144.03</v>
      </c>
      <c r="H72" t="n">
        <v>2.35</v>
      </c>
      <c r="I72" t="n">
        <v>10</v>
      </c>
      <c r="J72" t="n">
        <v>139.18</v>
      </c>
      <c r="K72" t="n">
        <v>43.4</v>
      </c>
      <c r="L72" t="n">
        <v>18.5</v>
      </c>
      <c r="M72" t="n">
        <v>1</v>
      </c>
      <c r="N72" t="n">
        <v>22.28</v>
      </c>
      <c r="O72" t="n">
        <v>17400.01</v>
      </c>
      <c r="P72" t="n">
        <v>203.78</v>
      </c>
      <c r="Q72" t="n">
        <v>452.6</v>
      </c>
      <c r="R72" t="n">
        <v>71.04000000000001</v>
      </c>
      <c r="S72" t="n">
        <v>57.64</v>
      </c>
      <c r="T72" t="n">
        <v>4607.53</v>
      </c>
      <c r="U72" t="n">
        <v>0.8100000000000001</v>
      </c>
      <c r="V72" t="n">
        <v>0.88</v>
      </c>
      <c r="W72" t="n">
        <v>6.82</v>
      </c>
      <c r="X72" t="n">
        <v>0.28</v>
      </c>
      <c r="Y72" t="n">
        <v>1</v>
      </c>
      <c r="Z72" t="n">
        <v>10</v>
      </c>
      <c r="AA72" t="n">
        <v>427.8626788922153</v>
      </c>
      <c r="AB72" t="n">
        <v>585.4205932295237</v>
      </c>
      <c r="AC72" t="n">
        <v>529.5488734546602</v>
      </c>
      <c r="AD72" t="n">
        <v>427862.6788922153</v>
      </c>
      <c r="AE72" t="n">
        <v>585420.5932295236</v>
      </c>
      <c r="AF72" t="n">
        <v>2.536664720372844e-05</v>
      </c>
      <c r="AG72" t="n">
        <v>31</v>
      </c>
      <c r="AH72" t="n">
        <v>529548.8734546602</v>
      </c>
    </row>
    <row r="73">
      <c r="A73" t="n">
        <v>71</v>
      </c>
      <c r="B73" t="n">
        <v>55</v>
      </c>
      <c r="C73" t="inlineStr">
        <is>
          <t xml:space="preserve">CONCLUIDO	</t>
        </is>
      </c>
      <c r="D73" t="n">
        <v>3.7991</v>
      </c>
      <c r="E73" t="n">
        <v>26.32</v>
      </c>
      <c r="F73" t="n">
        <v>24</v>
      </c>
      <c r="G73" t="n">
        <v>144</v>
      </c>
      <c r="H73" t="n">
        <v>2.38</v>
      </c>
      <c r="I73" t="n">
        <v>10</v>
      </c>
      <c r="J73" t="n">
        <v>139.52</v>
      </c>
      <c r="K73" t="n">
        <v>43.4</v>
      </c>
      <c r="L73" t="n">
        <v>18.75</v>
      </c>
      <c r="M73" t="n">
        <v>0</v>
      </c>
      <c r="N73" t="n">
        <v>22.37</v>
      </c>
      <c r="O73" t="n">
        <v>17441.84</v>
      </c>
      <c r="P73" t="n">
        <v>203.82</v>
      </c>
      <c r="Q73" t="n">
        <v>452.59</v>
      </c>
      <c r="R73" t="n">
        <v>70.90000000000001</v>
      </c>
      <c r="S73" t="n">
        <v>57.64</v>
      </c>
      <c r="T73" t="n">
        <v>4538.36</v>
      </c>
      <c r="U73" t="n">
        <v>0.8100000000000001</v>
      </c>
      <c r="V73" t="n">
        <v>0.88</v>
      </c>
      <c r="W73" t="n">
        <v>6.82</v>
      </c>
      <c r="X73" t="n">
        <v>0.27</v>
      </c>
      <c r="Y73" t="n">
        <v>1</v>
      </c>
      <c r="Z73" t="n">
        <v>10</v>
      </c>
      <c r="AA73" t="n">
        <v>427.8562581803251</v>
      </c>
      <c r="AB73" t="n">
        <v>585.4118081282536</v>
      </c>
      <c r="AC73" t="n">
        <v>529.5409267911255</v>
      </c>
      <c r="AD73" t="n">
        <v>427856.2581803252</v>
      </c>
      <c r="AE73" t="n">
        <v>585411.8081282536</v>
      </c>
      <c r="AF73" t="n">
        <v>2.537198994067997e-05</v>
      </c>
      <c r="AG73" t="n">
        <v>31</v>
      </c>
      <c r="AH73" t="n">
        <v>529540.9267911254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Z30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Volume de calda [L]</t>
        </is>
      </c>
      <c r="C1" s="1" t="inlineStr">
        <is>
          <t>STATUS</t>
        </is>
      </c>
      <c r="D1" s="1" t="inlineStr">
        <is>
          <t>Capacidade operacional [ha/h]</t>
        </is>
      </c>
      <c r="E1" s="1" t="inlineStr">
        <is>
          <t>Tempo de missao [h]</t>
        </is>
      </c>
      <c r="F1" s="1" t="inlineStr">
        <is>
          <t>Tempo util [h]</t>
        </is>
      </c>
      <c r="G1" s="1" t="inlineStr">
        <is>
          <t>Tempo por voo [min]</t>
        </is>
      </c>
      <c r="H1" s="1" t="inlineStr">
        <is>
          <t>Autonomia Projetada [h]</t>
        </is>
      </c>
      <c r="I1" s="1" t="inlineStr">
        <is>
          <t>N° Voos</t>
        </is>
      </c>
      <c r="J1" s="1" t="inlineStr">
        <is>
          <t>MTOW [kg]</t>
        </is>
      </c>
      <c r="K1" s="1" t="inlineStr">
        <is>
          <t>Massa Estrutura [kg]</t>
        </is>
      </c>
      <c r="L1" s="1" t="inlineStr">
        <is>
          <t>Combustível [kg]</t>
        </is>
      </c>
      <c r="M1" s="1" t="inlineStr">
        <is>
          <t>Abastecimentos</t>
        </is>
      </c>
      <c r="N1" s="1" t="inlineStr">
        <is>
          <t>Massa gerador</t>
        </is>
      </c>
      <c r="O1" s="1" t="inlineStr">
        <is>
          <t>Potência gerador [W]</t>
        </is>
      </c>
      <c r="P1" s="1" t="inlineStr">
        <is>
          <t>Combustível consumido [L]</t>
        </is>
      </c>
      <c r="Q1" s="1" t="inlineStr">
        <is>
          <t>Calda cons [L]</t>
        </is>
      </c>
      <c r="R1" s="1" t="inlineStr">
        <is>
          <t>Distância percorrida [km]</t>
        </is>
      </c>
      <c r="S1" s="1" t="inlineStr">
        <is>
          <t>Distância Pulverizando [km]</t>
        </is>
      </c>
      <c r="T1" s="1" t="inlineStr">
        <is>
          <t>RTL ACUMULADO[m]</t>
        </is>
      </c>
      <c r="U1" s="1" t="inlineStr">
        <is>
          <t>EOC [km/km]</t>
        </is>
      </c>
      <c r="V1" s="1" t="inlineStr">
        <is>
          <t>EOC [h/h]</t>
        </is>
      </c>
      <c r="W1" s="1" t="inlineStr">
        <is>
          <t>Tempo de manobra [h]</t>
        </is>
      </c>
      <c r="X1" s="1" t="inlineStr">
        <is>
          <t>Tempo rtl_rtw [h]</t>
        </is>
      </c>
      <c r="Y1" s="1" t="inlineStr">
        <is>
          <t>V pulv [m/s]</t>
        </is>
      </c>
      <c r="Z1" s="1" t="inlineStr">
        <is>
          <t>V desloc [m/s]</t>
        </is>
      </c>
    </row>
    <row r="2">
      <c r="A2" t="n">
        <v>0</v>
      </c>
      <c r="B2" t="n">
        <v>100</v>
      </c>
      <c r="C2" t="inlineStr">
        <is>
          <t xml:space="preserve">CONCLUIDO	</t>
        </is>
      </c>
      <c r="D2" t="n">
        <v>1.989</v>
      </c>
      <c r="E2" t="n">
        <v>50.28</v>
      </c>
      <c r="F2" t="n">
        <v>34.19</v>
      </c>
      <c r="G2" t="n">
        <v>5.88</v>
      </c>
      <c r="H2" t="n">
        <v>0.09</v>
      </c>
      <c r="I2" t="n">
        <v>349</v>
      </c>
      <c r="J2" t="n">
        <v>194.77</v>
      </c>
      <c r="K2" t="n">
        <v>54.38</v>
      </c>
      <c r="L2" t="n">
        <v>1</v>
      </c>
      <c r="M2" t="n">
        <v>347</v>
      </c>
      <c r="N2" t="n">
        <v>39.4</v>
      </c>
      <c r="O2" t="n">
        <v>24256.19</v>
      </c>
      <c r="P2" t="n">
        <v>481.61</v>
      </c>
      <c r="Q2" t="n">
        <v>453.46</v>
      </c>
      <c r="R2" t="n">
        <v>403.58</v>
      </c>
      <c r="S2" t="n">
        <v>57.64</v>
      </c>
      <c r="T2" t="n">
        <v>169181.7</v>
      </c>
      <c r="U2" t="n">
        <v>0.14</v>
      </c>
      <c r="V2" t="n">
        <v>0.62</v>
      </c>
      <c r="W2" t="n">
        <v>7.38</v>
      </c>
      <c r="X2" t="n">
        <v>10.44</v>
      </c>
      <c r="Y2" t="n">
        <v>1</v>
      </c>
      <c r="Z2" t="n">
        <v>10</v>
      </c>
    </row>
    <row r="3">
      <c r="A3" t="n">
        <v>1</v>
      </c>
      <c r="B3" t="n">
        <v>100</v>
      </c>
      <c r="C3" t="inlineStr">
        <is>
          <t xml:space="preserve">CONCLUIDO	</t>
        </is>
      </c>
      <c r="D3" t="n">
        <v>2.2882</v>
      </c>
      <c r="E3" t="n">
        <v>43.7</v>
      </c>
      <c r="F3" t="n">
        <v>31.27</v>
      </c>
      <c r="G3" t="n">
        <v>7.36</v>
      </c>
      <c r="H3" t="n">
        <v>0.11</v>
      </c>
      <c r="I3" t="n">
        <v>255</v>
      </c>
      <c r="J3" t="n">
        <v>195.16</v>
      </c>
      <c r="K3" t="n">
        <v>54.38</v>
      </c>
      <c r="L3" t="n">
        <v>1.25</v>
      </c>
      <c r="M3" t="n">
        <v>253</v>
      </c>
      <c r="N3" t="n">
        <v>39.53</v>
      </c>
      <c r="O3" t="n">
        <v>24303.87</v>
      </c>
      <c r="P3" t="n">
        <v>440.47</v>
      </c>
      <c r="Q3" t="n">
        <v>453.46</v>
      </c>
      <c r="R3" t="n">
        <v>308.01</v>
      </c>
      <c r="S3" t="n">
        <v>57.64</v>
      </c>
      <c r="T3" t="n">
        <v>121869.72</v>
      </c>
      <c r="U3" t="n">
        <v>0.19</v>
      </c>
      <c r="V3" t="n">
        <v>0.68</v>
      </c>
      <c r="W3" t="n">
        <v>7.22</v>
      </c>
      <c r="X3" t="n">
        <v>7.53</v>
      </c>
      <c r="Y3" t="n">
        <v>1</v>
      </c>
      <c r="Z3" t="n">
        <v>10</v>
      </c>
    </row>
    <row r="4">
      <c r="A4" t="n">
        <v>2</v>
      </c>
      <c r="B4" t="n">
        <v>100</v>
      </c>
      <c r="C4" t="inlineStr">
        <is>
          <t xml:space="preserve">CONCLUIDO	</t>
        </is>
      </c>
      <c r="D4" t="n">
        <v>2.4977</v>
      </c>
      <c r="E4" t="n">
        <v>40.04</v>
      </c>
      <c r="F4" t="n">
        <v>29.66</v>
      </c>
      <c r="G4" t="n">
        <v>8.81</v>
      </c>
      <c r="H4" t="n">
        <v>0.14</v>
      </c>
      <c r="I4" t="n">
        <v>202</v>
      </c>
      <c r="J4" t="n">
        <v>195.55</v>
      </c>
      <c r="K4" t="n">
        <v>54.38</v>
      </c>
      <c r="L4" t="n">
        <v>1.5</v>
      </c>
      <c r="M4" t="n">
        <v>200</v>
      </c>
      <c r="N4" t="n">
        <v>39.67</v>
      </c>
      <c r="O4" t="n">
        <v>24351.61</v>
      </c>
      <c r="P4" t="n">
        <v>417.73</v>
      </c>
      <c r="Q4" t="n">
        <v>453.17</v>
      </c>
      <c r="R4" t="n">
        <v>255.69</v>
      </c>
      <c r="S4" t="n">
        <v>57.64</v>
      </c>
      <c r="T4" t="n">
        <v>95974.92999999999</v>
      </c>
      <c r="U4" t="n">
        <v>0.23</v>
      </c>
      <c r="V4" t="n">
        <v>0.72</v>
      </c>
      <c r="W4" t="n">
        <v>7.13</v>
      </c>
      <c r="X4" t="n">
        <v>5.93</v>
      </c>
      <c r="Y4" t="n">
        <v>1</v>
      </c>
      <c r="Z4" t="n">
        <v>10</v>
      </c>
    </row>
    <row r="5">
      <c r="A5" t="n">
        <v>3</v>
      </c>
      <c r="B5" t="n">
        <v>100</v>
      </c>
      <c r="C5" t="inlineStr">
        <is>
          <t xml:space="preserve">CONCLUIDO	</t>
        </is>
      </c>
      <c r="D5" t="n">
        <v>2.6589</v>
      </c>
      <c r="E5" t="n">
        <v>37.61</v>
      </c>
      <c r="F5" t="n">
        <v>28.6</v>
      </c>
      <c r="G5" t="n">
        <v>10.28</v>
      </c>
      <c r="H5" t="n">
        <v>0.16</v>
      </c>
      <c r="I5" t="n">
        <v>167</v>
      </c>
      <c r="J5" t="n">
        <v>195.93</v>
      </c>
      <c r="K5" t="n">
        <v>54.38</v>
      </c>
      <c r="L5" t="n">
        <v>1.75</v>
      </c>
      <c r="M5" t="n">
        <v>165</v>
      </c>
      <c r="N5" t="n">
        <v>39.81</v>
      </c>
      <c r="O5" t="n">
        <v>24399.39</v>
      </c>
      <c r="P5" t="n">
        <v>402.51</v>
      </c>
      <c r="Q5" t="n">
        <v>453.17</v>
      </c>
      <c r="R5" t="n">
        <v>220.86</v>
      </c>
      <c r="S5" t="n">
        <v>57.64</v>
      </c>
      <c r="T5" t="n">
        <v>78731.45</v>
      </c>
      <c r="U5" t="n">
        <v>0.26</v>
      </c>
      <c r="V5" t="n">
        <v>0.74</v>
      </c>
      <c r="W5" t="n">
        <v>7.07</v>
      </c>
      <c r="X5" t="n">
        <v>4.86</v>
      </c>
      <c r="Y5" t="n">
        <v>1</v>
      </c>
      <c r="Z5" t="n">
        <v>10</v>
      </c>
    </row>
    <row r="6">
      <c r="A6" t="n">
        <v>4</v>
      </c>
      <c r="B6" t="n">
        <v>100</v>
      </c>
      <c r="C6" t="inlineStr">
        <is>
          <t xml:space="preserve">CONCLUIDO	</t>
        </is>
      </c>
      <c r="D6" t="n">
        <v>2.7853</v>
      </c>
      <c r="E6" t="n">
        <v>35.9</v>
      </c>
      <c r="F6" t="n">
        <v>27.86</v>
      </c>
      <c r="G6" t="n">
        <v>11.77</v>
      </c>
      <c r="H6" t="n">
        <v>0.18</v>
      </c>
      <c r="I6" t="n">
        <v>142</v>
      </c>
      <c r="J6" t="n">
        <v>196.32</v>
      </c>
      <c r="K6" t="n">
        <v>54.38</v>
      </c>
      <c r="L6" t="n">
        <v>2</v>
      </c>
      <c r="M6" t="n">
        <v>140</v>
      </c>
      <c r="N6" t="n">
        <v>39.95</v>
      </c>
      <c r="O6" t="n">
        <v>24447.22</v>
      </c>
      <c r="P6" t="n">
        <v>392</v>
      </c>
      <c r="Q6" t="n">
        <v>453.03</v>
      </c>
      <c r="R6" t="n">
        <v>196.7</v>
      </c>
      <c r="S6" t="n">
        <v>57.64</v>
      </c>
      <c r="T6" t="n">
        <v>66778.67</v>
      </c>
      <c r="U6" t="n">
        <v>0.29</v>
      </c>
      <c r="V6" t="n">
        <v>0.76</v>
      </c>
      <c r="W6" t="n">
        <v>7.04</v>
      </c>
      <c r="X6" t="n">
        <v>4.13</v>
      </c>
      <c r="Y6" t="n">
        <v>1</v>
      </c>
      <c r="Z6" t="n">
        <v>10</v>
      </c>
    </row>
    <row r="7">
      <c r="A7" t="n">
        <v>5</v>
      </c>
      <c r="B7" t="n">
        <v>100</v>
      </c>
      <c r="C7" t="inlineStr">
        <is>
          <t xml:space="preserve">CONCLUIDO	</t>
        </is>
      </c>
      <c r="D7" t="n">
        <v>2.8865</v>
      </c>
      <c r="E7" t="n">
        <v>34.64</v>
      </c>
      <c r="F7" t="n">
        <v>27.31</v>
      </c>
      <c r="G7" t="n">
        <v>13.21</v>
      </c>
      <c r="H7" t="n">
        <v>0.2</v>
      </c>
      <c r="I7" t="n">
        <v>124</v>
      </c>
      <c r="J7" t="n">
        <v>196.71</v>
      </c>
      <c r="K7" t="n">
        <v>54.38</v>
      </c>
      <c r="L7" t="n">
        <v>2.25</v>
      </c>
      <c r="M7" t="n">
        <v>122</v>
      </c>
      <c r="N7" t="n">
        <v>40.08</v>
      </c>
      <c r="O7" t="n">
        <v>24495.09</v>
      </c>
      <c r="P7" t="n">
        <v>383.92</v>
      </c>
      <c r="Q7" t="n">
        <v>452.9</v>
      </c>
      <c r="R7" t="n">
        <v>178.44</v>
      </c>
      <c r="S7" t="n">
        <v>57.64</v>
      </c>
      <c r="T7" t="n">
        <v>57738.83</v>
      </c>
      <c r="U7" t="n">
        <v>0.32</v>
      </c>
      <c r="V7" t="n">
        <v>0.78</v>
      </c>
      <c r="W7" t="n">
        <v>7.01</v>
      </c>
      <c r="X7" t="n">
        <v>3.57</v>
      </c>
      <c r="Y7" t="n">
        <v>1</v>
      </c>
      <c r="Z7" t="n">
        <v>10</v>
      </c>
    </row>
    <row r="8">
      <c r="A8" t="n">
        <v>6</v>
      </c>
      <c r="B8" t="n">
        <v>100</v>
      </c>
      <c r="C8" t="inlineStr">
        <is>
          <t xml:space="preserve">CONCLUIDO	</t>
        </is>
      </c>
      <c r="D8" t="n">
        <v>2.9681</v>
      </c>
      <c r="E8" t="n">
        <v>33.69</v>
      </c>
      <c r="F8" t="n">
        <v>26.9</v>
      </c>
      <c r="G8" t="n">
        <v>14.67</v>
      </c>
      <c r="H8" t="n">
        <v>0.23</v>
      </c>
      <c r="I8" t="n">
        <v>110</v>
      </c>
      <c r="J8" t="n">
        <v>197.1</v>
      </c>
      <c r="K8" t="n">
        <v>54.38</v>
      </c>
      <c r="L8" t="n">
        <v>2.5</v>
      </c>
      <c r="M8" t="n">
        <v>108</v>
      </c>
      <c r="N8" t="n">
        <v>40.22</v>
      </c>
      <c r="O8" t="n">
        <v>24543.01</v>
      </c>
      <c r="P8" t="n">
        <v>377.92</v>
      </c>
      <c r="Q8" t="n">
        <v>452.78</v>
      </c>
      <c r="R8" t="n">
        <v>165.67</v>
      </c>
      <c r="S8" t="n">
        <v>57.64</v>
      </c>
      <c r="T8" t="n">
        <v>51422.67</v>
      </c>
      <c r="U8" t="n">
        <v>0.35</v>
      </c>
      <c r="V8" t="n">
        <v>0.79</v>
      </c>
      <c r="W8" t="n">
        <v>6.97</v>
      </c>
      <c r="X8" t="n">
        <v>3.17</v>
      </c>
      <c r="Y8" t="n">
        <v>1</v>
      </c>
      <c r="Z8" t="n">
        <v>10</v>
      </c>
    </row>
    <row r="9">
      <c r="A9" t="n">
        <v>7</v>
      </c>
      <c r="B9" t="n">
        <v>100</v>
      </c>
      <c r="C9" t="inlineStr">
        <is>
          <t xml:space="preserve">CONCLUIDO	</t>
        </is>
      </c>
      <c r="D9" t="n">
        <v>3.0348</v>
      </c>
      <c r="E9" t="n">
        <v>32.95</v>
      </c>
      <c r="F9" t="n">
        <v>26.58</v>
      </c>
      <c r="G9" t="n">
        <v>16.11</v>
      </c>
      <c r="H9" t="n">
        <v>0.25</v>
      </c>
      <c r="I9" t="n">
        <v>99</v>
      </c>
      <c r="J9" t="n">
        <v>197.49</v>
      </c>
      <c r="K9" t="n">
        <v>54.38</v>
      </c>
      <c r="L9" t="n">
        <v>2.75</v>
      </c>
      <c r="M9" t="n">
        <v>97</v>
      </c>
      <c r="N9" t="n">
        <v>40.36</v>
      </c>
      <c r="O9" t="n">
        <v>24590.98</v>
      </c>
      <c r="P9" t="n">
        <v>373.34</v>
      </c>
      <c r="Q9" t="n">
        <v>452.95</v>
      </c>
      <c r="R9" t="n">
        <v>155.48</v>
      </c>
      <c r="S9" t="n">
        <v>57.64</v>
      </c>
      <c r="T9" t="n">
        <v>46382.1</v>
      </c>
      <c r="U9" t="n">
        <v>0.37</v>
      </c>
      <c r="V9" t="n">
        <v>0.8</v>
      </c>
      <c r="W9" t="n">
        <v>6.95</v>
      </c>
      <c r="X9" t="n">
        <v>2.85</v>
      </c>
      <c r="Y9" t="n">
        <v>1</v>
      </c>
      <c r="Z9" t="n">
        <v>10</v>
      </c>
    </row>
    <row r="10">
      <c r="A10" t="n">
        <v>8</v>
      </c>
      <c r="B10" t="n">
        <v>100</v>
      </c>
      <c r="C10" t="inlineStr">
        <is>
          <t xml:space="preserve">CONCLUIDO	</t>
        </is>
      </c>
      <c r="D10" t="n">
        <v>3.0934</v>
      </c>
      <c r="E10" t="n">
        <v>32.33</v>
      </c>
      <c r="F10" t="n">
        <v>26.31</v>
      </c>
      <c r="G10" t="n">
        <v>17.54</v>
      </c>
      <c r="H10" t="n">
        <v>0.27</v>
      </c>
      <c r="I10" t="n">
        <v>90</v>
      </c>
      <c r="J10" t="n">
        <v>197.88</v>
      </c>
      <c r="K10" t="n">
        <v>54.38</v>
      </c>
      <c r="L10" t="n">
        <v>3</v>
      </c>
      <c r="M10" t="n">
        <v>88</v>
      </c>
      <c r="N10" t="n">
        <v>40.5</v>
      </c>
      <c r="O10" t="n">
        <v>24639</v>
      </c>
      <c r="P10" t="n">
        <v>369.28</v>
      </c>
      <c r="Q10" t="n">
        <v>452.78</v>
      </c>
      <c r="R10" t="n">
        <v>146.73</v>
      </c>
      <c r="S10" t="n">
        <v>57.64</v>
      </c>
      <c r="T10" t="n">
        <v>42054.94</v>
      </c>
      <c r="U10" t="n">
        <v>0.39</v>
      </c>
      <c r="V10" t="n">
        <v>0.8100000000000001</v>
      </c>
      <c r="W10" t="n">
        <v>6.93</v>
      </c>
      <c r="X10" t="n">
        <v>2.58</v>
      </c>
      <c r="Y10" t="n">
        <v>1</v>
      </c>
      <c r="Z10" t="n">
        <v>10</v>
      </c>
    </row>
    <row r="11">
      <c r="A11" t="n">
        <v>9</v>
      </c>
      <c r="B11" t="n">
        <v>100</v>
      </c>
      <c r="C11" t="inlineStr">
        <is>
          <t xml:space="preserve">CONCLUIDO	</t>
        </is>
      </c>
      <c r="D11" t="n">
        <v>3.1469</v>
      </c>
      <c r="E11" t="n">
        <v>31.78</v>
      </c>
      <c r="F11" t="n">
        <v>26.07</v>
      </c>
      <c r="G11" t="n">
        <v>19.08</v>
      </c>
      <c r="H11" t="n">
        <v>0.29</v>
      </c>
      <c r="I11" t="n">
        <v>82</v>
      </c>
      <c r="J11" t="n">
        <v>198.27</v>
      </c>
      <c r="K11" t="n">
        <v>54.38</v>
      </c>
      <c r="L11" t="n">
        <v>3.25</v>
      </c>
      <c r="M11" t="n">
        <v>80</v>
      </c>
      <c r="N11" t="n">
        <v>40.64</v>
      </c>
      <c r="O11" t="n">
        <v>24687.06</v>
      </c>
      <c r="P11" t="n">
        <v>365.63</v>
      </c>
      <c r="Q11" t="n">
        <v>452.74</v>
      </c>
      <c r="R11" t="n">
        <v>138.78</v>
      </c>
      <c r="S11" t="n">
        <v>57.64</v>
      </c>
      <c r="T11" t="n">
        <v>38118.73</v>
      </c>
      <c r="U11" t="n">
        <v>0.42</v>
      </c>
      <c r="V11" t="n">
        <v>0.8100000000000001</v>
      </c>
      <c r="W11" t="n">
        <v>6.92</v>
      </c>
      <c r="X11" t="n">
        <v>2.34</v>
      </c>
      <c r="Y11" t="n">
        <v>1</v>
      </c>
      <c r="Z11" t="n">
        <v>10</v>
      </c>
    </row>
    <row r="12">
      <c r="A12" t="n">
        <v>10</v>
      </c>
      <c r="B12" t="n">
        <v>100</v>
      </c>
      <c r="C12" t="inlineStr">
        <is>
          <t xml:space="preserve">CONCLUIDO	</t>
        </is>
      </c>
      <c r="D12" t="n">
        <v>3.1888</v>
      </c>
      <c r="E12" t="n">
        <v>31.36</v>
      </c>
      <c r="F12" t="n">
        <v>25.89</v>
      </c>
      <c r="G12" t="n">
        <v>20.44</v>
      </c>
      <c r="H12" t="n">
        <v>0.31</v>
      </c>
      <c r="I12" t="n">
        <v>76</v>
      </c>
      <c r="J12" t="n">
        <v>198.66</v>
      </c>
      <c r="K12" t="n">
        <v>54.38</v>
      </c>
      <c r="L12" t="n">
        <v>3.5</v>
      </c>
      <c r="M12" t="n">
        <v>74</v>
      </c>
      <c r="N12" t="n">
        <v>40.78</v>
      </c>
      <c r="O12" t="n">
        <v>24735.17</v>
      </c>
      <c r="P12" t="n">
        <v>362.73</v>
      </c>
      <c r="Q12" t="n">
        <v>452.79</v>
      </c>
      <c r="R12" t="n">
        <v>132.95</v>
      </c>
      <c r="S12" t="n">
        <v>57.64</v>
      </c>
      <c r="T12" t="n">
        <v>35233.42</v>
      </c>
      <c r="U12" t="n">
        <v>0.43</v>
      </c>
      <c r="V12" t="n">
        <v>0.82</v>
      </c>
      <c r="W12" t="n">
        <v>6.91</v>
      </c>
      <c r="X12" t="n">
        <v>2.16</v>
      </c>
      <c r="Y12" t="n">
        <v>1</v>
      </c>
      <c r="Z12" t="n">
        <v>10</v>
      </c>
    </row>
    <row r="13">
      <c r="A13" t="n">
        <v>11</v>
      </c>
      <c r="B13" t="n">
        <v>100</v>
      </c>
      <c r="C13" t="inlineStr">
        <is>
          <t xml:space="preserve">CONCLUIDO	</t>
        </is>
      </c>
      <c r="D13" t="n">
        <v>3.2301</v>
      </c>
      <c r="E13" t="n">
        <v>30.96</v>
      </c>
      <c r="F13" t="n">
        <v>25.72</v>
      </c>
      <c r="G13" t="n">
        <v>22.05</v>
      </c>
      <c r="H13" t="n">
        <v>0.33</v>
      </c>
      <c r="I13" t="n">
        <v>70</v>
      </c>
      <c r="J13" t="n">
        <v>199.05</v>
      </c>
      <c r="K13" t="n">
        <v>54.38</v>
      </c>
      <c r="L13" t="n">
        <v>3.75</v>
      </c>
      <c r="M13" t="n">
        <v>68</v>
      </c>
      <c r="N13" t="n">
        <v>40.92</v>
      </c>
      <c r="O13" t="n">
        <v>24783.33</v>
      </c>
      <c r="P13" t="n">
        <v>360.34</v>
      </c>
      <c r="Q13" t="n">
        <v>452.75</v>
      </c>
      <c r="R13" t="n">
        <v>126.83</v>
      </c>
      <c r="S13" t="n">
        <v>57.64</v>
      </c>
      <c r="T13" t="n">
        <v>32205.29</v>
      </c>
      <c r="U13" t="n">
        <v>0.45</v>
      </c>
      <c r="V13" t="n">
        <v>0.82</v>
      </c>
      <c r="W13" t="n">
        <v>6.92</v>
      </c>
      <c r="X13" t="n">
        <v>1.99</v>
      </c>
      <c r="Y13" t="n">
        <v>1</v>
      </c>
      <c r="Z13" t="n">
        <v>10</v>
      </c>
    </row>
    <row r="14">
      <c r="A14" t="n">
        <v>12</v>
      </c>
      <c r="B14" t="n">
        <v>100</v>
      </c>
      <c r="C14" t="inlineStr">
        <is>
          <t xml:space="preserve">CONCLUIDO	</t>
        </is>
      </c>
      <c r="D14" t="n">
        <v>3.2609</v>
      </c>
      <c r="E14" t="n">
        <v>30.67</v>
      </c>
      <c r="F14" t="n">
        <v>25.58</v>
      </c>
      <c r="G14" t="n">
        <v>23.26</v>
      </c>
      <c r="H14" t="n">
        <v>0.36</v>
      </c>
      <c r="I14" t="n">
        <v>66</v>
      </c>
      <c r="J14" t="n">
        <v>199.44</v>
      </c>
      <c r="K14" t="n">
        <v>54.38</v>
      </c>
      <c r="L14" t="n">
        <v>4</v>
      </c>
      <c r="M14" t="n">
        <v>64</v>
      </c>
      <c r="N14" t="n">
        <v>41.06</v>
      </c>
      <c r="O14" t="n">
        <v>24831.54</v>
      </c>
      <c r="P14" t="n">
        <v>358.13</v>
      </c>
      <c r="Q14" t="n">
        <v>452.76</v>
      </c>
      <c r="R14" t="n">
        <v>122.66</v>
      </c>
      <c r="S14" t="n">
        <v>57.64</v>
      </c>
      <c r="T14" t="n">
        <v>30139.38</v>
      </c>
      <c r="U14" t="n">
        <v>0.47</v>
      </c>
      <c r="V14" t="n">
        <v>0.83</v>
      </c>
      <c r="W14" t="n">
        <v>6.9</v>
      </c>
      <c r="X14" t="n">
        <v>1.86</v>
      </c>
      <c r="Y14" t="n">
        <v>1</v>
      </c>
      <c r="Z14" t="n">
        <v>10</v>
      </c>
    </row>
    <row r="15">
      <c r="A15" t="n">
        <v>13</v>
      </c>
      <c r="B15" t="n">
        <v>100</v>
      </c>
      <c r="C15" t="inlineStr">
        <is>
          <t xml:space="preserve">CONCLUIDO	</t>
        </is>
      </c>
      <c r="D15" t="n">
        <v>3.2873</v>
      </c>
      <c r="E15" t="n">
        <v>30.42</v>
      </c>
      <c r="F15" t="n">
        <v>25.49</v>
      </c>
      <c r="G15" t="n">
        <v>24.67</v>
      </c>
      <c r="H15" t="n">
        <v>0.38</v>
      </c>
      <c r="I15" t="n">
        <v>62</v>
      </c>
      <c r="J15" t="n">
        <v>199.83</v>
      </c>
      <c r="K15" t="n">
        <v>54.38</v>
      </c>
      <c r="L15" t="n">
        <v>4.25</v>
      </c>
      <c r="M15" t="n">
        <v>60</v>
      </c>
      <c r="N15" t="n">
        <v>41.2</v>
      </c>
      <c r="O15" t="n">
        <v>24879.79</v>
      </c>
      <c r="P15" t="n">
        <v>356.59</v>
      </c>
      <c r="Q15" t="n">
        <v>452.71</v>
      </c>
      <c r="R15" t="n">
        <v>119.59</v>
      </c>
      <c r="S15" t="n">
        <v>57.64</v>
      </c>
      <c r="T15" t="n">
        <v>28623.77</v>
      </c>
      <c r="U15" t="n">
        <v>0.48</v>
      </c>
      <c r="V15" t="n">
        <v>0.83</v>
      </c>
      <c r="W15" t="n">
        <v>6.9</v>
      </c>
      <c r="X15" t="n">
        <v>1.76</v>
      </c>
      <c r="Y15" t="n">
        <v>1</v>
      </c>
      <c r="Z15" t="n">
        <v>10</v>
      </c>
    </row>
    <row r="16">
      <c r="A16" t="n">
        <v>14</v>
      </c>
      <c r="B16" t="n">
        <v>100</v>
      </c>
      <c r="C16" t="inlineStr">
        <is>
          <t xml:space="preserve">CONCLUIDO	</t>
        </is>
      </c>
      <c r="D16" t="n">
        <v>3.32</v>
      </c>
      <c r="E16" t="n">
        <v>30.12</v>
      </c>
      <c r="F16" t="n">
        <v>25.35</v>
      </c>
      <c r="G16" t="n">
        <v>26.22</v>
      </c>
      <c r="H16" t="n">
        <v>0.4</v>
      </c>
      <c r="I16" t="n">
        <v>58</v>
      </c>
      <c r="J16" t="n">
        <v>200.22</v>
      </c>
      <c r="K16" t="n">
        <v>54.38</v>
      </c>
      <c r="L16" t="n">
        <v>4.5</v>
      </c>
      <c r="M16" t="n">
        <v>56</v>
      </c>
      <c r="N16" t="n">
        <v>41.35</v>
      </c>
      <c r="O16" t="n">
        <v>24928.09</v>
      </c>
      <c r="P16" t="n">
        <v>354.34</v>
      </c>
      <c r="Q16" t="n">
        <v>452.67</v>
      </c>
      <c r="R16" t="n">
        <v>115.31</v>
      </c>
      <c r="S16" t="n">
        <v>57.64</v>
      </c>
      <c r="T16" t="n">
        <v>26501.94</v>
      </c>
      <c r="U16" t="n">
        <v>0.5</v>
      </c>
      <c r="V16" t="n">
        <v>0.84</v>
      </c>
      <c r="W16" t="n">
        <v>6.88</v>
      </c>
      <c r="X16" t="n">
        <v>1.62</v>
      </c>
      <c r="Y16" t="n">
        <v>1</v>
      </c>
      <c r="Z16" t="n">
        <v>10</v>
      </c>
    </row>
    <row r="17">
      <c r="A17" t="n">
        <v>15</v>
      </c>
      <c r="B17" t="n">
        <v>100</v>
      </c>
      <c r="C17" t="inlineStr">
        <is>
          <t xml:space="preserve">CONCLUIDO	</t>
        </is>
      </c>
      <c r="D17" t="n">
        <v>3.3403</v>
      </c>
      <c r="E17" t="n">
        <v>29.94</v>
      </c>
      <c r="F17" t="n">
        <v>25.28</v>
      </c>
      <c r="G17" t="n">
        <v>27.58</v>
      </c>
      <c r="H17" t="n">
        <v>0.42</v>
      </c>
      <c r="I17" t="n">
        <v>55</v>
      </c>
      <c r="J17" t="n">
        <v>200.61</v>
      </c>
      <c r="K17" t="n">
        <v>54.38</v>
      </c>
      <c r="L17" t="n">
        <v>4.75</v>
      </c>
      <c r="M17" t="n">
        <v>53</v>
      </c>
      <c r="N17" t="n">
        <v>41.49</v>
      </c>
      <c r="O17" t="n">
        <v>24976.45</v>
      </c>
      <c r="P17" t="n">
        <v>353.18</v>
      </c>
      <c r="Q17" t="n">
        <v>452.76</v>
      </c>
      <c r="R17" t="n">
        <v>112.69</v>
      </c>
      <c r="S17" t="n">
        <v>57.64</v>
      </c>
      <c r="T17" t="n">
        <v>25208.86</v>
      </c>
      <c r="U17" t="n">
        <v>0.51</v>
      </c>
      <c r="V17" t="n">
        <v>0.84</v>
      </c>
      <c r="W17" t="n">
        <v>6.89</v>
      </c>
      <c r="X17" t="n">
        <v>1.55</v>
      </c>
      <c r="Y17" t="n">
        <v>1</v>
      </c>
      <c r="Z17" t="n">
        <v>10</v>
      </c>
    </row>
    <row r="18">
      <c r="A18" t="n">
        <v>16</v>
      </c>
      <c r="B18" t="n">
        <v>100</v>
      </c>
      <c r="C18" t="inlineStr">
        <is>
          <t xml:space="preserve">CONCLUIDO	</t>
        </is>
      </c>
      <c r="D18" t="n">
        <v>3.3635</v>
      </c>
      <c r="E18" t="n">
        <v>29.73</v>
      </c>
      <c r="F18" t="n">
        <v>25.19</v>
      </c>
      <c r="G18" t="n">
        <v>29.07</v>
      </c>
      <c r="H18" t="n">
        <v>0.44</v>
      </c>
      <c r="I18" t="n">
        <v>52</v>
      </c>
      <c r="J18" t="n">
        <v>201.01</v>
      </c>
      <c r="K18" t="n">
        <v>54.38</v>
      </c>
      <c r="L18" t="n">
        <v>5</v>
      </c>
      <c r="M18" t="n">
        <v>50</v>
      </c>
      <c r="N18" t="n">
        <v>41.63</v>
      </c>
      <c r="O18" t="n">
        <v>25024.84</v>
      </c>
      <c r="P18" t="n">
        <v>351.75</v>
      </c>
      <c r="Q18" t="n">
        <v>452.66</v>
      </c>
      <c r="R18" t="n">
        <v>109.99</v>
      </c>
      <c r="S18" t="n">
        <v>57.64</v>
      </c>
      <c r="T18" t="n">
        <v>23872.68</v>
      </c>
      <c r="U18" t="n">
        <v>0.52</v>
      </c>
      <c r="V18" t="n">
        <v>0.84</v>
      </c>
      <c r="W18" t="n">
        <v>6.88</v>
      </c>
      <c r="X18" t="n">
        <v>1.47</v>
      </c>
      <c r="Y18" t="n">
        <v>1</v>
      </c>
      <c r="Z18" t="n">
        <v>10</v>
      </c>
    </row>
    <row r="19">
      <c r="A19" t="n">
        <v>17</v>
      </c>
      <c r="B19" t="n">
        <v>100</v>
      </c>
      <c r="C19" t="inlineStr">
        <is>
          <t xml:space="preserve">CONCLUIDO	</t>
        </is>
      </c>
      <c r="D19" t="n">
        <v>3.385</v>
      </c>
      <c r="E19" t="n">
        <v>29.54</v>
      </c>
      <c r="F19" t="n">
        <v>25.12</v>
      </c>
      <c r="G19" t="n">
        <v>30.76</v>
      </c>
      <c r="H19" t="n">
        <v>0.46</v>
      </c>
      <c r="I19" t="n">
        <v>49</v>
      </c>
      <c r="J19" t="n">
        <v>201.4</v>
      </c>
      <c r="K19" t="n">
        <v>54.38</v>
      </c>
      <c r="L19" t="n">
        <v>5.25</v>
      </c>
      <c r="M19" t="n">
        <v>47</v>
      </c>
      <c r="N19" t="n">
        <v>41.77</v>
      </c>
      <c r="O19" t="n">
        <v>25073.29</v>
      </c>
      <c r="P19" t="n">
        <v>350.52</v>
      </c>
      <c r="Q19" t="n">
        <v>452.64</v>
      </c>
      <c r="R19" t="n">
        <v>107.46</v>
      </c>
      <c r="S19" t="n">
        <v>57.64</v>
      </c>
      <c r="T19" t="n">
        <v>22621.99</v>
      </c>
      <c r="U19" t="n">
        <v>0.54</v>
      </c>
      <c r="V19" t="n">
        <v>0.84</v>
      </c>
      <c r="W19" t="n">
        <v>6.88</v>
      </c>
      <c r="X19" t="n">
        <v>1.39</v>
      </c>
      <c r="Y19" t="n">
        <v>1</v>
      </c>
      <c r="Z19" t="n">
        <v>10</v>
      </c>
    </row>
    <row r="20">
      <c r="A20" t="n">
        <v>18</v>
      </c>
      <c r="B20" t="n">
        <v>100</v>
      </c>
      <c r="C20" t="inlineStr">
        <is>
          <t xml:space="preserve">CONCLUIDO	</t>
        </is>
      </c>
      <c r="D20" t="n">
        <v>3.4017</v>
      </c>
      <c r="E20" t="n">
        <v>29.4</v>
      </c>
      <c r="F20" t="n">
        <v>25.05</v>
      </c>
      <c r="G20" t="n">
        <v>31.98</v>
      </c>
      <c r="H20" t="n">
        <v>0.48</v>
      </c>
      <c r="I20" t="n">
        <v>47</v>
      </c>
      <c r="J20" t="n">
        <v>201.79</v>
      </c>
      <c r="K20" t="n">
        <v>54.38</v>
      </c>
      <c r="L20" t="n">
        <v>5.5</v>
      </c>
      <c r="M20" t="n">
        <v>45</v>
      </c>
      <c r="N20" t="n">
        <v>41.92</v>
      </c>
      <c r="O20" t="n">
        <v>25121.79</v>
      </c>
      <c r="P20" t="n">
        <v>349.38</v>
      </c>
      <c r="Q20" t="n">
        <v>452.65</v>
      </c>
      <c r="R20" t="n">
        <v>105.58</v>
      </c>
      <c r="S20" t="n">
        <v>57.64</v>
      </c>
      <c r="T20" t="n">
        <v>21690.91</v>
      </c>
      <c r="U20" t="n">
        <v>0.55</v>
      </c>
      <c r="V20" t="n">
        <v>0.85</v>
      </c>
      <c r="W20" t="n">
        <v>6.87</v>
      </c>
      <c r="X20" t="n">
        <v>1.33</v>
      </c>
      <c r="Y20" t="n">
        <v>1</v>
      </c>
      <c r="Z20" t="n">
        <v>10</v>
      </c>
    </row>
    <row r="21">
      <c r="A21" t="n">
        <v>19</v>
      </c>
      <c r="B21" t="n">
        <v>100</v>
      </c>
      <c r="C21" t="inlineStr">
        <is>
          <t xml:space="preserve">CONCLUIDO	</t>
        </is>
      </c>
      <c r="D21" t="n">
        <v>3.4172</v>
      </c>
      <c r="E21" t="n">
        <v>29.26</v>
      </c>
      <c r="F21" t="n">
        <v>25</v>
      </c>
      <c r="G21" t="n">
        <v>33.33</v>
      </c>
      <c r="H21" t="n">
        <v>0.51</v>
      </c>
      <c r="I21" t="n">
        <v>45</v>
      </c>
      <c r="J21" t="n">
        <v>202.19</v>
      </c>
      <c r="K21" t="n">
        <v>54.38</v>
      </c>
      <c r="L21" t="n">
        <v>5.75</v>
      </c>
      <c r="M21" t="n">
        <v>43</v>
      </c>
      <c r="N21" t="n">
        <v>42.06</v>
      </c>
      <c r="O21" t="n">
        <v>25170.34</v>
      </c>
      <c r="P21" t="n">
        <v>348.22</v>
      </c>
      <c r="Q21" t="n">
        <v>452.71</v>
      </c>
      <c r="R21" t="n">
        <v>103.55</v>
      </c>
      <c r="S21" t="n">
        <v>57.64</v>
      </c>
      <c r="T21" t="n">
        <v>20686.4</v>
      </c>
      <c r="U21" t="n">
        <v>0.5600000000000001</v>
      </c>
      <c r="V21" t="n">
        <v>0.85</v>
      </c>
      <c r="W21" t="n">
        <v>6.87</v>
      </c>
      <c r="X21" t="n">
        <v>1.27</v>
      </c>
      <c r="Y21" t="n">
        <v>1</v>
      </c>
      <c r="Z21" t="n">
        <v>10</v>
      </c>
    </row>
    <row r="22">
      <c r="A22" t="n">
        <v>20</v>
      </c>
      <c r="B22" t="n">
        <v>100</v>
      </c>
      <c r="C22" t="inlineStr">
        <is>
          <t xml:space="preserve">CONCLUIDO	</t>
        </is>
      </c>
      <c r="D22" t="n">
        <v>3.4366</v>
      </c>
      <c r="E22" t="n">
        <v>29.1</v>
      </c>
      <c r="F22" t="n">
        <v>24.91</v>
      </c>
      <c r="G22" t="n">
        <v>34.76</v>
      </c>
      <c r="H22" t="n">
        <v>0.53</v>
      </c>
      <c r="I22" t="n">
        <v>43</v>
      </c>
      <c r="J22" t="n">
        <v>202.58</v>
      </c>
      <c r="K22" t="n">
        <v>54.38</v>
      </c>
      <c r="L22" t="n">
        <v>6</v>
      </c>
      <c r="M22" t="n">
        <v>41</v>
      </c>
      <c r="N22" t="n">
        <v>42.2</v>
      </c>
      <c r="O22" t="n">
        <v>25218.93</v>
      </c>
      <c r="P22" t="n">
        <v>346.9</v>
      </c>
      <c r="Q22" t="n">
        <v>452.68</v>
      </c>
      <c r="R22" t="n">
        <v>100.96</v>
      </c>
      <c r="S22" t="n">
        <v>57.64</v>
      </c>
      <c r="T22" t="n">
        <v>19405.13</v>
      </c>
      <c r="U22" t="n">
        <v>0.57</v>
      </c>
      <c r="V22" t="n">
        <v>0.85</v>
      </c>
      <c r="W22" t="n">
        <v>6.86</v>
      </c>
      <c r="X22" t="n">
        <v>1.18</v>
      </c>
      <c r="Y22" t="n">
        <v>1</v>
      </c>
      <c r="Z22" t="n">
        <v>10</v>
      </c>
    </row>
    <row r="23">
      <c r="A23" t="n">
        <v>21</v>
      </c>
      <c r="B23" t="n">
        <v>100</v>
      </c>
      <c r="C23" t="inlineStr">
        <is>
          <t xml:space="preserve">CONCLUIDO	</t>
        </is>
      </c>
      <c r="D23" t="n">
        <v>3.4506</v>
      </c>
      <c r="E23" t="n">
        <v>28.98</v>
      </c>
      <c r="F23" t="n">
        <v>24.87</v>
      </c>
      <c r="G23" t="n">
        <v>36.39</v>
      </c>
      <c r="H23" t="n">
        <v>0.55</v>
      </c>
      <c r="I23" t="n">
        <v>41</v>
      </c>
      <c r="J23" t="n">
        <v>202.98</v>
      </c>
      <c r="K23" t="n">
        <v>54.38</v>
      </c>
      <c r="L23" t="n">
        <v>6.25</v>
      </c>
      <c r="M23" t="n">
        <v>39</v>
      </c>
      <c r="N23" t="n">
        <v>42.35</v>
      </c>
      <c r="O23" t="n">
        <v>25267.7</v>
      </c>
      <c r="P23" t="n">
        <v>346.08</v>
      </c>
      <c r="Q23" t="n">
        <v>452.66</v>
      </c>
      <c r="R23" t="n">
        <v>99.56</v>
      </c>
      <c r="S23" t="n">
        <v>57.64</v>
      </c>
      <c r="T23" t="n">
        <v>18711.63</v>
      </c>
      <c r="U23" t="n">
        <v>0.58</v>
      </c>
      <c r="V23" t="n">
        <v>0.85</v>
      </c>
      <c r="W23" t="n">
        <v>6.86</v>
      </c>
      <c r="X23" t="n">
        <v>1.14</v>
      </c>
      <c r="Y23" t="n">
        <v>1</v>
      </c>
      <c r="Z23" t="n">
        <v>10</v>
      </c>
    </row>
    <row r="24">
      <c r="A24" t="n">
        <v>22</v>
      </c>
      <c r="B24" t="n">
        <v>100</v>
      </c>
      <c r="C24" t="inlineStr">
        <is>
          <t xml:space="preserve">CONCLUIDO	</t>
        </is>
      </c>
      <c r="D24" t="n">
        <v>3.4653</v>
      </c>
      <c r="E24" t="n">
        <v>28.86</v>
      </c>
      <c r="F24" t="n">
        <v>24.82</v>
      </c>
      <c r="G24" t="n">
        <v>38.19</v>
      </c>
      <c r="H24" t="n">
        <v>0.57</v>
      </c>
      <c r="I24" t="n">
        <v>39</v>
      </c>
      <c r="J24" t="n">
        <v>203.37</v>
      </c>
      <c r="K24" t="n">
        <v>54.38</v>
      </c>
      <c r="L24" t="n">
        <v>6.5</v>
      </c>
      <c r="M24" t="n">
        <v>37</v>
      </c>
      <c r="N24" t="n">
        <v>42.49</v>
      </c>
      <c r="O24" t="n">
        <v>25316.39</v>
      </c>
      <c r="P24" t="n">
        <v>345.01</v>
      </c>
      <c r="Q24" t="n">
        <v>452.6</v>
      </c>
      <c r="R24" t="n">
        <v>97.55</v>
      </c>
      <c r="S24" t="n">
        <v>57.64</v>
      </c>
      <c r="T24" t="n">
        <v>17715.62</v>
      </c>
      <c r="U24" t="n">
        <v>0.59</v>
      </c>
      <c r="V24" t="n">
        <v>0.85</v>
      </c>
      <c r="W24" t="n">
        <v>6.87</v>
      </c>
      <c r="X24" t="n">
        <v>1.1</v>
      </c>
      <c r="Y24" t="n">
        <v>1</v>
      </c>
      <c r="Z24" t="n">
        <v>10</v>
      </c>
    </row>
    <row r="25">
      <c r="A25" t="n">
        <v>23</v>
      </c>
      <c r="B25" t="n">
        <v>100</v>
      </c>
      <c r="C25" t="inlineStr">
        <is>
          <t xml:space="preserve">CONCLUIDO	</t>
        </is>
      </c>
      <c r="D25" t="n">
        <v>3.4768</v>
      </c>
      <c r="E25" t="n">
        <v>28.76</v>
      </c>
      <c r="F25" t="n">
        <v>24.77</v>
      </c>
      <c r="G25" t="n">
        <v>39.11</v>
      </c>
      <c r="H25" t="n">
        <v>0.59</v>
      </c>
      <c r="I25" t="n">
        <v>38</v>
      </c>
      <c r="J25" t="n">
        <v>203.77</v>
      </c>
      <c r="K25" t="n">
        <v>54.38</v>
      </c>
      <c r="L25" t="n">
        <v>6.75</v>
      </c>
      <c r="M25" t="n">
        <v>36</v>
      </c>
      <c r="N25" t="n">
        <v>42.64</v>
      </c>
      <c r="O25" t="n">
        <v>25365.14</v>
      </c>
      <c r="P25" t="n">
        <v>344.02</v>
      </c>
      <c r="Q25" t="n">
        <v>452.66</v>
      </c>
      <c r="R25" t="n">
        <v>96.28</v>
      </c>
      <c r="S25" t="n">
        <v>57.64</v>
      </c>
      <c r="T25" t="n">
        <v>17087.93</v>
      </c>
      <c r="U25" t="n">
        <v>0.6</v>
      </c>
      <c r="V25" t="n">
        <v>0.86</v>
      </c>
      <c r="W25" t="n">
        <v>6.85</v>
      </c>
      <c r="X25" t="n">
        <v>1.04</v>
      </c>
      <c r="Y25" t="n">
        <v>1</v>
      </c>
      <c r="Z25" t="n">
        <v>10</v>
      </c>
    </row>
    <row r="26">
      <c r="A26" t="n">
        <v>24</v>
      </c>
      <c r="B26" t="n">
        <v>100</v>
      </c>
      <c r="C26" t="inlineStr">
        <is>
          <t xml:space="preserve">CONCLUIDO	</t>
        </is>
      </c>
      <c r="D26" t="n">
        <v>3.4824</v>
      </c>
      <c r="E26" t="n">
        <v>28.72</v>
      </c>
      <c r="F26" t="n">
        <v>24.76</v>
      </c>
      <c r="G26" t="n">
        <v>40.15</v>
      </c>
      <c r="H26" t="n">
        <v>0.61</v>
      </c>
      <c r="I26" t="n">
        <v>37</v>
      </c>
      <c r="J26" t="n">
        <v>204.16</v>
      </c>
      <c r="K26" t="n">
        <v>54.38</v>
      </c>
      <c r="L26" t="n">
        <v>7</v>
      </c>
      <c r="M26" t="n">
        <v>35</v>
      </c>
      <c r="N26" t="n">
        <v>42.78</v>
      </c>
      <c r="O26" t="n">
        <v>25413.94</v>
      </c>
      <c r="P26" t="n">
        <v>344.01</v>
      </c>
      <c r="Q26" t="n">
        <v>452.6</v>
      </c>
      <c r="R26" t="n">
        <v>95.93000000000001</v>
      </c>
      <c r="S26" t="n">
        <v>57.64</v>
      </c>
      <c r="T26" t="n">
        <v>16917.69</v>
      </c>
      <c r="U26" t="n">
        <v>0.6</v>
      </c>
      <c r="V26" t="n">
        <v>0.86</v>
      </c>
      <c r="W26" t="n">
        <v>6.86</v>
      </c>
      <c r="X26" t="n">
        <v>1.03</v>
      </c>
      <c r="Y26" t="n">
        <v>1</v>
      </c>
      <c r="Z26" t="n">
        <v>10</v>
      </c>
    </row>
    <row r="27">
      <c r="A27" t="n">
        <v>25</v>
      </c>
      <c r="B27" t="n">
        <v>100</v>
      </c>
      <c r="C27" t="inlineStr">
        <is>
          <t xml:space="preserve">CONCLUIDO	</t>
        </is>
      </c>
      <c r="D27" t="n">
        <v>3.5017</v>
      </c>
      <c r="E27" t="n">
        <v>28.56</v>
      </c>
      <c r="F27" t="n">
        <v>24.68</v>
      </c>
      <c r="G27" t="n">
        <v>42.31</v>
      </c>
      <c r="H27" t="n">
        <v>0.63</v>
      </c>
      <c r="I27" t="n">
        <v>35</v>
      </c>
      <c r="J27" t="n">
        <v>204.56</v>
      </c>
      <c r="K27" t="n">
        <v>54.38</v>
      </c>
      <c r="L27" t="n">
        <v>7.25</v>
      </c>
      <c r="M27" t="n">
        <v>33</v>
      </c>
      <c r="N27" t="n">
        <v>42.93</v>
      </c>
      <c r="O27" t="n">
        <v>25462.78</v>
      </c>
      <c r="P27" t="n">
        <v>342.58</v>
      </c>
      <c r="Q27" t="n">
        <v>452.6</v>
      </c>
      <c r="R27" t="n">
        <v>93.59</v>
      </c>
      <c r="S27" t="n">
        <v>57.64</v>
      </c>
      <c r="T27" t="n">
        <v>15757.55</v>
      </c>
      <c r="U27" t="n">
        <v>0.62</v>
      </c>
      <c r="V27" t="n">
        <v>0.86</v>
      </c>
      <c r="W27" t="n">
        <v>6.84</v>
      </c>
      <c r="X27" t="n">
        <v>0.95</v>
      </c>
      <c r="Y27" t="n">
        <v>1</v>
      </c>
      <c r="Z27" t="n">
        <v>10</v>
      </c>
    </row>
    <row r="28">
      <c r="A28" t="n">
        <v>26</v>
      </c>
      <c r="B28" t="n">
        <v>100</v>
      </c>
      <c r="C28" t="inlineStr">
        <is>
          <t xml:space="preserve">CONCLUIDO	</t>
        </is>
      </c>
      <c r="D28" t="n">
        <v>3.5094</v>
      </c>
      <c r="E28" t="n">
        <v>28.5</v>
      </c>
      <c r="F28" t="n">
        <v>24.66</v>
      </c>
      <c r="G28" t="n">
        <v>43.51</v>
      </c>
      <c r="H28" t="n">
        <v>0.65</v>
      </c>
      <c r="I28" t="n">
        <v>34</v>
      </c>
      <c r="J28" t="n">
        <v>204.95</v>
      </c>
      <c r="K28" t="n">
        <v>54.38</v>
      </c>
      <c r="L28" t="n">
        <v>7.5</v>
      </c>
      <c r="M28" t="n">
        <v>32</v>
      </c>
      <c r="N28" t="n">
        <v>43.08</v>
      </c>
      <c r="O28" t="n">
        <v>25511.67</v>
      </c>
      <c r="P28" t="n">
        <v>341.94</v>
      </c>
      <c r="Q28" t="n">
        <v>452.58</v>
      </c>
      <c r="R28" t="n">
        <v>92.53</v>
      </c>
      <c r="S28" t="n">
        <v>57.64</v>
      </c>
      <c r="T28" t="n">
        <v>15234.45</v>
      </c>
      <c r="U28" t="n">
        <v>0.62</v>
      </c>
      <c r="V28" t="n">
        <v>0.86</v>
      </c>
      <c r="W28" t="n">
        <v>6.85</v>
      </c>
      <c r="X28" t="n">
        <v>0.93</v>
      </c>
      <c r="Y28" t="n">
        <v>1</v>
      </c>
      <c r="Z28" t="n">
        <v>10</v>
      </c>
    </row>
    <row r="29">
      <c r="A29" t="n">
        <v>27</v>
      </c>
      <c r="B29" t="n">
        <v>100</v>
      </c>
      <c r="C29" t="inlineStr">
        <is>
          <t xml:space="preserve">CONCLUIDO	</t>
        </is>
      </c>
      <c r="D29" t="n">
        <v>3.5156</v>
      </c>
      <c r="E29" t="n">
        <v>28.44</v>
      </c>
      <c r="F29" t="n">
        <v>24.64</v>
      </c>
      <c r="G29" t="n">
        <v>44.81</v>
      </c>
      <c r="H29" t="n">
        <v>0.67</v>
      </c>
      <c r="I29" t="n">
        <v>33</v>
      </c>
      <c r="J29" t="n">
        <v>205.35</v>
      </c>
      <c r="K29" t="n">
        <v>54.38</v>
      </c>
      <c r="L29" t="n">
        <v>7.75</v>
      </c>
      <c r="M29" t="n">
        <v>31</v>
      </c>
      <c r="N29" t="n">
        <v>43.22</v>
      </c>
      <c r="O29" t="n">
        <v>25560.62</v>
      </c>
      <c r="P29" t="n">
        <v>341.65</v>
      </c>
      <c r="Q29" t="n">
        <v>452.64</v>
      </c>
      <c r="R29" t="n">
        <v>92.27</v>
      </c>
      <c r="S29" t="n">
        <v>57.64</v>
      </c>
      <c r="T29" t="n">
        <v>15108</v>
      </c>
      <c r="U29" t="n">
        <v>0.62</v>
      </c>
      <c r="V29" t="n">
        <v>0.86</v>
      </c>
      <c r="W29" t="n">
        <v>6.85</v>
      </c>
      <c r="X29" t="n">
        <v>0.92</v>
      </c>
      <c r="Y29" t="n">
        <v>1</v>
      </c>
      <c r="Z29" t="n">
        <v>10</v>
      </c>
    </row>
    <row r="30">
      <c r="A30" t="n">
        <v>28</v>
      </c>
      <c r="B30" t="n">
        <v>100</v>
      </c>
      <c r="C30" t="inlineStr">
        <is>
          <t xml:space="preserve">CONCLUIDO	</t>
        </is>
      </c>
      <c r="D30" t="n">
        <v>3.5215</v>
      </c>
      <c r="E30" t="n">
        <v>28.4</v>
      </c>
      <c r="F30" t="n">
        <v>24.64</v>
      </c>
      <c r="G30" t="n">
        <v>46.19</v>
      </c>
      <c r="H30" t="n">
        <v>0.6899999999999999</v>
      </c>
      <c r="I30" t="n">
        <v>32</v>
      </c>
      <c r="J30" t="n">
        <v>205.75</v>
      </c>
      <c r="K30" t="n">
        <v>54.38</v>
      </c>
      <c r="L30" t="n">
        <v>8</v>
      </c>
      <c r="M30" t="n">
        <v>30</v>
      </c>
      <c r="N30" t="n">
        <v>43.37</v>
      </c>
      <c r="O30" t="n">
        <v>25609.61</v>
      </c>
      <c r="P30" t="n">
        <v>341.23</v>
      </c>
      <c r="Q30" t="n">
        <v>452.7</v>
      </c>
      <c r="R30" t="n">
        <v>91.97</v>
      </c>
      <c r="S30" t="n">
        <v>57.64</v>
      </c>
      <c r="T30" t="n">
        <v>14964.46</v>
      </c>
      <c r="U30" t="n">
        <v>0.63</v>
      </c>
      <c r="V30" t="n">
        <v>0.86</v>
      </c>
      <c r="W30" t="n">
        <v>6.85</v>
      </c>
      <c r="X30" t="n">
        <v>0.91</v>
      </c>
      <c r="Y30" t="n">
        <v>1</v>
      </c>
      <c r="Z30" t="n">
        <v>10</v>
      </c>
    </row>
    <row r="31">
      <c r="A31" t="n">
        <v>29</v>
      </c>
      <c r="B31" t="n">
        <v>100</v>
      </c>
      <c r="C31" t="inlineStr">
        <is>
          <t xml:space="preserve">CONCLUIDO	</t>
        </is>
      </c>
      <c r="D31" t="n">
        <v>3.5321</v>
      </c>
      <c r="E31" t="n">
        <v>28.31</v>
      </c>
      <c r="F31" t="n">
        <v>24.59</v>
      </c>
      <c r="G31" t="n">
        <v>47.59</v>
      </c>
      <c r="H31" t="n">
        <v>0.71</v>
      </c>
      <c r="I31" t="n">
        <v>31</v>
      </c>
      <c r="J31" t="n">
        <v>206.15</v>
      </c>
      <c r="K31" t="n">
        <v>54.38</v>
      </c>
      <c r="L31" t="n">
        <v>8.25</v>
      </c>
      <c r="M31" t="n">
        <v>29</v>
      </c>
      <c r="N31" t="n">
        <v>43.52</v>
      </c>
      <c r="O31" t="n">
        <v>25658.66</v>
      </c>
      <c r="P31" t="n">
        <v>340.37</v>
      </c>
      <c r="Q31" t="n">
        <v>452.62</v>
      </c>
      <c r="R31" t="n">
        <v>90.33</v>
      </c>
      <c r="S31" t="n">
        <v>57.64</v>
      </c>
      <c r="T31" t="n">
        <v>14146.61</v>
      </c>
      <c r="U31" t="n">
        <v>0.64</v>
      </c>
      <c r="V31" t="n">
        <v>0.86</v>
      </c>
      <c r="W31" t="n">
        <v>6.85</v>
      </c>
      <c r="X31" t="n">
        <v>0.86</v>
      </c>
      <c r="Y31" t="n">
        <v>1</v>
      </c>
      <c r="Z31" t="n">
        <v>10</v>
      </c>
    </row>
    <row r="32">
      <c r="A32" t="n">
        <v>30</v>
      </c>
      <c r="B32" t="n">
        <v>100</v>
      </c>
      <c r="C32" t="inlineStr">
        <is>
          <t xml:space="preserve">CONCLUIDO	</t>
        </is>
      </c>
      <c r="D32" t="n">
        <v>3.541</v>
      </c>
      <c r="E32" t="n">
        <v>28.24</v>
      </c>
      <c r="F32" t="n">
        <v>24.56</v>
      </c>
      <c r="G32" t="n">
        <v>49.11</v>
      </c>
      <c r="H32" t="n">
        <v>0.73</v>
      </c>
      <c r="I32" t="n">
        <v>30</v>
      </c>
      <c r="J32" t="n">
        <v>206.54</v>
      </c>
      <c r="K32" t="n">
        <v>54.38</v>
      </c>
      <c r="L32" t="n">
        <v>8.5</v>
      </c>
      <c r="M32" t="n">
        <v>28</v>
      </c>
      <c r="N32" t="n">
        <v>43.67</v>
      </c>
      <c r="O32" t="n">
        <v>25707.76</v>
      </c>
      <c r="P32" t="n">
        <v>339.74</v>
      </c>
      <c r="Q32" t="n">
        <v>452.63</v>
      </c>
      <c r="R32" t="n">
        <v>89.29000000000001</v>
      </c>
      <c r="S32" t="n">
        <v>57.64</v>
      </c>
      <c r="T32" t="n">
        <v>13634.09</v>
      </c>
      <c r="U32" t="n">
        <v>0.65</v>
      </c>
      <c r="V32" t="n">
        <v>0.86</v>
      </c>
      <c r="W32" t="n">
        <v>6.85</v>
      </c>
      <c r="X32" t="n">
        <v>0.83</v>
      </c>
      <c r="Y32" t="n">
        <v>1</v>
      </c>
      <c r="Z32" t="n">
        <v>10</v>
      </c>
    </row>
    <row r="33">
      <c r="A33" t="n">
        <v>31</v>
      </c>
      <c r="B33" t="n">
        <v>100</v>
      </c>
      <c r="C33" t="inlineStr">
        <is>
          <t xml:space="preserve">CONCLUIDO	</t>
        </is>
      </c>
      <c r="D33" t="n">
        <v>3.549</v>
      </c>
      <c r="E33" t="n">
        <v>28.18</v>
      </c>
      <c r="F33" t="n">
        <v>24.53</v>
      </c>
      <c r="G33" t="n">
        <v>50.76</v>
      </c>
      <c r="H33" t="n">
        <v>0.75</v>
      </c>
      <c r="I33" t="n">
        <v>29</v>
      </c>
      <c r="J33" t="n">
        <v>206.94</v>
      </c>
      <c r="K33" t="n">
        <v>54.38</v>
      </c>
      <c r="L33" t="n">
        <v>8.75</v>
      </c>
      <c r="M33" t="n">
        <v>27</v>
      </c>
      <c r="N33" t="n">
        <v>43.81</v>
      </c>
      <c r="O33" t="n">
        <v>25756.9</v>
      </c>
      <c r="P33" t="n">
        <v>339</v>
      </c>
      <c r="Q33" t="n">
        <v>452.57</v>
      </c>
      <c r="R33" t="n">
        <v>88.48</v>
      </c>
      <c r="S33" t="n">
        <v>57.64</v>
      </c>
      <c r="T33" t="n">
        <v>13234.73</v>
      </c>
      <c r="U33" t="n">
        <v>0.65</v>
      </c>
      <c r="V33" t="n">
        <v>0.86</v>
      </c>
      <c r="W33" t="n">
        <v>6.84</v>
      </c>
      <c r="X33" t="n">
        <v>0.8100000000000001</v>
      </c>
      <c r="Y33" t="n">
        <v>1</v>
      </c>
      <c r="Z33" t="n">
        <v>10</v>
      </c>
    </row>
    <row r="34">
      <c r="A34" t="n">
        <v>32</v>
      </c>
      <c r="B34" t="n">
        <v>100</v>
      </c>
      <c r="C34" t="inlineStr">
        <is>
          <t xml:space="preserve">CONCLUIDO	</t>
        </is>
      </c>
      <c r="D34" t="n">
        <v>3.5578</v>
      </c>
      <c r="E34" t="n">
        <v>28.11</v>
      </c>
      <c r="F34" t="n">
        <v>24.5</v>
      </c>
      <c r="G34" t="n">
        <v>52.5</v>
      </c>
      <c r="H34" t="n">
        <v>0.77</v>
      </c>
      <c r="I34" t="n">
        <v>28</v>
      </c>
      <c r="J34" t="n">
        <v>207.34</v>
      </c>
      <c r="K34" t="n">
        <v>54.38</v>
      </c>
      <c r="L34" t="n">
        <v>9</v>
      </c>
      <c r="M34" t="n">
        <v>26</v>
      </c>
      <c r="N34" t="n">
        <v>43.96</v>
      </c>
      <c r="O34" t="n">
        <v>25806.1</v>
      </c>
      <c r="P34" t="n">
        <v>338.53</v>
      </c>
      <c r="Q34" t="n">
        <v>452.69</v>
      </c>
      <c r="R34" t="n">
        <v>87.53</v>
      </c>
      <c r="S34" t="n">
        <v>57.64</v>
      </c>
      <c r="T34" t="n">
        <v>12764.84</v>
      </c>
      <c r="U34" t="n">
        <v>0.66</v>
      </c>
      <c r="V34" t="n">
        <v>0.87</v>
      </c>
      <c r="W34" t="n">
        <v>6.84</v>
      </c>
      <c r="X34" t="n">
        <v>0.78</v>
      </c>
      <c r="Y34" t="n">
        <v>1</v>
      </c>
      <c r="Z34" t="n">
        <v>10</v>
      </c>
    </row>
    <row r="35">
      <c r="A35" t="n">
        <v>33</v>
      </c>
      <c r="B35" t="n">
        <v>100</v>
      </c>
      <c r="C35" t="inlineStr">
        <is>
          <t xml:space="preserve">CONCLUIDO	</t>
        </is>
      </c>
      <c r="D35" t="n">
        <v>3.5581</v>
      </c>
      <c r="E35" t="n">
        <v>28.1</v>
      </c>
      <c r="F35" t="n">
        <v>24.5</v>
      </c>
      <c r="G35" t="n">
        <v>52.5</v>
      </c>
      <c r="H35" t="n">
        <v>0.79</v>
      </c>
      <c r="I35" t="n">
        <v>28</v>
      </c>
      <c r="J35" t="n">
        <v>207.74</v>
      </c>
      <c r="K35" t="n">
        <v>54.38</v>
      </c>
      <c r="L35" t="n">
        <v>9.25</v>
      </c>
      <c r="M35" t="n">
        <v>26</v>
      </c>
      <c r="N35" t="n">
        <v>44.11</v>
      </c>
      <c r="O35" t="n">
        <v>25855.35</v>
      </c>
      <c r="P35" t="n">
        <v>338.16</v>
      </c>
      <c r="Q35" t="n">
        <v>452.69</v>
      </c>
      <c r="R35" t="n">
        <v>87.51000000000001</v>
      </c>
      <c r="S35" t="n">
        <v>57.64</v>
      </c>
      <c r="T35" t="n">
        <v>12752.82</v>
      </c>
      <c r="U35" t="n">
        <v>0.66</v>
      </c>
      <c r="V35" t="n">
        <v>0.87</v>
      </c>
      <c r="W35" t="n">
        <v>6.84</v>
      </c>
      <c r="X35" t="n">
        <v>0.77</v>
      </c>
      <c r="Y35" t="n">
        <v>1</v>
      </c>
      <c r="Z35" t="n">
        <v>10</v>
      </c>
    </row>
    <row r="36">
      <c r="A36" t="n">
        <v>34</v>
      </c>
      <c r="B36" t="n">
        <v>100</v>
      </c>
      <c r="C36" t="inlineStr">
        <is>
          <t xml:space="preserve">CONCLUIDO	</t>
        </is>
      </c>
      <c r="D36" t="n">
        <v>3.5673</v>
      </c>
      <c r="E36" t="n">
        <v>28.03</v>
      </c>
      <c r="F36" t="n">
        <v>24.47</v>
      </c>
      <c r="G36" t="n">
        <v>54.37</v>
      </c>
      <c r="H36" t="n">
        <v>0.8100000000000001</v>
      </c>
      <c r="I36" t="n">
        <v>27</v>
      </c>
      <c r="J36" t="n">
        <v>208.14</v>
      </c>
      <c r="K36" t="n">
        <v>54.38</v>
      </c>
      <c r="L36" t="n">
        <v>9.5</v>
      </c>
      <c r="M36" t="n">
        <v>25</v>
      </c>
      <c r="N36" t="n">
        <v>44.26</v>
      </c>
      <c r="O36" t="n">
        <v>25904.65</v>
      </c>
      <c r="P36" t="n">
        <v>337.41</v>
      </c>
      <c r="Q36" t="n">
        <v>452.65</v>
      </c>
      <c r="R36" t="n">
        <v>86.34999999999999</v>
      </c>
      <c r="S36" t="n">
        <v>57.64</v>
      </c>
      <c r="T36" t="n">
        <v>12178.76</v>
      </c>
      <c r="U36" t="n">
        <v>0.67</v>
      </c>
      <c r="V36" t="n">
        <v>0.87</v>
      </c>
      <c r="W36" t="n">
        <v>6.84</v>
      </c>
      <c r="X36" t="n">
        <v>0.74</v>
      </c>
      <c r="Y36" t="n">
        <v>1</v>
      </c>
      <c r="Z36" t="n">
        <v>10</v>
      </c>
    </row>
    <row r="37">
      <c r="A37" t="n">
        <v>35</v>
      </c>
      <c r="B37" t="n">
        <v>100</v>
      </c>
      <c r="C37" t="inlineStr">
        <is>
          <t xml:space="preserve">CONCLUIDO	</t>
        </is>
      </c>
      <c r="D37" t="n">
        <v>3.5768</v>
      </c>
      <c r="E37" t="n">
        <v>27.96</v>
      </c>
      <c r="F37" t="n">
        <v>24.43</v>
      </c>
      <c r="G37" t="n">
        <v>56.38</v>
      </c>
      <c r="H37" t="n">
        <v>0.83</v>
      </c>
      <c r="I37" t="n">
        <v>26</v>
      </c>
      <c r="J37" t="n">
        <v>208.54</v>
      </c>
      <c r="K37" t="n">
        <v>54.38</v>
      </c>
      <c r="L37" t="n">
        <v>9.75</v>
      </c>
      <c r="M37" t="n">
        <v>24</v>
      </c>
      <c r="N37" t="n">
        <v>44.41</v>
      </c>
      <c r="O37" t="n">
        <v>25954</v>
      </c>
      <c r="P37" t="n">
        <v>336.69</v>
      </c>
      <c r="Q37" t="n">
        <v>452.57</v>
      </c>
      <c r="R37" t="n">
        <v>85.19</v>
      </c>
      <c r="S37" t="n">
        <v>57.64</v>
      </c>
      <c r="T37" t="n">
        <v>11600.95</v>
      </c>
      <c r="U37" t="n">
        <v>0.68</v>
      </c>
      <c r="V37" t="n">
        <v>0.87</v>
      </c>
      <c r="W37" t="n">
        <v>6.84</v>
      </c>
      <c r="X37" t="n">
        <v>0.71</v>
      </c>
      <c r="Y37" t="n">
        <v>1</v>
      </c>
      <c r="Z37" t="n">
        <v>10</v>
      </c>
    </row>
    <row r="38">
      <c r="A38" t="n">
        <v>36</v>
      </c>
      <c r="B38" t="n">
        <v>100</v>
      </c>
      <c r="C38" t="inlineStr">
        <is>
          <t xml:space="preserve">CONCLUIDO	</t>
        </is>
      </c>
      <c r="D38" t="n">
        <v>3.5743</v>
      </c>
      <c r="E38" t="n">
        <v>27.98</v>
      </c>
      <c r="F38" t="n">
        <v>24.45</v>
      </c>
      <c r="G38" t="n">
        <v>56.42</v>
      </c>
      <c r="H38" t="n">
        <v>0.85</v>
      </c>
      <c r="I38" t="n">
        <v>26</v>
      </c>
      <c r="J38" t="n">
        <v>208.94</v>
      </c>
      <c r="K38" t="n">
        <v>54.38</v>
      </c>
      <c r="L38" t="n">
        <v>10</v>
      </c>
      <c r="M38" t="n">
        <v>24</v>
      </c>
      <c r="N38" t="n">
        <v>44.56</v>
      </c>
      <c r="O38" t="n">
        <v>26003.41</v>
      </c>
      <c r="P38" t="n">
        <v>336.56</v>
      </c>
      <c r="Q38" t="n">
        <v>452.62</v>
      </c>
      <c r="R38" t="n">
        <v>86.04000000000001</v>
      </c>
      <c r="S38" t="n">
        <v>57.64</v>
      </c>
      <c r="T38" t="n">
        <v>12025.74</v>
      </c>
      <c r="U38" t="n">
        <v>0.67</v>
      </c>
      <c r="V38" t="n">
        <v>0.87</v>
      </c>
      <c r="W38" t="n">
        <v>6.84</v>
      </c>
      <c r="X38" t="n">
        <v>0.72</v>
      </c>
      <c r="Y38" t="n">
        <v>1</v>
      </c>
      <c r="Z38" t="n">
        <v>10</v>
      </c>
    </row>
    <row r="39">
      <c r="A39" t="n">
        <v>37</v>
      </c>
      <c r="B39" t="n">
        <v>100</v>
      </c>
      <c r="C39" t="inlineStr">
        <is>
          <t xml:space="preserve">CONCLUIDO	</t>
        </is>
      </c>
      <c r="D39" t="n">
        <v>3.5819</v>
      </c>
      <c r="E39" t="n">
        <v>27.92</v>
      </c>
      <c r="F39" t="n">
        <v>24.43</v>
      </c>
      <c r="G39" t="n">
        <v>58.63</v>
      </c>
      <c r="H39" t="n">
        <v>0.87</v>
      </c>
      <c r="I39" t="n">
        <v>25</v>
      </c>
      <c r="J39" t="n">
        <v>209.34</v>
      </c>
      <c r="K39" t="n">
        <v>54.38</v>
      </c>
      <c r="L39" t="n">
        <v>10.25</v>
      </c>
      <c r="M39" t="n">
        <v>23</v>
      </c>
      <c r="N39" t="n">
        <v>44.71</v>
      </c>
      <c r="O39" t="n">
        <v>26052.86</v>
      </c>
      <c r="P39" t="n">
        <v>336.1</v>
      </c>
      <c r="Q39" t="n">
        <v>452.57</v>
      </c>
      <c r="R39" t="n">
        <v>85.43000000000001</v>
      </c>
      <c r="S39" t="n">
        <v>57.64</v>
      </c>
      <c r="T39" t="n">
        <v>11729.39</v>
      </c>
      <c r="U39" t="n">
        <v>0.67</v>
      </c>
      <c r="V39" t="n">
        <v>0.87</v>
      </c>
      <c r="W39" t="n">
        <v>6.83</v>
      </c>
      <c r="X39" t="n">
        <v>0.7</v>
      </c>
      <c r="Y39" t="n">
        <v>1</v>
      </c>
      <c r="Z39" t="n">
        <v>10</v>
      </c>
    </row>
    <row r="40">
      <c r="A40" t="n">
        <v>38</v>
      </c>
      <c r="B40" t="n">
        <v>100</v>
      </c>
      <c r="C40" t="inlineStr">
        <is>
          <t xml:space="preserve">CONCLUIDO	</t>
        </is>
      </c>
      <c r="D40" t="n">
        <v>3.5944</v>
      </c>
      <c r="E40" t="n">
        <v>27.82</v>
      </c>
      <c r="F40" t="n">
        <v>24.37</v>
      </c>
      <c r="G40" t="n">
        <v>60.93</v>
      </c>
      <c r="H40" t="n">
        <v>0.89</v>
      </c>
      <c r="I40" t="n">
        <v>24</v>
      </c>
      <c r="J40" t="n">
        <v>209.74</v>
      </c>
      <c r="K40" t="n">
        <v>54.38</v>
      </c>
      <c r="L40" t="n">
        <v>10.5</v>
      </c>
      <c r="M40" t="n">
        <v>22</v>
      </c>
      <c r="N40" t="n">
        <v>44.87</v>
      </c>
      <c r="O40" t="n">
        <v>26102.37</v>
      </c>
      <c r="P40" t="n">
        <v>335.32</v>
      </c>
      <c r="Q40" t="n">
        <v>452.55</v>
      </c>
      <c r="R40" t="n">
        <v>83.41</v>
      </c>
      <c r="S40" t="n">
        <v>57.64</v>
      </c>
      <c r="T40" t="n">
        <v>10722.94</v>
      </c>
      <c r="U40" t="n">
        <v>0.6899999999999999</v>
      </c>
      <c r="V40" t="n">
        <v>0.87</v>
      </c>
      <c r="W40" t="n">
        <v>6.83</v>
      </c>
      <c r="X40" t="n">
        <v>0.65</v>
      </c>
      <c r="Y40" t="n">
        <v>1</v>
      </c>
      <c r="Z40" t="n">
        <v>10</v>
      </c>
    </row>
    <row r="41">
      <c r="A41" t="n">
        <v>39</v>
      </c>
      <c r="B41" t="n">
        <v>100</v>
      </c>
      <c r="C41" t="inlineStr">
        <is>
          <t xml:space="preserve">CONCLUIDO	</t>
        </is>
      </c>
      <c r="D41" t="n">
        <v>3.5912</v>
      </c>
      <c r="E41" t="n">
        <v>27.85</v>
      </c>
      <c r="F41" t="n">
        <v>24.4</v>
      </c>
      <c r="G41" t="n">
        <v>60.99</v>
      </c>
      <c r="H41" t="n">
        <v>0.91</v>
      </c>
      <c r="I41" t="n">
        <v>24</v>
      </c>
      <c r="J41" t="n">
        <v>210.14</v>
      </c>
      <c r="K41" t="n">
        <v>54.38</v>
      </c>
      <c r="L41" t="n">
        <v>10.75</v>
      </c>
      <c r="M41" t="n">
        <v>22</v>
      </c>
      <c r="N41" t="n">
        <v>45.02</v>
      </c>
      <c r="O41" t="n">
        <v>26151.93</v>
      </c>
      <c r="P41" t="n">
        <v>335.48</v>
      </c>
      <c r="Q41" t="n">
        <v>452.61</v>
      </c>
      <c r="R41" t="n">
        <v>84.2</v>
      </c>
      <c r="S41" t="n">
        <v>57.64</v>
      </c>
      <c r="T41" t="n">
        <v>11116.72</v>
      </c>
      <c r="U41" t="n">
        <v>0.68</v>
      </c>
      <c r="V41" t="n">
        <v>0.87</v>
      </c>
      <c r="W41" t="n">
        <v>6.83</v>
      </c>
      <c r="X41" t="n">
        <v>0.67</v>
      </c>
      <c r="Y41" t="n">
        <v>1</v>
      </c>
      <c r="Z41" t="n">
        <v>10</v>
      </c>
    </row>
    <row r="42">
      <c r="A42" t="n">
        <v>40</v>
      </c>
      <c r="B42" t="n">
        <v>100</v>
      </c>
      <c r="C42" t="inlineStr">
        <is>
          <t xml:space="preserve">CONCLUIDO	</t>
        </is>
      </c>
      <c r="D42" t="n">
        <v>3.6022</v>
      </c>
      <c r="E42" t="n">
        <v>27.76</v>
      </c>
      <c r="F42" t="n">
        <v>24.35</v>
      </c>
      <c r="G42" t="n">
        <v>63.52</v>
      </c>
      <c r="H42" t="n">
        <v>0.93</v>
      </c>
      <c r="I42" t="n">
        <v>23</v>
      </c>
      <c r="J42" t="n">
        <v>210.55</v>
      </c>
      <c r="K42" t="n">
        <v>54.38</v>
      </c>
      <c r="L42" t="n">
        <v>11</v>
      </c>
      <c r="M42" t="n">
        <v>21</v>
      </c>
      <c r="N42" t="n">
        <v>45.17</v>
      </c>
      <c r="O42" t="n">
        <v>26201.54</v>
      </c>
      <c r="P42" t="n">
        <v>334.5</v>
      </c>
      <c r="Q42" t="n">
        <v>452.62</v>
      </c>
      <c r="R42" t="n">
        <v>82.73</v>
      </c>
      <c r="S42" t="n">
        <v>57.64</v>
      </c>
      <c r="T42" t="n">
        <v>10386.02</v>
      </c>
      <c r="U42" t="n">
        <v>0.7</v>
      </c>
      <c r="V42" t="n">
        <v>0.87</v>
      </c>
      <c r="W42" t="n">
        <v>6.83</v>
      </c>
      <c r="X42" t="n">
        <v>0.62</v>
      </c>
      <c r="Y42" t="n">
        <v>1</v>
      </c>
      <c r="Z42" t="n">
        <v>10</v>
      </c>
    </row>
    <row r="43">
      <c r="A43" t="n">
        <v>41</v>
      </c>
      <c r="B43" t="n">
        <v>100</v>
      </c>
      <c r="C43" t="inlineStr">
        <is>
          <t xml:space="preserve">CONCLUIDO	</t>
        </is>
      </c>
      <c r="D43" t="n">
        <v>3.603</v>
      </c>
      <c r="E43" t="n">
        <v>27.75</v>
      </c>
      <c r="F43" t="n">
        <v>24.34</v>
      </c>
      <c r="G43" t="n">
        <v>63.51</v>
      </c>
      <c r="H43" t="n">
        <v>0.95</v>
      </c>
      <c r="I43" t="n">
        <v>23</v>
      </c>
      <c r="J43" t="n">
        <v>210.95</v>
      </c>
      <c r="K43" t="n">
        <v>54.38</v>
      </c>
      <c r="L43" t="n">
        <v>11.25</v>
      </c>
      <c r="M43" t="n">
        <v>21</v>
      </c>
      <c r="N43" t="n">
        <v>45.32</v>
      </c>
      <c r="O43" t="n">
        <v>26251.2</v>
      </c>
      <c r="P43" t="n">
        <v>334.11</v>
      </c>
      <c r="Q43" t="n">
        <v>452.61</v>
      </c>
      <c r="R43" t="n">
        <v>82.37</v>
      </c>
      <c r="S43" t="n">
        <v>57.64</v>
      </c>
      <c r="T43" t="n">
        <v>10209.28</v>
      </c>
      <c r="U43" t="n">
        <v>0.7</v>
      </c>
      <c r="V43" t="n">
        <v>0.87</v>
      </c>
      <c r="W43" t="n">
        <v>6.84</v>
      </c>
      <c r="X43" t="n">
        <v>0.62</v>
      </c>
      <c r="Y43" t="n">
        <v>1</v>
      </c>
      <c r="Z43" t="n">
        <v>10</v>
      </c>
    </row>
    <row r="44">
      <c r="A44" t="n">
        <v>42</v>
      </c>
      <c r="B44" t="n">
        <v>100</v>
      </c>
      <c r="C44" t="inlineStr">
        <is>
          <t xml:space="preserve">CONCLUIDO	</t>
        </is>
      </c>
      <c r="D44" t="n">
        <v>3.6116</v>
      </c>
      <c r="E44" t="n">
        <v>27.69</v>
      </c>
      <c r="F44" t="n">
        <v>24.32</v>
      </c>
      <c r="G44" t="n">
        <v>66.31999999999999</v>
      </c>
      <c r="H44" t="n">
        <v>0.97</v>
      </c>
      <c r="I44" t="n">
        <v>22</v>
      </c>
      <c r="J44" t="n">
        <v>211.35</v>
      </c>
      <c r="K44" t="n">
        <v>54.38</v>
      </c>
      <c r="L44" t="n">
        <v>11.5</v>
      </c>
      <c r="M44" t="n">
        <v>20</v>
      </c>
      <c r="N44" t="n">
        <v>45.48</v>
      </c>
      <c r="O44" t="n">
        <v>26300.92</v>
      </c>
      <c r="P44" t="n">
        <v>333.71</v>
      </c>
      <c r="Q44" t="n">
        <v>452.6</v>
      </c>
      <c r="R44" t="n">
        <v>81.59999999999999</v>
      </c>
      <c r="S44" t="n">
        <v>57.64</v>
      </c>
      <c r="T44" t="n">
        <v>9826.75</v>
      </c>
      <c r="U44" t="n">
        <v>0.71</v>
      </c>
      <c r="V44" t="n">
        <v>0.87</v>
      </c>
      <c r="W44" t="n">
        <v>6.83</v>
      </c>
      <c r="X44" t="n">
        <v>0.59</v>
      </c>
      <c r="Y44" t="n">
        <v>1</v>
      </c>
      <c r="Z44" t="n">
        <v>10</v>
      </c>
    </row>
    <row r="45">
      <c r="A45" t="n">
        <v>43</v>
      </c>
      <c r="B45" t="n">
        <v>100</v>
      </c>
      <c r="C45" t="inlineStr">
        <is>
          <t xml:space="preserve">CONCLUIDO	</t>
        </is>
      </c>
      <c r="D45" t="n">
        <v>3.6115</v>
      </c>
      <c r="E45" t="n">
        <v>27.69</v>
      </c>
      <c r="F45" t="n">
        <v>24.32</v>
      </c>
      <c r="G45" t="n">
        <v>66.31999999999999</v>
      </c>
      <c r="H45" t="n">
        <v>0.99</v>
      </c>
      <c r="I45" t="n">
        <v>22</v>
      </c>
      <c r="J45" t="n">
        <v>211.76</v>
      </c>
      <c r="K45" t="n">
        <v>54.38</v>
      </c>
      <c r="L45" t="n">
        <v>11.75</v>
      </c>
      <c r="M45" t="n">
        <v>20</v>
      </c>
      <c r="N45" t="n">
        <v>45.63</v>
      </c>
      <c r="O45" t="n">
        <v>26350.68</v>
      </c>
      <c r="P45" t="n">
        <v>333.41</v>
      </c>
      <c r="Q45" t="n">
        <v>452.63</v>
      </c>
      <c r="R45" t="n">
        <v>81.5</v>
      </c>
      <c r="S45" t="n">
        <v>57.64</v>
      </c>
      <c r="T45" t="n">
        <v>9777.68</v>
      </c>
      <c r="U45" t="n">
        <v>0.71</v>
      </c>
      <c r="V45" t="n">
        <v>0.87</v>
      </c>
      <c r="W45" t="n">
        <v>6.83</v>
      </c>
      <c r="X45" t="n">
        <v>0.59</v>
      </c>
      <c r="Y45" t="n">
        <v>1</v>
      </c>
      <c r="Z45" t="n">
        <v>10</v>
      </c>
    </row>
    <row r="46">
      <c r="A46" t="n">
        <v>44</v>
      </c>
      <c r="B46" t="n">
        <v>100</v>
      </c>
      <c r="C46" t="inlineStr">
        <is>
          <t xml:space="preserve">CONCLUIDO	</t>
        </is>
      </c>
      <c r="D46" t="n">
        <v>3.6207</v>
      </c>
      <c r="E46" t="n">
        <v>27.62</v>
      </c>
      <c r="F46" t="n">
        <v>24.29</v>
      </c>
      <c r="G46" t="n">
        <v>69.39</v>
      </c>
      <c r="H46" t="n">
        <v>1</v>
      </c>
      <c r="I46" t="n">
        <v>21</v>
      </c>
      <c r="J46" t="n">
        <v>212.16</v>
      </c>
      <c r="K46" t="n">
        <v>54.38</v>
      </c>
      <c r="L46" t="n">
        <v>12</v>
      </c>
      <c r="M46" t="n">
        <v>19</v>
      </c>
      <c r="N46" t="n">
        <v>45.78</v>
      </c>
      <c r="O46" t="n">
        <v>26400.51</v>
      </c>
      <c r="P46" t="n">
        <v>332.84</v>
      </c>
      <c r="Q46" t="n">
        <v>452.56</v>
      </c>
      <c r="R46" t="n">
        <v>80.55</v>
      </c>
      <c r="S46" t="n">
        <v>57.64</v>
      </c>
      <c r="T46" t="n">
        <v>9309.129999999999</v>
      </c>
      <c r="U46" t="n">
        <v>0.72</v>
      </c>
      <c r="V46" t="n">
        <v>0.87</v>
      </c>
      <c r="W46" t="n">
        <v>6.83</v>
      </c>
      <c r="X46" t="n">
        <v>0.5600000000000001</v>
      </c>
      <c r="Y46" t="n">
        <v>1</v>
      </c>
      <c r="Z46" t="n">
        <v>10</v>
      </c>
    </row>
    <row r="47">
      <c r="A47" t="n">
        <v>45</v>
      </c>
      <c r="B47" t="n">
        <v>100</v>
      </c>
      <c r="C47" t="inlineStr">
        <is>
          <t xml:space="preserve">CONCLUIDO	</t>
        </is>
      </c>
      <c r="D47" t="n">
        <v>3.6194</v>
      </c>
      <c r="E47" t="n">
        <v>27.63</v>
      </c>
      <c r="F47" t="n">
        <v>24.3</v>
      </c>
      <c r="G47" t="n">
        <v>69.42</v>
      </c>
      <c r="H47" t="n">
        <v>1.02</v>
      </c>
      <c r="I47" t="n">
        <v>21</v>
      </c>
      <c r="J47" t="n">
        <v>212.56</v>
      </c>
      <c r="K47" t="n">
        <v>54.38</v>
      </c>
      <c r="L47" t="n">
        <v>12.25</v>
      </c>
      <c r="M47" t="n">
        <v>19</v>
      </c>
      <c r="N47" t="n">
        <v>45.94</v>
      </c>
      <c r="O47" t="n">
        <v>26450.38</v>
      </c>
      <c r="P47" t="n">
        <v>332.72</v>
      </c>
      <c r="Q47" t="n">
        <v>452.63</v>
      </c>
      <c r="R47" t="n">
        <v>81</v>
      </c>
      <c r="S47" t="n">
        <v>57.64</v>
      </c>
      <c r="T47" t="n">
        <v>9533.049999999999</v>
      </c>
      <c r="U47" t="n">
        <v>0.71</v>
      </c>
      <c r="V47" t="n">
        <v>0.87</v>
      </c>
      <c r="W47" t="n">
        <v>6.83</v>
      </c>
      <c r="X47" t="n">
        <v>0.57</v>
      </c>
      <c r="Y47" t="n">
        <v>1</v>
      </c>
      <c r="Z47" t="n">
        <v>10</v>
      </c>
    </row>
    <row r="48">
      <c r="A48" t="n">
        <v>46</v>
      </c>
      <c r="B48" t="n">
        <v>100</v>
      </c>
      <c r="C48" t="inlineStr">
        <is>
          <t xml:space="preserve">CONCLUIDO	</t>
        </is>
      </c>
      <c r="D48" t="n">
        <v>3.6285</v>
      </c>
      <c r="E48" t="n">
        <v>27.56</v>
      </c>
      <c r="F48" t="n">
        <v>24.27</v>
      </c>
      <c r="G48" t="n">
        <v>72.8</v>
      </c>
      <c r="H48" t="n">
        <v>1.04</v>
      </c>
      <c r="I48" t="n">
        <v>20</v>
      </c>
      <c r="J48" t="n">
        <v>212.97</v>
      </c>
      <c r="K48" t="n">
        <v>54.38</v>
      </c>
      <c r="L48" t="n">
        <v>12.5</v>
      </c>
      <c r="M48" t="n">
        <v>18</v>
      </c>
      <c r="N48" t="n">
        <v>46.09</v>
      </c>
      <c r="O48" t="n">
        <v>26500.31</v>
      </c>
      <c r="P48" t="n">
        <v>331.52</v>
      </c>
      <c r="Q48" t="n">
        <v>452.6</v>
      </c>
      <c r="R48" t="n">
        <v>79.84</v>
      </c>
      <c r="S48" t="n">
        <v>57.64</v>
      </c>
      <c r="T48" t="n">
        <v>8958.08</v>
      </c>
      <c r="U48" t="n">
        <v>0.72</v>
      </c>
      <c r="V48" t="n">
        <v>0.87</v>
      </c>
      <c r="W48" t="n">
        <v>6.83</v>
      </c>
      <c r="X48" t="n">
        <v>0.54</v>
      </c>
      <c r="Y48" t="n">
        <v>1</v>
      </c>
      <c r="Z48" t="n">
        <v>10</v>
      </c>
    </row>
    <row r="49">
      <c r="A49" t="n">
        <v>47</v>
      </c>
      <c r="B49" t="n">
        <v>100</v>
      </c>
      <c r="C49" t="inlineStr">
        <is>
          <t xml:space="preserve">CONCLUIDO	</t>
        </is>
      </c>
      <c r="D49" t="n">
        <v>3.6282</v>
      </c>
      <c r="E49" t="n">
        <v>27.56</v>
      </c>
      <c r="F49" t="n">
        <v>24.27</v>
      </c>
      <c r="G49" t="n">
        <v>72.8</v>
      </c>
      <c r="H49" t="n">
        <v>1.06</v>
      </c>
      <c r="I49" t="n">
        <v>20</v>
      </c>
      <c r="J49" t="n">
        <v>213.37</v>
      </c>
      <c r="K49" t="n">
        <v>54.38</v>
      </c>
      <c r="L49" t="n">
        <v>12.75</v>
      </c>
      <c r="M49" t="n">
        <v>18</v>
      </c>
      <c r="N49" t="n">
        <v>46.25</v>
      </c>
      <c r="O49" t="n">
        <v>26550.29</v>
      </c>
      <c r="P49" t="n">
        <v>332.13</v>
      </c>
      <c r="Q49" t="n">
        <v>452.62</v>
      </c>
      <c r="R49" t="n">
        <v>80.29000000000001</v>
      </c>
      <c r="S49" t="n">
        <v>57.64</v>
      </c>
      <c r="T49" t="n">
        <v>9184.83</v>
      </c>
      <c r="U49" t="n">
        <v>0.72</v>
      </c>
      <c r="V49" t="n">
        <v>0.87</v>
      </c>
      <c r="W49" t="n">
        <v>6.82</v>
      </c>
      <c r="X49" t="n">
        <v>0.54</v>
      </c>
      <c r="Y49" t="n">
        <v>1</v>
      </c>
      <c r="Z49" t="n">
        <v>10</v>
      </c>
    </row>
    <row r="50">
      <c r="A50" t="n">
        <v>48</v>
      </c>
      <c r="B50" t="n">
        <v>100</v>
      </c>
      <c r="C50" t="inlineStr">
        <is>
          <t xml:space="preserve">CONCLUIDO	</t>
        </is>
      </c>
      <c r="D50" t="n">
        <v>3.6303</v>
      </c>
      <c r="E50" t="n">
        <v>27.55</v>
      </c>
      <c r="F50" t="n">
        <v>24.25</v>
      </c>
      <c r="G50" t="n">
        <v>72.76000000000001</v>
      </c>
      <c r="H50" t="n">
        <v>1.08</v>
      </c>
      <c r="I50" t="n">
        <v>20</v>
      </c>
      <c r="J50" t="n">
        <v>213.78</v>
      </c>
      <c r="K50" t="n">
        <v>54.38</v>
      </c>
      <c r="L50" t="n">
        <v>13</v>
      </c>
      <c r="M50" t="n">
        <v>18</v>
      </c>
      <c r="N50" t="n">
        <v>46.4</v>
      </c>
      <c r="O50" t="n">
        <v>26600.32</v>
      </c>
      <c r="P50" t="n">
        <v>331.14</v>
      </c>
      <c r="Q50" t="n">
        <v>452.58</v>
      </c>
      <c r="R50" t="n">
        <v>79.58</v>
      </c>
      <c r="S50" t="n">
        <v>57.64</v>
      </c>
      <c r="T50" t="n">
        <v>8827.549999999999</v>
      </c>
      <c r="U50" t="n">
        <v>0.72</v>
      </c>
      <c r="V50" t="n">
        <v>0.87</v>
      </c>
      <c r="W50" t="n">
        <v>6.82</v>
      </c>
      <c r="X50" t="n">
        <v>0.53</v>
      </c>
      <c r="Y50" t="n">
        <v>1</v>
      </c>
      <c r="Z50" t="n">
        <v>10</v>
      </c>
    </row>
    <row r="51">
      <c r="A51" t="n">
        <v>49</v>
      </c>
      <c r="B51" t="n">
        <v>100</v>
      </c>
      <c r="C51" t="inlineStr">
        <is>
          <t xml:space="preserve">CONCLUIDO	</t>
        </is>
      </c>
      <c r="D51" t="n">
        <v>3.6357</v>
      </c>
      <c r="E51" t="n">
        <v>27.5</v>
      </c>
      <c r="F51" t="n">
        <v>24.25</v>
      </c>
      <c r="G51" t="n">
        <v>76.58</v>
      </c>
      <c r="H51" t="n">
        <v>1.1</v>
      </c>
      <c r="I51" t="n">
        <v>19</v>
      </c>
      <c r="J51" t="n">
        <v>214.19</v>
      </c>
      <c r="K51" t="n">
        <v>54.38</v>
      </c>
      <c r="L51" t="n">
        <v>13.25</v>
      </c>
      <c r="M51" t="n">
        <v>17</v>
      </c>
      <c r="N51" t="n">
        <v>46.56</v>
      </c>
      <c r="O51" t="n">
        <v>26650.41</v>
      </c>
      <c r="P51" t="n">
        <v>330.75</v>
      </c>
      <c r="Q51" t="n">
        <v>452.6</v>
      </c>
      <c r="R51" t="n">
        <v>79.54000000000001</v>
      </c>
      <c r="S51" t="n">
        <v>57.64</v>
      </c>
      <c r="T51" t="n">
        <v>8811.6</v>
      </c>
      <c r="U51" t="n">
        <v>0.72</v>
      </c>
      <c r="V51" t="n">
        <v>0.87</v>
      </c>
      <c r="W51" t="n">
        <v>6.82</v>
      </c>
      <c r="X51" t="n">
        <v>0.52</v>
      </c>
      <c r="Y51" t="n">
        <v>1</v>
      </c>
      <c r="Z51" t="n">
        <v>10</v>
      </c>
    </row>
    <row r="52">
      <c r="A52" t="n">
        <v>50</v>
      </c>
      <c r="B52" t="n">
        <v>100</v>
      </c>
      <c r="C52" t="inlineStr">
        <is>
          <t xml:space="preserve">CONCLUIDO	</t>
        </is>
      </c>
      <c r="D52" t="n">
        <v>3.6375</v>
      </c>
      <c r="E52" t="n">
        <v>27.49</v>
      </c>
      <c r="F52" t="n">
        <v>24.24</v>
      </c>
      <c r="G52" t="n">
        <v>76.53</v>
      </c>
      <c r="H52" t="n">
        <v>1.12</v>
      </c>
      <c r="I52" t="n">
        <v>19</v>
      </c>
      <c r="J52" t="n">
        <v>214.59</v>
      </c>
      <c r="K52" t="n">
        <v>54.38</v>
      </c>
      <c r="L52" t="n">
        <v>13.5</v>
      </c>
      <c r="M52" t="n">
        <v>17</v>
      </c>
      <c r="N52" t="n">
        <v>46.72</v>
      </c>
      <c r="O52" t="n">
        <v>26700.55</v>
      </c>
      <c r="P52" t="n">
        <v>330.71</v>
      </c>
      <c r="Q52" t="n">
        <v>452.6</v>
      </c>
      <c r="R52" t="n">
        <v>78.98</v>
      </c>
      <c r="S52" t="n">
        <v>57.64</v>
      </c>
      <c r="T52" t="n">
        <v>8532.809999999999</v>
      </c>
      <c r="U52" t="n">
        <v>0.73</v>
      </c>
      <c r="V52" t="n">
        <v>0.87</v>
      </c>
      <c r="W52" t="n">
        <v>6.83</v>
      </c>
      <c r="X52" t="n">
        <v>0.51</v>
      </c>
      <c r="Y52" t="n">
        <v>1</v>
      </c>
      <c r="Z52" t="n">
        <v>10</v>
      </c>
    </row>
    <row r="53">
      <c r="A53" t="n">
        <v>51</v>
      </c>
      <c r="B53" t="n">
        <v>100</v>
      </c>
      <c r="C53" t="inlineStr">
        <is>
          <t xml:space="preserve">CONCLUIDO	</t>
        </is>
      </c>
      <c r="D53" t="n">
        <v>3.6358</v>
      </c>
      <c r="E53" t="n">
        <v>27.5</v>
      </c>
      <c r="F53" t="n">
        <v>24.25</v>
      </c>
      <c r="G53" t="n">
        <v>76.58</v>
      </c>
      <c r="H53" t="n">
        <v>1.14</v>
      </c>
      <c r="I53" t="n">
        <v>19</v>
      </c>
      <c r="J53" t="n">
        <v>215</v>
      </c>
      <c r="K53" t="n">
        <v>54.38</v>
      </c>
      <c r="L53" t="n">
        <v>13.75</v>
      </c>
      <c r="M53" t="n">
        <v>17</v>
      </c>
      <c r="N53" t="n">
        <v>46.87</v>
      </c>
      <c r="O53" t="n">
        <v>26750.75</v>
      </c>
      <c r="P53" t="n">
        <v>330.54</v>
      </c>
      <c r="Q53" t="n">
        <v>452.56</v>
      </c>
      <c r="R53" t="n">
        <v>79.52</v>
      </c>
      <c r="S53" t="n">
        <v>57.64</v>
      </c>
      <c r="T53" t="n">
        <v>8804.76</v>
      </c>
      <c r="U53" t="n">
        <v>0.72</v>
      </c>
      <c r="V53" t="n">
        <v>0.87</v>
      </c>
      <c r="W53" t="n">
        <v>6.82</v>
      </c>
      <c r="X53" t="n">
        <v>0.52</v>
      </c>
      <c r="Y53" t="n">
        <v>1</v>
      </c>
      <c r="Z53" t="n">
        <v>10</v>
      </c>
    </row>
    <row r="54">
      <c r="A54" t="n">
        <v>52</v>
      </c>
      <c r="B54" t="n">
        <v>100</v>
      </c>
      <c r="C54" t="inlineStr">
        <is>
          <t xml:space="preserve">CONCLUIDO	</t>
        </is>
      </c>
      <c r="D54" t="n">
        <v>3.6479</v>
      </c>
      <c r="E54" t="n">
        <v>27.41</v>
      </c>
      <c r="F54" t="n">
        <v>24.2</v>
      </c>
      <c r="G54" t="n">
        <v>80.65000000000001</v>
      </c>
      <c r="H54" t="n">
        <v>1.15</v>
      </c>
      <c r="I54" t="n">
        <v>18</v>
      </c>
      <c r="J54" t="n">
        <v>215.41</v>
      </c>
      <c r="K54" t="n">
        <v>54.38</v>
      </c>
      <c r="L54" t="n">
        <v>14</v>
      </c>
      <c r="M54" t="n">
        <v>16</v>
      </c>
      <c r="N54" t="n">
        <v>47.03</v>
      </c>
      <c r="O54" t="n">
        <v>26801</v>
      </c>
      <c r="P54" t="n">
        <v>329.71</v>
      </c>
      <c r="Q54" t="n">
        <v>452.61</v>
      </c>
      <c r="R54" t="n">
        <v>77.73999999999999</v>
      </c>
      <c r="S54" t="n">
        <v>57.64</v>
      </c>
      <c r="T54" t="n">
        <v>7915.57</v>
      </c>
      <c r="U54" t="n">
        <v>0.74</v>
      </c>
      <c r="V54" t="n">
        <v>0.88</v>
      </c>
      <c r="W54" t="n">
        <v>6.82</v>
      </c>
      <c r="X54" t="n">
        <v>0.47</v>
      </c>
      <c r="Y54" t="n">
        <v>1</v>
      </c>
      <c r="Z54" t="n">
        <v>10</v>
      </c>
    </row>
    <row r="55">
      <c r="A55" t="n">
        <v>53</v>
      </c>
      <c r="B55" t="n">
        <v>100</v>
      </c>
      <c r="C55" t="inlineStr">
        <is>
          <t xml:space="preserve">CONCLUIDO	</t>
        </is>
      </c>
      <c r="D55" t="n">
        <v>3.6446</v>
      </c>
      <c r="E55" t="n">
        <v>27.44</v>
      </c>
      <c r="F55" t="n">
        <v>24.22</v>
      </c>
      <c r="G55" t="n">
        <v>80.73999999999999</v>
      </c>
      <c r="H55" t="n">
        <v>1.17</v>
      </c>
      <c r="I55" t="n">
        <v>18</v>
      </c>
      <c r="J55" t="n">
        <v>215.82</v>
      </c>
      <c r="K55" t="n">
        <v>54.38</v>
      </c>
      <c r="L55" t="n">
        <v>14.25</v>
      </c>
      <c r="M55" t="n">
        <v>16</v>
      </c>
      <c r="N55" t="n">
        <v>47.19</v>
      </c>
      <c r="O55" t="n">
        <v>26851.31</v>
      </c>
      <c r="P55" t="n">
        <v>330.24</v>
      </c>
      <c r="Q55" t="n">
        <v>452.56</v>
      </c>
      <c r="R55" t="n">
        <v>78.65000000000001</v>
      </c>
      <c r="S55" t="n">
        <v>57.64</v>
      </c>
      <c r="T55" t="n">
        <v>8374.280000000001</v>
      </c>
      <c r="U55" t="n">
        <v>0.73</v>
      </c>
      <c r="V55" t="n">
        <v>0.88</v>
      </c>
      <c r="W55" t="n">
        <v>6.82</v>
      </c>
      <c r="X55" t="n">
        <v>0.5</v>
      </c>
      <c r="Y55" t="n">
        <v>1</v>
      </c>
      <c r="Z55" t="n">
        <v>10</v>
      </c>
    </row>
    <row r="56">
      <c r="A56" t="n">
        <v>54</v>
      </c>
      <c r="B56" t="n">
        <v>100</v>
      </c>
      <c r="C56" t="inlineStr">
        <is>
          <t xml:space="preserve">CONCLUIDO	</t>
        </is>
      </c>
      <c r="D56" t="n">
        <v>3.647</v>
      </c>
      <c r="E56" t="n">
        <v>27.42</v>
      </c>
      <c r="F56" t="n">
        <v>24.2</v>
      </c>
      <c r="G56" t="n">
        <v>80.68000000000001</v>
      </c>
      <c r="H56" t="n">
        <v>1.19</v>
      </c>
      <c r="I56" t="n">
        <v>18</v>
      </c>
      <c r="J56" t="n">
        <v>216.22</v>
      </c>
      <c r="K56" t="n">
        <v>54.38</v>
      </c>
      <c r="L56" t="n">
        <v>14.5</v>
      </c>
      <c r="M56" t="n">
        <v>16</v>
      </c>
      <c r="N56" t="n">
        <v>47.35</v>
      </c>
      <c r="O56" t="n">
        <v>26901.66</v>
      </c>
      <c r="P56" t="n">
        <v>329.39</v>
      </c>
      <c r="Q56" t="n">
        <v>452.62</v>
      </c>
      <c r="R56" t="n">
        <v>77.77</v>
      </c>
      <c r="S56" t="n">
        <v>57.64</v>
      </c>
      <c r="T56" t="n">
        <v>7932.52</v>
      </c>
      <c r="U56" t="n">
        <v>0.74</v>
      </c>
      <c r="V56" t="n">
        <v>0.88</v>
      </c>
      <c r="W56" t="n">
        <v>6.83</v>
      </c>
      <c r="X56" t="n">
        <v>0.48</v>
      </c>
      <c r="Y56" t="n">
        <v>1</v>
      </c>
      <c r="Z56" t="n">
        <v>10</v>
      </c>
    </row>
    <row r="57">
      <c r="A57" t="n">
        <v>55</v>
      </c>
      <c r="B57" t="n">
        <v>100</v>
      </c>
      <c r="C57" t="inlineStr">
        <is>
          <t xml:space="preserve">CONCLUIDO	</t>
        </is>
      </c>
      <c r="D57" t="n">
        <v>3.6553</v>
      </c>
      <c r="E57" t="n">
        <v>27.36</v>
      </c>
      <c r="F57" t="n">
        <v>24.18</v>
      </c>
      <c r="G57" t="n">
        <v>85.34</v>
      </c>
      <c r="H57" t="n">
        <v>1.21</v>
      </c>
      <c r="I57" t="n">
        <v>17</v>
      </c>
      <c r="J57" t="n">
        <v>216.63</v>
      </c>
      <c r="K57" t="n">
        <v>54.38</v>
      </c>
      <c r="L57" t="n">
        <v>14.75</v>
      </c>
      <c r="M57" t="n">
        <v>15</v>
      </c>
      <c r="N57" t="n">
        <v>47.51</v>
      </c>
      <c r="O57" t="n">
        <v>26952.08</v>
      </c>
      <c r="P57" t="n">
        <v>328.35</v>
      </c>
      <c r="Q57" t="n">
        <v>452.6</v>
      </c>
      <c r="R57" t="n">
        <v>77.04000000000001</v>
      </c>
      <c r="S57" t="n">
        <v>57.64</v>
      </c>
      <c r="T57" t="n">
        <v>7574.04</v>
      </c>
      <c r="U57" t="n">
        <v>0.75</v>
      </c>
      <c r="V57" t="n">
        <v>0.88</v>
      </c>
      <c r="W57" t="n">
        <v>6.82</v>
      </c>
      <c r="X57" t="n">
        <v>0.45</v>
      </c>
      <c r="Y57" t="n">
        <v>1</v>
      </c>
      <c r="Z57" t="n">
        <v>10</v>
      </c>
    </row>
    <row r="58">
      <c r="A58" t="n">
        <v>56</v>
      </c>
      <c r="B58" t="n">
        <v>100</v>
      </c>
      <c r="C58" t="inlineStr">
        <is>
          <t xml:space="preserve">CONCLUIDO	</t>
        </is>
      </c>
      <c r="D58" t="n">
        <v>3.656</v>
      </c>
      <c r="E58" t="n">
        <v>27.35</v>
      </c>
      <c r="F58" t="n">
        <v>24.17</v>
      </c>
      <c r="G58" t="n">
        <v>85.31999999999999</v>
      </c>
      <c r="H58" t="n">
        <v>1.23</v>
      </c>
      <c r="I58" t="n">
        <v>17</v>
      </c>
      <c r="J58" t="n">
        <v>217.04</v>
      </c>
      <c r="K58" t="n">
        <v>54.38</v>
      </c>
      <c r="L58" t="n">
        <v>15</v>
      </c>
      <c r="M58" t="n">
        <v>15</v>
      </c>
      <c r="N58" t="n">
        <v>47.66</v>
      </c>
      <c r="O58" t="n">
        <v>27002.55</v>
      </c>
      <c r="P58" t="n">
        <v>328.66</v>
      </c>
      <c r="Q58" t="n">
        <v>452.57</v>
      </c>
      <c r="R58" t="n">
        <v>77.08</v>
      </c>
      <c r="S58" t="n">
        <v>57.64</v>
      </c>
      <c r="T58" t="n">
        <v>7594.13</v>
      </c>
      <c r="U58" t="n">
        <v>0.75</v>
      </c>
      <c r="V58" t="n">
        <v>0.88</v>
      </c>
      <c r="W58" t="n">
        <v>6.82</v>
      </c>
      <c r="X58" t="n">
        <v>0.45</v>
      </c>
      <c r="Y58" t="n">
        <v>1</v>
      </c>
      <c r="Z58" t="n">
        <v>10</v>
      </c>
    </row>
    <row r="59">
      <c r="A59" t="n">
        <v>57</v>
      </c>
      <c r="B59" t="n">
        <v>100</v>
      </c>
      <c r="C59" t="inlineStr">
        <is>
          <t xml:space="preserve">CONCLUIDO	</t>
        </is>
      </c>
      <c r="D59" t="n">
        <v>3.6569</v>
      </c>
      <c r="E59" t="n">
        <v>27.35</v>
      </c>
      <c r="F59" t="n">
        <v>24.17</v>
      </c>
      <c r="G59" t="n">
        <v>85.3</v>
      </c>
      <c r="H59" t="n">
        <v>1.25</v>
      </c>
      <c r="I59" t="n">
        <v>17</v>
      </c>
      <c r="J59" t="n">
        <v>217.45</v>
      </c>
      <c r="K59" t="n">
        <v>54.38</v>
      </c>
      <c r="L59" t="n">
        <v>15.25</v>
      </c>
      <c r="M59" t="n">
        <v>15</v>
      </c>
      <c r="N59" t="n">
        <v>47.82</v>
      </c>
      <c r="O59" t="n">
        <v>27053.07</v>
      </c>
      <c r="P59" t="n">
        <v>328.67</v>
      </c>
      <c r="Q59" t="n">
        <v>452.6</v>
      </c>
      <c r="R59" t="n">
        <v>76.79000000000001</v>
      </c>
      <c r="S59" t="n">
        <v>57.64</v>
      </c>
      <c r="T59" t="n">
        <v>7448.36</v>
      </c>
      <c r="U59" t="n">
        <v>0.75</v>
      </c>
      <c r="V59" t="n">
        <v>0.88</v>
      </c>
      <c r="W59" t="n">
        <v>6.82</v>
      </c>
      <c r="X59" t="n">
        <v>0.44</v>
      </c>
      <c r="Y59" t="n">
        <v>1</v>
      </c>
      <c r="Z59" t="n">
        <v>10</v>
      </c>
    </row>
    <row r="60">
      <c r="A60" t="n">
        <v>58</v>
      </c>
      <c r="B60" t="n">
        <v>100</v>
      </c>
      <c r="C60" t="inlineStr">
        <is>
          <t xml:space="preserve">CONCLUIDO	</t>
        </is>
      </c>
      <c r="D60" t="n">
        <v>3.6533</v>
      </c>
      <c r="E60" t="n">
        <v>27.37</v>
      </c>
      <c r="F60" t="n">
        <v>24.19</v>
      </c>
      <c r="G60" t="n">
        <v>85.39</v>
      </c>
      <c r="H60" t="n">
        <v>1.26</v>
      </c>
      <c r="I60" t="n">
        <v>17</v>
      </c>
      <c r="J60" t="n">
        <v>217.86</v>
      </c>
      <c r="K60" t="n">
        <v>54.38</v>
      </c>
      <c r="L60" t="n">
        <v>15.5</v>
      </c>
      <c r="M60" t="n">
        <v>15</v>
      </c>
      <c r="N60" t="n">
        <v>47.98</v>
      </c>
      <c r="O60" t="n">
        <v>27103.65</v>
      </c>
      <c r="P60" t="n">
        <v>328.62</v>
      </c>
      <c r="Q60" t="n">
        <v>452.59</v>
      </c>
      <c r="R60" t="n">
        <v>77.52</v>
      </c>
      <c r="S60" t="n">
        <v>57.64</v>
      </c>
      <c r="T60" t="n">
        <v>7811.23</v>
      </c>
      <c r="U60" t="n">
        <v>0.74</v>
      </c>
      <c r="V60" t="n">
        <v>0.88</v>
      </c>
      <c r="W60" t="n">
        <v>6.83</v>
      </c>
      <c r="X60" t="n">
        <v>0.47</v>
      </c>
      <c r="Y60" t="n">
        <v>1</v>
      </c>
      <c r="Z60" t="n">
        <v>10</v>
      </c>
    </row>
    <row r="61">
      <c r="A61" t="n">
        <v>59</v>
      </c>
      <c r="B61" t="n">
        <v>100</v>
      </c>
      <c r="C61" t="inlineStr">
        <is>
          <t xml:space="preserve">CONCLUIDO	</t>
        </is>
      </c>
      <c r="D61" t="n">
        <v>3.6634</v>
      </c>
      <c r="E61" t="n">
        <v>27.3</v>
      </c>
      <c r="F61" t="n">
        <v>24.16</v>
      </c>
      <c r="G61" t="n">
        <v>90.59</v>
      </c>
      <c r="H61" t="n">
        <v>1.28</v>
      </c>
      <c r="I61" t="n">
        <v>16</v>
      </c>
      <c r="J61" t="n">
        <v>218.27</v>
      </c>
      <c r="K61" t="n">
        <v>54.38</v>
      </c>
      <c r="L61" t="n">
        <v>15.75</v>
      </c>
      <c r="M61" t="n">
        <v>14</v>
      </c>
      <c r="N61" t="n">
        <v>48.15</v>
      </c>
      <c r="O61" t="n">
        <v>27154.29</v>
      </c>
      <c r="P61" t="n">
        <v>327.85</v>
      </c>
      <c r="Q61" t="n">
        <v>452.61</v>
      </c>
      <c r="R61" t="n">
        <v>76.48999999999999</v>
      </c>
      <c r="S61" t="n">
        <v>57.64</v>
      </c>
      <c r="T61" t="n">
        <v>7303.97</v>
      </c>
      <c r="U61" t="n">
        <v>0.75</v>
      </c>
      <c r="V61" t="n">
        <v>0.88</v>
      </c>
      <c r="W61" t="n">
        <v>6.82</v>
      </c>
      <c r="X61" t="n">
        <v>0.43</v>
      </c>
      <c r="Y61" t="n">
        <v>1</v>
      </c>
      <c r="Z61" t="n">
        <v>10</v>
      </c>
    </row>
    <row r="62">
      <c r="A62" t="n">
        <v>60</v>
      </c>
      <c r="B62" t="n">
        <v>100</v>
      </c>
      <c r="C62" t="inlineStr">
        <is>
          <t xml:space="preserve">CONCLUIDO	</t>
        </is>
      </c>
      <c r="D62" t="n">
        <v>3.6647</v>
      </c>
      <c r="E62" t="n">
        <v>27.29</v>
      </c>
      <c r="F62" t="n">
        <v>24.15</v>
      </c>
      <c r="G62" t="n">
        <v>90.56</v>
      </c>
      <c r="H62" t="n">
        <v>1.3</v>
      </c>
      <c r="I62" t="n">
        <v>16</v>
      </c>
      <c r="J62" t="n">
        <v>218.68</v>
      </c>
      <c r="K62" t="n">
        <v>54.38</v>
      </c>
      <c r="L62" t="n">
        <v>16</v>
      </c>
      <c r="M62" t="n">
        <v>14</v>
      </c>
      <c r="N62" t="n">
        <v>48.31</v>
      </c>
      <c r="O62" t="n">
        <v>27204.98</v>
      </c>
      <c r="P62" t="n">
        <v>327.65</v>
      </c>
      <c r="Q62" t="n">
        <v>452.64</v>
      </c>
      <c r="R62" t="n">
        <v>76.17</v>
      </c>
      <c r="S62" t="n">
        <v>57.64</v>
      </c>
      <c r="T62" t="n">
        <v>7143</v>
      </c>
      <c r="U62" t="n">
        <v>0.76</v>
      </c>
      <c r="V62" t="n">
        <v>0.88</v>
      </c>
      <c r="W62" t="n">
        <v>6.82</v>
      </c>
      <c r="X62" t="n">
        <v>0.42</v>
      </c>
      <c r="Y62" t="n">
        <v>1</v>
      </c>
      <c r="Z62" t="n">
        <v>10</v>
      </c>
    </row>
    <row r="63">
      <c r="A63" t="n">
        <v>61</v>
      </c>
      <c r="B63" t="n">
        <v>100</v>
      </c>
      <c r="C63" t="inlineStr">
        <is>
          <t xml:space="preserve">CONCLUIDO	</t>
        </is>
      </c>
      <c r="D63" t="n">
        <v>3.6644</v>
      </c>
      <c r="E63" t="n">
        <v>27.29</v>
      </c>
      <c r="F63" t="n">
        <v>24.15</v>
      </c>
      <c r="G63" t="n">
        <v>90.56999999999999</v>
      </c>
      <c r="H63" t="n">
        <v>1.32</v>
      </c>
      <c r="I63" t="n">
        <v>16</v>
      </c>
      <c r="J63" t="n">
        <v>219.09</v>
      </c>
      <c r="K63" t="n">
        <v>54.38</v>
      </c>
      <c r="L63" t="n">
        <v>16.25</v>
      </c>
      <c r="M63" t="n">
        <v>14</v>
      </c>
      <c r="N63" t="n">
        <v>48.47</v>
      </c>
      <c r="O63" t="n">
        <v>27255.72</v>
      </c>
      <c r="P63" t="n">
        <v>327.55</v>
      </c>
      <c r="Q63" t="n">
        <v>452.58</v>
      </c>
      <c r="R63" t="n">
        <v>76.23</v>
      </c>
      <c r="S63" t="n">
        <v>57.64</v>
      </c>
      <c r="T63" t="n">
        <v>7171.71</v>
      </c>
      <c r="U63" t="n">
        <v>0.76</v>
      </c>
      <c r="V63" t="n">
        <v>0.88</v>
      </c>
      <c r="W63" t="n">
        <v>6.82</v>
      </c>
      <c r="X63" t="n">
        <v>0.43</v>
      </c>
      <c r="Y63" t="n">
        <v>1</v>
      </c>
      <c r="Z63" t="n">
        <v>10</v>
      </c>
    </row>
    <row r="64">
      <c r="A64" t="n">
        <v>62</v>
      </c>
      <c r="B64" t="n">
        <v>100</v>
      </c>
      <c r="C64" t="inlineStr">
        <is>
          <t xml:space="preserve">CONCLUIDO	</t>
        </is>
      </c>
      <c r="D64" t="n">
        <v>3.6641</v>
      </c>
      <c r="E64" t="n">
        <v>27.29</v>
      </c>
      <c r="F64" t="n">
        <v>24.15</v>
      </c>
      <c r="G64" t="n">
        <v>90.56999999999999</v>
      </c>
      <c r="H64" t="n">
        <v>1.34</v>
      </c>
      <c r="I64" t="n">
        <v>16</v>
      </c>
      <c r="J64" t="n">
        <v>219.51</v>
      </c>
      <c r="K64" t="n">
        <v>54.38</v>
      </c>
      <c r="L64" t="n">
        <v>16.5</v>
      </c>
      <c r="M64" t="n">
        <v>14</v>
      </c>
      <c r="N64" t="n">
        <v>48.63</v>
      </c>
      <c r="O64" t="n">
        <v>27306.53</v>
      </c>
      <c r="P64" t="n">
        <v>327.25</v>
      </c>
      <c r="Q64" t="n">
        <v>452.63</v>
      </c>
      <c r="R64" t="n">
        <v>76.48999999999999</v>
      </c>
      <c r="S64" t="n">
        <v>57.64</v>
      </c>
      <c r="T64" t="n">
        <v>7300.6</v>
      </c>
      <c r="U64" t="n">
        <v>0.75</v>
      </c>
      <c r="V64" t="n">
        <v>0.88</v>
      </c>
      <c r="W64" t="n">
        <v>6.81</v>
      </c>
      <c r="X64" t="n">
        <v>0.43</v>
      </c>
      <c r="Y64" t="n">
        <v>1</v>
      </c>
      <c r="Z64" t="n">
        <v>10</v>
      </c>
    </row>
    <row r="65">
      <c r="A65" t="n">
        <v>63</v>
      </c>
      <c r="B65" t="n">
        <v>100</v>
      </c>
      <c r="C65" t="inlineStr">
        <is>
          <t xml:space="preserve">CONCLUIDO	</t>
        </is>
      </c>
      <c r="D65" t="n">
        <v>3.6725</v>
      </c>
      <c r="E65" t="n">
        <v>27.23</v>
      </c>
      <c r="F65" t="n">
        <v>24.13</v>
      </c>
      <c r="G65" t="n">
        <v>96.52</v>
      </c>
      <c r="H65" t="n">
        <v>1.35</v>
      </c>
      <c r="I65" t="n">
        <v>15</v>
      </c>
      <c r="J65" t="n">
        <v>219.92</v>
      </c>
      <c r="K65" t="n">
        <v>54.38</v>
      </c>
      <c r="L65" t="n">
        <v>16.75</v>
      </c>
      <c r="M65" t="n">
        <v>13</v>
      </c>
      <c r="N65" t="n">
        <v>48.79</v>
      </c>
      <c r="O65" t="n">
        <v>27357.38</v>
      </c>
      <c r="P65" t="n">
        <v>326.41</v>
      </c>
      <c r="Q65" t="n">
        <v>452.57</v>
      </c>
      <c r="R65" t="n">
        <v>75.66</v>
      </c>
      <c r="S65" t="n">
        <v>57.64</v>
      </c>
      <c r="T65" t="n">
        <v>6891.62</v>
      </c>
      <c r="U65" t="n">
        <v>0.76</v>
      </c>
      <c r="V65" t="n">
        <v>0.88</v>
      </c>
      <c r="W65" t="n">
        <v>6.82</v>
      </c>
      <c r="X65" t="n">
        <v>0.41</v>
      </c>
      <c r="Y65" t="n">
        <v>1</v>
      </c>
      <c r="Z65" t="n">
        <v>10</v>
      </c>
    </row>
    <row r="66">
      <c r="A66" t="n">
        <v>64</v>
      </c>
      <c r="B66" t="n">
        <v>100</v>
      </c>
      <c r="C66" t="inlineStr">
        <is>
          <t xml:space="preserve">CONCLUIDO	</t>
        </is>
      </c>
      <c r="D66" t="n">
        <v>3.6731</v>
      </c>
      <c r="E66" t="n">
        <v>27.22</v>
      </c>
      <c r="F66" t="n">
        <v>24.12</v>
      </c>
      <c r="G66" t="n">
        <v>96.5</v>
      </c>
      <c r="H66" t="n">
        <v>1.37</v>
      </c>
      <c r="I66" t="n">
        <v>15</v>
      </c>
      <c r="J66" t="n">
        <v>220.33</v>
      </c>
      <c r="K66" t="n">
        <v>54.38</v>
      </c>
      <c r="L66" t="n">
        <v>17</v>
      </c>
      <c r="M66" t="n">
        <v>13</v>
      </c>
      <c r="N66" t="n">
        <v>48.95</v>
      </c>
      <c r="O66" t="n">
        <v>27408.3</v>
      </c>
      <c r="P66" t="n">
        <v>326.26</v>
      </c>
      <c r="Q66" t="n">
        <v>452.62</v>
      </c>
      <c r="R66" t="n">
        <v>75.09999999999999</v>
      </c>
      <c r="S66" t="n">
        <v>57.64</v>
      </c>
      <c r="T66" t="n">
        <v>6614.71</v>
      </c>
      <c r="U66" t="n">
        <v>0.77</v>
      </c>
      <c r="V66" t="n">
        <v>0.88</v>
      </c>
      <c r="W66" t="n">
        <v>6.83</v>
      </c>
      <c r="X66" t="n">
        <v>0.4</v>
      </c>
      <c r="Y66" t="n">
        <v>1</v>
      </c>
      <c r="Z66" t="n">
        <v>10</v>
      </c>
    </row>
    <row r="67">
      <c r="A67" t="n">
        <v>65</v>
      </c>
      <c r="B67" t="n">
        <v>100</v>
      </c>
      <c r="C67" t="inlineStr">
        <is>
          <t xml:space="preserve">CONCLUIDO	</t>
        </is>
      </c>
      <c r="D67" t="n">
        <v>3.6732</v>
      </c>
      <c r="E67" t="n">
        <v>27.22</v>
      </c>
      <c r="F67" t="n">
        <v>24.12</v>
      </c>
      <c r="G67" t="n">
        <v>96.5</v>
      </c>
      <c r="H67" t="n">
        <v>1.39</v>
      </c>
      <c r="I67" t="n">
        <v>15</v>
      </c>
      <c r="J67" t="n">
        <v>220.74</v>
      </c>
      <c r="K67" t="n">
        <v>54.38</v>
      </c>
      <c r="L67" t="n">
        <v>17.25</v>
      </c>
      <c r="M67" t="n">
        <v>13</v>
      </c>
      <c r="N67" t="n">
        <v>49.12</v>
      </c>
      <c r="O67" t="n">
        <v>27459.27</v>
      </c>
      <c r="P67" t="n">
        <v>326.17</v>
      </c>
      <c r="Q67" t="n">
        <v>452.57</v>
      </c>
      <c r="R67" t="n">
        <v>75.09999999999999</v>
      </c>
      <c r="S67" t="n">
        <v>57.64</v>
      </c>
      <c r="T67" t="n">
        <v>6611.43</v>
      </c>
      <c r="U67" t="n">
        <v>0.77</v>
      </c>
      <c r="V67" t="n">
        <v>0.88</v>
      </c>
      <c r="W67" t="n">
        <v>6.83</v>
      </c>
      <c r="X67" t="n">
        <v>0.4</v>
      </c>
      <c r="Y67" t="n">
        <v>1</v>
      </c>
      <c r="Z67" t="n">
        <v>10</v>
      </c>
    </row>
    <row r="68">
      <c r="A68" t="n">
        <v>66</v>
      </c>
      <c r="B68" t="n">
        <v>100</v>
      </c>
      <c r="C68" t="inlineStr">
        <is>
          <t xml:space="preserve">CONCLUIDO	</t>
        </is>
      </c>
      <c r="D68" t="n">
        <v>3.6725</v>
      </c>
      <c r="E68" t="n">
        <v>27.23</v>
      </c>
      <c r="F68" t="n">
        <v>24.13</v>
      </c>
      <c r="G68" t="n">
        <v>96.52</v>
      </c>
      <c r="H68" t="n">
        <v>1.41</v>
      </c>
      <c r="I68" t="n">
        <v>15</v>
      </c>
      <c r="J68" t="n">
        <v>221.16</v>
      </c>
      <c r="K68" t="n">
        <v>54.38</v>
      </c>
      <c r="L68" t="n">
        <v>17.5</v>
      </c>
      <c r="M68" t="n">
        <v>13</v>
      </c>
      <c r="N68" t="n">
        <v>49.28</v>
      </c>
      <c r="O68" t="n">
        <v>27510.3</v>
      </c>
      <c r="P68" t="n">
        <v>325.97</v>
      </c>
      <c r="Q68" t="n">
        <v>452.6</v>
      </c>
      <c r="R68" t="n">
        <v>75.51000000000001</v>
      </c>
      <c r="S68" t="n">
        <v>57.64</v>
      </c>
      <c r="T68" t="n">
        <v>6820.27</v>
      </c>
      <c r="U68" t="n">
        <v>0.76</v>
      </c>
      <c r="V68" t="n">
        <v>0.88</v>
      </c>
      <c r="W68" t="n">
        <v>6.82</v>
      </c>
      <c r="X68" t="n">
        <v>0.4</v>
      </c>
      <c r="Y68" t="n">
        <v>1</v>
      </c>
      <c r="Z68" t="n">
        <v>10</v>
      </c>
    </row>
    <row r="69">
      <c r="A69" t="n">
        <v>67</v>
      </c>
      <c r="B69" t="n">
        <v>100</v>
      </c>
      <c r="C69" t="inlineStr">
        <is>
          <t xml:space="preserve">CONCLUIDO	</t>
        </is>
      </c>
      <c r="D69" t="n">
        <v>3.6744</v>
      </c>
      <c r="E69" t="n">
        <v>27.22</v>
      </c>
      <c r="F69" t="n">
        <v>24.12</v>
      </c>
      <c r="G69" t="n">
        <v>96.45999999999999</v>
      </c>
      <c r="H69" t="n">
        <v>1.42</v>
      </c>
      <c r="I69" t="n">
        <v>15</v>
      </c>
      <c r="J69" t="n">
        <v>221.57</v>
      </c>
      <c r="K69" t="n">
        <v>54.38</v>
      </c>
      <c r="L69" t="n">
        <v>17.75</v>
      </c>
      <c r="M69" t="n">
        <v>13</v>
      </c>
      <c r="N69" t="n">
        <v>49.45</v>
      </c>
      <c r="O69" t="n">
        <v>27561.39</v>
      </c>
      <c r="P69" t="n">
        <v>325.15</v>
      </c>
      <c r="Q69" t="n">
        <v>452.58</v>
      </c>
      <c r="R69" t="n">
        <v>75.05</v>
      </c>
      <c r="S69" t="n">
        <v>57.64</v>
      </c>
      <c r="T69" t="n">
        <v>6588.55</v>
      </c>
      <c r="U69" t="n">
        <v>0.77</v>
      </c>
      <c r="V69" t="n">
        <v>0.88</v>
      </c>
      <c r="W69" t="n">
        <v>6.82</v>
      </c>
      <c r="X69" t="n">
        <v>0.39</v>
      </c>
      <c r="Y69" t="n">
        <v>1</v>
      </c>
      <c r="Z69" t="n">
        <v>10</v>
      </c>
    </row>
    <row r="70">
      <c r="A70" t="n">
        <v>68</v>
      </c>
      <c r="B70" t="n">
        <v>100</v>
      </c>
      <c r="C70" t="inlineStr">
        <is>
          <t xml:space="preserve">CONCLUIDO	</t>
        </is>
      </c>
      <c r="D70" t="n">
        <v>3.6807</v>
      </c>
      <c r="E70" t="n">
        <v>27.17</v>
      </c>
      <c r="F70" t="n">
        <v>24.11</v>
      </c>
      <c r="G70" t="n">
        <v>103.32</v>
      </c>
      <c r="H70" t="n">
        <v>1.44</v>
      </c>
      <c r="I70" t="n">
        <v>14</v>
      </c>
      <c r="J70" t="n">
        <v>221.99</v>
      </c>
      <c r="K70" t="n">
        <v>54.38</v>
      </c>
      <c r="L70" t="n">
        <v>18</v>
      </c>
      <c r="M70" t="n">
        <v>12</v>
      </c>
      <c r="N70" t="n">
        <v>49.61</v>
      </c>
      <c r="O70" t="n">
        <v>27612.53</v>
      </c>
      <c r="P70" t="n">
        <v>325.2</v>
      </c>
      <c r="Q70" t="n">
        <v>452.57</v>
      </c>
      <c r="R70" t="n">
        <v>74.81</v>
      </c>
      <c r="S70" t="n">
        <v>57.64</v>
      </c>
      <c r="T70" t="n">
        <v>6473.52</v>
      </c>
      <c r="U70" t="n">
        <v>0.77</v>
      </c>
      <c r="V70" t="n">
        <v>0.88</v>
      </c>
      <c r="W70" t="n">
        <v>6.82</v>
      </c>
      <c r="X70" t="n">
        <v>0.38</v>
      </c>
      <c r="Y70" t="n">
        <v>1</v>
      </c>
      <c r="Z70" t="n">
        <v>10</v>
      </c>
    </row>
    <row r="71">
      <c r="A71" t="n">
        <v>69</v>
      </c>
      <c r="B71" t="n">
        <v>100</v>
      </c>
      <c r="C71" t="inlineStr">
        <is>
          <t xml:space="preserve">CONCLUIDO	</t>
        </is>
      </c>
      <c r="D71" t="n">
        <v>3.6833</v>
      </c>
      <c r="E71" t="n">
        <v>27.15</v>
      </c>
      <c r="F71" t="n">
        <v>24.09</v>
      </c>
      <c r="G71" t="n">
        <v>103.24</v>
      </c>
      <c r="H71" t="n">
        <v>1.46</v>
      </c>
      <c r="I71" t="n">
        <v>14</v>
      </c>
      <c r="J71" t="n">
        <v>222.4</v>
      </c>
      <c r="K71" t="n">
        <v>54.38</v>
      </c>
      <c r="L71" t="n">
        <v>18.25</v>
      </c>
      <c r="M71" t="n">
        <v>12</v>
      </c>
      <c r="N71" t="n">
        <v>49.78</v>
      </c>
      <c r="O71" t="n">
        <v>27663.85</v>
      </c>
      <c r="P71" t="n">
        <v>325.14</v>
      </c>
      <c r="Q71" t="n">
        <v>452.61</v>
      </c>
      <c r="R71" t="n">
        <v>74.13</v>
      </c>
      <c r="S71" t="n">
        <v>57.64</v>
      </c>
      <c r="T71" t="n">
        <v>6132.04</v>
      </c>
      <c r="U71" t="n">
        <v>0.78</v>
      </c>
      <c r="V71" t="n">
        <v>0.88</v>
      </c>
      <c r="W71" t="n">
        <v>6.82</v>
      </c>
      <c r="X71" t="n">
        <v>0.36</v>
      </c>
      <c r="Y71" t="n">
        <v>1</v>
      </c>
      <c r="Z71" t="n">
        <v>10</v>
      </c>
    </row>
    <row r="72">
      <c r="A72" t="n">
        <v>70</v>
      </c>
      <c r="B72" t="n">
        <v>100</v>
      </c>
      <c r="C72" t="inlineStr">
        <is>
          <t xml:space="preserve">CONCLUIDO	</t>
        </is>
      </c>
      <c r="D72" t="n">
        <v>3.6821</v>
      </c>
      <c r="E72" t="n">
        <v>27.16</v>
      </c>
      <c r="F72" t="n">
        <v>24.1</v>
      </c>
      <c r="G72" t="n">
        <v>103.27</v>
      </c>
      <c r="H72" t="n">
        <v>1.48</v>
      </c>
      <c r="I72" t="n">
        <v>14</v>
      </c>
      <c r="J72" t="n">
        <v>222.82</v>
      </c>
      <c r="K72" t="n">
        <v>54.38</v>
      </c>
      <c r="L72" t="n">
        <v>18.5</v>
      </c>
      <c r="M72" t="n">
        <v>12</v>
      </c>
      <c r="N72" t="n">
        <v>49.94</v>
      </c>
      <c r="O72" t="n">
        <v>27715.11</v>
      </c>
      <c r="P72" t="n">
        <v>324.98</v>
      </c>
      <c r="Q72" t="n">
        <v>452.57</v>
      </c>
      <c r="R72" t="n">
        <v>74.38</v>
      </c>
      <c r="S72" t="n">
        <v>57.64</v>
      </c>
      <c r="T72" t="n">
        <v>6259.72</v>
      </c>
      <c r="U72" t="n">
        <v>0.77</v>
      </c>
      <c r="V72" t="n">
        <v>0.88</v>
      </c>
      <c r="W72" t="n">
        <v>6.82</v>
      </c>
      <c r="X72" t="n">
        <v>0.37</v>
      </c>
      <c r="Y72" t="n">
        <v>1</v>
      </c>
      <c r="Z72" t="n">
        <v>10</v>
      </c>
    </row>
    <row r="73">
      <c r="A73" t="n">
        <v>71</v>
      </c>
      <c r="B73" t="n">
        <v>100</v>
      </c>
      <c r="C73" t="inlineStr">
        <is>
          <t xml:space="preserve">CONCLUIDO	</t>
        </is>
      </c>
      <c r="D73" t="n">
        <v>3.6824</v>
      </c>
      <c r="E73" t="n">
        <v>27.16</v>
      </c>
      <c r="F73" t="n">
        <v>24.1</v>
      </c>
      <c r="G73" t="n">
        <v>103.27</v>
      </c>
      <c r="H73" t="n">
        <v>1.49</v>
      </c>
      <c r="I73" t="n">
        <v>14</v>
      </c>
      <c r="J73" t="n">
        <v>223.23</v>
      </c>
      <c r="K73" t="n">
        <v>54.38</v>
      </c>
      <c r="L73" t="n">
        <v>18.75</v>
      </c>
      <c r="M73" t="n">
        <v>12</v>
      </c>
      <c r="N73" t="n">
        <v>50.11</v>
      </c>
      <c r="O73" t="n">
        <v>27766.43</v>
      </c>
      <c r="P73" t="n">
        <v>324.42</v>
      </c>
      <c r="Q73" t="n">
        <v>452.57</v>
      </c>
      <c r="R73" t="n">
        <v>74.26000000000001</v>
      </c>
      <c r="S73" t="n">
        <v>57.64</v>
      </c>
      <c r="T73" t="n">
        <v>6198.29</v>
      </c>
      <c r="U73" t="n">
        <v>0.78</v>
      </c>
      <c r="V73" t="n">
        <v>0.88</v>
      </c>
      <c r="W73" t="n">
        <v>6.82</v>
      </c>
      <c r="X73" t="n">
        <v>0.37</v>
      </c>
      <c r="Y73" t="n">
        <v>1</v>
      </c>
      <c r="Z73" t="n">
        <v>10</v>
      </c>
    </row>
    <row r="74">
      <c r="A74" t="n">
        <v>72</v>
      </c>
      <c r="B74" t="n">
        <v>100</v>
      </c>
      <c r="C74" t="inlineStr">
        <is>
          <t xml:space="preserve">CONCLUIDO	</t>
        </is>
      </c>
      <c r="D74" t="n">
        <v>3.6824</v>
      </c>
      <c r="E74" t="n">
        <v>27.16</v>
      </c>
      <c r="F74" t="n">
        <v>24.1</v>
      </c>
      <c r="G74" t="n">
        <v>103.27</v>
      </c>
      <c r="H74" t="n">
        <v>1.51</v>
      </c>
      <c r="I74" t="n">
        <v>14</v>
      </c>
      <c r="J74" t="n">
        <v>223.65</v>
      </c>
      <c r="K74" t="n">
        <v>54.38</v>
      </c>
      <c r="L74" t="n">
        <v>19</v>
      </c>
      <c r="M74" t="n">
        <v>12</v>
      </c>
      <c r="N74" t="n">
        <v>50.27</v>
      </c>
      <c r="O74" t="n">
        <v>27817.81</v>
      </c>
      <c r="P74" t="n">
        <v>323.59</v>
      </c>
      <c r="Q74" t="n">
        <v>452.56</v>
      </c>
      <c r="R74" t="n">
        <v>74.48999999999999</v>
      </c>
      <c r="S74" t="n">
        <v>57.64</v>
      </c>
      <c r="T74" t="n">
        <v>6315.02</v>
      </c>
      <c r="U74" t="n">
        <v>0.77</v>
      </c>
      <c r="V74" t="n">
        <v>0.88</v>
      </c>
      <c r="W74" t="n">
        <v>6.81</v>
      </c>
      <c r="X74" t="n">
        <v>0.37</v>
      </c>
      <c r="Y74" t="n">
        <v>1</v>
      </c>
      <c r="Z74" t="n">
        <v>10</v>
      </c>
    </row>
    <row r="75">
      <c r="A75" t="n">
        <v>73</v>
      </c>
      <c r="B75" t="n">
        <v>100</v>
      </c>
      <c r="C75" t="inlineStr">
        <is>
          <t xml:space="preserve">CONCLUIDO	</t>
        </is>
      </c>
      <c r="D75" t="n">
        <v>3.6897</v>
      </c>
      <c r="E75" t="n">
        <v>27.1</v>
      </c>
      <c r="F75" t="n">
        <v>24.08</v>
      </c>
      <c r="G75" t="n">
        <v>111.14</v>
      </c>
      <c r="H75" t="n">
        <v>1.53</v>
      </c>
      <c r="I75" t="n">
        <v>13</v>
      </c>
      <c r="J75" t="n">
        <v>224.07</v>
      </c>
      <c r="K75" t="n">
        <v>54.38</v>
      </c>
      <c r="L75" t="n">
        <v>19.25</v>
      </c>
      <c r="M75" t="n">
        <v>11</v>
      </c>
      <c r="N75" t="n">
        <v>50.44</v>
      </c>
      <c r="O75" t="n">
        <v>27869.24</v>
      </c>
      <c r="P75" t="n">
        <v>322.63</v>
      </c>
      <c r="Q75" t="n">
        <v>452.57</v>
      </c>
      <c r="R75" t="n">
        <v>73.77</v>
      </c>
      <c r="S75" t="n">
        <v>57.64</v>
      </c>
      <c r="T75" t="n">
        <v>5959.35</v>
      </c>
      <c r="U75" t="n">
        <v>0.78</v>
      </c>
      <c r="V75" t="n">
        <v>0.88</v>
      </c>
      <c r="W75" t="n">
        <v>6.82</v>
      </c>
      <c r="X75" t="n">
        <v>0.36</v>
      </c>
      <c r="Y75" t="n">
        <v>1</v>
      </c>
      <c r="Z75" t="n">
        <v>10</v>
      </c>
    </row>
    <row r="76">
      <c r="A76" t="n">
        <v>74</v>
      </c>
      <c r="B76" t="n">
        <v>100</v>
      </c>
      <c r="C76" t="inlineStr">
        <is>
          <t xml:space="preserve">CONCLUIDO	</t>
        </is>
      </c>
      <c r="D76" t="n">
        <v>3.6889</v>
      </c>
      <c r="E76" t="n">
        <v>27.11</v>
      </c>
      <c r="F76" t="n">
        <v>24.09</v>
      </c>
      <c r="G76" t="n">
        <v>111.17</v>
      </c>
      <c r="H76" t="n">
        <v>1.54</v>
      </c>
      <c r="I76" t="n">
        <v>13</v>
      </c>
      <c r="J76" t="n">
        <v>224.49</v>
      </c>
      <c r="K76" t="n">
        <v>54.38</v>
      </c>
      <c r="L76" t="n">
        <v>19.5</v>
      </c>
      <c r="M76" t="n">
        <v>11</v>
      </c>
      <c r="N76" t="n">
        <v>50.61</v>
      </c>
      <c r="O76" t="n">
        <v>27920.73</v>
      </c>
      <c r="P76" t="n">
        <v>323.5</v>
      </c>
      <c r="Q76" t="n">
        <v>452.6</v>
      </c>
      <c r="R76" t="n">
        <v>74.12</v>
      </c>
      <c r="S76" t="n">
        <v>57.64</v>
      </c>
      <c r="T76" t="n">
        <v>6132.2</v>
      </c>
      <c r="U76" t="n">
        <v>0.78</v>
      </c>
      <c r="V76" t="n">
        <v>0.88</v>
      </c>
      <c r="W76" t="n">
        <v>6.82</v>
      </c>
      <c r="X76" t="n">
        <v>0.36</v>
      </c>
      <c r="Y76" t="n">
        <v>1</v>
      </c>
      <c r="Z76" t="n">
        <v>10</v>
      </c>
    </row>
    <row r="77">
      <c r="A77" t="n">
        <v>75</v>
      </c>
      <c r="B77" t="n">
        <v>100</v>
      </c>
      <c r="C77" t="inlineStr">
        <is>
          <t xml:space="preserve">CONCLUIDO	</t>
        </is>
      </c>
      <c r="D77" t="n">
        <v>3.6906</v>
      </c>
      <c r="E77" t="n">
        <v>27.1</v>
      </c>
      <c r="F77" t="n">
        <v>24.07</v>
      </c>
      <c r="G77" t="n">
        <v>111.11</v>
      </c>
      <c r="H77" t="n">
        <v>1.56</v>
      </c>
      <c r="I77" t="n">
        <v>13</v>
      </c>
      <c r="J77" t="n">
        <v>224.9</v>
      </c>
      <c r="K77" t="n">
        <v>54.38</v>
      </c>
      <c r="L77" t="n">
        <v>19.75</v>
      </c>
      <c r="M77" t="n">
        <v>11</v>
      </c>
      <c r="N77" t="n">
        <v>50.78</v>
      </c>
      <c r="O77" t="n">
        <v>27972.28</v>
      </c>
      <c r="P77" t="n">
        <v>323.77</v>
      </c>
      <c r="Q77" t="n">
        <v>452.6</v>
      </c>
      <c r="R77" t="n">
        <v>73.81999999999999</v>
      </c>
      <c r="S77" t="n">
        <v>57.64</v>
      </c>
      <c r="T77" t="n">
        <v>5985.13</v>
      </c>
      <c r="U77" t="n">
        <v>0.78</v>
      </c>
      <c r="V77" t="n">
        <v>0.88</v>
      </c>
      <c r="W77" t="n">
        <v>6.81</v>
      </c>
      <c r="X77" t="n">
        <v>0.35</v>
      </c>
      <c r="Y77" t="n">
        <v>1</v>
      </c>
      <c r="Z77" t="n">
        <v>10</v>
      </c>
    </row>
    <row r="78">
      <c r="A78" t="n">
        <v>76</v>
      </c>
      <c r="B78" t="n">
        <v>100</v>
      </c>
      <c r="C78" t="inlineStr">
        <is>
          <t xml:space="preserve">CONCLUIDO	</t>
        </is>
      </c>
      <c r="D78" t="n">
        <v>3.6928</v>
      </c>
      <c r="E78" t="n">
        <v>27.08</v>
      </c>
      <c r="F78" t="n">
        <v>24.06</v>
      </c>
      <c r="G78" t="n">
        <v>111.03</v>
      </c>
      <c r="H78" t="n">
        <v>1.58</v>
      </c>
      <c r="I78" t="n">
        <v>13</v>
      </c>
      <c r="J78" t="n">
        <v>225.32</v>
      </c>
      <c r="K78" t="n">
        <v>54.38</v>
      </c>
      <c r="L78" t="n">
        <v>20</v>
      </c>
      <c r="M78" t="n">
        <v>11</v>
      </c>
      <c r="N78" t="n">
        <v>50.95</v>
      </c>
      <c r="O78" t="n">
        <v>28023.89</v>
      </c>
      <c r="P78" t="n">
        <v>323.86</v>
      </c>
      <c r="Q78" t="n">
        <v>452.55</v>
      </c>
      <c r="R78" t="n">
        <v>73.13</v>
      </c>
      <c r="S78" t="n">
        <v>57.64</v>
      </c>
      <c r="T78" t="n">
        <v>5638.63</v>
      </c>
      <c r="U78" t="n">
        <v>0.79</v>
      </c>
      <c r="V78" t="n">
        <v>0.88</v>
      </c>
      <c r="W78" t="n">
        <v>6.82</v>
      </c>
      <c r="X78" t="n">
        <v>0.33</v>
      </c>
      <c r="Y78" t="n">
        <v>1</v>
      </c>
      <c r="Z78" t="n">
        <v>10</v>
      </c>
    </row>
    <row r="79">
      <c r="A79" t="n">
        <v>77</v>
      </c>
      <c r="B79" t="n">
        <v>100</v>
      </c>
      <c r="C79" t="inlineStr">
        <is>
          <t xml:space="preserve">CONCLUIDO	</t>
        </is>
      </c>
      <c r="D79" t="n">
        <v>3.691</v>
      </c>
      <c r="E79" t="n">
        <v>27.09</v>
      </c>
      <c r="F79" t="n">
        <v>24.07</v>
      </c>
      <c r="G79" t="n">
        <v>111.09</v>
      </c>
      <c r="H79" t="n">
        <v>1.59</v>
      </c>
      <c r="I79" t="n">
        <v>13</v>
      </c>
      <c r="J79" t="n">
        <v>225.74</v>
      </c>
      <c r="K79" t="n">
        <v>54.38</v>
      </c>
      <c r="L79" t="n">
        <v>20.25</v>
      </c>
      <c r="M79" t="n">
        <v>11</v>
      </c>
      <c r="N79" t="n">
        <v>51.11</v>
      </c>
      <c r="O79" t="n">
        <v>28075.56</v>
      </c>
      <c r="P79" t="n">
        <v>323.76</v>
      </c>
      <c r="Q79" t="n">
        <v>452.59</v>
      </c>
      <c r="R79" t="n">
        <v>73.63</v>
      </c>
      <c r="S79" t="n">
        <v>57.64</v>
      </c>
      <c r="T79" t="n">
        <v>5888.37</v>
      </c>
      <c r="U79" t="n">
        <v>0.78</v>
      </c>
      <c r="V79" t="n">
        <v>0.88</v>
      </c>
      <c r="W79" t="n">
        <v>6.82</v>
      </c>
      <c r="X79" t="n">
        <v>0.35</v>
      </c>
      <c r="Y79" t="n">
        <v>1</v>
      </c>
      <c r="Z79" t="n">
        <v>10</v>
      </c>
    </row>
    <row r="80">
      <c r="A80" t="n">
        <v>78</v>
      </c>
      <c r="B80" t="n">
        <v>100</v>
      </c>
      <c r="C80" t="inlineStr">
        <is>
          <t xml:space="preserve">CONCLUIDO	</t>
        </is>
      </c>
      <c r="D80" t="n">
        <v>3.6922</v>
      </c>
      <c r="E80" t="n">
        <v>27.08</v>
      </c>
      <c r="F80" t="n">
        <v>24.06</v>
      </c>
      <c r="G80" t="n">
        <v>111.05</v>
      </c>
      <c r="H80" t="n">
        <v>1.61</v>
      </c>
      <c r="I80" t="n">
        <v>13</v>
      </c>
      <c r="J80" t="n">
        <v>226.16</v>
      </c>
      <c r="K80" t="n">
        <v>54.38</v>
      </c>
      <c r="L80" t="n">
        <v>20.5</v>
      </c>
      <c r="M80" t="n">
        <v>11</v>
      </c>
      <c r="N80" t="n">
        <v>51.28</v>
      </c>
      <c r="O80" t="n">
        <v>28127.29</v>
      </c>
      <c r="P80" t="n">
        <v>322.95</v>
      </c>
      <c r="Q80" t="n">
        <v>452.58</v>
      </c>
      <c r="R80" t="n">
        <v>73.22</v>
      </c>
      <c r="S80" t="n">
        <v>57.64</v>
      </c>
      <c r="T80" t="n">
        <v>5682.27</v>
      </c>
      <c r="U80" t="n">
        <v>0.79</v>
      </c>
      <c r="V80" t="n">
        <v>0.88</v>
      </c>
      <c r="W80" t="n">
        <v>6.82</v>
      </c>
      <c r="X80" t="n">
        <v>0.34</v>
      </c>
      <c r="Y80" t="n">
        <v>1</v>
      </c>
      <c r="Z80" t="n">
        <v>10</v>
      </c>
    </row>
    <row r="81">
      <c r="A81" t="n">
        <v>79</v>
      </c>
      <c r="B81" t="n">
        <v>100</v>
      </c>
      <c r="C81" t="inlineStr">
        <is>
          <t xml:space="preserve">CONCLUIDO	</t>
        </is>
      </c>
      <c r="D81" t="n">
        <v>3.6899</v>
      </c>
      <c r="E81" t="n">
        <v>27.1</v>
      </c>
      <c r="F81" t="n">
        <v>24.08</v>
      </c>
      <c r="G81" t="n">
        <v>111.13</v>
      </c>
      <c r="H81" t="n">
        <v>1.63</v>
      </c>
      <c r="I81" t="n">
        <v>13</v>
      </c>
      <c r="J81" t="n">
        <v>226.58</v>
      </c>
      <c r="K81" t="n">
        <v>54.38</v>
      </c>
      <c r="L81" t="n">
        <v>20.75</v>
      </c>
      <c r="M81" t="n">
        <v>11</v>
      </c>
      <c r="N81" t="n">
        <v>51.45</v>
      </c>
      <c r="O81" t="n">
        <v>28179.08</v>
      </c>
      <c r="P81" t="n">
        <v>322.31</v>
      </c>
      <c r="Q81" t="n">
        <v>452.57</v>
      </c>
      <c r="R81" t="n">
        <v>73.86</v>
      </c>
      <c r="S81" t="n">
        <v>57.64</v>
      </c>
      <c r="T81" t="n">
        <v>6003.56</v>
      </c>
      <c r="U81" t="n">
        <v>0.78</v>
      </c>
      <c r="V81" t="n">
        <v>0.88</v>
      </c>
      <c r="W81" t="n">
        <v>6.82</v>
      </c>
      <c r="X81" t="n">
        <v>0.35</v>
      </c>
      <c r="Y81" t="n">
        <v>1</v>
      </c>
      <c r="Z81" t="n">
        <v>10</v>
      </c>
    </row>
    <row r="82">
      <c r="A82" t="n">
        <v>80</v>
      </c>
      <c r="B82" t="n">
        <v>100</v>
      </c>
      <c r="C82" t="inlineStr">
        <is>
          <t xml:space="preserve">CONCLUIDO	</t>
        </is>
      </c>
      <c r="D82" t="n">
        <v>3.7039</v>
      </c>
      <c r="E82" t="n">
        <v>27</v>
      </c>
      <c r="F82" t="n">
        <v>24.02</v>
      </c>
      <c r="G82" t="n">
        <v>120.08</v>
      </c>
      <c r="H82" t="n">
        <v>1.64</v>
      </c>
      <c r="I82" t="n">
        <v>12</v>
      </c>
      <c r="J82" t="n">
        <v>227</v>
      </c>
      <c r="K82" t="n">
        <v>54.38</v>
      </c>
      <c r="L82" t="n">
        <v>21</v>
      </c>
      <c r="M82" t="n">
        <v>10</v>
      </c>
      <c r="N82" t="n">
        <v>51.62</v>
      </c>
      <c r="O82" t="n">
        <v>28230.92</v>
      </c>
      <c r="P82" t="n">
        <v>320.95</v>
      </c>
      <c r="Q82" t="n">
        <v>452.58</v>
      </c>
      <c r="R82" t="n">
        <v>71.86</v>
      </c>
      <c r="S82" t="n">
        <v>57.64</v>
      </c>
      <c r="T82" t="n">
        <v>5009.44</v>
      </c>
      <c r="U82" t="n">
        <v>0.8</v>
      </c>
      <c r="V82" t="n">
        <v>0.88</v>
      </c>
      <c r="W82" t="n">
        <v>6.81</v>
      </c>
      <c r="X82" t="n">
        <v>0.29</v>
      </c>
      <c r="Y82" t="n">
        <v>1</v>
      </c>
      <c r="Z82" t="n">
        <v>10</v>
      </c>
    </row>
    <row r="83">
      <c r="A83" t="n">
        <v>81</v>
      </c>
      <c r="B83" t="n">
        <v>100</v>
      </c>
      <c r="C83" t="inlineStr">
        <is>
          <t xml:space="preserve">CONCLUIDO	</t>
        </is>
      </c>
      <c r="D83" t="n">
        <v>3.7019</v>
      </c>
      <c r="E83" t="n">
        <v>27.01</v>
      </c>
      <c r="F83" t="n">
        <v>24.03</v>
      </c>
      <c r="G83" t="n">
        <v>120.15</v>
      </c>
      <c r="H83" t="n">
        <v>1.66</v>
      </c>
      <c r="I83" t="n">
        <v>12</v>
      </c>
      <c r="J83" t="n">
        <v>227.42</v>
      </c>
      <c r="K83" t="n">
        <v>54.38</v>
      </c>
      <c r="L83" t="n">
        <v>21.25</v>
      </c>
      <c r="M83" t="n">
        <v>10</v>
      </c>
      <c r="N83" t="n">
        <v>51.8</v>
      </c>
      <c r="O83" t="n">
        <v>28282.83</v>
      </c>
      <c r="P83" t="n">
        <v>321.25</v>
      </c>
      <c r="Q83" t="n">
        <v>452.59</v>
      </c>
      <c r="R83" t="n">
        <v>72.13</v>
      </c>
      <c r="S83" t="n">
        <v>57.64</v>
      </c>
      <c r="T83" t="n">
        <v>5141.7</v>
      </c>
      <c r="U83" t="n">
        <v>0.8</v>
      </c>
      <c r="V83" t="n">
        <v>0.88</v>
      </c>
      <c r="W83" t="n">
        <v>6.82</v>
      </c>
      <c r="X83" t="n">
        <v>0.31</v>
      </c>
      <c r="Y83" t="n">
        <v>1</v>
      </c>
      <c r="Z83" t="n">
        <v>10</v>
      </c>
    </row>
    <row r="84">
      <c r="A84" t="n">
        <v>82</v>
      </c>
      <c r="B84" t="n">
        <v>100</v>
      </c>
      <c r="C84" t="inlineStr">
        <is>
          <t xml:space="preserve">CONCLUIDO	</t>
        </is>
      </c>
      <c r="D84" t="n">
        <v>3.7029</v>
      </c>
      <c r="E84" t="n">
        <v>27.01</v>
      </c>
      <c r="F84" t="n">
        <v>24.02</v>
      </c>
      <c r="G84" t="n">
        <v>120.11</v>
      </c>
      <c r="H84" t="n">
        <v>1.68</v>
      </c>
      <c r="I84" t="n">
        <v>12</v>
      </c>
      <c r="J84" t="n">
        <v>227.84</v>
      </c>
      <c r="K84" t="n">
        <v>54.38</v>
      </c>
      <c r="L84" t="n">
        <v>21.5</v>
      </c>
      <c r="M84" t="n">
        <v>10</v>
      </c>
      <c r="N84" t="n">
        <v>51.97</v>
      </c>
      <c r="O84" t="n">
        <v>28334.8</v>
      </c>
      <c r="P84" t="n">
        <v>321.76</v>
      </c>
      <c r="Q84" t="n">
        <v>452.59</v>
      </c>
      <c r="R84" t="n">
        <v>71.87</v>
      </c>
      <c r="S84" t="n">
        <v>57.64</v>
      </c>
      <c r="T84" t="n">
        <v>5013.87</v>
      </c>
      <c r="U84" t="n">
        <v>0.8</v>
      </c>
      <c r="V84" t="n">
        <v>0.88</v>
      </c>
      <c r="W84" t="n">
        <v>6.82</v>
      </c>
      <c r="X84" t="n">
        <v>0.3</v>
      </c>
      <c r="Y84" t="n">
        <v>1</v>
      </c>
      <c r="Z84" t="n">
        <v>10</v>
      </c>
    </row>
    <row r="85">
      <c r="A85" t="n">
        <v>83</v>
      </c>
      <c r="B85" t="n">
        <v>100</v>
      </c>
      <c r="C85" t="inlineStr">
        <is>
          <t xml:space="preserve">CONCLUIDO	</t>
        </is>
      </c>
      <c r="D85" t="n">
        <v>3.7004</v>
      </c>
      <c r="E85" t="n">
        <v>27.02</v>
      </c>
      <c r="F85" t="n">
        <v>24.04</v>
      </c>
      <c r="G85" t="n">
        <v>120.2</v>
      </c>
      <c r="H85" t="n">
        <v>1.69</v>
      </c>
      <c r="I85" t="n">
        <v>12</v>
      </c>
      <c r="J85" t="n">
        <v>228.27</v>
      </c>
      <c r="K85" t="n">
        <v>54.38</v>
      </c>
      <c r="L85" t="n">
        <v>21.75</v>
      </c>
      <c r="M85" t="n">
        <v>10</v>
      </c>
      <c r="N85" t="n">
        <v>52.14</v>
      </c>
      <c r="O85" t="n">
        <v>28386.82</v>
      </c>
      <c r="P85" t="n">
        <v>321.91</v>
      </c>
      <c r="Q85" t="n">
        <v>452.58</v>
      </c>
      <c r="R85" t="n">
        <v>72.40000000000001</v>
      </c>
      <c r="S85" t="n">
        <v>57.64</v>
      </c>
      <c r="T85" t="n">
        <v>5279.04</v>
      </c>
      <c r="U85" t="n">
        <v>0.8</v>
      </c>
      <c r="V85" t="n">
        <v>0.88</v>
      </c>
      <c r="W85" t="n">
        <v>6.82</v>
      </c>
      <c r="X85" t="n">
        <v>0.32</v>
      </c>
      <c r="Y85" t="n">
        <v>1</v>
      </c>
      <c r="Z85" t="n">
        <v>10</v>
      </c>
    </row>
    <row r="86">
      <c r="A86" t="n">
        <v>84</v>
      </c>
      <c r="B86" t="n">
        <v>100</v>
      </c>
      <c r="C86" t="inlineStr">
        <is>
          <t xml:space="preserve">CONCLUIDO	</t>
        </is>
      </c>
      <c r="D86" t="n">
        <v>3.7008</v>
      </c>
      <c r="E86" t="n">
        <v>27.02</v>
      </c>
      <c r="F86" t="n">
        <v>24.04</v>
      </c>
      <c r="G86" t="n">
        <v>120.19</v>
      </c>
      <c r="H86" t="n">
        <v>1.71</v>
      </c>
      <c r="I86" t="n">
        <v>12</v>
      </c>
      <c r="J86" t="n">
        <v>228.69</v>
      </c>
      <c r="K86" t="n">
        <v>54.38</v>
      </c>
      <c r="L86" t="n">
        <v>22</v>
      </c>
      <c r="M86" t="n">
        <v>10</v>
      </c>
      <c r="N86" t="n">
        <v>52.31</v>
      </c>
      <c r="O86" t="n">
        <v>28438.91</v>
      </c>
      <c r="P86" t="n">
        <v>321.61</v>
      </c>
      <c r="Q86" t="n">
        <v>452.63</v>
      </c>
      <c r="R86" t="n">
        <v>72.48</v>
      </c>
      <c r="S86" t="n">
        <v>57.64</v>
      </c>
      <c r="T86" t="n">
        <v>5315.49</v>
      </c>
      <c r="U86" t="n">
        <v>0.8</v>
      </c>
      <c r="V86" t="n">
        <v>0.88</v>
      </c>
      <c r="W86" t="n">
        <v>6.81</v>
      </c>
      <c r="X86" t="n">
        <v>0.31</v>
      </c>
      <c r="Y86" t="n">
        <v>1</v>
      </c>
      <c r="Z86" t="n">
        <v>10</v>
      </c>
    </row>
    <row r="87">
      <c r="A87" t="n">
        <v>85</v>
      </c>
      <c r="B87" t="n">
        <v>100</v>
      </c>
      <c r="C87" t="inlineStr">
        <is>
          <t xml:space="preserve">CONCLUIDO	</t>
        </is>
      </c>
      <c r="D87" t="n">
        <v>3.7009</v>
      </c>
      <c r="E87" t="n">
        <v>27.02</v>
      </c>
      <c r="F87" t="n">
        <v>24.04</v>
      </c>
      <c r="G87" t="n">
        <v>120.19</v>
      </c>
      <c r="H87" t="n">
        <v>1.73</v>
      </c>
      <c r="I87" t="n">
        <v>12</v>
      </c>
      <c r="J87" t="n">
        <v>229.11</v>
      </c>
      <c r="K87" t="n">
        <v>54.38</v>
      </c>
      <c r="L87" t="n">
        <v>22.25</v>
      </c>
      <c r="M87" t="n">
        <v>10</v>
      </c>
      <c r="N87" t="n">
        <v>52.48</v>
      </c>
      <c r="O87" t="n">
        <v>28491.06</v>
      </c>
      <c r="P87" t="n">
        <v>321.37</v>
      </c>
      <c r="Q87" t="n">
        <v>452.56</v>
      </c>
      <c r="R87" t="n">
        <v>72.39</v>
      </c>
      <c r="S87" t="n">
        <v>57.64</v>
      </c>
      <c r="T87" t="n">
        <v>5273.39</v>
      </c>
      <c r="U87" t="n">
        <v>0.8</v>
      </c>
      <c r="V87" t="n">
        <v>0.88</v>
      </c>
      <c r="W87" t="n">
        <v>6.82</v>
      </c>
      <c r="X87" t="n">
        <v>0.31</v>
      </c>
      <c r="Y87" t="n">
        <v>1</v>
      </c>
      <c r="Z87" t="n">
        <v>10</v>
      </c>
    </row>
    <row r="88">
      <c r="A88" t="n">
        <v>86</v>
      </c>
      <c r="B88" t="n">
        <v>100</v>
      </c>
      <c r="C88" t="inlineStr">
        <is>
          <t xml:space="preserve">CONCLUIDO	</t>
        </is>
      </c>
      <c r="D88" t="n">
        <v>3.6994</v>
      </c>
      <c r="E88" t="n">
        <v>27.03</v>
      </c>
      <c r="F88" t="n">
        <v>24.05</v>
      </c>
      <c r="G88" t="n">
        <v>120.24</v>
      </c>
      <c r="H88" t="n">
        <v>1.74</v>
      </c>
      <c r="I88" t="n">
        <v>12</v>
      </c>
      <c r="J88" t="n">
        <v>229.53</v>
      </c>
      <c r="K88" t="n">
        <v>54.38</v>
      </c>
      <c r="L88" t="n">
        <v>22.5</v>
      </c>
      <c r="M88" t="n">
        <v>10</v>
      </c>
      <c r="N88" t="n">
        <v>52.66</v>
      </c>
      <c r="O88" t="n">
        <v>28543.27</v>
      </c>
      <c r="P88" t="n">
        <v>320.85</v>
      </c>
      <c r="Q88" t="n">
        <v>452.61</v>
      </c>
      <c r="R88" t="n">
        <v>72.89</v>
      </c>
      <c r="S88" t="n">
        <v>57.64</v>
      </c>
      <c r="T88" t="n">
        <v>5523.47</v>
      </c>
      <c r="U88" t="n">
        <v>0.79</v>
      </c>
      <c r="V88" t="n">
        <v>0.88</v>
      </c>
      <c r="W88" t="n">
        <v>6.81</v>
      </c>
      <c r="X88" t="n">
        <v>0.32</v>
      </c>
      <c r="Y88" t="n">
        <v>1</v>
      </c>
      <c r="Z88" t="n">
        <v>10</v>
      </c>
    </row>
    <row r="89">
      <c r="A89" t="n">
        <v>87</v>
      </c>
      <c r="B89" t="n">
        <v>100</v>
      </c>
      <c r="C89" t="inlineStr">
        <is>
          <t xml:space="preserve">CONCLUIDO	</t>
        </is>
      </c>
      <c r="D89" t="n">
        <v>3.7002</v>
      </c>
      <c r="E89" t="n">
        <v>27.03</v>
      </c>
      <c r="F89" t="n">
        <v>24.04</v>
      </c>
      <c r="G89" t="n">
        <v>120.21</v>
      </c>
      <c r="H89" t="n">
        <v>1.76</v>
      </c>
      <c r="I89" t="n">
        <v>12</v>
      </c>
      <c r="J89" t="n">
        <v>229.96</v>
      </c>
      <c r="K89" t="n">
        <v>54.38</v>
      </c>
      <c r="L89" t="n">
        <v>22.75</v>
      </c>
      <c r="M89" t="n">
        <v>10</v>
      </c>
      <c r="N89" t="n">
        <v>52.83</v>
      </c>
      <c r="O89" t="n">
        <v>28595.54</v>
      </c>
      <c r="P89" t="n">
        <v>319.82</v>
      </c>
      <c r="Q89" t="n">
        <v>452.56</v>
      </c>
      <c r="R89" t="n">
        <v>72.70999999999999</v>
      </c>
      <c r="S89" t="n">
        <v>57.64</v>
      </c>
      <c r="T89" t="n">
        <v>5431</v>
      </c>
      <c r="U89" t="n">
        <v>0.79</v>
      </c>
      <c r="V89" t="n">
        <v>0.88</v>
      </c>
      <c r="W89" t="n">
        <v>6.81</v>
      </c>
      <c r="X89" t="n">
        <v>0.32</v>
      </c>
      <c r="Y89" t="n">
        <v>1</v>
      </c>
      <c r="Z89" t="n">
        <v>10</v>
      </c>
    </row>
    <row r="90">
      <c r="A90" t="n">
        <v>88</v>
      </c>
      <c r="B90" t="n">
        <v>100</v>
      </c>
      <c r="C90" t="inlineStr">
        <is>
          <t xml:space="preserve">CONCLUIDO	</t>
        </is>
      </c>
      <c r="D90" t="n">
        <v>3.7114</v>
      </c>
      <c r="E90" t="n">
        <v>26.94</v>
      </c>
      <c r="F90" t="n">
        <v>24</v>
      </c>
      <c r="G90" t="n">
        <v>130.91</v>
      </c>
      <c r="H90" t="n">
        <v>1.77</v>
      </c>
      <c r="I90" t="n">
        <v>11</v>
      </c>
      <c r="J90" t="n">
        <v>230.38</v>
      </c>
      <c r="K90" t="n">
        <v>54.38</v>
      </c>
      <c r="L90" t="n">
        <v>23</v>
      </c>
      <c r="M90" t="n">
        <v>9</v>
      </c>
      <c r="N90" t="n">
        <v>53</v>
      </c>
      <c r="O90" t="n">
        <v>28647.87</v>
      </c>
      <c r="P90" t="n">
        <v>319.07</v>
      </c>
      <c r="Q90" t="n">
        <v>452.56</v>
      </c>
      <c r="R90" t="n">
        <v>71.34999999999999</v>
      </c>
      <c r="S90" t="n">
        <v>57.64</v>
      </c>
      <c r="T90" t="n">
        <v>4757.35</v>
      </c>
      <c r="U90" t="n">
        <v>0.8100000000000001</v>
      </c>
      <c r="V90" t="n">
        <v>0.88</v>
      </c>
      <c r="W90" t="n">
        <v>6.81</v>
      </c>
      <c r="X90" t="n">
        <v>0.27</v>
      </c>
      <c r="Y90" t="n">
        <v>1</v>
      </c>
      <c r="Z90" t="n">
        <v>10</v>
      </c>
    </row>
    <row r="91">
      <c r="A91" t="n">
        <v>89</v>
      </c>
      <c r="B91" t="n">
        <v>100</v>
      </c>
      <c r="C91" t="inlineStr">
        <is>
          <t xml:space="preserve">CONCLUIDO	</t>
        </is>
      </c>
      <c r="D91" t="n">
        <v>3.7111</v>
      </c>
      <c r="E91" t="n">
        <v>26.95</v>
      </c>
      <c r="F91" t="n">
        <v>24</v>
      </c>
      <c r="G91" t="n">
        <v>130.92</v>
      </c>
      <c r="H91" t="n">
        <v>1.79</v>
      </c>
      <c r="I91" t="n">
        <v>11</v>
      </c>
      <c r="J91" t="n">
        <v>230.81</v>
      </c>
      <c r="K91" t="n">
        <v>54.38</v>
      </c>
      <c r="L91" t="n">
        <v>23.25</v>
      </c>
      <c r="M91" t="n">
        <v>9</v>
      </c>
      <c r="N91" t="n">
        <v>53.18</v>
      </c>
      <c r="O91" t="n">
        <v>28700.26</v>
      </c>
      <c r="P91" t="n">
        <v>319.39</v>
      </c>
      <c r="Q91" t="n">
        <v>452.59</v>
      </c>
      <c r="R91" t="n">
        <v>71.3</v>
      </c>
      <c r="S91" t="n">
        <v>57.64</v>
      </c>
      <c r="T91" t="n">
        <v>4733.1</v>
      </c>
      <c r="U91" t="n">
        <v>0.8100000000000001</v>
      </c>
      <c r="V91" t="n">
        <v>0.88</v>
      </c>
      <c r="W91" t="n">
        <v>6.81</v>
      </c>
      <c r="X91" t="n">
        <v>0.28</v>
      </c>
      <c r="Y91" t="n">
        <v>1</v>
      </c>
      <c r="Z91" t="n">
        <v>10</v>
      </c>
    </row>
    <row r="92">
      <c r="A92" t="n">
        <v>90</v>
      </c>
      <c r="B92" t="n">
        <v>100</v>
      </c>
      <c r="C92" t="inlineStr">
        <is>
          <t xml:space="preserve">CONCLUIDO	</t>
        </is>
      </c>
      <c r="D92" t="n">
        <v>3.7102</v>
      </c>
      <c r="E92" t="n">
        <v>26.95</v>
      </c>
      <c r="F92" t="n">
        <v>24.01</v>
      </c>
      <c r="G92" t="n">
        <v>130.96</v>
      </c>
      <c r="H92" t="n">
        <v>1.81</v>
      </c>
      <c r="I92" t="n">
        <v>11</v>
      </c>
      <c r="J92" t="n">
        <v>231.23</v>
      </c>
      <c r="K92" t="n">
        <v>54.38</v>
      </c>
      <c r="L92" t="n">
        <v>23.5</v>
      </c>
      <c r="M92" t="n">
        <v>9</v>
      </c>
      <c r="N92" t="n">
        <v>53.36</v>
      </c>
      <c r="O92" t="n">
        <v>28752.71</v>
      </c>
      <c r="P92" t="n">
        <v>319.53</v>
      </c>
      <c r="Q92" t="n">
        <v>452.56</v>
      </c>
      <c r="R92" t="n">
        <v>71.55</v>
      </c>
      <c r="S92" t="n">
        <v>57.64</v>
      </c>
      <c r="T92" t="n">
        <v>4858.46</v>
      </c>
      <c r="U92" t="n">
        <v>0.8100000000000001</v>
      </c>
      <c r="V92" t="n">
        <v>0.88</v>
      </c>
      <c r="W92" t="n">
        <v>6.81</v>
      </c>
      <c r="X92" t="n">
        <v>0.28</v>
      </c>
      <c r="Y92" t="n">
        <v>1</v>
      </c>
      <c r="Z92" t="n">
        <v>10</v>
      </c>
    </row>
    <row r="93">
      <c r="A93" t="n">
        <v>91</v>
      </c>
      <c r="B93" t="n">
        <v>100</v>
      </c>
      <c r="C93" t="inlineStr">
        <is>
          <t xml:space="preserve">CONCLUIDO	</t>
        </is>
      </c>
      <c r="D93" t="n">
        <v>3.71</v>
      </c>
      <c r="E93" t="n">
        <v>26.95</v>
      </c>
      <c r="F93" t="n">
        <v>24.01</v>
      </c>
      <c r="G93" t="n">
        <v>130.96</v>
      </c>
      <c r="H93" t="n">
        <v>1.82</v>
      </c>
      <c r="I93" t="n">
        <v>11</v>
      </c>
      <c r="J93" t="n">
        <v>231.66</v>
      </c>
      <c r="K93" t="n">
        <v>54.38</v>
      </c>
      <c r="L93" t="n">
        <v>23.75</v>
      </c>
      <c r="M93" t="n">
        <v>9</v>
      </c>
      <c r="N93" t="n">
        <v>53.53</v>
      </c>
      <c r="O93" t="n">
        <v>28805.23</v>
      </c>
      <c r="P93" t="n">
        <v>319.95</v>
      </c>
      <c r="Q93" t="n">
        <v>452.57</v>
      </c>
      <c r="R93" t="n">
        <v>71.52</v>
      </c>
      <c r="S93" t="n">
        <v>57.64</v>
      </c>
      <c r="T93" t="n">
        <v>4841.21</v>
      </c>
      <c r="U93" t="n">
        <v>0.8100000000000001</v>
      </c>
      <c r="V93" t="n">
        <v>0.88</v>
      </c>
      <c r="W93" t="n">
        <v>6.82</v>
      </c>
      <c r="X93" t="n">
        <v>0.29</v>
      </c>
      <c r="Y93" t="n">
        <v>1</v>
      </c>
      <c r="Z93" t="n">
        <v>10</v>
      </c>
    </row>
    <row r="94">
      <c r="A94" t="n">
        <v>92</v>
      </c>
      <c r="B94" t="n">
        <v>100</v>
      </c>
      <c r="C94" t="inlineStr">
        <is>
          <t xml:space="preserve">CONCLUIDO	</t>
        </is>
      </c>
      <c r="D94" t="n">
        <v>3.711</v>
      </c>
      <c r="E94" t="n">
        <v>26.95</v>
      </c>
      <c r="F94" t="n">
        <v>24</v>
      </c>
      <c r="G94" t="n">
        <v>130.92</v>
      </c>
      <c r="H94" t="n">
        <v>1.84</v>
      </c>
      <c r="I94" t="n">
        <v>11</v>
      </c>
      <c r="J94" t="n">
        <v>232.08</v>
      </c>
      <c r="K94" t="n">
        <v>54.38</v>
      </c>
      <c r="L94" t="n">
        <v>24</v>
      </c>
      <c r="M94" t="n">
        <v>9</v>
      </c>
      <c r="N94" t="n">
        <v>53.71</v>
      </c>
      <c r="O94" t="n">
        <v>28857.81</v>
      </c>
      <c r="P94" t="n">
        <v>319.55</v>
      </c>
      <c r="Q94" t="n">
        <v>452.58</v>
      </c>
      <c r="R94" t="n">
        <v>71.38</v>
      </c>
      <c r="S94" t="n">
        <v>57.64</v>
      </c>
      <c r="T94" t="n">
        <v>4770.82</v>
      </c>
      <c r="U94" t="n">
        <v>0.8100000000000001</v>
      </c>
      <c r="V94" t="n">
        <v>0.88</v>
      </c>
      <c r="W94" t="n">
        <v>6.81</v>
      </c>
      <c r="X94" t="n">
        <v>0.28</v>
      </c>
      <c r="Y94" t="n">
        <v>1</v>
      </c>
      <c r="Z94" t="n">
        <v>10</v>
      </c>
    </row>
    <row r="95">
      <c r="A95" t="n">
        <v>93</v>
      </c>
      <c r="B95" t="n">
        <v>100</v>
      </c>
      <c r="C95" t="inlineStr">
        <is>
          <t xml:space="preserve">CONCLUIDO	</t>
        </is>
      </c>
      <c r="D95" t="n">
        <v>3.7092</v>
      </c>
      <c r="E95" t="n">
        <v>26.96</v>
      </c>
      <c r="F95" t="n">
        <v>24.02</v>
      </c>
      <c r="G95" t="n">
        <v>130.99</v>
      </c>
      <c r="H95" t="n">
        <v>1.85</v>
      </c>
      <c r="I95" t="n">
        <v>11</v>
      </c>
      <c r="J95" t="n">
        <v>232.51</v>
      </c>
      <c r="K95" t="n">
        <v>54.38</v>
      </c>
      <c r="L95" t="n">
        <v>24.25</v>
      </c>
      <c r="M95" t="n">
        <v>9</v>
      </c>
      <c r="N95" t="n">
        <v>53.88</v>
      </c>
      <c r="O95" t="n">
        <v>28910.45</v>
      </c>
      <c r="P95" t="n">
        <v>319.36</v>
      </c>
      <c r="Q95" t="n">
        <v>452.62</v>
      </c>
      <c r="R95" t="n">
        <v>71.94</v>
      </c>
      <c r="S95" t="n">
        <v>57.64</v>
      </c>
      <c r="T95" t="n">
        <v>5055</v>
      </c>
      <c r="U95" t="n">
        <v>0.8</v>
      </c>
      <c r="V95" t="n">
        <v>0.88</v>
      </c>
      <c r="W95" t="n">
        <v>6.81</v>
      </c>
      <c r="X95" t="n">
        <v>0.29</v>
      </c>
      <c r="Y95" t="n">
        <v>1</v>
      </c>
      <c r="Z95" t="n">
        <v>10</v>
      </c>
    </row>
    <row r="96">
      <c r="A96" t="n">
        <v>94</v>
      </c>
      <c r="B96" t="n">
        <v>100</v>
      </c>
      <c r="C96" t="inlineStr">
        <is>
          <t xml:space="preserve">CONCLUIDO	</t>
        </is>
      </c>
      <c r="D96" t="n">
        <v>3.7118</v>
      </c>
      <c r="E96" t="n">
        <v>26.94</v>
      </c>
      <c r="F96" t="n">
        <v>24</v>
      </c>
      <c r="G96" t="n">
        <v>130.89</v>
      </c>
      <c r="H96" t="n">
        <v>1.87</v>
      </c>
      <c r="I96" t="n">
        <v>11</v>
      </c>
      <c r="J96" t="n">
        <v>232.94</v>
      </c>
      <c r="K96" t="n">
        <v>54.38</v>
      </c>
      <c r="L96" t="n">
        <v>24.5</v>
      </c>
      <c r="M96" t="n">
        <v>9</v>
      </c>
      <c r="N96" t="n">
        <v>54.06</v>
      </c>
      <c r="O96" t="n">
        <v>28963.15</v>
      </c>
      <c r="P96" t="n">
        <v>318.95</v>
      </c>
      <c r="Q96" t="n">
        <v>452.56</v>
      </c>
      <c r="R96" t="n">
        <v>71.19</v>
      </c>
      <c r="S96" t="n">
        <v>57.64</v>
      </c>
      <c r="T96" t="n">
        <v>4679.12</v>
      </c>
      <c r="U96" t="n">
        <v>0.8100000000000001</v>
      </c>
      <c r="V96" t="n">
        <v>0.88</v>
      </c>
      <c r="W96" t="n">
        <v>6.81</v>
      </c>
      <c r="X96" t="n">
        <v>0.27</v>
      </c>
      <c r="Y96" t="n">
        <v>1</v>
      </c>
      <c r="Z96" t="n">
        <v>10</v>
      </c>
    </row>
    <row r="97">
      <c r="A97" t="n">
        <v>95</v>
      </c>
      <c r="B97" t="n">
        <v>100</v>
      </c>
      <c r="C97" t="inlineStr">
        <is>
          <t xml:space="preserve">CONCLUIDO	</t>
        </is>
      </c>
      <c r="D97" t="n">
        <v>3.7097</v>
      </c>
      <c r="E97" t="n">
        <v>26.96</v>
      </c>
      <c r="F97" t="n">
        <v>24.01</v>
      </c>
      <c r="G97" t="n">
        <v>130.97</v>
      </c>
      <c r="H97" t="n">
        <v>1.89</v>
      </c>
      <c r="I97" t="n">
        <v>11</v>
      </c>
      <c r="J97" t="n">
        <v>233.37</v>
      </c>
      <c r="K97" t="n">
        <v>54.38</v>
      </c>
      <c r="L97" t="n">
        <v>24.75</v>
      </c>
      <c r="M97" t="n">
        <v>9</v>
      </c>
      <c r="N97" t="n">
        <v>54.24</v>
      </c>
      <c r="O97" t="n">
        <v>29015.91</v>
      </c>
      <c r="P97" t="n">
        <v>319.04</v>
      </c>
      <c r="Q97" t="n">
        <v>452.55</v>
      </c>
      <c r="R97" t="n">
        <v>71.73</v>
      </c>
      <c r="S97" t="n">
        <v>57.64</v>
      </c>
      <c r="T97" t="n">
        <v>4945.7</v>
      </c>
      <c r="U97" t="n">
        <v>0.8</v>
      </c>
      <c r="V97" t="n">
        <v>0.88</v>
      </c>
      <c r="W97" t="n">
        <v>6.81</v>
      </c>
      <c r="X97" t="n">
        <v>0.29</v>
      </c>
      <c r="Y97" t="n">
        <v>1</v>
      </c>
      <c r="Z97" t="n">
        <v>10</v>
      </c>
    </row>
    <row r="98">
      <c r="A98" t="n">
        <v>96</v>
      </c>
      <c r="B98" t="n">
        <v>100</v>
      </c>
      <c r="C98" t="inlineStr">
        <is>
          <t xml:space="preserve">CONCLUIDO	</t>
        </is>
      </c>
      <c r="D98" t="n">
        <v>3.7105</v>
      </c>
      <c r="E98" t="n">
        <v>26.95</v>
      </c>
      <c r="F98" t="n">
        <v>24.01</v>
      </c>
      <c r="G98" t="n">
        <v>130.94</v>
      </c>
      <c r="H98" t="n">
        <v>1.9</v>
      </c>
      <c r="I98" t="n">
        <v>11</v>
      </c>
      <c r="J98" t="n">
        <v>233.79</v>
      </c>
      <c r="K98" t="n">
        <v>54.38</v>
      </c>
      <c r="L98" t="n">
        <v>25</v>
      </c>
      <c r="M98" t="n">
        <v>9</v>
      </c>
      <c r="N98" t="n">
        <v>54.42</v>
      </c>
      <c r="O98" t="n">
        <v>29068.74</v>
      </c>
      <c r="P98" t="n">
        <v>317.84</v>
      </c>
      <c r="Q98" t="n">
        <v>452.55</v>
      </c>
      <c r="R98" t="n">
        <v>71.44</v>
      </c>
      <c r="S98" t="n">
        <v>57.64</v>
      </c>
      <c r="T98" t="n">
        <v>4804.75</v>
      </c>
      <c r="U98" t="n">
        <v>0.8100000000000001</v>
      </c>
      <c r="V98" t="n">
        <v>0.88</v>
      </c>
      <c r="W98" t="n">
        <v>6.81</v>
      </c>
      <c r="X98" t="n">
        <v>0.28</v>
      </c>
      <c r="Y98" t="n">
        <v>1</v>
      </c>
      <c r="Z98" t="n">
        <v>10</v>
      </c>
    </row>
    <row r="99">
      <c r="A99" t="n">
        <v>97</v>
      </c>
      <c r="B99" t="n">
        <v>100</v>
      </c>
      <c r="C99" t="inlineStr">
        <is>
          <t xml:space="preserve">CONCLUIDO	</t>
        </is>
      </c>
      <c r="D99" t="n">
        <v>3.7192</v>
      </c>
      <c r="E99" t="n">
        <v>26.89</v>
      </c>
      <c r="F99" t="n">
        <v>23.98</v>
      </c>
      <c r="G99" t="n">
        <v>143.89</v>
      </c>
      <c r="H99" t="n">
        <v>1.92</v>
      </c>
      <c r="I99" t="n">
        <v>10</v>
      </c>
      <c r="J99" t="n">
        <v>234.22</v>
      </c>
      <c r="K99" t="n">
        <v>54.38</v>
      </c>
      <c r="L99" t="n">
        <v>25.25</v>
      </c>
      <c r="M99" t="n">
        <v>8</v>
      </c>
      <c r="N99" t="n">
        <v>54.6</v>
      </c>
      <c r="O99" t="n">
        <v>29121.63</v>
      </c>
      <c r="P99" t="n">
        <v>316.96</v>
      </c>
      <c r="Q99" t="n">
        <v>452.56</v>
      </c>
      <c r="R99" t="n">
        <v>70.59999999999999</v>
      </c>
      <c r="S99" t="n">
        <v>57.64</v>
      </c>
      <c r="T99" t="n">
        <v>4388.54</v>
      </c>
      <c r="U99" t="n">
        <v>0.82</v>
      </c>
      <c r="V99" t="n">
        <v>0.88</v>
      </c>
      <c r="W99" t="n">
        <v>6.81</v>
      </c>
      <c r="X99" t="n">
        <v>0.26</v>
      </c>
      <c r="Y99" t="n">
        <v>1</v>
      </c>
      <c r="Z99" t="n">
        <v>10</v>
      </c>
    </row>
    <row r="100">
      <c r="A100" t="n">
        <v>98</v>
      </c>
      <c r="B100" t="n">
        <v>100</v>
      </c>
      <c r="C100" t="inlineStr">
        <is>
          <t xml:space="preserve">CONCLUIDO	</t>
        </is>
      </c>
      <c r="D100" t="n">
        <v>3.7187</v>
      </c>
      <c r="E100" t="n">
        <v>26.89</v>
      </c>
      <c r="F100" t="n">
        <v>23.99</v>
      </c>
      <c r="G100" t="n">
        <v>143.91</v>
      </c>
      <c r="H100" t="n">
        <v>1.93</v>
      </c>
      <c r="I100" t="n">
        <v>10</v>
      </c>
      <c r="J100" t="n">
        <v>234.65</v>
      </c>
      <c r="K100" t="n">
        <v>54.38</v>
      </c>
      <c r="L100" t="n">
        <v>25.5</v>
      </c>
      <c r="M100" t="n">
        <v>8</v>
      </c>
      <c r="N100" t="n">
        <v>54.78</v>
      </c>
      <c r="O100" t="n">
        <v>29174.59</v>
      </c>
      <c r="P100" t="n">
        <v>317.25</v>
      </c>
      <c r="Q100" t="n">
        <v>452.58</v>
      </c>
      <c r="R100" t="n">
        <v>70.91</v>
      </c>
      <c r="S100" t="n">
        <v>57.64</v>
      </c>
      <c r="T100" t="n">
        <v>4543.39</v>
      </c>
      <c r="U100" t="n">
        <v>0.8100000000000001</v>
      </c>
      <c r="V100" t="n">
        <v>0.88</v>
      </c>
      <c r="W100" t="n">
        <v>6.81</v>
      </c>
      <c r="X100" t="n">
        <v>0.26</v>
      </c>
      <c r="Y100" t="n">
        <v>1</v>
      </c>
      <c r="Z100" t="n">
        <v>10</v>
      </c>
    </row>
    <row r="101">
      <c r="A101" t="n">
        <v>99</v>
      </c>
      <c r="B101" t="n">
        <v>100</v>
      </c>
      <c r="C101" t="inlineStr">
        <is>
          <t xml:space="preserve">CONCLUIDO	</t>
        </is>
      </c>
      <c r="D101" t="n">
        <v>3.7213</v>
      </c>
      <c r="E101" t="n">
        <v>26.87</v>
      </c>
      <c r="F101" t="n">
        <v>23.97</v>
      </c>
      <c r="G101" t="n">
        <v>143.8</v>
      </c>
      <c r="H101" t="n">
        <v>1.95</v>
      </c>
      <c r="I101" t="n">
        <v>10</v>
      </c>
      <c r="J101" t="n">
        <v>235.08</v>
      </c>
      <c r="K101" t="n">
        <v>54.38</v>
      </c>
      <c r="L101" t="n">
        <v>25.75</v>
      </c>
      <c r="M101" t="n">
        <v>8</v>
      </c>
      <c r="N101" t="n">
        <v>54.96</v>
      </c>
      <c r="O101" t="n">
        <v>29227.61</v>
      </c>
      <c r="P101" t="n">
        <v>317.21</v>
      </c>
      <c r="Q101" t="n">
        <v>452.55</v>
      </c>
      <c r="R101" t="n">
        <v>70.23</v>
      </c>
      <c r="S101" t="n">
        <v>57.64</v>
      </c>
      <c r="T101" t="n">
        <v>4204.22</v>
      </c>
      <c r="U101" t="n">
        <v>0.82</v>
      </c>
      <c r="V101" t="n">
        <v>0.88</v>
      </c>
      <c r="W101" t="n">
        <v>6.81</v>
      </c>
      <c r="X101" t="n">
        <v>0.24</v>
      </c>
      <c r="Y101" t="n">
        <v>1</v>
      </c>
      <c r="Z101" t="n">
        <v>10</v>
      </c>
    </row>
    <row r="102">
      <c r="A102" t="n">
        <v>100</v>
      </c>
      <c r="B102" t="n">
        <v>100</v>
      </c>
      <c r="C102" t="inlineStr">
        <is>
          <t xml:space="preserve">CONCLUIDO	</t>
        </is>
      </c>
      <c r="D102" t="n">
        <v>3.7191</v>
      </c>
      <c r="E102" t="n">
        <v>26.89</v>
      </c>
      <c r="F102" t="n">
        <v>23.98</v>
      </c>
      <c r="G102" t="n">
        <v>143.9</v>
      </c>
      <c r="H102" t="n">
        <v>1.96</v>
      </c>
      <c r="I102" t="n">
        <v>10</v>
      </c>
      <c r="J102" t="n">
        <v>235.51</v>
      </c>
      <c r="K102" t="n">
        <v>54.38</v>
      </c>
      <c r="L102" t="n">
        <v>26</v>
      </c>
      <c r="M102" t="n">
        <v>8</v>
      </c>
      <c r="N102" t="n">
        <v>55.14</v>
      </c>
      <c r="O102" t="n">
        <v>29280.69</v>
      </c>
      <c r="P102" t="n">
        <v>317.46</v>
      </c>
      <c r="Q102" t="n">
        <v>452.56</v>
      </c>
      <c r="R102" t="n">
        <v>70.70999999999999</v>
      </c>
      <c r="S102" t="n">
        <v>57.64</v>
      </c>
      <c r="T102" t="n">
        <v>4441.36</v>
      </c>
      <c r="U102" t="n">
        <v>0.82</v>
      </c>
      <c r="V102" t="n">
        <v>0.88</v>
      </c>
      <c r="W102" t="n">
        <v>6.81</v>
      </c>
      <c r="X102" t="n">
        <v>0.26</v>
      </c>
      <c r="Y102" t="n">
        <v>1</v>
      </c>
      <c r="Z102" t="n">
        <v>10</v>
      </c>
    </row>
    <row r="103">
      <c r="A103" t="n">
        <v>101</v>
      </c>
      <c r="B103" t="n">
        <v>100</v>
      </c>
      <c r="C103" t="inlineStr">
        <is>
          <t xml:space="preserve">CONCLUIDO	</t>
        </is>
      </c>
      <c r="D103" t="n">
        <v>3.7197</v>
      </c>
      <c r="E103" t="n">
        <v>26.88</v>
      </c>
      <c r="F103" t="n">
        <v>23.98</v>
      </c>
      <c r="G103" t="n">
        <v>143.87</v>
      </c>
      <c r="H103" t="n">
        <v>1.98</v>
      </c>
      <c r="I103" t="n">
        <v>10</v>
      </c>
      <c r="J103" t="n">
        <v>235.94</v>
      </c>
      <c r="K103" t="n">
        <v>54.38</v>
      </c>
      <c r="L103" t="n">
        <v>26.25</v>
      </c>
      <c r="M103" t="n">
        <v>8</v>
      </c>
      <c r="N103" t="n">
        <v>55.32</v>
      </c>
      <c r="O103" t="n">
        <v>29333.84</v>
      </c>
      <c r="P103" t="n">
        <v>317.47</v>
      </c>
      <c r="Q103" t="n">
        <v>452.6</v>
      </c>
      <c r="R103" t="n">
        <v>70.77</v>
      </c>
      <c r="S103" t="n">
        <v>57.64</v>
      </c>
      <c r="T103" t="n">
        <v>4472.99</v>
      </c>
      <c r="U103" t="n">
        <v>0.8100000000000001</v>
      </c>
      <c r="V103" t="n">
        <v>0.88</v>
      </c>
      <c r="W103" t="n">
        <v>6.81</v>
      </c>
      <c r="X103" t="n">
        <v>0.25</v>
      </c>
      <c r="Y103" t="n">
        <v>1</v>
      </c>
      <c r="Z103" t="n">
        <v>10</v>
      </c>
    </row>
    <row r="104">
      <c r="A104" t="n">
        <v>102</v>
      </c>
      <c r="B104" t="n">
        <v>100</v>
      </c>
      <c r="C104" t="inlineStr">
        <is>
          <t xml:space="preserve">CONCLUIDO	</t>
        </is>
      </c>
      <c r="D104" t="n">
        <v>3.7196</v>
      </c>
      <c r="E104" t="n">
        <v>26.88</v>
      </c>
      <c r="F104" t="n">
        <v>23.98</v>
      </c>
      <c r="G104" t="n">
        <v>143.88</v>
      </c>
      <c r="H104" t="n">
        <v>1.99</v>
      </c>
      <c r="I104" t="n">
        <v>10</v>
      </c>
      <c r="J104" t="n">
        <v>236.37</v>
      </c>
      <c r="K104" t="n">
        <v>54.38</v>
      </c>
      <c r="L104" t="n">
        <v>26.5</v>
      </c>
      <c r="M104" t="n">
        <v>8</v>
      </c>
      <c r="N104" t="n">
        <v>55.5</v>
      </c>
      <c r="O104" t="n">
        <v>29387.05</v>
      </c>
      <c r="P104" t="n">
        <v>317.53</v>
      </c>
      <c r="Q104" t="n">
        <v>452.6</v>
      </c>
      <c r="R104" t="n">
        <v>70.59999999999999</v>
      </c>
      <c r="S104" t="n">
        <v>57.64</v>
      </c>
      <c r="T104" t="n">
        <v>4386.54</v>
      </c>
      <c r="U104" t="n">
        <v>0.82</v>
      </c>
      <c r="V104" t="n">
        <v>0.88</v>
      </c>
      <c r="W104" t="n">
        <v>6.81</v>
      </c>
      <c r="X104" t="n">
        <v>0.25</v>
      </c>
      <c r="Y104" t="n">
        <v>1</v>
      </c>
      <c r="Z104" t="n">
        <v>10</v>
      </c>
    </row>
    <row r="105">
      <c r="A105" t="n">
        <v>103</v>
      </c>
      <c r="B105" t="n">
        <v>100</v>
      </c>
      <c r="C105" t="inlineStr">
        <is>
          <t xml:space="preserve">CONCLUIDO	</t>
        </is>
      </c>
      <c r="D105" t="n">
        <v>3.7201</v>
      </c>
      <c r="E105" t="n">
        <v>26.88</v>
      </c>
      <c r="F105" t="n">
        <v>23.98</v>
      </c>
      <c r="G105" t="n">
        <v>143.85</v>
      </c>
      <c r="H105" t="n">
        <v>2.01</v>
      </c>
      <c r="I105" t="n">
        <v>10</v>
      </c>
      <c r="J105" t="n">
        <v>236.81</v>
      </c>
      <c r="K105" t="n">
        <v>54.38</v>
      </c>
      <c r="L105" t="n">
        <v>26.75</v>
      </c>
      <c r="M105" t="n">
        <v>8</v>
      </c>
      <c r="N105" t="n">
        <v>55.68</v>
      </c>
      <c r="O105" t="n">
        <v>29440.33</v>
      </c>
      <c r="P105" t="n">
        <v>317.33</v>
      </c>
      <c r="Q105" t="n">
        <v>452.55</v>
      </c>
      <c r="R105" t="n">
        <v>70.52</v>
      </c>
      <c r="S105" t="n">
        <v>57.64</v>
      </c>
      <c r="T105" t="n">
        <v>4349.99</v>
      </c>
      <c r="U105" t="n">
        <v>0.82</v>
      </c>
      <c r="V105" t="n">
        <v>0.88</v>
      </c>
      <c r="W105" t="n">
        <v>6.81</v>
      </c>
      <c r="X105" t="n">
        <v>0.25</v>
      </c>
      <c r="Y105" t="n">
        <v>1</v>
      </c>
      <c r="Z105" t="n">
        <v>10</v>
      </c>
    </row>
    <row r="106">
      <c r="A106" t="n">
        <v>104</v>
      </c>
      <c r="B106" t="n">
        <v>100</v>
      </c>
      <c r="C106" t="inlineStr">
        <is>
          <t xml:space="preserve">CONCLUIDO	</t>
        </is>
      </c>
      <c r="D106" t="n">
        <v>3.719</v>
      </c>
      <c r="E106" t="n">
        <v>26.89</v>
      </c>
      <c r="F106" t="n">
        <v>23.98</v>
      </c>
      <c r="G106" t="n">
        <v>143.9</v>
      </c>
      <c r="H106" t="n">
        <v>2.02</v>
      </c>
      <c r="I106" t="n">
        <v>10</v>
      </c>
      <c r="J106" t="n">
        <v>237.24</v>
      </c>
      <c r="K106" t="n">
        <v>54.38</v>
      </c>
      <c r="L106" t="n">
        <v>27</v>
      </c>
      <c r="M106" t="n">
        <v>8</v>
      </c>
      <c r="N106" t="n">
        <v>55.86</v>
      </c>
      <c r="O106" t="n">
        <v>29493.67</v>
      </c>
      <c r="P106" t="n">
        <v>317.12</v>
      </c>
      <c r="Q106" t="n">
        <v>452.59</v>
      </c>
      <c r="R106" t="n">
        <v>70.92</v>
      </c>
      <c r="S106" t="n">
        <v>57.64</v>
      </c>
      <c r="T106" t="n">
        <v>4547.27</v>
      </c>
      <c r="U106" t="n">
        <v>0.8100000000000001</v>
      </c>
      <c r="V106" t="n">
        <v>0.88</v>
      </c>
      <c r="W106" t="n">
        <v>6.81</v>
      </c>
      <c r="X106" t="n">
        <v>0.26</v>
      </c>
      <c r="Y106" t="n">
        <v>1</v>
      </c>
      <c r="Z106" t="n">
        <v>10</v>
      </c>
    </row>
    <row r="107">
      <c r="A107" t="n">
        <v>105</v>
      </c>
      <c r="B107" t="n">
        <v>100</v>
      </c>
      <c r="C107" t="inlineStr">
        <is>
          <t xml:space="preserve">CONCLUIDO	</t>
        </is>
      </c>
      <c r="D107" t="n">
        <v>3.719</v>
      </c>
      <c r="E107" t="n">
        <v>26.89</v>
      </c>
      <c r="F107" t="n">
        <v>23.98</v>
      </c>
      <c r="G107" t="n">
        <v>143.9</v>
      </c>
      <c r="H107" t="n">
        <v>2.04</v>
      </c>
      <c r="I107" t="n">
        <v>10</v>
      </c>
      <c r="J107" t="n">
        <v>237.67</v>
      </c>
      <c r="K107" t="n">
        <v>54.38</v>
      </c>
      <c r="L107" t="n">
        <v>27.25</v>
      </c>
      <c r="M107" t="n">
        <v>8</v>
      </c>
      <c r="N107" t="n">
        <v>56.05</v>
      </c>
      <c r="O107" t="n">
        <v>29547.07</v>
      </c>
      <c r="P107" t="n">
        <v>316.42</v>
      </c>
      <c r="Q107" t="n">
        <v>452.57</v>
      </c>
      <c r="R107" t="n">
        <v>70.75</v>
      </c>
      <c r="S107" t="n">
        <v>57.64</v>
      </c>
      <c r="T107" t="n">
        <v>4460.76</v>
      </c>
      <c r="U107" t="n">
        <v>0.8100000000000001</v>
      </c>
      <c r="V107" t="n">
        <v>0.88</v>
      </c>
      <c r="W107" t="n">
        <v>6.81</v>
      </c>
      <c r="X107" t="n">
        <v>0.26</v>
      </c>
      <c r="Y107" t="n">
        <v>1</v>
      </c>
      <c r="Z107" t="n">
        <v>10</v>
      </c>
    </row>
    <row r="108">
      <c r="A108" t="n">
        <v>106</v>
      </c>
      <c r="B108" t="n">
        <v>100</v>
      </c>
      <c r="C108" t="inlineStr">
        <is>
          <t xml:space="preserve">CONCLUIDO	</t>
        </is>
      </c>
      <c r="D108" t="n">
        <v>3.7184</v>
      </c>
      <c r="E108" t="n">
        <v>26.89</v>
      </c>
      <c r="F108" t="n">
        <v>23.99</v>
      </c>
      <c r="G108" t="n">
        <v>143.93</v>
      </c>
      <c r="H108" t="n">
        <v>2.05</v>
      </c>
      <c r="I108" t="n">
        <v>10</v>
      </c>
      <c r="J108" t="n">
        <v>238.11</v>
      </c>
      <c r="K108" t="n">
        <v>54.38</v>
      </c>
      <c r="L108" t="n">
        <v>27.5</v>
      </c>
      <c r="M108" t="n">
        <v>8</v>
      </c>
      <c r="N108" t="n">
        <v>56.23</v>
      </c>
      <c r="O108" t="n">
        <v>29600.54</v>
      </c>
      <c r="P108" t="n">
        <v>316.11</v>
      </c>
      <c r="Q108" t="n">
        <v>452.57</v>
      </c>
      <c r="R108" t="n">
        <v>70.94</v>
      </c>
      <c r="S108" t="n">
        <v>57.64</v>
      </c>
      <c r="T108" t="n">
        <v>4557.66</v>
      </c>
      <c r="U108" t="n">
        <v>0.8100000000000001</v>
      </c>
      <c r="V108" t="n">
        <v>0.88</v>
      </c>
      <c r="W108" t="n">
        <v>6.81</v>
      </c>
      <c r="X108" t="n">
        <v>0.26</v>
      </c>
      <c r="Y108" t="n">
        <v>1</v>
      </c>
      <c r="Z108" t="n">
        <v>10</v>
      </c>
    </row>
    <row r="109">
      <c r="A109" t="n">
        <v>107</v>
      </c>
      <c r="B109" t="n">
        <v>100</v>
      </c>
      <c r="C109" t="inlineStr">
        <is>
          <t xml:space="preserve">CONCLUIDO	</t>
        </is>
      </c>
      <c r="D109" t="n">
        <v>3.7189</v>
      </c>
      <c r="E109" t="n">
        <v>26.89</v>
      </c>
      <c r="F109" t="n">
        <v>23.98</v>
      </c>
      <c r="G109" t="n">
        <v>143.91</v>
      </c>
      <c r="H109" t="n">
        <v>2.07</v>
      </c>
      <c r="I109" t="n">
        <v>10</v>
      </c>
      <c r="J109" t="n">
        <v>238.54</v>
      </c>
      <c r="K109" t="n">
        <v>54.38</v>
      </c>
      <c r="L109" t="n">
        <v>27.75</v>
      </c>
      <c r="M109" t="n">
        <v>8</v>
      </c>
      <c r="N109" t="n">
        <v>56.41</v>
      </c>
      <c r="O109" t="n">
        <v>29654.08</v>
      </c>
      <c r="P109" t="n">
        <v>314.87</v>
      </c>
      <c r="Q109" t="n">
        <v>452.56</v>
      </c>
      <c r="R109" t="n">
        <v>70.76000000000001</v>
      </c>
      <c r="S109" t="n">
        <v>57.64</v>
      </c>
      <c r="T109" t="n">
        <v>4466.73</v>
      </c>
      <c r="U109" t="n">
        <v>0.8100000000000001</v>
      </c>
      <c r="V109" t="n">
        <v>0.88</v>
      </c>
      <c r="W109" t="n">
        <v>6.81</v>
      </c>
      <c r="X109" t="n">
        <v>0.26</v>
      </c>
      <c r="Y109" t="n">
        <v>1</v>
      </c>
      <c r="Z109" t="n">
        <v>10</v>
      </c>
    </row>
    <row r="110">
      <c r="A110" t="n">
        <v>108</v>
      </c>
      <c r="B110" t="n">
        <v>100</v>
      </c>
      <c r="C110" t="inlineStr">
        <is>
          <t xml:space="preserve">CONCLUIDO	</t>
        </is>
      </c>
      <c r="D110" t="n">
        <v>3.7195</v>
      </c>
      <c r="E110" t="n">
        <v>26.88</v>
      </c>
      <c r="F110" t="n">
        <v>23.98</v>
      </c>
      <c r="G110" t="n">
        <v>143.88</v>
      </c>
      <c r="H110" t="n">
        <v>2.08</v>
      </c>
      <c r="I110" t="n">
        <v>10</v>
      </c>
      <c r="J110" t="n">
        <v>238.97</v>
      </c>
      <c r="K110" t="n">
        <v>54.38</v>
      </c>
      <c r="L110" t="n">
        <v>28</v>
      </c>
      <c r="M110" t="n">
        <v>8</v>
      </c>
      <c r="N110" t="n">
        <v>56.6</v>
      </c>
      <c r="O110" t="n">
        <v>29707.68</v>
      </c>
      <c r="P110" t="n">
        <v>313.78</v>
      </c>
      <c r="Q110" t="n">
        <v>452.57</v>
      </c>
      <c r="R110" t="n">
        <v>70.59</v>
      </c>
      <c r="S110" t="n">
        <v>57.64</v>
      </c>
      <c r="T110" t="n">
        <v>4383.33</v>
      </c>
      <c r="U110" t="n">
        <v>0.82</v>
      </c>
      <c r="V110" t="n">
        <v>0.88</v>
      </c>
      <c r="W110" t="n">
        <v>6.81</v>
      </c>
      <c r="X110" t="n">
        <v>0.26</v>
      </c>
      <c r="Y110" t="n">
        <v>1</v>
      </c>
      <c r="Z110" t="n">
        <v>10</v>
      </c>
    </row>
    <row r="111">
      <c r="A111" t="n">
        <v>109</v>
      </c>
      <c r="B111" t="n">
        <v>100</v>
      </c>
      <c r="C111" t="inlineStr">
        <is>
          <t xml:space="preserve">CONCLUIDO	</t>
        </is>
      </c>
      <c r="D111" t="n">
        <v>3.729</v>
      </c>
      <c r="E111" t="n">
        <v>26.82</v>
      </c>
      <c r="F111" t="n">
        <v>23.95</v>
      </c>
      <c r="G111" t="n">
        <v>159.67</v>
      </c>
      <c r="H111" t="n">
        <v>2.1</v>
      </c>
      <c r="I111" t="n">
        <v>9</v>
      </c>
      <c r="J111" t="n">
        <v>239.41</v>
      </c>
      <c r="K111" t="n">
        <v>54.38</v>
      </c>
      <c r="L111" t="n">
        <v>28.25</v>
      </c>
      <c r="M111" t="n">
        <v>7</v>
      </c>
      <c r="N111" t="n">
        <v>56.78</v>
      </c>
      <c r="O111" t="n">
        <v>29761.35</v>
      </c>
      <c r="P111" t="n">
        <v>313.75</v>
      </c>
      <c r="Q111" t="n">
        <v>452.57</v>
      </c>
      <c r="R111" t="n">
        <v>69.72</v>
      </c>
      <c r="S111" t="n">
        <v>57.64</v>
      </c>
      <c r="T111" t="n">
        <v>3954.01</v>
      </c>
      <c r="U111" t="n">
        <v>0.83</v>
      </c>
      <c r="V111" t="n">
        <v>0.89</v>
      </c>
      <c r="W111" t="n">
        <v>6.81</v>
      </c>
      <c r="X111" t="n">
        <v>0.23</v>
      </c>
      <c r="Y111" t="n">
        <v>1</v>
      </c>
      <c r="Z111" t="n">
        <v>10</v>
      </c>
    </row>
    <row r="112">
      <c r="A112" t="n">
        <v>110</v>
      </c>
      <c r="B112" t="n">
        <v>100</v>
      </c>
      <c r="C112" t="inlineStr">
        <is>
          <t xml:space="preserve">CONCLUIDO	</t>
        </is>
      </c>
      <c r="D112" t="n">
        <v>3.7301</v>
      </c>
      <c r="E112" t="n">
        <v>26.81</v>
      </c>
      <c r="F112" t="n">
        <v>23.94</v>
      </c>
      <c r="G112" t="n">
        <v>159.61</v>
      </c>
      <c r="H112" t="n">
        <v>2.11</v>
      </c>
      <c r="I112" t="n">
        <v>9</v>
      </c>
      <c r="J112" t="n">
        <v>239.85</v>
      </c>
      <c r="K112" t="n">
        <v>54.38</v>
      </c>
      <c r="L112" t="n">
        <v>28.5</v>
      </c>
      <c r="M112" t="n">
        <v>7</v>
      </c>
      <c r="N112" t="n">
        <v>56.97</v>
      </c>
      <c r="O112" t="n">
        <v>29815.09</v>
      </c>
      <c r="P112" t="n">
        <v>313.86</v>
      </c>
      <c r="Q112" t="n">
        <v>452.55</v>
      </c>
      <c r="R112" t="n">
        <v>69.48</v>
      </c>
      <c r="S112" t="n">
        <v>57.64</v>
      </c>
      <c r="T112" t="n">
        <v>3833.47</v>
      </c>
      <c r="U112" t="n">
        <v>0.83</v>
      </c>
      <c r="V112" t="n">
        <v>0.89</v>
      </c>
      <c r="W112" t="n">
        <v>6.81</v>
      </c>
      <c r="X112" t="n">
        <v>0.22</v>
      </c>
      <c r="Y112" t="n">
        <v>1</v>
      </c>
      <c r="Z112" t="n">
        <v>10</v>
      </c>
    </row>
    <row r="113">
      <c r="A113" t="n">
        <v>111</v>
      </c>
      <c r="B113" t="n">
        <v>100</v>
      </c>
      <c r="C113" t="inlineStr">
        <is>
          <t xml:space="preserve">CONCLUIDO	</t>
        </is>
      </c>
      <c r="D113" t="n">
        <v>3.7296</v>
      </c>
      <c r="E113" t="n">
        <v>26.81</v>
      </c>
      <c r="F113" t="n">
        <v>23.95</v>
      </c>
      <c r="G113" t="n">
        <v>159.64</v>
      </c>
      <c r="H113" t="n">
        <v>2.13</v>
      </c>
      <c r="I113" t="n">
        <v>9</v>
      </c>
      <c r="J113" t="n">
        <v>240.28</v>
      </c>
      <c r="K113" t="n">
        <v>54.38</v>
      </c>
      <c r="L113" t="n">
        <v>28.75</v>
      </c>
      <c r="M113" t="n">
        <v>7</v>
      </c>
      <c r="N113" t="n">
        <v>57.16</v>
      </c>
      <c r="O113" t="n">
        <v>29869.01</v>
      </c>
      <c r="P113" t="n">
        <v>314.4</v>
      </c>
      <c r="Q113" t="n">
        <v>452.56</v>
      </c>
      <c r="R113" t="n">
        <v>69.61</v>
      </c>
      <c r="S113" t="n">
        <v>57.64</v>
      </c>
      <c r="T113" t="n">
        <v>3900.14</v>
      </c>
      <c r="U113" t="n">
        <v>0.83</v>
      </c>
      <c r="V113" t="n">
        <v>0.89</v>
      </c>
      <c r="W113" t="n">
        <v>6.81</v>
      </c>
      <c r="X113" t="n">
        <v>0.22</v>
      </c>
      <c r="Y113" t="n">
        <v>1</v>
      </c>
      <c r="Z113" t="n">
        <v>10</v>
      </c>
    </row>
    <row r="114">
      <c r="A114" t="n">
        <v>112</v>
      </c>
      <c r="B114" t="n">
        <v>100</v>
      </c>
      <c r="C114" t="inlineStr">
        <is>
          <t xml:space="preserve">CONCLUIDO	</t>
        </is>
      </c>
      <c r="D114" t="n">
        <v>3.7291</v>
      </c>
      <c r="E114" t="n">
        <v>26.82</v>
      </c>
      <c r="F114" t="n">
        <v>23.95</v>
      </c>
      <c r="G114" t="n">
        <v>159.66</v>
      </c>
      <c r="H114" t="n">
        <v>2.14</v>
      </c>
      <c r="I114" t="n">
        <v>9</v>
      </c>
      <c r="J114" t="n">
        <v>240.72</v>
      </c>
      <c r="K114" t="n">
        <v>54.38</v>
      </c>
      <c r="L114" t="n">
        <v>29</v>
      </c>
      <c r="M114" t="n">
        <v>7</v>
      </c>
      <c r="N114" t="n">
        <v>57.34</v>
      </c>
      <c r="O114" t="n">
        <v>29922.88</v>
      </c>
      <c r="P114" t="n">
        <v>314.82</v>
      </c>
      <c r="Q114" t="n">
        <v>452.56</v>
      </c>
      <c r="R114" t="n">
        <v>69.66</v>
      </c>
      <c r="S114" t="n">
        <v>57.64</v>
      </c>
      <c r="T114" t="n">
        <v>3925.01</v>
      </c>
      <c r="U114" t="n">
        <v>0.83</v>
      </c>
      <c r="V114" t="n">
        <v>0.89</v>
      </c>
      <c r="W114" t="n">
        <v>6.81</v>
      </c>
      <c r="X114" t="n">
        <v>0.23</v>
      </c>
      <c r="Y114" t="n">
        <v>1</v>
      </c>
      <c r="Z114" t="n">
        <v>10</v>
      </c>
    </row>
    <row r="115">
      <c r="A115" t="n">
        <v>113</v>
      </c>
      <c r="B115" t="n">
        <v>100</v>
      </c>
      <c r="C115" t="inlineStr">
        <is>
          <t xml:space="preserve">CONCLUIDO	</t>
        </is>
      </c>
      <c r="D115" t="n">
        <v>3.7289</v>
      </c>
      <c r="E115" t="n">
        <v>26.82</v>
      </c>
      <c r="F115" t="n">
        <v>23.95</v>
      </c>
      <c r="G115" t="n">
        <v>159.67</v>
      </c>
      <c r="H115" t="n">
        <v>2.16</v>
      </c>
      <c r="I115" t="n">
        <v>9</v>
      </c>
      <c r="J115" t="n">
        <v>241.16</v>
      </c>
      <c r="K115" t="n">
        <v>54.38</v>
      </c>
      <c r="L115" t="n">
        <v>29.25</v>
      </c>
      <c r="M115" t="n">
        <v>7</v>
      </c>
      <c r="N115" t="n">
        <v>57.53</v>
      </c>
      <c r="O115" t="n">
        <v>29976.82</v>
      </c>
      <c r="P115" t="n">
        <v>315.32</v>
      </c>
      <c r="Q115" t="n">
        <v>452.59</v>
      </c>
      <c r="R115" t="n">
        <v>69.65000000000001</v>
      </c>
      <c r="S115" t="n">
        <v>57.64</v>
      </c>
      <c r="T115" t="n">
        <v>3917.33</v>
      </c>
      <c r="U115" t="n">
        <v>0.83</v>
      </c>
      <c r="V115" t="n">
        <v>0.89</v>
      </c>
      <c r="W115" t="n">
        <v>6.81</v>
      </c>
      <c r="X115" t="n">
        <v>0.23</v>
      </c>
      <c r="Y115" t="n">
        <v>1</v>
      </c>
      <c r="Z115" t="n">
        <v>10</v>
      </c>
    </row>
    <row r="116">
      <c r="A116" t="n">
        <v>114</v>
      </c>
      <c r="B116" t="n">
        <v>100</v>
      </c>
      <c r="C116" t="inlineStr">
        <is>
          <t xml:space="preserve">CONCLUIDO	</t>
        </is>
      </c>
      <c r="D116" t="n">
        <v>3.73</v>
      </c>
      <c r="E116" t="n">
        <v>26.81</v>
      </c>
      <c r="F116" t="n">
        <v>23.94</v>
      </c>
      <c r="G116" t="n">
        <v>159.62</v>
      </c>
      <c r="H116" t="n">
        <v>2.17</v>
      </c>
      <c r="I116" t="n">
        <v>9</v>
      </c>
      <c r="J116" t="n">
        <v>241.59</v>
      </c>
      <c r="K116" t="n">
        <v>54.38</v>
      </c>
      <c r="L116" t="n">
        <v>29.5</v>
      </c>
      <c r="M116" t="n">
        <v>7</v>
      </c>
      <c r="N116" t="n">
        <v>57.72</v>
      </c>
      <c r="O116" t="n">
        <v>30030.83</v>
      </c>
      <c r="P116" t="n">
        <v>315.18</v>
      </c>
      <c r="Q116" t="n">
        <v>452.56</v>
      </c>
      <c r="R116" t="n">
        <v>69.51000000000001</v>
      </c>
      <c r="S116" t="n">
        <v>57.64</v>
      </c>
      <c r="T116" t="n">
        <v>3847.22</v>
      </c>
      <c r="U116" t="n">
        <v>0.83</v>
      </c>
      <c r="V116" t="n">
        <v>0.89</v>
      </c>
      <c r="W116" t="n">
        <v>6.81</v>
      </c>
      <c r="X116" t="n">
        <v>0.22</v>
      </c>
      <c r="Y116" t="n">
        <v>1</v>
      </c>
      <c r="Z116" t="n">
        <v>10</v>
      </c>
    </row>
    <row r="117">
      <c r="A117" t="n">
        <v>115</v>
      </c>
      <c r="B117" t="n">
        <v>100</v>
      </c>
      <c r="C117" t="inlineStr">
        <is>
          <t xml:space="preserve">CONCLUIDO	</t>
        </is>
      </c>
      <c r="D117" t="n">
        <v>3.7283</v>
      </c>
      <c r="E117" t="n">
        <v>26.82</v>
      </c>
      <c r="F117" t="n">
        <v>23.95</v>
      </c>
      <c r="G117" t="n">
        <v>159.7</v>
      </c>
      <c r="H117" t="n">
        <v>2.19</v>
      </c>
      <c r="I117" t="n">
        <v>9</v>
      </c>
      <c r="J117" t="n">
        <v>242.03</v>
      </c>
      <c r="K117" t="n">
        <v>54.38</v>
      </c>
      <c r="L117" t="n">
        <v>29.75</v>
      </c>
      <c r="M117" t="n">
        <v>7</v>
      </c>
      <c r="N117" t="n">
        <v>57.91</v>
      </c>
      <c r="O117" t="n">
        <v>30084.9</v>
      </c>
      <c r="P117" t="n">
        <v>315.27</v>
      </c>
      <c r="Q117" t="n">
        <v>452.59</v>
      </c>
      <c r="R117" t="n">
        <v>69.81999999999999</v>
      </c>
      <c r="S117" t="n">
        <v>57.64</v>
      </c>
      <c r="T117" t="n">
        <v>4004.33</v>
      </c>
      <c r="U117" t="n">
        <v>0.83</v>
      </c>
      <c r="V117" t="n">
        <v>0.89</v>
      </c>
      <c r="W117" t="n">
        <v>6.81</v>
      </c>
      <c r="X117" t="n">
        <v>0.23</v>
      </c>
      <c r="Y117" t="n">
        <v>1</v>
      </c>
      <c r="Z117" t="n">
        <v>10</v>
      </c>
    </row>
    <row r="118">
      <c r="A118" t="n">
        <v>116</v>
      </c>
      <c r="B118" t="n">
        <v>100</v>
      </c>
      <c r="C118" t="inlineStr">
        <is>
          <t xml:space="preserve">CONCLUIDO	</t>
        </is>
      </c>
      <c r="D118" t="n">
        <v>3.7279</v>
      </c>
      <c r="E118" t="n">
        <v>26.82</v>
      </c>
      <c r="F118" t="n">
        <v>23.96</v>
      </c>
      <c r="G118" t="n">
        <v>159.72</v>
      </c>
      <c r="H118" t="n">
        <v>2.2</v>
      </c>
      <c r="I118" t="n">
        <v>9</v>
      </c>
      <c r="J118" t="n">
        <v>242.47</v>
      </c>
      <c r="K118" t="n">
        <v>54.38</v>
      </c>
      <c r="L118" t="n">
        <v>30</v>
      </c>
      <c r="M118" t="n">
        <v>7</v>
      </c>
      <c r="N118" t="n">
        <v>58.1</v>
      </c>
      <c r="O118" t="n">
        <v>30139.04</v>
      </c>
      <c r="P118" t="n">
        <v>314.97</v>
      </c>
      <c r="Q118" t="n">
        <v>452.59</v>
      </c>
      <c r="R118" t="n">
        <v>70.06999999999999</v>
      </c>
      <c r="S118" t="n">
        <v>57.64</v>
      </c>
      <c r="T118" t="n">
        <v>4127.25</v>
      </c>
      <c r="U118" t="n">
        <v>0.82</v>
      </c>
      <c r="V118" t="n">
        <v>0.89</v>
      </c>
      <c r="W118" t="n">
        <v>6.81</v>
      </c>
      <c r="X118" t="n">
        <v>0.23</v>
      </c>
      <c r="Y118" t="n">
        <v>1</v>
      </c>
      <c r="Z118" t="n">
        <v>10</v>
      </c>
    </row>
    <row r="119">
      <c r="A119" t="n">
        <v>117</v>
      </c>
      <c r="B119" t="n">
        <v>100</v>
      </c>
      <c r="C119" t="inlineStr">
        <is>
          <t xml:space="preserve">CONCLUIDO	</t>
        </is>
      </c>
      <c r="D119" t="n">
        <v>3.7283</v>
      </c>
      <c r="E119" t="n">
        <v>26.82</v>
      </c>
      <c r="F119" t="n">
        <v>23.96</v>
      </c>
      <c r="G119" t="n">
        <v>159.7</v>
      </c>
      <c r="H119" t="n">
        <v>2.21</v>
      </c>
      <c r="I119" t="n">
        <v>9</v>
      </c>
      <c r="J119" t="n">
        <v>242.91</v>
      </c>
      <c r="K119" t="n">
        <v>54.38</v>
      </c>
      <c r="L119" t="n">
        <v>30.25</v>
      </c>
      <c r="M119" t="n">
        <v>7</v>
      </c>
      <c r="N119" t="n">
        <v>58.28</v>
      </c>
      <c r="O119" t="n">
        <v>30193.25</v>
      </c>
      <c r="P119" t="n">
        <v>315.08</v>
      </c>
      <c r="Q119" t="n">
        <v>452.55</v>
      </c>
      <c r="R119" t="n">
        <v>69.95999999999999</v>
      </c>
      <c r="S119" t="n">
        <v>57.64</v>
      </c>
      <c r="T119" t="n">
        <v>4071.29</v>
      </c>
      <c r="U119" t="n">
        <v>0.82</v>
      </c>
      <c r="V119" t="n">
        <v>0.89</v>
      </c>
      <c r="W119" t="n">
        <v>6.81</v>
      </c>
      <c r="X119" t="n">
        <v>0.23</v>
      </c>
      <c r="Y119" t="n">
        <v>1</v>
      </c>
      <c r="Z119" t="n">
        <v>10</v>
      </c>
    </row>
    <row r="120">
      <c r="A120" t="n">
        <v>118</v>
      </c>
      <c r="B120" t="n">
        <v>100</v>
      </c>
      <c r="C120" t="inlineStr">
        <is>
          <t xml:space="preserve">CONCLUIDO	</t>
        </is>
      </c>
      <c r="D120" t="n">
        <v>3.7288</v>
      </c>
      <c r="E120" t="n">
        <v>26.82</v>
      </c>
      <c r="F120" t="n">
        <v>23.95</v>
      </c>
      <c r="G120" t="n">
        <v>159.68</v>
      </c>
      <c r="H120" t="n">
        <v>2.23</v>
      </c>
      <c r="I120" t="n">
        <v>9</v>
      </c>
      <c r="J120" t="n">
        <v>243.35</v>
      </c>
      <c r="K120" t="n">
        <v>54.38</v>
      </c>
      <c r="L120" t="n">
        <v>30.5</v>
      </c>
      <c r="M120" t="n">
        <v>7</v>
      </c>
      <c r="N120" t="n">
        <v>58.47</v>
      </c>
      <c r="O120" t="n">
        <v>30247.52</v>
      </c>
      <c r="P120" t="n">
        <v>314.58</v>
      </c>
      <c r="Q120" t="n">
        <v>452.58</v>
      </c>
      <c r="R120" t="n">
        <v>69.76000000000001</v>
      </c>
      <c r="S120" t="n">
        <v>57.64</v>
      </c>
      <c r="T120" t="n">
        <v>3971.49</v>
      </c>
      <c r="U120" t="n">
        <v>0.83</v>
      </c>
      <c r="V120" t="n">
        <v>0.89</v>
      </c>
      <c r="W120" t="n">
        <v>6.81</v>
      </c>
      <c r="X120" t="n">
        <v>0.23</v>
      </c>
      <c r="Y120" t="n">
        <v>1</v>
      </c>
      <c r="Z120" t="n">
        <v>10</v>
      </c>
    </row>
    <row r="121">
      <c r="A121" t="n">
        <v>119</v>
      </c>
      <c r="B121" t="n">
        <v>100</v>
      </c>
      <c r="C121" t="inlineStr">
        <is>
          <t xml:space="preserve">CONCLUIDO	</t>
        </is>
      </c>
      <c r="D121" t="n">
        <v>3.7295</v>
      </c>
      <c r="E121" t="n">
        <v>26.81</v>
      </c>
      <c r="F121" t="n">
        <v>23.95</v>
      </c>
      <c r="G121" t="n">
        <v>159.64</v>
      </c>
      <c r="H121" t="n">
        <v>2.24</v>
      </c>
      <c r="I121" t="n">
        <v>9</v>
      </c>
      <c r="J121" t="n">
        <v>243.79</v>
      </c>
      <c r="K121" t="n">
        <v>54.38</v>
      </c>
      <c r="L121" t="n">
        <v>30.75</v>
      </c>
      <c r="M121" t="n">
        <v>7</v>
      </c>
      <c r="N121" t="n">
        <v>58.67</v>
      </c>
      <c r="O121" t="n">
        <v>30301.87</v>
      </c>
      <c r="P121" t="n">
        <v>313.59</v>
      </c>
      <c r="Q121" t="n">
        <v>452.55</v>
      </c>
      <c r="R121" t="n">
        <v>69.54000000000001</v>
      </c>
      <c r="S121" t="n">
        <v>57.64</v>
      </c>
      <c r="T121" t="n">
        <v>3864.53</v>
      </c>
      <c r="U121" t="n">
        <v>0.83</v>
      </c>
      <c r="V121" t="n">
        <v>0.89</v>
      </c>
      <c r="W121" t="n">
        <v>6.81</v>
      </c>
      <c r="X121" t="n">
        <v>0.22</v>
      </c>
      <c r="Y121" t="n">
        <v>1</v>
      </c>
      <c r="Z121" t="n">
        <v>10</v>
      </c>
    </row>
    <row r="122">
      <c r="A122" t="n">
        <v>120</v>
      </c>
      <c r="B122" t="n">
        <v>100</v>
      </c>
      <c r="C122" t="inlineStr">
        <is>
          <t xml:space="preserve">CONCLUIDO	</t>
        </is>
      </c>
      <c r="D122" t="n">
        <v>3.7281</v>
      </c>
      <c r="E122" t="n">
        <v>26.82</v>
      </c>
      <c r="F122" t="n">
        <v>23.96</v>
      </c>
      <c r="G122" t="n">
        <v>159.71</v>
      </c>
      <c r="H122" t="n">
        <v>2.26</v>
      </c>
      <c r="I122" t="n">
        <v>9</v>
      </c>
      <c r="J122" t="n">
        <v>244.23</v>
      </c>
      <c r="K122" t="n">
        <v>54.38</v>
      </c>
      <c r="L122" t="n">
        <v>31</v>
      </c>
      <c r="M122" t="n">
        <v>7</v>
      </c>
      <c r="N122" t="n">
        <v>58.86</v>
      </c>
      <c r="O122" t="n">
        <v>30356.28</v>
      </c>
      <c r="P122" t="n">
        <v>313.15</v>
      </c>
      <c r="Q122" t="n">
        <v>452.57</v>
      </c>
      <c r="R122" t="n">
        <v>69.84</v>
      </c>
      <c r="S122" t="n">
        <v>57.64</v>
      </c>
      <c r="T122" t="n">
        <v>4014.55</v>
      </c>
      <c r="U122" t="n">
        <v>0.83</v>
      </c>
      <c r="V122" t="n">
        <v>0.89</v>
      </c>
      <c r="W122" t="n">
        <v>6.81</v>
      </c>
      <c r="X122" t="n">
        <v>0.23</v>
      </c>
      <c r="Y122" t="n">
        <v>1</v>
      </c>
      <c r="Z122" t="n">
        <v>10</v>
      </c>
    </row>
    <row r="123">
      <c r="A123" t="n">
        <v>121</v>
      </c>
      <c r="B123" t="n">
        <v>100</v>
      </c>
      <c r="C123" t="inlineStr">
        <is>
          <t xml:space="preserve">CONCLUIDO	</t>
        </is>
      </c>
      <c r="D123" t="n">
        <v>3.7278</v>
      </c>
      <c r="E123" t="n">
        <v>26.83</v>
      </c>
      <c r="F123" t="n">
        <v>23.96</v>
      </c>
      <c r="G123" t="n">
        <v>159.73</v>
      </c>
      <c r="H123" t="n">
        <v>2.27</v>
      </c>
      <c r="I123" t="n">
        <v>9</v>
      </c>
      <c r="J123" t="n">
        <v>244.68</v>
      </c>
      <c r="K123" t="n">
        <v>54.38</v>
      </c>
      <c r="L123" t="n">
        <v>31.25</v>
      </c>
      <c r="M123" t="n">
        <v>7</v>
      </c>
      <c r="N123" t="n">
        <v>59.05</v>
      </c>
      <c r="O123" t="n">
        <v>30410.77</v>
      </c>
      <c r="P123" t="n">
        <v>313.13</v>
      </c>
      <c r="Q123" t="n">
        <v>452.58</v>
      </c>
      <c r="R123" t="n">
        <v>70.03</v>
      </c>
      <c r="S123" t="n">
        <v>57.64</v>
      </c>
      <c r="T123" t="n">
        <v>4108.96</v>
      </c>
      <c r="U123" t="n">
        <v>0.82</v>
      </c>
      <c r="V123" t="n">
        <v>0.88</v>
      </c>
      <c r="W123" t="n">
        <v>6.81</v>
      </c>
      <c r="X123" t="n">
        <v>0.23</v>
      </c>
      <c r="Y123" t="n">
        <v>1</v>
      </c>
      <c r="Z123" t="n">
        <v>10</v>
      </c>
    </row>
    <row r="124">
      <c r="A124" t="n">
        <v>122</v>
      </c>
      <c r="B124" t="n">
        <v>100</v>
      </c>
      <c r="C124" t="inlineStr">
        <is>
          <t xml:space="preserve">CONCLUIDO	</t>
        </is>
      </c>
      <c r="D124" t="n">
        <v>3.7276</v>
      </c>
      <c r="E124" t="n">
        <v>26.83</v>
      </c>
      <c r="F124" t="n">
        <v>23.96</v>
      </c>
      <c r="G124" t="n">
        <v>159.73</v>
      </c>
      <c r="H124" t="n">
        <v>2.29</v>
      </c>
      <c r="I124" t="n">
        <v>9</v>
      </c>
      <c r="J124" t="n">
        <v>245.12</v>
      </c>
      <c r="K124" t="n">
        <v>54.38</v>
      </c>
      <c r="L124" t="n">
        <v>31.5</v>
      </c>
      <c r="M124" t="n">
        <v>7</v>
      </c>
      <c r="N124" t="n">
        <v>59.24</v>
      </c>
      <c r="O124" t="n">
        <v>30465.32</v>
      </c>
      <c r="P124" t="n">
        <v>312.49</v>
      </c>
      <c r="Q124" t="n">
        <v>452.55</v>
      </c>
      <c r="R124" t="n">
        <v>70.01000000000001</v>
      </c>
      <c r="S124" t="n">
        <v>57.64</v>
      </c>
      <c r="T124" t="n">
        <v>4096.77</v>
      </c>
      <c r="U124" t="n">
        <v>0.82</v>
      </c>
      <c r="V124" t="n">
        <v>0.88</v>
      </c>
      <c r="W124" t="n">
        <v>6.81</v>
      </c>
      <c r="X124" t="n">
        <v>0.24</v>
      </c>
      <c r="Y124" t="n">
        <v>1</v>
      </c>
      <c r="Z124" t="n">
        <v>10</v>
      </c>
    </row>
    <row r="125">
      <c r="A125" t="n">
        <v>123</v>
      </c>
      <c r="B125" t="n">
        <v>100</v>
      </c>
      <c r="C125" t="inlineStr">
        <is>
          <t xml:space="preserve">CONCLUIDO	</t>
        </is>
      </c>
      <c r="D125" t="n">
        <v>3.7281</v>
      </c>
      <c r="E125" t="n">
        <v>26.82</v>
      </c>
      <c r="F125" t="n">
        <v>23.96</v>
      </c>
      <c r="G125" t="n">
        <v>159.71</v>
      </c>
      <c r="H125" t="n">
        <v>2.3</v>
      </c>
      <c r="I125" t="n">
        <v>9</v>
      </c>
      <c r="J125" t="n">
        <v>245.56</v>
      </c>
      <c r="K125" t="n">
        <v>54.38</v>
      </c>
      <c r="L125" t="n">
        <v>31.75</v>
      </c>
      <c r="M125" t="n">
        <v>7</v>
      </c>
      <c r="N125" t="n">
        <v>59.43</v>
      </c>
      <c r="O125" t="n">
        <v>30519.94</v>
      </c>
      <c r="P125" t="n">
        <v>312.04</v>
      </c>
      <c r="Q125" t="n">
        <v>452.57</v>
      </c>
      <c r="R125" t="n">
        <v>69.92</v>
      </c>
      <c r="S125" t="n">
        <v>57.64</v>
      </c>
      <c r="T125" t="n">
        <v>4051.46</v>
      </c>
      <c r="U125" t="n">
        <v>0.82</v>
      </c>
      <c r="V125" t="n">
        <v>0.89</v>
      </c>
      <c r="W125" t="n">
        <v>6.81</v>
      </c>
      <c r="X125" t="n">
        <v>0.23</v>
      </c>
      <c r="Y125" t="n">
        <v>1</v>
      </c>
      <c r="Z125" t="n">
        <v>10</v>
      </c>
    </row>
    <row r="126">
      <c r="A126" t="n">
        <v>124</v>
      </c>
      <c r="B126" t="n">
        <v>100</v>
      </c>
      <c r="C126" t="inlineStr">
        <is>
          <t xml:space="preserve">CONCLUIDO	</t>
        </is>
      </c>
      <c r="D126" t="n">
        <v>3.7389</v>
      </c>
      <c r="E126" t="n">
        <v>26.75</v>
      </c>
      <c r="F126" t="n">
        <v>23.92</v>
      </c>
      <c r="G126" t="n">
        <v>179.39</v>
      </c>
      <c r="H126" t="n">
        <v>2.31</v>
      </c>
      <c r="I126" t="n">
        <v>8</v>
      </c>
      <c r="J126" t="n">
        <v>246</v>
      </c>
      <c r="K126" t="n">
        <v>54.38</v>
      </c>
      <c r="L126" t="n">
        <v>32</v>
      </c>
      <c r="M126" t="n">
        <v>6</v>
      </c>
      <c r="N126" t="n">
        <v>59.63</v>
      </c>
      <c r="O126" t="n">
        <v>30574.64</v>
      </c>
      <c r="P126" t="n">
        <v>311.38</v>
      </c>
      <c r="Q126" t="n">
        <v>452.55</v>
      </c>
      <c r="R126" t="n">
        <v>68.67</v>
      </c>
      <c r="S126" t="n">
        <v>57.64</v>
      </c>
      <c r="T126" t="n">
        <v>3434.48</v>
      </c>
      <c r="U126" t="n">
        <v>0.84</v>
      </c>
      <c r="V126" t="n">
        <v>0.89</v>
      </c>
      <c r="W126" t="n">
        <v>6.81</v>
      </c>
      <c r="X126" t="n">
        <v>0.19</v>
      </c>
      <c r="Y126" t="n">
        <v>1</v>
      </c>
      <c r="Z126" t="n">
        <v>10</v>
      </c>
    </row>
    <row r="127">
      <c r="A127" t="n">
        <v>125</v>
      </c>
      <c r="B127" t="n">
        <v>100</v>
      </c>
      <c r="C127" t="inlineStr">
        <is>
          <t xml:space="preserve">CONCLUIDO	</t>
        </is>
      </c>
      <c r="D127" t="n">
        <v>3.7386</v>
      </c>
      <c r="E127" t="n">
        <v>26.75</v>
      </c>
      <c r="F127" t="n">
        <v>23.92</v>
      </c>
      <c r="G127" t="n">
        <v>179.4</v>
      </c>
      <c r="H127" t="n">
        <v>2.33</v>
      </c>
      <c r="I127" t="n">
        <v>8</v>
      </c>
      <c r="J127" t="n">
        <v>246.45</v>
      </c>
      <c r="K127" t="n">
        <v>54.38</v>
      </c>
      <c r="L127" t="n">
        <v>32.25</v>
      </c>
      <c r="M127" t="n">
        <v>6</v>
      </c>
      <c r="N127" t="n">
        <v>59.82</v>
      </c>
      <c r="O127" t="n">
        <v>30629.4</v>
      </c>
      <c r="P127" t="n">
        <v>311.42</v>
      </c>
      <c r="Q127" t="n">
        <v>452.56</v>
      </c>
      <c r="R127" t="n">
        <v>68.79000000000001</v>
      </c>
      <c r="S127" t="n">
        <v>57.64</v>
      </c>
      <c r="T127" t="n">
        <v>3495.34</v>
      </c>
      <c r="U127" t="n">
        <v>0.84</v>
      </c>
      <c r="V127" t="n">
        <v>0.89</v>
      </c>
      <c r="W127" t="n">
        <v>6.8</v>
      </c>
      <c r="X127" t="n">
        <v>0.2</v>
      </c>
      <c r="Y127" t="n">
        <v>1</v>
      </c>
      <c r="Z127" t="n">
        <v>10</v>
      </c>
    </row>
    <row r="128">
      <c r="A128" t="n">
        <v>126</v>
      </c>
      <c r="B128" t="n">
        <v>100</v>
      </c>
      <c r="C128" t="inlineStr">
        <is>
          <t xml:space="preserve">CONCLUIDO	</t>
        </is>
      </c>
      <c r="D128" t="n">
        <v>3.7382</v>
      </c>
      <c r="E128" t="n">
        <v>26.75</v>
      </c>
      <c r="F128" t="n">
        <v>23.92</v>
      </c>
      <c r="G128" t="n">
        <v>179.43</v>
      </c>
      <c r="H128" t="n">
        <v>2.34</v>
      </c>
      <c r="I128" t="n">
        <v>8</v>
      </c>
      <c r="J128" t="n">
        <v>246.89</v>
      </c>
      <c r="K128" t="n">
        <v>54.38</v>
      </c>
      <c r="L128" t="n">
        <v>32.5</v>
      </c>
      <c r="M128" t="n">
        <v>6</v>
      </c>
      <c r="N128" t="n">
        <v>60.02</v>
      </c>
      <c r="O128" t="n">
        <v>30684.23</v>
      </c>
      <c r="P128" t="n">
        <v>311.71</v>
      </c>
      <c r="Q128" t="n">
        <v>452.55</v>
      </c>
      <c r="R128" t="n">
        <v>68.86</v>
      </c>
      <c r="S128" t="n">
        <v>57.64</v>
      </c>
      <c r="T128" t="n">
        <v>3529.32</v>
      </c>
      <c r="U128" t="n">
        <v>0.84</v>
      </c>
      <c r="V128" t="n">
        <v>0.89</v>
      </c>
      <c r="W128" t="n">
        <v>6.81</v>
      </c>
      <c r="X128" t="n">
        <v>0.2</v>
      </c>
      <c r="Y128" t="n">
        <v>1</v>
      </c>
      <c r="Z128" t="n">
        <v>10</v>
      </c>
    </row>
    <row r="129">
      <c r="A129" t="n">
        <v>127</v>
      </c>
      <c r="B129" t="n">
        <v>100</v>
      </c>
      <c r="C129" t="inlineStr">
        <is>
          <t xml:space="preserve">CONCLUIDO	</t>
        </is>
      </c>
      <c r="D129" t="n">
        <v>3.7392</v>
      </c>
      <c r="E129" t="n">
        <v>26.74</v>
      </c>
      <c r="F129" t="n">
        <v>23.92</v>
      </c>
      <c r="G129" t="n">
        <v>179.37</v>
      </c>
      <c r="H129" t="n">
        <v>2.36</v>
      </c>
      <c r="I129" t="n">
        <v>8</v>
      </c>
      <c r="J129" t="n">
        <v>247.34</v>
      </c>
      <c r="K129" t="n">
        <v>54.38</v>
      </c>
      <c r="L129" t="n">
        <v>32.75</v>
      </c>
      <c r="M129" t="n">
        <v>6</v>
      </c>
      <c r="N129" t="n">
        <v>60.21</v>
      </c>
      <c r="O129" t="n">
        <v>30739.14</v>
      </c>
      <c r="P129" t="n">
        <v>311.82</v>
      </c>
      <c r="Q129" t="n">
        <v>452.55</v>
      </c>
      <c r="R129" t="n">
        <v>68.68000000000001</v>
      </c>
      <c r="S129" t="n">
        <v>57.64</v>
      </c>
      <c r="T129" t="n">
        <v>3437.77</v>
      </c>
      <c r="U129" t="n">
        <v>0.84</v>
      </c>
      <c r="V129" t="n">
        <v>0.89</v>
      </c>
      <c r="W129" t="n">
        <v>6.8</v>
      </c>
      <c r="X129" t="n">
        <v>0.19</v>
      </c>
      <c r="Y129" t="n">
        <v>1</v>
      </c>
      <c r="Z129" t="n">
        <v>10</v>
      </c>
    </row>
    <row r="130">
      <c r="A130" t="n">
        <v>128</v>
      </c>
      <c r="B130" t="n">
        <v>100</v>
      </c>
      <c r="C130" t="inlineStr">
        <is>
          <t xml:space="preserve">CONCLUIDO	</t>
        </is>
      </c>
      <c r="D130" t="n">
        <v>3.738</v>
      </c>
      <c r="E130" t="n">
        <v>26.75</v>
      </c>
      <c r="F130" t="n">
        <v>23.92</v>
      </c>
      <c r="G130" t="n">
        <v>179.43</v>
      </c>
      <c r="H130" t="n">
        <v>2.37</v>
      </c>
      <c r="I130" t="n">
        <v>8</v>
      </c>
      <c r="J130" t="n">
        <v>247.78</v>
      </c>
      <c r="K130" t="n">
        <v>54.38</v>
      </c>
      <c r="L130" t="n">
        <v>33</v>
      </c>
      <c r="M130" t="n">
        <v>6</v>
      </c>
      <c r="N130" t="n">
        <v>60.41</v>
      </c>
      <c r="O130" t="n">
        <v>30794.11</v>
      </c>
      <c r="P130" t="n">
        <v>312.16</v>
      </c>
      <c r="Q130" t="n">
        <v>452.56</v>
      </c>
      <c r="R130" t="n">
        <v>68.8</v>
      </c>
      <c r="S130" t="n">
        <v>57.64</v>
      </c>
      <c r="T130" t="n">
        <v>3497.08</v>
      </c>
      <c r="U130" t="n">
        <v>0.84</v>
      </c>
      <c r="V130" t="n">
        <v>0.89</v>
      </c>
      <c r="W130" t="n">
        <v>6.81</v>
      </c>
      <c r="X130" t="n">
        <v>0.2</v>
      </c>
      <c r="Y130" t="n">
        <v>1</v>
      </c>
      <c r="Z130" t="n">
        <v>10</v>
      </c>
    </row>
    <row r="131">
      <c r="A131" t="n">
        <v>129</v>
      </c>
      <c r="B131" t="n">
        <v>100</v>
      </c>
      <c r="C131" t="inlineStr">
        <is>
          <t xml:space="preserve">CONCLUIDO	</t>
        </is>
      </c>
      <c r="D131" t="n">
        <v>3.7386</v>
      </c>
      <c r="E131" t="n">
        <v>26.75</v>
      </c>
      <c r="F131" t="n">
        <v>23.92</v>
      </c>
      <c r="G131" t="n">
        <v>179.4</v>
      </c>
      <c r="H131" t="n">
        <v>2.38</v>
      </c>
      <c r="I131" t="n">
        <v>8</v>
      </c>
      <c r="J131" t="n">
        <v>248.23</v>
      </c>
      <c r="K131" t="n">
        <v>54.38</v>
      </c>
      <c r="L131" t="n">
        <v>33.25</v>
      </c>
      <c r="M131" t="n">
        <v>6</v>
      </c>
      <c r="N131" t="n">
        <v>60.6</v>
      </c>
      <c r="O131" t="n">
        <v>30849.16</v>
      </c>
      <c r="P131" t="n">
        <v>312.1</v>
      </c>
      <c r="Q131" t="n">
        <v>452.6</v>
      </c>
      <c r="R131" t="n">
        <v>68.73999999999999</v>
      </c>
      <c r="S131" t="n">
        <v>57.64</v>
      </c>
      <c r="T131" t="n">
        <v>3466.02</v>
      </c>
      <c r="U131" t="n">
        <v>0.84</v>
      </c>
      <c r="V131" t="n">
        <v>0.89</v>
      </c>
      <c r="W131" t="n">
        <v>6.81</v>
      </c>
      <c r="X131" t="n">
        <v>0.2</v>
      </c>
      <c r="Y131" t="n">
        <v>1</v>
      </c>
      <c r="Z131" t="n">
        <v>10</v>
      </c>
    </row>
    <row r="132">
      <c r="A132" t="n">
        <v>130</v>
      </c>
      <c r="B132" t="n">
        <v>100</v>
      </c>
      <c r="C132" t="inlineStr">
        <is>
          <t xml:space="preserve">CONCLUIDO	</t>
        </is>
      </c>
      <c r="D132" t="n">
        <v>3.7403</v>
      </c>
      <c r="E132" t="n">
        <v>26.74</v>
      </c>
      <c r="F132" t="n">
        <v>23.91</v>
      </c>
      <c r="G132" t="n">
        <v>179.31</v>
      </c>
      <c r="H132" t="n">
        <v>2.4</v>
      </c>
      <c r="I132" t="n">
        <v>8</v>
      </c>
      <c r="J132" t="n">
        <v>248.68</v>
      </c>
      <c r="K132" t="n">
        <v>54.38</v>
      </c>
      <c r="L132" t="n">
        <v>33.5</v>
      </c>
      <c r="M132" t="n">
        <v>6</v>
      </c>
      <c r="N132" t="n">
        <v>60.8</v>
      </c>
      <c r="O132" t="n">
        <v>30904.28</v>
      </c>
      <c r="P132" t="n">
        <v>311.71</v>
      </c>
      <c r="Q132" t="n">
        <v>452.56</v>
      </c>
      <c r="R132" t="n">
        <v>68.37</v>
      </c>
      <c r="S132" t="n">
        <v>57.64</v>
      </c>
      <c r="T132" t="n">
        <v>3280.99</v>
      </c>
      <c r="U132" t="n">
        <v>0.84</v>
      </c>
      <c r="V132" t="n">
        <v>0.89</v>
      </c>
      <c r="W132" t="n">
        <v>6.8</v>
      </c>
      <c r="X132" t="n">
        <v>0.18</v>
      </c>
      <c r="Y132" t="n">
        <v>1</v>
      </c>
      <c r="Z132" t="n">
        <v>10</v>
      </c>
    </row>
    <row r="133">
      <c r="A133" t="n">
        <v>131</v>
      </c>
      <c r="B133" t="n">
        <v>100</v>
      </c>
      <c r="C133" t="inlineStr">
        <is>
          <t xml:space="preserve">CONCLUIDO	</t>
        </is>
      </c>
      <c r="D133" t="n">
        <v>3.7396</v>
      </c>
      <c r="E133" t="n">
        <v>26.74</v>
      </c>
      <c r="F133" t="n">
        <v>23.91</v>
      </c>
      <c r="G133" t="n">
        <v>179.35</v>
      </c>
      <c r="H133" t="n">
        <v>2.41</v>
      </c>
      <c r="I133" t="n">
        <v>8</v>
      </c>
      <c r="J133" t="n">
        <v>249.12</v>
      </c>
      <c r="K133" t="n">
        <v>54.38</v>
      </c>
      <c r="L133" t="n">
        <v>33.75</v>
      </c>
      <c r="M133" t="n">
        <v>6</v>
      </c>
      <c r="N133" t="n">
        <v>61</v>
      </c>
      <c r="O133" t="n">
        <v>30959.46</v>
      </c>
      <c r="P133" t="n">
        <v>311.93</v>
      </c>
      <c r="Q133" t="n">
        <v>452.55</v>
      </c>
      <c r="R133" t="n">
        <v>68.45999999999999</v>
      </c>
      <c r="S133" t="n">
        <v>57.64</v>
      </c>
      <c r="T133" t="n">
        <v>3330.39</v>
      </c>
      <c r="U133" t="n">
        <v>0.84</v>
      </c>
      <c r="V133" t="n">
        <v>0.89</v>
      </c>
      <c r="W133" t="n">
        <v>6.81</v>
      </c>
      <c r="X133" t="n">
        <v>0.19</v>
      </c>
      <c r="Y133" t="n">
        <v>1</v>
      </c>
      <c r="Z133" t="n">
        <v>10</v>
      </c>
    </row>
    <row r="134">
      <c r="A134" t="n">
        <v>132</v>
      </c>
      <c r="B134" t="n">
        <v>100</v>
      </c>
      <c r="C134" t="inlineStr">
        <is>
          <t xml:space="preserve">CONCLUIDO	</t>
        </is>
      </c>
      <c r="D134" t="n">
        <v>3.7393</v>
      </c>
      <c r="E134" t="n">
        <v>26.74</v>
      </c>
      <c r="F134" t="n">
        <v>23.91</v>
      </c>
      <c r="G134" t="n">
        <v>179.36</v>
      </c>
      <c r="H134" t="n">
        <v>2.42</v>
      </c>
      <c r="I134" t="n">
        <v>8</v>
      </c>
      <c r="J134" t="n">
        <v>249.57</v>
      </c>
      <c r="K134" t="n">
        <v>54.38</v>
      </c>
      <c r="L134" t="n">
        <v>34</v>
      </c>
      <c r="M134" t="n">
        <v>6</v>
      </c>
      <c r="N134" t="n">
        <v>61.2</v>
      </c>
      <c r="O134" t="n">
        <v>31014.73</v>
      </c>
      <c r="P134" t="n">
        <v>312.02</v>
      </c>
      <c r="Q134" t="n">
        <v>452.56</v>
      </c>
      <c r="R134" t="n">
        <v>68.61</v>
      </c>
      <c r="S134" t="n">
        <v>57.64</v>
      </c>
      <c r="T134" t="n">
        <v>3401.49</v>
      </c>
      <c r="U134" t="n">
        <v>0.84</v>
      </c>
      <c r="V134" t="n">
        <v>0.89</v>
      </c>
      <c r="W134" t="n">
        <v>6.81</v>
      </c>
      <c r="X134" t="n">
        <v>0.19</v>
      </c>
      <c r="Y134" t="n">
        <v>1</v>
      </c>
      <c r="Z134" t="n">
        <v>10</v>
      </c>
    </row>
    <row r="135">
      <c r="A135" t="n">
        <v>133</v>
      </c>
      <c r="B135" t="n">
        <v>100</v>
      </c>
      <c r="C135" t="inlineStr">
        <is>
          <t xml:space="preserve">CONCLUIDO	</t>
        </is>
      </c>
      <c r="D135" t="n">
        <v>3.7384</v>
      </c>
      <c r="E135" t="n">
        <v>26.75</v>
      </c>
      <c r="F135" t="n">
        <v>23.92</v>
      </c>
      <c r="G135" t="n">
        <v>179.41</v>
      </c>
      <c r="H135" t="n">
        <v>2.44</v>
      </c>
      <c r="I135" t="n">
        <v>8</v>
      </c>
      <c r="J135" t="n">
        <v>250.02</v>
      </c>
      <c r="K135" t="n">
        <v>54.38</v>
      </c>
      <c r="L135" t="n">
        <v>34.25</v>
      </c>
      <c r="M135" t="n">
        <v>6</v>
      </c>
      <c r="N135" t="n">
        <v>61.39</v>
      </c>
      <c r="O135" t="n">
        <v>31070.06</v>
      </c>
      <c r="P135" t="n">
        <v>311.81</v>
      </c>
      <c r="Q135" t="n">
        <v>452.57</v>
      </c>
      <c r="R135" t="n">
        <v>68.72</v>
      </c>
      <c r="S135" t="n">
        <v>57.64</v>
      </c>
      <c r="T135" t="n">
        <v>3456.51</v>
      </c>
      <c r="U135" t="n">
        <v>0.84</v>
      </c>
      <c r="V135" t="n">
        <v>0.89</v>
      </c>
      <c r="W135" t="n">
        <v>6.81</v>
      </c>
      <c r="X135" t="n">
        <v>0.2</v>
      </c>
      <c r="Y135" t="n">
        <v>1</v>
      </c>
      <c r="Z135" t="n">
        <v>10</v>
      </c>
    </row>
    <row r="136">
      <c r="A136" t="n">
        <v>134</v>
      </c>
      <c r="B136" t="n">
        <v>100</v>
      </c>
      <c r="C136" t="inlineStr">
        <is>
          <t xml:space="preserve">CONCLUIDO	</t>
        </is>
      </c>
      <c r="D136" t="n">
        <v>3.7386</v>
      </c>
      <c r="E136" t="n">
        <v>26.75</v>
      </c>
      <c r="F136" t="n">
        <v>23.92</v>
      </c>
      <c r="G136" t="n">
        <v>179.4</v>
      </c>
      <c r="H136" t="n">
        <v>2.45</v>
      </c>
      <c r="I136" t="n">
        <v>8</v>
      </c>
      <c r="J136" t="n">
        <v>250.47</v>
      </c>
      <c r="K136" t="n">
        <v>54.38</v>
      </c>
      <c r="L136" t="n">
        <v>34.5</v>
      </c>
      <c r="M136" t="n">
        <v>6</v>
      </c>
      <c r="N136" t="n">
        <v>61.59</v>
      </c>
      <c r="O136" t="n">
        <v>31125.47</v>
      </c>
      <c r="P136" t="n">
        <v>311.52</v>
      </c>
      <c r="Q136" t="n">
        <v>452.56</v>
      </c>
      <c r="R136" t="n">
        <v>68.73999999999999</v>
      </c>
      <c r="S136" t="n">
        <v>57.64</v>
      </c>
      <c r="T136" t="n">
        <v>3467.53</v>
      </c>
      <c r="U136" t="n">
        <v>0.84</v>
      </c>
      <c r="V136" t="n">
        <v>0.89</v>
      </c>
      <c r="W136" t="n">
        <v>6.81</v>
      </c>
      <c r="X136" t="n">
        <v>0.2</v>
      </c>
      <c r="Y136" t="n">
        <v>1</v>
      </c>
      <c r="Z136" t="n">
        <v>10</v>
      </c>
    </row>
    <row r="137">
      <c r="A137" t="n">
        <v>135</v>
      </c>
      <c r="B137" t="n">
        <v>100</v>
      </c>
      <c r="C137" t="inlineStr">
        <is>
          <t xml:space="preserve">CONCLUIDO	</t>
        </is>
      </c>
      <c r="D137" t="n">
        <v>3.7383</v>
      </c>
      <c r="E137" t="n">
        <v>26.75</v>
      </c>
      <c r="F137" t="n">
        <v>23.92</v>
      </c>
      <c r="G137" t="n">
        <v>179.42</v>
      </c>
      <c r="H137" t="n">
        <v>2.46</v>
      </c>
      <c r="I137" t="n">
        <v>8</v>
      </c>
      <c r="J137" t="n">
        <v>250.92</v>
      </c>
      <c r="K137" t="n">
        <v>54.38</v>
      </c>
      <c r="L137" t="n">
        <v>34.75</v>
      </c>
      <c r="M137" t="n">
        <v>6</v>
      </c>
      <c r="N137" t="n">
        <v>61.79</v>
      </c>
      <c r="O137" t="n">
        <v>31180.95</v>
      </c>
      <c r="P137" t="n">
        <v>310.75</v>
      </c>
      <c r="Q137" t="n">
        <v>452.56</v>
      </c>
      <c r="R137" t="n">
        <v>68.77</v>
      </c>
      <c r="S137" t="n">
        <v>57.64</v>
      </c>
      <c r="T137" t="n">
        <v>3485.17</v>
      </c>
      <c r="U137" t="n">
        <v>0.84</v>
      </c>
      <c r="V137" t="n">
        <v>0.89</v>
      </c>
      <c r="W137" t="n">
        <v>6.81</v>
      </c>
      <c r="X137" t="n">
        <v>0.2</v>
      </c>
      <c r="Y137" t="n">
        <v>1</v>
      </c>
      <c r="Z137" t="n">
        <v>10</v>
      </c>
    </row>
    <row r="138">
      <c r="A138" t="n">
        <v>136</v>
      </c>
      <c r="B138" t="n">
        <v>100</v>
      </c>
      <c r="C138" t="inlineStr">
        <is>
          <t xml:space="preserve">CONCLUIDO	</t>
        </is>
      </c>
      <c r="D138" t="n">
        <v>3.7389</v>
      </c>
      <c r="E138" t="n">
        <v>26.75</v>
      </c>
      <c r="F138" t="n">
        <v>23.92</v>
      </c>
      <c r="G138" t="n">
        <v>179.39</v>
      </c>
      <c r="H138" t="n">
        <v>2.48</v>
      </c>
      <c r="I138" t="n">
        <v>8</v>
      </c>
      <c r="J138" t="n">
        <v>251.37</v>
      </c>
      <c r="K138" t="n">
        <v>54.38</v>
      </c>
      <c r="L138" t="n">
        <v>35</v>
      </c>
      <c r="M138" t="n">
        <v>6</v>
      </c>
      <c r="N138" t="n">
        <v>61.99</v>
      </c>
      <c r="O138" t="n">
        <v>31236.5</v>
      </c>
      <c r="P138" t="n">
        <v>310.03</v>
      </c>
      <c r="Q138" t="n">
        <v>452.59</v>
      </c>
      <c r="R138" t="n">
        <v>68.63</v>
      </c>
      <c r="S138" t="n">
        <v>57.64</v>
      </c>
      <c r="T138" t="n">
        <v>3413.23</v>
      </c>
      <c r="U138" t="n">
        <v>0.84</v>
      </c>
      <c r="V138" t="n">
        <v>0.89</v>
      </c>
      <c r="W138" t="n">
        <v>6.81</v>
      </c>
      <c r="X138" t="n">
        <v>0.19</v>
      </c>
      <c r="Y138" t="n">
        <v>1</v>
      </c>
      <c r="Z138" t="n">
        <v>10</v>
      </c>
    </row>
    <row r="139">
      <c r="A139" t="n">
        <v>137</v>
      </c>
      <c r="B139" t="n">
        <v>100</v>
      </c>
      <c r="C139" t="inlineStr">
        <is>
          <t xml:space="preserve">CONCLUIDO	</t>
        </is>
      </c>
      <c r="D139" t="n">
        <v>3.7376</v>
      </c>
      <c r="E139" t="n">
        <v>26.76</v>
      </c>
      <c r="F139" t="n">
        <v>23.93</v>
      </c>
      <c r="G139" t="n">
        <v>179.45</v>
      </c>
      <c r="H139" t="n">
        <v>2.49</v>
      </c>
      <c r="I139" t="n">
        <v>8</v>
      </c>
      <c r="J139" t="n">
        <v>251.82</v>
      </c>
      <c r="K139" t="n">
        <v>54.38</v>
      </c>
      <c r="L139" t="n">
        <v>35.25</v>
      </c>
      <c r="M139" t="n">
        <v>6</v>
      </c>
      <c r="N139" t="n">
        <v>62.19</v>
      </c>
      <c r="O139" t="n">
        <v>31292.13</v>
      </c>
      <c r="P139" t="n">
        <v>309.57</v>
      </c>
      <c r="Q139" t="n">
        <v>452.56</v>
      </c>
      <c r="R139" t="n">
        <v>69.04000000000001</v>
      </c>
      <c r="S139" t="n">
        <v>57.64</v>
      </c>
      <c r="T139" t="n">
        <v>3616</v>
      </c>
      <c r="U139" t="n">
        <v>0.83</v>
      </c>
      <c r="V139" t="n">
        <v>0.89</v>
      </c>
      <c r="W139" t="n">
        <v>6.81</v>
      </c>
      <c r="X139" t="n">
        <v>0.2</v>
      </c>
      <c r="Y139" t="n">
        <v>1</v>
      </c>
      <c r="Z139" t="n">
        <v>10</v>
      </c>
    </row>
    <row r="140">
      <c r="A140" t="n">
        <v>138</v>
      </c>
      <c r="B140" t="n">
        <v>100</v>
      </c>
      <c r="C140" t="inlineStr">
        <is>
          <t xml:space="preserve">CONCLUIDO	</t>
        </is>
      </c>
      <c r="D140" t="n">
        <v>3.7368</v>
      </c>
      <c r="E140" t="n">
        <v>26.76</v>
      </c>
      <c r="F140" t="n">
        <v>23.93</v>
      </c>
      <c r="G140" t="n">
        <v>179.5</v>
      </c>
      <c r="H140" t="n">
        <v>2.5</v>
      </c>
      <c r="I140" t="n">
        <v>8</v>
      </c>
      <c r="J140" t="n">
        <v>252.27</v>
      </c>
      <c r="K140" t="n">
        <v>54.38</v>
      </c>
      <c r="L140" t="n">
        <v>35.5</v>
      </c>
      <c r="M140" t="n">
        <v>6</v>
      </c>
      <c r="N140" t="n">
        <v>62.4</v>
      </c>
      <c r="O140" t="n">
        <v>31347.83</v>
      </c>
      <c r="P140" t="n">
        <v>309.26</v>
      </c>
      <c r="Q140" t="n">
        <v>452.58</v>
      </c>
      <c r="R140" t="n">
        <v>69.04000000000001</v>
      </c>
      <c r="S140" t="n">
        <v>57.64</v>
      </c>
      <c r="T140" t="n">
        <v>3615.78</v>
      </c>
      <c r="U140" t="n">
        <v>0.83</v>
      </c>
      <c r="V140" t="n">
        <v>0.89</v>
      </c>
      <c r="W140" t="n">
        <v>6.81</v>
      </c>
      <c r="X140" t="n">
        <v>0.21</v>
      </c>
      <c r="Y140" t="n">
        <v>1</v>
      </c>
      <c r="Z140" t="n">
        <v>10</v>
      </c>
    </row>
    <row r="141">
      <c r="A141" t="n">
        <v>139</v>
      </c>
      <c r="B141" t="n">
        <v>100</v>
      </c>
      <c r="C141" t="inlineStr">
        <is>
          <t xml:space="preserve">CONCLUIDO	</t>
        </is>
      </c>
      <c r="D141" t="n">
        <v>3.7382</v>
      </c>
      <c r="E141" t="n">
        <v>26.75</v>
      </c>
      <c r="F141" t="n">
        <v>23.92</v>
      </c>
      <c r="G141" t="n">
        <v>179.43</v>
      </c>
      <c r="H141" t="n">
        <v>2.52</v>
      </c>
      <c r="I141" t="n">
        <v>8</v>
      </c>
      <c r="J141" t="n">
        <v>252.73</v>
      </c>
      <c r="K141" t="n">
        <v>54.38</v>
      </c>
      <c r="L141" t="n">
        <v>35.75</v>
      </c>
      <c r="M141" t="n">
        <v>6</v>
      </c>
      <c r="N141" t="n">
        <v>62.6</v>
      </c>
      <c r="O141" t="n">
        <v>31403.6</v>
      </c>
      <c r="P141" t="n">
        <v>308.61</v>
      </c>
      <c r="Q141" t="n">
        <v>452.55</v>
      </c>
      <c r="R141" t="n">
        <v>68.86</v>
      </c>
      <c r="S141" t="n">
        <v>57.64</v>
      </c>
      <c r="T141" t="n">
        <v>3526.17</v>
      </c>
      <c r="U141" t="n">
        <v>0.84</v>
      </c>
      <c r="V141" t="n">
        <v>0.89</v>
      </c>
      <c r="W141" t="n">
        <v>6.81</v>
      </c>
      <c r="X141" t="n">
        <v>0.2</v>
      </c>
      <c r="Y141" t="n">
        <v>1</v>
      </c>
      <c r="Z141" t="n">
        <v>10</v>
      </c>
    </row>
    <row r="142">
      <c r="A142" t="n">
        <v>140</v>
      </c>
      <c r="B142" t="n">
        <v>100</v>
      </c>
      <c r="C142" t="inlineStr">
        <is>
          <t xml:space="preserve">CONCLUIDO	</t>
        </is>
      </c>
      <c r="D142" t="n">
        <v>3.7372</v>
      </c>
      <c r="E142" t="n">
        <v>26.76</v>
      </c>
      <c r="F142" t="n">
        <v>23.93</v>
      </c>
      <c r="G142" t="n">
        <v>179.48</v>
      </c>
      <c r="H142" t="n">
        <v>2.53</v>
      </c>
      <c r="I142" t="n">
        <v>8</v>
      </c>
      <c r="J142" t="n">
        <v>253.18</v>
      </c>
      <c r="K142" t="n">
        <v>54.38</v>
      </c>
      <c r="L142" t="n">
        <v>36</v>
      </c>
      <c r="M142" t="n">
        <v>6</v>
      </c>
      <c r="N142" t="n">
        <v>62.8</v>
      </c>
      <c r="O142" t="n">
        <v>31459.45</v>
      </c>
      <c r="P142" t="n">
        <v>306.94</v>
      </c>
      <c r="Q142" t="n">
        <v>452.55</v>
      </c>
      <c r="R142" t="n">
        <v>69.05</v>
      </c>
      <c r="S142" t="n">
        <v>57.64</v>
      </c>
      <c r="T142" t="n">
        <v>3620.73</v>
      </c>
      <c r="U142" t="n">
        <v>0.83</v>
      </c>
      <c r="V142" t="n">
        <v>0.89</v>
      </c>
      <c r="W142" t="n">
        <v>6.81</v>
      </c>
      <c r="X142" t="n">
        <v>0.21</v>
      </c>
      <c r="Y142" t="n">
        <v>1</v>
      </c>
      <c r="Z142" t="n">
        <v>10</v>
      </c>
    </row>
    <row r="143">
      <c r="A143" t="n">
        <v>141</v>
      </c>
      <c r="B143" t="n">
        <v>100</v>
      </c>
      <c r="C143" t="inlineStr">
        <is>
          <t xml:space="preserve">CONCLUIDO	</t>
        </is>
      </c>
      <c r="D143" t="n">
        <v>3.7358</v>
      </c>
      <c r="E143" t="n">
        <v>26.77</v>
      </c>
      <c r="F143" t="n">
        <v>23.94</v>
      </c>
      <c r="G143" t="n">
        <v>179.55</v>
      </c>
      <c r="H143" t="n">
        <v>2.54</v>
      </c>
      <c r="I143" t="n">
        <v>8</v>
      </c>
      <c r="J143" t="n">
        <v>253.63</v>
      </c>
      <c r="K143" t="n">
        <v>54.38</v>
      </c>
      <c r="L143" t="n">
        <v>36.25</v>
      </c>
      <c r="M143" t="n">
        <v>6</v>
      </c>
      <c r="N143" t="n">
        <v>63</v>
      </c>
      <c r="O143" t="n">
        <v>31515.37</v>
      </c>
      <c r="P143" t="n">
        <v>306</v>
      </c>
      <c r="Q143" t="n">
        <v>452.55</v>
      </c>
      <c r="R143" t="n">
        <v>69.31</v>
      </c>
      <c r="S143" t="n">
        <v>57.64</v>
      </c>
      <c r="T143" t="n">
        <v>3752.02</v>
      </c>
      <c r="U143" t="n">
        <v>0.83</v>
      </c>
      <c r="V143" t="n">
        <v>0.89</v>
      </c>
      <c r="W143" t="n">
        <v>6.81</v>
      </c>
      <c r="X143" t="n">
        <v>0.22</v>
      </c>
      <c r="Y143" t="n">
        <v>1</v>
      </c>
      <c r="Z143" t="n">
        <v>10</v>
      </c>
    </row>
    <row r="144">
      <c r="A144" t="n">
        <v>142</v>
      </c>
      <c r="B144" t="n">
        <v>100</v>
      </c>
      <c r="C144" t="inlineStr">
        <is>
          <t xml:space="preserve">CONCLUIDO	</t>
        </is>
      </c>
      <c r="D144" t="n">
        <v>3.7454</v>
      </c>
      <c r="E144" t="n">
        <v>26.7</v>
      </c>
      <c r="F144" t="n">
        <v>23.91</v>
      </c>
      <c r="G144" t="n">
        <v>204.95</v>
      </c>
      <c r="H144" t="n">
        <v>2.56</v>
      </c>
      <c r="I144" t="n">
        <v>7</v>
      </c>
      <c r="J144" t="n">
        <v>254.09</v>
      </c>
      <c r="K144" t="n">
        <v>54.38</v>
      </c>
      <c r="L144" t="n">
        <v>36.5</v>
      </c>
      <c r="M144" t="n">
        <v>5</v>
      </c>
      <c r="N144" t="n">
        <v>63.21</v>
      </c>
      <c r="O144" t="n">
        <v>31571.37</v>
      </c>
      <c r="P144" t="n">
        <v>305.61</v>
      </c>
      <c r="Q144" t="n">
        <v>452.55</v>
      </c>
      <c r="R144" t="n">
        <v>68.45999999999999</v>
      </c>
      <c r="S144" t="n">
        <v>57.64</v>
      </c>
      <c r="T144" t="n">
        <v>3330.95</v>
      </c>
      <c r="U144" t="n">
        <v>0.84</v>
      </c>
      <c r="V144" t="n">
        <v>0.89</v>
      </c>
      <c r="W144" t="n">
        <v>6.81</v>
      </c>
      <c r="X144" t="n">
        <v>0.19</v>
      </c>
      <c r="Y144" t="n">
        <v>1</v>
      </c>
      <c r="Z144" t="n">
        <v>10</v>
      </c>
    </row>
    <row r="145">
      <c r="A145" t="n">
        <v>143</v>
      </c>
      <c r="B145" t="n">
        <v>100</v>
      </c>
      <c r="C145" t="inlineStr">
        <is>
          <t xml:space="preserve">CONCLUIDO	</t>
        </is>
      </c>
      <c r="D145" t="n">
        <v>3.7459</v>
      </c>
      <c r="E145" t="n">
        <v>26.7</v>
      </c>
      <c r="F145" t="n">
        <v>23.91</v>
      </c>
      <c r="G145" t="n">
        <v>204.92</v>
      </c>
      <c r="H145" t="n">
        <v>2.57</v>
      </c>
      <c r="I145" t="n">
        <v>7</v>
      </c>
      <c r="J145" t="n">
        <v>254.54</v>
      </c>
      <c r="K145" t="n">
        <v>54.38</v>
      </c>
      <c r="L145" t="n">
        <v>36.75</v>
      </c>
      <c r="M145" t="n">
        <v>5</v>
      </c>
      <c r="N145" t="n">
        <v>63.41</v>
      </c>
      <c r="O145" t="n">
        <v>31627.44</v>
      </c>
      <c r="P145" t="n">
        <v>306.13</v>
      </c>
      <c r="Q145" t="n">
        <v>452.58</v>
      </c>
      <c r="R145" t="n">
        <v>68.38</v>
      </c>
      <c r="S145" t="n">
        <v>57.64</v>
      </c>
      <c r="T145" t="n">
        <v>3290.54</v>
      </c>
      <c r="U145" t="n">
        <v>0.84</v>
      </c>
      <c r="V145" t="n">
        <v>0.89</v>
      </c>
      <c r="W145" t="n">
        <v>6.8</v>
      </c>
      <c r="X145" t="n">
        <v>0.18</v>
      </c>
      <c r="Y145" t="n">
        <v>1</v>
      </c>
      <c r="Z145" t="n">
        <v>10</v>
      </c>
    </row>
    <row r="146">
      <c r="A146" t="n">
        <v>144</v>
      </c>
      <c r="B146" t="n">
        <v>100</v>
      </c>
      <c r="C146" t="inlineStr">
        <is>
          <t xml:space="preserve">CONCLUIDO	</t>
        </is>
      </c>
      <c r="D146" t="n">
        <v>3.7463</v>
      </c>
      <c r="E146" t="n">
        <v>26.69</v>
      </c>
      <c r="F146" t="n">
        <v>23.9</v>
      </c>
      <c r="G146" t="n">
        <v>204.89</v>
      </c>
      <c r="H146" t="n">
        <v>2.58</v>
      </c>
      <c r="I146" t="n">
        <v>7</v>
      </c>
      <c r="J146" t="n">
        <v>255</v>
      </c>
      <c r="K146" t="n">
        <v>54.38</v>
      </c>
      <c r="L146" t="n">
        <v>37</v>
      </c>
      <c r="M146" t="n">
        <v>5</v>
      </c>
      <c r="N146" t="n">
        <v>63.62</v>
      </c>
      <c r="O146" t="n">
        <v>31683.59</v>
      </c>
      <c r="P146" t="n">
        <v>306.52</v>
      </c>
      <c r="Q146" t="n">
        <v>452.57</v>
      </c>
      <c r="R146" t="n">
        <v>68.31</v>
      </c>
      <c r="S146" t="n">
        <v>57.64</v>
      </c>
      <c r="T146" t="n">
        <v>3257.69</v>
      </c>
      <c r="U146" t="n">
        <v>0.84</v>
      </c>
      <c r="V146" t="n">
        <v>0.89</v>
      </c>
      <c r="W146" t="n">
        <v>6.8</v>
      </c>
      <c r="X146" t="n">
        <v>0.18</v>
      </c>
      <c r="Y146" t="n">
        <v>1</v>
      </c>
      <c r="Z146" t="n">
        <v>10</v>
      </c>
    </row>
    <row r="147">
      <c r="A147" t="n">
        <v>145</v>
      </c>
      <c r="B147" t="n">
        <v>100</v>
      </c>
      <c r="C147" t="inlineStr">
        <is>
          <t xml:space="preserve">CONCLUIDO	</t>
        </is>
      </c>
      <c r="D147" t="n">
        <v>3.7465</v>
      </c>
      <c r="E147" t="n">
        <v>26.69</v>
      </c>
      <c r="F147" t="n">
        <v>23.9</v>
      </c>
      <c r="G147" t="n">
        <v>204.88</v>
      </c>
      <c r="H147" t="n">
        <v>2.59</v>
      </c>
      <c r="I147" t="n">
        <v>7</v>
      </c>
      <c r="J147" t="n">
        <v>255.45</v>
      </c>
      <c r="K147" t="n">
        <v>54.38</v>
      </c>
      <c r="L147" t="n">
        <v>37.25</v>
      </c>
      <c r="M147" t="n">
        <v>5</v>
      </c>
      <c r="N147" t="n">
        <v>63.82</v>
      </c>
      <c r="O147" t="n">
        <v>31739.82</v>
      </c>
      <c r="P147" t="n">
        <v>307.04</v>
      </c>
      <c r="Q147" t="n">
        <v>452.57</v>
      </c>
      <c r="R147" t="n">
        <v>68.18000000000001</v>
      </c>
      <c r="S147" t="n">
        <v>57.64</v>
      </c>
      <c r="T147" t="n">
        <v>3190.67</v>
      </c>
      <c r="U147" t="n">
        <v>0.85</v>
      </c>
      <c r="V147" t="n">
        <v>0.89</v>
      </c>
      <c r="W147" t="n">
        <v>6.81</v>
      </c>
      <c r="X147" t="n">
        <v>0.18</v>
      </c>
      <c r="Y147" t="n">
        <v>1</v>
      </c>
      <c r="Z147" t="n">
        <v>10</v>
      </c>
    </row>
    <row r="148">
      <c r="A148" t="n">
        <v>146</v>
      </c>
      <c r="B148" t="n">
        <v>100</v>
      </c>
      <c r="C148" t="inlineStr">
        <is>
          <t xml:space="preserve">CONCLUIDO	</t>
        </is>
      </c>
      <c r="D148" t="n">
        <v>3.7461</v>
      </c>
      <c r="E148" t="n">
        <v>26.69</v>
      </c>
      <c r="F148" t="n">
        <v>23.91</v>
      </c>
      <c r="G148" t="n">
        <v>204.9</v>
      </c>
      <c r="H148" t="n">
        <v>2.61</v>
      </c>
      <c r="I148" t="n">
        <v>7</v>
      </c>
      <c r="J148" t="n">
        <v>255.91</v>
      </c>
      <c r="K148" t="n">
        <v>54.38</v>
      </c>
      <c r="L148" t="n">
        <v>37.5</v>
      </c>
      <c r="M148" t="n">
        <v>5</v>
      </c>
      <c r="N148" t="n">
        <v>64.03</v>
      </c>
      <c r="O148" t="n">
        <v>31796.12</v>
      </c>
      <c r="P148" t="n">
        <v>307.64</v>
      </c>
      <c r="Q148" t="n">
        <v>452.6</v>
      </c>
      <c r="R148" t="n">
        <v>68.13</v>
      </c>
      <c r="S148" t="n">
        <v>57.64</v>
      </c>
      <c r="T148" t="n">
        <v>3167.33</v>
      </c>
      <c r="U148" t="n">
        <v>0.85</v>
      </c>
      <c r="V148" t="n">
        <v>0.89</v>
      </c>
      <c r="W148" t="n">
        <v>6.81</v>
      </c>
      <c r="X148" t="n">
        <v>0.18</v>
      </c>
      <c r="Y148" t="n">
        <v>1</v>
      </c>
      <c r="Z148" t="n">
        <v>10</v>
      </c>
    </row>
    <row r="149">
      <c r="A149" t="n">
        <v>147</v>
      </c>
      <c r="B149" t="n">
        <v>100</v>
      </c>
      <c r="C149" t="inlineStr">
        <is>
          <t xml:space="preserve">CONCLUIDO	</t>
        </is>
      </c>
      <c r="D149" t="n">
        <v>3.7484</v>
      </c>
      <c r="E149" t="n">
        <v>26.68</v>
      </c>
      <c r="F149" t="n">
        <v>23.89</v>
      </c>
      <c r="G149" t="n">
        <v>204.76</v>
      </c>
      <c r="H149" t="n">
        <v>2.62</v>
      </c>
      <c r="I149" t="n">
        <v>7</v>
      </c>
      <c r="J149" t="n">
        <v>256.36</v>
      </c>
      <c r="K149" t="n">
        <v>54.38</v>
      </c>
      <c r="L149" t="n">
        <v>37.75</v>
      </c>
      <c r="M149" t="n">
        <v>5</v>
      </c>
      <c r="N149" t="n">
        <v>64.23999999999999</v>
      </c>
      <c r="O149" t="n">
        <v>31852.5</v>
      </c>
      <c r="P149" t="n">
        <v>307.88</v>
      </c>
      <c r="Q149" t="n">
        <v>452.55</v>
      </c>
      <c r="R149" t="n">
        <v>67.73999999999999</v>
      </c>
      <c r="S149" t="n">
        <v>57.64</v>
      </c>
      <c r="T149" t="n">
        <v>2974.85</v>
      </c>
      <c r="U149" t="n">
        <v>0.85</v>
      </c>
      <c r="V149" t="n">
        <v>0.89</v>
      </c>
      <c r="W149" t="n">
        <v>6.8</v>
      </c>
      <c r="X149" t="n">
        <v>0.16</v>
      </c>
      <c r="Y149" t="n">
        <v>1</v>
      </c>
      <c r="Z149" t="n">
        <v>10</v>
      </c>
    </row>
    <row r="150">
      <c r="A150" t="n">
        <v>148</v>
      </c>
      <c r="B150" t="n">
        <v>100</v>
      </c>
      <c r="C150" t="inlineStr">
        <is>
          <t xml:space="preserve">CONCLUIDO	</t>
        </is>
      </c>
      <c r="D150" t="n">
        <v>3.7466</v>
      </c>
      <c r="E150" t="n">
        <v>26.69</v>
      </c>
      <c r="F150" t="n">
        <v>23.9</v>
      </c>
      <c r="G150" t="n">
        <v>204.87</v>
      </c>
      <c r="H150" t="n">
        <v>2.63</v>
      </c>
      <c r="I150" t="n">
        <v>7</v>
      </c>
      <c r="J150" t="n">
        <v>256.82</v>
      </c>
      <c r="K150" t="n">
        <v>54.38</v>
      </c>
      <c r="L150" t="n">
        <v>38</v>
      </c>
      <c r="M150" t="n">
        <v>5</v>
      </c>
      <c r="N150" t="n">
        <v>64.45</v>
      </c>
      <c r="O150" t="n">
        <v>31909.08</v>
      </c>
      <c r="P150" t="n">
        <v>308.7</v>
      </c>
      <c r="Q150" t="n">
        <v>452.6</v>
      </c>
      <c r="R150" t="n">
        <v>67.97</v>
      </c>
      <c r="S150" t="n">
        <v>57.64</v>
      </c>
      <c r="T150" t="n">
        <v>3086.84</v>
      </c>
      <c r="U150" t="n">
        <v>0.85</v>
      </c>
      <c r="V150" t="n">
        <v>0.89</v>
      </c>
      <c r="W150" t="n">
        <v>6.81</v>
      </c>
      <c r="X150" t="n">
        <v>0.18</v>
      </c>
      <c r="Y150" t="n">
        <v>1</v>
      </c>
      <c r="Z150" t="n">
        <v>10</v>
      </c>
    </row>
    <row r="151">
      <c r="A151" t="n">
        <v>149</v>
      </c>
      <c r="B151" t="n">
        <v>100</v>
      </c>
      <c r="C151" t="inlineStr">
        <is>
          <t xml:space="preserve">CONCLUIDO	</t>
        </is>
      </c>
      <c r="D151" t="n">
        <v>3.7467</v>
      </c>
      <c r="E151" t="n">
        <v>26.69</v>
      </c>
      <c r="F151" t="n">
        <v>23.9</v>
      </c>
      <c r="G151" t="n">
        <v>204.87</v>
      </c>
      <c r="H151" t="n">
        <v>2.65</v>
      </c>
      <c r="I151" t="n">
        <v>7</v>
      </c>
      <c r="J151" t="n">
        <v>257.28</v>
      </c>
      <c r="K151" t="n">
        <v>54.38</v>
      </c>
      <c r="L151" t="n">
        <v>38.25</v>
      </c>
      <c r="M151" t="n">
        <v>5</v>
      </c>
      <c r="N151" t="n">
        <v>64.66</v>
      </c>
      <c r="O151" t="n">
        <v>31965.61</v>
      </c>
      <c r="P151" t="n">
        <v>308.91</v>
      </c>
      <c r="Q151" t="n">
        <v>452.56</v>
      </c>
      <c r="R151" t="n">
        <v>68.04000000000001</v>
      </c>
      <c r="S151" t="n">
        <v>57.64</v>
      </c>
      <c r="T151" t="n">
        <v>3122.03</v>
      </c>
      <c r="U151" t="n">
        <v>0.85</v>
      </c>
      <c r="V151" t="n">
        <v>0.89</v>
      </c>
      <c r="W151" t="n">
        <v>6.81</v>
      </c>
      <c r="X151" t="n">
        <v>0.18</v>
      </c>
      <c r="Y151" t="n">
        <v>1</v>
      </c>
      <c r="Z151" t="n">
        <v>10</v>
      </c>
    </row>
    <row r="152">
      <c r="A152" t="n">
        <v>150</v>
      </c>
      <c r="B152" t="n">
        <v>100</v>
      </c>
      <c r="C152" t="inlineStr">
        <is>
          <t xml:space="preserve">CONCLUIDO	</t>
        </is>
      </c>
      <c r="D152" t="n">
        <v>3.7472</v>
      </c>
      <c r="E152" t="n">
        <v>26.69</v>
      </c>
      <c r="F152" t="n">
        <v>23.9</v>
      </c>
      <c r="G152" t="n">
        <v>204.84</v>
      </c>
      <c r="H152" t="n">
        <v>2.66</v>
      </c>
      <c r="I152" t="n">
        <v>7</v>
      </c>
      <c r="J152" t="n">
        <v>257.74</v>
      </c>
      <c r="K152" t="n">
        <v>54.38</v>
      </c>
      <c r="L152" t="n">
        <v>38.5</v>
      </c>
      <c r="M152" t="n">
        <v>5</v>
      </c>
      <c r="N152" t="n">
        <v>64.86</v>
      </c>
      <c r="O152" t="n">
        <v>32022.22</v>
      </c>
      <c r="P152" t="n">
        <v>309.08</v>
      </c>
      <c r="Q152" t="n">
        <v>452.56</v>
      </c>
      <c r="R152" t="n">
        <v>67.94</v>
      </c>
      <c r="S152" t="n">
        <v>57.64</v>
      </c>
      <c r="T152" t="n">
        <v>3072.41</v>
      </c>
      <c r="U152" t="n">
        <v>0.85</v>
      </c>
      <c r="V152" t="n">
        <v>0.89</v>
      </c>
      <c r="W152" t="n">
        <v>6.81</v>
      </c>
      <c r="X152" t="n">
        <v>0.17</v>
      </c>
      <c r="Y152" t="n">
        <v>1</v>
      </c>
      <c r="Z152" t="n">
        <v>10</v>
      </c>
    </row>
    <row r="153">
      <c r="A153" t="n">
        <v>151</v>
      </c>
      <c r="B153" t="n">
        <v>100</v>
      </c>
      <c r="C153" t="inlineStr">
        <is>
          <t xml:space="preserve">CONCLUIDO	</t>
        </is>
      </c>
      <c r="D153" t="n">
        <v>3.7475</v>
      </c>
      <c r="E153" t="n">
        <v>26.68</v>
      </c>
      <c r="F153" t="n">
        <v>23.9</v>
      </c>
      <c r="G153" t="n">
        <v>204.82</v>
      </c>
      <c r="H153" t="n">
        <v>2.67</v>
      </c>
      <c r="I153" t="n">
        <v>7</v>
      </c>
      <c r="J153" t="n">
        <v>258.2</v>
      </c>
      <c r="K153" t="n">
        <v>54.38</v>
      </c>
      <c r="L153" t="n">
        <v>38.75</v>
      </c>
      <c r="M153" t="n">
        <v>5</v>
      </c>
      <c r="N153" t="n">
        <v>65.06999999999999</v>
      </c>
      <c r="O153" t="n">
        <v>32078.91</v>
      </c>
      <c r="P153" t="n">
        <v>309.17</v>
      </c>
      <c r="Q153" t="n">
        <v>452.56</v>
      </c>
      <c r="R153" t="n">
        <v>67.93000000000001</v>
      </c>
      <c r="S153" t="n">
        <v>57.64</v>
      </c>
      <c r="T153" t="n">
        <v>3066.16</v>
      </c>
      <c r="U153" t="n">
        <v>0.85</v>
      </c>
      <c r="V153" t="n">
        <v>0.89</v>
      </c>
      <c r="W153" t="n">
        <v>6.81</v>
      </c>
      <c r="X153" t="n">
        <v>0.17</v>
      </c>
      <c r="Y153" t="n">
        <v>1</v>
      </c>
      <c r="Z153" t="n">
        <v>10</v>
      </c>
    </row>
    <row r="154">
      <c r="A154" t="n">
        <v>152</v>
      </c>
      <c r="B154" t="n">
        <v>100</v>
      </c>
      <c r="C154" t="inlineStr">
        <is>
          <t xml:space="preserve">CONCLUIDO	</t>
        </is>
      </c>
      <c r="D154" t="n">
        <v>3.7474</v>
      </c>
      <c r="E154" t="n">
        <v>26.68</v>
      </c>
      <c r="F154" t="n">
        <v>23.9</v>
      </c>
      <c r="G154" t="n">
        <v>204.82</v>
      </c>
      <c r="H154" t="n">
        <v>2.68</v>
      </c>
      <c r="I154" t="n">
        <v>7</v>
      </c>
      <c r="J154" t="n">
        <v>258.66</v>
      </c>
      <c r="K154" t="n">
        <v>54.38</v>
      </c>
      <c r="L154" t="n">
        <v>39</v>
      </c>
      <c r="M154" t="n">
        <v>5</v>
      </c>
      <c r="N154" t="n">
        <v>65.28</v>
      </c>
      <c r="O154" t="n">
        <v>32135.68</v>
      </c>
      <c r="P154" t="n">
        <v>308.96</v>
      </c>
      <c r="Q154" t="n">
        <v>452.57</v>
      </c>
      <c r="R154" t="n">
        <v>67.98999999999999</v>
      </c>
      <c r="S154" t="n">
        <v>57.64</v>
      </c>
      <c r="T154" t="n">
        <v>3096.13</v>
      </c>
      <c r="U154" t="n">
        <v>0.85</v>
      </c>
      <c r="V154" t="n">
        <v>0.89</v>
      </c>
      <c r="W154" t="n">
        <v>6.8</v>
      </c>
      <c r="X154" t="n">
        <v>0.17</v>
      </c>
      <c r="Y154" t="n">
        <v>1</v>
      </c>
      <c r="Z154" t="n">
        <v>10</v>
      </c>
    </row>
    <row r="155">
      <c r="A155" t="n">
        <v>153</v>
      </c>
      <c r="B155" t="n">
        <v>100</v>
      </c>
      <c r="C155" t="inlineStr">
        <is>
          <t xml:space="preserve">CONCLUIDO	</t>
        </is>
      </c>
      <c r="D155" t="n">
        <v>3.7472</v>
      </c>
      <c r="E155" t="n">
        <v>26.69</v>
      </c>
      <c r="F155" t="n">
        <v>23.9</v>
      </c>
      <c r="G155" t="n">
        <v>204.84</v>
      </c>
      <c r="H155" t="n">
        <v>2.7</v>
      </c>
      <c r="I155" t="n">
        <v>7</v>
      </c>
      <c r="J155" t="n">
        <v>259.12</v>
      </c>
      <c r="K155" t="n">
        <v>54.38</v>
      </c>
      <c r="L155" t="n">
        <v>39.25</v>
      </c>
      <c r="M155" t="n">
        <v>5</v>
      </c>
      <c r="N155" t="n">
        <v>65.48999999999999</v>
      </c>
      <c r="O155" t="n">
        <v>32192.53</v>
      </c>
      <c r="P155" t="n">
        <v>309.21</v>
      </c>
      <c r="Q155" t="n">
        <v>452.57</v>
      </c>
      <c r="R155" t="n">
        <v>68.05</v>
      </c>
      <c r="S155" t="n">
        <v>57.64</v>
      </c>
      <c r="T155" t="n">
        <v>3125.76</v>
      </c>
      <c r="U155" t="n">
        <v>0.85</v>
      </c>
      <c r="V155" t="n">
        <v>0.89</v>
      </c>
      <c r="W155" t="n">
        <v>6.81</v>
      </c>
      <c r="X155" t="n">
        <v>0.17</v>
      </c>
      <c r="Y155" t="n">
        <v>1</v>
      </c>
      <c r="Z155" t="n">
        <v>10</v>
      </c>
    </row>
    <row r="156">
      <c r="A156" t="n">
        <v>154</v>
      </c>
      <c r="B156" t="n">
        <v>100</v>
      </c>
      <c r="C156" t="inlineStr">
        <is>
          <t xml:space="preserve">CONCLUIDO	</t>
        </is>
      </c>
      <c r="D156" t="n">
        <v>3.7468</v>
      </c>
      <c r="E156" t="n">
        <v>26.69</v>
      </c>
      <c r="F156" t="n">
        <v>23.9</v>
      </c>
      <c r="G156" t="n">
        <v>204.86</v>
      </c>
      <c r="H156" t="n">
        <v>2.71</v>
      </c>
      <c r="I156" t="n">
        <v>7</v>
      </c>
      <c r="J156" t="n">
        <v>259.58</v>
      </c>
      <c r="K156" t="n">
        <v>54.38</v>
      </c>
      <c r="L156" t="n">
        <v>39.5</v>
      </c>
      <c r="M156" t="n">
        <v>5</v>
      </c>
      <c r="N156" t="n">
        <v>65.70999999999999</v>
      </c>
      <c r="O156" t="n">
        <v>32249.46</v>
      </c>
      <c r="P156" t="n">
        <v>309.26</v>
      </c>
      <c r="Q156" t="n">
        <v>452.55</v>
      </c>
      <c r="R156" t="n">
        <v>68.11</v>
      </c>
      <c r="S156" t="n">
        <v>57.64</v>
      </c>
      <c r="T156" t="n">
        <v>3157.34</v>
      </c>
      <c r="U156" t="n">
        <v>0.85</v>
      </c>
      <c r="V156" t="n">
        <v>0.89</v>
      </c>
      <c r="W156" t="n">
        <v>6.81</v>
      </c>
      <c r="X156" t="n">
        <v>0.18</v>
      </c>
      <c r="Y156" t="n">
        <v>1</v>
      </c>
      <c r="Z156" t="n">
        <v>10</v>
      </c>
    </row>
    <row r="157">
      <c r="A157" t="n">
        <v>155</v>
      </c>
      <c r="B157" t="n">
        <v>100</v>
      </c>
      <c r="C157" t="inlineStr">
        <is>
          <t xml:space="preserve">CONCLUIDO	</t>
        </is>
      </c>
      <c r="D157" t="n">
        <v>3.7479</v>
      </c>
      <c r="E157" t="n">
        <v>26.68</v>
      </c>
      <c r="F157" t="n">
        <v>23.89</v>
      </c>
      <c r="G157" t="n">
        <v>204.8</v>
      </c>
      <c r="H157" t="n">
        <v>2.72</v>
      </c>
      <c r="I157" t="n">
        <v>7</v>
      </c>
      <c r="J157" t="n">
        <v>260.05</v>
      </c>
      <c r="K157" t="n">
        <v>54.38</v>
      </c>
      <c r="L157" t="n">
        <v>39.75</v>
      </c>
      <c r="M157" t="n">
        <v>5</v>
      </c>
      <c r="N157" t="n">
        <v>65.92</v>
      </c>
      <c r="O157" t="n">
        <v>32306.46</v>
      </c>
      <c r="P157" t="n">
        <v>309.04</v>
      </c>
      <c r="Q157" t="n">
        <v>452.56</v>
      </c>
      <c r="R157" t="n">
        <v>67.81999999999999</v>
      </c>
      <c r="S157" t="n">
        <v>57.64</v>
      </c>
      <c r="T157" t="n">
        <v>3011.69</v>
      </c>
      <c r="U157" t="n">
        <v>0.85</v>
      </c>
      <c r="V157" t="n">
        <v>0.89</v>
      </c>
      <c r="W157" t="n">
        <v>6.81</v>
      </c>
      <c r="X157" t="n">
        <v>0.17</v>
      </c>
      <c r="Y157" t="n">
        <v>1</v>
      </c>
      <c r="Z157" t="n">
        <v>10</v>
      </c>
    </row>
    <row r="158">
      <c r="A158" t="n">
        <v>156</v>
      </c>
      <c r="B158" t="n">
        <v>100</v>
      </c>
      <c r="C158" t="inlineStr">
        <is>
          <t xml:space="preserve">CONCLUIDO	</t>
        </is>
      </c>
      <c r="D158" t="n">
        <v>3.7482</v>
      </c>
      <c r="E158" t="n">
        <v>26.68</v>
      </c>
      <c r="F158" t="n">
        <v>23.89</v>
      </c>
      <c r="G158" t="n">
        <v>204.77</v>
      </c>
      <c r="H158" t="n">
        <v>2.73</v>
      </c>
      <c r="I158" t="n">
        <v>7</v>
      </c>
      <c r="J158" t="n">
        <v>260.51</v>
      </c>
      <c r="K158" t="n">
        <v>54.38</v>
      </c>
      <c r="L158" t="n">
        <v>40</v>
      </c>
      <c r="M158" t="n">
        <v>5</v>
      </c>
      <c r="N158" t="n">
        <v>66.13</v>
      </c>
      <c r="O158" t="n">
        <v>32363.54</v>
      </c>
      <c r="P158" t="n">
        <v>308.68</v>
      </c>
      <c r="Q158" t="n">
        <v>452.55</v>
      </c>
      <c r="R158" t="n">
        <v>67.76000000000001</v>
      </c>
      <c r="S158" t="n">
        <v>57.64</v>
      </c>
      <c r="T158" t="n">
        <v>2982.6</v>
      </c>
      <c r="U158" t="n">
        <v>0.85</v>
      </c>
      <c r="V158" t="n">
        <v>0.89</v>
      </c>
      <c r="W158" t="n">
        <v>6.81</v>
      </c>
      <c r="X158" t="n">
        <v>0.17</v>
      </c>
      <c r="Y158" t="n">
        <v>1</v>
      </c>
      <c r="Z158" t="n">
        <v>10</v>
      </c>
    </row>
    <row r="159">
      <c r="A159" t="n">
        <v>0</v>
      </c>
      <c r="B159" t="n">
        <v>140</v>
      </c>
      <c r="C159" t="inlineStr">
        <is>
          <t xml:space="preserve">CONCLUIDO	</t>
        </is>
      </c>
      <c r="D159" t="n">
        <v>1.489</v>
      </c>
      <c r="E159" t="n">
        <v>67.16</v>
      </c>
      <c r="F159" t="n">
        <v>38.67</v>
      </c>
      <c r="G159" t="n">
        <v>4.73</v>
      </c>
      <c r="H159" t="n">
        <v>0.06</v>
      </c>
      <c r="I159" t="n">
        <v>490</v>
      </c>
      <c r="J159" t="n">
        <v>274.09</v>
      </c>
      <c r="K159" t="n">
        <v>60.56</v>
      </c>
      <c r="L159" t="n">
        <v>1</v>
      </c>
      <c r="M159" t="n">
        <v>488</v>
      </c>
      <c r="N159" t="n">
        <v>72.53</v>
      </c>
      <c r="O159" t="n">
        <v>34038.11</v>
      </c>
      <c r="P159" t="n">
        <v>674.7</v>
      </c>
      <c r="Q159" t="n">
        <v>453.94</v>
      </c>
      <c r="R159" t="n">
        <v>550.8099999999999</v>
      </c>
      <c r="S159" t="n">
        <v>57.64</v>
      </c>
      <c r="T159" t="n">
        <v>242094.74</v>
      </c>
      <c r="U159" t="n">
        <v>0.1</v>
      </c>
      <c r="V159" t="n">
        <v>0.55</v>
      </c>
      <c r="W159" t="n">
        <v>7.6</v>
      </c>
      <c r="X159" t="n">
        <v>14.91</v>
      </c>
      <c r="Y159" t="n">
        <v>1</v>
      </c>
      <c r="Z159" t="n">
        <v>10</v>
      </c>
    </row>
    <row r="160">
      <c r="A160" t="n">
        <v>1</v>
      </c>
      <c r="B160" t="n">
        <v>140</v>
      </c>
      <c r="C160" t="inlineStr">
        <is>
          <t xml:space="preserve">CONCLUIDO	</t>
        </is>
      </c>
      <c r="D160" t="n">
        <v>1.8183</v>
      </c>
      <c r="E160" t="n">
        <v>55</v>
      </c>
      <c r="F160" t="n">
        <v>34.08</v>
      </c>
      <c r="G160" t="n">
        <v>5.93</v>
      </c>
      <c r="H160" t="n">
        <v>0.08</v>
      </c>
      <c r="I160" t="n">
        <v>345</v>
      </c>
      <c r="J160" t="n">
        <v>274.57</v>
      </c>
      <c r="K160" t="n">
        <v>60.56</v>
      </c>
      <c r="L160" t="n">
        <v>1.25</v>
      </c>
      <c r="M160" t="n">
        <v>343</v>
      </c>
      <c r="N160" t="n">
        <v>72.76000000000001</v>
      </c>
      <c r="O160" t="n">
        <v>34097.72</v>
      </c>
      <c r="P160" t="n">
        <v>594.9</v>
      </c>
      <c r="Q160" t="n">
        <v>453.62</v>
      </c>
      <c r="R160" t="n">
        <v>399.56</v>
      </c>
      <c r="S160" t="n">
        <v>57.64</v>
      </c>
      <c r="T160" t="n">
        <v>167190.82</v>
      </c>
      <c r="U160" t="n">
        <v>0.14</v>
      </c>
      <c r="V160" t="n">
        <v>0.62</v>
      </c>
      <c r="W160" t="n">
        <v>7.37</v>
      </c>
      <c r="X160" t="n">
        <v>10.33</v>
      </c>
      <c r="Y160" t="n">
        <v>1</v>
      </c>
      <c r="Z160" t="n">
        <v>10</v>
      </c>
    </row>
    <row r="161">
      <c r="A161" t="n">
        <v>2</v>
      </c>
      <c r="B161" t="n">
        <v>140</v>
      </c>
      <c r="C161" t="inlineStr">
        <is>
          <t xml:space="preserve">CONCLUIDO	</t>
        </is>
      </c>
      <c r="D161" t="n">
        <v>2.0633</v>
      </c>
      <c r="E161" t="n">
        <v>48.47</v>
      </c>
      <c r="F161" t="n">
        <v>31.62</v>
      </c>
      <c r="G161" t="n">
        <v>7.11</v>
      </c>
      <c r="H161" t="n">
        <v>0.1</v>
      </c>
      <c r="I161" t="n">
        <v>267</v>
      </c>
      <c r="J161" t="n">
        <v>275.05</v>
      </c>
      <c r="K161" t="n">
        <v>60.56</v>
      </c>
      <c r="L161" t="n">
        <v>1.5</v>
      </c>
      <c r="M161" t="n">
        <v>265</v>
      </c>
      <c r="N161" t="n">
        <v>73</v>
      </c>
      <c r="O161" t="n">
        <v>34157.42</v>
      </c>
      <c r="P161" t="n">
        <v>552.17</v>
      </c>
      <c r="Q161" t="n">
        <v>453.38</v>
      </c>
      <c r="R161" t="n">
        <v>319.59</v>
      </c>
      <c r="S161" t="n">
        <v>57.64</v>
      </c>
      <c r="T161" t="n">
        <v>127599.87</v>
      </c>
      <c r="U161" t="n">
        <v>0.18</v>
      </c>
      <c r="V161" t="n">
        <v>0.67</v>
      </c>
      <c r="W161" t="n">
        <v>7.23</v>
      </c>
      <c r="X161" t="n">
        <v>7.88</v>
      </c>
      <c r="Y161" t="n">
        <v>1</v>
      </c>
      <c r="Z161" t="n">
        <v>10</v>
      </c>
    </row>
    <row r="162">
      <c r="A162" t="n">
        <v>3</v>
      </c>
      <c r="B162" t="n">
        <v>140</v>
      </c>
      <c r="C162" t="inlineStr">
        <is>
          <t xml:space="preserve">CONCLUIDO	</t>
        </is>
      </c>
      <c r="D162" t="n">
        <v>2.2513</v>
      </c>
      <c r="E162" t="n">
        <v>44.42</v>
      </c>
      <c r="F162" t="n">
        <v>30.13</v>
      </c>
      <c r="G162" t="n">
        <v>8.289999999999999</v>
      </c>
      <c r="H162" t="n">
        <v>0.11</v>
      </c>
      <c r="I162" t="n">
        <v>218</v>
      </c>
      <c r="J162" t="n">
        <v>275.54</v>
      </c>
      <c r="K162" t="n">
        <v>60.56</v>
      </c>
      <c r="L162" t="n">
        <v>1.75</v>
      </c>
      <c r="M162" t="n">
        <v>216</v>
      </c>
      <c r="N162" t="n">
        <v>73.23</v>
      </c>
      <c r="O162" t="n">
        <v>34217.22</v>
      </c>
      <c r="P162" t="n">
        <v>526.27</v>
      </c>
      <c r="Q162" t="n">
        <v>453.25</v>
      </c>
      <c r="R162" t="n">
        <v>270.11</v>
      </c>
      <c r="S162" t="n">
        <v>57.64</v>
      </c>
      <c r="T162" t="n">
        <v>103104.99</v>
      </c>
      <c r="U162" t="n">
        <v>0.21</v>
      </c>
      <c r="V162" t="n">
        <v>0.7</v>
      </c>
      <c r="W162" t="n">
        <v>7.18</v>
      </c>
      <c r="X162" t="n">
        <v>6.39</v>
      </c>
      <c r="Y162" t="n">
        <v>1</v>
      </c>
      <c r="Z162" t="n">
        <v>10</v>
      </c>
    </row>
    <row r="163">
      <c r="A163" t="n">
        <v>4</v>
      </c>
      <c r="B163" t="n">
        <v>140</v>
      </c>
      <c r="C163" t="inlineStr">
        <is>
          <t xml:space="preserve">CONCLUIDO	</t>
        </is>
      </c>
      <c r="D163" t="n">
        <v>2.4035</v>
      </c>
      <c r="E163" t="n">
        <v>41.61</v>
      </c>
      <c r="F163" t="n">
        <v>29.1</v>
      </c>
      <c r="G163" t="n">
        <v>9.49</v>
      </c>
      <c r="H163" t="n">
        <v>0.13</v>
      </c>
      <c r="I163" t="n">
        <v>184</v>
      </c>
      <c r="J163" t="n">
        <v>276.02</v>
      </c>
      <c r="K163" t="n">
        <v>60.56</v>
      </c>
      <c r="L163" t="n">
        <v>2</v>
      </c>
      <c r="M163" t="n">
        <v>182</v>
      </c>
      <c r="N163" t="n">
        <v>73.47</v>
      </c>
      <c r="O163" t="n">
        <v>34277.1</v>
      </c>
      <c r="P163" t="n">
        <v>508.15</v>
      </c>
      <c r="Q163" t="n">
        <v>453.02</v>
      </c>
      <c r="R163" t="n">
        <v>236.97</v>
      </c>
      <c r="S163" t="n">
        <v>57.64</v>
      </c>
      <c r="T163" t="n">
        <v>86704.59</v>
      </c>
      <c r="U163" t="n">
        <v>0.24</v>
      </c>
      <c r="V163" t="n">
        <v>0.73</v>
      </c>
      <c r="W163" t="n">
        <v>7.1</v>
      </c>
      <c r="X163" t="n">
        <v>5.36</v>
      </c>
      <c r="Y163" t="n">
        <v>1</v>
      </c>
      <c r="Z163" t="n">
        <v>10</v>
      </c>
    </row>
    <row r="164">
      <c r="A164" t="n">
        <v>5</v>
      </c>
      <c r="B164" t="n">
        <v>140</v>
      </c>
      <c r="C164" t="inlineStr">
        <is>
          <t xml:space="preserve">CONCLUIDO	</t>
        </is>
      </c>
      <c r="D164" t="n">
        <v>2.5212</v>
      </c>
      <c r="E164" t="n">
        <v>39.66</v>
      </c>
      <c r="F164" t="n">
        <v>28.41</v>
      </c>
      <c r="G164" t="n">
        <v>10.65</v>
      </c>
      <c r="H164" t="n">
        <v>0.14</v>
      </c>
      <c r="I164" t="n">
        <v>160</v>
      </c>
      <c r="J164" t="n">
        <v>276.51</v>
      </c>
      <c r="K164" t="n">
        <v>60.56</v>
      </c>
      <c r="L164" t="n">
        <v>2.25</v>
      </c>
      <c r="M164" t="n">
        <v>158</v>
      </c>
      <c r="N164" t="n">
        <v>73.70999999999999</v>
      </c>
      <c r="O164" t="n">
        <v>34337.08</v>
      </c>
      <c r="P164" t="n">
        <v>496.16</v>
      </c>
      <c r="Q164" t="n">
        <v>453.11</v>
      </c>
      <c r="R164" t="n">
        <v>214.47</v>
      </c>
      <c r="S164" t="n">
        <v>57.64</v>
      </c>
      <c r="T164" t="n">
        <v>75572.23</v>
      </c>
      <c r="U164" t="n">
        <v>0.27</v>
      </c>
      <c r="V164" t="n">
        <v>0.75</v>
      </c>
      <c r="W164" t="n">
        <v>7.06</v>
      </c>
      <c r="X164" t="n">
        <v>4.67</v>
      </c>
      <c r="Y164" t="n">
        <v>1</v>
      </c>
      <c r="Z164" t="n">
        <v>10</v>
      </c>
    </row>
    <row r="165">
      <c r="A165" t="n">
        <v>6</v>
      </c>
      <c r="B165" t="n">
        <v>140</v>
      </c>
      <c r="C165" t="inlineStr">
        <is>
          <t xml:space="preserve">CONCLUIDO	</t>
        </is>
      </c>
      <c r="D165" t="n">
        <v>2.6251</v>
      </c>
      <c r="E165" t="n">
        <v>38.09</v>
      </c>
      <c r="F165" t="n">
        <v>27.83</v>
      </c>
      <c r="G165" t="n">
        <v>11.84</v>
      </c>
      <c r="H165" t="n">
        <v>0.16</v>
      </c>
      <c r="I165" t="n">
        <v>141</v>
      </c>
      <c r="J165" t="n">
        <v>277</v>
      </c>
      <c r="K165" t="n">
        <v>60.56</v>
      </c>
      <c r="L165" t="n">
        <v>2.5</v>
      </c>
      <c r="M165" t="n">
        <v>139</v>
      </c>
      <c r="N165" t="n">
        <v>73.94</v>
      </c>
      <c r="O165" t="n">
        <v>34397.15</v>
      </c>
      <c r="P165" t="n">
        <v>486.1</v>
      </c>
      <c r="Q165" t="n">
        <v>452.91</v>
      </c>
      <c r="R165" t="n">
        <v>195.95</v>
      </c>
      <c r="S165" t="n">
        <v>57.64</v>
      </c>
      <c r="T165" t="n">
        <v>66408.23</v>
      </c>
      <c r="U165" t="n">
        <v>0.29</v>
      </c>
      <c r="V165" t="n">
        <v>0.76</v>
      </c>
      <c r="W165" t="n">
        <v>7.03</v>
      </c>
      <c r="X165" t="n">
        <v>4.1</v>
      </c>
      <c r="Y165" t="n">
        <v>1</v>
      </c>
      <c r="Z165" t="n">
        <v>10</v>
      </c>
    </row>
    <row r="166">
      <c r="A166" t="n">
        <v>7</v>
      </c>
      <c r="B166" t="n">
        <v>140</v>
      </c>
      <c r="C166" t="inlineStr">
        <is>
          <t xml:space="preserve">CONCLUIDO	</t>
        </is>
      </c>
      <c r="D166" t="n">
        <v>2.7131</v>
      </c>
      <c r="E166" t="n">
        <v>36.86</v>
      </c>
      <c r="F166" t="n">
        <v>27.38</v>
      </c>
      <c r="G166" t="n">
        <v>13.04</v>
      </c>
      <c r="H166" t="n">
        <v>0.18</v>
      </c>
      <c r="I166" t="n">
        <v>126</v>
      </c>
      <c r="J166" t="n">
        <v>277.48</v>
      </c>
      <c r="K166" t="n">
        <v>60.56</v>
      </c>
      <c r="L166" t="n">
        <v>2.75</v>
      </c>
      <c r="M166" t="n">
        <v>124</v>
      </c>
      <c r="N166" t="n">
        <v>74.18000000000001</v>
      </c>
      <c r="O166" t="n">
        <v>34457.31</v>
      </c>
      <c r="P166" t="n">
        <v>478.16</v>
      </c>
      <c r="Q166" t="n">
        <v>453</v>
      </c>
      <c r="R166" t="n">
        <v>181.17</v>
      </c>
      <c r="S166" t="n">
        <v>57.64</v>
      </c>
      <c r="T166" t="n">
        <v>59094.97</v>
      </c>
      <c r="U166" t="n">
        <v>0.32</v>
      </c>
      <c r="V166" t="n">
        <v>0.77</v>
      </c>
      <c r="W166" t="n">
        <v>7</v>
      </c>
      <c r="X166" t="n">
        <v>3.64</v>
      </c>
      <c r="Y166" t="n">
        <v>1</v>
      </c>
      <c r="Z166" t="n">
        <v>10</v>
      </c>
    </row>
    <row r="167">
      <c r="A167" t="n">
        <v>8</v>
      </c>
      <c r="B167" t="n">
        <v>140</v>
      </c>
      <c r="C167" t="inlineStr">
        <is>
          <t xml:space="preserve">CONCLUIDO	</t>
        </is>
      </c>
      <c r="D167" t="n">
        <v>2.7864</v>
      </c>
      <c r="E167" t="n">
        <v>35.89</v>
      </c>
      <c r="F167" t="n">
        <v>27.03</v>
      </c>
      <c r="G167" t="n">
        <v>14.23</v>
      </c>
      <c r="H167" t="n">
        <v>0.19</v>
      </c>
      <c r="I167" t="n">
        <v>114</v>
      </c>
      <c r="J167" t="n">
        <v>277.97</v>
      </c>
      <c r="K167" t="n">
        <v>60.56</v>
      </c>
      <c r="L167" t="n">
        <v>3</v>
      </c>
      <c r="M167" t="n">
        <v>112</v>
      </c>
      <c r="N167" t="n">
        <v>74.42</v>
      </c>
      <c r="O167" t="n">
        <v>34517.57</v>
      </c>
      <c r="P167" t="n">
        <v>472.12</v>
      </c>
      <c r="Q167" t="n">
        <v>452.79</v>
      </c>
      <c r="R167" t="n">
        <v>169.65</v>
      </c>
      <c r="S167" t="n">
        <v>57.64</v>
      </c>
      <c r="T167" t="n">
        <v>53394.62</v>
      </c>
      <c r="U167" t="n">
        <v>0.34</v>
      </c>
      <c r="V167" t="n">
        <v>0.78</v>
      </c>
      <c r="W167" t="n">
        <v>6.99</v>
      </c>
      <c r="X167" t="n">
        <v>3.3</v>
      </c>
      <c r="Y167" t="n">
        <v>1</v>
      </c>
      <c r="Z167" t="n">
        <v>10</v>
      </c>
    </row>
    <row r="168">
      <c r="A168" t="n">
        <v>9</v>
      </c>
      <c r="B168" t="n">
        <v>140</v>
      </c>
      <c r="C168" t="inlineStr">
        <is>
          <t xml:space="preserve">CONCLUIDO	</t>
        </is>
      </c>
      <c r="D168" t="n">
        <v>2.8527</v>
      </c>
      <c r="E168" t="n">
        <v>35.05</v>
      </c>
      <c r="F168" t="n">
        <v>26.72</v>
      </c>
      <c r="G168" t="n">
        <v>15.42</v>
      </c>
      <c r="H168" t="n">
        <v>0.21</v>
      </c>
      <c r="I168" t="n">
        <v>104</v>
      </c>
      <c r="J168" t="n">
        <v>278.46</v>
      </c>
      <c r="K168" t="n">
        <v>60.56</v>
      </c>
      <c r="L168" t="n">
        <v>3.25</v>
      </c>
      <c r="M168" t="n">
        <v>102</v>
      </c>
      <c r="N168" t="n">
        <v>74.66</v>
      </c>
      <c r="O168" t="n">
        <v>34577.92</v>
      </c>
      <c r="P168" t="n">
        <v>466.64</v>
      </c>
      <c r="Q168" t="n">
        <v>452.76</v>
      </c>
      <c r="R168" t="n">
        <v>159.82</v>
      </c>
      <c r="S168" t="n">
        <v>57.64</v>
      </c>
      <c r="T168" t="n">
        <v>48528.33</v>
      </c>
      <c r="U168" t="n">
        <v>0.36</v>
      </c>
      <c r="V168" t="n">
        <v>0.79</v>
      </c>
      <c r="W168" t="n">
        <v>6.97</v>
      </c>
      <c r="X168" t="n">
        <v>2.99</v>
      </c>
      <c r="Y168" t="n">
        <v>1</v>
      </c>
      <c r="Z168" t="n">
        <v>10</v>
      </c>
    </row>
    <row r="169">
      <c r="A169" t="n">
        <v>10</v>
      </c>
      <c r="B169" t="n">
        <v>140</v>
      </c>
      <c r="C169" t="inlineStr">
        <is>
          <t xml:space="preserve">CONCLUIDO	</t>
        </is>
      </c>
      <c r="D169" t="n">
        <v>2.9056</v>
      </c>
      <c r="E169" t="n">
        <v>34.42</v>
      </c>
      <c r="F169" t="n">
        <v>26.5</v>
      </c>
      <c r="G169" t="n">
        <v>16.56</v>
      </c>
      <c r="H169" t="n">
        <v>0.22</v>
      </c>
      <c r="I169" t="n">
        <v>96</v>
      </c>
      <c r="J169" t="n">
        <v>278.95</v>
      </c>
      <c r="K169" t="n">
        <v>60.56</v>
      </c>
      <c r="L169" t="n">
        <v>3.5</v>
      </c>
      <c r="M169" t="n">
        <v>94</v>
      </c>
      <c r="N169" t="n">
        <v>74.90000000000001</v>
      </c>
      <c r="O169" t="n">
        <v>34638.36</v>
      </c>
      <c r="P169" t="n">
        <v>462.75</v>
      </c>
      <c r="Q169" t="n">
        <v>452.94</v>
      </c>
      <c r="R169" t="n">
        <v>152.68</v>
      </c>
      <c r="S169" t="n">
        <v>57.64</v>
      </c>
      <c r="T169" t="n">
        <v>44998.36</v>
      </c>
      <c r="U169" t="n">
        <v>0.38</v>
      </c>
      <c r="V169" t="n">
        <v>0.8</v>
      </c>
      <c r="W169" t="n">
        <v>6.95</v>
      </c>
      <c r="X169" t="n">
        <v>2.77</v>
      </c>
      <c r="Y169" t="n">
        <v>1</v>
      </c>
      <c r="Z169" t="n">
        <v>10</v>
      </c>
    </row>
    <row r="170">
      <c r="A170" t="n">
        <v>11</v>
      </c>
      <c r="B170" t="n">
        <v>140</v>
      </c>
      <c r="C170" t="inlineStr">
        <is>
          <t xml:space="preserve">CONCLUIDO	</t>
        </is>
      </c>
      <c r="D170" t="n">
        <v>2.9563</v>
      </c>
      <c r="E170" t="n">
        <v>33.83</v>
      </c>
      <c r="F170" t="n">
        <v>26.28</v>
      </c>
      <c r="G170" t="n">
        <v>17.71</v>
      </c>
      <c r="H170" t="n">
        <v>0.24</v>
      </c>
      <c r="I170" t="n">
        <v>89</v>
      </c>
      <c r="J170" t="n">
        <v>279.44</v>
      </c>
      <c r="K170" t="n">
        <v>60.56</v>
      </c>
      <c r="L170" t="n">
        <v>3.75</v>
      </c>
      <c r="M170" t="n">
        <v>87</v>
      </c>
      <c r="N170" t="n">
        <v>75.14</v>
      </c>
      <c r="O170" t="n">
        <v>34698.9</v>
      </c>
      <c r="P170" t="n">
        <v>458.88</v>
      </c>
      <c r="Q170" t="n">
        <v>452.79</v>
      </c>
      <c r="R170" t="n">
        <v>145.32</v>
      </c>
      <c r="S170" t="n">
        <v>57.64</v>
      </c>
      <c r="T170" t="n">
        <v>41350.55</v>
      </c>
      <c r="U170" t="n">
        <v>0.4</v>
      </c>
      <c r="V170" t="n">
        <v>0.8100000000000001</v>
      </c>
      <c r="W170" t="n">
        <v>6.94</v>
      </c>
      <c r="X170" t="n">
        <v>2.55</v>
      </c>
      <c r="Y170" t="n">
        <v>1</v>
      </c>
      <c r="Z170" t="n">
        <v>10</v>
      </c>
    </row>
    <row r="171">
      <c r="A171" t="n">
        <v>12</v>
      </c>
      <c r="B171" t="n">
        <v>140</v>
      </c>
      <c r="C171" t="inlineStr">
        <is>
          <t xml:space="preserve">CONCLUIDO	</t>
        </is>
      </c>
      <c r="D171" t="n">
        <v>3.0004</v>
      </c>
      <c r="E171" t="n">
        <v>33.33</v>
      </c>
      <c r="F171" t="n">
        <v>26.09</v>
      </c>
      <c r="G171" t="n">
        <v>18.86</v>
      </c>
      <c r="H171" t="n">
        <v>0.25</v>
      </c>
      <c r="I171" t="n">
        <v>83</v>
      </c>
      <c r="J171" t="n">
        <v>279.94</v>
      </c>
      <c r="K171" t="n">
        <v>60.56</v>
      </c>
      <c r="L171" t="n">
        <v>4</v>
      </c>
      <c r="M171" t="n">
        <v>81</v>
      </c>
      <c r="N171" t="n">
        <v>75.38</v>
      </c>
      <c r="O171" t="n">
        <v>34759.54</v>
      </c>
      <c r="P171" t="n">
        <v>455.65</v>
      </c>
      <c r="Q171" t="n">
        <v>452.85</v>
      </c>
      <c r="R171" t="n">
        <v>139.15</v>
      </c>
      <c r="S171" t="n">
        <v>57.64</v>
      </c>
      <c r="T171" t="n">
        <v>38297.71</v>
      </c>
      <c r="U171" t="n">
        <v>0.41</v>
      </c>
      <c r="V171" t="n">
        <v>0.8100000000000001</v>
      </c>
      <c r="W171" t="n">
        <v>6.93</v>
      </c>
      <c r="X171" t="n">
        <v>2.36</v>
      </c>
      <c r="Y171" t="n">
        <v>1</v>
      </c>
      <c r="Z171" t="n">
        <v>10</v>
      </c>
    </row>
    <row r="172">
      <c r="A172" t="n">
        <v>13</v>
      </c>
      <c r="B172" t="n">
        <v>140</v>
      </c>
      <c r="C172" t="inlineStr">
        <is>
          <t xml:space="preserve">CONCLUIDO	</t>
        </is>
      </c>
      <c r="D172" t="n">
        <v>3.0377</v>
      </c>
      <c r="E172" t="n">
        <v>32.92</v>
      </c>
      <c r="F172" t="n">
        <v>25.95</v>
      </c>
      <c r="G172" t="n">
        <v>19.96</v>
      </c>
      <c r="H172" t="n">
        <v>0.27</v>
      </c>
      <c r="I172" t="n">
        <v>78</v>
      </c>
      <c r="J172" t="n">
        <v>280.43</v>
      </c>
      <c r="K172" t="n">
        <v>60.56</v>
      </c>
      <c r="L172" t="n">
        <v>4.25</v>
      </c>
      <c r="M172" t="n">
        <v>76</v>
      </c>
      <c r="N172" t="n">
        <v>75.62</v>
      </c>
      <c r="O172" t="n">
        <v>34820.27</v>
      </c>
      <c r="P172" t="n">
        <v>453</v>
      </c>
      <c r="Q172" t="n">
        <v>452.83</v>
      </c>
      <c r="R172" t="n">
        <v>134.55</v>
      </c>
      <c r="S172" t="n">
        <v>57.64</v>
      </c>
      <c r="T172" t="n">
        <v>36023.51</v>
      </c>
      <c r="U172" t="n">
        <v>0.43</v>
      </c>
      <c r="V172" t="n">
        <v>0.82</v>
      </c>
      <c r="W172" t="n">
        <v>6.92</v>
      </c>
      <c r="X172" t="n">
        <v>2.22</v>
      </c>
      <c r="Y172" t="n">
        <v>1</v>
      </c>
      <c r="Z172" t="n">
        <v>10</v>
      </c>
    </row>
    <row r="173">
      <c r="A173" t="n">
        <v>14</v>
      </c>
      <c r="B173" t="n">
        <v>140</v>
      </c>
      <c r="C173" t="inlineStr">
        <is>
          <t xml:space="preserve">CONCLUIDO	</t>
        </is>
      </c>
      <c r="D173" t="n">
        <v>3.0743</v>
      </c>
      <c r="E173" t="n">
        <v>32.53</v>
      </c>
      <c r="F173" t="n">
        <v>25.81</v>
      </c>
      <c r="G173" t="n">
        <v>21.22</v>
      </c>
      <c r="H173" t="n">
        <v>0.29</v>
      </c>
      <c r="I173" t="n">
        <v>73</v>
      </c>
      <c r="J173" t="n">
        <v>280.92</v>
      </c>
      <c r="K173" t="n">
        <v>60.56</v>
      </c>
      <c r="L173" t="n">
        <v>4.5</v>
      </c>
      <c r="M173" t="n">
        <v>71</v>
      </c>
      <c r="N173" t="n">
        <v>75.87</v>
      </c>
      <c r="O173" t="n">
        <v>34881.09</v>
      </c>
      <c r="P173" t="n">
        <v>450.76</v>
      </c>
      <c r="Q173" t="n">
        <v>452.75</v>
      </c>
      <c r="R173" t="n">
        <v>130.5</v>
      </c>
      <c r="S173" t="n">
        <v>57.64</v>
      </c>
      <c r="T173" t="n">
        <v>34022.01</v>
      </c>
      <c r="U173" t="n">
        <v>0.44</v>
      </c>
      <c r="V173" t="n">
        <v>0.82</v>
      </c>
      <c r="W173" t="n">
        <v>6.91</v>
      </c>
      <c r="X173" t="n">
        <v>2.08</v>
      </c>
      <c r="Y173" t="n">
        <v>1</v>
      </c>
      <c r="Z173" t="n">
        <v>10</v>
      </c>
    </row>
    <row r="174">
      <c r="A174" t="n">
        <v>15</v>
      </c>
      <c r="B174" t="n">
        <v>140</v>
      </c>
      <c r="C174" t="inlineStr">
        <is>
          <t xml:space="preserve">CONCLUIDO	</t>
        </is>
      </c>
      <c r="D174" t="n">
        <v>3.1055</v>
      </c>
      <c r="E174" t="n">
        <v>32.2</v>
      </c>
      <c r="F174" t="n">
        <v>25.7</v>
      </c>
      <c r="G174" t="n">
        <v>22.34</v>
      </c>
      <c r="H174" t="n">
        <v>0.3</v>
      </c>
      <c r="I174" t="n">
        <v>69</v>
      </c>
      <c r="J174" t="n">
        <v>281.41</v>
      </c>
      <c r="K174" t="n">
        <v>60.56</v>
      </c>
      <c r="L174" t="n">
        <v>4.75</v>
      </c>
      <c r="M174" t="n">
        <v>67</v>
      </c>
      <c r="N174" t="n">
        <v>76.11</v>
      </c>
      <c r="O174" t="n">
        <v>34942.02</v>
      </c>
      <c r="P174" t="n">
        <v>448.62</v>
      </c>
      <c r="Q174" t="n">
        <v>452.8</v>
      </c>
      <c r="R174" t="n">
        <v>126.22</v>
      </c>
      <c r="S174" t="n">
        <v>57.64</v>
      </c>
      <c r="T174" t="n">
        <v>31901.31</v>
      </c>
      <c r="U174" t="n">
        <v>0.46</v>
      </c>
      <c r="V174" t="n">
        <v>0.83</v>
      </c>
      <c r="W174" t="n">
        <v>6.91</v>
      </c>
      <c r="X174" t="n">
        <v>1.97</v>
      </c>
      <c r="Y174" t="n">
        <v>1</v>
      </c>
      <c r="Z174" t="n">
        <v>10</v>
      </c>
    </row>
    <row r="175">
      <c r="A175" t="n">
        <v>16</v>
      </c>
      <c r="B175" t="n">
        <v>140</v>
      </c>
      <c r="C175" t="inlineStr">
        <is>
          <t xml:space="preserve">CONCLUIDO	</t>
        </is>
      </c>
      <c r="D175" t="n">
        <v>3.1381</v>
      </c>
      <c r="E175" t="n">
        <v>31.87</v>
      </c>
      <c r="F175" t="n">
        <v>25.57</v>
      </c>
      <c r="G175" t="n">
        <v>23.6</v>
      </c>
      <c r="H175" t="n">
        <v>0.32</v>
      </c>
      <c r="I175" t="n">
        <v>65</v>
      </c>
      <c r="J175" t="n">
        <v>281.91</v>
      </c>
      <c r="K175" t="n">
        <v>60.56</v>
      </c>
      <c r="L175" t="n">
        <v>5</v>
      </c>
      <c r="M175" t="n">
        <v>63</v>
      </c>
      <c r="N175" t="n">
        <v>76.34999999999999</v>
      </c>
      <c r="O175" t="n">
        <v>35003.04</v>
      </c>
      <c r="P175" t="n">
        <v>446.38</v>
      </c>
      <c r="Q175" t="n">
        <v>452.75</v>
      </c>
      <c r="R175" t="n">
        <v>122.15</v>
      </c>
      <c r="S175" t="n">
        <v>57.64</v>
      </c>
      <c r="T175" t="n">
        <v>29887.92</v>
      </c>
      <c r="U175" t="n">
        <v>0.47</v>
      </c>
      <c r="V175" t="n">
        <v>0.83</v>
      </c>
      <c r="W175" t="n">
        <v>6.9</v>
      </c>
      <c r="X175" t="n">
        <v>1.84</v>
      </c>
      <c r="Y175" t="n">
        <v>1</v>
      </c>
      <c r="Z175" t="n">
        <v>10</v>
      </c>
    </row>
    <row r="176">
      <c r="A176" t="n">
        <v>17</v>
      </c>
      <c r="B176" t="n">
        <v>140</v>
      </c>
      <c r="C176" t="inlineStr">
        <is>
          <t xml:space="preserve">CONCLUIDO	</t>
        </is>
      </c>
      <c r="D176" t="n">
        <v>3.1597</v>
      </c>
      <c r="E176" t="n">
        <v>31.65</v>
      </c>
      <c r="F176" t="n">
        <v>25.51</v>
      </c>
      <c r="G176" t="n">
        <v>24.69</v>
      </c>
      <c r="H176" t="n">
        <v>0.33</v>
      </c>
      <c r="I176" t="n">
        <v>62</v>
      </c>
      <c r="J176" t="n">
        <v>282.4</v>
      </c>
      <c r="K176" t="n">
        <v>60.56</v>
      </c>
      <c r="L176" t="n">
        <v>5.25</v>
      </c>
      <c r="M176" t="n">
        <v>60</v>
      </c>
      <c r="N176" t="n">
        <v>76.59999999999999</v>
      </c>
      <c r="O176" t="n">
        <v>35064.15</v>
      </c>
      <c r="P176" t="n">
        <v>445.33</v>
      </c>
      <c r="Q176" t="n">
        <v>452.69</v>
      </c>
      <c r="R176" t="n">
        <v>120.08</v>
      </c>
      <c r="S176" t="n">
        <v>57.64</v>
      </c>
      <c r="T176" t="n">
        <v>28867.9</v>
      </c>
      <c r="U176" t="n">
        <v>0.48</v>
      </c>
      <c r="V176" t="n">
        <v>0.83</v>
      </c>
      <c r="W176" t="n">
        <v>6.91</v>
      </c>
      <c r="X176" t="n">
        <v>1.78</v>
      </c>
      <c r="Y176" t="n">
        <v>1</v>
      </c>
      <c r="Z176" t="n">
        <v>10</v>
      </c>
    </row>
    <row r="177">
      <c r="A177" t="n">
        <v>18</v>
      </c>
      <c r="B177" t="n">
        <v>140</v>
      </c>
      <c r="C177" t="inlineStr">
        <is>
          <t xml:space="preserve">CONCLUIDO	</t>
        </is>
      </c>
      <c r="D177" t="n">
        <v>3.1861</v>
      </c>
      <c r="E177" t="n">
        <v>31.39</v>
      </c>
      <c r="F177" t="n">
        <v>25.4</v>
      </c>
      <c r="G177" t="n">
        <v>25.84</v>
      </c>
      <c r="H177" t="n">
        <v>0.35</v>
      </c>
      <c r="I177" t="n">
        <v>59</v>
      </c>
      <c r="J177" t="n">
        <v>282.9</v>
      </c>
      <c r="K177" t="n">
        <v>60.56</v>
      </c>
      <c r="L177" t="n">
        <v>5.5</v>
      </c>
      <c r="M177" t="n">
        <v>57</v>
      </c>
      <c r="N177" t="n">
        <v>76.84999999999999</v>
      </c>
      <c r="O177" t="n">
        <v>35125.37</v>
      </c>
      <c r="P177" t="n">
        <v>443.44</v>
      </c>
      <c r="Q177" t="n">
        <v>452.68</v>
      </c>
      <c r="R177" t="n">
        <v>117.02</v>
      </c>
      <c r="S177" t="n">
        <v>57.64</v>
      </c>
      <c r="T177" t="n">
        <v>27352.02</v>
      </c>
      <c r="U177" t="n">
        <v>0.49</v>
      </c>
      <c r="V177" t="n">
        <v>0.83</v>
      </c>
      <c r="W177" t="n">
        <v>6.89</v>
      </c>
      <c r="X177" t="n">
        <v>1.68</v>
      </c>
      <c r="Y177" t="n">
        <v>1</v>
      </c>
      <c r="Z177" t="n">
        <v>10</v>
      </c>
    </row>
    <row r="178">
      <c r="A178" t="n">
        <v>19</v>
      </c>
      <c r="B178" t="n">
        <v>140</v>
      </c>
      <c r="C178" t="inlineStr">
        <is>
          <t xml:space="preserve">CONCLUIDO	</t>
        </is>
      </c>
      <c r="D178" t="n">
        <v>3.2031</v>
      </c>
      <c r="E178" t="n">
        <v>31.22</v>
      </c>
      <c r="F178" t="n">
        <v>25.34</v>
      </c>
      <c r="G178" t="n">
        <v>26.68</v>
      </c>
      <c r="H178" t="n">
        <v>0.36</v>
      </c>
      <c r="I178" t="n">
        <v>57</v>
      </c>
      <c r="J178" t="n">
        <v>283.4</v>
      </c>
      <c r="K178" t="n">
        <v>60.56</v>
      </c>
      <c r="L178" t="n">
        <v>5.75</v>
      </c>
      <c r="M178" t="n">
        <v>55</v>
      </c>
      <c r="N178" t="n">
        <v>77.09</v>
      </c>
      <c r="O178" t="n">
        <v>35186.68</v>
      </c>
      <c r="P178" t="n">
        <v>442.21</v>
      </c>
      <c r="Q178" t="n">
        <v>452.73</v>
      </c>
      <c r="R178" t="n">
        <v>114.94</v>
      </c>
      <c r="S178" t="n">
        <v>57.64</v>
      </c>
      <c r="T178" t="n">
        <v>26322.34</v>
      </c>
      <c r="U178" t="n">
        <v>0.5</v>
      </c>
      <c r="V178" t="n">
        <v>0.84</v>
      </c>
      <c r="W178" t="n">
        <v>6.89</v>
      </c>
      <c r="X178" t="n">
        <v>1.61</v>
      </c>
      <c r="Y178" t="n">
        <v>1</v>
      </c>
      <c r="Z178" t="n">
        <v>10</v>
      </c>
    </row>
    <row r="179">
      <c r="A179" t="n">
        <v>20</v>
      </c>
      <c r="B179" t="n">
        <v>140</v>
      </c>
      <c r="C179" t="inlineStr">
        <is>
          <t xml:space="preserve">CONCLUIDO	</t>
        </is>
      </c>
      <c r="D179" t="n">
        <v>3.2284</v>
      </c>
      <c r="E179" t="n">
        <v>30.98</v>
      </c>
      <c r="F179" t="n">
        <v>25.25</v>
      </c>
      <c r="G179" t="n">
        <v>28.06</v>
      </c>
      <c r="H179" t="n">
        <v>0.38</v>
      </c>
      <c r="I179" t="n">
        <v>54</v>
      </c>
      <c r="J179" t="n">
        <v>283.9</v>
      </c>
      <c r="K179" t="n">
        <v>60.56</v>
      </c>
      <c r="L179" t="n">
        <v>6</v>
      </c>
      <c r="M179" t="n">
        <v>52</v>
      </c>
      <c r="N179" t="n">
        <v>77.34</v>
      </c>
      <c r="O179" t="n">
        <v>35248.1</v>
      </c>
      <c r="P179" t="n">
        <v>440.69</v>
      </c>
      <c r="Q179" t="n">
        <v>452.75</v>
      </c>
      <c r="R179" t="n">
        <v>112.05</v>
      </c>
      <c r="S179" t="n">
        <v>57.64</v>
      </c>
      <c r="T179" t="n">
        <v>24895.42</v>
      </c>
      <c r="U179" t="n">
        <v>0.51</v>
      </c>
      <c r="V179" t="n">
        <v>0.84</v>
      </c>
      <c r="W179" t="n">
        <v>6.88</v>
      </c>
      <c r="X179" t="n">
        <v>1.53</v>
      </c>
      <c r="Y179" t="n">
        <v>1</v>
      </c>
      <c r="Z179" t="n">
        <v>10</v>
      </c>
    </row>
    <row r="180">
      <c r="A180" t="n">
        <v>21</v>
      </c>
      <c r="B180" t="n">
        <v>140</v>
      </c>
      <c r="C180" t="inlineStr">
        <is>
          <t xml:space="preserve">CONCLUIDO	</t>
        </is>
      </c>
      <c r="D180" t="n">
        <v>3.2458</v>
      </c>
      <c r="E180" t="n">
        <v>30.81</v>
      </c>
      <c r="F180" t="n">
        <v>25.19</v>
      </c>
      <c r="G180" t="n">
        <v>29.07</v>
      </c>
      <c r="H180" t="n">
        <v>0.39</v>
      </c>
      <c r="I180" t="n">
        <v>52</v>
      </c>
      <c r="J180" t="n">
        <v>284.4</v>
      </c>
      <c r="K180" t="n">
        <v>60.56</v>
      </c>
      <c r="L180" t="n">
        <v>6.25</v>
      </c>
      <c r="M180" t="n">
        <v>50</v>
      </c>
      <c r="N180" t="n">
        <v>77.59</v>
      </c>
      <c r="O180" t="n">
        <v>35309.61</v>
      </c>
      <c r="P180" t="n">
        <v>439.67</v>
      </c>
      <c r="Q180" t="n">
        <v>452.7</v>
      </c>
      <c r="R180" t="n">
        <v>110</v>
      </c>
      <c r="S180" t="n">
        <v>57.64</v>
      </c>
      <c r="T180" t="n">
        <v>23877.31</v>
      </c>
      <c r="U180" t="n">
        <v>0.52</v>
      </c>
      <c r="V180" t="n">
        <v>0.84</v>
      </c>
      <c r="W180" t="n">
        <v>6.88</v>
      </c>
      <c r="X180" t="n">
        <v>1.47</v>
      </c>
      <c r="Y180" t="n">
        <v>1</v>
      </c>
      <c r="Z180" t="n">
        <v>10</v>
      </c>
    </row>
    <row r="181">
      <c r="A181" t="n">
        <v>22</v>
      </c>
      <c r="B181" t="n">
        <v>140</v>
      </c>
      <c r="C181" t="inlineStr">
        <is>
          <t xml:space="preserve">CONCLUIDO	</t>
        </is>
      </c>
      <c r="D181" t="n">
        <v>3.2615</v>
      </c>
      <c r="E181" t="n">
        <v>30.66</v>
      </c>
      <c r="F181" t="n">
        <v>25.15</v>
      </c>
      <c r="G181" t="n">
        <v>30.18</v>
      </c>
      <c r="H181" t="n">
        <v>0.41</v>
      </c>
      <c r="I181" t="n">
        <v>50</v>
      </c>
      <c r="J181" t="n">
        <v>284.89</v>
      </c>
      <c r="K181" t="n">
        <v>60.56</v>
      </c>
      <c r="L181" t="n">
        <v>6.5</v>
      </c>
      <c r="M181" t="n">
        <v>48</v>
      </c>
      <c r="N181" t="n">
        <v>77.84</v>
      </c>
      <c r="O181" t="n">
        <v>35371.22</v>
      </c>
      <c r="P181" t="n">
        <v>438.81</v>
      </c>
      <c r="Q181" t="n">
        <v>452.66</v>
      </c>
      <c r="R181" t="n">
        <v>108.73</v>
      </c>
      <c r="S181" t="n">
        <v>57.64</v>
      </c>
      <c r="T181" t="n">
        <v>23253.43</v>
      </c>
      <c r="U181" t="n">
        <v>0.53</v>
      </c>
      <c r="V181" t="n">
        <v>0.84</v>
      </c>
      <c r="W181" t="n">
        <v>6.87</v>
      </c>
      <c r="X181" t="n">
        <v>1.42</v>
      </c>
      <c r="Y181" t="n">
        <v>1</v>
      </c>
      <c r="Z181" t="n">
        <v>10</v>
      </c>
    </row>
    <row r="182">
      <c r="A182" t="n">
        <v>23</v>
      </c>
      <c r="B182" t="n">
        <v>140</v>
      </c>
      <c r="C182" t="inlineStr">
        <is>
          <t xml:space="preserve">CONCLUIDO	</t>
        </is>
      </c>
      <c r="D182" t="n">
        <v>3.2831</v>
      </c>
      <c r="E182" t="n">
        <v>30.46</v>
      </c>
      <c r="F182" t="n">
        <v>25.05</v>
      </c>
      <c r="G182" t="n">
        <v>31.31</v>
      </c>
      <c r="H182" t="n">
        <v>0.42</v>
      </c>
      <c r="I182" t="n">
        <v>48</v>
      </c>
      <c r="J182" t="n">
        <v>285.39</v>
      </c>
      <c r="K182" t="n">
        <v>60.56</v>
      </c>
      <c r="L182" t="n">
        <v>6.75</v>
      </c>
      <c r="M182" t="n">
        <v>46</v>
      </c>
      <c r="N182" t="n">
        <v>78.09</v>
      </c>
      <c r="O182" t="n">
        <v>35432.93</v>
      </c>
      <c r="P182" t="n">
        <v>437.1</v>
      </c>
      <c r="Q182" t="n">
        <v>452.59</v>
      </c>
      <c r="R182" t="n">
        <v>105.65</v>
      </c>
      <c r="S182" t="n">
        <v>57.64</v>
      </c>
      <c r="T182" t="n">
        <v>21720.81</v>
      </c>
      <c r="U182" t="n">
        <v>0.55</v>
      </c>
      <c r="V182" t="n">
        <v>0.85</v>
      </c>
      <c r="W182" t="n">
        <v>6.87</v>
      </c>
      <c r="X182" t="n">
        <v>1.32</v>
      </c>
      <c r="Y182" t="n">
        <v>1</v>
      </c>
      <c r="Z182" t="n">
        <v>10</v>
      </c>
    </row>
    <row r="183">
      <c r="A183" t="n">
        <v>24</v>
      </c>
      <c r="B183" t="n">
        <v>140</v>
      </c>
      <c r="C183" t="inlineStr">
        <is>
          <t xml:space="preserve">CONCLUIDO	</t>
        </is>
      </c>
      <c r="D183" t="n">
        <v>3.2965</v>
      </c>
      <c r="E183" t="n">
        <v>30.34</v>
      </c>
      <c r="F183" t="n">
        <v>25.03</v>
      </c>
      <c r="G183" t="n">
        <v>32.65</v>
      </c>
      <c r="H183" t="n">
        <v>0.44</v>
      </c>
      <c r="I183" t="n">
        <v>46</v>
      </c>
      <c r="J183" t="n">
        <v>285.9</v>
      </c>
      <c r="K183" t="n">
        <v>60.56</v>
      </c>
      <c r="L183" t="n">
        <v>7</v>
      </c>
      <c r="M183" t="n">
        <v>44</v>
      </c>
      <c r="N183" t="n">
        <v>78.34</v>
      </c>
      <c r="O183" t="n">
        <v>35494.74</v>
      </c>
      <c r="P183" t="n">
        <v>436.74</v>
      </c>
      <c r="Q183" t="n">
        <v>452.64</v>
      </c>
      <c r="R183" t="n">
        <v>104.69</v>
      </c>
      <c r="S183" t="n">
        <v>57.64</v>
      </c>
      <c r="T183" t="n">
        <v>21254.82</v>
      </c>
      <c r="U183" t="n">
        <v>0.55</v>
      </c>
      <c r="V183" t="n">
        <v>0.85</v>
      </c>
      <c r="W183" t="n">
        <v>6.88</v>
      </c>
      <c r="X183" t="n">
        <v>1.31</v>
      </c>
      <c r="Y183" t="n">
        <v>1</v>
      </c>
      <c r="Z183" t="n">
        <v>10</v>
      </c>
    </row>
    <row r="184">
      <c r="A184" t="n">
        <v>25</v>
      </c>
      <c r="B184" t="n">
        <v>140</v>
      </c>
      <c r="C184" t="inlineStr">
        <is>
          <t xml:space="preserve">CONCLUIDO	</t>
        </is>
      </c>
      <c r="D184" t="n">
        <v>3.3163</v>
      </c>
      <c r="E184" t="n">
        <v>30.15</v>
      </c>
      <c r="F184" t="n">
        <v>24.95</v>
      </c>
      <c r="G184" t="n">
        <v>34.03</v>
      </c>
      <c r="H184" t="n">
        <v>0.45</v>
      </c>
      <c r="I184" t="n">
        <v>44</v>
      </c>
      <c r="J184" t="n">
        <v>286.4</v>
      </c>
      <c r="K184" t="n">
        <v>60.56</v>
      </c>
      <c r="L184" t="n">
        <v>7.25</v>
      </c>
      <c r="M184" t="n">
        <v>42</v>
      </c>
      <c r="N184" t="n">
        <v>78.59</v>
      </c>
      <c r="O184" t="n">
        <v>35556.78</v>
      </c>
      <c r="P184" t="n">
        <v>435.31</v>
      </c>
      <c r="Q184" t="n">
        <v>452.68</v>
      </c>
      <c r="R184" t="n">
        <v>102.11</v>
      </c>
      <c r="S184" t="n">
        <v>57.64</v>
      </c>
      <c r="T184" t="n">
        <v>19973.71</v>
      </c>
      <c r="U184" t="n">
        <v>0.5600000000000001</v>
      </c>
      <c r="V184" t="n">
        <v>0.85</v>
      </c>
      <c r="W184" t="n">
        <v>6.87</v>
      </c>
      <c r="X184" t="n">
        <v>1.23</v>
      </c>
      <c r="Y184" t="n">
        <v>1</v>
      </c>
      <c r="Z184" t="n">
        <v>10</v>
      </c>
    </row>
    <row r="185">
      <c r="A185" t="n">
        <v>26</v>
      </c>
      <c r="B185" t="n">
        <v>140</v>
      </c>
      <c r="C185" t="inlineStr">
        <is>
          <t xml:space="preserve">CONCLUIDO	</t>
        </is>
      </c>
      <c r="D185" t="n">
        <v>3.326</v>
      </c>
      <c r="E185" t="n">
        <v>30.07</v>
      </c>
      <c r="F185" t="n">
        <v>24.92</v>
      </c>
      <c r="G185" t="n">
        <v>34.77</v>
      </c>
      <c r="H185" t="n">
        <v>0.47</v>
      </c>
      <c r="I185" t="n">
        <v>43</v>
      </c>
      <c r="J185" t="n">
        <v>286.9</v>
      </c>
      <c r="K185" t="n">
        <v>60.56</v>
      </c>
      <c r="L185" t="n">
        <v>7.5</v>
      </c>
      <c r="M185" t="n">
        <v>41</v>
      </c>
      <c r="N185" t="n">
        <v>78.84999999999999</v>
      </c>
      <c r="O185" t="n">
        <v>35618.8</v>
      </c>
      <c r="P185" t="n">
        <v>434.81</v>
      </c>
      <c r="Q185" t="n">
        <v>452.68</v>
      </c>
      <c r="R185" t="n">
        <v>101.24</v>
      </c>
      <c r="S185" t="n">
        <v>57.64</v>
      </c>
      <c r="T185" t="n">
        <v>19543.04</v>
      </c>
      <c r="U185" t="n">
        <v>0.57</v>
      </c>
      <c r="V185" t="n">
        <v>0.85</v>
      </c>
      <c r="W185" t="n">
        <v>6.86</v>
      </c>
      <c r="X185" t="n">
        <v>1.19</v>
      </c>
      <c r="Y185" t="n">
        <v>1</v>
      </c>
      <c r="Z185" t="n">
        <v>10</v>
      </c>
    </row>
    <row r="186">
      <c r="A186" t="n">
        <v>27</v>
      </c>
      <c r="B186" t="n">
        <v>140</v>
      </c>
      <c r="C186" t="inlineStr">
        <is>
          <t xml:space="preserve">CONCLUIDO	</t>
        </is>
      </c>
      <c r="D186" t="n">
        <v>3.3352</v>
      </c>
      <c r="E186" t="n">
        <v>29.98</v>
      </c>
      <c r="F186" t="n">
        <v>24.89</v>
      </c>
      <c r="G186" t="n">
        <v>35.55</v>
      </c>
      <c r="H186" t="n">
        <v>0.48</v>
      </c>
      <c r="I186" t="n">
        <v>42</v>
      </c>
      <c r="J186" t="n">
        <v>287.41</v>
      </c>
      <c r="K186" t="n">
        <v>60.56</v>
      </c>
      <c r="L186" t="n">
        <v>7.75</v>
      </c>
      <c r="M186" t="n">
        <v>40</v>
      </c>
      <c r="N186" t="n">
        <v>79.09999999999999</v>
      </c>
      <c r="O186" t="n">
        <v>35680.92</v>
      </c>
      <c r="P186" t="n">
        <v>434.12</v>
      </c>
      <c r="Q186" t="n">
        <v>452.62</v>
      </c>
      <c r="R186" t="n">
        <v>100.13</v>
      </c>
      <c r="S186" t="n">
        <v>57.64</v>
      </c>
      <c r="T186" t="n">
        <v>18994.82</v>
      </c>
      <c r="U186" t="n">
        <v>0.58</v>
      </c>
      <c r="V186" t="n">
        <v>0.85</v>
      </c>
      <c r="W186" t="n">
        <v>6.86</v>
      </c>
      <c r="X186" t="n">
        <v>1.16</v>
      </c>
      <c r="Y186" t="n">
        <v>1</v>
      </c>
      <c r="Z186" t="n">
        <v>10</v>
      </c>
    </row>
    <row r="187">
      <c r="A187" t="n">
        <v>28</v>
      </c>
      <c r="B187" t="n">
        <v>140</v>
      </c>
      <c r="C187" t="inlineStr">
        <is>
          <t xml:space="preserve">CONCLUIDO	</t>
        </is>
      </c>
      <c r="D187" t="n">
        <v>3.3491</v>
      </c>
      <c r="E187" t="n">
        <v>29.86</v>
      </c>
      <c r="F187" t="n">
        <v>24.87</v>
      </c>
      <c r="G187" t="n">
        <v>37.3</v>
      </c>
      <c r="H187" t="n">
        <v>0.49</v>
      </c>
      <c r="I187" t="n">
        <v>40</v>
      </c>
      <c r="J187" t="n">
        <v>287.91</v>
      </c>
      <c r="K187" t="n">
        <v>60.56</v>
      </c>
      <c r="L187" t="n">
        <v>8</v>
      </c>
      <c r="M187" t="n">
        <v>38</v>
      </c>
      <c r="N187" t="n">
        <v>79.36</v>
      </c>
      <c r="O187" t="n">
        <v>35743.15</v>
      </c>
      <c r="P187" t="n">
        <v>433.8</v>
      </c>
      <c r="Q187" t="n">
        <v>452.67</v>
      </c>
      <c r="R187" t="n">
        <v>99.34</v>
      </c>
      <c r="S187" t="n">
        <v>57.64</v>
      </c>
      <c r="T187" t="n">
        <v>18608.6</v>
      </c>
      <c r="U187" t="n">
        <v>0.58</v>
      </c>
      <c r="V187" t="n">
        <v>0.85</v>
      </c>
      <c r="W187" t="n">
        <v>6.87</v>
      </c>
      <c r="X187" t="n">
        <v>1.14</v>
      </c>
      <c r="Y187" t="n">
        <v>1</v>
      </c>
      <c r="Z187" t="n">
        <v>10</v>
      </c>
    </row>
    <row r="188">
      <c r="A188" t="n">
        <v>29</v>
      </c>
      <c r="B188" t="n">
        <v>140</v>
      </c>
      <c r="C188" t="inlineStr">
        <is>
          <t xml:space="preserve">CONCLUIDO	</t>
        </is>
      </c>
      <c r="D188" t="n">
        <v>3.3586</v>
      </c>
      <c r="E188" t="n">
        <v>29.77</v>
      </c>
      <c r="F188" t="n">
        <v>24.84</v>
      </c>
      <c r="G188" t="n">
        <v>38.21</v>
      </c>
      <c r="H188" t="n">
        <v>0.51</v>
      </c>
      <c r="I188" t="n">
        <v>39</v>
      </c>
      <c r="J188" t="n">
        <v>288.42</v>
      </c>
      <c r="K188" t="n">
        <v>60.56</v>
      </c>
      <c r="L188" t="n">
        <v>8.25</v>
      </c>
      <c r="M188" t="n">
        <v>37</v>
      </c>
      <c r="N188" t="n">
        <v>79.61</v>
      </c>
      <c r="O188" t="n">
        <v>35805.48</v>
      </c>
      <c r="P188" t="n">
        <v>433.16</v>
      </c>
      <c r="Q188" t="n">
        <v>452.69</v>
      </c>
      <c r="R188" t="n">
        <v>98.59999999999999</v>
      </c>
      <c r="S188" t="n">
        <v>57.64</v>
      </c>
      <c r="T188" t="n">
        <v>18241.6</v>
      </c>
      <c r="U188" t="n">
        <v>0.58</v>
      </c>
      <c r="V188" t="n">
        <v>0.85</v>
      </c>
      <c r="W188" t="n">
        <v>6.86</v>
      </c>
      <c r="X188" t="n">
        <v>1.11</v>
      </c>
      <c r="Y188" t="n">
        <v>1</v>
      </c>
      <c r="Z188" t="n">
        <v>10</v>
      </c>
    </row>
    <row r="189">
      <c r="A189" t="n">
        <v>30</v>
      </c>
      <c r="B189" t="n">
        <v>140</v>
      </c>
      <c r="C189" t="inlineStr">
        <is>
          <t xml:space="preserve">CONCLUIDO	</t>
        </is>
      </c>
      <c r="D189" t="n">
        <v>3.3709</v>
      </c>
      <c r="E189" t="n">
        <v>29.67</v>
      </c>
      <c r="F189" t="n">
        <v>24.78</v>
      </c>
      <c r="G189" t="n">
        <v>39.13</v>
      </c>
      <c r="H189" t="n">
        <v>0.52</v>
      </c>
      <c r="I189" t="n">
        <v>38</v>
      </c>
      <c r="J189" t="n">
        <v>288.92</v>
      </c>
      <c r="K189" t="n">
        <v>60.56</v>
      </c>
      <c r="L189" t="n">
        <v>8.5</v>
      </c>
      <c r="M189" t="n">
        <v>36</v>
      </c>
      <c r="N189" t="n">
        <v>79.87</v>
      </c>
      <c r="O189" t="n">
        <v>35867.91</v>
      </c>
      <c r="P189" t="n">
        <v>432.02</v>
      </c>
      <c r="Q189" t="n">
        <v>452.7</v>
      </c>
      <c r="R189" t="n">
        <v>96.45</v>
      </c>
      <c r="S189" t="n">
        <v>57.64</v>
      </c>
      <c r="T189" t="n">
        <v>17173.64</v>
      </c>
      <c r="U189" t="n">
        <v>0.6</v>
      </c>
      <c r="V189" t="n">
        <v>0.86</v>
      </c>
      <c r="W189" t="n">
        <v>6.86</v>
      </c>
      <c r="X189" t="n">
        <v>1.05</v>
      </c>
      <c r="Y189" t="n">
        <v>1</v>
      </c>
      <c r="Z189" t="n">
        <v>10</v>
      </c>
    </row>
    <row r="190">
      <c r="A190" t="n">
        <v>31</v>
      </c>
      <c r="B190" t="n">
        <v>140</v>
      </c>
      <c r="C190" t="inlineStr">
        <is>
          <t xml:space="preserve">CONCLUIDO	</t>
        </is>
      </c>
      <c r="D190" t="n">
        <v>3.3798</v>
      </c>
      <c r="E190" t="n">
        <v>29.59</v>
      </c>
      <c r="F190" t="n">
        <v>24.75</v>
      </c>
      <c r="G190" t="n">
        <v>40.14</v>
      </c>
      <c r="H190" t="n">
        <v>0.54</v>
      </c>
      <c r="I190" t="n">
        <v>37</v>
      </c>
      <c r="J190" t="n">
        <v>289.43</v>
      </c>
      <c r="K190" t="n">
        <v>60.56</v>
      </c>
      <c r="L190" t="n">
        <v>8.75</v>
      </c>
      <c r="M190" t="n">
        <v>35</v>
      </c>
      <c r="N190" t="n">
        <v>80.12</v>
      </c>
      <c r="O190" t="n">
        <v>35930.44</v>
      </c>
      <c r="P190" t="n">
        <v>431.75</v>
      </c>
      <c r="Q190" t="n">
        <v>452.66</v>
      </c>
      <c r="R190" t="n">
        <v>95.75</v>
      </c>
      <c r="S190" t="n">
        <v>57.64</v>
      </c>
      <c r="T190" t="n">
        <v>16830.2</v>
      </c>
      <c r="U190" t="n">
        <v>0.6</v>
      </c>
      <c r="V190" t="n">
        <v>0.86</v>
      </c>
      <c r="W190" t="n">
        <v>6.86</v>
      </c>
      <c r="X190" t="n">
        <v>1.03</v>
      </c>
      <c r="Y190" t="n">
        <v>1</v>
      </c>
      <c r="Z190" t="n">
        <v>10</v>
      </c>
    </row>
    <row r="191">
      <c r="A191" t="n">
        <v>32</v>
      </c>
      <c r="B191" t="n">
        <v>140</v>
      </c>
      <c r="C191" t="inlineStr">
        <is>
          <t xml:space="preserve">CONCLUIDO	</t>
        </is>
      </c>
      <c r="D191" t="n">
        <v>3.3866</v>
      </c>
      <c r="E191" t="n">
        <v>29.53</v>
      </c>
      <c r="F191" t="n">
        <v>24.75</v>
      </c>
      <c r="G191" t="n">
        <v>41.24</v>
      </c>
      <c r="H191" t="n">
        <v>0.55</v>
      </c>
      <c r="I191" t="n">
        <v>36</v>
      </c>
      <c r="J191" t="n">
        <v>289.94</v>
      </c>
      <c r="K191" t="n">
        <v>60.56</v>
      </c>
      <c r="L191" t="n">
        <v>9</v>
      </c>
      <c r="M191" t="n">
        <v>34</v>
      </c>
      <c r="N191" t="n">
        <v>80.38</v>
      </c>
      <c r="O191" t="n">
        <v>35993.08</v>
      </c>
      <c r="P191" t="n">
        <v>431.67</v>
      </c>
      <c r="Q191" t="n">
        <v>452.58</v>
      </c>
      <c r="R191" t="n">
        <v>95.5</v>
      </c>
      <c r="S191" t="n">
        <v>57.64</v>
      </c>
      <c r="T191" t="n">
        <v>16708.48</v>
      </c>
      <c r="U191" t="n">
        <v>0.6</v>
      </c>
      <c r="V191" t="n">
        <v>0.86</v>
      </c>
      <c r="W191" t="n">
        <v>6.86</v>
      </c>
      <c r="X191" t="n">
        <v>1.02</v>
      </c>
      <c r="Y191" t="n">
        <v>1</v>
      </c>
      <c r="Z191" t="n">
        <v>10</v>
      </c>
    </row>
    <row r="192">
      <c r="A192" t="n">
        <v>33</v>
      </c>
      <c r="B192" t="n">
        <v>140</v>
      </c>
      <c r="C192" t="inlineStr">
        <is>
          <t xml:space="preserve">CONCLUIDO	</t>
        </is>
      </c>
      <c r="D192" t="n">
        <v>3.3954</v>
      </c>
      <c r="E192" t="n">
        <v>29.45</v>
      </c>
      <c r="F192" t="n">
        <v>24.72</v>
      </c>
      <c r="G192" t="n">
        <v>42.38</v>
      </c>
      <c r="H192" t="n">
        <v>0.57</v>
      </c>
      <c r="I192" t="n">
        <v>35</v>
      </c>
      <c r="J192" t="n">
        <v>290.45</v>
      </c>
      <c r="K192" t="n">
        <v>60.56</v>
      </c>
      <c r="L192" t="n">
        <v>9.25</v>
      </c>
      <c r="M192" t="n">
        <v>33</v>
      </c>
      <c r="N192" t="n">
        <v>80.64</v>
      </c>
      <c r="O192" t="n">
        <v>36055.83</v>
      </c>
      <c r="P192" t="n">
        <v>431.33</v>
      </c>
      <c r="Q192" t="n">
        <v>452.6</v>
      </c>
      <c r="R192" t="n">
        <v>94.81999999999999</v>
      </c>
      <c r="S192" t="n">
        <v>57.64</v>
      </c>
      <c r="T192" t="n">
        <v>16375.26</v>
      </c>
      <c r="U192" t="n">
        <v>0.61</v>
      </c>
      <c r="V192" t="n">
        <v>0.86</v>
      </c>
      <c r="W192" t="n">
        <v>6.85</v>
      </c>
      <c r="X192" t="n">
        <v>1</v>
      </c>
      <c r="Y192" t="n">
        <v>1</v>
      </c>
      <c r="Z192" t="n">
        <v>10</v>
      </c>
    </row>
    <row r="193">
      <c r="A193" t="n">
        <v>34</v>
      </c>
      <c r="B193" t="n">
        <v>140</v>
      </c>
      <c r="C193" t="inlineStr">
        <is>
          <t xml:space="preserve">CONCLUIDO	</t>
        </is>
      </c>
      <c r="D193" t="n">
        <v>3.4096</v>
      </c>
      <c r="E193" t="n">
        <v>29.33</v>
      </c>
      <c r="F193" t="n">
        <v>24.65</v>
      </c>
      <c r="G193" t="n">
        <v>43.5</v>
      </c>
      <c r="H193" t="n">
        <v>0.58</v>
      </c>
      <c r="I193" t="n">
        <v>34</v>
      </c>
      <c r="J193" t="n">
        <v>290.96</v>
      </c>
      <c r="K193" t="n">
        <v>60.56</v>
      </c>
      <c r="L193" t="n">
        <v>9.5</v>
      </c>
      <c r="M193" t="n">
        <v>32</v>
      </c>
      <c r="N193" t="n">
        <v>80.90000000000001</v>
      </c>
      <c r="O193" t="n">
        <v>36118.68</v>
      </c>
      <c r="P193" t="n">
        <v>429.7</v>
      </c>
      <c r="Q193" t="n">
        <v>452.63</v>
      </c>
      <c r="R193" t="n">
        <v>92.48999999999999</v>
      </c>
      <c r="S193" t="n">
        <v>57.64</v>
      </c>
      <c r="T193" t="n">
        <v>15215.07</v>
      </c>
      <c r="U193" t="n">
        <v>0.62</v>
      </c>
      <c r="V193" t="n">
        <v>0.86</v>
      </c>
      <c r="W193" t="n">
        <v>6.85</v>
      </c>
      <c r="X193" t="n">
        <v>0.93</v>
      </c>
      <c r="Y193" t="n">
        <v>1</v>
      </c>
      <c r="Z193" t="n">
        <v>10</v>
      </c>
    </row>
    <row r="194">
      <c r="A194" t="n">
        <v>35</v>
      </c>
      <c r="B194" t="n">
        <v>140</v>
      </c>
      <c r="C194" t="inlineStr">
        <is>
          <t xml:space="preserve">CONCLUIDO	</t>
        </is>
      </c>
      <c r="D194" t="n">
        <v>3.417</v>
      </c>
      <c r="E194" t="n">
        <v>29.27</v>
      </c>
      <c r="F194" t="n">
        <v>24.64</v>
      </c>
      <c r="G194" t="n">
        <v>44.8</v>
      </c>
      <c r="H194" t="n">
        <v>0.6</v>
      </c>
      <c r="I194" t="n">
        <v>33</v>
      </c>
      <c r="J194" t="n">
        <v>291.47</v>
      </c>
      <c r="K194" t="n">
        <v>60.56</v>
      </c>
      <c r="L194" t="n">
        <v>9.75</v>
      </c>
      <c r="M194" t="n">
        <v>31</v>
      </c>
      <c r="N194" t="n">
        <v>81.16</v>
      </c>
      <c r="O194" t="n">
        <v>36181.64</v>
      </c>
      <c r="P194" t="n">
        <v>429.79</v>
      </c>
      <c r="Q194" t="n">
        <v>452.57</v>
      </c>
      <c r="R194" t="n">
        <v>92.23999999999999</v>
      </c>
      <c r="S194" t="n">
        <v>57.64</v>
      </c>
      <c r="T194" t="n">
        <v>15094.91</v>
      </c>
      <c r="U194" t="n">
        <v>0.62</v>
      </c>
      <c r="V194" t="n">
        <v>0.86</v>
      </c>
      <c r="W194" t="n">
        <v>6.85</v>
      </c>
      <c r="X194" t="n">
        <v>0.92</v>
      </c>
      <c r="Y194" t="n">
        <v>1</v>
      </c>
      <c r="Z194" t="n">
        <v>10</v>
      </c>
    </row>
    <row r="195">
      <c r="A195" t="n">
        <v>36</v>
      </c>
      <c r="B195" t="n">
        <v>140</v>
      </c>
      <c r="C195" t="inlineStr">
        <is>
          <t xml:space="preserve">CONCLUIDO	</t>
        </is>
      </c>
      <c r="D195" t="n">
        <v>3.4262</v>
      </c>
      <c r="E195" t="n">
        <v>29.19</v>
      </c>
      <c r="F195" t="n">
        <v>24.61</v>
      </c>
      <c r="G195" t="n">
        <v>46.15</v>
      </c>
      <c r="H195" t="n">
        <v>0.61</v>
      </c>
      <c r="I195" t="n">
        <v>32</v>
      </c>
      <c r="J195" t="n">
        <v>291.98</v>
      </c>
      <c r="K195" t="n">
        <v>60.56</v>
      </c>
      <c r="L195" t="n">
        <v>10</v>
      </c>
      <c r="M195" t="n">
        <v>30</v>
      </c>
      <c r="N195" t="n">
        <v>81.42</v>
      </c>
      <c r="O195" t="n">
        <v>36244.71</v>
      </c>
      <c r="P195" t="n">
        <v>429.28</v>
      </c>
      <c r="Q195" t="n">
        <v>452.59</v>
      </c>
      <c r="R195" t="n">
        <v>91.29000000000001</v>
      </c>
      <c r="S195" t="n">
        <v>57.64</v>
      </c>
      <c r="T195" t="n">
        <v>14622.29</v>
      </c>
      <c r="U195" t="n">
        <v>0.63</v>
      </c>
      <c r="V195" t="n">
        <v>0.86</v>
      </c>
      <c r="W195" t="n">
        <v>6.85</v>
      </c>
      <c r="X195" t="n">
        <v>0.89</v>
      </c>
      <c r="Y195" t="n">
        <v>1</v>
      </c>
      <c r="Z195" t="n">
        <v>10</v>
      </c>
    </row>
    <row r="196">
      <c r="A196" t="n">
        <v>37</v>
      </c>
      <c r="B196" t="n">
        <v>140</v>
      </c>
      <c r="C196" t="inlineStr">
        <is>
          <t xml:space="preserve">CONCLUIDO	</t>
        </is>
      </c>
      <c r="D196" t="n">
        <v>3.4342</v>
      </c>
      <c r="E196" t="n">
        <v>29.12</v>
      </c>
      <c r="F196" t="n">
        <v>24.6</v>
      </c>
      <c r="G196" t="n">
        <v>47.61</v>
      </c>
      <c r="H196" t="n">
        <v>0.62</v>
      </c>
      <c r="I196" t="n">
        <v>31</v>
      </c>
      <c r="J196" t="n">
        <v>292.49</v>
      </c>
      <c r="K196" t="n">
        <v>60.56</v>
      </c>
      <c r="L196" t="n">
        <v>10.25</v>
      </c>
      <c r="M196" t="n">
        <v>29</v>
      </c>
      <c r="N196" t="n">
        <v>81.68000000000001</v>
      </c>
      <c r="O196" t="n">
        <v>36307.88</v>
      </c>
      <c r="P196" t="n">
        <v>428.96</v>
      </c>
      <c r="Q196" t="n">
        <v>452.58</v>
      </c>
      <c r="R196" t="n">
        <v>90.78</v>
      </c>
      <c r="S196" t="n">
        <v>57.64</v>
      </c>
      <c r="T196" t="n">
        <v>14372.09</v>
      </c>
      <c r="U196" t="n">
        <v>0.63</v>
      </c>
      <c r="V196" t="n">
        <v>0.86</v>
      </c>
      <c r="W196" t="n">
        <v>6.85</v>
      </c>
      <c r="X196" t="n">
        <v>0.87</v>
      </c>
      <c r="Y196" t="n">
        <v>1</v>
      </c>
      <c r="Z196" t="n">
        <v>10</v>
      </c>
    </row>
    <row r="197">
      <c r="A197" t="n">
        <v>38</v>
      </c>
      <c r="B197" t="n">
        <v>140</v>
      </c>
      <c r="C197" t="inlineStr">
        <is>
          <t xml:space="preserve">CONCLUIDO	</t>
        </is>
      </c>
      <c r="D197" t="n">
        <v>3.4368</v>
      </c>
      <c r="E197" t="n">
        <v>29.1</v>
      </c>
      <c r="F197" t="n">
        <v>24.58</v>
      </c>
      <c r="G197" t="n">
        <v>47.57</v>
      </c>
      <c r="H197" t="n">
        <v>0.64</v>
      </c>
      <c r="I197" t="n">
        <v>31</v>
      </c>
      <c r="J197" t="n">
        <v>293</v>
      </c>
      <c r="K197" t="n">
        <v>60.56</v>
      </c>
      <c r="L197" t="n">
        <v>10.5</v>
      </c>
      <c r="M197" t="n">
        <v>29</v>
      </c>
      <c r="N197" t="n">
        <v>81.95</v>
      </c>
      <c r="O197" t="n">
        <v>36371.17</v>
      </c>
      <c r="P197" t="n">
        <v>428.55</v>
      </c>
      <c r="Q197" t="n">
        <v>452.6</v>
      </c>
      <c r="R197" t="n">
        <v>90.23</v>
      </c>
      <c r="S197" t="n">
        <v>57.64</v>
      </c>
      <c r="T197" t="n">
        <v>14098.35</v>
      </c>
      <c r="U197" t="n">
        <v>0.64</v>
      </c>
      <c r="V197" t="n">
        <v>0.86</v>
      </c>
      <c r="W197" t="n">
        <v>6.84</v>
      </c>
      <c r="X197" t="n">
        <v>0.85</v>
      </c>
      <c r="Y197" t="n">
        <v>1</v>
      </c>
      <c r="Z197" t="n">
        <v>10</v>
      </c>
    </row>
    <row r="198">
      <c r="A198" t="n">
        <v>39</v>
      </c>
      <c r="B198" t="n">
        <v>140</v>
      </c>
      <c r="C198" t="inlineStr">
        <is>
          <t xml:space="preserve">CONCLUIDO	</t>
        </is>
      </c>
      <c r="D198" t="n">
        <v>3.4441</v>
      </c>
      <c r="E198" t="n">
        <v>29.04</v>
      </c>
      <c r="F198" t="n">
        <v>24.57</v>
      </c>
      <c r="G198" t="n">
        <v>49.13</v>
      </c>
      <c r="H198" t="n">
        <v>0.65</v>
      </c>
      <c r="I198" t="n">
        <v>30</v>
      </c>
      <c r="J198" t="n">
        <v>293.52</v>
      </c>
      <c r="K198" t="n">
        <v>60.56</v>
      </c>
      <c r="L198" t="n">
        <v>10.75</v>
      </c>
      <c r="M198" t="n">
        <v>28</v>
      </c>
      <c r="N198" t="n">
        <v>82.20999999999999</v>
      </c>
      <c r="O198" t="n">
        <v>36434.56</v>
      </c>
      <c r="P198" t="n">
        <v>428.54</v>
      </c>
      <c r="Q198" t="n">
        <v>452.66</v>
      </c>
      <c r="R198" t="n">
        <v>89.7</v>
      </c>
      <c r="S198" t="n">
        <v>57.64</v>
      </c>
      <c r="T198" t="n">
        <v>13839.17</v>
      </c>
      <c r="U198" t="n">
        <v>0.64</v>
      </c>
      <c r="V198" t="n">
        <v>0.86</v>
      </c>
      <c r="W198" t="n">
        <v>6.84</v>
      </c>
      <c r="X198" t="n">
        <v>0.84</v>
      </c>
      <c r="Y198" t="n">
        <v>1</v>
      </c>
      <c r="Z198" t="n">
        <v>10</v>
      </c>
    </row>
    <row r="199">
      <c r="A199" t="n">
        <v>40</v>
      </c>
      <c r="B199" t="n">
        <v>140</v>
      </c>
      <c r="C199" t="inlineStr">
        <is>
          <t xml:space="preserve">CONCLUIDO	</t>
        </is>
      </c>
      <c r="D199" t="n">
        <v>3.4546</v>
      </c>
      <c r="E199" t="n">
        <v>28.95</v>
      </c>
      <c r="F199" t="n">
        <v>24.53</v>
      </c>
      <c r="G199" t="n">
        <v>50.75</v>
      </c>
      <c r="H199" t="n">
        <v>0.67</v>
      </c>
      <c r="I199" t="n">
        <v>29</v>
      </c>
      <c r="J199" t="n">
        <v>294.03</v>
      </c>
      <c r="K199" t="n">
        <v>60.56</v>
      </c>
      <c r="L199" t="n">
        <v>11</v>
      </c>
      <c r="M199" t="n">
        <v>27</v>
      </c>
      <c r="N199" t="n">
        <v>82.48</v>
      </c>
      <c r="O199" t="n">
        <v>36498.06</v>
      </c>
      <c r="P199" t="n">
        <v>427.6</v>
      </c>
      <c r="Q199" t="n">
        <v>452.7</v>
      </c>
      <c r="R199" t="n">
        <v>88.63</v>
      </c>
      <c r="S199" t="n">
        <v>57.64</v>
      </c>
      <c r="T199" t="n">
        <v>13305.91</v>
      </c>
      <c r="U199" t="n">
        <v>0.65</v>
      </c>
      <c r="V199" t="n">
        <v>0.86</v>
      </c>
      <c r="W199" t="n">
        <v>6.84</v>
      </c>
      <c r="X199" t="n">
        <v>0.8</v>
      </c>
      <c r="Y199" t="n">
        <v>1</v>
      </c>
      <c r="Z199" t="n">
        <v>10</v>
      </c>
    </row>
    <row r="200">
      <c r="A200" t="n">
        <v>41</v>
      </c>
      <c r="B200" t="n">
        <v>140</v>
      </c>
      <c r="C200" t="inlineStr">
        <is>
          <t xml:space="preserve">CONCLUIDO	</t>
        </is>
      </c>
      <c r="D200" t="n">
        <v>3.4533</v>
      </c>
      <c r="E200" t="n">
        <v>28.96</v>
      </c>
      <c r="F200" t="n">
        <v>24.54</v>
      </c>
      <c r="G200" t="n">
        <v>50.78</v>
      </c>
      <c r="H200" t="n">
        <v>0.68</v>
      </c>
      <c r="I200" t="n">
        <v>29</v>
      </c>
      <c r="J200" t="n">
        <v>294.55</v>
      </c>
      <c r="K200" t="n">
        <v>60.56</v>
      </c>
      <c r="L200" t="n">
        <v>11.25</v>
      </c>
      <c r="M200" t="n">
        <v>27</v>
      </c>
      <c r="N200" t="n">
        <v>82.73999999999999</v>
      </c>
      <c r="O200" t="n">
        <v>36561.67</v>
      </c>
      <c r="P200" t="n">
        <v>427.97</v>
      </c>
      <c r="Q200" t="n">
        <v>452.61</v>
      </c>
      <c r="R200" t="n">
        <v>89.01000000000001</v>
      </c>
      <c r="S200" t="n">
        <v>57.64</v>
      </c>
      <c r="T200" t="n">
        <v>13497.48</v>
      </c>
      <c r="U200" t="n">
        <v>0.65</v>
      </c>
      <c r="V200" t="n">
        <v>0.86</v>
      </c>
      <c r="W200" t="n">
        <v>6.84</v>
      </c>
      <c r="X200" t="n">
        <v>0.82</v>
      </c>
      <c r="Y200" t="n">
        <v>1</v>
      </c>
      <c r="Z200" t="n">
        <v>10</v>
      </c>
    </row>
    <row r="201">
      <c r="A201" t="n">
        <v>42</v>
      </c>
      <c r="B201" t="n">
        <v>140</v>
      </c>
      <c r="C201" t="inlineStr">
        <is>
          <t xml:space="preserve">CONCLUIDO	</t>
        </is>
      </c>
      <c r="D201" t="n">
        <v>3.4665</v>
      </c>
      <c r="E201" t="n">
        <v>28.85</v>
      </c>
      <c r="F201" t="n">
        <v>24.48</v>
      </c>
      <c r="G201" t="n">
        <v>52.47</v>
      </c>
      <c r="H201" t="n">
        <v>0.6899999999999999</v>
      </c>
      <c r="I201" t="n">
        <v>28</v>
      </c>
      <c r="J201" t="n">
        <v>295.06</v>
      </c>
      <c r="K201" t="n">
        <v>60.56</v>
      </c>
      <c r="L201" t="n">
        <v>11.5</v>
      </c>
      <c r="M201" t="n">
        <v>26</v>
      </c>
      <c r="N201" t="n">
        <v>83.01000000000001</v>
      </c>
      <c r="O201" t="n">
        <v>36625.39</v>
      </c>
      <c r="P201" t="n">
        <v>426.92</v>
      </c>
      <c r="Q201" t="n">
        <v>452.6</v>
      </c>
      <c r="R201" t="n">
        <v>87.05</v>
      </c>
      <c r="S201" t="n">
        <v>57.64</v>
      </c>
      <c r="T201" t="n">
        <v>12524.13</v>
      </c>
      <c r="U201" t="n">
        <v>0.66</v>
      </c>
      <c r="V201" t="n">
        <v>0.87</v>
      </c>
      <c r="W201" t="n">
        <v>6.84</v>
      </c>
      <c r="X201" t="n">
        <v>0.76</v>
      </c>
      <c r="Y201" t="n">
        <v>1</v>
      </c>
      <c r="Z201" t="n">
        <v>10</v>
      </c>
    </row>
    <row r="202">
      <c r="A202" t="n">
        <v>43</v>
      </c>
      <c r="B202" t="n">
        <v>140</v>
      </c>
      <c r="C202" t="inlineStr">
        <is>
          <t xml:space="preserve">CONCLUIDO	</t>
        </is>
      </c>
      <c r="D202" t="n">
        <v>3.4743</v>
      </c>
      <c r="E202" t="n">
        <v>28.78</v>
      </c>
      <c r="F202" t="n">
        <v>24.47</v>
      </c>
      <c r="G202" t="n">
        <v>54.38</v>
      </c>
      <c r="H202" t="n">
        <v>0.71</v>
      </c>
      <c r="I202" t="n">
        <v>27</v>
      </c>
      <c r="J202" t="n">
        <v>295.58</v>
      </c>
      <c r="K202" t="n">
        <v>60.56</v>
      </c>
      <c r="L202" t="n">
        <v>11.75</v>
      </c>
      <c r="M202" t="n">
        <v>25</v>
      </c>
      <c r="N202" t="n">
        <v>83.28</v>
      </c>
      <c r="O202" t="n">
        <v>36689.22</v>
      </c>
      <c r="P202" t="n">
        <v>426.6</v>
      </c>
      <c r="Q202" t="n">
        <v>452.63</v>
      </c>
      <c r="R202" t="n">
        <v>86.77</v>
      </c>
      <c r="S202" t="n">
        <v>57.64</v>
      </c>
      <c r="T202" t="n">
        <v>12389.91</v>
      </c>
      <c r="U202" t="n">
        <v>0.66</v>
      </c>
      <c r="V202" t="n">
        <v>0.87</v>
      </c>
      <c r="W202" t="n">
        <v>6.84</v>
      </c>
      <c r="X202" t="n">
        <v>0.75</v>
      </c>
      <c r="Y202" t="n">
        <v>1</v>
      </c>
      <c r="Z202" t="n">
        <v>10</v>
      </c>
    </row>
    <row r="203">
      <c r="A203" t="n">
        <v>44</v>
      </c>
      <c r="B203" t="n">
        <v>140</v>
      </c>
      <c r="C203" t="inlineStr">
        <is>
          <t xml:space="preserve">CONCLUIDO	</t>
        </is>
      </c>
      <c r="D203" t="n">
        <v>3.4757</v>
      </c>
      <c r="E203" t="n">
        <v>28.77</v>
      </c>
      <c r="F203" t="n">
        <v>24.46</v>
      </c>
      <c r="G203" t="n">
        <v>54.36</v>
      </c>
      <c r="H203" t="n">
        <v>0.72</v>
      </c>
      <c r="I203" t="n">
        <v>27</v>
      </c>
      <c r="J203" t="n">
        <v>296.1</v>
      </c>
      <c r="K203" t="n">
        <v>60.56</v>
      </c>
      <c r="L203" t="n">
        <v>12</v>
      </c>
      <c r="M203" t="n">
        <v>25</v>
      </c>
      <c r="N203" t="n">
        <v>83.54000000000001</v>
      </c>
      <c r="O203" t="n">
        <v>36753.16</v>
      </c>
      <c r="P203" t="n">
        <v>426.34</v>
      </c>
      <c r="Q203" t="n">
        <v>452.61</v>
      </c>
      <c r="R203" t="n">
        <v>86.28</v>
      </c>
      <c r="S203" t="n">
        <v>57.64</v>
      </c>
      <c r="T203" t="n">
        <v>12141.6</v>
      </c>
      <c r="U203" t="n">
        <v>0.67</v>
      </c>
      <c r="V203" t="n">
        <v>0.87</v>
      </c>
      <c r="W203" t="n">
        <v>6.84</v>
      </c>
      <c r="X203" t="n">
        <v>0.73</v>
      </c>
      <c r="Y203" t="n">
        <v>1</v>
      </c>
      <c r="Z203" t="n">
        <v>10</v>
      </c>
    </row>
    <row r="204">
      <c r="A204" t="n">
        <v>45</v>
      </c>
      <c r="B204" t="n">
        <v>140</v>
      </c>
      <c r="C204" t="inlineStr">
        <is>
          <t xml:space="preserve">CONCLUIDO	</t>
        </is>
      </c>
      <c r="D204" t="n">
        <v>3.4834</v>
      </c>
      <c r="E204" t="n">
        <v>28.71</v>
      </c>
      <c r="F204" t="n">
        <v>24.45</v>
      </c>
      <c r="G204" t="n">
        <v>56.42</v>
      </c>
      <c r="H204" t="n">
        <v>0.74</v>
      </c>
      <c r="I204" t="n">
        <v>26</v>
      </c>
      <c r="J204" t="n">
        <v>296.62</v>
      </c>
      <c r="K204" t="n">
        <v>60.56</v>
      </c>
      <c r="L204" t="n">
        <v>12.25</v>
      </c>
      <c r="M204" t="n">
        <v>24</v>
      </c>
      <c r="N204" t="n">
        <v>83.81</v>
      </c>
      <c r="O204" t="n">
        <v>36817.22</v>
      </c>
      <c r="P204" t="n">
        <v>426.04</v>
      </c>
      <c r="Q204" t="n">
        <v>452.59</v>
      </c>
      <c r="R204" t="n">
        <v>85.97</v>
      </c>
      <c r="S204" t="n">
        <v>57.64</v>
      </c>
      <c r="T204" t="n">
        <v>11994.73</v>
      </c>
      <c r="U204" t="n">
        <v>0.67</v>
      </c>
      <c r="V204" t="n">
        <v>0.87</v>
      </c>
      <c r="W204" t="n">
        <v>6.83</v>
      </c>
      <c r="X204" t="n">
        <v>0.72</v>
      </c>
      <c r="Y204" t="n">
        <v>1</v>
      </c>
      <c r="Z204" t="n">
        <v>10</v>
      </c>
    </row>
    <row r="205">
      <c r="A205" t="n">
        <v>46</v>
      </c>
      <c r="B205" t="n">
        <v>140</v>
      </c>
      <c r="C205" t="inlineStr">
        <is>
          <t xml:space="preserve">CONCLUIDO	</t>
        </is>
      </c>
      <c r="D205" t="n">
        <v>3.4838</v>
      </c>
      <c r="E205" t="n">
        <v>28.7</v>
      </c>
      <c r="F205" t="n">
        <v>24.45</v>
      </c>
      <c r="G205" t="n">
        <v>56.41</v>
      </c>
      <c r="H205" t="n">
        <v>0.75</v>
      </c>
      <c r="I205" t="n">
        <v>26</v>
      </c>
      <c r="J205" t="n">
        <v>297.14</v>
      </c>
      <c r="K205" t="n">
        <v>60.56</v>
      </c>
      <c r="L205" t="n">
        <v>12.5</v>
      </c>
      <c r="M205" t="n">
        <v>24</v>
      </c>
      <c r="N205" t="n">
        <v>84.08</v>
      </c>
      <c r="O205" t="n">
        <v>36881.39</v>
      </c>
      <c r="P205" t="n">
        <v>425.96</v>
      </c>
      <c r="Q205" t="n">
        <v>452.61</v>
      </c>
      <c r="R205" t="n">
        <v>85.66</v>
      </c>
      <c r="S205" t="n">
        <v>57.64</v>
      </c>
      <c r="T205" t="n">
        <v>11838.77</v>
      </c>
      <c r="U205" t="n">
        <v>0.67</v>
      </c>
      <c r="V205" t="n">
        <v>0.87</v>
      </c>
      <c r="W205" t="n">
        <v>6.84</v>
      </c>
      <c r="X205" t="n">
        <v>0.72</v>
      </c>
      <c r="Y205" t="n">
        <v>1</v>
      </c>
      <c r="Z205" t="n">
        <v>10</v>
      </c>
    </row>
    <row r="206">
      <c r="A206" t="n">
        <v>47</v>
      </c>
      <c r="B206" t="n">
        <v>140</v>
      </c>
      <c r="C206" t="inlineStr">
        <is>
          <t xml:space="preserve">CONCLUIDO	</t>
        </is>
      </c>
      <c r="D206" t="n">
        <v>3.4915</v>
      </c>
      <c r="E206" t="n">
        <v>28.64</v>
      </c>
      <c r="F206" t="n">
        <v>24.43</v>
      </c>
      <c r="G206" t="n">
        <v>58.64</v>
      </c>
      <c r="H206" t="n">
        <v>0.76</v>
      </c>
      <c r="I206" t="n">
        <v>25</v>
      </c>
      <c r="J206" t="n">
        <v>297.66</v>
      </c>
      <c r="K206" t="n">
        <v>60.56</v>
      </c>
      <c r="L206" t="n">
        <v>12.75</v>
      </c>
      <c r="M206" t="n">
        <v>23</v>
      </c>
      <c r="N206" t="n">
        <v>84.36</v>
      </c>
      <c r="O206" t="n">
        <v>36945.67</v>
      </c>
      <c r="P206" t="n">
        <v>425.82</v>
      </c>
      <c r="Q206" t="n">
        <v>452.68</v>
      </c>
      <c r="R206" t="n">
        <v>85.37</v>
      </c>
      <c r="S206" t="n">
        <v>57.64</v>
      </c>
      <c r="T206" t="n">
        <v>11697.61</v>
      </c>
      <c r="U206" t="n">
        <v>0.68</v>
      </c>
      <c r="V206" t="n">
        <v>0.87</v>
      </c>
      <c r="W206" t="n">
        <v>6.84</v>
      </c>
      <c r="X206" t="n">
        <v>0.71</v>
      </c>
      <c r="Y206" t="n">
        <v>1</v>
      </c>
      <c r="Z206" t="n">
        <v>10</v>
      </c>
    </row>
    <row r="207">
      <c r="A207" t="n">
        <v>48</v>
      </c>
      <c r="B207" t="n">
        <v>140</v>
      </c>
      <c r="C207" t="inlineStr">
        <is>
          <t xml:space="preserve">CONCLUIDO	</t>
        </is>
      </c>
      <c r="D207" t="n">
        <v>3.4911</v>
      </c>
      <c r="E207" t="n">
        <v>28.64</v>
      </c>
      <c r="F207" t="n">
        <v>24.44</v>
      </c>
      <c r="G207" t="n">
        <v>58.65</v>
      </c>
      <c r="H207" t="n">
        <v>0.78</v>
      </c>
      <c r="I207" t="n">
        <v>25</v>
      </c>
      <c r="J207" t="n">
        <v>298.18</v>
      </c>
      <c r="K207" t="n">
        <v>60.56</v>
      </c>
      <c r="L207" t="n">
        <v>13</v>
      </c>
      <c r="M207" t="n">
        <v>23</v>
      </c>
      <c r="N207" t="n">
        <v>84.63</v>
      </c>
      <c r="O207" t="n">
        <v>37010.06</v>
      </c>
      <c r="P207" t="n">
        <v>425.88</v>
      </c>
      <c r="Q207" t="n">
        <v>452.6</v>
      </c>
      <c r="R207" t="n">
        <v>85.45</v>
      </c>
      <c r="S207" t="n">
        <v>57.64</v>
      </c>
      <c r="T207" t="n">
        <v>11735.89</v>
      </c>
      <c r="U207" t="n">
        <v>0.67</v>
      </c>
      <c r="V207" t="n">
        <v>0.87</v>
      </c>
      <c r="W207" t="n">
        <v>6.84</v>
      </c>
      <c r="X207" t="n">
        <v>0.71</v>
      </c>
      <c r="Y207" t="n">
        <v>1</v>
      </c>
      <c r="Z207" t="n">
        <v>10</v>
      </c>
    </row>
    <row r="208">
      <c r="A208" t="n">
        <v>49</v>
      </c>
      <c r="B208" t="n">
        <v>140</v>
      </c>
      <c r="C208" t="inlineStr">
        <is>
          <t xml:space="preserve">CONCLUIDO	</t>
        </is>
      </c>
      <c r="D208" t="n">
        <v>3.5059</v>
      </c>
      <c r="E208" t="n">
        <v>28.52</v>
      </c>
      <c r="F208" t="n">
        <v>24.37</v>
      </c>
      <c r="G208" t="n">
        <v>60.92</v>
      </c>
      <c r="H208" t="n">
        <v>0.79</v>
      </c>
      <c r="I208" t="n">
        <v>24</v>
      </c>
      <c r="J208" t="n">
        <v>298.71</v>
      </c>
      <c r="K208" t="n">
        <v>60.56</v>
      </c>
      <c r="L208" t="n">
        <v>13.25</v>
      </c>
      <c r="M208" t="n">
        <v>22</v>
      </c>
      <c r="N208" t="n">
        <v>84.90000000000001</v>
      </c>
      <c r="O208" t="n">
        <v>37074.57</v>
      </c>
      <c r="P208" t="n">
        <v>424.88</v>
      </c>
      <c r="Q208" t="n">
        <v>452.62</v>
      </c>
      <c r="R208" t="n">
        <v>83.34</v>
      </c>
      <c r="S208" t="n">
        <v>57.64</v>
      </c>
      <c r="T208" t="n">
        <v>10685.67</v>
      </c>
      <c r="U208" t="n">
        <v>0.6899999999999999</v>
      </c>
      <c r="V208" t="n">
        <v>0.87</v>
      </c>
      <c r="W208" t="n">
        <v>6.83</v>
      </c>
      <c r="X208" t="n">
        <v>0.64</v>
      </c>
      <c r="Y208" t="n">
        <v>1</v>
      </c>
      <c r="Z208" t="n">
        <v>10</v>
      </c>
    </row>
    <row r="209">
      <c r="A209" t="n">
        <v>50</v>
      </c>
      <c r="B209" t="n">
        <v>140</v>
      </c>
      <c r="C209" t="inlineStr">
        <is>
          <t xml:space="preserve">CONCLUIDO	</t>
        </is>
      </c>
      <c r="D209" t="n">
        <v>3.5048</v>
      </c>
      <c r="E209" t="n">
        <v>28.53</v>
      </c>
      <c r="F209" t="n">
        <v>24.38</v>
      </c>
      <c r="G209" t="n">
        <v>60.95</v>
      </c>
      <c r="H209" t="n">
        <v>0.8</v>
      </c>
      <c r="I209" t="n">
        <v>24</v>
      </c>
      <c r="J209" t="n">
        <v>299.23</v>
      </c>
      <c r="K209" t="n">
        <v>60.56</v>
      </c>
      <c r="L209" t="n">
        <v>13.5</v>
      </c>
      <c r="M209" t="n">
        <v>22</v>
      </c>
      <c r="N209" t="n">
        <v>85.18000000000001</v>
      </c>
      <c r="O209" t="n">
        <v>37139.2</v>
      </c>
      <c r="P209" t="n">
        <v>425.26</v>
      </c>
      <c r="Q209" t="n">
        <v>452.63</v>
      </c>
      <c r="R209" t="n">
        <v>83.73</v>
      </c>
      <c r="S209" t="n">
        <v>57.64</v>
      </c>
      <c r="T209" t="n">
        <v>10881.37</v>
      </c>
      <c r="U209" t="n">
        <v>0.6899999999999999</v>
      </c>
      <c r="V209" t="n">
        <v>0.87</v>
      </c>
      <c r="W209" t="n">
        <v>6.83</v>
      </c>
      <c r="X209" t="n">
        <v>0.65</v>
      </c>
      <c r="Y209" t="n">
        <v>1</v>
      </c>
      <c r="Z209" t="n">
        <v>10</v>
      </c>
    </row>
    <row r="210">
      <c r="A210" t="n">
        <v>51</v>
      </c>
      <c r="B210" t="n">
        <v>140</v>
      </c>
      <c r="C210" t="inlineStr">
        <is>
          <t xml:space="preserve">CONCLUIDO	</t>
        </is>
      </c>
      <c r="D210" t="n">
        <v>3.503</v>
      </c>
      <c r="E210" t="n">
        <v>28.55</v>
      </c>
      <c r="F210" t="n">
        <v>24.39</v>
      </c>
      <c r="G210" t="n">
        <v>60.98</v>
      </c>
      <c r="H210" t="n">
        <v>0.82</v>
      </c>
      <c r="I210" t="n">
        <v>24</v>
      </c>
      <c r="J210" t="n">
        <v>299.76</v>
      </c>
      <c r="K210" t="n">
        <v>60.56</v>
      </c>
      <c r="L210" t="n">
        <v>13.75</v>
      </c>
      <c r="M210" t="n">
        <v>22</v>
      </c>
      <c r="N210" t="n">
        <v>85.45</v>
      </c>
      <c r="O210" t="n">
        <v>37204.07</v>
      </c>
      <c r="P210" t="n">
        <v>425.1</v>
      </c>
      <c r="Q210" t="n">
        <v>452.57</v>
      </c>
      <c r="R210" t="n">
        <v>84.06999999999999</v>
      </c>
      <c r="S210" t="n">
        <v>57.64</v>
      </c>
      <c r="T210" t="n">
        <v>11052.23</v>
      </c>
      <c r="U210" t="n">
        <v>0.6899999999999999</v>
      </c>
      <c r="V210" t="n">
        <v>0.87</v>
      </c>
      <c r="W210" t="n">
        <v>6.84</v>
      </c>
      <c r="X210" t="n">
        <v>0.67</v>
      </c>
      <c r="Y210" t="n">
        <v>1</v>
      </c>
      <c r="Z210" t="n">
        <v>10</v>
      </c>
    </row>
    <row r="211">
      <c r="A211" t="n">
        <v>52</v>
      </c>
      <c r="B211" t="n">
        <v>140</v>
      </c>
      <c r="C211" t="inlineStr">
        <is>
          <t xml:space="preserve">CONCLUIDO	</t>
        </is>
      </c>
      <c r="D211" t="n">
        <v>3.5143</v>
      </c>
      <c r="E211" t="n">
        <v>28.46</v>
      </c>
      <c r="F211" t="n">
        <v>24.35</v>
      </c>
      <c r="G211" t="n">
        <v>63.53</v>
      </c>
      <c r="H211" t="n">
        <v>0.83</v>
      </c>
      <c r="I211" t="n">
        <v>23</v>
      </c>
      <c r="J211" t="n">
        <v>300.28</v>
      </c>
      <c r="K211" t="n">
        <v>60.56</v>
      </c>
      <c r="L211" t="n">
        <v>14</v>
      </c>
      <c r="M211" t="n">
        <v>21</v>
      </c>
      <c r="N211" t="n">
        <v>85.73</v>
      </c>
      <c r="O211" t="n">
        <v>37268.93</v>
      </c>
      <c r="P211" t="n">
        <v>424.52</v>
      </c>
      <c r="Q211" t="n">
        <v>452.6</v>
      </c>
      <c r="R211" t="n">
        <v>82.87</v>
      </c>
      <c r="S211" t="n">
        <v>57.64</v>
      </c>
      <c r="T211" t="n">
        <v>10457.81</v>
      </c>
      <c r="U211" t="n">
        <v>0.7</v>
      </c>
      <c r="V211" t="n">
        <v>0.87</v>
      </c>
      <c r="W211" t="n">
        <v>6.83</v>
      </c>
      <c r="X211" t="n">
        <v>0.63</v>
      </c>
      <c r="Y211" t="n">
        <v>1</v>
      </c>
      <c r="Z211" t="n">
        <v>10</v>
      </c>
    </row>
    <row r="212">
      <c r="A212" t="n">
        <v>53</v>
      </c>
      <c r="B212" t="n">
        <v>140</v>
      </c>
      <c r="C212" t="inlineStr">
        <is>
          <t xml:space="preserve">CONCLUIDO	</t>
        </is>
      </c>
      <c r="D212" t="n">
        <v>3.5162</v>
      </c>
      <c r="E212" t="n">
        <v>28.44</v>
      </c>
      <c r="F212" t="n">
        <v>24.34</v>
      </c>
      <c r="G212" t="n">
        <v>63.49</v>
      </c>
      <c r="H212" t="n">
        <v>0.84</v>
      </c>
      <c r="I212" t="n">
        <v>23</v>
      </c>
      <c r="J212" t="n">
        <v>300.81</v>
      </c>
      <c r="K212" t="n">
        <v>60.56</v>
      </c>
      <c r="L212" t="n">
        <v>14.25</v>
      </c>
      <c r="M212" t="n">
        <v>21</v>
      </c>
      <c r="N212" t="n">
        <v>86</v>
      </c>
      <c r="O212" t="n">
        <v>37333.9</v>
      </c>
      <c r="P212" t="n">
        <v>424.36</v>
      </c>
      <c r="Q212" t="n">
        <v>452.61</v>
      </c>
      <c r="R212" t="n">
        <v>82.14</v>
      </c>
      <c r="S212" t="n">
        <v>57.64</v>
      </c>
      <c r="T212" t="n">
        <v>10090.61</v>
      </c>
      <c r="U212" t="n">
        <v>0.7</v>
      </c>
      <c r="V212" t="n">
        <v>0.87</v>
      </c>
      <c r="W212" t="n">
        <v>6.83</v>
      </c>
      <c r="X212" t="n">
        <v>0.61</v>
      </c>
      <c r="Y212" t="n">
        <v>1</v>
      </c>
      <c r="Z212" t="n">
        <v>10</v>
      </c>
    </row>
    <row r="213">
      <c r="A213" t="n">
        <v>54</v>
      </c>
      <c r="B213" t="n">
        <v>140</v>
      </c>
      <c r="C213" t="inlineStr">
        <is>
          <t xml:space="preserve">CONCLUIDO	</t>
        </is>
      </c>
      <c r="D213" t="n">
        <v>3.5245</v>
      </c>
      <c r="E213" t="n">
        <v>28.37</v>
      </c>
      <c r="F213" t="n">
        <v>24.32</v>
      </c>
      <c r="G213" t="n">
        <v>66.34</v>
      </c>
      <c r="H213" t="n">
        <v>0.86</v>
      </c>
      <c r="I213" t="n">
        <v>22</v>
      </c>
      <c r="J213" t="n">
        <v>301.34</v>
      </c>
      <c r="K213" t="n">
        <v>60.56</v>
      </c>
      <c r="L213" t="n">
        <v>14.5</v>
      </c>
      <c r="M213" t="n">
        <v>20</v>
      </c>
      <c r="N213" t="n">
        <v>86.28</v>
      </c>
      <c r="O213" t="n">
        <v>37399</v>
      </c>
      <c r="P213" t="n">
        <v>423.92</v>
      </c>
      <c r="Q213" t="n">
        <v>452.6</v>
      </c>
      <c r="R213" t="n">
        <v>81.93000000000001</v>
      </c>
      <c r="S213" t="n">
        <v>57.64</v>
      </c>
      <c r="T213" t="n">
        <v>9994.549999999999</v>
      </c>
      <c r="U213" t="n">
        <v>0.7</v>
      </c>
      <c r="V213" t="n">
        <v>0.87</v>
      </c>
      <c r="W213" t="n">
        <v>6.83</v>
      </c>
      <c r="X213" t="n">
        <v>0.6</v>
      </c>
      <c r="Y213" t="n">
        <v>1</v>
      </c>
      <c r="Z213" t="n">
        <v>10</v>
      </c>
    </row>
    <row r="214">
      <c r="A214" t="n">
        <v>55</v>
      </c>
      <c r="B214" t="n">
        <v>140</v>
      </c>
      <c r="C214" t="inlineStr">
        <is>
          <t xml:space="preserve">CONCLUIDO	</t>
        </is>
      </c>
      <c r="D214" t="n">
        <v>3.525</v>
      </c>
      <c r="E214" t="n">
        <v>28.37</v>
      </c>
      <c r="F214" t="n">
        <v>24.32</v>
      </c>
      <c r="G214" t="n">
        <v>66.31999999999999</v>
      </c>
      <c r="H214" t="n">
        <v>0.87</v>
      </c>
      <c r="I214" t="n">
        <v>22</v>
      </c>
      <c r="J214" t="n">
        <v>301.86</v>
      </c>
      <c r="K214" t="n">
        <v>60.56</v>
      </c>
      <c r="L214" t="n">
        <v>14.75</v>
      </c>
      <c r="M214" t="n">
        <v>20</v>
      </c>
      <c r="N214" t="n">
        <v>86.56</v>
      </c>
      <c r="O214" t="n">
        <v>37464.21</v>
      </c>
      <c r="P214" t="n">
        <v>424.04</v>
      </c>
      <c r="Q214" t="n">
        <v>452.58</v>
      </c>
      <c r="R214" t="n">
        <v>81.56</v>
      </c>
      <c r="S214" t="n">
        <v>57.64</v>
      </c>
      <c r="T214" t="n">
        <v>9810.040000000001</v>
      </c>
      <c r="U214" t="n">
        <v>0.71</v>
      </c>
      <c r="V214" t="n">
        <v>0.87</v>
      </c>
      <c r="W214" t="n">
        <v>6.83</v>
      </c>
      <c r="X214" t="n">
        <v>0.59</v>
      </c>
      <c r="Y214" t="n">
        <v>1</v>
      </c>
      <c r="Z214" t="n">
        <v>10</v>
      </c>
    </row>
    <row r="215">
      <c r="A215" t="n">
        <v>56</v>
      </c>
      <c r="B215" t="n">
        <v>140</v>
      </c>
      <c r="C215" t="inlineStr">
        <is>
          <t xml:space="preserve">CONCLUIDO	</t>
        </is>
      </c>
      <c r="D215" t="n">
        <v>3.5246</v>
      </c>
      <c r="E215" t="n">
        <v>28.37</v>
      </c>
      <c r="F215" t="n">
        <v>24.32</v>
      </c>
      <c r="G215" t="n">
        <v>66.33</v>
      </c>
      <c r="H215" t="n">
        <v>0.88</v>
      </c>
      <c r="I215" t="n">
        <v>22</v>
      </c>
      <c r="J215" t="n">
        <v>302.39</v>
      </c>
      <c r="K215" t="n">
        <v>60.56</v>
      </c>
      <c r="L215" t="n">
        <v>15</v>
      </c>
      <c r="M215" t="n">
        <v>20</v>
      </c>
      <c r="N215" t="n">
        <v>86.84</v>
      </c>
      <c r="O215" t="n">
        <v>37529.55</v>
      </c>
      <c r="P215" t="n">
        <v>424.06</v>
      </c>
      <c r="Q215" t="n">
        <v>452.56</v>
      </c>
      <c r="R215" t="n">
        <v>81.73</v>
      </c>
      <c r="S215" t="n">
        <v>57.64</v>
      </c>
      <c r="T215" t="n">
        <v>9891.809999999999</v>
      </c>
      <c r="U215" t="n">
        <v>0.71</v>
      </c>
      <c r="V215" t="n">
        <v>0.87</v>
      </c>
      <c r="W215" t="n">
        <v>6.83</v>
      </c>
      <c r="X215" t="n">
        <v>0.6</v>
      </c>
      <c r="Y215" t="n">
        <v>1</v>
      </c>
      <c r="Z215" t="n">
        <v>10</v>
      </c>
    </row>
    <row r="216">
      <c r="A216" t="n">
        <v>57</v>
      </c>
      <c r="B216" t="n">
        <v>140</v>
      </c>
      <c r="C216" t="inlineStr">
        <is>
          <t xml:space="preserve">CONCLUIDO	</t>
        </is>
      </c>
      <c r="D216" t="n">
        <v>3.5357</v>
      </c>
      <c r="E216" t="n">
        <v>28.28</v>
      </c>
      <c r="F216" t="n">
        <v>24.29</v>
      </c>
      <c r="G216" t="n">
        <v>69.39</v>
      </c>
      <c r="H216" t="n">
        <v>0.9</v>
      </c>
      <c r="I216" t="n">
        <v>21</v>
      </c>
      <c r="J216" t="n">
        <v>302.92</v>
      </c>
      <c r="K216" t="n">
        <v>60.56</v>
      </c>
      <c r="L216" t="n">
        <v>15.25</v>
      </c>
      <c r="M216" t="n">
        <v>19</v>
      </c>
      <c r="N216" t="n">
        <v>87.12</v>
      </c>
      <c r="O216" t="n">
        <v>37595</v>
      </c>
      <c r="P216" t="n">
        <v>423.39</v>
      </c>
      <c r="Q216" t="n">
        <v>452.6</v>
      </c>
      <c r="R216" t="n">
        <v>80.73</v>
      </c>
      <c r="S216" t="n">
        <v>57.64</v>
      </c>
      <c r="T216" t="n">
        <v>9397.49</v>
      </c>
      <c r="U216" t="n">
        <v>0.71</v>
      </c>
      <c r="V216" t="n">
        <v>0.87</v>
      </c>
      <c r="W216" t="n">
        <v>6.82</v>
      </c>
      <c r="X216" t="n">
        <v>0.5600000000000001</v>
      </c>
      <c r="Y216" t="n">
        <v>1</v>
      </c>
      <c r="Z216" t="n">
        <v>10</v>
      </c>
    </row>
    <row r="217">
      <c r="A217" t="n">
        <v>58</v>
      </c>
      <c r="B217" t="n">
        <v>140</v>
      </c>
      <c r="C217" t="inlineStr">
        <is>
          <t xml:space="preserve">CONCLUIDO	</t>
        </is>
      </c>
      <c r="D217" t="n">
        <v>3.5342</v>
      </c>
      <c r="E217" t="n">
        <v>28.29</v>
      </c>
      <c r="F217" t="n">
        <v>24.3</v>
      </c>
      <c r="G217" t="n">
        <v>69.42</v>
      </c>
      <c r="H217" t="n">
        <v>0.91</v>
      </c>
      <c r="I217" t="n">
        <v>21</v>
      </c>
      <c r="J217" t="n">
        <v>303.46</v>
      </c>
      <c r="K217" t="n">
        <v>60.56</v>
      </c>
      <c r="L217" t="n">
        <v>15.5</v>
      </c>
      <c r="M217" t="n">
        <v>19</v>
      </c>
      <c r="N217" t="n">
        <v>87.40000000000001</v>
      </c>
      <c r="O217" t="n">
        <v>37660.57</v>
      </c>
      <c r="P217" t="n">
        <v>423.76</v>
      </c>
      <c r="Q217" t="n">
        <v>452.67</v>
      </c>
      <c r="R217" t="n">
        <v>80.79000000000001</v>
      </c>
      <c r="S217" t="n">
        <v>57.64</v>
      </c>
      <c r="T217" t="n">
        <v>9429.84</v>
      </c>
      <c r="U217" t="n">
        <v>0.71</v>
      </c>
      <c r="V217" t="n">
        <v>0.87</v>
      </c>
      <c r="W217" t="n">
        <v>6.83</v>
      </c>
      <c r="X217" t="n">
        <v>0.57</v>
      </c>
      <c r="Y217" t="n">
        <v>1</v>
      </c>
      <c r="Z217" t="n">
        <v>10</v>
      </c>
    </row>
    <row r="218">
      <c r="A218" t="n">
        <v>59</v>
      </c>
      <c r="B218" t="n">
        <v>140</v>
      </c>
      <c r="C218" t="inlineStr">
        <is>
          <t xml:space="preserve">CONCLUIDO	</t>
        </is>
      </c>
      <c r="D218" t="n">
        <v>3.5329</v>
      </c>
      <c r="E218" t="n">
        <v>28.31</v>
      </c>
      <c r="F218" t="n">
        <v>24.31</v>
      </c>
      <c r="G218" t="n">
        <v>69.45</v>
      </c>
      <c r="H218" t="n">
        <v>0.92</v>
      </c>
      <c r="I218" t="n">
        <v>21</v>
      </c>
      <c r="J218" t="n">
        <v>303.99</v>
      </c>
      <c r="K218" t="n">
        <v>60.56</v>
      </c>
      <c r="L218" t="n">
        <v>15.75</v>
      </c>
      <c r="M218" t="n">
        <v>19</v>
      </c>
      <c r="N218" t="n">
        <v>87.68000000000001</v>
      </c>
      <c r="O218" t="n">
        <v>37726.27</v>
      </c>
      <c r="P218" t="n">
        <v>423.92</v>
      </c>
      <c r="Q218" t="n">
        <v>452.59</v>
      </c>
      <c r="R218" t="n">
        <v>81.09999999999999</v>
      </c>
      <c r="S218" t="n">
        <v>57.64</v>
      </c>
      <c r="T218" t="n">
        <v>9584.139999999999</v>
      </c>
      <c r="U218" t="n">
        <v>0.71</v>
      </c>
      <c r="V218" t="n">
        <v>0.87</v>
      </c>
      <c r="W218" t="n">
        <v>6.84</v>
      </c>
      <c r="X218" t="n">
        <v>0.58</v>
      </c>
      <c r="Y218" t="n">
        <v>1</v>
      </c>
      <c r="Z218" t="n">
        <v>10</v>
      </c>
    </row>
    <row r="219">
      <c r="A219" t="n">
        <v>60</v>
      </c>
      <c r="B219" t="n">
        <v>140</v>
      </c>
      <c r="C219" t="inlineStr">
        <is>
          <t xml:space="preserve">CONCLUIDO	</t>
        </is>
      </c>
      <c r="D219" t="n">
        <v>3.5439</v>
      </c>
      <c r="E219" t="n">
        <v>28.22</v>
      </c>
      <c r="F219" t="n">
        <v>24.27</v>
      </c>
      <c r="G219" t="n">
        <v>72.81999999999999</v>
      </c>
      <c r="H219" t="n">
        <v>0.9399999999999999</v>
      </c>
      <c r="I219" t="n">
        <v>20</v>
      </c>
      <c r="J219" t="n">
        <v>304.52</v>
      </c>
      <c r="K219" t="n">
        <v>60.56</v>
      </c>
      <c r="L219" t="n">
        <v>16</v>
      </c>
      <c r="M219" t="n">
        <v>18</v>
      </c>
      <c r="N219" t="n">
        <v>87.97</v>
      </c>
      <c r="O219" t="n">
        <v>37792.08</v>
      </c>
      <c r="P219" t="n">
        <v>422.9</v>
      </c>
      <c r="Q219" t="n">
        <v>452.59</v>
      </c>
      <c r="R219" t="n">
        <v>80.01000000000001</v>
      </c>
      <c r="S219" t="n">
        <v>57.64</v>
      </c>
      <c r="T219" t="n">
        <v>9041.389999999999</v>
      </c>
      <c r="U219" t="n">
        <v>0.72</v>
      </c>
      <c r="V219" t="n">
        <v>0.87</v>
      </c>
      <c r="W219" t="n">
        <v>6.83</v>
      </c>
      <c r="X219" t="n">
        <v>0.55</v>
      </c>
      <c r="Y219" t="n">
        <v>1</v>
      </c>
      <c r="Z219" t="n">
        <v>10</v>
      </c>
    </row>
    <row r="220">
      <c r="A220" t="n">
        <v>61</v>
      </c>
      <c r="B220" t="n">
        <v>140</v>
      </c>
      <c r="C220" t="inlineStr">
        <is>
          <t xml:space="preserve">CONCLUIDO	</t>
        </is>
      </c>
      <c r="D220" t="n">
        <v>3.543</v>
      </c>
      <c r="E220" t="n">
        <v>28.22</v>
      </c>
      <c r="F220" t="n">
        <v>24.28</v>
      </c>
      <c r="G220" t="n">
        <v>72.84</v>
      </c>
      <c r="H220" t="n">
        <v>0.95</v>
      </c>
      <c r="I220" t="n">
        <v>20</v>
      </c>
      <c r="J220" t="n">
        <v>305.06</v>
      </c>
      <c r="K220" t="n">
        <v>60.56</v>
      </c>
      <c r="L220" t="n">
        <v>16.25</v>
      </c>
      <c r="M220" t="n">
        <v>18</v>
      </c>
      <c r="N220" t="n">
        <v>88.25</v>
      </c>
      <c r="O220" t="n">
        <v>37858.02</v>
      </c>
      <c r="P220" t="n">
        <v>423.53</v>
      </c>
      <c r="Q220" t="n">
        <v>452.66</v>
      </c>
      <c r="R220" t="n">
        <v>80.37</v>
      </c>
      <c r="S220" t="n">
        <v>57.64</v>
      </c>
      <c r="T220" t="n">
        <v>9225.280000000001</v>
      </c>
      <c r="U220" t="n">
        <v>0.72</v>
      </c>
      <c r="V220" t="n">
        <v>0.87</v>
      </c>
      <c r="W220" t="n">
        <v>6.83</v>
      </c>
      <c r="X220" t="n">
        <v>0.55</v>
      </c>
      <c r="Y220" t="n">
        <v>1</v>
      </c>
      <c r="Z220" t="n">
        <v>10</v>
      </c>
    </row>
    <row r="221">
      <c r="A221" t="n">
        <v>62</v>
      </c>
      <c r="B221" t="n">
        <v>140</v>
      </c>
      <c r="C221" t="inlineStr">
        <is>
          <t xml:space="preserve">CONCLUIDO	</t>
        </is>
      </c>
      <c r="D221" t="n">
        <v>3.5427</v>
      </c>
      <c r="E221" t="n">
        <v>28.23</v>
      </c>
      <c r="F221" t="n">
        <v>24.28</v>
      </c>
      <c r="G221" t="n">
        <v>72.84</v>
      </c>
      <c r="H221" t="n">
        <v>0.96</v>
      </c>
      <c r="I221" t="n">
        <v>20</v>
      </c>
      <c r="J221" t="n">
        <v>305.59</v>
      </c>
      <c r="K221" t="n">
        <v>60.56</v>
      </c>
      <c r="L221" t="n">
        <v>16.5</v>
      </c>
      <c r="M221" t="n">
        <v>18</v>
      </c>
      <c r="N221" t="n">
        <v>88.54000000000001</v>
      </c>
      <c r="O221" t="n">
        <v>37924.08</v>
      </c>
      <c r="P221" t="n">
        <v>423.54</v>
      </c>
      <c r="Q221" t="n">
        <v>452.6</v>
      </c>
      <c r="R221" t="n">
        <v>80.42</v>
      </c>
      <c r="S221" t="n">
        <v>57.64</v>
      </c>
      <c r="T221" t="n">
        <v>9249.719999999999</v>
      </c>
      <c r="U221" t="n">
        <v>0.72</v>
      </c>
      <c r="V221" t="n">
        <v>0.87</v>
      </c>
      <c r="W221" t="n">
        <v>6.83</v>
      </c>
      <c r="X221" t="n">
        <v>0.5600000000000001</v>
      </c>
      <c r="Y221" t="n">
        <v>1</v>
      </c>
      <c r="Z221" t="n">
        <v>10</v>
      </c>
    </row>
    <row r="222">
      <c r="A222" t="n">
        <v>63</v>
      </c>
      <c r="B222" t="n">
        <v>140</v>
      </c>
      <c r="C222" t="inlineStr">
        <is>
          <t xml:space="preserve">CONCLUIDO	</t>
        </is>
      </c>
      <c r="D222" t="n">
        <v>3.5449</v>
      </c>
      <c r="E222" t="n">
        <v>28.21</v>
      </c>
      <c r="F222" t="n">
        <v>24.26</v>
      </c>
      <c r="G222" t="n">
        <v>72.79000000000001</v>
      </c>
      <c r="H222" t="n">
        <v>0.97</v>
      </c>
      <c r="I222" t="n">
        <v>20</v>
      </c>
      <c r="J222" t="n">
        <v>306.13</v>
      </c>
      <c r="K222" t="n">
        <v>60.56</v>
      </c>
      <c r="L222" t="n">
        <v>16.75</v>
      </c>
      <c r="M222" t="n">
        <v>18</v>
      </c>
      <c r="N222" t="n">
        <v>88.83</v>
      </c>
      <c r="O222" t="n">
        <v>37990.27</v>
      </c>
      <c r="P222" t="n">
        <v>422.42</v>
      </c>
      <c r="Q222" t="n">
        <v>452.56</v>
      </c>
      <c r="R222" t="n">
        <v>80.09</v>
      </c>
      <c r="S222" t="n">
        <v>57.64</v>
      </c>
      <c r="T222" t="n">
        <v>9085.370000000001</v>
      </c>
      <c r="U222" t="n">
        <v>0.72</v>
      </c>
      <c r="V222" t="n">
        <v>0.87</v>
      </c>
      <c r="W222" t="n">
        <v>6.82</v>
      </c>
      <c r="X222" t="n">
        <v>0.54</v>
      </c>
      <c r="Y222" t="n">
        <v>1</v>
      </c>
      <c r="Z222" t="n">
        <v>10</v>
      </c>
    </row>
    <row r="223">
      <c r="A223" t="n">
        <v>64</v>
      </c>
      <c r="B223" t="n">
        <v>140</v>
      </c>
      <c r="C223" t="inlineStr">
        <is>
          <t xml:space="preserve">CONCLUIDO	</t>
        </is>
      </c>
      <c r="D223" t="n">
        <v>3.554</v>
      </c>
      <c r="E223" t="n">
        <v>28.14</v>
      </c>
      <c r="F223" t="n">
        <v>24.24</v>
      </c>
      <c r="G223" t="n">
        <v>76.56</v>
      </c>
      <c r="H223" t="n">
        <v>0.99</v>
      </c>
      <c r="I223" t="n">
        <v>19</v>
      </c>
      <c r="J223" t="n">
        <v>306.67</v>
      </c>
      <c r="K223" t="n">
        <v>60.56</v>
      </c>
      <c r="L223" t="n">
        <v>17</v>
      </c>
      <c r="M223" t="n">
        <v>17</v>
      </c>
      <c r="N223" t="n">
        <v>89.11</v>
      </c>
      <c r="O223" t="n">
        <v>38056.58</v>
      </c>
      <c r="P223" t="n">
        <v>422.56</v>
      </c>
      <c r="Q223" t="n">
        <v>452.56</v>
      </c>
      <c r="R223" t="n">
        <v>79.5</v>
      </c>
      <c r="S223" t="n">
        <v>57.64</v>
      </c>
      <c r="T223" t="n">
        <v>8791.24</v>
      </c>
      <c r="U223" t="n">
        <v>0.73</v>
      </c>
      <c r="V223" t="n">
        <v>0.87</v>
      </c>
      <c r="W223" t="n">
        <v>6.82</v>
      </c>
      <c r="X223" t="n">
        <v>0.52</v>
      </c>
      <c r="Y223" t="n">
        <v>1</v>
      </c>
      <c r="Z223" t="n">
        <v>10</v>
      </c>
    </row>
    <row r="224">
      <c r="A224" t="n">
        <v>65</v>
      </c>
      <c r="B224" t="n">
        <v>140</v>
      </c>
      <c r="C224" t="inlineStr">
        <is>
          <t xml:space="preserve">CONCLUIDO	</t>
        </is>
      </c>
      <c r="D224" t="n">
        <v>3.555</v>
      </c>
      <c r="E224" t="n">
        <v>28.13</v>
      </c>
      <c r="F224" t="n">
        <v>24.24</v>
      </c>
      <c r="G224" t="n">
        <v>76.54000000000001</v>
      </c>
      <c r="H224" t="n">
        <v>1</v>
      </c>
      <c r="I224" t="n">
        <v>19</v>
      </c>
      <c r="J224" t="n">
        <v>307.21</v>
      </c>
      <c r="K224" t="n">
        <v>60.56</v>
      </c>
      <c r="L224" t="n">
        <v>17.25</v>
      </c>
      <c r="M224" t="n">
        <v>17</v>
      </c>
      <c r="N224" t="n">
        <v>89.40000000000001</v>
      </c>
      <c r="O224" t="n">
        <v>38123.01</v>
      </c>
      <c r="P224" t="n">
        <v>422.59</v>
      </c>
      <c r="Q224" t="n">
        <v>452.58</v>
      </c>
      <c r="R224" t="n">
        <v>78.95</v>
      </c>
      <c r="S224" t="n">
        <v>57.64</v>
      </c>
      <c r="T224" t="n">
        <v>8516.110000000001</v>
      </c>
      <c r="U224" t="n">
        <v>0.73</v>
      </c>
      <c r="V224" t="n">
        <v>0.87</v>
      </c>
      <c r="W224" t="n">
        <v>6.83</v>
      </c>
      <c r="X224" t="n">
        <v>0.51</v>
      </c>
      <c r="Y224" t="n">
        <v>1</v>
      </c>
      <c r="Z224" t="n">
        <v>10</v>
      </c>
    </row>
    <row r="225">
      <c r="A225" t="n">
        <v>66</v>
      </c>
      <c r="B225" t="n">
        <v>140</v>
      </c>
      <c r="C225" t="inlineStr">
        <is>
          <t xml:space="preserve">CONCLUIDO	</t>
        </is>
      </c>
      <c r="D225" t="n">
        <v>3.5547</v>
      </c>
      <c r="E225" t="n">
        <v>28.13</v>
      </c>
      <c r="F225" t="n">
        <v>24.24</v>
      </c>
      <c r="G225" t="n">
        <v>76.54000000000001</v>
      </c>
      <c r="H225" t="n">
        <v>1.01</v>
      </c>
      <c r="I225" t="n">
        <v>19</v>
      </c>
      <c r="J225" t="n">
        <v>307.75</v>
      </c>
      <c r="K225" t="n">
        <v>60.56</v>
      </c>
      <c r="L225" t="n">
        <v>17.5</v>
      </c>
      <c r="M225" t="n">
        <v>17</v>
      </c>
      <c r="N225" t="n">
        <v>89.69</v>
      </c>
      <c r="O225" t="n">
        <v>38189.58</v>
      </c>
      <c r="P225" t="n">
        <v>422.62</v>
      </c>
      <c r="Q225" t="n">
        <v>452.6</v>
      </c>
      <c r="R225" t="n">
        <v>79.12</v>
      </c>
      <c r="S225" t="n">
        <v>57.64</v>
      </c>
      <c r="T225" t="n">
        <v>8603.34</v>
      </c>
      <c r="U225" t="n">
        <v>0.73</v>
      </c>
      <c r="V225" t="n">
        <v>0.87</v>
      </c>
      <c r="W225" t="n">
        <v>6.82</v>
      </c>
      <c r="X225" t="n">
        <v>0.51</v>
      </c>
      <c r="Y225" t="n">
        <v>1</v>
      </c>
      <c r="Z225" t="n">
        <v>10</v>
      </c>
    </row>
    <row r="226">
      <c r="A226" t="n">
        <v>67</v>
      </c>
      <c r="B226" t="n">
        <v>140</v>
      </c>
      <c r="C226" t="inlineStr">
        <is>
          <t xml:space="preserve">CONCLUIDO	</t>
        </is>
      </c>
      <c r="D226" t="n">
        <v>3.5548</v>
      </c>
      <c r="E226" t="n">
        <v>28.13</v>
      </c>
      <c r="F226" t="n">
        <v>24.24</v>
      </c>
      <c r="G226" t="n">
        <v>76.54000000000001</v>
      </c>
      <c r="H226" t="n">
        <v>1.03</v>
      </c>
      <c r="I226" t="n">
        <v>19</v>
      </c>
      <c r="J226" t="n">
        <v>308.29</v>
      </c>
      <c r="K226" t="n">
        <v>60.56</v>
      </c>
      <c r="L226" t="n">
        <v>17.75</v>
      </c>
      <c r="M226" t="n">
        <v>17</v>
      </c>
      <c r="N226" t="n">
        <v>89.98</v>
      </c>
      <c r="O226" t="n">
        <v>38256.26</v>
      </c>
      <c r="P226" t="n">
        <v>422.44</v>
      </c>
      <c r="Q226" t="n">
        <v>452.57</v>
      </c>
      <c r="R226" t="n">
        <v>79.25</v>
      </c>
      <c r="S226" t="n">
        <v>57.64</v>
      </c>
      <c r="T226" t="n">
        <v>8668.190000000001</v>
      </c>
      <c r="U226" t="n">
        <v>0.73</v>
      </c>
      <c r="V226" t="n">
        <v>0.87</v>
      </c>
      <c r="W226" t="n">
        <v>6.82</v>
      </c>
      <c r="X226" t="n">
        <v>0.51</v>
      </c>
      <c r="Y226" t="n">
        <v>1</v>
      </c>
      <c r="Z226" t="n">
        <v>10</v>
      </c>
    </row>
    <row r="227">
      <c r="A227" t="n">
        <v>68</v>
      </c>
      <c r="B227" t="n">
        <v>140</v>
      </c>
      <c r="C227" t="inlineStr">
        <is>
          <t xml:space="preserve">CONCLUIDO	</t>
        </is>
      </c>
      <c r="D227" t="n">
        <v>3.5648</v>
      </c>
      <c r="E227" t="n">
        <v>28.05</v>
      </c>
      <c r="F227" t="n">
        <v>24.21</v>
      </c>
      <c r="G227" t="n">
        <v>80.7</v>
      </c>
      <c r="H227" t="n">
        <v>1.04</v>
      </c>
      <c r="I227" t="n">
        <v>18</v>
      </c>
      <c r="J227" t="n">
        <v>308.83</v>
      </c>
      <c r="K227" t="n">
        <v>60.56</v>
      </c>
      <c r="L227" t="n">
        <v>18</v>
      </c>
      <c r="M227" t="n">
        <v>16</v>
      </c>
      <c r="N227" t="n">
        <v>90.27</v>
      </c>
      <c r="O227" t="n">
        <v>38323.08</v>
      </c>
      <c r="P227" t="n">
        <v>422.4</v>
      </c>
      <c r="Q227" t="n">
        <v>452.55</v>
      </c>
      <c r="R227" t="n">
        <v>78.14</v>
      </c>
      <c r="S227" t="n">
        <v>57.64</v>
      </c>
      <c r="T227" t="n">
        <v>8117.59</v>
      </c>
      <c r="U227" t="n">
        <v>0.74</v>
      </c>
      <c r="V227" t="n">
        <v>0.88</v>
      </c>
      <c r="W227" t="n">
        <v>6.83</v>
      </c>
      <c r="X227" t="n">
        <v>0.49</v>
      </c>
      <c r="Y227" t="n">
        <v>1</v>
      </c>
      <c r="Z227" t="n">
        <v>10</v>
      </c>
    </row>
    <row r="228">
      <c r="A228" t="n">
        <v>69</v>
      </c>
      <c r="B228" t="n">
        <v>140</v>
      </c>
      <c r="C228" t="inlineStr">
        <is>
          <t xml:space="preserve">CONCLUIDO	</t>
        </is>
      </c>
      <c r="D228" t="n">
        <v>3.5632</v>
      </c>
      <c r="E228" t="n">
        <v>28.06</v>
      </c>
      <c r="F228" t="n">
        <v>24.22</v>
      </c>
      <c r="G228" t="n">
        <v>80.75</v>
      </c>
      <c r="H228" t="n">
        <v>1.05</v>
      </c>
      <c r="I228" t="n">
        <v>18</v>
      </c>
      <c r="J228" t="n">
        <v>309.37</v>
      </c>
      <c r="K228" t="n">
        <v>60.56</v>
      </c>
      <c r="L228" t="n">
        <v>18.25</v>
      </c>
      <c r="M228" t="n">
        <v>16</v>
      </c>
      <c r="N228" t="n">
        <v>90.56999999999999</v>
      </c>
      <c r="O228" t="n">
        <v>38390.02</v>
      </c>
      <c r="P228" t="n">
        <v>422.82</v>
      </c>
      <c r="Q228" t="n">
        <v>452.58</v>
      </c>
      <c r="R228" t="n">
        <v>78.61</v>
      </c>
      <c r="S228" t="n">
        <v>57.64</v>
      </c>
      <c r="T228" t="n">
        <v>8354.610000000001</v>
      </c>
      <c r="U228" t="n">
        <v>0.73</v>
      </c>
      <c r="V228" t="n">
        <v>0.88</v>
      </c>
      <c r="W228" t="n">
        <v>6.82</v>
      </c>
      <c r="X228" t="n">
        <v>0.5</v>
      </c>
      <c r="Y228" t="n">
        <v>1</v>
      </c>
      <c r="Z228" t="n">
        <v>10</v>
      </c>
    </row>
    <row r="229">
      <c r="A229" t="n">
        <v>70</v>
      </c>
      <c r="B229" t="n">
        <v>140</v>
      </c>
      <c r="C229" t="inlineStr">
        <is>
          <t xml:space="preserve">CONCLUIDO	</t>
        </is>
      </c>
      <c r="D229" t="n">
        <v>3.5645</v>
      </c>
      <c r="E229" t="n">
        <v>28.05</v>
      </c>
      <c r="F229" t="n">
        <v>24.21</v>
      </c>
      <c r="G229" t="n">
        <v>80.70999999999999</v>
      </c>
      <c r="H229" t="n">
        <v>1.06</v>
      </c>
      <c r="I229" t="n">
        <v>18</v>
      </c>
      <c r="J229" t="n">
        <v>309.91</v>
      </c>
      <c r="K229" t="n">
        <v>60.56</v>
      </c>
      <c r="L229" t="n">
        <v>18.5</v>
      </c>
      <c r="M229" t="n">
        <v>16</v>
      </c>
      <c r="N229" t="n">
        <v>90.86</v>
      </c>
      <c r="O229" t="n">
        <v>38457.09</v>
      </c>
      <c r="P229" t="n">
        <v>422.52</v>
      </c>
      <c r="Q229" t="n">
        <v>452.58</v>
      </c>
      <c r="R229" t="n">
        <v>78.2</v>
      </c>
      <c r="S229" t="n">
        <v>57.64</v>
      </c>
      <c r="T229" t="n">
        <v>8147.92</v>
      </c>
      <c r="U229" t="n">
        <v>0.74</v>
      </c>
      <c r="V229" t="n">
        <v>0.88</v>
      </c>
      <c r="W229" t="n">
        <v>6.83</v>
      </c>
      <c r="X229" t="n">
        <v>0.49</v>
      </c>
      <c r="Y229" t="n">
        <v>1</v>
      </c>
      <c r="Z229" t="n">
        <v>10</v>
      </c>
    </row>
    <row r="230">
      <c r="A230" t="n">
        <v>71</v>
      </c>
      <c r="B230" t="n">
        <v>140</v>
      </c>
      <c r="C230" t="inlineStr">
        <is>
          <t xml:space="preserve">CONCLUIDO	</t>
        </is>
      </c>
      <c r="D230" t="n">
        <v>3.565</v>
      </c>
      <c r="E230" t="n">
        <v>28.05</v>
      </c>
      <c r="F230" t="n">
        <v>24.21</v>
      </c>
      <c r="G230" t="n">
        <v>80.7</v>
      </c>
      <c r="H230" t="n">
        <v>1.08</v>
      </c>
      <c r="I230" t="n">
        <v>18</v>
      </c>
      <c r="J230" t="n">
        <v>310.46</v>
      </c>
      <c r="K230" t="n">
        <v>60.56</v>
      </c>
      <c r="L230" t="n">
        <v>18.75</v>
      </c>
      <c r="M230" t="n">
        <v>16</v>
      </c>
      <c r="N230" t="n">
        <v>91.16</v>
      </c>
      <c r="O230" t="n">
        <v>38524.29</v>
      </c>
      <c r="P230" t="n">
        <v>421.89</v>
      </c>
      <c r="Q230" t="n">
        <v>452.6</v>
      </c>
      <c r="R230" t="n">
        <v>78.12</v>
      </c>
      <c r="S230" t="n">
        <v>57.64</v>
      </c>
      <c r="T230" t="n">
        <v>8108.3</v>
      </c>
      <c r="U230" t="n">
        <v>0.74</v>
      </c>
      <c r="V230" t="n">
        <v>0.88</v>
      </c>
      <c r="W230" t="n">
        <v>6.82</v>
      </c>
      <c r="X230" t="n">
        <v>0.48</v>
      </c>
      <c r="Y230" t="n">
        <v>1</v>
      </c>
      <c r="Z230" t="n">
        <v>10</v>
      </c>
    </row>
    <row r="231">
      <c r="A231" t="n">
        <v>72</v>
      </c>
      <c r="B231" t="n">
        <v>140</v>
      </c>
      <c r="C231" t="inlineStr">
        <is>
          <t xml:space="preserve">CONCLUIDO	</t>
        </is>
      </c>
      <c r="D231" t="n">
        <v>3.5772</v>
      </c>
      <c r="E231" t="n">
        <v>27.96</v>
      </c>
      <c r="F231" t="n">
        <v>24.17</v>
      </c>
      <c r="G231" t="n">
        <v>85.29000000000001</v>
      </c>
      <c r="H231" t="n">
        <v>1.09</v>
      </c>
      <c r="I231" t="n">
        <v>17</v>
      </c>
      <c r="J231" t="n">
        <v>311.01</v>
      </c>
      <c r="K231" t="n">
        <v>60.56</v>
      </c>
      <c r="L231" t="n">
        <v>19</v>
      </c>
      <c r="M231" t="n">
        <v>15</v>
      </c>
      <c r="N231" t="n">
        <v>91.45</v>
      </c>
      <c r="O231" t="n">
        <v>38591.62</v>
      </c>
      <c r="P231" t="n">
        <v>421.2</v>
      </c>
      <c r="Q231" t="n">
        <v>452.63</v>
      </c>
      <c r="R231" t="n">
        <v>76.73999999999999</v>
      </c>
      <c r="S231" t="n">
        <v>57.64</v>
      </c>
      <c r="T231" t="n">
        <v>7424.78</v>
      </c>
      <c r="U231" t="n">
        <v>0.75</v>
      </c>
      <c r="V231" t="n">
        <v>0.88</v>
      </c>
      <c r="W231" t="n">
        <v>6.82</v>
      </c>
      <c r="X231" t="n">
        <v>0.44</v>
      </c>
      <c r="Y231" t="n">
        <v>1</v>
      </c>
      <c r="Z231" t="n">
        <v>10</v>
      </c>
    </row>
    <row r="232">
      <c r="A232" t="n">
        <v>73</v>
      </c>
      <c r="B232" t="n">
        <v>140</v>
      </c>
      <c r="C232" t="inlineStr">
        <is>
          <t xml:space="preserve">CONCLUIDO	</t>
        </is>
      </c>
      <c r="D232" t="n">
        <v>3.5765</v>
      </c>
      <c r="E232" t="n">
        <v>27.96</v>
      </c>
      <c r="F232" t="n">
        <v>24.17</v>
      </c>
      <c r="G232" t="n">
        <v>85.31</v>
      </c>
      <c r="H232" t="n">
        <v>1.1</v>
      </c>
      <c r="I232" t="n">
        <v>17</v>
      </c>
      <c r="J232" t="n">
        <v>311.55</v>
      </c>
      <c r="K232" t="n">
        <v>60.56</v>
      </c>
      <c r="L232" t="n">
        <v>19.25</v>
      </c>
      <c r="M232" t="n">
        <v>15</v>
      </c>
      <c r="N232" t="n">
        <v>91.75</v>
      </c>
      <c r="O232" t="n">
        <v>38659.08</v>
      </c>
      <c r="P232" t="n">
        <v>421.72</v>
      </c>
      <c r="Q232" t="n">
        <v>452.57</v>
      </c>
      <c r="R232" t="n">
        <v>77.01000000000001</v>
      </c>
      <c r="S232" t="n">
        <v>57.64</v>
      </c>
      <c r="T232" t="n">
        <v>7558.29</v>
      </c>
      <c r="U232" t="n">
        <v>0.75</v>
      </c>
      <c r="V232" t="n">
        <v>0.88</v>
      </c>
      <c r="W232" t="n">
        <v>6.82</v>
      </c>
      <c r="X232" t="n">
        <v>0.45</v>
      </c>
      <c r="Y232" t="n">
        <v>1</v>
      </c>
      <c r="Z232" t="n">
        <v>10</v>
      </c>
    </row>
    <row r="233">
      <c r="A233" t="n">
        <v>74</v>
      </c>
      <c r="B233" t="n">
        <v>140</v>
      </c>
      <c r="C233" t="inlineStr">
        <is>
          <t xml:space="preserve">CONCLUIDO	</t>
        </is>
      </c>
      <c r="D233" t="n">
        <v>3.5758</v>
      </c>
      <c r="E233" t="n">
        <v>27.97</v>
      </c>
      <c r="F233" t="n">
        <v>24.18</v>
      </c>
      <c r="G233" t="n">
        <v>85.33</v>
      </c>
      <c r="H233" t="n">
        <v>1.11</v>
      </c>
      <c r="I233" t="n">
        <v>17</v>
      </c>
      <c r="J233" t="n">
        <v>312.1</v>
      </c>
      <c r="K233" t="n">
        <v>60.56</v>
      </c>
      <c r="L233" t="n">
        <v>19.5</v>
      </c>
      <c r="M233" t="n">
        <v>15</v>
      </c>
      <c r="N233" t="n">
        <v>92.05</v>
      </c>
      <c r="O233" t="n">
        <v>38726.8</v>
      </c>
      <c r="P233" t="n">
        <v>422.12</v>
      </c>
      <c r="Q233" t="n">
        <v>452.65</v>
      </c>
      <c r="R233" t="n">
        <v>76.84</v>
      </c>
      <c r="S233" t="n">
        <v>57.64</v>
      </c>
      <c r="T233" t="n">
        <v>7473.89</v>
      </c>
      <c r="U233" t="n">
        <v>0.75</v>
      </c>
      <c r="V233" t="n">
        <v>0.88</v>
      </c>
      <c r="W233" t="n">
        <v>6.83</v>
      </c>
      <c r="X233" t="n">
        <v>0.45</v>
      </c>
      <c r="Y233" t="n">
        <v>1</v>
      </c>
      <c r="Z233" t="n">
        <v>10</v>
      </c>
    </row>
    <row r="234">
      <c r="A234" t="n">
        <v>75</v>
      </c>
      <c r="B234" t="n">
        <v>140</v>
      </c>
      <c r="C234" t="inlineStr">
        <is>
          <t xml:space="preserve">CONCLUIDO	</t>
        </is>
      </c>
      <c r="D234" t="n">
        <v>3.5744</v>
      </c>
      <c r="E234" t="n">
        <v>27.98</v>
      </c>
      <c r="F234" t="n">
        <v>24.19</v>
      </c>
      <c r="G234" t="n">
        <v>85.37</v>
      </c>
      <c r="H234" t="n">
        <v>1.13</v>
      </c>
      <c r="I234" t="n">
        <v>17</v>
      </c>
      <c r="J234" t="n">
        <v>312.65</v>
      </c>
      <c r="K234" t="n">
        <v>60.56</v>
      </c>
      <c r="L234" t="n">
        <v>19.75</v>
      </c>
      <c r="M234" t="n">
        <v>15</v>
      </c>
      <c r="N234" t="n">
        <v>92.34999999999999</v>
      </c>
      <c r="O234" t="n">
        <v>38794.53</v>
      </c>
      <c r="P234" t="n">
        <v>422.14</v>
      </c>
      <c r="Q234" t="n">
        <v>452.62</v>
      </c>
      <c r="R234" t="n">
        <v>77.39</v>
      </c>
      <c r="S234" t="n">
        <v>57.64</v>
      </c>
      <c r="T234" t="n">
        <v>7747.58</v>
      </c>
      <c r="U234" t="n">
        <v>0.74</v>
      </c>
      <c r="V234" t="n">
        <v>0.88</v>
      </c>
      <c r="W234" t="n">
        <v>6.82</v>
      </c>
      <c r="X234" t="n">
        <v>0.46</v>
      </c>
      <c r="Y234" t="n">
        <v>1</v>
      </c>
      <c r="Z234" t="n">
        <v>10</v>
      </c>
    </row>
    <row r="235">
      <c r="A235" t="n">
        <v>76</v>
      </c>
      <c r="B235" t="n">
        <v>140</v>
      </c>
      <c r="C235" t="inlineStr">
        <is>
          <t xml:space="preserve">CONCLUIDO	</t>
        </is>
      </c>
      <c r="D235" t="n">
        <v>3.5749</v>
      </c>
      <c r="E235" t="n">
        <v>27.97</v>
      </c>
      <c r="F235" t="n">
        <v>24.18</v>
      </c>
      <c r="G235" t="n">
        <v>85.36</v>
      </c>
      <c r="H235" t="n">
        <v>1.14</v>
      </c>
      <c r="I235" t="n">
        <v>17</v>
      </c>
      <c r="J235" t="n">
        <v>313.2</v>
      </c>
      <c r="K235" t="n">
        <v>60.56</v>
      </c>
      <c r="L235" t="n">
        <v>20</v>
      </c>
      <c r="M235" t="n">
        <v>15</v>
      </c>
      <c r="N235" t="n">
        <v>92.65000000000001</v>
      </c>
      <c r="O235" t="n">
        <v>38862.4</v>
      </c>
      <c r="P235" t="n">
        <v>421.94</v>
      </c>
      <c r="Q235" t="n">
        <v>452.59</v>
      </c>
      <c r="R235" t="n">
        <v>77.40000000000001</v>
      </c>
      <c r="S235" t="n">
        <v>57.64</v>
      </c>
      <c r="T235" t="n">
        <v>7754.97</v>
      </c>
      <c r="U235" t="n">
        <v>0.74</v>
      </c>
      <c r="V235" t="n">
        <v>0.88</v>
      </c>
      <c r="W235" t="n">
        <v>6.82</v>
      </c>
      <c r="X235" t="n">
        <v>0.46</v>
      </c>
      <c r="Y235" t="n">
        <v>1</v>
      </c>
      <c r="Z235" t="n">
        <v>10</v>
      </c>
    </row>
    <row r="236">
      <c r="A236" t="n">
        <v>77</v>
      </c>
      <c r="B236" t="n">
        <v>140</v>
      </c>
      <c r="C236" t="inlineStr">
        <is>
          <t xml:space="preserve">CONCLUIDO	</t>
        </is>
      </c>
      <c r="D236" t="n">
        <v>3.5846</v>
      </c>
      <c r="E236" t="n">
        <v>27.9</v>
      </c>
      <c r="F236" t="n">
        <v>24.16</v>
      </c>
      <c r="G236" t="n">
        <v>90.59999999999999</v>
      </c>
      <c r="H236" t="n">
        <v>1.15</v>
      </c>
      <c r="I236" t="n">
        <v>16</v>
      </c>
      <c r="J236" t="n">
        <v>313.75</v>
      </c>
      <c r="K236" t="n">
        <v>60.56</v>
      </c>
      <c r="L236" t="n">
        <v>20.25</v>
      </c>
      <c r="M236" t="n">
        <v>14</v>
      </c>
      <c r="N236" t="n">
        <v>92.95</v>
      </c>
      <c r="O236" t="n">
        <v>38930.39</v>
      </c>
      <c r="P236" t="n">
        <v>421.69</v>
      </c>
      <c r="Q236" t="n">
        <v>452.58</v>
      </c>
      <c r="R236" t="n">
        <v>76.54000000000001</v>
      </c>
      <c r="S236" t="n">
        <v>57.64</v>
      </c>
      <c r="T236" t="n">
        <v>7329.67</v>
      </c>
      <c r="U236" t="n">
        <v>0.75</v>
      </c>
      <c r="V236" t="n">
        <v>0.88</v>
      </c>
      <c r="W236" t="n">
        <v>6.82</v>
      </c>
      <c r="X236" t="n">
        <v>0.44</v>
      </c>
      <c r="Y236" t="n">
        <v>1</v>
      </c>
      <c r="Z236" t="n">
        <v>10</v>
      </c>
    </row>
    <row r="237">
      <c r="A237" t="n">
        <v>78</v>
      </c>
      <c r="B237" t="n">
        <v>140</v>
      </c>
      <c r="C237" t="inlineStr">
        <is>
          <t xml:space="preserve">CONCLUIDO	</t>
        </is>
      </c>
      <c r="D237" t="n">
        <v>3.5855</v>
      </c>
      <c r="E237" t="n">
        <v>27.89</v>
      </c>
      <c r="F237" t="n">
        <v>24.15</v>
      </c>
      <c r="G237" t="n">
        <v>90.58</v>
      </c>
      <c r="H237" t="n">
        <v>1.16</v>
      </c>
      <c r="I237" t="n">
        <v>16</v>
      </c>
      <c r="J237" t="n">
        <v>314.3</v>
      </c>
      <c r="K237" t="n">
        <v>60.56</v>
      </c>
      <c r="L237" t="n">
        <v>20.5</v>
      </c>
      <c r="M237" t="n">
        <v>14</v>
      </c>
      <c r="N237" t="n">
        <v>93.25</v>
      </c>
      <c r="O237" t="n">
        <v>38998.53</v>
      </c>
      <c r="P237" t="n">
        <v>421.65</v>
      </c>
      <c r="Q237" t="n">
        <v>452.59</v>
      </c>
      <c r="R237" t="n">
        <v>76.25</v>
      </c>
      <c r="S237" t="n">
        <v>57.64</v>
      </c>
      <c r="T237" t="n">
        <v>7184.68</v>
      </c>
      <c r="U237" t="n">
        <v>0.76</v>
      </c>
      <c r="V237" t="n">
        <v>0.88</v>
      </c>
      <c r="W237" t="n">
        <v>6.82</v>
      </c>
      <c r="X237" t="n">
        <v>0.43</v>
      </c>
      <c r="Y237" t="n">
        <v>1</v>
      </c>
      <c r="Z237" t="n">
        <v>10</v>
      </c>
    </row>
    <row r="238">
      <c r="A238" t="n">
        <v>79</v>
      </c>
      <c r="B238" t="n">
        <v>140</v>
      </c>
      <c r="C238" t="inlineStr">
        <is>
          <t xml:space="preserve">CONCLUIDO	</t>
        </is>
      </c>
      <c r="D238" t="n">
        <v>3.5851</v>
      </c>
      <c r="E238" t="n">
        <v>27.89</v>
      </c>
      <c r="F238" t="n">
        <v>24.16</v>
      </c>
      <c r="G238" t="n">
        <v>90.59</v>
      </c>
      <c r="H238" t="n">
        <v>1.17</v>
      </c>
      <c r="I238" t="n">
        <v>16</v>
      </c>
      <c r="J238" t="n">
        <v>314.86</v>
      </c>
      <c r="K238" t="n">
        <v>60.56</v>
      </c>
      <c r="L238" t="n">
        <v>20.75</v>
      </c>
      <c r="M238" t="n">
        <v>14</v>
      </c>
      <c r="N238" t="n">
        <v>93.55</v>
      </c>
      <c r="O238" t="n">
        <v>39066.8</v>
      </c>
      <c r="P238" t="n">
        <v>421.82</v>
      </c>
      <c r="Q238" t="n">
        <v>452.58</v>
      </c>
      <c r="R238" t="n">
        <v>76.39</v>
      </c>
      <c r="S238" t="n">
        <v>57.64</v>
      </c>
      <c r="T238" t="n">
        <v>7255.35</v>
      </c>
      <c r="U238" t="n">
        <v>0.75</v>
      </c>
      <c r="V238" t="n">
        <v>0.88</v>
      </c>
      <c r="W238" t="n">
        <v>6.82</v>
      </c>
      <c r="X238" t="n">
        <v>0.43</v>
      </c>
      <c r="Y238" t="n">
        <v>1</v>
      </c>
      <c r="Z238" t="n">
        <v>10</v>
      </c>
    </row>
    <row r="239">
      <c r="A239" t="n">
        <v>80</v>
      </c>
      <c r="B239" t="n">
        <v>140</v>
      </c>
      <c r="C239" t="inlineStr">
        <is>
          <t xml:space="preserve">CONCLUIDO	</t>
        </is>
      </c>
      <c r="D239" t="n">
        <v>3.5845</v>
      </c>
      <c r="E239" t="n">
        <v>27.9</v>
      </c>
      <c r="F239" t="n">
        <v>24.16</v>
      </c>
      <c r="G239" t="n">
        <v>90.61</v>
      </c>
      <c r="H239" t="n">
        <v>1.19</v>
      </c>
      <c r="I239" t="n">
        <v>16</v>
      </c>
      <c r="J239" t="n">
        <v>315.41</v>
      </c>
      <c r="K239" t="n">
        <v>60.56</v>
      </c>
      <c r="L239" t="n">
        <v>21</v>
      </c>
      <c r="M239" t="n">
        <v>14</v>
      </c>
      <c r="N239" t="n">
        <v>93.86</v>
      </c>
      <c r="O239" t="n">
        <v>39135.2</v>
      </c>
      <c r="P239" t="n">
        <v>422.09</v>
      </c>
      <c r="Q239" t="n">
        <v>452.6</v>
      </c>
      <c r="R239" t="n">
        <v>76.47</v>
      </c>
      <c r="S239" t="n">
        <v>57.64</v>
      </c>
      <c r="T239" t="n">
        <v>7293.88</v>
      </c>
      <c r="U239" t="n">
        <v>0.75</v>
      </c>
      <c r="V239" t="n">
        <v>0.88</v>
      </c>
      <c r="W239" t="n">
        <v>6.82</v>
      </c>
      <c r="X239" t="n">
        <v>0.44</v>
      </c>
      <c r="Y239" t="n">
        <v>1</v>
      </c>
      <c r="Z239" t="n">
        <v>10</v>
      </c>
    </row>
    <row r="240">
      <c r="A240" t="n">
        <v>81</v>
      </c>
      <c r="B240" t="n">
        <v>140</v>
      </c>
      <c r="C240" t="inlineStr">
        <is>
          <t xml:space="preserve">CONCLUIDO	</t>
        </is>
      </c>
      <c r="D240" t="n">
        <v>3.5852</v>
      </c>
      <c r="E240" t="n">
        <v>27.89</v>
      </c>
      <c r="F240" t="n">
        <v>24.16</v>
      </c>
      <c r="G240" t="n">
        <v>90.58</v>
      </c>
      <c r="H240" t="n">
        <v>1.2</v>
      </c>
      <c r="I240" t="n">
        <v>16</v>
      </c>
      <c r="J240" t="n">
        <v>315.97</v>
      </c>
      <c r="K240" t="n">
        <v>60.56</v>
      </c>
      <c r="L240" t="n">
        <v>21.25</v>
      </c>
      <c r="M240" t="n">
        <v>14</v>
      </c>
      <c r="N240" t="n">
        <v>94.16</v>
      </c>
      <c r="O240" t="n">
        <v>39203.74</v>
      </c>
      <c r="P240" t="n">
        <v>421.88</v>
      </c>
      <c r="Q240" t="n">
        <v>452.57</v>
      </c>
      <c r="R240" t="n">
        <v>76.47</v>
      </c>
      <c r="S240" t="n">
        <v>57.64</v>
      </c>
      <c r="T240" t="n">
        <v>7293.63</v>
      </c>
      <c r="U240" t="n">
        <v>0.75</v>
      </c>
      <c r="V240" t="n">
        <v>0.88</v>
      </c>
      <c r="W240" t="n">
        <v>6.82</v>
      </c>
      <c r="X240" t="n">
        <v>0.43</v>
      </c>
      <c r="Y240" t="n">
        <v>1</v>
      </c>
      <c r="Z240" t="n">
        <v>10</v>
      </c>
    </row>
    <row r="241">
      <c r="A241" t="n">
        <v>82</v>
      </c>
      <c r="B241" t="n">
        <v>140</v>
      </c>
      <c r="C241" t="inlineStr">
        <is>
          <t xml:space="preserve">CONCLUIDO	</t>
        </is>
      </c>
      <c r="D241" t="n">
        <v>3.5831</v>
      </c>
      <c r="E241" t="n">
        <v>27.91</v>
      </c>
      <c r="F241" t="n">
        <v>24.17</v>
      </c>
      <c r="G241" t="n">
        <v>90.64</v>
      </c>
      <c r="H241" t="n">
        <v>1.21</v>
      </c>
      <c r="I241" t="n">
        <v>16</v>
      </c>
      <c r="J241" t="n">
        <v>316.53</v>
      </c>
      <c r="K241" t="n">
        <v>60.56</v>
      </c>
      <c r="L241" t="n">
        <v>21.5</v>
      </c>
      <c r="M241" t="n">
        <v>14</v>
      </c>
      <c r="N241" t="n">
        <v>94.47</v>
      </c>
      <c r="O241" t="n">
        <v>39272.42</v>
      </c>
      <c r="P241" t="n">
        <v>421.91</v>
      </c>
      <c r="Q241" t="n">
        <v>452.57</v>
      </c>
      <c r="R241" t="n">
        <v>76.91</v>
      </c>
      <c r="S241" t="n">
        <v>57.64</v>
      </c>
      <c r="T241" t="n">
        <v>7513.63</v>
      </c>
      <c r="U241" t="n">
        <v>0.75</v>
      </c>
      <c r="V241" t="n">
        <v>0.88</v>
      </c>
      <c r="W241" t="n">
        <v>6.82</v>
      </c>
      <c r="X241" t="n">
        <v>0.45</v>
      </c>
      <c r="Y241" t="n">
        <v>1</v>
      </c>
      <c r="Z241" t="n">
        <v>10</v>
      </c>
    </row>
    <row r="242">
      <c r="A242" t="n">
        <v>83</v>
      </c>
      <c r="B242" t="n">
        <v>140</v>
      </c>
      <c r="C242" t="inlineStr">
        <is>
          <t xml:space="preserve">CONCLUIDO	</t>
        </is>
      </c>
      <c r="D242" t="n">
        <v>3.597</v>
      </c>
      <c r="E242" t="n">
        <v>27.8</v>
      </c>
      <c r="F242" t="n">
        <v>24.12</v>
      </c>
      <c r="G242" t="n">
        <v>96.47</v>
      </c>
      <c r="H242" t="n">
        <v>1.22</v>
      </c>
      <c r="I242" t="n">
        <v>15</v>
      </c>
      <c r="J242" t="n">
        <v>317.08</v>
      </c>
      <c r="K242" t="n">
        <v>60.56</v>
      </c>
      <c r="L242" t="n">
        <v>21.75</v>
      </c>
      <c r="M242" t="n">
        <v>13</v>
      </c>
      <c r="N242" t="n">
        <v>94.78</v>
      </c>
      <c r="O242" t="n">
        <v>39341.24</v>
      </c>
      <c r="P242" t="n">
        <v>420.97</v>
      </c>
      <c r="Q242" t="n">
        <v>452.57</v>
      </c>
      <c r="R242" t="n">
        <v>75.01000000000001</v>
      </c>
      <c r="S242" t="n">
        <v>57.64</v>
      </c>
      <c r="T242" t="n">
        <v>6569.28</v>
      </c>
      <c r="U242" t="n">
        <v>0.77</v>
      </c>
      <c r="V242" t="n">
        <v>0.88</v>
      </c>
      <c r="W242" t="n">
        <v>6.82</v>
      </c>
      <c r="X242" t="n">
        <v>0.39</v>
      </c>
      <c r="Y242" t="n">
        <v>1</v>
      </c>
      <c r="Z242" t="n">
        <v>10</v>
      </c>
    </row>
    <row r="243">
      <c r="A243" t="n">
        <v>84</v>
      </c>
      <c r="B243" t="n">
        <v>140</v>
      </c>
      <c r="C243" t="inlineStr">
        <is>
          <t xml:space="preserve">CONCLUIDO	</t>
        </is>
      </c>
      <c r="D243" t="n">
        <v>3.5968</v>
      </c>
      <c r="E243" t="n">
        <v>27.8</v>
      </c>
      <c r="F243" t="n">
        <v>24.12</v>
      </c>
      <c r="G243" t="n">
        <v>96.47</v>
      </c>
      <c r="H243" t="n">
        <v>1.23</v>
      </c>
      <c r="I243" t="n">
        <v>15</v>
      </c>
      <c r="J243" t="n">
        <v>317.64</v>
      </c>
      <c r="K243" t="n">
        <v>60.56</v>
      </c>
      <c r="L243" t="n">
        <v>22</v>
      </c>
      <c r="M243" t="n">
        <v>13</v>
      </c>
      <c r="N243" t="n">
        <v>95.09</v>
      </c>
      <c r="O243" t="n">
        <v>39410.2</v>
      </c>
      <c r="P243" t="n">
        <v>421.22</v>
      </c>
      <c r="Q243" t="n">
        <v>452.56</v>
      </c>
      <c r="R243" t="n">
        <v>75.09999999999999</v>
      </c>
      <c r="S243" t="n">
        <v>57.64</v>
      </c>
      <c r="T243" t="n">
        <v>6614.32</v>
      </c>
      <c r="U243" t="n">
        <v>0.77</v>
      </c>
      <c r="V243" t="n">
        <v>0.88</v>
      </c>
      <c r="W243" t="n">
        <v>6.82</v>
      </c>
      <c r="X243" t="n">
        <v>0.39</v>
      </c>
      <c r="Y243" t="n">
        <v>1</v>
      </c>
      <c r="Z243" t="n">
        <v>10</v>
      </c>
    </row>
    <row r="244">
      <c r="A244" t="n">
        <v>85</v>
      </c>
      <c r="B244" t="n">
        <v>140</v>
      </c>
      <c r="C244" t="inlineStr">
        <is>
          <t xml:space="preserve">CONCLUIDO	</t>
        </is>
      </c>
      <c r="D244" t="n">
        <v>3.5971</v>
      </c>
      <c r="E244" t="n">
        <v>27.8</v>
      </c>
      <c r="F244" t="n">
        <v>24.12</v>
      </c>
      <c r="G244" t="n">
        <v>96.45999999999999</v>
      </c>
      <c r="H244" t="n">
        <v>1.25</v>
      </c>
      <c r="I244" t="n">
        <v>15</v>
      </c>
      <c r="J244" t="n">
        <v>318.2</v>
      </c>
      <c r="K244" t="n">
        <v>60.56</v>
      </c>
      <c r="L244" t="n">
        <v>22.25</v>
      </c>
      <c r="M244" t="n">
        <v>13</v>
      </c>
      <c r="N244" t="n">
        <v>95.40000000000001</v>
      </c>
      <c r="O244" t="n">
        <v>39479.3</v>
      </c>
      <c r="P244" t="n">
        <v>421.18</v>
      </c>
      <c r="Q244" t="n">
        <v>452.58</v>
      </c>
      <c r="R244" t="n">
        <v>75.17</v>
      </c>
      <c r="S244" t="n">
        <v>57.64</v>
      </c>
      <c r="T244" t="n">
        <v>6646.98</v>
      </c>
      <c r="U244" t="n">
        <v>0.77</v>
      </c>
      <c r="V244" t="n">
        <v>0.88</v>
      </c>
      <c r="W244" t="n">
        <v>6.82</v>
      </c>
      <c r="X244" t="n">
        <v>0.39</v>
      </c>
      <c r="Y244" t="n">
        <v>1</v>
      </c>
      <c r="Z244" t="n">
        <v>10</v>
      </c>
    </row>
    <row r="245">
      <c r="A245" t="n">
        <v>86</v>
      </c>
      <c r="B245" t="n">
        <v>140</v>
      </c>
      <c r="C245" t="inlineStr">
        <is>
          <t xml:space="preserve">CONCLUIDO	</t>
        </is>
      </c>
      <c r="D245" t="n">
        <v>3.5961</v>
      </c>
      <c r="E245" t="n">
        <v>27.81</v>
      </c>
      <c r="F245" t="n">
        <v>24.12</v>
      </c>
      <c r="G245" t="n">
        <v>96.48999999999999</v>
      </c>
      <c r="H245" t="n">
        <v>1.26</v>
      </c>
      <c r="I245" t="n">
        <v>15</v>
      </c>
      <c r="J245" t="n">
        <v>318.76</v>
      </c>
      <c r="K245" t="n">
        <v>60.56</v>
      </c>
      <c r="L245" t="n">
        <v>22.5</v>
      </c>
      <c r="M245" t="n">
        <v>13</v>
      </c>
      <c r="N245" t="n">
        <v>95.70999999999999</v>
      </c>
      <c r="O245" t="n">
        <v>39548.54</v>
      </c>
      <c r="P245" t="n">
        <v>421.16</v>
      </c>
      <c r="Q245" t="n">
        <v>452.6</v>
      </c>
      <c r="R245" t="n">
        <v>75.26000000000001</v>
      </c>
      <c r="S245" t="n">
        <v>57.64</v>
      </c>
      <c r="T245" t="n">
        <v>6694.21</v>
      </c>
      <c r="U245" t="n">
        <v>0.77</v>
      </c>
      <c r="V245" t="n">
        <v>0.88</v>
      </c>
      <c r="W245" t="n">
        <v>6.82</v>
      </c>
      <c r="X245" t="n">
        <v>0.4</v>
      </c>
      <c r="Y245" t="n">
        <v>1</v>
      </c>
      <c r="Z245" t="n">
        <v>10</v>
      </c>
    </row>
    <row r="246">
      <c r="A246" t="n">
        <v>87</v>
      </c>
      <c r="B246" t="n">
        <v>140</v>
      </c>
      <c r="C246" t="inlineStr">
        <is>
          <t xml:space="preserve">CONCLUIDO	</t>
        </is>
      </c>
      <c r="D246" t="n">
        <v>3.5975</v>
      </c>
      <c r="E246" t="n">
        <v>27.8</v>
      </c>
      <c r="F246" t="n">
        <v>24.11</v>
      </c>
      <c r="G246" t="n">
        <v>96.45</v>
      </c>
      <c r="H246" t="n">
        <v>1.27</v>
      </c>
      <c r="I246" t="n">
        <v>15</v>
      </c>
      <c r="J246" t="n">
        <v>319.33</v>
      </c>
      <c r="K246" t="n">
        <v>60.56</v>
      </c>
      <c r="L246" t="n">
        <v>22.75</v>
      </c>
      <c r="M246" t="n">
        <v>13</v>
      </c>
      <c r="N246" t="n">
        <v>96.02</v>
      </c>
      <c r="O246" t="n">
        <v>39617.93</v>
      </c>
      <c r="P246" t="n">
        <v>421.11</v>
      </c>
      <c r="Q246" t="n">
        <v>452.57</v>
      </c>
      <c r="R246" t="n">
        <v>75.17</v>
      </c>
      <c r="S246" t="n">
        <v>57.64</v>
      </c>
      <c r="T246" t="n">
        <v>6650.13</v>
      </c>
      <c r="U246" t="n">
        <v>0.77</v>
      </c>
      <c r="V246" t="n">
        <v>0.88</v>
      </c>
      <c r="W246" t="n">
        <v>6.81</v>
      </c>
      <c r="X246" t="n">
        <v>0.39</v>
      </c>
      <c r="Y246" t="n">
        <v>1</v>
      </c>
      <c r="Z246" t="n">
        <v>10</v>
      </c>
    </row>
    <row r="247">
      <c r="A247" t="n">
        <v>88</v>
      </c>
      <c r="B247" t="n">
        <v>140</v>
      </c>
      <c r="C247" t="inlineStr">
        <is>
          <t xml:space="preserve">CONCLUIDO	</t>
        </is>
      </c>
      <c r="D247" t="n">
        <v>3.5968</v>
      </c>
      <c r="E247" t="n">
        <v>27.8</v>
      </c>
      <c r="F247" t="n">
        <v>24.12</v>
      </c>
      <c r="G247" t="n">
        <v>96.47</v>
      </c>
      <c r="H247" t="n">
        <v>1.28</v>
      </c>
      <c r="I247" t="n">
        <v>15</v>
      </c>
      <c r="J247" t="n">
        <v>319.89</v>
      </c>
      <c r="K247" t="n">
        <v>60.56</v>
      </c>
      <c r="L247" t="n">
        <v>23</v>
      </c>
      <c r="M247" t="n">
        <v>13</v>
      </c>
      <c r="N247" t="n">
        <v>96.34</v>
      </c>
      <c r="O247" t="n">
        <v>39687.46</v>
      </c>
      <c r="P247" t="n">
        <v>421.04</v>
      </c>
      <c r="Q247" t="n">
        <v>452.59</v>
      </c>
      <c r="R247" t="n">
        <v>75.08</v>
      </c>
      <c r="S247" t="n">
        <v>57.64</v>
      </c>
      <c r="T247" t="n">
        <v>6604.07</v>
      </c>
      <c r="U247" t="n">
        <v>0.77</v>
      </c>
      <c r="V247" t="n">
        <v>0.88</v>
      </c>
      <c r="W247" t="n">
        <v>6.82</v>
      </c>
      <c r="X247" t="n">
        <v>0.39</v>
      </c>
      <c r="Y247" t="n">
        <v>1</v>
      </c>
      <c r="Z247" t="n">
        <v>10</v>
      </c>
    </row>
    <row r="248">
      <c r="A248" t="n">
        <v>89</v>
      </c>
      <c r="B248" t="n">
        <v>140</v>
      </c>
      <c r="C248" t="inlineStr">
        <is>
          <t xml:space="preserve">CONCLUIDO	</t>
        </is>
      </c>
      <c r="D248" t="n">
        <v>3.6062</v>
      </c>
      <c r="E248" t="n">
        <v>27.73</v>
      </c>
      <c r="F248" t="n">
        <v>24.1</v>
      </c>
      <c r="G248" t="n">
        <v>103.28</v>
      </c>
      <c r="H248" t="n">
        <v>1.29</v>
      </c>
      <c r="I248" t="n">
        <v>14</v>
      </c>
      <c r="J248" t="n">
        <v>320.46</v>
      </c>
      <c r="K248" t="n">
        <v>60.56</v>
      </c>
      <c r="L248" t="n">
        <v>23.25</v>
      </c>
      <c r="M248" t="n">
        <v>12</v>
      </c>
      <c r="N248" t="n">
        <v>96.65000000000001</v>
      </c>
      <c r="O248" t="n">
        <v>39757.13</v>
      </c>
      <c r="P248" t="n">
        <v>420.96</v>
      </c>
      <c r="Q248" t="n">
        <v>452.64</v>
      </c>
      <c r="R248" t="n">
        <v>74.48</v>
      </c>
      <c r="S248" t="n">
        <v>57.64</v>
      </c>
      <c r="T248" t="n">
        <v>6306.92</v>
      </c>
      <c r="U248" t="n">
        <v>0.77</v>
      </c>
      <c r="V248" t="n">
        <v>0.88</v>
      </c>
      <c r="W248" t="n">
        <v>6.82</v>
      </c>
      <c r="X248" t="n">
        <v>0.37</v>
      </c>
      <c r="Y248" t="n">
        <v>1</v>
      </c>
      <c r="Z248" t="n">
        <v>10</v>
      </c>
    </row>
    <row r="249">
      <c r="A249" t="n">
        <v>90</v>
      </c>
      <c r="B249" t="n">
        <v>140</v>
      </c>
      <c r="C249" t="inlineStr">
        <is>
          <t xml:space="preserve">CONCLUIDO	</t>
        </is>
      </c>
      <c r="D249" t="n">
        <v>3.6052</v>
      </c>
      <c r="E249" t="n">
        <v>27.74</v>
      </c>
      <c r="F249" t="n">
        <v>24.11</v>
      </c>
      <c r="G249" t="n">
        <v>103.31</v>
      </c>
      <c r="H249" t="n">
        <v>1.3</v>
      </c>
      <c r="I249" t="n">
        <v>14</v>
      </c>
      <c r="J249" t="n">
        <v>321.02</v>
      </c>
      <c r="K249" t="n">
        <v>60.56</v>
      </c>
      <c r="L249" t="n">
        <v>23.5</v>
      </c>
      <c r="M249" t="n">
        <v>12</v>
      </c>
      <c r="N249" t="n">
        <v>96.97</v>
      </c>
      <c r="O249" t="n">
        <v>39826.95</v>
      </c>
      <c r="P249" t="n">
        <v>421.71</v>
      </c>
      <c r="Q249" t="n">
        <v>452.59</v>
      </c>
      <c r="R249" t="n">
        <v>74.69</v>
      </c>
      <c r="S249" t="n">
        <v>57.64</v>
      </c>
      <c r="T249" t="n">
        <v>6413.78</v>
      </c>
      <c r="U249" t="n">
        <v>0.77</v>
      </c>
      <c r="V249" t="n">
        <v>0.88</v>
      </c>
      <c r="W249" t="n">
        <v>6.82</v>
      </c>
      <c r="X249" t="n">
        <v>0.38</v>
      </c>
      <c r="Y249" t="n">
        <v>1</v>
      </c>
      <c r="Z249" t="n">
        <v>10</v>
      </c>
    </row>
    <row r="250">
      <c r="A250" t="n">
        <v>91</v>
      </c>
      <c r="B250" t="n">
        <v>140</v>
      </c>
      <c r="C250" t="inlineStr">
        <is>
          <t xml:space="preserve">CONCLUIDO	</t>
        </is>
      </c>
      <c r="D250" t="n">
        <v>3.6075</v>
      </c>
      <c r="E250" t="n">
        <v>27.72</v>
      </c>
      <c r="F250" t="n">
        <v>24.09</v>
      </c>
      <c r="G250" t="n">
        <v>103.23</v>
      </c>
      <c r="H250" t="n">
        <v>1.32</v>
      </c>
      <c r="I250" t="n">
        <v>14</v>
      </c>
      <c r="J250" t="n">
        <v>321.59</v>
      </c>
      <c r="K250" t="n">
        <v>60.56</v>
      </c>
      <c r="L250" t="n">
        <v>23.75</v>
      </c>
      <c r="M250" t="n">
        <v>12</v>
      </c>
      <c r="N250" t="n">
        <v>97.28</v>
      </c>
      <c r="O250" t="n">
        <v>39896.91</v>
      </c>
      <c r="P250" t="n">
        <v>421.34</v>
      </c>
      <c r="Q250" t="n">
        <v>452.57</v>
      </c>
      <c r="R250" t="n">
        <v>74.19</v>
      </c>
      <c r="S250" t="n">
        <v>57.64</v>
      </c>
      <c r="T250" t="n">
        <v>6163.65</v>
      </c>
      <c r="U250" t="n">
        <v>0.78</v>
      </c>
      <c r="V250" t="n">
        <v>0.88</v>
      </c>
      <c r="W250" t="n">
        <v>6.82</v>
      </c>
      <c r="X250" t="n">
        <v>0.36</v>
      </c>
      <c r="Y250" t="n">
        <v>1</v>
      </c>
      <c r="Z250" t="n">
        <v>10</v>
      </c>
    </row>
    <row r="251">
      <c r="A251" t="n">
        <v>92</v>
      </c>
      <c r="B251" t="n">
        <v>140</v>
      </c>
      <c r="C251" t="inlineStr">
        <is>
          <t xml:space="preserve">CONCLUIDO	</t>
        </is>
      </c>
      <c r="D251" t="n">
        <v>3.6073</v>
      </c>
      <c r="E251" t="n">
        <v>27.72</v>
      </c>
      <c r="F251" t="n">
        <v>24.09</v>
      </c>
      <c r="G251" t="n">
        <v>103.24</v>
      </c>
      <c r="H251" t="n">
        <v>1.33</v>
      </c>
      <c r="I251" t="n">
        <v>14</v>
      </c>
      <c r="J251" t="n">
        <v>322.16</v>
      </c>
      <c r="K251" t="n">
        <v>60.56</v>
      </c>
      <c r="L251" t="n">
        <v>24</v>
      </c>
      <c r="M251" t="n">
        <v>12</v>
      </c>
      <c r="N251" t="n">
        <v>97.59999999999999</v>
      </c>
      <c r="O251" t="n">
        <v>39967.02</v>
      </c>
      <c r="P251" t="n">
        <v>421.43</v>
      </c>
      <c r="Q251" t="n">
        <v>452.58</v>
      </c>
      <c r="R251" t="n">
        <v>74.26000000000001</v>
      </c>
      <c r="S251" t="n">
        <v>57.64</v>
      </c>
      <c r="T251" t="n">
        <v>6198.39</v>
      </c>
      <c r="U251" t="n">
        <v>0.78</v>
      </c>
      <c r="V251" t="n">
        <v>0.88</v>
      </c>
      <c r="W251" t="n">
        <v>6.82</v>
      </c>
      <c r="X251" t="n">
        <v>0.36</v>
      </c>
      <c r="Y251" t="n">
        <v>1</v>
      </c>
      <c r="Z251" t="n">
        <v>10</v>
      </c>
    </row>
    <row r="252">
      <c r="A252" t="n">
        <v>93</v>
      </c>
      <c r="B252" t="n">
        <v>140</v>
      </c>
      <c r="C252" t="inlineStr">
        <is>
          <t xml:space="preserve">CONCLUIDO	</t>
        </is>
      </c>
      <c r="D252" t="n">
        <v>3.6055</v>
      </c>
      <c r="E252" t="n">
        <v>27.74</v>
      </c>
      <c r="F252" t="n">
        <v>24.1</v>
      </c>
      <c r="G252" t="n">
        <v>103.3</v>
      </c>
      <c r="H252" t="n">
        <v>1.34</v>
      </c>
      <c r="I252" t="n">
        <v>14</v>
      </c>
      <c r="J252" t="n">
        <v>322.73</v>
      </c>
      <c r="K252" t="n">
        <v>60.56</v>
      </c>
      <c r="L252" t="n">
        <v>24.25</v>
      </c>
      <c r="M252" t="n">
        <v>12</v>
      </c>
      <c r="N252" t="n">
        <v>97.92</v>
      </c>
      <c r="O252" t="n">
        <v>40037.28</v>
      </c>
      <c r="P252" t="n">
        <v>421.53</v>
      </c>
      <c r="Q252" t="n">
        <v>452.63</v>
      </c>
      <c r="R252" t="n">
        <v>74.55</v>
      </c>
      <c r="S252" t="n">
        <v>57.64</v>
      </c>
      <c r="T252" t="n">
        <v>6343.17</v>
      </c>
      <c r="U252" t="n">
        <v>0.77</v>
      </c>
      <c r="V252" t="n">
        <v>0.88</v>
      </c>
      <c r="W252" t="n">
        <v>6.82</v>
      </c>
      <c r="X252" t="n">
        <v>0.38</v>
      </c>
      <c r="Y252" t="n">
        <v>1</v>
      </c>
      <c r="Z252" t="n">
        <v>10</v>
      </c>
    </row>
    <row r="253">
      <c r="A253" t="n">
        <v>94</v>
      </c>
      <c r="B253" t="n">
        <v>140</v>
      </c>
      <c r="C253" t="inlineStr">
        <is>
          <t xml:space="preserve">CONCLUIDO	</t>
        </is>
      </c>
      <c r="D253" t="n">
        <v>3.6078</v>
      </c>
      <c r="E253" t="n">
        <v>27.72</v>
      </c>
      <c r="F253" t="n">
        <v>24.09</v>
      </c>
      <c r="G253" t="n">
        <v>103.22</v>
      </c>
      <c r="H253" t="n">
        <v>1.35</v>
      </c>
      <c r="I253" t="n">
        <v>14</v>
      </c>
      <c r="J253" t="n">
        <v>323.3</v>
      </c>
      <c r="K253" t="n">
        <v>60.56</v>
      </c>
      <c r="L253" t="n">
        <v>24.5</v>
      </c>
      <c r="M253" t="n">
        <v>12</v>
      </c>
      <c r="N253" t="n">
        <v>98.23999999999999</v>
      </c>
      <c r="O253" t="n">
        <v>40107.81</v>
      </c>
      <c r="P253" t="n">
        <v>421.11</v>
      </c>
      <c r="Q253" t="n">
        <v>452.57</v>
      </c>
      <c r="R253" t="n">
        <v>74.06999999999999</v>
      </c>
      <c r="S253" t="n">
        <v>57.64</v>
      </c>
      <c r="T253" t="n">
        <v>6103.8</v>
      </c>
      <c r="U253" t="n">
        <v>0.78</v>
      </c>
      <c r="V253" t="n">
        <v>0.88</v>
      </c>
      <c r="W253" t="n">
        <v>6.82</v>
      </c>
      <c r="X253" t="n">
        <v>0.36</v>
      </c>
      <c r="Y253" t="n">
        <v>1</v>
      </c>
      <c r="Z253" t="n">
        <v>10</v>
      </c>
    </row>
    <row r="254">
      <c r="A254" t="n">
        <v>95</v>
      </c>
      <c r="B254" t="n">
        <v>140</v>
      </c>
      <c r="C254" t="inlineStr">
        <is>
          <t xml:space="preserve">CONCLUIDO	</t>
        </is>
      </c>
      <c r="D254" t="n">
        <v>3.606</v>
      </c>
      <c r="E254" t="n">
        <v>27.73</v>
      </c>
      <c r="F254" t="n">
        <v>24.1</v>
      </c>
      <c r="G254" t="n">
        <v>103.28</v>
      </c>
      <c r="H254" t="n">
        <v>1.36</v>
      </c>
      <c r="I254" t="n">
        <v>14</v>
      </c>
      <c r="J254" t="n">
        <v>323.87</v>
      </c>
      <c r="K254" t="n">
        <v>60.56</v>
      </c>
      <c r="L254" t="n">
        <v>24.75</v>
      </c>
      <c r="M254" t="n">
        <v>12</v>
      </c>
      <c r="N254" t="n">
        <v>98.56999999999999</v>
      </c>
      <c r="O254" t="n">
        <v>40178.37</v>
      </c>
      <c r="P254" t="n">
        <v>420.85</v>
      </c>
      <c r="Q254" t="n">
        <v>452.58</v>
      </c>
      <c r="R254" t="n">
        <v>74.52</v>
      </c>
      <c r="S254" t="n">
        <v>57.64</v>
      </c>
      <c r="T254" t="n">
        <v>6329.89</v>
      </c>
      <c r="U254" t="n">
        <v>0.77</v>
      </c>
      <c r="V254" t="n">
        <v>0.88</v>
      </c>
      <c r="W254" t="n">
        <v>6.82</v>
      </c>
      <c r="X254" t="n">
        <v>0.38</v>
      </c>
      <c r="Y254" t="n">
        <v>1</v>
      </c>
      <c r="Z254" t="n">
        <v>10</v>
      </c>
    </row>
    <row r="255">
      <c r="A255" t="n">
        <v>96</v>
      </c>
      <c r="B255" t="n">
        <v>140</v>
      </c>
      <c r="C255" t="inlineStr">
        <is>
          <t xml:space="preserve">CONCLUIDO	</t>
        </is>
      </c>
      <c r="D255" t="n">
        <v>3.6057</v>
      </c>
      <c r="E255" t="n">
        <v>27.73</v>
      </c>
      <c r="F255" t="n">
        <v>24.1</v>
      </c>
      <c r="G255" t="n">
        <v>103.29</v>
      </c>
      <c r="H255" t="n">
        <v>1.37</v>
      </c>
      <c r="I255" t="n">
        <v>14</v>
      </c>
      <c r="J255" t="n">
        <v>324.44</v>
      </c>
      <c r="K255" t="n">
        <v>60.56</v>
      </c>
      <c r="L255" t="n">
        <v>25</v>
      </c>
      <c r="M255" t="n">
        <v>12</v>
      </c>
      <c r="N255" t="n">
        <v>98.89</v>
      </c>
      <c r="O255" t="n">
        <v>40249.08</v>
      </c>
      <c r="P255" t="n">
        <v>420.36</v>
      </c>
      <c r="Q255" t="n">
        <v>452.62</v>
      </c>
      <c r="R255" t="n">
        <v>74.66</v>
      </c>
      <c r="S255" t="n">
        <v>57.64</v>
      </c>
      <c r="T255" t="n">
        <v>6398.51</v>
      </c>
      <c r="U255" t="n">
        <v>0.77</v>
      </c>
      <c r="V255" t="n">
        <v>0.88</v>
      </c>
      <c r="W255" t="n">
        <v>6.82</v>
      </c>
      <c r="X255" t="n">
        <v>0.38</v>
      </c>
      <c r="Y255" t="n">
        <v>1</v>
      </c>
      <c r="Z255" t="n">
        <v>10</v>
      </c>
    </row>
    <row r="256">
      <c r="A256" t="n">
        <v>97</v>
      </c>
      <c r="B256" t="n">
        <v>140</v>
      </c>
      <c r="C256" t="inlineStr">
        <is>
          <t xml:space="preserve">CONCLUIDO	</t>
        </is>
      </c>
      <c r="D256" t="n">
        <v>3.6152</v>
      </c>
      <c r="E256" t="n">
        <v>27.66</v>
      </c>
      <c r="F256" t="n">
        <v>24.08</v>
      </c>
      <c r="G256" t="n">
        <v>111.14</v>
      </c>
      <c r="H256" t="n">
        <v>1.38</v>
      </c>
      <c r="I256" t="n">
        <v>13</v>
      </c>
      <c r="J256" t="n">
        <v>325.02</v>
      </c>
      <c r="K256" t="n">
        <v>60.56</v>
      </c>
      <c r="L256" t="n">
        <v>25.25</v>
      </c>
      <c r="M256" t="n">
        <v>11</v>
      </c>
      <c r="N256" t="n">
        <v>99.20999999999999</v>
      </c>
      <c r="O256" t="n">
        <v>40319.95</v>
      </c>
      <c r="P256" t="n">
        <v>420.62</v>
      </c>
      <c r="Q256" t="n">
        <v>452.6</v>
      </c>
      <c r="R256" t="n">
        <v>73.98</v>
      </c>
      <c r="S256" t="n">
        <v>57.64</v>
      </c>
      <c r="T256" t="n">
        <v>6064.97</v>
      </c>
      <c r="U256" t="n">
        <v>0.78</v>
      </c>
      <c r="V256" t="n">
        <v>0.88</v>
      </c>
      <c r="W256" t="n">
        <v>6.82</v>
      </c>
      <c r="X256" t="n">
        <v>0.36</v>
      </c>
      <c r="Y256" t="n">
        <v>1</v>
      </c>
      <c r="Z256" t="n">
        <v>10</v>
      </c>
    </row>
    <row r="257">
      <c r="A257" t="n">
        <v>98</v>
      </c>
      <c r="B257" t="n">
        <v>140</v>
      </c>
      <c r="C257" t="inlineStr">
        <is>
          <t xml:space="preserve">CONCLUIDO	</t>
        </is>
      </c>
      <c r="D257" t="n">
        <v>3.6157</v>
      </c>
      <c r="E257" t="n">
        <v>27.66</v>
      </c>
      <c r="F257" t="n">
        <v>24.08</v>
      </c>
      <c r="G257" t="n">
        <v>111.13</v>
      </c>
      <c r="H257" t="n">
        <v>1.4</v>
      </c>
      <c r="I257" t="n">
        <v>13</v>
      </c>
      <c r="J257" t="n">
        <v>325.59</v>
      </c>
      <c r="K257" t="n">
        <v>60.56</v>
      </c>
      <c r="L257" t="n">
        <v>25.5</v>
      </c>
      <c r="M257" t="n">
        <v>11</v>
      </c>
      <c r="N257" t="n">
        <v>99.54000000000001</v>
      </c>
      <c r="O257" t="n">
        <v>40390.96</v>
      </c>
      <c r="P257" t="n">
        <v>421.28</v>
      </c>
      <c r="Q257" t="n">
        <v>452.56</v>
      </c>
      <c r="R257" t="n">
        <v>73.81</v>
      </c>
      <c r="S257" t="n">
        <v>57.64</v>
      </c>
      <c r="T257" t="n">
        <v>5980.22</v>
      </c>
      <c r="U257" t="n">
        <v>0.78</v>
      </c>
      <c r="V257" t="n">
        <v>0.88</v>
      </c>
      <c r="W257" t="n">
        <v>6.82</v>
      </c>
      <c r="X257" t="n">
        <v>0.35</v>
      </c>
      <c r="Y257" t="n">
        <v>1</v>
      </c>
      <c r="Z257" t="n">
        <v>10</v>
      </c>
    </row>
    <row r="258">
      <c r="A258" t="n">
        <v>99</v>
      </c>
      <c r="B258" t="n">
        <v>140</v>
      </c>
      <c r="C258" t="inlineStr">
        <is>
          <t xml:space="preserve">CONCLUIDO	</t>
        </is>
      </c>
      <c r="D258" t="n">
        <v>3.6156</v>
      </c>
      <c r="E258" t="n">
        <v>27.66</v>
      </c>
      <c r="F258" t="n">
        <v>24.08</v>
      </c>
      <c r="G258" t="n">
        <v>111.13</v>
      </c>
      <c r="H258" t="n">
        <v>1.41</v>
      </c>
      <c r="I258" t="n">
        <v>13</v>
      </c>
      <c r="J258" t="n">
        <v>326.17</v>
      </c>
      <c r="K258" t="n">
        <v>60.56</v>
      </c>
      <c r="L258" t="n">
        <v>25.75</v>
      </c>
      <c r="M258" t="n">
        <v>11</v>
      </c>
      <c r="N258" t="n">
        <v>99.87</v>
      </c>
      <c r="O258" t="n">
        <v>40462.13</v>
      </c>
      <c r="P258" t="n">
        <v>421.73</v>
      </c>
      <c r="Q258" t="n">
        <v>452.57</v>
      </c>
      <c r="R258" t="n">
        <v>73.84</v>
      </c>
      <c r="S258" t="n">
        <v>57.64</v>
      </c>
      <c r="T258" t="n">
        <v>5991.94</v>
      </c>
      <c r="U258" t="n">
        <v>0.78</v>
      </c>
      <c r="V258" t="n">
        <v>0.88</v>
      </c>
      <c r="W258" t="n">
        <v>6.82</v>
      </c>
      <c r="X258" t="n">
        <v>0.35</v>
      </c>
      <c r="Y258" t="n">
        <v>1</v>
      </c>
      <c r="Z258" t="n">
        <v>10</v>
      </c>
    </row>
    <row r="259">
      <c r="A259" t="n">
        <v>100</v>
      </c>
      <c r="B259" t="n">
        <v>140</v>
      </c>
      <c r="C259" t="inlineStr">
        <is>
          <t xml:space="preserve">CONCLUIDO	</t>
        </is>
      </c>
      <c r="D259" t="n">
        <v>3.6169</v>
      </c>
      <c r="E259" t="n">
        <v>27.65</v>
      </c>
      <c r="F259" t="n">
        <v>24.07</v>
      </c>
      <c r="G259" t="n">
        <v>111.08</v>
      </c>
      <c r="H259" t="n">
        <v>1.42</v>
      </c>
      <c r="I259" t="n">
        <v>13</v>
      </c>
      <c r="J259" t="n">
        <v>326.75</v>
      </c>
      <c r="K259" t="n">
        <v>60.56</v>
      </c>
      <c r="L259" t="n">
        <v>26</v>
      </c>
      <c r="M259" t="n">
        <v>11</v>
      </c>
      <c r="N259" t="n">
        <v>100.2</v>
      </c>
      <c r="O259" t="n">
        <v>40533.46</v>
      </c>
      <c r="P259" t="n">
        <v>421.93</v>
      </c>
      <c r="Q259" t="n">
        <v>452.63</v>
      </c>
      <c r="R259" t="n">
        <v>73.39</v>
      </c>
      <c r="S259" t="n">
        <v>57.64</v>
      </c>
      <c r="T259" t="n">
        <v>5766.74</v>
      </c>
      <c r="U259" t="n">
        <v>0.79</v>
      </c>
      <c r="V259" t="n">
        <v>0.88</v>
      </c>
      <c r="W259" t="n">
        <v>6.82</v>
      </c>
      <c r="X259" t="n">
        <v>0.34</v>
      </c>
      <c r="Y259" t="n">
        <v>1</v>
      </c>
      <c r="Z259" t="n">
        <v>10</v>
      </c>
    </row>
    <row r="260">
      <c r="A260" t="n">
        <v>101</v>
      </c>
      <c r="B260" t="n">
        <v>140</v>
      </c>
      <c r="C260" t="inlineStr">
        <is>
          <t xml:space="preserve">CONCLUIDO	</t>
        </is>
      </c>
      <c r="D260" t="n">
        <v>3.617</v>
      </c>
      <c r="E260" t="n">
        <v>27.65</v>
      </c>
      <c r="F260" t="n">
        <v>24.07</v>
      </c>
      <c r="G260" t="n">
        <v>111.08</v>
      </c>
      <c r="H260" t="n">
        <v>1.43</v>
      </c>
      <c r="I260" t="n">
        <v>13</v>
      </c>
      <c r="J260" t="n">
        <v>327.33</v>
      </c>
      <c r="K260" t="n">
        <v>60.56</v>
      </c>
      <c r="L260" t="n">
        <v>26.25</v>
      </c>
      <c r="M260" t="n">
        <v>11</v>
      </c>
      <c r="N260" t="n">
        <v>100.52</v>
      </c>
      <c r="O260" t="n">
        <v>40604.94</v>
      </c>
      <c r="P260" t="n">
        <v>422.29</v>
      </c>
      <c r="Q260" t="n">
        <v>452.57</v>
      </c>
      <c r="R260" t="n">
        <v>73.5</v>
      </c>
      <c r="S260" t="n">
        <v>57.64</v>
      </c>
      <c r="T260" t="n">
        <v>5822.27</v>
      </c>
      <c r="U260" t="n">
        <v>0.78</v>
      </c>
      <c r="V260" t="n">
        <v>0.88</v>
      </c>
      <c r="W260" t="n">
        <v>6.82</v>
      </c>
      <c r="X260" t="n">
        <v>0.34</v>
      </c>
      <c r="Y260" t="n">
        <v>1</v>
      </c>
      <c r="Z260" t="n">
        <v>10</v>
      </c>
    </row>
    <row r="261">
      <c r="A261" t="n">
        <v>102</v>
      </c>
      <c r="B261" t="n">
        <v>140</v>
      </c>
      <c r="C261" t="inlineStr">
        <is>
          <t xml:space="preserve">CONCLUIDO	</t>
        </is>
      </c>
      <c r="D261" t="n">
        <v>3.6167</v>
      </c>
      <c r="E261" t="n">
        <v>27.65</v>
      </c>
      <c r="F261" t="n">
        <v>24.07</v>
      </c>
      <c r="G261" t="n">
        <v>111.09</v>
      </c>
      <c r="H261" t="n">
        <v>1.44</v>
      </c>
      <c r="I261" t="n">
        <v>13</v>
      </c>
      <c r="J261" t="n">
        <v>327.91</v>
      </c>
      <c r="K261" t="n">
        <v>60.56</v>
      </c>
      <c r="L261" t="n">
        <v>26.5</v>
      </c>
      <c r="M261" t="n">
        <v>11</v>
      </c>
      <c r="N261" t="n">
        <v>100.86</v>
      </c>
      <c r="O261" t="n">
        <v>40676.58</v>
      </c>
      <c r="P261" t="n">
        <v>422.16</v>
      </c>
      <c r="Q261" t="n">
        <v>452.58</v>
      </c>
      <c r="R261" t="n">
        <v>73.62</v>
      </c>
      <c r="S261" t="n">
        <v>57.64</v>
      </c>
      <c r="T261" t="n">
        <v>5883.95</v>
      </c>
      <c r="U261" t="n">
        <v>0.78</v>
      </c>
      <c r="V261" t="n">
        <v>0.88</v>
      </c>
      <c r="W261" t="n">
        <v>6.82</v>
      </c>
      <c r="X261" t="n">
        <v>0.35</v>
      </c>
      <c r="Y261" t="n">
        <v>1</v>
      </c>
      <c r="Z261" t="n">
        <v>10</v>
      </c>
    </row>
    <row r="262">
      <c r="A262" t="n">
        <v>103</v>
      </c>
      <c r="B262" t="n">
        <v>140</v>
      </c>
      <c r="C262" t="inlineStr">
        <is>
          <t xml:space="preserve">CONCLUIDO	</t>
        </is>
      </c>
      <c r="D262" t="n">
        <v>3.6192</v>
      </c>
      <c r="E262" t="n">
        <v>27.63</v>
      </c>
      <c r="F262" t="n">
        <v>24.05</v>
      </c>
      <c r="G262" t="n">
        <v>111</v>
      </c>
      <c r="H262" t="n">
        <v>1.45</v>
      </c>
      <c r="I262" t="n">
        <v>13</v>
      </c>
      <c r="J262" t="n">
        <v>328.49</v>
      </c>
      <c r="K262" t="n">
        <v>60.56</v>
      </c>
      <c r="L262" t="n">
        <v>26.75</v>
      </c>
      <c r="M262" t="n">
        <v>11</v>
      </c>
      <c r="N262" t="n">
        <v>101.19</v>
      </c>
      <c r="O262" t="n">
        <v>40748.37</v>
      </c>
      <c r="P262" t="n">
        <v>421.57</v>
      </c>
      <c r="Q262" t="n">
        <v>452.56</v>
      </c>
      <c r="R262" t="n">
        <v>73.13</v>
      </c>
      <c r="S262" t="n">
        <v>57.64</v>
      </c>
      <c r="T262" t="n">
        <v>5637.31</v>
      </c>
      <c r="U262" t="n">
        <v>0.79</v>
      </c>
      <c r="V262" t="n">
        <v>0.88</v>
      </c>
      <c r="W262" t="n">
        <v>6.81</v>
      </c>
      <c r="X262" t="n">
        <v>0.33</v>
      </c>
      <c r="Y262" t="n">
        <v>1</v>
      </c>
      <c r="Z262" t="n">
        <v>10</v>
      </c>
    </row>
    <row r="263">
      <c r="A263" t="n">
        <v>104</v>
      </c>
      <c r="B263" t="n">
        <v>140</v>
      </c>
      <c r="C263" t="inlineStr">
        <is>
          <t xml:space="preserve">CONCLUIDO	</t>
        </is>
      </c>
      <c r="D263" t="n">
        <v>3.6161</v>
      </c>
      <c r="E263" t="n">
        <v>27.65</v>
      </c>
      <c r="F263" t="n">
        <v>24.07</v>
      </c>
      <c r="G263" t="n">
        <v>111.11</v>
      </c>
      <c r="H263" t="n">
        <v>1.46</v>
      </c>
      <c r="I263" t="n">
        <v>13</v>
      </c>
      <c r="J263" t="n">
        <v>329.08</v>
      </c>
      <c r="K263" t="n">
        <v>60.56</v>
      </c>
      <c r="L263" t="n">
        <v>27</v>
      </c>
      <c r="M263" t="n">
        <v>11</v>
      </c>
      <c r="N263" t="n">
        <v>101.52</v>
      </c>
      <c r="O263" t="n">
        <v>40820.32</v>
      </c>
      <c r="P263" t="n">
        <v>421.62</v>
      </c>
      <c r="Q263" t="n">
        <v>452.57</v>
      </c>
      <c r="R263" t="n">
        <v>73.66</v>
      </c>
      <c r="S263" t="n">
        <v>57.64</v>
      </c>
      <c r="T263" t="n">
        <v>5903.77</v>
      </c>
      <c r="U263" t="n">
        <v>0.78</v>
      </c>
      <c r="V263" t="n">
        <v>0.88</v>
      </c>
      <c r="W263" t="n">
        <v>6.82</v>
      </c>
      <c r="X263" t="n">
        <v>0.35</v>
      </c>
      <c r="Y263" t="n">
        <v>1</v>
      </c>
      <c r="Z263" t="n">
        <v>10</v>
      </c>
    </row>
    <row r="264">
      <c r="A264" t="n">
        <v>105</v>
      </c>
      <c r="B264" t="n">
        <v>140</v>
      </c>
      <c r="C264" t="inlineStr">
        <is>
          <t xml:space="preserve">CONCLUIDO	</t>
        </is>
      </c>
      <c r="D264" t="n">
        <v>3.6157</v>
      </c>
      <c r="E264" t="n">
        <v>27.66</v>
      </c>
      <c r="F264" t="n">
        <v>24.08</v>
      </c>
      <c r="G264" t="n">
        <v>111.13</v>
      </c>
      <c r="H264" t="n">
        <v>1.47</v>
      </c>
      <c r="I264" t="n">
        <v>13</v>
      </c>
      <c r="J264" t="n">
        <v>329.66</v>
      </c>
      <c r="K264" t="n">
        <v>60.56</v>
      </c>
      <c r="L264" t="n">
        <v>27.25</v>
      </c>
      <c r="M264" t="n">
        <v>11</v>
      </c>
      <c r="N264" t="n">
        <v>101.86</v>
      </c>
      <c r="O264" t="n">
        <v>40892.44</v>
      </c>
      <c r="P264" t="n">
        <v>421.23</v>
      </c>
      <c r="Q264" t="n">
        <v>452.57</v>
      </c>
      <c r="R264" t="n">
        <v>73.76000000000001</v>
      </c>
      <c r="S264" t="n">
        <v>57.64</v>
      </c>
      <c r="T264" t="n">
        <v>5955.42</v>
      </c>
      <c r="U264" t="n">
        <v>0.78</v>
      </c>
      <c r="V264" t="n">
        <v>0.88</v>
      </c>
      <c r="W264" t="n">
        <v>6.82</v>
      </c>
      <c r="X264" t="n">
        <v>0.35</v>
      </c>
      <c r="Y264" t="n">
        <v>1</v>
      </c>
      <c r="Z264" t="n">
        <v>10</v>
      </c>
    </row>
    <row r="265">
      <c r="A265" t="n">
        <v>106</v>
      </c>
      <c r="B265" t="n">
        <v>140</v>
      </c>
      <c r="C265" t="inlineStr">
        <is>
          <t xml:space="preserve">CONCLUIDO	</t>
        </is>
      </c>
      <c r="D265" t="n">
        <v>3.6299</v>
      </c>
      <c r="E265" t="n">
        <v>27.55</v>
      </c>
      <c r="F265" t="n">
        <v>24.02</v>
      </c>
      <c r="G265" t="n">
        <v>120.1</v>
      </c>
      <c r="H265" t="n">
        <v>1.48</v>
      </c>
      <c r="I265" t="n">
        <v>12</v>
      </c>
      <c r="J265" t="n">
        <v>330.25</v>
      </c>
      <c r="K265" t="n">
        <v>60.56</v>
      </c>
      <c r="L265" t="n">
        <v>27.5</v>
      </c>
      <c r="M265" t="n">
        <v>10</v>
      </c>
      <c r="N265" t="n">
        <v>102.19</v>
      </c>
      <c r="O265" t="n">
        <v>40964.71</v>
      </c>
      <c r="P265" t="n">
        <v>420.22</v>
      </c>
      <c r="Q265" t="n">
        <v>452.6</v>
      </c>
      <c r="R265" t="n">
        <v>71.92</v>
      </c>
      <c r="S265" t="n">
        <v>57.64</v>
      </c>
      <c r="T265" t="n">
        <v>5036.28</v>
      </c>
      <c r="U265" t="n">
        <v>0.8</v>
      </c>
      <c r="V265" t="n">
        <v>0.88</v>
      </c>
      <c r="W265" t="n">
        <v>6.81</v>
      </c>
      <c r="X265" t="n">
        <v>0.3</v>
      </c>
      <c r="Y265" t="n">
        <v>1</v>
      </c>
      <c r="Z265" t="n">
        <v>10</v>
      </c>
    </row>
    <row r="266">
      <c r="A266" t="n">
        <v>107</v>
      </c>
      <c r="B266" t="n">
        <v>140</v>
      </c>
      <c r="C266" t="inlineStr">
        <is>
          <t xml:space="preserve">CONCLUIDO	</t>
        </is>
      </c>
      <c r="D266" t="n">
        <v>3.6287</v>
      </c>
      <c r="E266" t="n">
        <v>27.56</v>
      </c>
      <c r="F266" t="n">
        <v>24.03</v>
      </c>
      <c r="G266" t="n">
        <v>120.15</v>
      </c>
      <c r="H266" t="n">
        <v>1.49</v>
      </c>
      <c r="I266" t="n">
        <v>12</v>
      </c>
      <c r="J266" t="n">
        <v>330.83</v>
      </c>
      <c r="K266" t="n">
        <v>60.56</v>
      </c>
      <c r="L266" t="n">
        <v>27.75</v>
      </c>
      <c r="M266" t="n">
        <v>10</v>
      </c>
      <c r="N266" t="n">
        <v>102.53</v>
      </c>
      <c r="O266" t="n">
        <v>41037.15</v>
      </c>
      <c r="P266" t="n">
        <v>420.76</v>
      </c>
      <c r="Q266" t="n">
        <v>452.57</v>
      </c>
      <c r="R266" t="n">
        <v>72.22</v>
      </c>
      <c r="S266" t="n">
        <v>57.64</v>
      </c>
      <c r="T266" t="n">
        <v>5185.7</v>
      </c>
      <c r="U266" t="n">
        <v>0.8</v>
      </c>
      <c r="V266" t="n">
        <v>0.88</v>
      </c>
      <c r="W266" t="n">
        <v>6.82</v>
      </c>
      <c r="X266" t="n">
        <v>0.31</v>
      </c>
      <c r="Y266" t="n">
        <v>1</v>
      </c>
      <c r="Z266" t="n">
        <v>10</v>
      </c>
    </row>
    <row r="267">
      <c r="A267" t="n">
        <v>108</v>
      </c>
      <c r="B267" t="n">
        <v>140</v>
      </c>
      <c r="C267" t="inlineStr">
        <is>
          <t xml:space="preserve">CONCLUIDO	</t>
        </is>
      </c>
      <c r="D267" t="n">
        <v>3.6294</v>
      </c>
      <c r="E267" t="n">
        <v>27.55</v>
      </c>
      <c r="F267" t="n">
        <v>24.03</v>
      </c>
      <c r="G267" t="n">
        <v>120.13</v>
      </c>
      <c r="H267" t="n">
        <v>1.51</v>
      </c>
      <c r="I267" t="n">
        <v>12</v>
      </c>
      <c r="J267" t="n">
        <v>331.42</v>
      </c>
      <c r="K267" t="n">
        <v>60.56</v>
      </c>
      <c r="L267" t="n">
        <v>28</v>
      </c>
      <c r="M267" t="n">
        <v>10</v>
      </c>
      <c r="N267" t="n">
        <v>102.87</v>
      </c>
      <c r="O267" t="n">
        <v>41109.75</v>
      </c>
      <c r="P267" t="n">
        <v>421.03</v>
      </c>
      <c r="Q267" t="n">
        <v>452.57</v>
      </c>
      <c r="R267" t="n">
        <v>72.05</v>
      </c>
      <c r="S267" t="n">
        <v>57.64</v>
      </c>
      <c r="T267" t="n">
        <v>5104.18</v>
      </c>
      <c r="U267" t="n">
        <v>0.8</v>
      </c>
      <c r="V267" t="n">
        <v>0.88</v>
      </c>
      <c r="W267" t="n">
        <v>6.82</v>
      </c>
      <c r="X267" t="n">
        <v>0.3</v>
      </c>
      <c r="Y267" t="n">
        <v>1</v>
      </c>
      <c r="Z267" t="n">
        <v>10</v>
      </c>
    </row>
    <row r="268">
      <c r="A268" t="n">
        <v>109</v>
      </c>
      <c r="B268" t="n">
        <v>140</v>
      </c>
      <c r="C268" t="inlineStr">
        <is>
          <t xml:space="preserve">CONCLUIDO	</t>
        </is>
      </c>
      <c r="D268" t="n">
        <v>3.6297</v>
      </c>
      <c r="E268" t="n">
        <v>27.55</v>
      </c>
      <c r="F268" t="n">
        <v>24.02</v>
      </c>
      <c r="G268" t="n">
        <v>120.12</v>
      </c>
      <c r="H268" t="n">
        <v>1.52</v>
      </c>
      <c r="I268" t="n">
        <v>12</v>
      </c>
      <c r="J268" t="n">
        <v>332.01</v>
      </c>
      <c r="K268" t="n">
        <v>60.56</v>
      </c>
      <c r="L268" t="n">
        <v>28.25</v>
      </c>
      <c r="M268" t="n">
        <v>10</v>
      </c>
      <c r="N268" t="n">
        <v>103.21</v>
      </c>
      <c r="O268" t="n">
        <v>41182.52</v>
      </c>
      <c r="P268" t="n">
        <v>421.58</v>
      </c>
      <c r="Q268" t="n">
        <v>452.58</v>
      </c>
      <c r="R268" t="n">
        <v>71.95</v>
      </c>
      <c r="S268" t="n">
        <v>57.64</v>
      </c>
      <c r="T268" t="n">
        <v>5053.25</v>
      </c>
      <c r="U268" t="n">
        <v>0.8</v>
      </c>
      <c r="V268" t="n">
        <v>0.88</v>
      </c>
      <c r="W268" t="n">
        <v>6.82</v>
      </c>
      <c r="X268" t="n">
        <v>0.3</v>
      </c>
      <c r="Y268" t="n">
        <v>1</v>
      </c>
      <c r="Z268" t="n">
        <v>10</v>
      </c>
    </row>
    <row r="269">
      <c r="A269" t="n">
        <v>110</v>
      </c>
      <c r="B269" t="n">
        <v>140</v>
      </c>
      <c r="C269" t="inlineStr">
        <is>
          <t xml:space="preserve">CONCLUIDO	</t>
        </is>
      </c>
      <c r="D269" t="n">
        <v>3.6284</v>
      </c>
      <c r="E269" t="n">
        <v>27.56</v>
      </c>
      <c r="F269" t="n">
        <v>24.03</v>
      </c>
      <c r="G269" t="n">
        <v>120.16</v>
      </c>
      <c r="H269" t="n">
        <v>1.53</v>
      </c>
      <c r="I269" t="n">
        <v>12</v>
      </c>
      <c r="J269" t="n">
        <v>332.6</v>
      </c>
      <c r="K269" t="n">
        <v>60.56</v>
      </c>
      <c r="L269" t="n">
        <v>28.5</v>
      </c>
      <c r="M269" t="n">
        <v>10</v>
      </c>
      <c r="N269" t="n">
        <v>103.55</v>
      </c>
      <c r="O269" t="n">
        <v>41255.45</v>
      </c>
      <c r="P269" t="n">
        <v>421.75</v>
      </c>
      <c r="Q269" t="n">
        <v>452.64</v>
      </c>
      <c r="R269" t="n">
        <v>72.45</v>
      </c>
      <c r="S269" t="n">
        <v>57.64</v>
      </c>
      <c r="T269" t="n">
        <v>5302.3</v>
      </c>
      <c r="U269" t="n">
        <v>0.8</v>
      </c>
      <c r="V269" t="n">
        <v>0.88</v>
      </c>
      <c r="W269" t="n">
        <v>6.81</v>
      </c>
      <c r="X269" t="n">
        <v>0.31</v>
      </c>
      <c r="Y269" t="n">
        <v>1</v>
      </c>
      <c r="Z269" t="n">
        <v>10</v>
      </c>
    </row>
    <row r="270">
      <c r="A270" t="n">
        <v>111</v>
      </c>
      <c r="B270" t="n">
        <v>140</v>
      </c>
      <c r="C270" t="inlineStr">
        <is>
          <t xml:space="preserve">CONCLUIDO	</t>
        </is>
      </c>
      <c r="D270" t="n">
        <v>3.627</v>
      </c>
      <c r="E270" t="n">
        <v>27.57</v>
      </c>
      <c r="F270" t="n">
        <v>24.04</v>
      </c>
      <c r="G270" t="n">
        <v>120.22</v>
      </c>
      <c r="H270" t="n">
        <v>1.54</v>
      </c>
      <c r="I270" t="n">
        <v>12</v>
      </c>
      <c r="J270" t="n">
        <v>333.2</v>
      </c>
      <c r="K270" t="n">
        <v>60.56</v>
      </c>
      <c r="L270" t="n">
        <v>28.75</v>
      </c>
      <c r="M270" t="n">
        <v>10</v>
      </c>
      <c r="N270" t="n">
        <v>103.89</v>
      </c>
      <c r="O270" t="n">
        <v>41328.54</v>
      </c>
      <c r="P270" t="n">
        <v>422.36</v>
      </c>
      <c r="Q270" t="n">
        <v>452.56</v>
      </c>
      <c r="R270" t="n">
        <v>72.62</v>
      </c>
      <c r="S270" t="n">
        <v>57.64</v>
      </c>
      <c r="T270" t="n">
        <v>5389.53</v>
      </c>
      <c r="U270" t="n">
        <v>0.79</v>
      </c>
      <c r="V270" t="n">
        <v>0.88</v>
      </c>
      <c r="W270" t="n">
        <v>6.82</v>
      </c>
      <c r="X270" t="n">
        <v>0.32</v>
      </c>
      <c r="Y270" t="n">
        <v>1</v>
      </c>
      <c r="Z270" t="n">
        <v>10</v>
      </c>
    </row>
    <row r="271">
      <c r="A271" t="n">
        <v>112</v>
      </c>
      <c r="B271" t="n">
        <v>140</v>
      </c>
      <c r="C271" t="inlineStr">
        <is>
          <t xml:space="preserve">CONCLUIDO	</t>
        </is>
      </c>
      <c r="D271" t="n">
        <v>3.6278</v>
      </c>
      <c r="E271" t="n">
        <v>27.56</v>
      </c>
      <c r="F271" t="n">
        <v>24.04</v>
      </c>
      <c r="G271" t="n">
        <v>120.19</v>
      </c>
      <c r="H271" t="n">
        <v>1.55</v>
      </c>
      <c r="I271" t="n">
        <v>12</v>
      </c>
      <c r="J271" t="n">
        <v>333.79</v>
      </c>
      <c r="K271" t="n">
        <v>60.56</v>
      </c>
      <c r="L271" t="n">
        <v>29</v>
      </c>
      <c r="M271" t="n">
        <v>10</v>
      </c>
      <c r="N271" t="n">
        <v>104.24</v>
      </c>
      <c r="O271" t="n">
        <v>41401.93</v>
      </c>
      <c r="P271" t="n">
        <v>422.22</v>
      </c>
      <c r="Q271" t="n">
        <v>452.55</v>
      </c>
      <c r="R271" t="n">
        <v>72.40000000000001</v>
      </c>
      <c r="S271" t="n">
        <v>57.64</v>
      </c>
      <c r="T271" t="n">
        <v>5278.27</v>
      </c>
      <c r="U271" t="n">
        <v>0.8</v>
      </c>
      <c r="V271" t="n">
        <v>0.88</v>
      </c>
      <c r="W271" t="n">
        <v>6.82</v>
      </c>
      <c r="X271" t="n">
        <v>0.31</v>
      </c>
      <c r="Y271" t="n">
        <v>1</v>
      </c>
      <c r="Z271" t="n">
        <v>10</v>
      </c>
    </row>
    <row r="272">
      <c r="A272" t="n">
        <v>113</v>
      </c>
      <c r="B272" t="n">
        <v>140</v>
      </c>
      <c r="C272" t="inlineStr">
        <is>
          <t xml:space="preserve">CONCLUIDO	</t>
        </is>
      </c>
      <c r="D272" t="n">
        <v>3.6285</v>
      </c>
      <c r="E272" t="n">
        <v>27.56</v>
      </c>
      <c r="F272" t="n">
        <v>24.03</v>
      </c>
      <c r="G272" t="n">
        <v>120.16</v>
      </c>
      <c r="H272" t="n">
        <v>1.56</v>
      </c>
      <c r="I272" t="n">
        <v>12</v>
      </c>
      <c r="J272" t="n">
        <v>334.39</v>
      </c>
      <c r="K272" t="n">
        <v>60.56</v>
      </c>
      <c r="L272" t="n">
        <v>29.25</v>
      </c>
      <c r="M272" t="n">
        <v>10</v>
      </c>
      <c r="N272" t="n">
        <v>104.58</v>
      </c>
      <c r="O272" t="n">
        <v>41475.37</v>
      </c>
      <c r="P272" t="n">
        <v>422.07</v>
      </c>
      <c r="Q272" t="n">
        <v>452.57</v>
      </c>
      <c r="R272" t="n">
        <v>72.31</v>
      </c>
      <c r="S272" t="n">
        <v>57.64</v>
      </c>
      <c r="T272" t="n">
        <v>5234.31</v>
      </c>
      <c r="U272" t="n">
        <v>0.8</v>
      </c>
      <c r="V272" t="n">
        <v>0.88</v>
      </c>
      <c r="W272" t="n">
        <v>6.82</v>
      </c>
      <c r="X272" t="n">
        <v>0.31</v>
      </c>
      <c r="Y272" t="n">
        <v>1</v>
      </c>
      <c r="Z272" t="n">
        <v>10</v>
      </c>
    </row>
    <row r="273">
      <c r="A273" t="n">
        <v>114</v>
      </c>
      <c r="B273" t="n">
        <v>140</v>
      </c>
      <c r="C273" t="inlineStr">
        <is>
          <t xml:space="preserve">CONCLUIDO	</t>
        </is>
      </c>
      <c r="D273" t="n">
        <v>3.626</v>
      </c>
      <c r="E273" t="n">
        <v>27.58</v>
      </c>
      <c r="F273" t="n">
        <v>24.05</v>
      </c>
      <c r="G273" t="n">
        <v>120.26</v>
      </c>
      <c r="H273" t="n">
        <v>1.57</v>
      </c>
      <c r="I273" t="n">
        <v>12</v>
      </c>
      <c r="J273" t="n">
        <v>334.98</v>
      </c>
      <c r="K273" t="n">
        <v>60.56</v>
      </c>
      <c r="L273" t="n">
        <v>29.5</v>
      </c>
      <c r="M273" t="n">
        <v>10</v>
      </c>
      <c r="N273" t="n">
        <v>104.93</v>
      </c>
      <c r="O273" t="n">
        <v>41548.98</v>
      </c>
      <c r="P273" t="n">
        <v>422.15</v>
      </c>
      <c r="Q273" t="n">
        <v>452.57</v>
      </c>
      <c r="R273" t="n">
        <v>73.04000000000001</v>
      </c>
      <c r="S273" t="n">
        <v>57.64</v>
      </c>
      <c r="T273" t="n">
        <v>5597.33</v>
      </c>
      <c r="U273" t="n">
        <v>0.79</v>
      </c>
      <c r="V273" t="n">
        <v>0.88</v>
      </c>
      <c r="W273" t="n">
        <v>6.81</v>
      </c>
      <c r="X273" t="n">
        <v>0.33</v>
      </c>
      <c r="Y273" t="n">
        <v>1</v>
      </c>
      <c r="Z273" t="n">
        <v>10</v>
      </c>
    </row>
    <row r="274">
      <c r="A274" t="n">
        <v>115</v>
      </c>
      <c r="B274" t="n">
        <v>140</v>
      </c>
      <c r="C274" t="inlineStr">
        <is>
          <t xml:space="preserve">CONCLUIDO	</t>
        </is>
      </c>
      <c r="D274" t="n">
        <v>3.628</v>
      </c>
      <c r="E274" t="n">
        <v>27.56</v>
      </c>
      <c r="F274" t="n">
        <v>24.04</v>
      </c>
      <c r="G274" t="n">
        <v>120.18</v>
      </c>
      <c r="H274" t="n">
        <v>1.58</v>
      </c>
      <c r="I274" t="n">
        <v>12</v>
      </c>
      <c r="J274" t="n">
        <v>335.58</v>
      </c>
      <c r="K274" t="n">
        <v>60.56</v>
      </c>
      <c r="L274" t="n">
        <v>29.75</v>
      </c>
      <c r="M274" t="n">
        <v>10</v>
      </c>
      <c r="N274" t="n">
        <v>105.28</v>
      </c>
      <c r="O274" t="n">
        <v>41622.76</v>
      </c>
      <c r="P274" t="n">
        <v>421.48</v>
      </c>
      <c r="Q274" t="n">
        <v>452.56</v>
      </c>
      <c r="R274" t="n">
        <v>72.44</v>
      </c>
      <c r="S274" t="n">
        <v>57.64</v>
      </c>
      <c r="T274" t="n">
        <v>5297.41</v>
      </c>
      <c r="U274" t="n">
        <v>0.8</v>
      </c>
      <c r="V274" t="n">
        <v>0.88</v>
      </c>
      <c r="W274" t="n">
        <v>6.82</v>
      </c>
      <c r="X274" t="n">
        <v>0.31</v>
      </c>
      <c r="Y274" t="n">
        <v>1</v>
      </c>
      <c r="Z274" t="n">
        <v>10</v>
      </c>
    </row>
    <row r="275">
      <c r="A275" t="n">
        <v>116</v>
      </c>
      <c r="B275" t="n">
        <v>140</v>
      </c>
      <c r="C275" t="inlineStr">
        <is>
          <t xml:space="preserve">CONCLUIDO	</t>
        </is>
      </c>
      <c r="D275" t="n">
        <v>3.6267</v>
      </c>
      <c r="E275" t="n">
        <v>27.57</v>
      </c>
      <c r="F275" t="n">
        <v>24.05</v>
      </c>
      <c r="G275" t="n">
        <v>120.23</v>
      </c>
      <c r="H275" t="n">
        <v>1.59</v>
      </c>
      <c r="I275" t="n">
        <v>12</v>
      </c>
      <c r="J275" t="n">
        <v>336.18</v>
      </c>
      <c r="K275" t="n">
        <v>60.56</v>
      </c>
      <c r="L275" t="n">
        <v>30</v>
      </c>
      <c r="M275" t="n">
        <v>10</v>
      </c>
      <c r="N275" t="n">
        <v>105.63</v>
      </c>
      <c r="O275" t="n">
        <v>41696.71</v>
      </c>
      <c r="P275" t="n">
        <v>421.44</v>
      </c>
      <c r="Q275" t="n">
        <v>452.59</v>
      </c>
      <c r="R275" t="n">
        <v>72.66</v>
      </c>
      <c r="S275" t="n">
        <v>57.64</v>
      </c>
      <c r="T275" t="n">
        <v>5407.91</v>
      </c>
      <c r="U275" t="n">
        <v>0.79</v>
      </c>
      <c r="V275" t="n">
        <v>0.88</v>
      </c>
      <c r="W275" t="n">
        <v>6.82</v>
      </c>
      <c r="X275" t="n">
        <v>0.32</v>
      </c>
      <c r="Y275" t="n">
        <v>1</v>
      </c>
      <c r="Z275" t="n">
        <v>10</v>
      </c>
    </row>
    <row r="276">
      <c r="A276" t="n">
        <v>117</v>
      </c>
      <c r="B276" t="n">
        <v>140</v>
      </c>
      <c r="C276" t="inlineStr">
        <is>
          <t xml:space="preserve">CONCLUIDO	</t>
        </is>
      </c>
      <c r="D276" t="n">
        <v>3.6374</v>
      </c>
      <c r="E276" t="n">
        <v>27.49</v>
      </c>
      <c r="F276" t="n">
        <v>24.02</v>
      </c>
      <c r="G276" t="n">
        <v>131</v>
      </c>
      <c r="H276" t="n">
        <v>1.6</v>
      </c>
      <c r="I276" t="n">
        <v>11</v>
      </c>
      <c r="J276" t="n">
        <v>336.78</v>
      </c>
      <c r="K276" t="n">
        <v>60.56</v>
      </c>
      <c r="L276" t="n">
        <v>30.25</v>
      </c>
      <c r="M276" t="n">
        <v>9</v>
      </c>
      <c r="N276" t="n">
        <v>105.98</v>
      </c>
      <c r="O276" t="n">
        <v>41770.83</v>
      </c>
      <c r="P276" t="n">
        <v>421.03</v>
      </c>
      <c r="Q276" t="n">
        <v>452.57</v>
      </c>
      <c r="R276" t="n">
        <v>71.70999999999999</v>
      </c>
      <c r="S276" t="n">
        <v>57.64</v>
      </c>
      <c r="T276" t="n">
        <v>4938.11</v>
      </c>
      <c r="U276" t="n">
        <v>0.8</v>
      </c>
      <c r="V276" t="n">
        <v>0.88</v>
      </c>
      <c r="W276" t="n">
        <v>6.82</v>
      </c>
      <c r="X276" t="n">
        <v>0.29</v>
      </c>
      <c r="Y276" t="n">
        <v>1</v>
      </c>
      <c r="Z276" t="n">
        <v>10</v>
      </c>
    </row>
    <row r="277">
      <c r="A277" t="n">
        <v>118</v>
      </c>
      <c r="B277" t="n">
        <v>140</v>
      </c>
      <c r="C277" t="inlineStr">
        <is>
          <t xml:space="preserve">CONCLUIDO	</t>
        </is>
      </c>
      <c r="D277" t="n">
        <v>3.6391</v>
      </c>
      <c r="E277" t="n">
        <v>27.48</v>
      </c>
      <c r="F277" t="n">
        <v>24</v>
      </c>
      <c r="G277" t="n">
        <v>130.93</v>
      </c>
      <c r="H277" t="n">
        <v>1.61</v>
      </c>
      <c r="I277" t="n">
        <v>11</v>
      </c>
      <c r="J277" t="n">
        <v>337.39</v>
      </c>
      <c r="K277" t="n">
        <v>60.56</v>
      </c>
      <c r="L277" t="n">
        <v>30.5</v>
      </c>
      <c r="M277" t="n">
        <v>9</v>
      </c>
      <c r="N277" t="n">
        <v>106.33</v>
      </c>
      <c r="O277" t="n">
        <v>41845.13</v>
      </c>
      <c r="P277" t="n">
        <v>421.12</v>
      </c>
      <c r="Q277" t="n">
        <v>452.58</v>
      </c>
      <c r="R277" t="n">
        <v>71.31999999999999</v>
      </c>
      <c r="S277" t="n">
        <v>57.64</v>
      </c>
      <c r="T277" t="n">
        <v>4742.24</v>
      </c>
      <c r="U277" t="n">
        <v>0.8100000000000001</v>
      </c>
      <c r="V277" t="n">
        <v>0.88</v>
      </c>
      <c r="W277" t="n">
        <v>6.82</v>
      </c>
      <c r="X277" t="n">
        <v>0.28</v>
      </c>
      <c r="Y277" t="n">
        <v>1</v>
      </c>
      <c r="Z277" t="n">
        <v>10</v>
      </c>
    </row>
    <row r="278">
      <c r="A278" t="n">
        <v>119</v>
      </c>
      <c r="B278" t="n">
        <v>140</v>
      </c>
      <c r="C278" t="inlineStr">
        <is>
          <t xml:space="preserve">CONCLUIDO	</t>
        </is>
      </c>
      <c r="D278" t="n">
        <v>3.6393</v>
      </c>
      <c r="E278" t="n">
        <v>27.48</v>
      </c>
      <c r="F278" t="n">
        <v>24</v>
      </c>
      <c r="G278" t="n">
        <v>130.92</v>
      </c>
      <c r="H278" t="n">
        <v>1.62</v>
      </c>
      <c r="I278" t="n">
        <v>11</v>
      </c>
      <c r="J278" t="n">
        <v>337.99</v>
      </c>
      <c r="K278" t="n">
        <v>60.56</v>
      </c>
      <c r="L278" t="n">
        <v>30.75</v>
      </c>
      <c r="M278" t="n">
        <v>9</v>
      </c>
      <c r="N278" t="n">
        <v>106.68</v>
      </c>
      <c r="O278" t="n">
        <v>41919.61</v>
      </c>
      <c r="P278" t="n">
        <v>421.56</v>
      </c>
      <c r="Q278" t="n">
        <v>452.56</v>
      </c>
      <c r="R278" t="n">
        <v>71.34</v>
      </c>
      <c r="S278" t="n">
        <v>57.64</v>
      </c>
      <c r="T278" t="n">
        <v>4754.11</v>
      </c>
      <c r="U278" t="n">
        <v>0.8100000000000001</v>
      </c>
      <c r="V278" t="n">
        <v>0.88</v>
      </c>
      <c r="W278" t="n">
        <v>6.81</v>
      </c>
      <c r="X278" t="n">
        <v>0.28</v>
      </c>
      <c r="Y278" t="n">
        <v>1</v>
      </c>
      <c r="Z278" t="n">
        <v>10</v>
      </c>
    </row>
    <row r="279">
      <c r="A279" t="n">
        <v>120</v>
      </c>
      <c r="B279" t="n">
        <v>140</v>
      </c>
      <c r="C279" t="inlineStr">
        <is>
          <t xml:space="preserve">CONCLUIDO	</t>
        </is>
      </c>
      <c r="D279" t="n">
        <v>3.6387</v>
      </c>
      <c r="E279" t="n">
        <v>27.48</v>
      </c>
      <c r="F279" t="n">
        <v>24.01</v>
      </c>
      <c r="G279" t="n">
        <v>130.95</v>
      </c>
      <c r="H279" t="n">
        <v>1.63</v>
      </c>
      <c r="I279" t="n">
        <v>11</v>
      </c>
      <c r="J279" t="n">
        <v>338.59</v>
      </c>
      <c r="K279" t="n">
        <v>60.56</v>
      </c>
      <c r="L279" t="n">
        <v>31</v>
      </c>
      <c r="M279" t="n">
        <v>9</v>
      </c>
      <c r="N279" t="n">
        <v>107.04</v>
      </c>
      <c r="O279" t="n">
        <v>41994.26</v>
      </c>
      <c r="P279" t="n">
        <v>421.94</v>
      </c>
      <c r="Q279" t="n">
        <v>452.62</v>
      </c>
      <c r="R279" t="n">
        <v>71.45999999999999</v>
      </c>
      <c r="S279" t="n">
        <v>57.64</v>
      </c>
      <c r="T279" t="n">
        <v>4813.95</v>
      </c>
      <c r="U279" t="n">
        <v>0.8100000000000001</v>
      </c>
      <c r="V279" t="n">
        <v>0.88</v>
      </c>
      <c r="W279" t="n">
        <v>6.81</v>
      </c>
      <c r="X279" t="n">
        <v>0.28</v>
      </c>
      <c r="Y279" t="n">
        <v>1</v>
      </c>
      <c r="Z279" t="n">
        <v>10</v>
      </c>
    </row>
    <row r="280">
      <c r="A280" t="n">
        <v>121</v>
      </c>
      <c r="B280" t="n">
        <v>140</v>
      </c>
      <c r="C280" t="inlineStr">
        <is>
          <t xml:space="preserve">CONCLUIDO	</t>
        </is>
      </c>
      <c r="D280" t="n">
        <v>3.6389</v>
      </c>
      <c r="E280" t="n">
        <v>27.48</v>
      </c>
      <c r="F280" t="n">
        <v>24.01</v>
      </c>
      <c r="G280" t="n">
        <v>130.94</v>
      </c>
      <c r="H280" t="n">
        <v>1.64</v>
      </c>
      <c r="I280" t="n">
        <v>11</v>
      </c>
      <c r="J280" t="n">
        <v>339.2</v>
      </c>
      <c r="K280" t="n">
        <v>60.56</v>
      </c>
      <c r="L280" t="n">
        <v>31.25</v>
      </c>
      <c r="M280" t="n">
        <v>9</v>
      </c>
      <c r="N280" t="n">
        <v>107.4</v>
      </c>
      <c r="O280" t="n">
        <v>42069.09</v>
      </c>
      <c r="P280" t="n">
        <v>422.35</v>
      </c>
      <c r="Q280" t="n">
        <v>452.61</v>
      </c>
      <c r="R280" t="n">
        <v>71.45999999999999</v>
      </c>
      <c r="S280" t="n">
        <v>57.64</v>
      </c>
      <c r="T280" t="n">
        <v>4812.68</v>
      </c>
      <c r="U280" t="n">
        <v>0.8100000000000001</v>
      </c>
      <c r="V280" t="n">
        <v>0.88</v>
      </c>
      <c r="W280" t="n">
        <v>6.81</v>
      </c>
      <c r="X280" t="n">
        <v>0.28</v>
      </c>
      <c r="Y280" t="n">
        <v>1</v>
      </c>
      <c r="Z280" t="n">
        <v>10</v>
      </c>
    </row>
    <row r="281">
      <c r="A281" t="n">
        <v>122</v>
      </c>
      <c r="B281" t="n">
        <v>140</v>
      </c>
      <c r="C281" t="inlineStr">
        <is>
          <t xml:space="preserve">CONCLUIDO	</t>
        </is>
      </c>
      <c r="D281" t="n">
        <v>3.6381</v>
      </c>
      <c r="E281" t="n">
        <v>27.49</v>
      </c>
      <c r="F281" t="n">
        <v>24.01</v>
      </c>
      <c r="G281" t="n">
        <v>130.97</v>
      </c>
      <c r="H281" t="n">
        <v>1.65</v>
      </c>
      <c r="I281" t="n">
        <v>11</v>
      </c>
      <c r="J281" t="n">
        <v>339.81</v>
      </c>
      <c r="K281" t="n">
        <v>60.56</v>
      </c>
      <c r="L281" t="n">
        <v>31.5</v>
      </c>
      <c r="M281" t="n">
        <v>9</v>
      </c>
      <c r="N281" t="n">
        <v>107.75</v>
      </c>
      <c r="O281" t="n">
        <v>42144.11</v>
      </c>
      <c r="P281" t="n">
        <v>422.82</v>
      </c>
      <c r="Q281" t="n">
        <v>452.57</v>
      </c>
      <c r="R281" t="n">
        <v>71.64</v>
      </c>
      <c r="S281" t="n">
        <v>57.64</v>
      </c>
      <c r="T281" t="n">
        <v>4902.42</v>
      </c>
      <c r="U281" t="n">
        <v>0.8</v>
      </c>
      <c r="V281" t="n">
        <v>0.88</v>
      </c>
      <c r="W281" t="n">
        <v>6.81</v>
      </c>
      <c r="X281" t="n">
        <v>0.29</v>
      </c>
      <c r="Y281" t="n">
        <v>1</v>
      </c>
      <c r="Z281" t="n">
        <v>10</v>
      </c>
    </row>
    <row r="282">
      <c r="A282" t="n">
        <v>123</v>
      </c>
      <c r="B282" t="n">
        <v>140</v>
      </c>
      <c r="C282" t="inlineStr">
        <is>
          <t xml:space="preserve">CONCLUIDO	</t>
        </is>
      </c>
      <c r="D282" t="n">
        <v>3.6397</v>
      </c>
      <c r="E282" t="n">
        <v>27.47</v>
      </c>
      <c r="F282" t="n">
        <v>24</v>
      </c>
      <c r="G282" t="n">
        <v>130.9</v>
      </c>
      <c r="H282" t="n">
        <v>1.66</v>
      </c>
      <c r="I282" t="n">
        <v>11</v>
      </c>
      <c r="J282" t="n">
        <v>340.42</v>
      </c>
      <c r="K282" t="n">
        <v>60.56</v>
      </c>
      <c r="L282" t="n">
        <v>31.75</v>
      </c>
      <c r="M282" t="n">
        <v>9</v>
      </c>
      <c r="N282" t="n">
        <v>108.11</v>
      </c>
      <c r="O282" t="n">
        <v>42219.3</v>
      </c>
      <c r="P282" t="n">
        <v>422.61</v>
      </c>
      <c r="Q282" t="n">
        <v>452.6</v>
      </c>
      <c r="R282" t="n">
        <v>71.34999999999999</v>
      </c>
      <c r="S282" t="n">
        <v>57.64</v>
      </c>
      <c r="T282" t="n">
        <v>4758.98</v>
      </c>
      <c r="U282" t="n">
        <v>0.8100000000000001</v>
      </c>
      <c r="V282" t="n">
        <v>0.88</v>
      </c>
      <c r="W282" t="n">
        <v>6.81</v>
      </c>
      <c r="X282" t="n">
        <v>0.27</v>
      </c>
      <c r="Y282" t="n">
        <v>1</v>
      </c>
      <c r="Z282" t="n">
        <v>10</v>
      </c>
    </row>
    <row r="283">
      <c r="A283" t="n">
        <v>124</v>
      </c>
      <c r="B283" t="n">
        <v>140</v>
      </c>
      <c r="C283" t="inlineStr">
        <is>
          <t xml:space="preserve">CONCLUIDO	</t>
        </is>
      </c>
      <c r="D283" t="n">
        <v>3.6383</v>
      </c>
      <c r="E283" t="n">
        <v>27.48</v>
      </c>
      <c r="F283" t="n">
        <v>24.01</v>
      </c>
      <c r="G283" t="n">
        <v>130.96</v>
      </c>
      <c r="H283" t="n">
        <v>1.67</v>
      </c>
      <c r="I283" t="n">
        <v>11</v>
      </c>
      <c r="J283" t="n">
        <v>341.03</v>
      </c>
      <c r="K283" t="n">
        <v>60.56</v>
      </c>
      <c r="L283" t="n">
        <v>32</v>
      </c>
      <c r="M283" t="n">
        <v>9</v>
      </c>
      <c r="N283" t="n">
        <v>108.48</v>
      </c>
      <c r="O283" t="n">
        <v>42294.68</v>
      </c>
      <c r="P283" t="n">
        <v>422.83</v>
      </c>
      <c r="Q283" t="n">
        <v>452.56</v>
      </c>
      <c r="R283" t="n">
        <v>71.54000000000001</v>
      </c>
      <c r="S283" t="n">
        <v>57.64</v>
      </c>
      <c r="T283" t="n">
        <v>4854.37</v>
      </c>
      <c r="U283" t="n">
        <v>0.8100000000000001</v>
      </c>
      <c r="V283" t="n">
        <v>0.88</v>
      </c>
      <c r="W283" t="n">
        <v>6.81</v>
      </c>
      <c r="X283" t="n">
        <v>0.28</v>
      </c>
      <c r="Y283" t="n">
        <v>1</v>
      </c>
      <c r="Z283" t="n">
        <v>10</v>
      </c>
    </row>
    <row r="284">
      <c r="A284" t="n">
        <v>125</v>
      </c>
      <c r="B284" t="n">
        <v>140</v>
      </c>
      <c r="C284" t="inlineStr">
        <is>
          <t xml:space="preserve">CONCLUIDO	</t>
        </is>
      </c>
      <c r="D284" t="n">
        <v>3.6374</v>
      </c>
      <c r="E284" t="n">
        <v>27.49</v>
      </c>
      <c r="F284" t="n">
        <v>24.02</v>
      </c>
      <c r="G284" t="n">
        <v>131</v>
      </c>
      <c r="H284" t="n">
        <v>1.68</v>
      </c>
      <c r="I284" t="n">
        <v>11</v>
      </c>
      <c r="J284" t="n">
        <v>341.64</v>
      </c>
      <c r="K284" t="n">
        <v>60.56</v>
      </c>
      <c r="L284" t="n">
        <v>32.25</v>
      </c>
      <c r="M284" t="n">
        <v>9</v>
      </c>
      <c r="N284" t="n">
        <v>108.84</v>
      </c>
      <c r="O284" t="n">
        <v>42370.23</v>
      </c>
      <c r="P284" t="n">
        <v>422.98</v>
      </c>
      <c r="Q284" t="n">
        <v>452.57</v>
      </c>
      <c r="R284" t="n">
        <v>71.81999999999999</v>
      </c>
      <c r="S284" t="n">
        <v>57.64</v>
      </c>
      <c r="T284" t="n">
        <v>4992.2</v>
      </c>
      <c r="U284" t="n">
        <v>0.8</v>
      </c>
      <c r="V284" t="n">
        <v>0.88</v>
      </c>
      <c r="W284" t="n">
        <v>6.81</v>
      </c>
      <c r="X284" t="n">
        <v>0.29</v>
      </c>
      <c r="Y284" t="n">
        <v>1</v>
      </c>
      <c r="Z284" t="n">
        <v>10</v>
      </c>
    </row>
    <row r="285">
      <c r="A285" t="n">
        <v>126</v>
      </c>
      <c r="B285" t="n">
        <v>140</v>
      </c>
      <c r="C285" t="inlineStr">
        <is>
          <t xml:space="preserve">CONCLUIDO	</t>
        </is>
      </c>
      <c r="D285" t="n">
        <v>3.6397</v>
      </c>
      <c r="E285" t="n">
        <v>27.47</v>
      </c>
      <c r="F285" t="n">
        <v>24</v>
      </c>
      <c r="G285" t="n">
        <v>130.9</v>
      </c>
      <c r="H285" t="n">
        <v>1.69</v>
      </c>
      <c r="I285" t="n">
        <v>11</v>
      </c>
      <c r="J285" t="n">
        <v>342.26</v>
      </c>
      <c r="K285" t="n">
        <v>60.56</v>
      </c>
      <c r="L285" t="n">
        <v>32.5</v>
      </c>
      <c r="M285" t="n">
        <v>9</v>
      </c>
      <c r="N285" t="n">
        <v>109.2</v>
      </c>
      <c r="O285" t="n">
        <v>42445.98</v>
      </c>
      <c r="P285" t="n">
        <v>422.85</v>
      </c>
      <c r="Q285" t="n">
        <v>452.59</v>
      </c>
      <c r="R285" t="n">
        <v>71.29000000000001</v>
      </c>
      <c r="S285" t="n">
        <v>57.64</v>
      </c>
      <c r="T285" t="n">
        <v>4728.21</v>
      </c>
      <c r="U285" t="n">
        <v>0.8100000000000001</v>
      </c>
      <c r="V285" t="n">
        <v>0.88</v>
      </c>
      <c r="W285" t="n">
        <v>6.81</v>
      </c>
      <c r="X285" t="n">
        <v>0.28</v>
      </c>
      <c r="Y285" t="n">
        <v>1</v>
      </c>
      <c r="Z285" t="n">
        <v>10</v>
      </c>
    </row>
    <row r="286">
      <c r="A286" t="n">
        <v>127</v>
      </c>
      <c r="B286" t="n">
        <v>140</v>
      </c>
      <c r="C286" t="inlineStr">
        <is>
          <t xml:space="preserve">CONCLUIDO	</t>
        </is>
      </c>
      <c r="D286" t="n">
        <v>3.6396</v>
      </c>
      <c r="E286" t="n">
        <v>27.48</v>
      </c>
      <c r="F286" t="n">
        <v>24</v>
      </c>
      <c r="G286" t="n">
        <v>130.91</v>
      </c>
      <c r="H286" t="n">
        <v>1.7</v>
      </c>
      <c r="I286" t="n">
        <v>11</v>
      </c>
      <c r="J286" t="n">
        <v>342.87</v>
      </c>
      <c r="K286" t="n">
        <v>60.56</v>
      </c>
      <c r="L286" t="n">
        <v>32.75</v>
      </c>
      <c r="M286" t="n">
        <v>9</v>
      </c>
      <c r="N286" t="n">
        <v>109.57</v>
      </c>
      <c r="O286" t="n">
        <v>42521.91</v>
      </c>
      <c r="P286" t="n">
        <v>422.86</v>
      </c>
      <c r="Q286" t="n">
        <v>452.59</v>
      </c>
      <c r="R286" t="n">
        <v>71.43000000000001</v>
      </c>
      <c r="S286" t="n">
        <v>57.64</v>
      </c>
      <c r="T286" t="n">
        <v>4797.37</v>
      </c>
      <c r="U286" t="n">
        <v>0.8100000000000001</v>
      </c>
      <c r="V286" t="n">
        <v>0.88</v>
      </c>
      <c r="W286" t="n">
        <v>6.81</v>
      </c>
      <c r="X286" t="n">
        <v>0.28</v>
      </c>
      <c r="Y286" t="n">
        <v>1</v>
      </c>
      <c r="Z286" t="n">
        <v>10</v>
      </c>
    </row>
    <row r="287">
      <c r="A287" t="n">
        <v>128</v>
      </c>
      <c r="B287" t="n">
        <v>140</v>
      </c>
      <c r="C287" t="inlineStr">
        <is>
          <t xml:space="preserve">CONCLUIDO	</t>
        </is>
      </c>
      <c r="D287" t="n">
        <v>3.6385</v>
      </c>
      <c r="E287" t="n">
        <v>27.48</v>
      </c>
      <c r="F287" t="n">
        <v>24.01</v>
      </c>
      <c r="G287" t="n">
        <v>130.95</v>
      </c>
      <c r="H287" t="n">
        <v>1.71</v>
      </c>
      <c r="I287" t="n">
        <v>11</v>
      </c>
      <c r="J287" t="n">
        <v>343.49</v>
      </c>
      <c r="K287" t="n">
        <v>60.56</v>
      </c>
      <c r="L287" t="n">
        <v>33</v>
      </c>
      <c r="M287" t="n">
        <v>9</v>
      </c>
      <c r="N287" t="n">
        <v>109.94</v>
      </c>
      <c r="O287" t="n">
        <v>42598.03</v>
      </c>
      <c r="P287" t="n">
        <v>422.89</v>
      </c>
      <c r="Q287" t="n">
        <v>452.56</v>
      </c>
      <c r="R287" t="n">
        <v>71.65000000000001</v>
      </c>
      <c r="S287" t="n">
        <v>57.64</v>
      </c>
      <c r="T287" t="n">
        <v>4909.65</v>
      </c>
      <c r="U287" t="n">
        <v>0.8</v>
      </c>
      <c r="V287" t="n">
        <v>0.88</v>
      </c>
      <c r="W287" t="n">
        <v>6.81</v>
      </c>
      <c r="X287" t="n">
        <v>0.28</v>
      </c>
      <c r="Y287" t="n">
        <v>1</v>
      </c>
      <c r="Z287" t="n">
        <v>10</v>
      </c>
    </row>
    <row r="288">
      <c r="A288" t="n">
        <v>129</v>
      </c>
      <c r="B288" t="n">
        <v>140</v>
      </c>
      <c r="C288" t="inlineStr">
        <is>
          <t xml:space="preserve">CONCLUIDO	</t>
        </is>
      </c>
      <c r="D288" t="n">
        <v>3.6387</v>
      </c>
      <c r="E288" t="n">
        <v>27.48</v>
      </c>
      <c r="F288" t="n">
        <v>24.01</v>
      </c>
      <c r="G288" t="n">
        <v>130.95</v>
      </c>
      <c r="H288" t="n">
        <v>1.72</v>
      </c>
      <c r="I288" t="n">
        <v>11</v>
      </c>
      <c r="J288" t="n">
        <v>344.11</v>
      </c>
      <c r="K288" t="n">
        <v>60.56</v>
      </c>
      <c r="L288" t="n">
        <v>33.25</v>
      </c>
      <c r="M288" t="n">
        <v>9</v>
      </c>
      <c r="N288" t="n">
        <v>110.3</v>
      </c>
      <c r="O288" t="n">
        <v>42674.47</v>
      </c>
      <c r="P288" t="n">
        <v>422.21</v>
      </c>
      <c r="Q288" t="n">
        <v>452.55</v>
      </c>
      <c r="R288" t="n">
        <v>71.59</v>
      </c>
      <c r="S288" t="n">
        <v>57.64</v>
      </c>
      <c r="T288" t="n">
        <v>4877.06</v>
      </c>
      <c r="U288" t="n">
        <v>0.8100000000000001</v>
      </c>
      <c r="V288" t="n">
        <v>0.88</v>
      </c>
      <c r="W288" t="n">
        <v>6.81</v>
      </c>
      <c r="X288" t="n">
        <v>0.28</v>
      </c>
      <c r="Y288" t="n">
        <v>1</v>
      </c>
      <c r="Z288" t="n">
        <v>10</v>
      </c>
    </row>
    <row r="289">
      <c r="A289" t="n">
        <v>130</v>
      </c>
      <c r="B289" t="n">
        <v>140</v>
      </c>
      <c r="C289" t="inlineStr">
        <is>
          <t xml:space="preserve">CONCLUIDO	</t>
        </is>
      </c>
      <c r="D289" t="n">
        <v>3.6502</v>
      </c>
      <c r="E289" t="n">
        <v>27.4</v>
      </c>
      <c r="F289" t="n">
        <v>23.97</v>
      </c>
      <c r="G289" t="n">
        <v>143.84</v>
      </c>
      <c r="H289" t="n">
        <v>1.73</v>
      </c>
      <c r="I289" t="n">
        <v>10</v>
      </c>
      <c r="J289" t="n">
        <v>344.73</v>
      </c>
      <c r="K289" t="n">
        <v>60.56</v>
      </c>
      <c r="L289" t="n">
        <v>33.5</v>
      </c>
      <c r="M289" t="n">
        <v>8</v>
      </c>
      <c r="N289" t="n">
        <v>110.67</v>
      </c>
      <c r="O289" t="n">
        <v>42750.97</v>
      </c>
      <c r="P289" t="n">
        <v>421.29</v>
      </c>
      <c r="Q289" t="n">
        <v>452.56</v>
      </c>
      <c r="R289" t="n">
        <v>70.39</v>
      </c>
      <c r="S289" t="n">
        <v>57.64</v>
      </c>
      <c r="T289" t="n">
        <v>4284.14</v>
      </c>
      <c r="U289" t="n">
        <v>0.82</v>
      </c>
      <c r="V289" t="n">
        <v>0.88</v>
      </c>
      <c r="W289" t="n">
        <v>6.81</v>
      </c>
      <c r="X289" t="n">
        <v>0.25</v>
      </c>
      <c r="Y289" t="n">
        <v>1</v>
      </c>
      <c r="Z289" t="n">
        <v>10</v>
      </c>
    </row>
    <row r="290">
      <c r="A290" t="n">
        <v>131</v>
      </c>
      <c r="B290" t="n">
        <v>140</v>
      </c>
      <c r="C290" t="inlineStr">
        <is>
          <t xml:space="preserve">CONCLUIDO	</t>
        </is>
      </c>
      <c r="D290" t="n">
        <v>3.6481</v>
      </c>
      <c r="E290" t="n">
        <v>27.41</v>
      </c>
      <c r="F290" t="n">
        <v>23.99</v>
      </c>
      <c r="G290" t="n">
        <v>143.93</v>
      </c>
      <c r="H290" t="n">
        <v>1.74</v>
      </c>
      <c r="I290" t="n">
        <v>10</v>
      </c>
      <c r="J290" t="n">
        <v>345.35</v>
      </c>
      <c r="K290" t="n">
        <v>60.56</v>
      </c>
      <c r="L290" t="n">
        <v>33.75</v>
      </c>
      <c r="M290" t="n">
        <v>8</v>
      </c>
      <c r="N290" t="n">
        <v>111.05</v>
      </c>
      <c r="O290" t="n">
        <v>42827.67</v>
      </c>
      <c r="P290" t="n">
        <v>422.04</v>
      </c>
      <c r="Q290" t="n">
        <v>452.57</v>
      </c>
      <c r="R290" t="n">
        <v>70.93000000000001</v>
      </c>
      <c r="S290" t="n">
        <v>57.64</v>
      </c>
      <c r="T290" t="n">
        <v>4551.5</v>
      </c>
      <c r="U290" t="n">
        <v>0.8100000000000001</v>
      </c>
      <c r="V290" t="n">
        <v>0.88</v>
      </c>
      <c r="W290" t="n">
        <v>6.81</v>
      </c>
      <c r="X290" t="n">
        <v>0.26</v>
      </c>
      <c r="Y290" t="n">
        <v>1</v>
      </c>
      <c r="Z290" t="n">
        <v>10</v>
      </c>
    </row>
    <row r="291">
      <c r="A291" t="n">
        <v>132</v>
      </c>
      <c r="B291" t="n">
        <v>140</v>
      </c>
      <c r="C291" t="inlineStr">
        <is>
          <t xml:space="preserve">CONCLUIDO	</t>
        </is>
      </c>
      <c r="D291" t="n">
        <v>3.6481</v>
      </c>
      <c r="E291" t="n">
        <v>27.41</v>
      </c>
      <c r="F291" t="n">
        <v>23.99</v>
      </c>
      <c r="G291" t="n">
        <v>143.93</v>
      </c>
      <c r="H291" t="n">
        <v>1.75</v>
      </c>
      <c r="I291" t="n">
        <v>10</v>
      </c>
      <c r="J291" t="n">
        <v>345.97</v>
      </c>
      <c r="K291" t="n">
        <v>60.56</v>
      </c>
      <c r="L291" t="n">
        <v>34</v>
      </c>
      <c r="M291" t="n">
        <v>8</v>
      </c>
      <c r="N291" t="n">
        <v>111.42</v>
      </c>
      <c r="O291" t="n">
        <v>42904.56</v>
      </c>
      <c r="P291" t="n">
        <v>422.51</v>
      </c>
      <c r="Q291" t="n">
        <v>452.55</v>
      </c>
      <c r="R291" t="n">
        <v>70.93000000000001</v>
      </c>
      <c r="S291" t="n">
        <v>57.64</v>
      </c>
      <c r="T291" t="n">
        <v>4553.93</v>
      </c>
      <c r="U291" t="n">
        <v>0.8100000000000001</v>
      </c>
      <c r="V291" t="n">
        <v>0.88</v>
      </c>
      <c r="W291" t="n">
        <v>6.81</v>
      </c>
      <c r="X291" t="n">
        <v>0.26</v>
      </c>
      <c r="Y291" t="n">
        <v>1</v>
      </c>
      <c r="Z291" t="n">
        <v>10</v>
      </c>
    </row>
    <row r="292">
      <c r="A292" t="n">
        <v>133</v>
      </c>
      <c r="B292" t="n">
        <v>140</v>
      </c>
      <c r="C292" t="inlineStr">
        <is>
          <t xml:space="preserve">CONCLUIDO	</t>
        </is>
      </c>
      <c r="D292" t="n">
        <v>3.6512</v>
      </c>
      <c r="E292" t="n">
        <v>27.39</v>
      </c>
      <c r="F292" t="n">
        <v>23.97</v>
      </c>
      <c r="G292" t="n">
        <v>143.79</v>
      </c>
      <c r="H292" t="n">
        <v>1.76</v>
      </c>
      <c r="I292" t="n">
        <v>10</v>
      </c>
      <c r="J292" t="n">
        <v>346.6</v>
      </c>
      <c r="K292" t="n">
        <v>60.56</v>
      </c>
      <c r="L292" t="n">
        <v>34.25</v>
      </c>
      <c r="M292" t="n">
        <v>8</v>
      </c>
      <c r="N292" t="n">
        <v>111.8</v>
      </c>
      <c r="O292" t="n">
        <v>42981.64</v>
      </c>
      <c r="P292" t="n">
        <v>422.47</v>
      </c>
      <c r="Q292" t="n">
        <v>452.58</v>
      </c>
      <c r="R292" t="n">
        <v>70.29000000000001</v>
      </c>
      <c r="S292" t="n">
        <v>57.64</v>
      </c>
      <c r="T292" t="n">
        <v>4234.99</v>
      </c>
      <c r="U292" t="n">
        <v>0.82</v>
      </c>
      <c r="V292" t="n">
        <v>0.88</v>
      </c>
      <c r="W292" t="n">
        <v>6.81</v>
      </c>
      <c r="X292" t="n">
        <v>0.24</v>
      </c>
      <c r="Y292" t="n">
        <v>1</v>
      </c>
      <c r="Z292" t="n">
        <v>10</v>
      </c>
    </row>
    <row r="293">
      <c r="A293" t="n">
        <v>134</v>
      </c>
      <c r="B293" t="n">
        <v>140</v>
      </c>
      <c r="C293" t="inlineStr">
        <is>
          <t xml:space="preserve">CONCLUIDO	</t>
        </is>
      </c>
      <c r="D293" t="n">
        <v>3.6501</v>
      </c>
      <c r="E293" t="n">
        <v>27.4</v>
      </c>
      <c r="F293" t="n">
        <v>23.97</v>
      </c>
      <c r="G293" t="n">
        <v>143.84</v>
      </c>
      <c r="H293" t="n">
        <v>1.77</v>
      </c>
      <c r="I293" t="n">
        <v>10</v>
      </c>
      <c r="J293" t="n">
        <v>347.23</v>
      </c>
      <c r="K293" t="n">
        <v>60.56</v>
      </c>
      <c r="L293" t="n">
        <v>34.5</v>
      </c>
      <c r="M293" t="n">
        <v>8</v>
      </c>
      <c r="N293" t="n">
        <v>112.17</v>
      </c>
      <c r="O293" t="n">
        <v>43058.93</v>
      </c>
      <c r="P293" t="n">
        <v>422.98</v>
      </c>
      <c r="Q293" t="n">
        <v>452.57</v>
      </c>
      <c r="R293" t="n">
        <v>70.36</v>
      </c>
      <c r="S293" t="n">
        <v>57.64</v>
      </c>
      <c r="T293" t="n">
        <v>4266.85</v>
      </c>
      <c r="U293" t="n">
        <v>0.82</v>
      </c>
      <c r="V293" t="n">
        <v>0.88</v>
      </c>
      <c r="W293" t="n">
        <v>6.81</v>
      </c>
      <c r="X293" t="n">
        <v>0.25</v>
      </c>
      <c r="Y293" t="n">
        <v>1</v>
      </c>
      <c r="Z293" t="n">
        <v>10</v>
      </c>
    </row>
    <row r="294">
      <c r="A294" t="n">
        <v>135</v>
      </c>
      <c r="B294" t="n">
        <v>140</v>
      </c>
      <c r="C294" t="inlineStr">
        <is>
          <t xml:space="preserve">CONCLUIDO	</t>
        </is>
      </c>
      <c r="D294" t="n">
        <v>3.6485</v>
      </c>
      <c r="E294" t="n">
        <v>27.41</v>
      </c>
      <c r="F294" t="n">
        <v>23.98</v>
      </c>
      <c r="G294" t="n">
        <v>143.91</v>
      </c>
      <c r="H294" t="n">
        <v>1.78</v>
      </c>
      <c r="I294" t="n">
        <v>10</v>
      </c>
      <c r="J294" t="n">
        <v>347.85</v>
      </c>
      <c r="K294" t="n">
        <v>60.56</v>
      </c>
      <c r="L294" t="n">
        <v>34.75</v>
      </c>
      <c r="M294" t="n">
        <v>8</v>
      </c>
      <c r="N294" t="n">
        <v>112.55</v>
      </c>
      <c r="O294" t="n">
        <v>43136.41</v>
      </c>
      <c r="P294" t="n">
        <v>423.35</v>
      </c>
      <c r="Q294" t="n">
        <v>452.57</v>
      </c>
      <c r="R294" t="n">
        <v>70.81</v>
      </c>
      <c r="S294" t="n">
        <v>57.64</v>
      </c>
      <c r="T294" t="n">
        <v>4494.59</v>
      </c>
      <c r="U294" t="n">
        <v>0.8100000000000001</v>
      </c>
      <c r="V294" t="n">
        <v>0.88</v>
      </c>
      <c r="W294" t="n">
        <v>6.81</v>
      </c>
      <c r="X294" t="n">
        <v>0.26</v>
      </c>
      <c r="Y294" t="n">
        <v>1</v>
      </c>
      <c r="Z294" t="n">
        <v>10</v>
      </c>
    </row>
    <row r="295">
      <c r="A295" t="n">
        <v>136</v>
      </c>
      <c r="B295" t="n">
        <v>140</v>
      </c>
      <c r="C295" t="inlineStr">
        <is>
          <t xml:space="preserve">CONCLUIDO	</t>
        </is>
      </c>
      <c r="D295" t="n">
        <v>3.649</v>
      </c>
      <c r="E295" t="n">
        <v>27.4</v>
      </c>
      <c r="F295" t="n">
        <v>23.98</v>
      </c>
      <c r="G295" t="n">
        <v>143.89</v>
      </c>
      <c r="H295" t="n">
        <v>1.79</v>
      </c>
      <c r="I295" t="n">
        <v>10</v>
      </c>
      <c r="J295" t="n">
        <v>348.48</v>
      </c>
      <c r="K295" t="n">
        <v>60.56</v>
      </c>
      <c r="L295" t="n">
        <v>35</v>
      </c>
      <c r="M295" t="n">
        <v>8</v>
      </c>
      <c r="N295" t="n">
        <v>112.93</v>
      </c>
      <c r="O295" t="n">
        <v>43214.09</v>
      </c>
      <c r="P295" t="n">
        <v>423.74</v>
      </c>
      <c r="Q295" t="n">
        <v>452.56</v>
      </c>
      <c r="R295" t="n">
        <v>70.73</v>
      </c>
      <c r="S295" t="n">
        <v>57.64</v>
      </c>
      <c r="T295" t="n">
        <v>4451.39</v>
      </c>
      <c r="U295" t="n">
        <v>0.82</v>
      </c>
      <c r="V295" t="n">
        <v>0.88</v>
      </c>
      <c r="W295" t="n">
        <v>6.81</v>
      </c>
      <c r="X295" t="n">
        <v>0.26</v>
      </c>
      <c r="Y295" t="n">
        <v>1</v>
      </c>
      <c r="Z295" t="n">
        <v>10</v>
      </c>
    </row>
    <row r="296">
      <c r="A296" t="n">
        <v>137</v>
      </c>
      <c r="B296" t="n">
        <v>140</v>
      </c>
      <c r="C296" t="inlineStr">
        <is>
          <t xml:space="preserve">CONCLUIDO	</t>
        </is>
      </c>
      <c r="D296" t="n">
        <v>3.6481</v>
      </c>
      <c r="E296" t="n">
        <v>27.41</v>
      </c>
      <c r="F296" t="n">
        <v>23.99</v>
      </c>
      <c r="G296" t="n">
        <v>143.93</v>
      </c>
      <c r="H296" t="n">
        <v>1.8</v>
      </c>
      <c r="I296" t="n">
        <v>10</v>
      </c>
      <c r="J296" t="n">
        <v>349.12</v>
      </c>
      <c r="K296" t="n">
        <v>60.56</v>
      </c>
      <c r="L296" t="n">
        <v>35.25</v>
      </c>
      <c r="M296" t="n">
        <v>8</v>
      </c>
      <c r="N296" t="n">
        <v>113.31</v>
      </c>
      <c r="O296" t="n">
        <v>43291.97</v>
      </c>
      <c r="P296" t="n">
        <v>424.18</v>
      </c>
      <c r="Q296" t="n">
        <v>452.6</v>
      </c>
      <c r="R296" t="n">
        <v>70.81999999999999</v>
      </c>
      <c r="S296" t="n">
        <v>57.64</v>
      </c>
      <c r="T296" t="n">
        <v>4499.25</v>
      </c>
      <c r="U296" t="n">
        <v>0.8100000000000001</v>
      </c>
      <c r="V296" t="n">
        <v>0.88</v>
      </c>
      <c r="W296" t="n">
        <v>6.81</v>
      </c>
      <c r="X296" t="n">
        <v>0.26</v>
      </c>
      <c r="Y296" t="n">
        <v>1</v>
      </c>
      <c r="Z296" t="n">
        <v>10</v>
      </c>
    </row>
    <row r="297">
      <c r="A297" t="n">
        <v>138</v>
      </c>
      <c r="B297" t="n">
        <v>140</v>
      </c>
      <c r="C297" t="inlineStr">
        <is>
          <t xml:space="preserve">CONCLUIDO	</t>
        </is>
      </c>
      <c r="D297" t="n">
        <v>3.6493</v>
      </c>
      <c r="E297" t="n">
        <v>27.4</v>
      </c>
      <c r="F297" t="n">
        <v>23.98</v>
      </c>
      <c r="G297" t="n">
        <v>143.87</v>
      </c>
      <c r="H297" t="n">
        <v>1.81</v>
      </c>
      <c r="I297" t="n">
        <v>10</v>
      </c>
      <c r="J297" t="n">
        <v>349.75</v>
      </c>
      <c r="K297" t="n">
        <v>60.56</v>
      </c>
      <c r="L297" t="n">
        <v>35.5</v>
      </c>
      <c r="M297" t="n">
        <v>8</v>
      </c>
      <c r="N297" t="n">
        <v>113.69</v>
      </c>
      <c r="O297" t="n">
        <v>43370.05</v>
      </c>
      <c r="P297" t="n">
        <v>424.13</v>
      </c>
      <c r="Q297" t="n">
        <v>452.58</v>
      </c>
      <c r="R297" t="n">
        <v>70.56999999999999</v>
      </c>
      <c r="S297" t="n">
        <v>57.64</v>
      </c>
      <c r="T297" t="n">
        <v>4371.95</v>
      </c>
      <c r="U297" t="n">
        <v>0.82</v>
      </c>
      <c r="V297" t="n">
        <v>0.88</v>
      </c>
      <c r="W297" t="n">
        <v>6.81</v>
      </c>
      <c r="X297" t="n">
        <v>0.25</v>
      </c>
      <c r="Y297" t="n">
        <v>1</v>
      </c>
      <c r="Z297" t="n">
        <v>10</v>
      </c>
    </row>
    <row r="298">
      <c r="A298" t="n">
        <v>139</v>
      </c>
      <c r="B298" t="n">
        <v>140</v>
      </c>
      <c r="C298" t="inlineStr">
        <is>
          <t xml:space="preserve">CONCLUIDO	</t>
        </is>
      </c>
      <c r="D298" t="n">
        <v>3.6496</v>
      </c>
      <c r="E298" t="n">
        <v>27.4</v>
      </c>
      <c r="F298" t="n">
        <v>23.98</v>
      </c>
      <c r="G298" t="n">
        <v>143.86</v>
      </c>
      <c r="H298" t="n">
        <v>1.82</v>
      </c>
      <c r="I298" t="n">
        <v>10</v>
      </c>
      <c r="J298" t="n">
        <v>350.38</v>
      </c>
      <c r="K298" t="n">
        <v>60.56</v>
      </c>
      <c r="L298" t="n">
        <v>35.75</v>
      </c>
      <c r="M298" t="n">
        <v>8</v>
      </c>
      <c r="N298" t="n">
        <v>114.08</v>
      </c>
      <c r="O298" t="n">
        <v>43448.34</v>
      </c>
      <c r="P298" t="n">
        <v>424.19</v>
      </c>
      <c r="Q298" t="n">
        <v>452.56</v>
      </c>
      <c r="R298" t="n">
        <v>70.56</v>
      </c>
      <c r="S298" t="n">
        <v>57.64</v>
      </c>
      <c r="T298" t="n">
        <v>4368.49</v>
      </c>
      <c r="U298" t="n">
        <v>0.82</v>
      </c>
      <c r="V298" t="n">
        <v>0.88</v>
      </c>
      <c r="W298" t="n">
        <v>6.81</v>
      </c>
      <c r="X298" t="n">
        <v>0.25</v>
      </c>
      <c r="Y298" t="n">
        <v>1</v>
      </c>
      <c r="Z298" t="n">
        <v>10</v>
      </c>
    </row>
    <row r="299">
      <c r="A299" t="n">
        <v>140</v>
      </c>
      <c r="B299" t="n">
        <v>140</v>
      </c>
      <c r="C299" t="inlineStr">
        <is>
          <t xml:space="preserve">CONCLUIDO	</t>
        </is>
      </c>
      <c r="D299" t="n">
        <v>3.6492</v>
      </c>
      <c r="E299" t="n">
        <v>27.4</v>
      </c>
      <c r="F299" t="n">
        <v>23.98</v>
      </c>
      <c r="G299" t="n">
        <v>143.88</v>
      </c>
      <c r="H299" t="n">
        <v>1.83</v>
      </c>
      <c r="I299" t="n">
        <v>10</v>
      </c>
      <c r="J299" t="n">
        <v>351.02</v>
      </c>
      <c r="K299" t="n">
        <v>60.56</v>
      </c>
      <c r="L299" t="n">
        <v>36</v>
      </c>
      <c r="M299" t="n">
        <v>8</v>
      </c>
      <c r="N299" t="n">
        <v>114.47</v>
      </c>
      <c r="O299" t="n">
        <v>43526.84</v>
      </c>
      <c r="P299" t="n">
        <v>424.37</v>
      </c>
      <c r="Q299" t="n">
        <v>452.62</v>
      </c>
      <c r="R299" t="n">
        <v>70.69</v>
      </c>
      <c r="S299" t="n">
        <v>57.64</v>
      </c>
      <c r="T299" t="n">
        <v>4433.18</v>
      </c>
      <c r="U299" t="n">
        <v>0.82</v>
      </c>
      <c r="V299" t="n">
        <v>0.88</v>
      </c>
      <c r="W299" t="n">
        <v>6.81</v>
      </c>
      <c r="X299" t="n">
        <v>0.26</v>
      </c>
      <c r="Y299" t="n">
        <v>1</v>
      </c>
      <c r="Z299" t="n">
        <v>10</v>
      </c>
    </row>
    <row r="300">
      <c r="A300" t="n">
        <v>141</v>
      </c>
      <c r="B300" t="n">
        <v>140</v>
      </c>
      <c r="C300" t="inlineStr">
        <is>
          <t xml:space="preserve">CONCLUIDO	</t>
        </is>
      </c>
      <c r="D300" t="n">
        <v>3.6479</v>
      </c>
      <c r="E300" t="n">
        <v>27.41</v>
      </c>
      <c r="F300" t="n">
        <v>23.99</v>
      </c>
      <c r="G300" t="n">
        <v>143.94</v>
      </c>
      <c r="H300" t="n">
        <v>1.84</v>
      </c>
      <c r="I300" t="n">
        <v>10</v>
      </c>
      <c r="J300" t="n">
        <v>351.66</v>
      </c>
      <c r="K300" t="n">
        <v>60.56</v>
      </c>
      <c r="L300" t="n">
        <v>36.25</v>
      </c>
      <c r="M300" t="n">
        <v>8</v>
      </c>
      <c r="N300" t="n">
        <v>114.85</v>
      </c>
      <c r="O300" t="n">
        <v>43605.54</v>
      </c>
      <c r="P300" t="n">
        <v>424.62</v>
      </c>
      <c r="Q300" t="n">
        <v>452.57</v>
      </c>
      <c r="R300" t="n">
        <v>71.09999999999999</v>
      </c>
      <c r="S300" t="n">
        <v>57.64</v>
      </c>
      <c r="T300" t="n">
        <v>4636.3</v>
      </c>
      <c r="U300" t="n">
        <v>0.8100000000000001</v>
      </c>
      <c r="V300" t="n">
        <v>0.88</v>
      </c>
      <c r="W300" t="n">
        <v>6.81</v>
      </c>
      <c r="X300" t="n">
        <v>0.27</v>
      </c>
      <c r="Y300" t="n">
        <v>1</v>
      </c>
      <c r="Z300" t="n">
        <v>10</v>
      </c>
    </row>
    <row r="301">
      <c r="A301" t="n">
        <v>142</v>
      </c>
      <c r="B301" t="n">
        <v>140</v>
      </c>
      <c r="C301" t="inlineStr">
        <is>
          <t xml:space="preserve">CONCLUIDO	</t>
        </is>
      </c>
      <c r="D301" t="n">
        <v>3.6486</v>
      </c>
      <c r="E301" t="n">
        <v>27.41</v>
      </c>
      <c r="F301" t="n">
        <v>23.98</v>
      </c>
      <c r="G301" t="n">
        <v>143.91</v>
      </c>
      <c r="H301" t="n">
        <v>1.85</v>
      </c>
      <c r="I301" t="n">
        <v>10</v>
      </c>
      <c r="J301" t="n">
        <v>352.3</v>
      </c>
      <c r="K301" t="n">
        <v>60.56</v>
      </c>
      <c r="L301" t="n">
        <v>36.5</v>
      </c>
      <c r="M301" t="n">
        <v>8</v>
      </c>
      <c r="N301" t="n">
        <v>115.24</v>
      </c>
      <c r="O301" t="n">
        <v>43684.46</v>
      </c>
      <c r="P301" t="n">
        <v>424.57</v>
      </c>
      <c r="Q301" t="n">
        <v>452.58</v>
      </c>
      <c r="R301" t="n">
        <v>70.92</v>
      </c>
      <c r="S301" t="n">
        <v>57.64</v>
      </c>
      <c r="T301" t="n">
        <v>4546.62</v>
      </c>
      <c r="U301" t="n">
        <v>0.8100000000000001</v>
      </c>
      <c r="V301" t="n">
        <v>0.88</v>
      </c>
      <c r="W301" t="n">
        <v>6.81</v>
      </c>
      <c r="X301" t="n">
        <v>0.26</v>
      </c>
      <c r="Y301" t="n">
        <v>1</v>
      </c>
      <c r="Z301" t="n">
        <v>10</v>
      </c>
    </row>
    <row r="302">
      <c r="A302" t="n">
        <v>143</v>
      </c>
      <c r="B302" t="n">
        <v>140</v>
      </c>
      <c r="C302" t="inlineStr">
        <is>
          <t xml:space="preserve">CONCLUIDO	</t>
        </is>
      </c>
      <c r="D302" t="n">
        <v>3.6499</v>
      </c>
      <c r="E302" t="n">
        <v>27.4</v>
      </c>
      <c r="F302" t="n">
        <v>23.97</v>
      </c>
      <c r="G302" t="n">
        <v>143.85</v>
      </c>
      <c r="H302" t="n">
        <v>1.86</v>
      </c>
      <c r="I302" t="n">
        <v>10</v>
      </c>
      <c r="J302" t="n">
        <v>352.94</v>
      </c>
      <c r="K302" t="n">
        <v>60.56</v>
      </c>
      <c r="L302" t="n">
        <v>36.75</v>
      </c>
      <c r="M302" t="n">
        <v>8</v>
      </c>
      <c r="N302" t="n">
        <v>115.64</v>
      </c>
      <c r="O302" t="n">
        <v>43763.7</v>
      </c>
      <c r="P302" t="n">
        <v>424.07</v>
      </c>
      <c r="Q302" t="n">
        <v>452.57</v>
      </c>
      <c r="R302" t="n">
        <v>70.59</v>
      </c>
      <c r="S302" t="n">
        <v>57.64</v>
      </c>
      <c r="T302" t="n">
        <v>4381.17</v>
      </c>
      <c r="U302" t="n">
        <v>0.82</v>
      </c>
      <c r="V302" t="n">
        <v>0.88</v>
      </c>
      <c r="W302" t="n">
        <v>6.81</v>
      </c>
      <c r="X302" t="n">
        <v>0.25</v>
      </c>
      <c r="Y302" t="n">
        <v>1</v>
      </c>
      <c r="Z302" t="n">
        <v>10</v>
      </c>
    </row>
    <row r="303">
      <c r="A303" t="n">
        <v>144</v>
      </c>
      <c r="B303" t="n">
        <v>140</v>
      </c>
      <c r="C303" t="inlineStr">
        <is>
          <t xml:space="preserve">CONCLUIDO	</t>
        </is>
      </c>
      <c r="D303" t="n">
        <v>3.6485</v>
      </c>
      <c r="E303" t="n">
        <v>27.41</v>
      </c>
      <c r="F303" t="n">
        <v>23.99</v>
      </c>
      <c r="G303" t="n">
        <v>143.91</v>
      </c>
      <c r="H303" t="n">
        <v>1.87</v>
      </c>
      <c r="I303" t="n">
        <v>10</v>
      </c>
      <c r="J303" t="n">
        <v>353.58</v>
      </c>
      <c r="K303" t="n">
        <v>60.56</v>
      </c>
      <c r="L303" t="n">
        <v>37</v>
      </c>
      <c r="M303" t="n">
        <v>8</v>
      </c>
      <c r="N303" t="n">
        <v>116.03</v>
      </c>
      <c r="O303" t="n">
        <v>43843.04</v>
      </c>
      <c r="P303" t="n">
        <v>424.36</v>
      </c>
      <c r="Q303" t="n">
        <v>452.56</v>
      </c>
      <c r="R303" t="n">
        <v>70.89</v>
      </c>
      <c r="S303" t="n">
        <v>57.64</v>
      </c>
      <c r="T303" t="n">
        <v>4534</v>
      </c>
      <c r="U303" t="n">
        <v>0.8100000000000001</v>
      </c>
      <c r="V303" t="n">
        <v>0.88</v>
      </c>
      <c r="W303" t="n">
        <v>6.81</v>
      </c>
      <c r="X303" t="n">
        <v>0.26</v>
      </c>
      <c r="Y303" t="n">
        <v>1</v>
      </c>
      <c r="Z303" t="n">
        <v>10</v>
      </c>
    </row>
    <row r="304">
      <c r="A304" t="n">
        <v>145</v>
      </c>
      <c r="B304" t="n">
        <v>140</v>
      </c>
      <c r="C304" t="inlineStr">
        <is>
          <t xml:space="preserve">CONCLUIDO	</t>
        </is>
      </c>
      <c r="D304" t="n">
        <v>3.6496</v>
      </c>
      <c r="E304" t="n">
        <v>27.4</v>
      </c>
      <c r="F304" t="n">
        <v>23.98</v>
      </c>
      <c r="G304" t="n">
        <v>143.86</v>
      </c>
      <c r="H304" t="n">
        <v>1.87</v>
      </c>
      <c r="I304" t="n">
        <v>10</v>
      </c>
      <c r="J304" t="n">
        <v>354.23</v>
      </c>
      <c r="K304" t="n">
        <v>60.56</v>
      </c>
      <c r="L304" t="n">
        <v>37.25</v>
      </c>
      <c r="M304" t="n">
        <v>8</v>
      </c>
      <c r="N304" t="n">
        <v>116.42</v>
      </c>
      <c r="O304" t="n">
        <v>43922.6</v>
      </c>
      <c r="P304" t="n">
        <v>423.54</v>
      </c>
      <c r="Q304" t="n">
        <v>452.56</v>
      </c>
      <c r="R304" t="n">
        <v>70.53</v>
      </c>
      <c r="S304" t="n">
        <v>57.64</v>
      </c>
      <c r="T304" t="n">
        <v>4351.85</v>
      </c>
      <c r="U304" t="n">
        <v>0.82</v>
      </c>
      <c r="V304" t="n">
        <v>0.88</v>
      </c>
      <c r="W304" t="n">
        <v>6.81</v>
      </c>
      <c r="X304" t="n">
        <v>0.25</v>
      </c>
      <c r="Y304" t="n">
        <v>1</v>
      </c>
      <c r="Z304" t="n">
        <v>10</v>
      </c>
    </row>
    <row r="305">
      <c r="A305" t="n">
        <v>146</v>
      </c>
      <c r="B305" t="n">
        <v>140</v>
      </c>
      <c r="C305" t="inlineStr">
        <is>
          <t xml:space="preserve">CONCLUIDO	</t>
        </is>
      </c>
      <c r="D305" t="n">
        <v>3.6493</v>
      </c>
      <c r="E305" t="n">
        <v>27.4</v>
      </c>
      <c r="F305" t="n">
        <v>23.98</v>
      </c>
      <c r="G305" t="n">
        <v>143.88</v>
      </c>
      <c r="H305" t="n">
        <v>1.88</v>
      </c>
      <c r="I305" t="n">
        <v>10</v>
      </c>
      <c r="J305" t="n">
        <v>354.88</v>
      </c>
      <c r="K305" t="n">
        <v>60.56</v>
      </c>
      <c r="L305" t="n">
        <v>37.5</v>
      </c>
      <c r="M305" t="n">
        <v>8</v>
      </c>
      <c r="N305" t="n">
        <v>116.82</v>
      </c>
      <c r="O305" t="n">
        <v>44002.37</v>
      </c>
      <c r="P305" t="n">
        <v>423.35</v>
      </c>
      <c r="Q305" t="n">
        <v>452.61</v>
      </c>
      <c r="R305" t="n">
        <v>70.69</v>
      </c>
      <c r="S305" t="n">
        <v>57.64</v>
      </c>
      <c r="T305" t="n">
        <v>4431.18</v>
      </c>
      <c r="U305" t="n">
        <v>0.82</v>
      </c>
      <c r="V305" t="n">
        <v>0.88</v>
      </c>
      <c r="W305" t="n">
        <v>6.81</v>
      </c>
      <c r="X305" t="n">
        <v>0.25</v>
      </c>
      <c r="Y305" t="n">
        <v>1</v>
      </c>
      <c r="Z305" t="n">
        <v>10</v>
      </c>
    </row>
    <row r="306">
      <c r="A306" t="n">
        <v>147</v>
      </c>
      <c r="B306" t="n">
        <v>140</v>
      </c>
      <c r="C306" t="inlineStr">
        <is>
          <t xml:space="preserve">CONCLUIDO	</t>
        </is>
      </c>
      <c r="D306" t="n">
        <v>3.6614</v>
      </c>
      <c r="E306" t="n">
        <v>27.31</v>
      </c>
      <c r="F306" t="n">
        <v>23.94</v>
      </c>
      <c r="G306" t="n">
        <v>159.61</v>
      </c>
      <c r="H306" t="n">
        <v>1.89</v>
      </c>
      <c r="I306" t="n">
        <v>9</v>
      </c>
      <c r="J306" t="n">
        <v>355.52</v>
      </c>
      <c r="K306" t="n">
        <v>60.56</v>
      </c>
      <c r="L306" t="n">
        <v>37.75</v>
      </c>
      <c r="M306" t="n">
        <v>7</v>
      </c>
      <c r="N306" t="n">
        <v>117.22</v>
      </c>
      <c r="O306" t="n">
        <v>44082.36</v>
      </c>
      <c r="P306" t="n">
        <v>422.21</v>
      </c>
      <c r="Q306" t="n">
        <v>452.57</v>
      </c>
      <c r="R306" t="n">
        <v>69.45999999999999</v>
      </c>
      <c r="S306" t="n">
        <v>57.64</v>
      </c>
      <c r="T306" t="n">
        <v>3824.84</v>
      </c>
      <c r="U306" t="n">
        <v>0.83</v>
      </c>
      <c r="V306" t="n">
        <v>0.89</v>
      </c>
      <c r="W306" t="n">
        <v>6.81</v>
      </c>
      <c r="X306" t="n">
        <v>0.22</v>
      </c>
      <c r="Y306" t="n">
        <v>1</v>
      </c>
      <c r="Z306" t="n">
        <v>10</v>
      </c>
    </row>
    <row r="307">
      <c r="A307" t="n">
        <v>148</v>
      </c>
      <c r="B307" t="n">
        <v>140</v>
      </c>
      <c r="C307" t="inlineStr">
        <is>
          <t xml:space="preserve">CONCLUIDO	</t>
        </is>
      </c>
      <c r="D307" t="n">
        <v>3.6596</v>
      </c>
      <c r="E307" t="n">
        <v>27.33</v>
      </c>
      <c r="F307" t="n">
        <v>23.95</v>
      </c>
      <c r="G307" t="n">
        <v>159.7</v>
      </c>
      <c r="H307" t="n">
        <v>1.9</v>
      </c>
      <c r="I307" t="n">
        <v>9</v>
      </c>
      <c r="J307" t="n">
        <v>356.17</v>
      </c>
      <c r="K307" t="n">
        <v>60.56</v>
      </c>
      <c r="L307" t="n">
        <v>38</v>
      </c>
      <c r="M307" t="n">
        <v>7</v>
      </c>
      <c r="N307" t="n">
        <v>117.62</v>
      </c>
      <c r="O307" t="n">
        <v>44162.57</v>
      </c>
      <c r="P307" t="n">
        <v>423.01</v>
      </c>
      <c r="Q307" t="n">
        <v>452.55</v>
      </c>
      <c r="R307" t="n">
        <v>69.78</v>
      </c>
      <c r="S307" t="n">
        <v>57.64</v>
      </c>
      <c r="T307" t="n">
        <v>3984.18</v>
      </c>
      <c r="U307" t="n">
        <v>0.83</v>
      </c>
      <c r="V307" t="n">
        <v>0.89</v>
      </c>
      <c r="W307" t="n">
        <v>6.81</v>
      </c>
      <c r="X307" t="n">
        <v>0.23</v>
      </c>
      <c r="Y307" t="n">
        <v>1</v>
      </c>
      <c r="Z307" t="n">
        <v>10</v>
      </c>
    </row>
    <row r="308">
      <c r="A308" t="n">
        <v>149</v>
      </c>
      <c r="B308" t="n">
        <v>140</v>
      </c>
      <c r="C308" t="inlineStr">
        <is>
          <t xml:space="preserve">CONCLUIDO	</t>
        </is>
      </c>
      <c r="D308" t="n">
        <v>3.6599</v>
      </c>
      <c r="E308" t="n">
        <v>27.32</v>
      </c>
      <c r="F308" t="n">
        <v>23.95</v>
      </c>
      <c r="G308" t="n">
        <v>159.68</v>
      </c>
      <c r="H308" t="n">
        <v>1.91</v>
      </c>
      <c r="I308" t="n">
        <v>9</v>
      </c>
      <c r="J308" t="n">
        <v>356.83</v>
      </c>
      <c r="K308" t="n">
        <v>60.56</v>
      </c>
      <c r="L308" t="n">
        <v>38.25</v>
      </c>
      <c r="M308" t="n">
        <v>7</v>
      </c>
      <c r="N308" t="n">
        <v>118.02</v>
      </c>
      <c r="O308" t="n">
        <v>44243</v>
      </c>
      <c r="P308" t="n">
        <v>423.52</v>
      </c>
      <c r="Q308" t="n">
        <v>452.57</v>
      </c>
      <c r="R308" t="n">
        <v>69.83</v>
      </c>
      <c r="S308" t="n">
        <v>57.64</v>
      </c>
      <c r="T308" t="n">
        <v>4009.05</v>
      </c>
      <c r="U308" t="n">
        <v>0.83</v>
      </c>
      <c r="V308" t="n">
        <v>0.89</v>
      </c>
      <c r="W308" t="n">
        <v>6.81</v>
      </c>
      <c r="X308" t="n">
        <v>0.23</v>
      </c>
      <c r="Y308" t="n">
        <v>1</v>
      </c>
      <c r="Z308" t="n">
        <v>10</v>
      </c>
    </row>
    <row r="309">
      <c r="A309" t="n">
        <v>150</v>
      </c>
      <c r="B309" t="n">
        <v>140</v>
      </c>
      <c r="C309" t="inlineStr">
        <is>
          <t xml:space="preserve">CONCLUIDO	</t>
        </is>
      </c>
      <c r="D309" t="n">
        <v>3.661</v>
      </c>
      <c r="E309" t="n">
        <v>27.32</v>
      </c>
      <c r="F309" t="n">
        <v>23.94</v>
      </c>
      <c r="G309" t="n">
        <v>159.63</v>
      </c>
      <c r="H309" t="n">
        <v>1.92</v>
      </c>
      <c r="I309" t="n">
        <v>9</v>
      </c>
      <c r="J309" t="n">
        <v>357.48</v>
      </c>
      <c r="K309" t="n">
        <v>60.56</v>
      </c>
      <c r="L309" t="n">
        <v>38.5</v>
      </c>
      <c r="M309" t="n">
        <v>7</v>
      </c>
      <c r="N309" t="n">
        <v>118.43</v>
      </c>
      <c r="O309" t="n">
        <v>44323.66</v>
      </c>
      <c r="P309" t="n">
        <v>423.82</v>
      </c>
      <c r="Q309" t="n">
        <v>452.57</v>
      </c>
      <c r="R309" t="n">
        <v>69.48</v>
      </c>
      <c r="S309" t="n">
        <v>57.64</v>
      </c>
      <c r="T309" t="n">
        <v>3833.11</v>
      </c>
      <c r="U309" t="n">
        <v>0.83</v>
      </c>
      <c r="V309" t="n">
        <v>0.89</v>
      </c>
      <c r="W309" t="n">
        <v>6.81</v>
      </c>
      <c r="X309" t="n">
        <v>0.22</v>
      </c>
      <c r="Y309" t="n">
        <v>1</v>
      </c>
      <c r="Z309" t="n">
        <v>10</v>
      </c>
    </row>
    <row r="310">
      <c r="A310" t="n">
        <v>151</v>
      </c>
      <c r="B310" t="n">
        <v>140</v>
      </c>
      <c r="C310" t="inlineStr">
        <is>
          <t xml:space="preserve">CONCLUIDO	</t>
        </is>
      </c>
      <c r="D310" t="n">
        <v>3.6605</v>
      </c>
      <c r="E310" t="n">
        <v>27.32</v>
      </c>
      <c r="F310" t="n">
        <v>23.95</v>
      </c>
      <c r="G310" t="n">
        <v>159.65</v>
      </c>
      <c r="H310" t="n">
        <v>1.93</v>
      </c>
      <c r="I310" t="n">
        <v>9</v>
      </c>
      <c r="J310" t="n">
        <v>358.14</v>
      </c>
      <c r="K310" t="n">
        <v>60.56</v>
      </c>
      <c r="L310" t="n">
        <v>38.75</v>
      </c>
      <c r="M310" t="n">
        <v>7</v>
      </c>
      <c r="N310" t="n">
        <v>118.83</v>
      </c>
      <c r="O310" t="n">
        <v>44404.54</v>
      </c>
      <c r="P310" t="n">
        <v>424.18</v>
      </c>
      <c r="Q310" t="n">
        <v>452.57</v>
      </c>
      <c r="R310" t="n">
        <v>69.67</v>
      </c>
      <c r="S310" t="n">
        <v>57.64</v>
      </c>
      <c r="T310" t="n">
        <v>3927.85</v>
      </c>
      <c r="U310" t="n">
        <v>0.83</v>
      </c>
      <c r="V310" t="n">
        <v>0.89</v>
      </c>
      <c r="W310" t="n">
        <v>6.81</v>
      </c>
      <c r="X310" t="n">
        <v>0.22</v>
      </c>
      <c r="Y310" t="n">
        <v>1</v>
      </c>
      <c r="Z310" t="n">
        <v>10</v>
      </c>
    </row>
    <row r="311">
      <c r="A311" t="n">
        <v>152</v>
      </c>
      <c r="B311" t="n">
        <v>140</v>
      </c>
      <c r="C311" t="inlineStr">
        <is>
          <t xml:space="preserve">CONCLUIDO	</t>
        </is>
      </c>
      <c r="D311" t="n">
        <v>3.6607</v>
      </c>
      <c r="E311" t="n">
        <v>27.32</v>
      </c>
      <c r="F311" t="n">
        <v>23.95</v>
      </c>
      <c r="G311" t="n">
        <v>159.64</v>
      </c>
      <c r="H311" t="n">
        <v>1.94</v>
      </c>
      <c r="I311" t="n">
        <v>9</v>
      </c>
      <c r="J311" t="n">
        <v>358.79</v>
      </c>
      <c r="K311" t="n">
        <v>60.56</v>
      </c>
      <c r="L311" t="n">
        <v>39</v>
      </c>
      <c r="M311" t="n">
        <v>7</v>
      </c>
      <c r="N311" t="n">
        <v>119.24</v>
      </c>
      <c r="O311" t="n">
        <v>44485.65</v>
      </c>
      <c r="P311" t="n">
        <v>424.76</v>
      </c>
      <c r="Q311" t="n">
        <v>452.58</v>
      </c>
      <c r="R311" t="n">
        <v>69.56999999999999</v>
      </c>
      <c r="S311" t="n">
        <v>57.64</v>
      </c>
      <c r="T311" t="n">
        <v>3877.65</v>
      </c>
      <c r="U311" t="n">
        <v>0.83</v>
      </c>
      <c r="V311" t="n">
        <v>0.89</v>
      </c>
      <c r="W311" t="n">
        <v>6.81</v>
      </c>
      <c r="X311" t="n">
        <v>0.22</v>
      </c>
      <c r="Y311" t="n">
        <v>1</v>
      </c>
      <c r="Z311" t="n">
        <v>10</v>
      </c>
    </row>
    <row r="312">
      <c r="A312" t="n">
        <v>153</v>
      </c>
      <c r="B312" t="n">
        <v>140</v>
      </c>
      <c r="C312" t="inlineStr">
        <is>
          <t xml:space="preserve">CONCLUIDO	</t>
        </is>
      </c>
      <c r="D312" t="n">
        <v>3.6599</v>
      </c>
      <c r="E312" t="n">
        <v>27.32</v>
      </c>
      <c r="F312" t="n">
        <v>23.95</v>
      </c>
      <c r="G312" t="n">
        <v>159.68</v>
      </c>
      <c r="H312" t="n">
        <v>1.95</v>
      </c>
      <c r="I312" t="n">
        <v>9</v>
      </c>
      <c r="J312" t="n">
        <v>359.45</v>
      </c>
      <c r="K312" t="n">
        <v>60.56</v>
      </c>
      <c r="L312" t="n">
        <v>39.25</v>
      </c>
      <c r="M312" t="n">
        <v>7</v>
      </c>
      <c r="N312" t="n">
        <v>119.65</v>
      </c>
      <c r="O312" t="n">
        <v>44566.98</v>
      </c>
      <c r="P312" t="n">
        <v>425.54</v>
      </c>
      <c r="Q312" t="n">
        <v>452.56</v>
      </c>
      <c r="R312" t="n">
        <v>69.63</v>
      </c>
      <c r="S312" t="n">
        <v>57.64</v>
      </c>
      <c r="T312" t="n">
        <v>3909.45</v>
      </c>
      <c r="U312" t="n">
        <v>0.83</v>
      </c>
      <c r="V312" t="n">
        <v>0.89</v>
      </c>
      <c r="W312" t="n">
        <v>6.81</v>
      </c>
      <c r="X312" t="n">
        <v>0.23</v>
      </c>
      <c r="Y312" t="n">
        <v>1</v>
      </c>
      <c r="Z312" t="n">
        <v>10</v>
      </c>
    </row>
    <row r="313">
      <c r="A313" t="n">
        <v>154</v>
      </c>
      <c r="B313" t="n">
        <v>140</v>
      </c>
      <c r="C313" t="inlineStr">
        <is>
          <t xml:space="preserve">CONCLUIDO	</t>
        </is>
      </c>
      <c r="D313" t="n">
        <v>3.6607</v>
      </c>
      <c r="E313" t="n">
        <v>27.32</v>
      </c>
      <c r="F313" t="n">
        <v>23.95</v>
      </c>
      <c r="G313" t="n">
        <v>159.64</v>
      </c>
      <c r="H313" t="n">
        <v>1.96</v>
      </c>
      <c r="I313" t="n">
        <v>9</v>
      </c>
      <c r="J313" t="n">
        <v>360.12</v>
      </c>
      <c r="K313" t="n">
        <v>60.56</v>
      </c>
      <c r="L313" t="n">
        <v>39.5</v>
      </c>
      <c r="M313" t="n">
        <v>7</v>
      </c>
      <c r="N313" t="n">
        <v>120.06</v>
      </c>
      <c r="O313" t="n">
        <v>44648.55</v>
      </c>
      <c r="P313" t="n">
        <v>426</v>
      </c>
      <c r="Q313" t="n">
        <v>452.6</v>
      </c>
      <c r="R313" t="n">
        <v>69.59</v>
      </c>
      <c r="S313" t="n">
        <v>57.64</v>
      </c>
      <c r="T313" t="n">
        <v>3887.14</v>
      </c>
      <c r="U313" t="n">
        <v>0.83</v>
      </c>
      <c r="V313" t="n">
        <v>0.89</v>
      </c>
      <c r="W313" t="n">
        <v>6.81</v>
      </c>
      <c r="X313" t="n">
        <v>0.22</v>
      </c>
      <c r="Y313" t="n">
        <v>1</v>
      </c>
      <c r="Z313" t="n">
        <v>10</v>
      </c>
    </row>
    <row r="314">
      <c r="A314" t="n">
        <v>155</v>
      </c>
      <c r="B314" t="n">
        <v>140</v>
      </c>
      <c r="C314" t="inlineStr">
        <is>
          <t xml:space="preserve">CONCLUIDO	</t>
        </is>
      </c>
      <c r="D314" t="n">
        <v>3.6604</v>
      </c>
      <c r="E314" t="n">
        <v>27.32</v>
      </c>
      <c r="F314" t="n">
        <v>23.95</v>
      </c>
      <c r="G314" t="n">
        <v>159.66</v>
      </c>
      <c r="H314" t="n">
        <v>1.96</v>
      </c>
      <c r="I314" t="n">
        <v>9</v>
      </c>
      <c r="J314" t="n">
        <v>360.78</v>
      </c>
      <c r="K314" t="n">
        <v>60.56</v>
      </c>
      <c r="L314" t="n">
        <v>39.75</v>
      </c>
      <c r="M314" t="n">
        <v>7</v>
      </c>
      <c r="N314" t="n">
        <v>120.47</v>
      </c>
      <c r="O314" t="n">
        <v>44730.35</v>
      </c>
      <c r="P314" t="n">
        <v>426.3</v>
      </c>
      <c r="Q314" t="n">
        <v>452.57</v>
      </c>
      <c r="R314" t="n">
        <v>69.59999999999999</v>
      </c>
      <c r="S314" t="n">
        <v>57.64</v>
      </c>
      <c r="T314" t="n">
        <v>3893.99</v>
      </c>
      <c r="U314" t="n">
        <v>0.83</v>
      </c>
      <c r="V314" t="n">
        <v>0.89</v>
      </c>
      <c r="W314" t="n">
        <v>6.81</v>
      </c>
      <c r="X314" t="n">
        <v>0.22</v>
      </c>
      <c r="Y314" t="n">
        <v>1</v>
      </c>
      <c r="Z314" t="n">
        <v>10</v>
      </c>
    </row>
    <row r="315">
      <c r="A315" t="n">
        <v>156</v>
      </c>
      <c r="B315" t="n">
        <v>140</v>
      </c>
      <c r="C315" t="inlineStr">
        <is>
          <t xml:space="preserve">CONCLUIDO	</t>
        </is>
      </c>
      <c r="D315" t="n">
        <v>3.6611</v>
      </c>
      <c r="E315" t="n">
        <v>27.31</v>
      </c>
      <c r="F315" t="n">
        <v>23.94</v>
      </c>
      <c r="G315" t="n">
        <v>159.62</v>
      </c>
      <c r="H315" t="n">
        <v>1.97</v>
      </c>
      <c r="I315" t="n">
        <v>9</v>
      </c>
      <c r="J315" t="n">
        <v>361.44</v>
      </c>
      <c r="K315" t="n">
        <v>60.56</v>
      </c>
      <c r="L315" t="n">
        <v>40</v>
      </c>
      <c r="M315" t="n">
        <v>7</v>
      </c>
      <c r="N315" t="n">
        <v>120.89</v>
      </c>
      <c r="O315" t="n">
        <v>44812.39</v>
      </c>
      <c r="P315" t="n">
        <v>426.55</v>
      </c>
      <c r="Q315" t="n">
        <v>452.55</v>
      </c>
      <c r="R315" t="n">
        <v>69.44</v>
      </c>
      <c r="S315" t="n">
        <v>57.64</v>
      </c>
      <c r="T315" t="n">
        <v>3814.76</v>
      </c>
      <c r="U315" t="n">
        <v>0.83</v>
      </c>
      <c r="V315" t="n">
        <v>0.89</v>
      </c>
      <c r="W315" t="n">
        <v>6.81</v>
      </c>
      <c r="X315" t="n">
        <v>0.22</v>
      </c>
      <c r="Y315" t="n">
        <v>1</v>
      </c>
      <c r="Z315" t="n">
        <v>10</v>
      </c>
    </row>
    <row r="316">
      <c r="A316" t="n">
        <v>0</v>
      </c>
      <c r="B316" t="n">
        <v>40</v>
      </c>
      <c r="C316" t="inlineStr">
        <is>
          <t xml:space="preserve">CONCLUIDO	</t>
        </is>
      </c>
      <c r="D316" t="n">
        <v>2.9255</v>
      </c>
      <c r="E316" t="n">
        <v>34.18</v>
      </c>
      <c r="F316" t="n">
        <v>28.9</v>
      </c>
      <c r="G316" t="n">
        <v>9.800000000000001</v>
      </c>
      <c r="H316" t="n">
        <v>0.2</v>
      </c>
      <c r="I316" t="n">
        <v>177</v>
      </c>
      <c r="J316" t="n">
        <v>89.87</v>
      </c>
      <c r="K316" t="n">
        <v>37.55</v>
      </c>
      <c r="L316" t="n">
        <v>1</v>
      </c>
      <c r="M316" t="n">
        <v>175</v>
      </c>
      <c r="N316" t="n">
        <v>11.32</v>
      </c>
      <c r="O316" t="n">
        <v>11317.98</v>
      </c>
      <c r="P316" t="n">
        <v>244.46</v>
      </c>
      <c r="Q316" t="n">
        <v>453.02</v>
      </c>
      <c r="R316" t="n">
        <v>230.66</v>
      </c>
      <c r="S316" t="n">
        <v>57.64</v>
      </c>
      <c r="T316" t="n">
        <v>83584.10000000001</v>
      </c>
      <c r="U316" t="n">
        <v>0.25</v>
      </c>
      <c r="V316" t="n">
        <v>0.73</v>
      </c>
      <c r="W316" t="n">
        <v>7.09</v>
      </c>
      <c r="X316" t="n">
        <v>5.16</v>
      </c>
      <c r="Y316" t="n">
        <v>1</v>
      </c>
      <c r="Z316" t="n">
        <v>10</v>
      </c>
    </row>
    <row r="317">
      <c r="A317" t="n">
        <v>1</v>
      </c>
      <c r="B317" t="n">
        <v>40</v>
      </c>
      <c r="C317" t="inlineStr">
        <is>
          <t xml:space="preserve">CONCLUIDO	</t>
        </is>
      </c>
      <c r="D317" t="n">
        <v>3.1121</v>
      </c>
      <c r="E317" t="n">
        <v>32.13</v>
      </c>
      <c r="F317" t="n">
        <v>27.64</v>
      </c>
      <c r="G317" t="n">
        <v>12.29</v>
      </c>
      <c r="H317" t="n">
        <v>0.24</v>
      </c>
      <c r="I317" t="n">
        <v>135</v>
      </c>
      <c r="J317" t="n">
        <v>90.18000000000001</v>
      </c>
      <c r="K317" t="n">
        <v>37.55</v>
      </c>
      <c r="L317" t="n">
        <v>1.25</v>
      </c>
      <c r="M317" t="n">
        <v>133</v>
      </c>
      <c r="N317" t="n">
        <v>11.37</v>
      </c>
      <c r="O317" t="n">
        <v>11355.7</v>
      </c>
      <c r="P317" t="n">
        <v>233.07</v>
      </c>
      <c r="Q317" t="n">
        <v>452.9</v>
      </c>
      <c r="R317" t="n">
        <v>189.55</v>
      </c>
      <c r="S317" t="n">
        <v>57.64</v>
      </c>
      <c r="T317" t="n">
        <v>63237.97</v>
      </c>
      <c r="U317" t="n">
        <v>0.3</v>
      </c>
      <c r="V317" t="n">
        <v>0.77</v>
      </c>
      <c r="W317" t="n">
        <v>7.02</v>
      </c>
      <c r="X317" t="n">
        <v>3.91</v>
      </c>
      <c r="Y317" t="n">
        <v>1</v>
      </c>
      <c r="Z317" t="n">
        <v>10</v>
      </c>
    </row>
    <row r="318">
      <c r="A318" t="n">
        <v>2</v>
      </c>
      <c r="B318" t="n">
        <v>40</v>
      </c>
      <c r="C318" t="inlineStr">
        <is>
          <t xml:space="preserve">CONCLUIDO	</t>
        </is>
      </c>
      <c r="D318" t="n">
        <v>3.2345</v>
      </c>
      <c r="E318" t="n">
        <v>30.92</v>
      </c>
      <c r="F318" t="n">
        <v>26.9</v>
      </c>
      <c r="G318" t="n">
        <v>14.67</v>
      </c>
      <c r="H318" t="n">
        <v>0.29</v>
      </c>
      <c r="I318" t="n">
        <v>110</v>
      </c>
      <c r="J318" t="n">
        <v>90.48</v>
      </c>
      <c r="K318" t="n">
        <v>37.55</v>
      </c>
      <c r="L318" t="n">
        <v>1.5</v>
      </c>
      <c r="M318" t="n">
        <v>108</v>
      </c>
      <c r="N318" t="n">
        <v>11.43</v>
      </c>
      <c r="O318" t="n">
        <v>11393.43</v>
      </c>
      <c r="P318" t="n">
        <v>226.05</v>
      </c>
      <c r="Q318" t="n">
        <v>453.01</v>
      </c>
      <c r="R318" t="n">
        <v>165.32</v>
      </c>
      <c r="S318" t="n">
        <v>57.64</v>
      </c>
      <c r="T318" t="n">
        <v>51246.37</v>
      </c>
      <c r="U318" t="n">
        <v>0.35</v>
      </c>
      <c r="V318" t="n">
        <v>0.79</v>
      </c>
      <c r="W318" t="n">
        <v>6.98</v>
      </c>
      <c r="X318" t="n">
        <v>3.17</v>
      </c>
      <c r="Y318" t="n">
        <v>1</v>
      </c>
      <c r="Z318" t="n">
        <v>10</v>
      </c>
    </row>
    <row r="319">
      <c r="A319" t="n">
        <v>3</v>
      </c>
      <c r="B319" t="n">
        <v>40</v>
      </c>
      <c r="C319" t="inlineStr">
        <is>
          <t xml:space="preserve">CONCLUIDO	</t>
        </is>
      </c>
      <c r="D319" t="n">
        <v>3.3292</v>
      </c>
      <c r="E319" t="n">
        <v>30.04</v>
      </c>
      <c r="F319" t="n">
        <v>26.36</v>
      </c>
      <c r="G319" t="n">
        <v>17.19</v>
      </c>
      <c r="H319" t="n">
        <v>0.34</v>
      </c>
      <c r="I319" t="n">
        <v>92</v>
      </c>
      <c r="J319" t="n">
        <v>90.79000000000001</v>
      </c>
      <c r="K319" t="n">
        <v>37.55</v>
      </c>
      <c r="L319" t="n">
        <v>1.75</v>
      </c>
      <c r="M319" t="n">
        <v>90</v>
      </c>
      <c r="N319" t="n">
        <v>11.49</v>
      </c>
      <c r="O319" t="n">
        <v>11431.19</v>
      </c>
      <c r="P319" t="n">
        <v>220.63</v>
      </c>
      <c r="Q319" t="n">
        <v>452.72</v>
      </c>
      <c r="R319" t="n">
        <v>147.92</v>
      </c>
      <c r="S319" t="n">
        <v>57.64</v>
      </c>
      <c r="T319" t="n">
        <v>42636.85</v>
      </c>
      <c r="U319" t="n">
        <v>0.39</v>
      </c>
      <c r="V319" t="n">
        <v>0.8</v>
      </c>
      <c r="W319" t="n">
        <v>6.95</v>
      </c>
      <c r="X319" t="n">
        <v>2.63</v>
      </c>
      <c r="Y319" t="n">
        <v>1</v>
      </c>
      <c r="Z319" t="n">
        <v>10</v>
      </c>
    </row>
    <row r="320">
      <c r="A320" t="n">
        <v>4</v>
      </c>
      <c r="B320" t="n">
        <v>40</v>
      </c>
      <c r="C320" t="inlineStr">
        <is>
          <t xml:space="preserve">CONCLUIDO	</t>
        </is>
      </c>
      <c r="D320" t="n">
        <v>3.3996</v>
      </c>
      <c r="E320" t="n">
        <v>29.42</v>
      </c>
      <c r="F320" t="n">
        <v>25.98</v>
      </c>
      <c r="G320" t="n">
        <v>19.73</v>
      </c>
      <c r="H320" t="n">
        <v>0.39</v>
      </c>
      <c r="I320" t="n">
        <v>79</v>
      </c>
      <c r="J320" t="n">
        <v>91.09999999999999</v>
      </c>
      <c r="K320" t="n">
        <v>37.55</v>
      </c>
      <c r="L320" t="n">
        <v>2</v>
      </c>
      <c r="M320" t="n">
        <v>77</v>
      </c>
      <c r="N320" t="n">
        <v>11.54</v>
      </c>
      <c r="O320" t="n">
        <v>11468.97</v>
      </c>
      <c r="P320" t="n">
        <v>216.67</v>
      </c>
      <c r="Q320" t="n">
        <v>452.69</v>
      </c>
      <c r="R320" t="n">
        <v>135.47</v>
      </c>
      <c r="S320" t="n">
        <v>57.64</v>
      </c>
      <c r="T320" t="n">
        <v>36480.41</v>
      </c>
      <c r="U320" t="n">
        <v>0.43</v>
      </c>
      <c r="V320" t="n">
        <v>0.82</v>
      </c>
      <c r="W320" t="n">
        <v>6.93</v>
      </c>
      <c r="X320" t="n">
        <v>2.26</v>
      </c>
      <c r="Y320" t="n">
        <v>1</v>
      </c>
      <c r="Z320" t="n">
        <v>10</v>
      </c>
    </row>
    <row r="321">
      <c r="A321" t="n">
        <v>5</v>
      </c>
      <c r="B321" t="n">
        <v>40</v>
      </c>
      <c r="C321" t="inlineStr">
        <is>
          <t xml:space="preserve">CONCLUIDO	</t>
        </is>
      </c>
      <c r="D321" t="n">
        <v>3.4502</v>
      </c>
      <c r="E321" t="n">
        <v>28.98</v>
      </c>
      <c r="F321" t="n">
        <v>25.72</v>
      </c>
      <c r="G321" t="n">
        <v>22.05</v>
      </c>
      <c r="H321" t="n">
        <v>0.43</v>
      </c>
      <c r="I321" t="n">
        <v>70</v>
      </c>
      <c r="J321" t="n">
        <v>91.40000000000001</v>
      </c>
      <c r="K321" t="n">
        <v>37.55</v>
      </c>
      <c r="L321" t="n">
        <v>2.25</v>
      </c>
      <c r="M321" t="n">
        <v>68</v>
      </c>
      <c r="N321" t="n">
        <v>11.6</v>
      </c>
      <c r="O321" t="n">
        <v>11506.78</v>
      </c>
      <c r="P321" t="n">
        <v>213.8</v>
      </c>
      <c r="Q321" t="n">
        <v>452.69</v>
      </c>
      <c r="R321" t="n">
        <v>127.33</v>
      </c>
      <c r="S321" t="n">
        <v>57.64</v>
      </c>
      <c r="T321" t="n">
        <v>32452.72</v>
      </c>
      <c r="U321" t="n">
        <v>0.45</v>
      </c>
      <c r="V321" t="n">
        <v>0.82</v>
      </c>
      <c r="W321" t="n">
        <v>6.91</v>
      </c>
      <c r="X321" t="n">
        <v>1.99</v>
      </c>
      <c r="Y321" t="n">
        <v>1</v>
      </c>
      <c r="Z321" t="n">
        <v>10</v>
      </c>
    </row>
    <row r="322">
      <c r="A322" t="n">
        <v>6</v>
      </c>
      <c r="B322" t="n">
        <v>40</v>
      </c>
      <c r="C322" t="inlineStr">
        <is>
          <t xml:space="preserve">CONCLUIDO	</t>
        </is>
      </c>
      <c r="D322" t="n">
        <v>3.4987</v>
      </c>
      <c r="E322" t="n">
        <v>28.58</v>
      </c>
      <c r="F322" t="n">
        <v>25.47</v>
      </c>
      <c r="G322" t="n">
        <v>24.65</v>
      </c>
      <c r="H322" t="n">
        <v>0.48</v>
      </c>
      <c r="I322" t="n">
        <v>62</v>
      </c>
      <c r="J322" t="n">
        <v>91.70999999999999</v>
      </c>
      <c r="K322" t="n">
        <v>37.55</v>
      </c>
      <c r="L322" t="n">
        <v>2.5</v>
      </c>
      <c r="M322" t="n">
        <v>60</v>
      </c>
      <c r="N322" t="n">
        <v>11.66</v>
      </c>
      <c r="O322" t="n">
        <v>11544.61</v>
      </c>
      <c r="P322" t="n">
        <v>210.74</v>
      </c>
      <c r="Q322" t="n">
        <v>452.63</v>
      </c>
      <c r="R322" t="n">
        <v>118.9</v>
      </c>
      <c r="S322" t="n">
        <v>57.64</v>
      </c>
      <c r="T322" t="n">
        <v>28280.33</v>
      </c>
      <c r="U322" t="n">
        <v>0.48</v>
      </c>
      <c r="V322" t="n">
        <v>0.83</v>
      </c>
      <c r="W322" t="n">
        <v>6.9</v>
      </c>
      <c r="X322" t="n">
        <v>1.75</v>
      </c>
      <c r="Y322" t="n">
        <v>1</v>
      </c>
      <c r="Z322" t="n">
        <v>10</v>
      </c>
    </row>
    <row r="323">
      <c r="A323" t="n">
        <v>7</v>
      </c>
      <c r="B323" t="n">
        <v>40</v>
      </c>
      <c r="C323" t="inlineStr">
        <is>
          <t xml:space="preserve">CONCLUIDO	</t>
        </is>
      </c>
      <c r="D323" t="n">
        <v>3.533</v>
      </c>
      <c r="E323" t="n">
        <v>28.3</v>
      </c>
      <c r="F323" t="n">
        <v>25.31</v>
      </c>
      <c r="G323" t="n">
        <v>27.11</v>
      </c>
      <c r="H323" t="n">
        <v>0.52</v>
      </c>
      <c r="I323" t="n">
        <v>56</v>
      </c>
      <c r="J323" t="n">
        <v>92.02</v>
      </c>
      <c r="K323" t="n">
        <v>37.55</v>
      </c>
      <c r="L323" t="n">
        <v>2.75</v>
      </c>
      <c r="M323" t="n">
        <v>54</v>
      </c>
      <c r="N323" t="n">
        <v>11.71</v>
      </c>
      <c r="O323" t="n">
        <v>11582.46</v>
      </c>
      <c r="P323" t="n">
        <v>208.74</v>
      </c>
      <c r="Q323" t="n">
        <v>452.71</v>
      </c>
      <c r="R323" t="n">
        <v>113.68</v>
      </c>
      <c r="S323" t="n">
        <v>57.64</v>
      </c>
      <c r="T323" t="n">
        <v>25696.65</v>
      </c>
      <c r="U323" t="n">
        <v>0.51</v>
      </c>
      <c r="V323" t="n">
        <v>0.84</v>
      </c>
      <c r="W323" t="n">
        <v>6.89</v>
      </c>
      <c r="X323" t="n">
        <v>1.58</v>
      </c>
      <c r="Y323" t="n">
        <v>1</v>
      </c>
      <c r="Z323" t="n">
        <v>10</v>
      </c>
    </row>
    <row r="324">
      <c r="A324" t="n">
        <v>8</v>
      </c>
      <c r="B324" t="n">
        <v>40</v>
      </c>
      <c r="C324" t="inlineStr">
        <is>
          <t xml:space="preserve">CONCLUIDO	</t>
        </is>
      </c>
      <c r="D324" t="n">
        <v>3.5616</v>
      </c>
      <c r="E324" t="n">
        <v>28.08</v>
      </c>
      <c r="F324" t="n">
        <v>25.17</v>
      </c>
      <c r="G324" t="n">
        <v>29.62</v>
      </c>
      <c r="H324" t="n">
        <v>0.57</v>
      </c>
      <c r="I324" t="n">
        <v>51</v>
      </c>
      <c r="J324" t="n">
        <v>92.31999999999999</v>
      </c>
      <c r="K324" t="n">
        <v>37.55</v>
      </c>
      <c r="L324" t="n">
        <v>3</v>
      </c>
      <c r="M324" t="n">
        <v>49</v>
      </c>
      <c r="N324" t="n">
        <v>11.77</v>
      </c>
      <c r="O324" t="n">
        <v>11620.34</v>
      </c>
      <c r="P324" t="n">
        <v>206.8</v>
      </c>
      <c r="Q324" t="n">
        <v>452.7</v>
      </c>
      <c r="R324" t="n">
        <v>109.5</v>
      </c>
      <c r="S324" t="n">
        <v>57.64</v>
      </c>
      <c r="T324" t="n">
        <v>23632.32</v>
      </c>
      <c r="U324" t="n">
        <v>0.53</v>
      </c>
      <c r="V324" t="n">
        <v>0.84</v>
      </c>
      <c r="W324" t="n">
        <v>6.88</v>
      </c>
      <c r="X324" t="n">
        <v>1.45</v>
      </c>
      <c r="Y324" t="n">
        <v>1</v>
      </c>
      <c r="Z324" t="n">
        <v>10</v>
      </c>
    </row>
    <row r="325">
      <c r="A325" t="n">
        <v>9</v>
      </c>
      <c r="B325" t="n">
        <v>40</v>
      </c>
      <c r="C325" t="inlineStr">
        <is>
          <t xml:space="preserve">CONCLUIDO	</t>
        </is>
      </c>
      <c r="D325" t="n">
        <v>3.5881</v>
      </c>
      <c r="E325" t="n">
        <v>27.87</v>
      </c>
      <c r="F325" t="n">
        <v>25.04</v>
      </c>
      <c r="G325" t="n">
        <v>31.97</v>
      </c>
      <c r="H325" t="n">
        <v>0.62</v>
      </c>
      <c r="I325" t="n">
        <v>47</v>
      </c>
      <c r="J325" t="n">
        <v>92.63</v>
      </c>
      <c r="K325" t="n">
        <v>37.55</v>
      </c>
      <c r="L325" t="n">
        <v>3.25</v>
      </c>
      <c r="M325" t="n">
        <v>45</v>
      </c>
      <c r="N325" t="n">
        <v>11.83</v>
      </c>
      <c r="O325" t="n">
        <v>11658.24</v>
      </c>
      <c r="P325" t="n">
        <v>204.74</v>
      </c>
      <c r="Q325" t="n">
        <v>452.63</v>
      </c>
      <c r="R325" t="n">
        <v>105.1</v>
      </c>
      <c r="S325" t="n">
        <v>57.64</v>
      </c>
      <c r="T325" t="n">
        <v>21451.67</v>
      </c>
      <c r="U325" t="n">
        <v>0.55</v>
      </c>
      <c r="V325" t="n">
        <v>0.85</v>
      </c>
      <c r="W325" t="n">
        <v>6.87</v>
      </c>
      <c r="X325" t="n">
        <v>1.31</v>
      </c>
      <c r="Y325" t="n">
        <v>1</v>
      </c>
      <c r="Z325" t="n">
        <v>10</v>
      </c>
    </row>
    <row r="326">
      <c r="A326" t="n">
        <v>10</v>
      </c>
      <c r="B326" t="n">
        <v>40</v>
      </c>
      <c r="C326" t="inlineStr">
        <is>
          <t xml:space="preserve">CONCLUIDO	</t>
        </is>
      </c>
      <c r="D326" t="n">
        <v>3.6134</v>
      </c>
      <c r="E326" t="n">
        <v>27.67</v>
      </c>
      <c r="F326" t="n">
        <v>24.92</v>
      </c>
      <c r="G326" t="n">
        <v>34.78</v>
      </c>
      <c r="H326" t="n">
        <v>0.66</v>
      </c>
      <c r="I326" t="n">
        <v>43</v>
      </c>
      <c r="J326" t="n">
        <v>92.94</v>
      </c>
      <c r="K326" t="n">
        <v>37.55</v>
      </c>
      <c r="L326" t="n">
        <v>3.5</v>
      </c>
      <c r="M326" t="n">
        <v>41</v>
      </c>
      <c r="N326" t="n">
        <v>11.88</v>
      </c>
      <c r="O326" t="n">
        <v>11696.16</v>
      </c>
      <c r="P326" t="n">
        <v>203.08</v>
      </c>
      <c r="Q326" t="n">
        <v>452.74</v>
      </c>
      <c r="R326" t="n">
        <v>101.22</v>
      </c>
      <c r="S326" t="n">
        <v>57.64</v>
      </c>
      <c r="T326" t="n">
        <v>19531.03</v>
      </c>
      <c r="U326" t="n">
        <v>0.57</v>
      </c>
      <c r="V326" t="n">
        <v>0.85</v>
      </c>
      <c r="W326" t="n">
        <v>6.87</v>
      </c>
      <c r="X326" t="n">
        <v>1.2</v>
      </c>
      <c r="Y326" t="n">
        <v>1</v>
      </c>
      <c r="Z326" t="n">
        <v>10</v>
      </c>
    </row>
    <row r="327">
      <c r="A327" t="n">
        <v>11</v>
      </c>
      <c r="B327" t="n">
        <v>40</v>
      </c>
      <c r="C327" t="inlineStr">
        <is>
          <t xml:space="preserve">CONCLUIDO	</t>
        </is>
      </c>
      <c r="D327" t="n">
        <v>3.6264</v>
      </c>
      <c r="E327" t="n">
        <v>27.58</v>
      </c>
      <c r="F327" t="n">
        <v>24.88</v>
      </c>
      <c r="G327" t="n">
        <v>37.32</v>
      </c>
      <c r="H327" t="n">
        <v>0.71</v>
      </c>
      <c r="I327" t="n">
        <v>40</v>
      </c>
      <c r="J327" t="n">
        <v>93.23999999999999</v>
      </c>
      <c r="K327" t="n">
        <v>37.55</v>
      </c>
      <c r="L327" t="n">
        <v>3.75</v>
      </c>
      <c r="M327" t="n">
        <v>38</v>
      </c>
      <c r="N327" t="n">
        <v>11.94</v>
      </c>
      <c r="O327" t="n">
        <v>11734.1</v>
      </c>
      <c r="P327" t="n">
        <v>202.06</v>
      </c>
      <c r="Q327" t="n">
        <v>452.71</v>
      </c>
      <c r="R327" t="n">
        <v>99.59</v>
      </c>
      <c r="S327" t="n">
        <v>57.64</v>
      </c>
      <c r="T327" t="n">
        <v>18735</v>
      </c>
      <c r="U327" t="n">
        <v>0.58</v>
      </c>
      <c r="V327" t="n">
        <v>0.85</v>
      </c>
      <c r="W327" t="n">
        <v>6.87</v>
      </c>
      <c r="X327" t="n">
        <v>1.15</v>
      </c>
      <c r="Y327" t="n">
        <v>1</v>
      </c>
      <c r="Z327" t="n">
        <v>10</v>
      </c>
    </row>
    <row r="328">
      <c r="A328" t="n">
        <v>12</v>
      </c>
      <c r="B328" t="n">
        <v>40</v>
      </c>
      <c r="C328" t="inlineStr">
        <is>
          <t xml:space="preserve">CONCLUIDO	</t>
        </is>
      </c>
      <c r="D328" t="n">
        <v>3.6471</v>
      </c>
      <c r="E328" t="n">
        <v>27.42</v>
      </c>
      <c r="F328" t="n">
        <v>24.78</v>
      </c>
      <c r="G328" t="n">
        <v>40.18</v>
      </c>
      <c r="H328" t="n">
        <v>0.75</v>
      </c>
      <c r="I328" t="n">
        <v>37</v>
      </c>
      <c r="J328" t="n">
        <v>93.55</v>
      </c>
      <c r="K328" t="n">
        <v>37.55</v>
      </c>
      <c r="L328" t="n">
        <v>4</v>
      </c>
      <c r="M328" t="n">
        <v>35</v>
      </c>
      <c r="N328" t="n">
        <v>12</v>
      </c>
      <c r="O328" t="n">
        <v>11772.07</v>
      </c>
      <c r="P328" t="n">
        <v>200.01</v>
      </c>
      <c r="Q328" t="n">
        <v>452.59</v>
      </c>
      <c r="R328" t="n">
        <v>96.88</v>
      </c>
      <c r="S328" t="n">
        <v>57.64</v>
      </c>
      <c r="T328" t="n">
        <v>17391.9</v>
      </c>
      <c r="U328" t="n">
        <v>0.6</v>
      </c>
      <c r="V328" t="n">
        <v>0.86</v>
      </c>
      <c r="W328" t="n">
        <v>6.85</v>
      </c>
      <c r="X328" t="n">
        <v>1.05</v>
      </c>
      <c r="Y328" t="n">
        <v>1</v>
      </c>
      <c r="Z328" t="n">
        <v>10</v>
      </c>
    </row>
    <row r="329">
      <c r="A329" t="n">
        <v>13</v>
      </c>
      <c r="B329" t="n">
        <v>40</v>
      </c>
      <c r="C329" t="inlineStr">
        <is>
          <t xml:space="preserve">CONCLUIDO	</t>
        </is>
      </c>
      <c r="D329" t="n">
        <v>3.661</v>
      </c>
      <c r="E329" t="n">
        <v>27.32</v>
      </c>
      <c r="F329" t="n">
        <v>24.71</v>
      </c>
      <c r="G329" t="n">
        <v>42.37</v>
      </c>
      <c r="H329" t="n">
        <v>0.8</v>
      </c>
      <c r="I329" t="n">
        <v>35</v>
      </c>
      <c r="J329" t="n">
        <v>93.86</v>
      </c>
      <c r="K329" t="n">
        <v>37.55</v>
      </c>
      <c r="L329" t="n">
        <v>4.25</v>
      </c>
      <c r="M329" t="n">
        <v>33</v>
      </c>
      <c r="N329" t="n">
        <v>12.06</v>
      </c>
      <c r="O329" t="n">
        <v>11810.06</v>
      </c>
      <c r="P329" t="n">
        <v>199.02</v>
      </c>
      <c r="Q329" t="n">
        <v>452.63</v>
      </c>
      <c r="R329" t="n">
        <v>94.93000000000001</v>
      </c>
      <c r="S329" t="n">
        <v>57.64</v>
      </c>
      <c r="T329" t="n">
        <v>16428.56</v>
      </c>
      <c r="U329" t="n">
        <v>0.61</v>
      </c>
      <c r="V329" t="n">
        <v>0.86</v>
      </c>
      <c r="W329" t="n">
        <v>6.84</v>
      </c>
      <c r="X329" t="n">
        <v>0.99</v>
      </c>
      <c r="Y329" t="n">
        <v>1</v>
      </c>
      <c r="Z329" t="n">
        <v>10</v>
      </c>
    </row>
    <row r="330">
      <c r="A330" t="n">
        <v>14</v>
      </c>
      <c r="B330" t="n">
        <v>40</v>
      </c>
      <c r="C330" t="inlineStr">
        <is>
          <t xml:space="preserve">CONCLUIDO	</t>
        </is>
      </c>
      <c r="D330" t="n">
        <v>3.675</v>
      </c>
      <c r="E330" t="n">
        <v>27.21</v>
      </c>
      <c r="F330" t="n">
        <v>24.65</v>
      </c>
      <c r="G330" t="n">
        <v>44.81</v>
      </c>
      <c r="H330" t="n">
        <v>0.84</v>
      </c>
      <c r="I330" t="n">
        <v>33</v>
      </c>
      <c r="J330" t="n">
        <v>94.17</v>
      </c>
      <c r="K330" t="n">
        <v>37.55</v>
      </c>
      <c r="L330" t="n">
        <v>4.5</v>
      </c>
      <c r="M330" t="n">
        <v>31</v>
      </c>
      <c r="N330" t="n">
        <v>12.12</v>
      </c>
      <c r="O330" t="n">
        <v>11848.08</v>
      </c>
      <c r="P330" t="n">
        <v>197.53</v>
      </c>
      <c r="Q330" t="n">
        <v>452.59</v>
      </c>
      <c r="R330" t="n">
        <v>92.2</v>
      </c>
      <c r="S330" t="n">
        <v>57.64</v>
      </c>
      <c r="T330" t="n">
        <v>15073.97</v>
      </c>
      <c r="U330" t="n">
        <v>0.63</v>
      </c>
      <c r="V330" t="n">
        <v>0.86</v>
      </c>
      <c r="W330" t="n">
        <v>6.85</v>
      </c>
      <c r="X330" t="n">
        <v>0.92</v>
      </c>
      <c r="Y330" t="n">
        <v>1</v>
      </c>
      <c r="Z330" t="n">
        <v>10</v>
      </c>
    </row>
    <row r="331">
      <c r="A331" t="n">
        <v>15</v>
      </c>
      <c r="B331" t="n">
        <v>40</v>
      </c>
      <c r="C331" t="inlineStr">
        <is>
          <t xml:space="preserve">CONCLUIDO	</t>
        </is>
      </c>
      <c r="D331" t="n">
        <v>3.6879</v>
      </c>
      <c r="E331" t="n">
        <v>27.12</v>
      </c>
      <c r="F331" t="n">
        <v>24.59</v>
      </c>
      <c r="G331" t="n">
        <v>47.59</v>
      </c>
      <c r="H331" t="n">
        <v>0.88</v>
      </c>
      <c r="I331" t="n">
        <v>31</v>
      </c>
      <c r="J331" t="n">
        <v>94.48</v>
      </c>
      <c r="K331" t="n">
        <v>37.55</v>
      </c>
      <c r="L331" t="n">
        <v>4.75</v>
      </c>
      <c r="M331" t="n">
        <v>29</v>
      </c>
      <c r="N331" t="n">
        <v>12.17</v>
      </c>
      <c r="O331" t="n">
        <v>11886.12</v>
      </c>
      <c r="P331" t="n">
        <v>196.1</v>
      </c>
      <c r="Q331" t="n">
        <v>452.62</v>
      </c>
      <c r="R331" t="n">
        <v>90.43000000000001</v>
      </c>
      <c r="S331" t="n">
        <v>57.64</v>
      </c>
      <c r="T331" t="n">
        <v>14196.99</v>
      </c>
      <c r="U331" t="n">
        <v>0.64</v>
      </c>
      <c r="V331" t="n">
        <v>0.86</v>
      </c>
      <c r="W331" t="n">
        <v>6.85</v>
      </c>
      <c r="X331" t="n">
        <v>0.87</v>
      </c>
      <c r="Y331" t="n">
        <v>1</v>
      </c>
      <c r="Z331" t="n">
        <v>10</v>
      </c>
    </row>
    <row r="332">
      <c r="A332" t="n">
        <v>16</v>
      </c>
      <c r="B332" t="n">
        <v>40</v>
      </c>
      <c r="C332" t="inlineStr">
        <is>
          <t xml:space="preserve">CONCLUIDO	</t>
        </is>
      </c>
      <c r="D332" t="n">
        <v>3.7021</v>
      </c>
      <c r="E332" t="n">
        <v>27.01</v>
      </c>
      <c r="F332" t="n">
        <v>24.52</v>
      </c>
      <c r="G332" t="n">
        <v>50.74</v>
      </c>
      <c r="H332" t="n">
        <v>0.93</v>
      </c>
      <c r="I332" t="n">
        <v>29</v>
      </c>
      <c r="J332" t="n">
        <v>94.79000000000001</v>
      </c>
      <c r="K332" t="n">
        <v>37.55</v>
      </c>
      <c r="L332" t="n">
        <v>5</v>
      </c>
      <c r="M332" t="n">
        <v>27</v>
      </c>
      <c r="N332" t="n">
        <v>12.23</v>
      </c>
      <c r="O332" t="n">
        <v>11924.18</v>
      </c>
      <c r="P332" t="n">
        <v>194.53</v>
      </c>
      <c r="Q332" t="n">
        <v>452.61</v>
      </c>
      <c r="R332" t="n">
        <v>88.33</v>
      </c>
      <c r="S332" t="n">
        <v>57.64</v>
      </c>
      <c r="T332" t="n">
        <v>13160.45</v>
      </c>
      <c r="U332" t="n">
        <v>0.65</v>
      </c>
      <c r="V332" t="n">
        <v>0.86</v>
      </c>
      <c r="W332" t="n">
        <v>6.84</v>
      </c>
      <c r="X332" t="n">
        <v>0.8</v>
      </c>
      <c r="Y332" t="n">
        <v>1</v>
      </c>
      <c r="Z332" t="n">
        <v>10</v>
      </c>
    </row>
    <row r="333">
      <c r="A333" t="n">
        <v>17</v>
      </c>
      <c r="B333" t="n">
        <v>40</v>
      </c>
      <c r="C333" t="inlineStr">
        <is>
          <t xml:space="preserve">CONCLUIDO	</t>
        </is>
      </c>
      <c r="D333" t="n">
        <v>3.7102</v>
      </c>
      <c r="E333" t="n">
        <v>26.95</v>
      </c>
      <c r="F333" t="n">
        <v>24.48</v>
      </c>
      <c r="G333" t="n">
        <v>52.47</v>
      </c>
      <c r="H333" t="n">
        <v>0.97</v>
      </c>
      <c r="I333" t="n">
        <v>28</v>
      </c>
      <c r="J333" t="n">
        <v>95.09</v>
      </c>
      <c r="K333" t="n">
        <v>37.55</v>
      </c>
      <c r="L333" t="n">
        <v>5.25</v>
      </c>
      <c r="M333" t="n">
        <v>26</v>
      </c>
      <c r="N333" t="n">
        <v>12.29</v>
      </c>
      <c r="O333" t="n">
        <v>11962.27</v>
      </c>
      <c r="P333" t="n">
        <v>193.54</v>
      </c>
      <c r="Q333" t="n">
        <v>452.64</v>
      </c>
      <c r="R333" t="n">
        <v>87.05</v>
      </c>
      <c r="S333" t="n">
        <v>57.64</v>
      </c>
      <c r="T333" t="n">
        <v>12525.44</v>
      </c>
      <c r="U333" t="n">
        <v>0.66</v>
      </c>
      <c r="V333" t="n">
        <v>0.87</v>
      </c>
      <c r="W333" t="n">
        <v>6.84</v>
      </c>
      <c r="X333" t="n">
        <v>0.76</v>
      </c>
      <c r="Y333" t="n">
        <v>1</v>
      </c>
      <c r="Z333" t="n">
        <v>10</v>
      </c>
    </row>
    <row r="334">
      <c r="A334" t="n">
        <v>18</v>
      </c>
      <c r="B334" t="n">
        <v>40</v>
      </c>
      <c r="C334" t="inlineStr">
        <is>
          <t xml:space="preserve">CONCLUIDO	</t>
        </is>
      </c>
      <c r="D334" t="n">
        <v>3.72</v>
      </c>
      <c r="E334" t="n">
        <v>26.88</v>
      </c>
      <c r="F334" t="n">
        <v>24.45</v>
      </c>
      <c r="G334" t="n">
        <v>56.42</v>
      </c>
      <c r="H334" t="n">
        <v>1.01</v>
      </c>
      <c r="I334" t="n">
        <v>26</v>
      </c>
      <c r="J334" t="n">
        <v>95.40000000000001</v>
      </c>
      <c r="K334" t="n">
        <v>37.55</v>
      </c>
      <c r="L334" t="n">
        <v>5.5</v>
      </c>
      <c r="M334" t="n">
        <v>24</v>
      </c>
      <c r="N334" t="n">
        <v>12.35</v>
      </c>
      <c r="O334" t="n">
        <v>12000.38</v>
      </c>
      <c r="P334" t="n">
        <v>192.06</v>
      </c>
      <c r="Q334" t="n">
        <v>452.61</v>
      </c>
      <c r="R334" t="n">
        <v>85.95</v>
      </c>
      <c r="S334" t="n">
        <v>57.64</v>
      </c>
      <c r="T334" t="n">
        <v>11981.04</v>
      </c>
      <c r="U334" t="n">
        <v>0.67</v>
      </c>
      <c r="V334" t="n">
        <v>0.87</v>
      </c>
      <c r="W334" t="n">
        <v>6.84</v>
      </c>
      <c r="X334" t="n">
        <v>0.73</v>
      </c>
      <c r="Y334" t="n">
        <v>1</v>
      </c>
      <c r="Z334" t="n">
        <v>10</v>
      </c>
    </row>
    <row r="335">
      <c r="A335" t="n">
        <v>19</v>
      </c>
      <c r="B335" t="n">
        <v>40</v>
      </c>
      <c r="C335" t="inlineStr">
        <is>
          <t xml:space="preserve">CONCLUIDO	</t>
        </is>
      </c>
      <c r="D335" t="n">
        <v>3.7262</v>
      </c>
      <c r="E335" t="n">
        <v>26.84</v>
      </c>
      <c r="F335" t="n">
        <v>24.42</v>
      </c>
      <c r="G335" t="n">
        <v>58.62</v>
      </c>
      <c r="H335" t="n">
        <v>1.06</v>
      </c>
      <c r="I335" t="n">
        <v>25</v>
      </c>
      <c r="J335" t="n">
        <v>95.70999999999999</v>
      </c>
      <c r="K335" t="n">
        <v>37.55</v>
      </c>
      <c r="L335" t="n">
        <v>5.75</v>
      </c>
      <c r="M335" t="n">
        <v>23</v>
      </c>
      <c r="N335" t="n">
        <v>12.41</v>
      </c>
      <c r="O335" t="n">
        <v>12038.51</v>
      </c>
      <c r="P335" t="n">
        <v>191.29</v>
      </c>
      <c r="Q335" t="n">
        <v>452.67</v>
      </c>
      <c r="R335" t="n">
        <v>85.22</v>
      </c>
      <c r="S335" t="n">
        <v>57.64</v>
      </c>
      <c r="T335" t="n">
        <v>11623.76</v>
      </c>
      <c r="U335" t="n">
        <v>0.68</v>
      </c>
      <c r="V335" t="n">
        <v>0.87</v>
      </c>
      <c r="W335" t="n">
        <v>6.83</v>
      </c>
      <c r="X335" t="n">
        <v>0.7</v>
      </c>
      <c r="Y335" t="n">
        <v>1</v>
      </c>
      <c r="Z335" t="n">
        <v>10</v>
      </c>
    </row>
    <row r="336">
      <c r="A336" t="n">
        <v>20</v>
      </c>
      <c r="B336" t="n">
        <v>40</v>
      </c>
      <c r="C336" t="inlineStr">
        <is>
          <t xml:space="preserve">CONCLUIDO	</t>
        </is>
      </c>
      <c r="D336" t="n">
        <v>3.7345</v>
      </c>
      <c r="E336" t="n">
        <v>26.78</v>
      </c>
      <c r="F336" t="n">
        <v>24.38</v>
      </c>
      <c r="G336" t="n">
        <v>60.96</v>
      </c>
      <c r="H336" t="n">
        <v>1.1</v>
      </c>
      <c r="I336" t="n">
        <v>24</v>
      </c>
      <c r="J336" t="n">
        <v>96.02</v>
      </c>
      <c r="K336" t="n">
        <v>37.55</v>
      </c>
      <c r="L336" t="n">
        <v>6</v>
      </c>
      <c r="M336" t="n">
        <v>22</v>
      </c>
      <c r="N336" t="n">
        <v>12.47</v>
      </c>
      <c r="O336" t="n">
        <v>12076.67</v>
      </c>
      <c r="P336" t="n">
        <v>190.37</v>
      </c>
      <c r="Q336" t="n">
        <v>452.64</v>
      </c>
      <c r="R336" t="n">
        <v>83.81999999999999</v>
      </c>
      <c r="S336" t="n">
        <v>57.64</v>
      </c>
      <c r="T336" t="n">
        <v>10926.51</v>
      </c>
      <c r="U336" t="n">
        <v>0.6899999999999999</v>
      </c>
      <c r="V336" t="n">
        <v>0.87</v>
      </c>
      <c r="W336" t="n">
        <v>6.83</v>
      </c>
      <c r="X336" t="n">
        <v>0.66</v>
      </c>
      <c r="Y336" t="n">
        <v>1</v>
      </c>
      <c r="Z336" t="n">
        <v>10</v>
      </c>
    </row>
    <row r="337">
      <c r="A337" t="n">
        <v>21</v>
      </c>
      <c r="B337" t="n">
        <v>40</v>
      </c>
      <c r="C337" t="inlineStr">
        <is>
          <t xml:space="preserve">CONCLUIDO	</t>
        </is>
      </c>
      <c r="D337" t="n">
        <v>3.7411</v>
      </c>
      <c r="E337" t="n">
        <v>26.73</v>
      </c>
      <c r="F337" t="n">
        <v>24.36</v>
      </c>
      <c r="G337" t="n">
        <v>63.54</v>
      </c>
      <c r="H337" t="n">
        <v>1.14</v>
      </c>
      <c r="I337" t="n">
        <v>23</v>
      </c>
      <c r="J337" t="n">
        <v>96.33</v>
      </c>
      <c r="K337" t="n">
        <v>37.55</v>
      </c>
      <c r="L337" t="n">
        <v>6.25</v>
      </c>
      <c r="M337" t="n">
        <v>21</v>
      </c>
      <c r="N337" t="n">
        <v>12.53</v>
      </c>
      <c r="O337" t="n">
        <v>12114.85</v>
      </c>
      <c r="P337" t="n">
        <v>188.9</v>
      </c>
      <c r="Q337" t="n">
        <v>452.57</v>
      </c>
      <c r="R337" t="n">
        <v>82.89</v>
      </c>
      <c r="S337" t="n">
        <v>57.64</v>
      </c>
      <c r="T337" t="n">
        <v>10468.72</v>
      </c>
      <c r="U337" t="n">
        <v>0.7</v>
      </c>
      <c r="V337" t="n">
        <v>0.87</v>
      </c>
      <c r="W337" t="n">
        <v>6.83</v>
      </c>
      <c r="X337" t="n">
        <v>0.63</v>
      </c>
      <c r="Y337" t="n">
        <v>1</v>
      </c>
      <c r="Z337" t="n">
        <v>10</v>
      </c>
    </row>
    <row r="338">
      <c r="A338" t="n">
        <v>22</v>
      </c>
      <c r="B338" t="n">
        <v>40</v>
      </c>
      <c r="C338" t="inlineStr">
        <is>
          <t xml:space="preserve">CONCLUIDO	</t>
        </is>
      </c>
      <c r="D338" t="n">
        <v>3.7486</v>
      </c>
      <c r="E338" t="n">
        <v>26.68</v>
      </c>
      <c r="F338" t="n">
        <v>24.32</v>
      </c>
      <c r="G338" t="n">
        <v>66.33</v>
      </c>
      <c r="H338" t="n">
        <v>1.18</v>
      </c>
      <c r="I338" t="n">
        <v>22</v>
      </c>
      <c r="J338" t="n">
        <v>96.64</v>
      </c>
      <c r="K338" t="n">
        <v>37.55</v>
      </c>
      <c r="L338" t="n">
        <v>6.5</v>
      </c>
      <c r="M338" t="n">
        <v>20</v>
      </c>
      <c r="N338" t="n">
        <v>12.59</v>
      </c>
      <c r="O338" t="n">
        <v>12153.06</v>
      </c>
      <c r="P338" t="n">
        <v>187.78</v>
      </c>
      <c r="Q338" t="n">
        <v>452.64</v>
      </c>
      <c r="R338" t="n">
        <v>81.52</v>
      </c>
      <c r="S338" t="n">
        <v>57.64</v>
      </c>
      <c r="T338" t="n">
        <v>9786.959999999999</v>
      </c>
      <c r="U338" t="n">
        <v>0.71</v>
      </c>
      <c r="V338" t="n">
        <v>0.87</v>
      </c>
      <c r="W338" t="n">
        <v>6.83</v>
      </c>
      <c r="X338" t="n">
        <v>0.59</v>
      </c>
      <c r="Y338" t="n">
        <v>1</v>
      </c>
      <c r="Z338" t="n">
        <v>10</v>
      </c>
    </row>
    <row r="339">
      <c r="A339" t="n">
        <v>23</v>
      </c>
      <c r="B339" t="n">
        <v>40</v>
      </c>
      <c r="C339" t="inlineStr">
        <is>
          <t xml:space="preserve">CONCLUIDO	</t>
        </is>
      </c>
      <c r="D339" t="n">
        <v>3.7566</v>
      </c>
      <c r="E339" t="n">
        <v>26.62</v>
      </c>
      <c r="F339" t="n">
        <v>24.28</v>
      </c>
      <c r="G339" t="n">
        <v>69.38</v>
      </c>
      <c r="H339" t="n">
        <v>1.22</v>
      </c>
      <c r="I339" t="n">
        <v>21</v>
      </c>
      <c r="J339" t="n">
        <v>96.95</v>
      </c>
      <c r="K339" t="n">
        <v>37.55</v>
      </c>
      <c r="L339" t="n">
        <v>6.75</v>
      </c>
      <c r="M339" t="n">
        <v>19</v>
      </c>
      <c r="N339" t="n">
        <v>12.65</v>
      </c>
      <c r="O339" t="n">
        <v>12191.28</v>
      </c>
      <c r="P339" t="n">
        <v>186.63</v>
      </c>
      <c r="Q339" t="n">
        <v>452.64</v>
      </c>
      <c r="R339" t="n">
        <v>80.44</v>
      </c>
      <c r="S339" t="n">
        <v>57.64</v>
      </c>
      <c r="T339" t="n">
        <v>9253.68</v>
      </c>
      <c r="U339" t="n">
        <v>0.72</v>
      </c>
      <c r="V339" t="n">
        <v>0.87</v>
      </c>
      <c r="W339" t="n">
        <v>6.83</v>
      </c>
      <c r="X339" t="n">
        <v>0.5600000000000001</v>
      </c>
      <c r="Y339" t="n">
        <v>1</v>
      </c>
      <c r="Z339" t="n">
        <v>10</v>
      </c>
    </row>
    <row r="340">
      <c r="A340" t="n">
        <v>24</v>
      </c>
      <c r="B340" t="n">
        <v>40</v>
      </c>
      <c r="C340" t="inlineStr">
        <is>
          <t xml:space="preserve">CONCLUIDO	</t>
        </is>
      </c>
      <c r="D340" t="n">
        <v>3.7623</v>
      </c>
      <c r="E340" t="n">
        <v>26.58</v>
      </c>
      <c r="F340" t="n">
        <v>24.26</v>
      </c>
      <c r="G340" t="n">
        <v>72.79000000000001</v>
      </c>
      <c r="H340" t="n">
        <v>1.27</v>
      </c>
      <c r="I340" t="n">
        <v>20</v>
      </c>
      <c r="J340" t="n">
        <v>97.26000000000001</v>
      </c>
      <c r="K340" t="n">
        <v>37.55</v>
      </c>
      <c r="L340" t="n">
        <v>7</v>
      </c>
      <c r="M340" t="n">
        <v>18</v>
      </c>
      <c r="N340" t="n">
        <v>12.71</v>
      </c>
      <c r="O340" t="n">
        <v>12229.54</v>
      </c>
      <c r="P340" t="n">
        <v>185.05</v>
      </c>
      <c r="Q340" t="n">
        <v>452.57</v>
      </c>
      <c r="R340" t="n">
        <v>79.83</v>
      </c>
      <c r="S340" t="n">
        <v>57.64</v>
      </c>
      <c r="T340" t="n">
        <v>8953.24</v>
      </c>
      <c r="U340" t="n">
        <v>0.72</v>
      </c>
      <c r="V340" t="n">
        <v>0.87</v>
      </c>
      <c r="W340" t="n">
        <v>6.83</v>
      </c>
      <c r="X340" t="n">
        <v>0.54</v>
      </c>
      <c r="Y340" t="n">
        <v>1</v>
      </c>
      <c r="Z340" t="n">
        <v>10</v>
      </c>
    </row>
    <row r="341">
      <c r="A341" t="n">
        <v>25</v>
      </c>
      <c r="B341" t="n">
        <v>40</v>
      </c>
      <c r="C341" t="inlineStr">
        <is>
          <t xml:space="preserve">CONCLUIDO	</t>
        </is>
      </c>
      <c r="D341" t="n">
        <v>3.7598</v>
      </c>
      <c r="E341" t="n">
        <v>26.6</v>
      </c>
      <c r="F341" t="n">
        <v>24.28</v>
      </c>
      <c r="G341" t="n">
        <v>72.84</v>
      </c>
      <c r="H341" t="n">
        <v>1.31</v>
      </c>
      <c r="I341" t="n">
        <v>20</v>
      </c>
      <c r="J341" t="n">
        <v>97.56999999999999</v>
      </c>
      <c r="K341" t="n">
        <v>37.55</v>
      </c>
      <c r="L341" t="n">
        <v>7.25</v>
      </c>
      <c r="M341" t="n">
        <v>18</v>
      </c>
      <c r="N341" t="n">
        <v>12.77</v>
      </c>
      <c r="O341" t="n">
        <v>12267.81</v>
      </c>
      <c r="P341" t="n">
        <v>184.1</v>
      </c>
      <c r="Q341" t="n">
        <v>452.62</v>
      </c>
      <c r="R341" t="n">
        <v>80.20999999999999</v>
      </c>
      <c r="S341" t="n">
        <v>57.64</v>
      </c>
      <c r="T341" t="n">
        <v>9141.57</v>
      </c>
      <c r="U341" t="n">
        <v>0.72</v>
      </c>
      <c r="V341" t="n">
        <v>0.87</v>
      </c>
      <c r="W341" t="n">
        <v>6.83</v>
      </c>
      <c r="X341" t="n">
        <v>0.55</v>
      </c>
      <c r="Y341" t="n">
        <v>1</v>
      </c>
      <c r="Z341" t="n">
        <v>10</v>
      </c>
    </row>
    <row r="342">
      <c r="A342" t="n">
        <v>26</v>
      </c>
      <c r="B342" t="n">
        <v>40</v>
      </c>
      <c r="C342" t="inlineStr">
        <is>
          <t xml:space="preserve">CONCLUIDO	</t>
        </is>
      </c>
      <c r="D342" t="n">
        <v>3.7686</v>
      </c>
      <c r="E342" t="n">
        <v>26.54</v>
      </c>
      <c r="F342" t="n">
        <v>24.24</v>
      </c>
      <c r="G342" t="n">
        <v>76.54000000000001</v>
      </c>
      <c r="H342" t="n">
        <v>1.35</v>
      </c>
      <c r="I342" t="n">
        <v>19</v>
      </c>
      <c r="J342" t="n">
        <v>97.88</v>
      </c>
      <c r="K342" t="n">
        <v>37.55</v>
      </c>
      <c r="L342" t="n">
        <v>7.5</v>
      </c>
      <c r="M342" t="n">
        <v>17</v>
      </c>
      <c r="N342" t="n">
        <v>12.83</v>
      </c>
      <c r="O342" t="n">
        <v>12306.12</v>
      </c>
      <c r="P342" t="n">
        <v>183.17</v>
      </c>
      <c r="Q342" t="n">
        <v>452.62</v>
      </c>
      <c r="R342" t="n">
        <v>78.91</v>
      </c>
      <c r="S342" t="n">
        <v>57.64</v>
      </c>
      <c r="T342" t="n">
        <v>8498.299999999999</v>
      </c>
      <c r="U342" t="n">
        <v>0.73</v>
      </c>
      <c r="V342" t="n">
        <v>0.87</v>
      </c>
      <c r="W342" t="n">
        <v>6.83</v>
      </c>
      <c r="X342" t="n">
        <v>0.51</v>
      </c>
      <c r="Y342" t="n">
        <v>1</v>
      </c>
      <c r="Z342" t="n">
        <v>10</v>
      </c>
    </row>
    <row r="343">
      <c r="A343" t="n">
        <v>27</v>
      </c>
      <c r="B343" t="n">
        <v>40</v>
      </c>
      <c r="C343" t="inlineStr">
        <is>
          <t xml:space="preserve">CONCLUIDO	</t>
        </is>
      </c>
      <c r="D343" t="n">
        <v>3.7759</v>
      </c>
      <c r="E343" t="n">
        <v>26.48</v>
      </c>
      <c r="F343" t="n">
        <v>24.2</v>
      </c>
      <c r="G343" t="n">
        <v>80.68000000000001</v>
      </c>
      <c r="H343" t="n">
        <v>1.39</v>
      </c>
      <c r="I343" t="n">
        <v>18</v>
      </c>
      <c r="J343" t="n">
        <v>98.19</v>
      </c>
      <c r="K343" t="n">
        <v>37.55</v>
      </c>
      <c r="L343" t="n">
        <v>7.75</v>
      </c>
      <c r="M343" t="n">
        <v>16</v>
      </c>
      <c r="N343" t="n">
        <v>12.89</v>
      </c>
      <c r="O343" t="n">
        <v>12344.44</v>
      </c>
      <c r="P343" t="n">
        <v>182.39</v>
      </c>
      <c r="Q343" t="n">
        <v>452.65</v>
      </c>
      <c r="R343" t="n">
        <v>77.92</v>
      </c>
      <c r="S343" t="n">
        <v>57.64</v>
      </c>
      <c r="T343" t="n">
        <v>8008.31</v>
      </c>
      <c r="U343" t="n">
        <v>0.74</v>
      </c>
      <c r="V343" t="n">
        <v>0.88</v>
      </c>
      <c r="W343" t="n">
        <v>6.82</v>
      </c>
      <c r="X343" t="n">
        <v>0.48</v>
      </c>
      <c r="Y343" t="n">
        <v>1</v>
      </c>
      <c r="Z343" t="n">
        <v>10</v>
      </c>
    </row>
    <row r="344">
      <c r="A344" t="n">
        <v>28</v>
      </c>
      <c r="B344" t="n">
        <v>40</v>
      </c>
      <c r="C344" t="inlineStr">
        <is>
          <t xml:space="preserve">CONCLUIDO	</t>
        </is>
      </c>
      <c r="D344" t="n">
        <v>3.775</v>
      </c>
      <c r="E344" t="n">
        <v>26.49</v>
      </c>
      <c r="F344" t="n">
        <v>24.21</v>
      </c>
      <c r="G344" t="n">
        <v>80.7</v>
      </c>
      <c r="H344" t="n">
        <v>1.43</v>
      </c>
      <c r="I344" t="n">
        <v>18</v>
      </c>
      <c r="J344" t="n">
        <v>98.5</v>
      </c>
      <c r="K344" t="n">
        <v>37.55</v>
      </c>
      <c r="L344" t="n">
        <v>8</v>
      </c>
      <c r="M344" t="n">
        <v>16</v>
      </c>
      <c r="N344" t="n">
        <v>12.95</v>
      </c>
      <c r="O344" t="n">
        <v>12382.79</v>
      </c>
      <c r="P344" t="n">
        <v>180.84</v>
      </c>
      <c r="Q344" t="n">
        <v>452.62</v>
      </c>
      <c r="R344" t="n">
        <v>78.03</v>
      </c>
      <c r="S344" t="n">
        <v>57.64</v>
      </c>
      <c r="T344" t="n">
        <v>8062.2</v>
      </c>
      <c r="U344" t="n">
        <v>0.74</v>
      </c>
      <c r="V344" t="n">
        <v>0.88</v>
      </c>
      <c r="W344" t="n">
        <v>6.83</v>
      </c>
      <c r="X344" t="n">
        <v>0.48</v>
      </c>
      <c r="Y344" t="n">
        <v>1</v>
      </c>
      <c r="Z344" t="n">
        <v>10</v>
      </c>
    </row>
    <row r="345">
      <c r="A345" t="n">
        <v>29</v>
      </c>
      <c r="B345" t="n">
        <v>40</v>
      </c>
      <c r="C345" t="inlineStr">
        <is>
          <t xml:space="preserve">CONCLUIDO	</t>
        </is>
      </c>
      <c r="D345" t="n">
        <v>3.7829</v>
      </c>
      <c r="E345" t="n">
        <v>26.44</v>
      </c>
      <c r="F345" t="n">
        <v>24.17</v>
      </c>
      <c r="G345" t="n">
        <v>85.31999999999999</v>
      </c>
      <c r="H345" t="n">
        <v>1.47</v>
      </c>
      <c r="I345" t="n">
        <v>17</v>
      </c>
      <c r="J345" t="n">
        <v>98.81999999999999</v>
      </c>
      <c r="K345" t="n">
        <v>37.55</v>
      </c>
      <c r="L345" t="n">
        <v>8.25</v>
      </c>
      <c r="M345" t="n">
        <v>15</v>
      </c>
      <c r="N345" t="n">
        <v>13.01</v>
      </c>
      <c r="O345" t="n">
        <v>12421.16</v>
      </c>
      <c r="P345" t="n">
        <v>180.17</v>
      </c>
      <c r="Q345" t="n">
        <v>452.57</v>
      </c>
      <c r="R345" t="n">
        <v>76.98</v>
      </c>
      <c r="S345" t="n">
        <v>57.64</v>
      </c>
      <c r="T345" t="n">
        <v>7545.13</v>
      </c>
      <c r="U345" t="n">
        <v>0.75</v>
      </c>
      <c r="V345" t="n">
        <v>0.88</v>
      </c>
      <c r="W345" t="n">
        <v>6.82</v>
      </c>
      <c r="X345" t="n">
        <v>0.45</v>
      </c>
      <c r="Y345" t="n">
        <v>1</v>
      </c>
      <c r="Z345" t="n">
        <v>10</v>
      </c>
    </row>
    <row r="346">
      <c r="A346" t="n">
        <v>30</v>
      </c>
      <c r="B346" t="n">
        <v>40</v>
      </c>
      <c r="C346" t="inlineStr">
        <is>
          <t xml:space="preserve">CONCLUIDO	</t>
        </is>
      </c>
      <c r="D346" t="n">
        <v>3.78</v>
      </c>
      <c r="E346" t="n">
        <v>26.46</v>
      </c>
      <c r="F346" t="n">
        <v>24.19</v>
      </c>
      <c r="G346" t="n">
        <v>85.39</v>
      </c>
      <c r="H346" t="n">
        <v>1.51</v>
      </c>
      <c r="I346" t="n">
        <v>17</v>
      </c>
      <c r="J346" t="n">
        <v>99.13</v>
      </c>
      <c r="K346" t="n">
        <v>37.55</v>
      </c>
      <c r="L346" t="n">
        <v>8.5</v>
      </c>
      <c r="M346" t="n">
        <v>15</v>
      </c>
      <c r="N346" t="n">
        <v>13.07</v>
      </c>
      <c r="O346" t="n">
        <v>12459.56</v>
      </c>
      <c r="P346" t="n">
        <v>179.42</v>
      </c>
      <c r="Q346" t="n">
        <v>452.57</v>
      </c>
      <c r="R346" t="n">
        <v>77.55</v>
      </c>
      <c r="S346" t="n">
        <v>57.64</v>
      </c>
      <c r="T346" t="n">
        <v>7827.74</v>
      </c>
      <c r="U346" t="n">
        <v>0.74</v>
      </c>
      <c r="V346" t="n">
        <v>0.88</v>
      </c>
      <c r="W346" t="n">
        <v>6.83</v>
      </c>
      <c r="X346" t="n">
        <v>0.47</v>
      </c>
      <c r="Y346" t="n">
        <v>1</v>
      </c>
      <c r="Z346" t="n">
        <v>10</v>
      </c>
    </row>
    <row r="347">
      <c r="A347" t="n">
        <v>31</v>
      </c>
      <c r="B347" t="n">
        <v>40</v>
      </c>
      <c r="C347" t="inlineStr">
        <is>
          <t xml:space="preserve">CONCLUIDO	</t>
        </is>
      </c>
      <c r="D347" t="n">
        <v>3.7882</v>
      </c>
      <c r="E347" t="n">
        <v>26.4</v>
      </c>
      <c r="F347" t="n">
        <v>24.16</v>
      </c>
      <c r="G347" t="n">
        <v>90.58</v>
      </c>
      <c r="H347" t="n">
        <v>1.55</v>
      </c>
      <c r="I347" t="n">
        <v>16</v>
      </c>
      <c r="J347" t="n">
        <v>99.44</v>
      </c>
      <c r="K347" t="n">
        <v>37.55</v>
      </c>
      <c r="L347" t="n">
        <v>8.75</v>
      </c>
      <c r="M347" t="n">
        <v>14</v>
      </c>
      <c r="N347" t="n">
        <v>13.14</v>
      </c>
      <c r="O347" t="n">
        <v>12497.98</v>
      </c>
      <c r="P347" t="n">
        <v>178.01</v>
      </c>
      <c r="Q347" t="n">
        <v>452.63</v>
      </c>
      <c r="R347" t="n">
        <v>76.33</v>
      </c>
      <c r="S347" t="n">
        <v>57.64</v>
      </c>
      <c r="T347" t="n">
        <v>7224.71</v>
      </c>
      <c r="U347" t="n">
        <v>0.76</v>
      </c>
      <c r="V347" t="n">
        <v>0.88</v>
      </c>
      <c r="W347" t="n">
        <v>6.82</v>
      </c>
      <c r="X347" t="n">
        <v>0.43</v>
      </c>
      <c r="Y347" t="n">
        <v>1</v>
      </c>
      <c r="Z347" t="n">
        <v>10</v>
      </c>
    </row>
    <row r="348">
      <c r="A348" t="n">
        <v>32</v>
      </c>
      <c r="B348" t="n">
        <v>40</v>
      </c>
      <c r="C348" t="inlineStr">
        <is>
          <t xml:space="preserve">CONCLUIDO	</t>
        </is>
      </c>
      <c r="D348" t="n">
        <v>3.7859</v>
      </c>
      <c r="E348" t="n">
        <v>26.41</v>
      </c>
      <c r="F348" t="n">
        <v>24.17</v>
      </c>
      <c r="G348" t="n">
        <v>90.64</v>
      </c>
      <c r="H348" t="n">
        <v>1.59</v>
      </c>
      <c r="I348" t="n">
        <v>16</v>
      </c>
      <c r="J348" t="n">
        <v>99.75</v>
      </c>
      <c r="K348" t="n">
        <v>37.55</v>
      </c>
      <c r="L348" t="n">
        <v>9</v>
      </c>
      <c r="M348" t="n">
        <v>14</v>
      </c>
      <c r="N348" t="n">
        <v>13.2</v>
      </c>
      <c r="O348" t="n">
        <v>12536.43</v>
      </c>
      <c r="P348" t="n">
        <v>177.03</v>
      </c>
      <c r="Q348" t="n">
        <v>452.57</v>
      </c>
      <c r="R348" t="n">
        <v>76.98999999999999</v>
      </c>
      <c r="S348" t="n">
        <v>57.64</v>
      </c>
      <c r="T348" t="n">
        <v>7552.04</v>
      </c>
      <c r="U348" t="n">
        <v>0.75</v>
      </c>
      <c r="V348" t="n">
        <v>0.88</v>
      </c>
      <c r="W348" t="n">
        <v>6.82</v>
      </c>
      <c r="X348" t="n">
        <v>0.45</v>
      </c>
      <c r="Y348" t="n">
        <v>1</v>
      </c>
      <c r="Z348" t="n">
        <v>10</v>
      </c>
    </row>
    <row r="349">
      <c r="A349" t="n">
        <v>33</v>
      </c>
      <c r="B349" t="n">
        <v>40</v>
      </c>
      <c r="C349" t="inlineStr">
        <is>
          <t xml:space="preserve">CONCLUIDO	</t>
        </is>
      </c>
      <c r="D349" t="n">
        <v>3.7969</v>
      </c>
      <c r="E349" t="n">
        <v>26.34</v>
      </c>
      <c r="F349" t="n">
        <v>24.11</v>
      </c>
      <c r="G349" t="n">
        <v>96.45</v>
      </c>
      <c r="H349" t="n">
        <v>1.63</v>
      </c>
      <c r="I349" t="n">
        <v>15</v>
      </c>
      <c r="J349" t="n">
        <v>100.06</v>
      </c>
      <c r="K349" t="n">
        <v>37.55</v>
      </c>
      <c r="L349" t="n">
        <v>9.25</v>
      </c>
      <c r="M349" t="n">
        <v>13</v>
      </c>
      <c r="N349" t="n">
        <v>13.26</v>
      </c>
      <c r="O349" t="n">
        <v>12574.9</v>
      </c>
      <c r="P349" t="n">
        <v>175.48</v>
      </c>
      <c r="Q349" t="n">
        <v>452.59</v>
      </c>
      <c r="R349" t="n">
        <v>74.95</v>
      </c>
      <c r="S349" t="n">
        <v>57.64</v>
      </c>
      <c r="T349" t="n">
        <v>6536.89</v>
      </c>
      <c r="U349" t="n">
        <v>0.77</v>
      </c>
      <c r="V349" t="n">
        <v>0.88</v>
      </c>
      <c r="W349" t="n">
        <v>6.82</v>
      </c>
      <c r="X349" t="n">
        <v>0.39</v>
      </c>
      <c r="Y349" t="n">
        <v>1</v>
      </c>
      <c r="Z349" t="n">
        <v>10</v>
      </c>
    </row>
    <row r="350">
      <c r="A350" t="n">
        <v>34</v>
      </c>
      <c r="B350" t="n">
        <v>40</v>
      </c>
      <c r="C350" t="inlineStr">
        <is>
          <t xml:space="preserve">CONCLUIDO	</t>
        </is>
      </c>
      <c r="D350" t="n">
        <v>3.796</v>
      </c>
      <c r="E350" t="n">
        <v>26.34</v>
      </c>
      <c r="F350" t="n">
        <v>24.12</v>
      </c>
      <c r="G350" t="n">
        <v>96.48</v>
      </c>
      <c r="H350" t="n">
        <v>1.67</v>
      </c>
      <c r="I350" t="n">
        <v>15</v>
      </c>
      <c r="J350" t="n">
        <v>100.37</v>
      </c>
      <c r="K350" t="n">
        <v>37.55</v>
      </c>
      <c r="L350" t="n">
        <v>9.5</v>
      </c>
      <c r="M350" t="n">
        <v>13</v>
      </c>
      <c r="N350" t="n">
        <v>13.32</v>
      </c>
      <c r="O350" t="n">
        <v>12613.39</v>
      </c>
      <c r="P350" t="n">
        <v>174.21</v>
      </c>
      <c r="Q350" t="n">
        <v>452.6</v>
      </c>
      <c r="R350" t="n">
        <v>75.17</v>
      </c>
      <c r="S350" t="n">
        <v>57.64</v>
      </c>
      <c r="T350" t="n">
        <v>6647.81</v>
      </c>
      <c r="U350" t="n">
        <v>0.77</v>
      </c>
      <c r="V350" t="n">
        <v>0.88</v>
      </c>
      <c r="W350" t="n">
        <v>6.82</v>
      </c>
      <c r="X350" t="n">
        <v>0.4</v>
      </c>
      <c r="Y350" t="n">
        <v>1</v>
      </c>
      <c r="Z350" t="n">
        <v>10</v>
      </c>
    </row>
    <row r="351">
      <c r="A351" t="n">
        <v>35</v>
      </c>
      <c r="B351" t="n">
        <v>40</v>
      </c>
      <c r="C351" t="inlineStr">
        <is>
          <t xml:space="preserve">CONCLUIDO	</t>
        </is>
      </c>
      <c r="D351" t="n">
        <v>3.8023</v>
      </c>
      <c r="E351" t="n">
        <v>26.3</v>
      </c>
      <c r="F351" t="n">
        <v>24.1</v>
      </c>
      <c r="G351" t="n">
        <v>103.27</v>
      </c>
      <c r="H351" t="n">
        <v>1.7</v>
      </c>
      <c r="I351" t="n">
        <v>14</v>
      </c>
      <c r="J351" t="n">
        <v>100.69</v>
      </c>
      <c r="K351" t="n">
        <v>37.55</v>
      </c>
      <c r="L351" t="n">
        <v>9.75</v>
      </c>
      <c r="M351" t="n">
        <v>12</v>
      </c>
      <c r="N351" t="n">
        <v>13.38</v>
      </c>
      <c r="O351" t="n">
        <v>12651.91</v>
      </c>
      <c r="P351" t="n">
        <v>173.94</v>
      </c>
      <c r="Q351" t="n">
        <v>452.6</v>
      </c>
      <c r="R351" t="n">
        <v>74.33</v>
      </c>
      <c r="S351" t="n">
        <v>57.64</v>
      </c>
      <c r="T351" t="n">
        <v>6234.85</v>
      </c>
      <c r="U351" t="n">
        <v>0.78</v>
      </c>
      <c r="V351" t="n">
        <v>0.88</v>
      </c>
      <c r="W351" t="n">
        <v>6.82</v>
      </c>
      <c r="X351" t="n">
        <v>0.37</v>
      </c>
      <c r="Y351" t="n">
        <v>1</v>
      </c>
      <c r="Z351" t="n">
        <v>10</v>
      </c>
    </row>
    <row r="352">
      <c r="A352" t="n">
        <v>36</v>
      </c>
      <c r="B352" t="n">
        <v>40</v>
      </c>
      <c r="C352" t="inlineStr">
        <is>
          <t xml:space="preserve">CONCLUIDO	</t>
        </is>
      </c>
      <c r="D352" t="n">
        <v>3.8006</v>
      </c>
      <c r="E352" t="n">
        <v>26.31</v>
      </c>
      <c r="F352" t="n">
        <v>24.11</v>
      </c>
      <c r="G352" t="n">
        <v>103.32</v>
      </c>
      <c r="H352" t="n">
        <v>1.74</v>
      </c>
      <c r="I352" t="n">
        <v>14</v>
      </c>
      <c r="J352" t="n">
        <v>101</v>
      </c>
      <c r="K352" t="n">
        <v>37.55</v>
      </c>
      <c r="L352" t="n">
        <v>10</v>
      </c>
      <c r="M352" t="n">
        <v>11</v>
      </c>
      <c r="N352" t="n">
        <v>13.45</v>
      </c>
      <c r="O352" t="n">
        <v>12690.46</v>
      </c>
      <c r="P352" t="n">
        <v>172.07</v>
      </c>
      <c r="Q352" t="n">
        <v>452.57</v>
      </c>
      <c r="R352" t="n">
        <v>74.72</v>
      </c>
      <c r="S352" t="n">
        <v>57.64</v>
      </c>
      <c r="T352" t="n">
        <v>6428.64</v>
      </c>
      <c r="U352" t="n">
        <v>0.77</v>
      </c>
      <c r="V352" t="n">
        <v>0.88</v>
      </c>
      <c r="W352" t="n">
        <v>6.82</v>
      </c>
      <c r="X352" t="n">
        <v>0.38</v>
      </c>
      <c r="Y352" t="n">
        <v>1</v>
      </c>
      <c r="Z352" t="n">
        <v>10</v>
      </c>
    </row>
    <row r="353">
      <c r="A353" t="n">
        <v>37</v>
      </c>
      <c r="B353" t="n">
        <v>40</v>
      </c>
      <c r="C353" t="inlineStr">
        <is>
          <t xml:space="preserve">CONCLUIDO	</t>
        </is>
      </c>
      <c r="D353" t="n">
        <v>3.8071</v>
      </c>
      <c r="E353" t="n">
        <v>26.27</v>
      </c>
      <c r="F353" t="n">
        <v>24.08</v>
      </c>
      <c r="G353" t="n">
        <v>111.14</v>
      </c>
      <c r="H353" t="n">
        <v>1.78</v>
      </c>
      <c r="I353" t="n">
        <v>13</v>
      </c>
      <c r="J353" t="n">
        <v>101.31</v>
      </c>
      <c r="K353" t="n">
        <v>37.55</v>
      </c>
      <c r="L353" t="n">
        <v>10.25</v>
      </c>
      <c r="M353" t="n">
        <v>8</v>
      </c>
      <c r="N353" t="n">
        <v>13.51</v>
      </c>
      <c r="O353" t="n">
        <v>12729.03</v>
      </c>
      <c r="P353" t="n">
        <v>170.52</v>
      </c>
      <c r="Q353" t="n">
        <v>452.63</v>
      </c>
      <c r="R353" t="n">
        <v>73.93000000000001</v>
      </c>
      <c r="S353" t="n">
        <v>57.64</v>
      </c>
      <c r="T353" t="n">
        <v>6039.56</v>
      </c>
      <c r="U353" t="n">
        <v>0.78</v>
      </c>
      <c r="V353" t="n">
        <v>0.88</v>
      </c>
      <c r="W353" t="n">
        <v>6.82</v>
      </c>
      <c r="X353" t="n">
        <v>0.36</v>
      </c>
      <c r="Y353" t="n">
        <v>1</v>
      </c>
      <c r="Z353" t="n">
        <v>10</v>
      </c>
    </row>
    <row r="354">
      <c r="A354" t="n">
        <v>38</v>
      </c>
      <c r="B354" t="n">
        <v>40</v>
      </c>
      <c r="C354" t="inlineStr">
        <is>
          <t xml:space="preserve">CONCLUIDO	</t>
        </is>
      </c>
      <c r="D354" t="n">
        <v>3.8061</v>
      </c>
      <c r="E354" t="n">
        <v>26.27</v>
      </c>
      <c r="F354" t="n">
        <v>24.09</v>
      </c>
      <c r="G354" t="n">
        <v>111.17</v>
      </c>
      <c r="H354" t="n">
        <v>1.82</v>
      </c>
      <c r="I354" t="n">
        <v>13</v>
      </c>
      <c r="J354" t="n">
        <v>101.62</v>
      </c>
      <c r="K354" t="n">
        <v>37.55</v>
      </c>
      <c r="L354" t="n">
        <v>10.5</v>
      </c>
      <c r="M354" t="n">
        <v>7</v>
      </c>
      <c r="N354" t="n">
        <v>13.57</v>
      </c>
      <c r="O354" t="n">
        <v>12767.62</v>
      </c>
      <c r="P354" t="n">
        <v>171.23</v>
      </c>
      <c r="Q354" t="n">
        <v>452.63</v>
      </c>
      <c r="R354" t="n">
        <v>73.92</v>
      </c>
      <c r="S354" t="n">
        <v>57.64</v>
      </c>
      <c r="T354" t="n">
        <v>6034.36</v>
      </c>
      <c r="U354" t="n">
        <v>0.78</v>
      </c>
      <c r="V354" t="n">
        <v>0.88</v>
      </c>
      <c r="W354" t="n">
        <v>6.82</v>
      </c>
      <c r="X354" t="n">
        <v>0.36</v>
      </c>
      <c r="Y354" t="n">
        <v>1</v>
      </c>
      <c r="Z354" t="n">
        <v>10</v>
      </c>
    </row>
    <row r="355">
      <c r="A355" t="n">
        <v>39</v>
      </c>
      <c r="B355" t="n">
        <v>40</v>
      </c>
      <c r="C355" t="inlineStr">
        <is>
          <t xml:space="preserve">CONCLUIDO	</t>
        </is>
      </c>
      <c r="D355" t="n">
        <v>3.8076</v>
      </c>
      <c r="E355" t="n">
        <v>26.26</v>
      </c>
      <c r="F355" t="n">
        <v>24.08</v>
      </c>
      <c r="G355" t="n">
        <v>111.13</v>
      </c>
      <c r="H355" t="n">
        <v>1.86</v>
      </c>
      <c r="I355" t="n">
        <v>13</v>
      </c>
      <c r="J355" t="n">
        <v>101.94</v>
      </c>
      <c r="K355" t="n">
        <v>37.55</v>
      </c>
      <c r="L355" t="n">
        <v>10.75</v>
      </c>
      <c r="M355" t="n">
        <v>5</v>
      </c>
      <c r="N355" t="n">
        <v>13.64</v>
      </c>
      <c r="O355" t="n">
        <v>12806.24</v>
      </c>
      <c r="P355" t="n">
        <v>171.66</v>
      </c>
      <c r="Q355" t="n">
        <v>452.73</v>
      </c>
      <c r="R355" t="n">
        <v>73.62</v>
      </c>
      <c r="S355" t="n">
        <v>57.64</v>
      </c>
      <c r="T355" t="n">
        <v>5885.16</v>
      </c>
      <c r="U355" t="n">
        <v>0.78</v>
      </c>
      <c r="V355" t="n">
        <v>0.88</v>
      </c>
      <c r="W355" t="n">
        <v>6.82</v>
      </c>
      <c r="X355" t="n">
        <v>0.35</v>
      </c>
      <c r="Y355" t="n">
        <v>1</v>
      </c>
      <c r="Z355" t="n">
        <v>10</v>
      </c>
    </row>
    <row r="356">
      <c r="A356" t="n">
        <v>40</v>
      </c>
      <c r="B356" t="n">
        <v>40</v>
      </c>
      <c r="C356" t="inlineStr">
        <is>
          <t xml:space="preserve">CONCLUIDO	</t>
        </is>
      </c>
      <c r="D356" t="n">
        <v>3.8073</v>
      </c>
      <c r="E356" t="n">
        <v>26.26</v>
      </c>
      <c r="F356" t="n">
        <v>24.08</v>
      </c>
      <c r="G356" t="n">
        <v>111.14</v>
      </c>
      <c r="H356" t="n">
        <v>1.89</v>
      </c>
      <c r="I356" t="n">
        <v>13</v>
      </c>
      <c r="J356" t="n">
        <v>102.25</v>
      </c>
      <c r="K356" t="n">
        <v>37.55</v>
      </c>
      <c r="L356" t="n">
        <v>11</v>
      </c>
      <c r="M356" t="n">
        <v>3</v>
      </c>
      <c r="N356" t="n">
        <v>13.7</v>
      </c>
      <c r="O356" t="n">
        <v>12844.88</v>
      </c>
      <c r="P356" t="n">
        <v>171.48</v>
      </c>
      <c r="Q356" t="n">
        <v>452.66</v>
      </c>
      <c r="R356" t="n">
        <v>73.59</v>
      </c>
      <c r="S356" t="n">
        <v>57.64</v>
      </c>
      <c r="T356" t="n">
        <v>5869.24</v>
      </c>
      <c r="U356" t="n">
        <v>0.78</v>
      </c>
      <c r="V356" t="n">
        <v>0.88</v>
      </c>
      <c r="W356" t="n">
        <v>6.82</v>
      </c>
      <c r="X356" t="n">
        <v>0.35</v>
      </c>
      <c r="Y356" t="n">
        <v>1</v>
      </c>
      <c r="Z356" t="n">
        <v>10</v>
      </c>
    </row>
    <row r="357">
      <c r="A357" t="n">
        <v>41</v>
      </c>
      <c r="B357" t="n">
        <v>40</v>
      </c>
      <c r="C357" t="inlineStr">
        <is>
          <t xml:space="preserve">CONCLUIDO	</t>
        </is>
      </c>
      <c r="D357" t="n">
        <v>3.8071</v>
      </c>
      <c r="E357" t="n">
        <v>26.27</v>
      </c>
      <c r="F357" t="n">
        <v>24.08</v>
      </c>
      <c r="G357" t="n">
        <v>111.14</v>
      </c>
      <c r="H357" t="n">
        <v>1.93</v>
      </c>
      <c r="I357" t="n">
        <v>13</v>
      </c>
      <c r="J357" t="n">
        <v>102.56</v>
      </c>
      <c r="K357" t="n">
        <v>37.55</v>
      </c>
      <c r="L357" t="n">
        <v>11.25</v>
      </c>
      <c r="M357" t="n">
        <v>1</v>
      </c>
      <c r="N357" t="n">
        <v>13.76</v>
      </c>
      <c r="O357" t="n">
        <v>12883.55</v>
      </c>
      <c r="P357" t="n">
        <v>171.52</v>
      </c>
      <c r="Q357" t="n">
        <v>452.66</v>
      </c>
      <c r="R357" t="n">
        <v>73.59999999999999</v>
      </c>
      <c r="S357" t="n">
        <v>57.64</v>
      </c>
      <c r="T357" t="n">
        <v>5875.31</v>
      </c>
      <c r="U357" t="n">
        <v>0.78</v>
      </c>
      <c r="V357" t="n">
        <v>0.88</v>
      </c>
      <c r="W357" t="n">
        <v>6.83</v>
      </c>
      <c r="X357" t="n">
        <v>0.36</v>
      </c>
      <c r="Y357" t="n">
        <v>1</v>
      </c>
      <c r="Z357" t="n">
        <v>10</v>
      </c>
    </row>
    <row r="358">
      <c r="A358" t="n">
        <v>42</v>
      </c>
      <c r="B358" t="n">
        <v>40</v>
      </c>
      <c r="C358" t="inlineStr">
        <is>
          <t xml:space="preserve">CONCLUIDO	</t>
        </is>
      </c>
      <c r="D358" t="n">
        <v>3.8067</v>
      </c>
      <c r="E358" t="n">
        <v>26.27</v>
      </c>
      <c r="F358" t="n">
        <v>24.08</v>
      </c>
      <c r="G358" t="n">
        <v>111.16</v>
      </c>
      <c r="H358" t="n">
        <v>1.97</v>
      </c>
      <c r="I358" t="n">
        <v>13</v>
      </c>
      <c r="J358" t="n">
        <v>102.88</v>
      </c>
      <c r="K358" t="n">
        <v>37.55</v>
      </c>
      <c r="L358" t="n">
        <v>11.5</v>
      </c>
      <c r="M358" t="n">
        <v>0</v>
      </c>
      <c r="N358" t="n">
        <v>13.83</v>
      </c>
      <c r="O358" t="n">
        <v>12922.24</v>
      </c>
      <c r="P358" t="n">
        <v>171.78</v>
      </c>
      <c r="Q358" t="n">
        <v>452.63</v>
      </c>
      <c r="R358" t="n">
        <v>73.64</v>
      </c>
      <c r="S358" t="n">
        <v>57.64</v>
      </c>
      <c r="T358" t="n">
        <v>5895.42</v>
      </c>
      <c r="U358" t="n">
        <v>0.78</v>
      </c>
      <c r="V358" t="n">
        <v>0.88</v>
      </c>
      <c r="W358" t="n">
        <v>6.83</v>
      </c>
      <c r="X358" t="n">
        <v>0.36</v>
      </c>
      <c r="Y358" t="n">
        <v>1</v>
      </c>
      <c r="Z358" t="n">
        <v>10</v>
      </c>
    </row>
    <row r="359">
      <c r="A359" t="n">
        <v>0</v>
      </c>
      <c r="B359" t="n">
        <v>125</v>
      </c>
      <c r="C359" t="inlineStr">
        <is>
          <t xml:space="preserve">CONCLUIDO	</t>
        </is>
      </c>
      <c r="D359" t="n">
        <v>1.6669</v>
      </c>
      <c r="E359" t="n">
        <v>59.99</v>
      </c>
      <c r="F359" t="n">
        <v>36.84</v>
      </c>
      <c r="G359" t="n">
        <v>5.12</v>
      </c>
      <c r="H359" t="n">
        <v>0.07000000000000001</v>
      </c>
      <c r="I359" t="n">
        <v>432</v>
      </c>
      <c r="J359" t="n">
        <v>242.64</v>
      </c>
      <c r="K359" t="n">
        <v>58.47</v>
      </c>
      <c r="L359" t="n">
        <v>1</v>
      </c>
      <c r="M359" t="n">
        <v>430</v>
      </c>
      <c r="N359" t="n">
        <v>58.17</v>
      </c>
      <c r="O359" t="n">
        <v>30160.1</v>
      </c>
      <c r="P359" t="n">
        <v>595.8099999999999</v>
      </c>
      <c r="Q359" t="n">
        <v>453.67</v>
      </c>
      <c r="R359" t="n">
        <v>489.67</v>
      </c>
      <c r="S359" t="n">
        <v>57.64</v>
      </c>
      <c r="T359" t="n">
        <v>211812.43</v>
      </c>
      <c r="U359" t="n">
        <v>0.12</v>
      </c>
      <c r="V359" t="n">
        <v>0.58</v>
      </c>
      <c r="W359" t="n">
        <v>7.53</v>
      </c>
      <c r="X359" t="n">
        <v>13.08</v>
      </c>
      <c r="Y359" t="n">
        <v>1</v>
      </c>
      <c r="Z359" t="n">
        <v>10</v>
      </c>
    </row>
    <row r="360">
      <c r="A360" t="n">
        <v>1</v>
      </c>
      <c r="B360" t="n">
        <v>125</v>
      </c>
      <c r="C360" t="inlineStr">
        <is>
          <t xml:space="preserve">CONCLUIDO	</t>
        </is>
      </c>
      <c r="D360" t="n">
        <v>1.9881</v>
      </c>
      <c r="E360" t="n">
        <v>50.3</v>
      </c>
      <c r="F360" t="n">
        <v>32.95</v>
      </c>
      <c r="G360" t="n">
        <v>6.4</v>
      </c>
      <c r="H360" t="n">
        <v>0.09</v>
      </c>
      <c r="I360" t="n">
        <v>309</v>
      </c>
      <c r="J360" t="n">
        <v>243.08</v>
      </c>
      <c r="K360" t="n">
        <v>58.47</v>
      </c>
      <c r="L360" t="n">
        <v>1.25</v>
      </c>
      <c r="M360" t="n">
        <v>307</v>
      </c>
      <c r="N360" t="n">
        <v>58.36</v>
      </c>
      <c r="O360" t="n">
        <v>30214.33</v>
      </c>
      <c r="P360" t="n">
        <v>533.09</v>
      </c>
      <c r="Q360" t="n">
        <v>453.5</v>
      </c>
      <c r="R360" t="n">
        <v>362.95</v>
      </c>
      <c r="S360" t="n">
        <v>57.64</v>
      </c>
      <c r="T360" t="n">
        <v>149069.87</v>
      </c>
      <c r="U360" t="n">
        <v>0.16</v>
      </c>
      <c r="V360" t="n">
        <v>0.64</v>
      </c>
      <c r="W360" t="n">
        <v>7.31</v>
      </c>
      <c r="X360" t="n">
        <v>9.199999999999999</v>
      </c>
      <c r="Y360" t="n">
        <v>1</v>
      </c>
      <c r="Z360" t="n">
        <v>10</v>
      </c>
    </row>
    <row r="361">
      <c r="A361" t="n">
        <v>2</v>
      </c>
      <c r="B361" t="n">
        <v>125</v>
      </c>
      <c r="C361" t="inlineStr">
        <is>
          <t xml:space="preserve">CONCLUIDO	</t>
        </is>
      </c>
      <c r="D361" t="n">
        <v>2.2234</v>
      </c>
      <c r="E361" t="n">
        <v>44.98</v>
      </c>
      <c r="F361" t="n">
        <v>30.84</v>
      </c>
      <c r="G361" t="n">
        <v>7.68</v>
      </c>
      <c r="H361" t="n">
        <v>0.11</v>
      </c>
      <c r="I361" t="n">
        <v>241</v>
      </c>
      <c r="J361" t="n">
        <v>243.52</v>
      </c>
      <c r="K361" t="n">
        <v>58.47</v>
      </c>
      <c r="L361" t="n">
        <v>1.5</v>
      </c>
      <c r="M361" t="n">
        <v>239</v>
      </c>
      <c r="N361" t="n">
        <v>58.55</v>
      </c>
      <c r="O361" t="n">
        <v>30268.64</v>
      </c>
      <c r="P361" t="n">
        <v>498.98</v>
      </c>
      <c r="Q361" t="n">
        <v>453.25</v>
      </c>
      <c r="R361" t="n">
        <v>293.75</v>
      </c>
      <c r="S361" t="n">
        <v>57.64</v>
      </c>
      <c r="T361" t="n">
        <v>114806.44</v>
      </c>
      <c r="U361" t="n">
        <v>0.2</v>
      </c>
      <c r="V361" t="n">
        <v>0.6899999999999999</v>
      </c>
      <c r="W361" t="n">
        <v>7.2</v>
      </c>
      <c r="X361" t="n">
        <v>7.1</v>
      </c>
      <c r="Y361" t="n">
        <v>1</v>
      </c>
      <c r="Z361" t="n">
        <v>10</v>
      </c>
    </row>
    <row r="362">
      <c r="A362" t="n">
        <v>3</v>
      </c>
      <c r="B362" t="n">
        <v>125</v>
      </c>
      <c r="C362" t="inlineStr">
        <is>
          <t xml:space="preserve">CONCLUIDO	</t>
        </is>
      </c>
      <c r="D362" t="n">
        <v>2.4011</v>
      </c>
      <c r="E362" t="n">
        <v>41.65</v>
      </c>
      <c r="F362" t="n">
        <v>29.54</v>
      </c>
      <c r="G362" t="n">
        <v>8.949999999999999</v>
      </c>
      <c r="H362" t="n">
        <v>0.13</v>
      </c>
      <c r="I362" t="n">
        <v>198</v>
      </c>
      <c r="J362" t="n">
        <v>243.96</v>
      </c>
      <c r="K362" t="n">
        <v>58.47</v>
      </c>
      <c r="L362" t="n">
        <v>1.75</v>
      </c>
      <c r="M362" t="n">
        <v>196</v>
      </c>
      <c r="N362" t="n">
        <v>58.74</v>
      </c>
      <c r="O362" t="n">
        <v>30323.01</v>
      </c>
      <c r="P362" t="n">
        <v>477.98</v>
      </c>
      <c r="Q362" t="n">
        <v>453.15</v>
      </c>
      <c r="R362" t="n">
        <v>251.59</v>
      </c>
      <c r="S362" t="n">
        <v>57.64</v>
      </c>
      <c r="T362" t="n">
        <v>93941.73</v>
      </c>
      <c r="U362" t="n">
        <v>0.23</v>
      </c>
      <c r="V362" t="n">
        <v>0.72</v>
      </c>
      <c r="W362" t="n">
        <v>7.13</v>
      </c>
      <c r="X362" t="n">
        <v>5.8</v>
      </c>
      <c r="Y362" t="n">
        <v>1</v>
      </c>
      <c r="Z362" t="n">
        <v>10</v>
      </c>
    </row>
    <row r="363">
      <c r="A363" t="n">
        <v>4</v>
      </c>
      <c r="B363" t="n">
        <v>125</v>
      </c>
      <c r="C363" t="inlineStr">
        <is>
          <t xml:space="preserve">CONCLUIDO	</t>
        </is>
      </c>
      <c r="D363" t="n">
        <v>2.543</v>
      </c>
      <c r="E363" t="n">
        <v>39.32</v>
      </c>
      <c r="F363" t="n">
        <v>28.63</v>
      </c>
      <c r="G363" t="n">
        <v>10.23</v>
      </c>
      <c r="H363" t="n">
        <v>0.15</v>
      </c>
      <c r="I363" t="n">
        <v>168</v>
      </c>
      <c r="J363" t="n">
        <v>244.41</v>
      </c>
      <c r="K363" t="n">
        <v>58.47</v>
      </c>
      <c r="L363" t="n">
        <v>2</v>
      </c>
      <c r="M363" t="n">
        <v>166</v>
      </c>
      <c r="N363" t="n">
        <v>58.93</v>
      </c>
      <c r="O363" t="n">
        <v>30377.45</v>
      </c>
      <c r="P363" t="n">
        <v>463.24</v>
      </c>
      <c r="Q363" t="n">
        <v>452.95</v>
      </c>
      <c r="R363" t="n">
        <v>221.42</v>
      </c>
      <c r="S363" t="n">
        <v>57.64</v>
      </c>
      <c r="T363" t="n">
        <v>79007.36</v>
      </c>
      <c r="U363" t="n">
        <v>0.26</v>
      </c>
      <c r="V363" t="n">
        <v>0.74</v>
      </c>
      <c r="W363" t="n">
        <v>7.09</v>
      </c>
      <c r="X363" t="n">
        <v>4.9</v>
      </c>
      <c r="Y363" t="n">
        <v>1</v>
      </c>
      <c r="Z363" t="n">
        <v>10</v>
      </c>
    </row>
    <row r="364">
      <c r="A364" t="n">
        <v>5</v>
      </c>
      <c r="B364" t="n">
        <v>125</v>
      </c>
      <c r="C364" t="inlineStr">
        <is>
          <t xml:space="preserve">CONCLUIDO	</t>
        </is>
      </c>
      <c r="D364" t="n">
        <v>2.6577</v>
      </c>
      <c r="E364" t="n">
        <v>37.63</v>
      </c>
      <c r="F364" t="n">
        <v>27.98</v>
      </c>
      <c r="G364" t="n">
        <v>11.5</v>
      </c>
      <c r="H364" t="n">
        <v>0.16</v>
      </c>
      <c r="I364" t="n">
        <v>146</v>
      </c>
      <c r="J364" t="n">
        <v>244.85</v>
      </c>
      <c r="K364" t="n">
        <v>58.47</v>
      </c>
      <c r="L364" t="n">
        <v>2.25</v>
      </c>
      <c r="M364" t="n">
        <v>144</v>
      </c>
      <c r="N364" t="n">
        <v>59.12</v>
      </c>
      <c r="O364" t="n">
        <v>30431.96</v>
      </c>
      <c r="P364" t="n">
        <v>452.49</v>
      </c>
      <c r="Q364" t="n">
        <v>452.95</v>
      </c>
      <c r="R364" t="n">
        <v>200.46</v>
      </c>
      <c r="S364" t="n">
        <v>57.64</v>
      </c>
      <c r="T364" t="n">
        <v>68638.02</v>
      </c>
      <c r="U364" t="n">
        <v>0.29</v>
      </c>
      <c r="V364" t="n">
        <v>0.76</v>
      </c>
      <c r="W364" t="n">
        <v>7.04</v>
      </c>
      <c r="X364" t="n">
        <v>4.24</v>
      </c>
      <c r="Y364" t="n">
        <v>1</v>
      </c>
      <c r="Z364" t="n">
        <v>10</v>
      </c>
    </row>
    <row r="365">
      <c r="A365" t="n">
        <v>6</v>
      </c>
      <c r="B365" t="n">
        <v>125</v>
      </c>
      <c r="C365" t="inlineStr">
        <is>
          <t xml:space="preserve">CONCLUIDO	</t>
        </is>
      </c>
      <c r="D365" t="n">
        <v>2.7526</v>
      </c>
      <c r="E365" t="n">
        <v>36.33</v>
      </c>
      <c r="F365" t="n">
        <v>27.48</v>
      </c>
      <c r="G365" t="n">
        <v>12.78</v>
      </c>
      <c r="H365" t="n">
        <v>0.18</v>
      </c>
      <c r="I365" t="n">
        <v>129</v>
      </c>
      <c r="J365" t="n">
        <v>245.29</v>
      </c>
      <c r="K365" t="n">
        <v>58.47</v>
      </c>
      <c r="L365" t="n">
        <v>2.5</v>
      </c>
      <c r="M365" t="n">
        <v>127</v>
      </c>
      <c r="N365" t="n">
        <v>59.32</v>
      </c>
      <c r="O365" t="n">
        <v>30486.54</v>
      </c>
      <c r="P365" t="n">
        <v>444.44</v>
      </c>
      <c r="Q365" t="n">
        <v>452.91</v>
      </c>
      <c r="R365" t="n">
        <v>184.09</v>
      </c>
      <c r="S365" t="n">
        <v>57.64</v>
      </c>
      <c r="T365" t="n">
        <v>60538.29</v>
      </c>
      <c r="U365" t="n">
        <v>0.31</v>
      </c>
      <c r="V365" t="n">
        <v>0.77</v>
      </c>
      <c r="W365" t="n">
        <v>7.02</v>
      </c>
      <c r="X365" t="n">
        <v>3.75</v>
      </c>
      <c r="Y365" t="n">
        <v>1</v>
      </c>
      <c r="Z365" t="n">
        <v>10</v>
      </c>
    </row>
    <row r="366">
      <c r="A366" t="n">
        <v>7</v>
      </c>
      <c r="B366" t="n">
        <v>125</v>
      </c>
      <c r="C366" t="inlineStr">
        <is>
          <t xml:space="preserve">CONCLUIDO	</t>
        </is>
      </c>
      <c r="D366" t="n">
        <v>2.8412</v>
      </c>
      <c r="E366" t="n">
        <v>35.2</v>
      </c>
      <c r="F366" t="n">
        <v>27.01</v>
      </c>
      <c r="G366" t="n">
        <v>14.09</v>
      </c>
      <c r="H366" t="n">
        <v>0.2</v>
      </c>
      <c r="I366" t="n">
        <v>115</v>
      </c>
      <c r="J366" t="n">
        <v>245.73</v>
      </c>
      <c r="K366" t="n">
        <v>58.47</v>
      </c>
      <c r="L366" t="n">
        <v>2.75</v>
      </c>
      <c r="M366" t="n">
        <v>113</v>
      </c>
      <c r="N366" t="n">
        <v>59.51</v>
      </c>
      <c r="O366" t="n">
        <v>30541.19</v>
      </c>
      <c r="P366" t="n">
        <v>436.69</v>
      </c>
      <c r="Q366" t="n">
        <v>452.96</v>
      </c>
      <c r="R366" t="n">
        <v>169.35</v>
      </c>
      <c r="S366" t="n">
        <v>57.64</v>
      </c>
      <c r="T366" t="n">
        <v>53239.18</v>
      </c>
      <c r="U366" t="n">
        <v>0.34</v>
      </c>
      <c r="V366" t="n">
        <v>0.79</v>
      </c>
      <c r="W366" t="n">
        <v>6.97</v>
      </c>
      <c r="X366" t="n">
        <v>3.28</v>
      </c>
      <c r="Y366" t="n">
        <v>1</v>
      </c>
      <c r="Z366" t="n">
        <v>10</v>
      </c>
    </row>
    <row r="367">
      <c r="A367" t="n">
        <v>8</v>
      </c>
      <c r="B367" t="n">
        <v>125</v>
      </c>
      <c r="C367" t="inlineStr">
        <is>
          <t xml:space="preserve">CONCLUIDO	</t>
        </is>
      </c>
      <c r="D367" t="n">
        <v>2.9017</v>
      </c>
      <c r="E367" t="n">
        <v>34.46</v>
      </c>
      <c r="F367" t="n">
        <v>26.75</v>
      </c>
      <c r="G367" t="n">
        <v>15.28</v>
      </c>
      <c r="H367" t="n">
        <v>0.22</v>
      </c>
      <c r="I367" t="n">
        <v>105</v>
      </c>
      <c r="J367" t="n">
        <v>246.18</v>
      </c>
      <c r="K367" t="n">
        <v>58.47</v>
      </c>
      <c r="L367" t="n">
        <v>3</v>
      </c>
      <c r="M367" t="n">
        <v>103</v>
      </c>
      <c r="N367" t="n">
        <v>59.7</v>
      </c>
      <c r="O367" t="n">
        <v>30595.91</v>
      </c>
      <c r="P367" t="n">
        <v>432.35</v>
      </c>
      <c r="Q367" t="n">
        <v>452.71</v>
      </c>
      <c r="R367" t="n">
        <v>160.42</v>
      </c>
      <c r="S367" t="n">
        <v>57.64</v>
      </c>
      <c r="T367" t="n">
        <v>48823.46</v>
      </c>
      <c r="U367" t="n">
        <v>0.36</v>
      </c>
      <c r="V367" t="n">
        <v>0.79</v>
      </c>
      <c r="W367" t="n">
        <v>6.97</v>
      </c>
      <c r="X367" t="n">
        <v>3.02</v>
      </c>
      <c r="Y367" t="n">
        <v>1</v>
      </c>
      <c r="Z367" t="n">
        <v>10</v>
      </c>
    </row>
    <row r="368">
      <c r="A368" t="n">
        <v>9</v>
      </c>
      <c r="B368" t="n">
        <v>125</v>
      </c>
      <c r="C368" t="inlineStr">
        <is>
          <t xml:space="preserve">CONCLUIDO	</t>
        </is>
      </c>
      <c r="D368" t="n">
        <v>2.9615</v>
      </c>
      <c r="E368" t="n">
        <v>33.77</v>
      </c>
      <c r="F368" t="n">
        <v>26.48</v>
      </c>
      <c r="G368" t="n">
        <v>16.55</v>
      </c>
      <c r="H368" t="n">
        <v>0.23</v>
      </c>
      <c r="I368" t="n">
        <v>96</v>
      </c>
      <c r="J368" t="n">
        <v>246.62</v>
      </c>
      <c r="K368" t="n">
        <v>58.47</v>
      </c>
      <c r="L368" t="n">
        <v>3.25</v>
      </c>
      <c r="M368" t="n">
        <v>94</v>
      </c>
      <c r="N368" t="n">
        <v>59.9</v>
      </c>
      <c r="O368" t="n">
        <v>30650.7</v>
      </c>
      <c r="P368" t="n">
        <v>427.92</v>
      </c>
      <c r="Q368" t="n">
        <v>452.81</v>
      </c>
      <c r="R368" t="n">
        <v>152.06</v>
      </c>
      <c r="S368" t="n">
        <v>57.64</v>
      </c>
      <c r="T368" t="n">
        <v>44685.94</v>
      </c>
      <c r="U368" t="n">
        <v>0.38</v>
      </c>
      <c r="V368" t="n">
        <v>0.8</v>
      </c>
      <c r="W368" t="n">
        <v>6.95</v>
      </c>
      <c r="X368" t="n">
        <v>2.75</v>
      </c>
      <c r="Y368" t="n">
        <v>1</v>
      </c>
      <c r="Z368" t="n">
        <v>10</v>
      </c>
    </row>
    <row r="369">
      <c r="A369" t="n">
        <v>10</v>
      </c>
      <c r="B369" t="n">
        <v>125</v>
      </c>
      <c r="C369" t="inlineStr">
        <is>
          <t xml:space="preserve">CONCLUIDO	</t>
        </is>
      </c>
      <c r="D369" t="n">
        <v>3.0158</v>
      </c>
      <c r="E369" t="n">
        <v>33.16</v>
      </c>
      <c r="F369" t="n">
        <v>26.25</v>
      </c>
      <c r="G369" t="n">
        <v>17.9</v>
      </c>
      <c r="H369" t="n">
        <v>0.25</v>
      </c>
      <c r="I369" t="n">
        <v>88</v>
      </c>
      <c r="J369" t="n">
        <v>247.07</v>
      </c>
      <c r="K369" t="n">
        <v>58.47</v>
      </c>
      <c r="L369" t="n">
        <v>3.5</v>
      </c>
      <c r="M369" t="n">
        <v>86</v>
      </c>
      <c r="N369" t="n">
        <v>60.09</v>
      </c>
      <c r="O369" t="n">
        <v>30705.56</v>
      </c>
      <c r="P369" t="n">
        <v>424.09</v>
      </c>
      <c r="Q369" t="n">
        <v>452.77</v>
      </c>
      <c r="R369" t="n">
        <v>144.01</v>
      </c>
      <c r="S369" t="n">
        <v>57.64</v>
      </c>
      <c r="T369" t="n">
        <v>40705.04</v>
      </c>
      <c r="U369" t="n">
        <v>0.4</v>
      </c>
      <c r="V369" t="n">
        <v>0.8100000000000001</v>
      </c>
      <c r="W369" t="n">
        <v>6.95</v>
      </c>
      <c r="X369" t="n">
        <v>2.52</v>
      </c>
      <c r="Y369" t="n">
        <v>1</v>
      </c>
      <c r="Z369" t="n">
        <v>10</v>
      </c>
    </row>
    <row r="370">
      <c r="A370" t="n">
        <v>11</v>
      </c>
      <c r="B370" t="n">
        <v>125</v>
      </c>
      <c r="C370" t="inlineStr">
        <is>
          <t xml:space="preserve">CONCLUIDO	</t>
        </is>
      </c>
      <c r="D370" t="n">
        <v>3.0586</v>
      </c>
      <c r="E370" t="n">
        <v>32.7</v>
      </c>
      <c r="F370" t="n">
        <v>26.07</v>
      </c>
      <c r="G370" t="n">
        <v>19.07</v>
      </c>
      <c r="H370" t="n">
        <v>0.27</v>
      </c>
      <c r="I370" t="n">
        <v>82</v>
      </c>
      <c r="J370" t="n">
        <v>247.51</v>
      </c>
      <c r="K370" t="n">
        <v>58.47</v>
      </c>
      <c r="L370" t="n">
        <v>3.75</v>
      </c>
      <c r="M370" t="n">
        <v>80</v>
      </c>
      <c r="N370" t="n">
        <v>60.29</v>
      </c>
      <c r="O370" t="n">
        <v>30760.49</v>
      </c>
      <c r="P370" t="n">
        <v>421</v>
      </c>
      <c r="Q370" t="n">
        <v>452.75</v>
      </c>
      <c r="R370" t="n">
        <v>138.27</v>
      </c>
      <c r="S370" t="n">
        <v>57.64</v>
      </c>
      <c r="T370" t="n">
        <v>37862.4</v>
      </c>
      <c r="U370" t="n">
        <v>0.42</v>
      </c>
      <c r="V370" t="n">
        <v>0.8100000000000001</v>
      </c>
      <c r="W370" t="n">
        <v>6.93</v>
      </c>
      <c r="X370" t="n">
        <v>2.34</v>
      </c>
      <c r="Y370" t="n">
        <v>1</v>
      </c>
      <c r="Z370" t="n">
        <v>10</v>
      </c>
    </row>
    <row r="371">
      <c r="A371" t="n">
        <v>12</v>
      </c>
      <c r="B371" t="n">
        <v>125</v>
      </c>
      <c r="C371" t="inlineStr">
        <is>
          <t xml:space="preserve">CONCLUIDO	</t>
        </is>
      </c>
      <c r="D371" t="n">
        <v>3.1011</v>
      </c>
      <c r="E371" t="n">
        <v>32.25</v>
      </c>
      <c r="F371" t="n">
        <v>25.9</v>
      </c>
      <c r="G371" t="n">
        <v>20.45</v>
      </c>
      <c r="H371" t="n">
        <v>0.29</v>
      </c>
      <c r="I371" t="n">
        <v>76</v>
      </c>
      <c r="J371" t="n">
        <v>247.96</v>
      </c>
      <c r="K371" t="n">
        <v>58.47</v>
      </c>
      <c r="L371" t="n">
        <v>4</v>
      </c>
      <c r="M371" t="n">
        <v>74</v>
      </c>
      <c r="N371" t="n">
        <v>60.48</v>
      </c>
      <c r="O371" t="n">
        <v>30815.5</v>
      </c>
      <c r="P371" t="n">
        <v>418.28</v>
      </c>
      <c r="Q371" t="n">
        <v>452.69</v>
      </c>
      <c r="R371" t="n">
        <v>132.93</v>
      </c>
      <c r="S371" t="n">
        <v>57.64</v>
      </c>
      <c r="T371" t="n">
        <v>35224.21</v>
      </c>
      <c r="U371" t="n">
        <v>0.43</v>
      </c>
      <c r="V371" t="n">
        <v>0.82</v>
      </c>
      <c r="W371" t="n">
        <v>6.92</v>
      </c>
      <c r="X371" t="n">
        <v>2.17</v>
      </c>
      <c r="Y371" t="n">
        <v>1</v>
      </c>
      <c r="Z371" t="n">
        <v>10</v>
      </c>
    </row>
    <row r="372">
      <c r="A372" t="n">
        <v>13</v>
      </c>
      <c r="B372" t="n">
        <v>125</v>
      </c>
      <c r="C372" t="inlineStr">
        <is>
          <t xml:space="preserve">CONCLUIDO	</t>
        </is>
      </c>
      <c r="D372" t="n">
        <v>3.1285</v>
      </c>
      <c r="E372" t="n">
        <v>31.96</v>
      </c>
      <c r="F372" t="n">
        <v>25.81</v>
      </c>
      <c r="G372" t="n">
        <v>21.51</v>
      </c>
      <c r="H372" t="n">
        <v>0.3</v>
      </c>
      <c r="I372" t="n">
        <v>72</v>
      </c>
      <c r="J372" t="n">
        <v>248.4</v>
      </c>
      <c r="K372" t="n">
        <v>58.47</v>
      </c>
      <c r="L372" t="n">
        <v>4.25</v>
      </c>
      <c r="M372" t="n">
        <v>70</v>
      </c>
      <c r="N372" t="n">
        <v>60.68</v>
      </c>
      <c r="O372" t="n">
        <v>30870.57</v>
      </c>
      <c r="P372" t="n">
        <v>416.73</v>
      </c>
      <c r="Q372" t="n">
        <v>452.7</v>
      </c>
      <c r="R372" t="n">
        <v>129.93</v>
      </c>
      <c r="S372" t="n">
        <v>57.64</v>
      </c>
      <c r="T372" t="n">
        <v>33743.15</v>
      </c>
      <c r="U372" t="n">
        <v>0.44</v>
      </c>
      <c r="V372" t="n">
        <v>0.82</v>
      </c>
      <c r="W372" t="n">
        <v>6.92</v>
      </c>
      <c r="X372" t="n">
        <v>2.08</v>
      </c>
      <c r="Y372" t="n">
        <v>1</v>
      </c>
      <c r="Z372" t="n">
        <v>10</v>
      </c>
    </row>
    <row r="373">
      <c r="A373" t="n">
        <v>14</v>
      </c>
      <c r="B373" t="n">
        <v>125</v>
      </c>
      <c r="C373" t="inlineStr">
        <is>
          <t xml:space="preserve">CONCLUIDO	</t>
        </is>
      </c>
      <c r="D373" t="n">
        <v>3.1699</v>
      </c>
      <c r="E373" t="n">
        <v>31.55</v>
      </c>
      <c r="F373" t="n">
        <v>25.63</v>
      </c>
      <c r="G373" t="n">
        <v>22.95</v>
      </c>
      <c r="H373" t="n">
        <v>0.32</v>
      </c>
      <c r="I373" t="n">
        <v>67</v>
      </c>
      <c r="J373" t="n">
        <v>248.85</v>
      </c>
      <c r="K373" t="n">
        <v>58.47</v>
      </c>
      <c r="L373" t="n">
        <v>4.5</v>
      </c>
      <c r="M373" t="n">
        <v>65</v>
      </c>
      <c r="N373" t="n">
        <v>60.88</v>
      </c>
      <c r="O373" t="n">
        <v>30925.72</v>
      </c>
      <c r="P373" t="n">
        <v>413.67</v>
      </c>
      <c r="Q373" t="n">
        <v>452.82</v>
      </c>
      <c r="R373" t="n">
        <v>123.77</v>
      </c>
      <c r="S373" t="n">
        <v>57.64</v>
      </c>
      <c r="T373" t="n">
        <v>30688.2</v>
      </c>
      <c r="U373" t="n">
        <v>0.47</v>
      </c>
      <c r="V373" t="n">
        <v>0.83</v>
      </c>
      <c r="W373" t="n">
        <v>6.91</v>
      </c>
      <c r="X373" t="n">
        <v>1.9</v>
      </c>
      <c r="Y373" t="n">
        <v>1</v>
      </c>
      <c r="Z373" t="n">
        <v>10</v>
      </c>
    </row>
    <row r="374">
      <c r="A374" t="n">
        <v>15</v>
      </c>
      <c r="B374" t="n">
        <v>125</v>
      </c>
      <c r="C374" t="inlineStr">
        <is>
          <t xml:space="preserve">CONCLUIDO	</t>
        </is>
      </c>
      <c r="D374" t="n">
        <v>3.1911</v>
      </c>
      <c r="E374" t="n">
        <v>31.34</v>
      </c>
      <c r="F374" t="n">
        <v>25.56</v>
      </c>
      <c r="G374" t="n">
        <v>23.96</v>
      </c>
      <c r="H374" t="n">
        <v>0.34</v>
      </c>
      <c r="I374" t="n">
        <v>64</v>
      </c>
      <c r="J374" t="n">
        <v>249.3</v>
      </c>
      <c r="K374" t="n">
        <v>58.47</v>
      </c>
      <c r="L374" t="n">
        <v>4.75</v>
      </c>
      <c r="M374" t="n">
        <v>62</v>
      </c>
      <c r="N374" t="n">
        <v>61.07</v>
      </c>
      <c r="O374" t="n">
        <v>30980.93</v>
      </c>
      <c r="P374" t="n">
        <v>412.4</v>
      </c>
      <c r="Q374" t="n">
        <v>452.74</v>
      </c>
      <c r="R374" t="n">
        <v>121.89</v>
      </c>
      <c r="S374" t="n">
        <v>57.64</v>
      </c>
      <c r="T374" t="n">
        <v>29763.19</v>
      </c>
      <c r="U374" t="n">
        <v>0.47</v>
      </c>
      <c r="V374" t="n">
        <v>0.83</v>
      </c>
      <c r="W374" t="n">
        <v>6.9</v>
      </c>
      <c r="X374" t="n">
        <v>1.83</v>
      </c>
      <c r="Y374" t="n">
        <v>1</v>
      </c>
      <c r="Z374" t="n">
        <v>10</v>
      </c>
    </row>
    <row r="375">
      <c r="A375" t="n">
        <v>16</v>
      </c>
      <c r="B375" t="n">
        <v>125</v>
      </c>
      <c r="C375" t="inlineStr">
        <is>
          <t xml:space="preserve">CONCLUIDO	</t>
        </is>
      </c>
      <c r="D375" t="n">
        <v>3.2217</v>
      </c>
      <c r="E375" t="n">
        <v>31.04</v>
      </c>
      <c r="F375" t="n">
        <v>25.45</v>
      </c>
      <c r="G375" t="n">
        <v>25.45</v>
      </c>
      <c r="H375" t="n">
        <v>0.36</v>
      </c>
      <c r="I375" t="n">
        <v>60</v>
      </c>
      <c r="J375" t="n">
        <v>249.75</v>
      </c>
      <c r="K375" t="n">
        <v>58.47</v>
      </c>
      <c r="L375" t="n">
        <v>5</v>
      </c>
      <c r="M375" t="n">
        <v>58</v>
      </c>
      <c r="N375" t="n">
        <v>61.27</v>
      </c>
      <c r="O375" t="n">
        <v>31036.22</v>
      </c>
      <c r="P375" t="n">
        <v>410.58</v>
      </c>
      <c r="Q375" t="n">
        <v>452.74</v>
      </c>
      <c r="R375" t="n">
        <v>118.38</v>
      </c>
      <c r="S375" t="n">
        <v>57.64</v>
      </c>
      <c r="T375" t="n">
        <v>28026.39</v>
      </c>
      <c r="U375" t="n">
        <v>0.49</v>
      </c>
      <c r="V375" t="n">
        <v>0.83</v>
      </c>
      <c r="W375" t="n">
        <v>6.9</v>
      </c>
      <c r="X375" t="n">
        <v>1.72</v>
      </c>
      <c r="Y375" t="n">
        <v>1</v>
      </c>
      <c r="Z375" t="n">
        <v>10</v>
      </c>
    </row>
    <row r="376">
      <c r="A376" t="n">
        <v>17</v>
      </c>
      <c r="B376" t="n">
        <v>125</v>
      </c>
      <c r="C376" t="inlineStr">
        <is>
          <t xml:space="preserve">CONCLUIDO	</t>
        </is>
      </c>
      <c r="D376" t="n">
        <v>3.2469</v>
      </c>
      <c r="E376" t="n">
        <v>30.8</v>
      </c>
      <c r="F376" t="n">
        <v>25.35</v>
      </c>
      <c r="G376" t="n">
        <v>26.68</v>
      </c>
      <c r="H376" t="n">
        <v>0.37</v>
      </c>
      <c r="I376" t="n">
        <v>57</v>
      </c>
      <c r="J376" t="n">
        <v>250.2</v>
      </c>
      <c r="K376" t="n">
        <v>58.47</v>
      </c>
      <c r="L376" t="n">
        <v>5.25</v>
      </c>
      <c r="M376" t="n">
        <v>55</v>
      </c>
      <c r="N376" t="n">
        <v>61.47</v>
      </c>
      <c r="O376" t="n">
        <v>31091.59</v>
      </c>
      <c r="P376" t="n">
        <v>408.83</v>
      </c>
      <c r="Q376" t="n">
        <v>452.72</v>
      </c>
      <c r="R376" t="n">
        <v>115.14</v>
      </c>
      <c r="S376" t="n">
        <v>57.64</v>
      </c>
      <c r="T376" t="n">
        <v>26422.88</v>
      </c>
      <c r="U376" t="n">
        <v>0.5</v>
      </c>
      <c r="V376" t="n">
        <v>0.84</v>
      </c>
      <c r="W376" t="n">
        <v>6.89</v>
      </c>
      <c r="X376" t="n">
        <v>1.62</v>
      </c>
      <c r="Y376" t="n">
        <v>1</v>
      </c>
      <c r="Z376" t="n">
        <v>10</v>
      </c>
    </row>
    <row r="377">
      <c r="A377" t="n">
        <v>18</v>
      </c>
      <c r="B377" t="n">
        <v>125</v>
      </c>
      <c r="C377" t="inlineStr">
        <is>
          <t xml:space="preserve">CONCLUIDO	</t>
        </is>
      </c>
      <c r="D377" t="n">
        <v>3.2744</v>
      </c>
      <c r="E377" t="n">
        <v>30.54</v>
      </c>
      <c r="F377" t="n">
        <v>25.23</v>
      </c>
      <c r="G377" t="n">
        <v>28.04</v>
      </c>
      <c r="H377" t="n">
        <v>0.39</v>
      </c>
      <c r="I377" t="n">
        <v>54</v>
      </c>
      <c r="J377" t="n">
        <v>250.64</v>
      </c>
      <c r="K377" t="n">
        <v>58.47</v>
      </c>
      <c r="L377" t="n">
        <v>5.5</v>
      </c>
      <c r="M377" t="n">
        <v>52</v>
      </c>
      <c r="N377" t="n">
        <v>61.67</v>
      </c>
      <c r="O377" t="n">
        <v>31147.02</v>
      </c>
      <c r="P377" t="n">
        <v>406.74</v>
      </c>
      <c r="Q377" t="n">
        <v>452.71</v>
      </c>
      <c r="R377" t="n">
        <v>111.47</v>
      </c>
      <c r="S377" t="n">
        <v>57.64</v>
      </c>
      <c r="T377" t="n">
        <v>24604.89</v>
      </c>
      <c r="U377" t="n">
        <v>0.52</v>
      </c>
      <c r="V377" t="n">
        <v>0.84</v>
      </c>
      <c r="W377" t="n">
        <v>6.88</v>
      </c>
      <c r="X377" t="n">
        <v>1.51</v>
      </c>
      <c r="Y377" t="n">
        <v>1</v>
      </c>
      <c r="Z377" t="n">
        <v>10</v>
      </c>
    </row>
    <row r="378">
      <c r="A378" t="n">
        <v>19</v>
      </c>
      <c r="B378" t="n">
        <v>125</v>
      </c>
      <c r="C378" t="inlineStr">
        <is>
          <t xml:space="preserve">CONCLUIDO	</t>
        </is>
      </c>
      <c r="D378" t="n">
        <v>3.2896</v>
      </c>
      <c r="E378" t="n">
        <v>30.4</v>
      </c>
      <c r="F378" t="n">
        <v>25.19</v>
      </c>
      <c r="G378" t="n">
        <v>29.06</v>
      </c>
      <c r="H378" t="n">
        <v>0.41</v>
      </c>
      <c r="I378" t="n">
        <v>52</v>
      </c>
      <c r="J378" t="n">
        <v>251.09</v>
      </c>
      <c r="K378" t="n">
        <v>58.47</v>
      </c>
      <c r="L378" t="n">
        <v>5.75</v>
      </c>
      <c r="M378" t="n">
        <v>50</v>
      </c>
      <c r="N378" t="n">
        <v>61.87</v>
      </c>
      <c r="O378" t="n">
        <v>31202.53</v>
      </c>
      <c r="P378" t="n">
        <v>406.1</v>
      </c>
      <c r="Q378" t="n">
        <v>452.79</v>
      </c>
      <c r="R378" t="n">
        <v>109.46</v>
      </c>
      <c r="S378" t="n">
        <v>57.64</v>
      </c>
      <c r="T378" t="n">
        <v>23610.08</v>
      </c>
      <c r="U378" t="n">
        <v>0.53</v>
      </c>
      <c r="V378" t="n">
        <v>0.84</v>
      </c>
      <c r="W378" t="n">
        <v>6.89</v>
      </c>
      <c r="X378" t="n">
        <v>1.46</v>
      </c>
      <c r="Y378" t="n">
        <v>1</v>
      </c>
      <c r="Z378" t="n">
        <v>10</v>
      </c>
    </row>
    <row r="379">
      <c r="A379" t="n">
        <v>20</v>
      </c>
      <c r="B379" t="n">
        <v>125</v>
      </c>
      <c r="C379" t="inlineStr">
        <is>
          <t xml:space="preserve">CONCLUIDO	</t>
        </is>
      </c>
      <c r="D379" t="n">
        <v>3.3041</v>
      </c>
      <c r="E379" t="n">
        <v>30.27</v>
      </c>
      <c r="F379" t="n">
        <v>25.15</v>
      </c>
      <c r="G379" t="n">
        <v>30.18</v>
      </c>
      <c r="H379" t="n">
        <v>0.42</v>
      </c>
      <c r="I379" t="n">
        <v>50</v>
      </c>
      <c r="J379" t="n">
        <v>251.55</v>
      </c>
      <c r="K379" t="n">
        <v>58.47</v>
      </c>
      <c r="L379" t="n">
        <v>6</v>
      </c>
      <c r="M379" t="n">
        <v>48</v>
      </c>
      <c r="N379" t="n">
        <v>62.07</v>
      </c>
      <c r="O379" t="n">
        <v>31258.11</v>
      </c>
      <c r="P379" t="n">
        <v>405.23</v>
      </c>
      <c r="Q379" t="n">
        <v>452.68</v>
      </c>
      <c r="R379" t="n">
        <v>108.77</v>
      </c>
      <c r="S379" t="n">
        <v>57.64</v>
      </c>
      <c r="T379" t="n">
        <v>23270.84</v>
      </c>
      <c r="U379" t="n">
        <v>0.53</v>
      </c>
      <c r="V379" t="n">
        <v>0.84</v>
      </c>
      <c r="W379" t="n">
        <v>6.87</v>
      </c>
      <c r="X379" t="n">
        <v>1.42</v>
      </c>
      <c r="Y379" t="n">
        <v>1</v>
      </c>
      <c r="Z379" t="n">
        <v>10</v>
      </c>
    </row>
    <row r="380">
      <c r="A380" t="n">
        <v>21</v>
      </c>
      <c r="B380" t="n">
        <v>125</v>
      </c>
      <c r="C380" t="inlineStr">
        <is>
          <t xml:space="preserve">CONCLUIDO	</t>
        </is>
      </c>
      <c r="D380" t="n">
        <v>3.3248</v>
      </c>
      <c r="E380" t="n">
        <v>30.08</v>
      </c>
      <c r="F380" t="n">
        <v>25.05</v>
      </c>
      <c r="G380" t="n">
        <v>31.32</v>
      </c>
      <c r="H380" t="n">
        <v>0.44</v>
      </c>
      <c r="I380" t="n">
        <v>48</v>
      </c>
      <c r="J380" t="n">
        <v>252</v>
      </c>
      <c r="K380" t="n">
        <v>58.47</v>
      </c>
      <c r="L380" t="n">
        <v>6.25</v>
      </c>
      <c r="M380" t="n">
        <v>46</v>
      </c>
      <c r="N380" t="n">
        <v>62.27</v>
      </c>
      <c r="O380" t="n">
        <v>31313.77</v>
      </c>
      <c r="P380" t="n">
        <v>403.69</v>
      </c>
      <c r="Q380" t="n">
        <v>452.62</v>
      </c>
      <c r="R380" t="n">
        <v>105.52</v>
      </c>
      <c r="S380" t="n">
        <v>57.64</v>
      </c>
      <c r="T380" t="n">
        <v>21655.8</v>
      </c>
      <c r="U380" t="n">
        <v>0.55</v>
      </c>
      <c r="V380" t="n">
        <v>0.85</v>
      </c>
      <c r="W380" t="n">
        <v>6.88</v>
      </c>
      <c r="X380" t="n">
        <v>1.33</v>
      </c>
      <c r="Y380" t="n">
        <v>1</v>
      </c>
      <c r="Z380" t="n">
        <v>10</v>
      </c>
    </row>
    <row r="381">
      <c r="A381" t="n">
        <v>22</v>
      </c>
      <c r="B381" t="n">
        <v>125</v>
      </c>
      <c r="C381" t="inlineStr">
        <is>
          <t xml:space="preserve">CONCLUIDO	</t>
        </is>
      </c>
      <c r="D381" t="n">
        <v>3.338</v>
      </c>
      <c r="E381" t="n">
        <v>29.96</v>
      </c>
      <c r="F381" t="n">
        <v>25.03</v>
      </c>
      <c r="G381" t="n">
        <v>32.65</v>
      </c>
      <c r="H381" t="n">
        <v>0.46</v>
      </c>
      <c r="I381" t="n">
        <v>46</v>
      </c>
      <c r="J381" t="n">
        <v>252.45</v>
      </c>
      <c r="K381" t="n">
        <v>58.47</v>
      </c>
      <c r="L381" t="n">
        <v>6.5</v>
      </c>
      <c r="M381" t="n">
        <v>44</v>
      </c>
      <c r="N381" t="n">
        <v>62.47</v>
      </c>
      <c r="O381" t="n">
        <v>31369.49</v>
      </c>
      <c r="P381" t="n">
        <v>403.13</v>
      </c>
      <c r="Q381" t="n">
        <v>452.66</v>
      </c>
      <c r="R381" t="n">
        <v>104.62</v>
      </c>
      <c r="S381" t="n">
        <v>57.64</v>
      </c>
      <c r="T381" t="n">
        <v>21218.51</v>
      </c>
      <c r="U381" t="n">
        <v>0.55</v>
      </c>
      <c r="V381" t="n">
        <v>0.85</v>
      </c>
      <c r="W381" t="n">
        <v>6.87</v>
      </c>
      <c r="X381" t="n">
        <v>1.3</v>
      </c>
      <c r="Y381" t="n">
        <v>1</v>
      </c>
      <c r="Z381" t="n">
        <v>10</v>
      </c>
    </row>
    <row r="382">
      <c r="A382" t="n">
        <v>23</v>
      </c>
      <c r="B382" t="n">
        <v>125</v>
      </c>
      <c r="C382" t="inlineStr">
        <is>
          <t xml:space="preserve">CONCLUIDO	</t>
        </is>
      </c>
      <c r="D382" t="n">
        <v>3.3576</v>
      </c>
      <c r="E382" t="n">
        <v>29.78</v>
      </c>
      <c r="F382" t="n">
        <v>24.95</v>
      </c>
      <c r="G382" t="n">
        <v>34.02</v>
      </c>
      <c r="H382" t="n">
        <v>0.47</v>
      </c>
      <c r="I382" t="n">
        <v>44</v>
      </c>
      <c r="J382" t="n">
        <v>252.9</v>
      </c>
      <c r="K382" t="n">
        <v>58.47</v>
      </c>
      <c r="L382" t="n">
        <v>6.75</v>
      </c>
      <c r="M382" t="n">
        <v>42</v>
      </c>
      <c r="N382" t="n">
        <v>62.68</v>
      </c>
      <c r="O382" t="n">
        <v>31425.3</v>
      </c>
      <c r="P382" t="n">
        <v>401.87</v>
      </c>
      <c r="Q382" t="n">
        <v>452.64</v>
      </c>
      <c r="R382" t="n">
        <v>102.1</v>
      </c>
      <c r="S382" t="n">
        <v>57.64</v>
      </c>
      <c r="T382" t="n">
        <v>19965.93</v>
      </c>
      <c r="U382" t="n">
        <v>0.5600000000000001</v>
      </c>
      <c r="V382" t="n">
        <v>0.85</v>
      </c>
      <c r="W382" t="n">
        <v>6.86</v>
      </c>
      <c r="X382" t="n">
        <v>1.22</v>
      </c>
      <c r="Y382" t="n">
        <v>1</v>
      </c>
      <c r="Z382" t="n">
        <v>10</v>
      </c>
    </row>
    <row r="383">
      <c r="A383" t="n">
        <v>24</v>
      </c>
      <c r="B383" t="n">
        <v>125</v>
      </c>
      <c r="C383" t="inlineStr">
        <is>
          <t xml:space="preserve">CONCLUIDO	</t>
        </is>
      </c>
      <c r="D383" t="n">
        <v>3.3734</v>
      </c>
      <c r="E383" t="n">
        <v>29.64</v>
      </c>
      <c r="F383" t="n">
        <v>24.9</v>
      </c>
      <c r="G383" t="n">
        <v>35.58</v>
      </c>
      <c r="H383" t="n">
        <v>0.49</v>
      </c>
      <c r="I383" t="n">
        <v>42</v>
      </c>
      <c r="J383" t="n">
        <v>253.35</v>
      </c>
      <c r="K383" t="n">
        <v>58.47</v>
      </c>
      <c r="L383" t="n">
        <v>7</v>
      </c>
      <c r="M383" t="n">
        <v>40</v>
      </c>
      <c r="N383" t="n">
        <v>62.88</v>
      </c>
      <c r="O383" t="n">
        <v>31481.17</v>
      </c>
      <c r="P383" t="n">
        <v>400.88</v>
      </c>
      <c r="Q383" t="n">
        <v>452.69</v>
      </c>
      <c r="R383" t="n">
        <v>100.59</v>
      </c>
      <c r="S383" t="n">
        <v>57.64</v>
      </c>
      <c r="T383" t="n">
        <v>19223.19</v>
      </c>
      <c r="U383" t="n">
        <v>0.57</v>
      </c>
      <c r="V383" t="n">
        <v>0.85</v>
      </c>
      <c r="W383" t="n">
        <v>6.86</v>
      </c>
      <c r="X383" t="n">
        <v>1.18</v>
      </c>
      <c r="Y383" t="n">
        <v>1</v>
      </c>
      <c r="Z383" t="n">
        <v>10</v>
      </c>
    </row>
    <row r="384">
      <c r="A384" t="n">
        <v>25</v>
      </c>
      <c r="B384" t="n">
        <v>125</v>
      </c>
      <c r="C384" t="inlineStr">
        <is>
          <t xml:space="preserve">CONCLUIDO	</t>
        </is>
      </c>
      <c r="D384" t="n">
        <v>3.3819</v>
      </c>
      <c r="E384" t="n">
        <v>29.57</v>
      </c>
      <c r="F384" t="n">
        <v>24.88</v>
      </c>
      <c r="G384" t="n">
        <v>36.4</v>
      </c>
      <c r="H384" t="n">
        <v>0.51</v>
      </c>
      <c r="I384" t="n">
        <v>41</v>
      </c>
      <c r="J384" t="n">
        <v>253.81</v>
      </c>
      <c r="K384" t="n">
        <v>58.47</v>
      </c>
      <c r="L384" t="n">
        <v>7.25</v>
      </c>
      <c r="M384" t="n">
        <v>39</v>
      </c>
      <c r="N384" t="n">
        <v>63.08</v>
      </c>
      <c r="O384" t="n">
        <v>31537.13</v>
      </c>
      <c r="P384" t="n">
        <v>400.39</v>
      </c>
      <c r="Q384" t="n">
        <v>452.7</v>
      </c>
      <c r="R384" t="n">
        <v>99.45</v>
      </c>
      <c r="S384" t="n">
        <v>57.64</v>
      </c>
      <c r="T384" t="n">
        <v>18658.18</v>
      </c>
      <c r="U384" t="n">
        <v>0.58</v>
      </c>
      <c r="V384" t="n">
        <v>0.85</v>
      </c>
      <c r="W384" t="n">
        <v>6.87</v>
      </c>
      <c r="X384" t="n">
        <v>1.15</v>
      </c>
      <c r="Y384" t="n">
        <v>1</v>
      </c>
      <c r="Z384" t="n">
        <v>10</v>
      </c>
    </row>
    <row r="385">
      <c r="A385" t="n">
        <v>26</v>
      </c>
      <c r="B385" t="n">
        <v>125</v>
      </c>
      <c r="C385" t="inlineStr">
        <is>
          <t xml:space="preserve">CONCLUIDO	</t>
        </is>
      </c>
      <c r="D385" t="n">
        <v>3.3904</v>
      </c>
      <c r="E385" t="n">
        <v>29.49</v>
      </c>
      <c r="F385" t="n">
        <v>24.85</v>
      </c>
      <c r="G385" t="n">
        <v>37.27</v>
      </c>
      <c r="H385" t="n">
        <v>0.52</v>
      </c>
      <c r="I385" t="n">
        <v>40</v>
      </c>
      <c r="J385" t="n">
        <v>254.26</v>
      </c>
      <c r="K385" t="n">
        <v>58.47</v>
      </c>
      <c r="L385" t="n">
        <v>7.5</v>
      </c>
      <c r="M385" t="n">
        <v>38</v>
      </c>
      <c r="N385" t="n">
        <v>63.29</v>
      </c>
      <c r="O385" t="n">
        <v>31593.16</v>
      </c>
      <c r="P385" t="n">
        <v>399.69</v>
      </c>
      <c r="Q385" t="n">
        <v>452.66</v>
      </c>
      <c r="R385" t="n">
        <v>98.68000000000001</v>
      </c>
      <c r="S385" t="n">
        <v>57.64</v>
      </c>
      <c r="T385" t="n">
        <v>18275.88</v>
      </c>
      <c r="U385" t="n">
        <v>0.58</v>
      </c>
      <c r="V385" t="n">
        <v>0.85</v>
      </c>
      <c r="W385" t="n">
        <v>6.86</v>
      </c>
      <c r="X385" t="n">
        <v>1.12</v>
      </c>
      <c r="Y385" t="n">
        <v>1</v>
      </c>
      <c r="Z385" t="n">
        <v>10</v>
      </c>
    </row>
    <row r="386">
      <c r="A386" t="n">
        <v>27</v>
      </c>
      <c r="B386" t="n">
        <v>125</v>
      </c>
      <c r="C386" t="inlineStr">
        <is>
          <t xml:space="preserve">CONCLUIDO	</t>
        </is>
      </c>
      <c r="D386" t="n">
        <v>3.4078</v>
      </c>
      <c r="E386" t="n">
        <v>29.34</v>
      </c>
      <c r="F386" t="n">
        <v>24.79</v>
      </c>
      <c r="G386" t="n">
        <v>39.15</v>
      </c>
      <c r="H386" t="n">
        <v>0.54</v>
      </c>
      <c r="I386" t="n">
        <v>38</v>
      </c>
      <c r="J386" t="n">
        <v>254.72</v>
      </c>
      <c r="K386" t="n">
        <v>58.47</v>
      </c>
      <c r="L386" t="n">
        <v>7.75</v>
      </c>
      <c r="M386" t="n">
        <v>36</v>
      </c>
      <c r="N386" t="n">
        <v>63.49</v>
      </c>
      <c r="O386" t="n">
        <v>31649.26</v>
      </c>
      <c r="P386" t="n">
        <v>398.87</v>
      </c>
      <c r="Q386" t="n">
        <v>452.76</v>
      </c>
      <c r="R386" t="n">
        <v>96.89</v>
      </c>
      <c r="S386" t="n">
        <v>57.64</v>
      </c>
      <c r="T386" t="n">
        <v>17395.33</v>
      </c>
      <c r="U386" t="n">
        <v>0.59</v>
      </c>
      <c r="V386" t="n">
        <v>0.86</v>
      </c>
      <c r="W386" t="n">
        <v>6.86</v>
      </c>
      <c r="X386" t="n">
        <v>1.07</v>
      </c>
      <c r="Y386" t="n">
        <v>1</v>
      </c>
      <c r="Z386" t="n">
        <v>10</v>
      </c>
    </row>
    <row r="387">
      <c r="A387" t="n">
        <v>28</v>
      </c>
      <c r="B387" t="n">
        <v>125</v>
      </c>
      <c r="C387" t="inlineStr">
        <is>
          <t xml:space="preserve">CONCLUIDO	</t>
        </is>
      </c>
      <c r="D387" t="n">
        <v>3.4142</v>
      </c>
      <c r="E387" t="n">
        <v>29.29</v>
      </c>
      <c r="F387" t="n">
        <v>24.79</v>
      </c>
      <c r="G387" t="n">
        <v>40.19</v>
      </c>
      <c r="H387" t="n">
        <v>0.5600000000000001</v>
      </c>
      <c r="I387" t="n">
        <v>37</v>
      </c>
      <c r="J387" t="n">
        <v>255.17</v>
      </c>
      <c r="K387" t="n">
        <v>58.47</v>
      </c>
      <c r="L387" t="n">
        <v>8</v>
      </c>
      <c r="M387" t="n">
        <v>35</v>
      </c>
      <c r="N387" t="n">
        <v>63.7</v>
      </c>
      <c r="O387" t="n">
        <v>31705.44</v>
      </c>
      <c r="P387" t="n">
        <v>398.65</v>
      </c>
      <c r="Q387" t="n">
        <v>452.64</v>
      </c>
      <c r="R387" t="n">
        <v>97.09999999999999</v>
      </c>
      <c r="S387" t="n">
        <v>57.64</v>
      </c>
      <c r="T387" t="n">
        <v>17503.64</v>
      </c>
      <c r="U387" t="n">
        <v>0.59</v>
      </c>
      <c r="V387" t="n">
        <v>0.86</v>
      </c>
      <c r="W387" t="n">
        <v>6.85</v>
      </c>
      <c r="X387" t="n">
        <v>1.06</v>
      </c>
      <c r="Y387" t="n">
        <v>1</v>
      </c>
      <c r="Z387" t="n">
        <v>10</v>
      </c>
    </row>
    <row r="388">
      <c r="A388" t="n">
        <v>29</v>
      </c>
      <c r="B388" t="n">
        <v>125</v>
      </c>
      <c r="C388" t="inlineStr">
        <is>
          <t xml:space="preserve">CONCLUIDO	</t>
        </is>
      </c>
      <c r="D388" t="n">
        <v>3.4263</v>
      </c>
      <c r="E388" t="n">
        <v>29.19</v>
      </c>
      <c r="F388" t="n">
        <v>24.73</v>
      </c>
      <c r="G388" t="n">
        <v>41.21</v>
      </c>
      <c r="H388" t="n">
        <v>0.57</v>
      </c>
      <c r="I388" t="n">
        <v>36</v>
      </c>
      <c r="J388" t="n">
        <v>255.63</v>
      </c>
      <c r="K388" t="n">
        <v>58.47</v>
      </c>
      <c r="L388" t="n">
        <v>8.25</v>
      </c>
      <c r="M388" t="n">
        <v>34</v>
      </c>
      <c r="N388" t="n">
        <v>63.91</v>
      </c>
      <c r="O388" t="n">
        <v>31761.69</v>
      </c>
      <c r="P388" t="n">
        <v>397.69</v>
      </c>
      <c r="Q388" t="n">
        <v>452.62</v>
      </c>
      <c r="R388" t="n">
        <v>95.36</v>
      </c>
      <c r="S388" t="n">
        <v>57.64</v>
      </c>
      <c r="T388" t="n">
        <v>16636.21</v>
      </c>
      <c r="U388" t="n">
        <v>0.6</v>
      </c>
      <c r="V388" t="n">
        <v>0.86</v>
      </c>
      <c r="W388" t="n">
        <v>6.84</v>
      </c>
      <c r="X388" t="n">
        <v>1</v>
      </c>
      <c r="Y388" t="n">
        <v>1</v>
      </c>
      <c r="Z388" t="n">
        <v>10</v>
      </c>
    </row>
    <row r="389">
      <c r="A389" t="n">
        <v>30</v>
      </c>
      <c r="B389" t="n">
        <v>125</v>
      </c>
      <c r="C389" t="inlineStr">
        <is>
          <t xml:space="preserve">CONCLUIDO	</t>
        </is>
      </c>
      <c r="D389" t="n">
        <v>3.4326</v>
      </c>
      <c r="E389" t="n">
        <v>29.13</v>
      </c>
      <c r="F389" t="n">
        <v>24.72</v>
      </c>
      <c r="G389" t="n">
        <v>42.38</v>
      </c>
      <c r="H389" t="n">
        <v>0.59</v>
      </c>
      <c r="I389" t="n">
        <v>35</v>
      </c>
      <c r="J389" t="n">
        <v>256.09</v>
      </c>
      <c r="K389" t="n">
        <v>58.47</v>
      </c>
      <c r="L389" t="n">
        <v>8.5</v>
      </c>
      <c r="M389" t="n">
        <v>33</v>
      </c>
      <c r="N389" t="n">
        <v>64.11</v>
      </c>
      <c r="O389" t="n">
        <v>31818.02</v>
      </c>
      <c r="P389" t="n">
        <v>397.66</v>
      </c>
      <c r="Q389" t="n">
        <v>452.6</v>
      </c>
      <c r="R389" t="n">
        <v>94.73</v>
      </c>
      <c r="S389" t="n">
        <v>57.64</v>
      </c>
      <c r="T389" t="n">
        <v>16330.28</v>
      </c>
      <c r="U389" t="n">
        <v>0.61</v>
      </c>
      <c r="V389" t="n">
        <v>0.86</v>
      </c>
      <c r="W389" t="n">
        <v>6.86</v>
      </c>
      <c r="X389" t="n">
        <v>1</v>
      </c>
      <c r="Y389" t="n">
        <v>1</v>
      </c>
      <c r="Z389" t="n">
        <v>10</v>
      </c>
    </row>
    <row r="390">
      <c r="A390" t="n">
        <v>31</v>
      </c>
      <c r="B390" t="n">
        <v>125</v>
      </c>
      <c r="C390" t="inlineStr">
        <is>
          <t xml:space="preserve">CONCLUIDO	</t>
        </is>
      </c>
      <c r="D390" t="n">
        <v>3.4467</v>
      </c>
      <c r="E390" t="n">
        <v>29.01</v>
      </c>
      <c r="F390" t="n">
        <v>24.65</v>
      </c>
      <c r="G390" t="n">
        <v>43.5</v>
      </c>
      <c r="H390" t="n">
        <v>0.61</v>
      </c>
      <c r="I390" t="n">
        <v>34</v>
      </c>
      <c r="J390" t="n">
        <v>256.54</v>
      </c>
      <c r="K390" t="n">
        <v>58.47</v>
      </c>
      <c r="L390" t="n">
        <v>8.75</v>
      </c>
      <c r="M390" t="n">
        <v>32</v>
      </c>
      <c r="N390" t="n">
        <v>64.31999999999999</v>
      </c>
      <c r="O390" t="n">
        <v>31874.43</v>
      </c>
      <c r="P390" t="n">
        <v>396.01</v>
      </c>
      <c r="Q390" t="n">
        <v>452.66</v>
      </c>
      <c r="R390" t="n">
        <v>92.44</v>
      </c>
      <c r="S390" t="n">
        <v>57.64</v>
      </c>
      <c r="T390" t="n">
        <v>15186.13</v>
      </c>
      <c r="U390" t="n">
        <v>0.62</v>
      </c>
      <c r="V390" t="n">
        <v>0.86</v>
      </c>
      <c r="W390" t="n">
        <v>6.85</v>
      </c>
      <c r="X390" t="n">
        <v>0.92</v>
      </c>
      <c r="Y390" t="n">
        <v>1</v>
      </c>
      <c r="Z390" t="n">
        <v>10</v>
      </c>
    </row>
    <row r="391">
      <c r="A391" t="n">
        <v>32</v>
      </c>
      <c r="B391" t="n">
        <v>125</v>
      </c>
      <c r="C391" t="inlineStr">
        <is>
          <t xml:space="preserve">CONCLUIDO	</t>
        </is>
      </c>
      <c r="D391" t="n">
        <v>3.4524</v>
      </c>
      <c r="E391" t="n">
        <v>28.96</v>
      </c>
      <c r="F391" t="n">
        <v>24.65</v>
      </c>
      <c r="G391" t="n">
        <v>44.82</v>
      </c>
      <c r="H391" t="n">
        <v>0.62</v>
      </c>
      <c r="I391" t="n">
        <v>33</v>
      </c>
      <c r="J391" t="n">
        <v>257</v>
      </c>
      <c r="K391" t="n">
        <v>58.47</v>
      </c>
      <c r="L391" t="n">
        <v>9</v>
      </c>
      <c r="M391" t="n">
        <v>31</v>
      </c>
      <c r="N391" t="n">
        <v>64.53</v>
      </c>
      <c r="O391" t="n">
        <v>31931.04</v>
      </c>
      <c r="P391" t="n">
        <v>396.23</v>
      </c>
      <c r="Q391" t="n">
        <v>452.64</v>
      </c>
      <c r="R391" t="n">
        <v>92.29000000000001</v>
      </c>
      <c r="S391" t="n">
        <v>57.64</v>
      </c>
      <c r="T391" t="n">
        <v>15118.35</v>
      </c>
      <c r="U391" t="n">
        <v>0.62</v>
      </c>
      <c r="V391" t="n">
        <v>0.86</v>
      </c>
      <c r="W391" t="n">
        <v>6.85</v>
      </c>
      <c r="X391" t="n">
        <v>0.92</v>
      </c>
      <c r="Y391" t="n">
        <v>1</v>
      </c>
      <c r="Z391" t="n">
        <v>10</v>
      </c>
    </row>
    <row r="392">
      <c r="A392" t="n">
        <v>33</v>
      </c>
      <c r="B392" t="n">
        <v>125</v>
      </c>
      <c r="C392" t="inlineStr">
        <is>
          <t xml:space="preserve">CONCLUIDO	</t>
        </is>
      </c>
      <c r="D392" t="n">
        <v>3.4598</v>
      </c>
      <c r="E392" t="n">
        <v>28.9</v>
      </c>
      <c r="F392" t="n">
        <v>24.64</v>
      </c>
      <c r="G392" t="n">
        <v>46.19</v>
      </c>
      <c r="H392" t="n">
        <v>0.64</v>
      </c>
      <c r="I392" t="n">
        <v>32</v>
      </c>
      <c r="J392" t="n">
        <v>257.46</v>
      </c>
      <c r="K392" t="n">
        <v>58.47</v>
      </c>
      <c r="L392" t="n">
        <v>9.25</v>
      </c>
      <c r="M392" t="n">
        <v>30</v>
      </c>
      <c r="N392" t="n">
        <v>64.73999999999999</v>
      </c>
      <c r="O392" t="n">
        <v>31987.61</v>
      </c>
      <c r="P392" t="n">
        <v>395.85</v>
      </c>
      <c r="Q392" t="n">
        <v>452.66</v>
      </c>
      <c r="R392" t="n">
        <v>91.84999999999999</v>
      </c>
      <c r="S392" t="n">
        <v>57.64</v>
      </c>
      <c r="T392" t="n">
        <v>14904.29</v>
      </c>
      <c r="U392" t="n">
        <v>0.63</v>
      </c>
      <c r="V392" t="n">
        <v>0.86</v>
      </c>
      <c r="W392" t="n">
        <v>6.85</v>
      </c>
      <c r="X392" t="n">
        <v>0.91</v>
      </c>
      <c r="Y392" t="n">
        <v>1</v>
      </c>
      <c r="Z392" t="n">
        <v>10</v>
      </c>
    </row>
    <row r="393">
      <c r="A393" t="n">
        <v>34</v>
      </c>
      <c r="B393" t="n">
        <v>125</v>
      </c>
      <c r="C393" t="inlineStr">
        <is>
          <t xml:space="preserve">CONCLUIDO	</t>
        </is>
      </c>
      <c r="D393" t="n">
        <v>3.47</v>
      </c>
      <c r="E393" t="n">
        <v>28.82</v>
      </c>
      <c r="F393" t="n">
        <v>24.6</v>
      </c>
      <c r="G393" t="n">
        <v>47.61</v>
      </c>
      <c r="H393" t="n">
        <v>0.66</v>
      </c>
      <c r="I393" t="n">
        <v>31</v>
      </c>
      <c r="J393" t="n">
        <v>257.92</v>
      </c>
      <c r="K393" t="n">
        <v>58.47</v>
      </c>
      <c r="L393" t="n">
        <v>9.5</v>
      </c>
      <c r="M393" t="n">
        <v>29</v>
      </c>
      <c r="N393" t="n">
        <v>64.95</v>
      </c>
      <c r="O393" t="n">
        <v>32044.25</v>
      </c>
      <c r="P393" t="n">
        <v>395.15</v>
      </c>
      <c r="Q393" t="n">
        <v>452.61</v>
      </c>
      <c r="R393" t="n">
        <v>90.31</v>
      </c>
      <c r="S393" t="n">
        <v>57.64</v>
      </c>
      <c r="T393" t="n">
        <v>14140.18</v>
      </c>
      <c r="U393" t="n">
        <v>0.64</v>
      </c>
      <c r="V393" t="n">
        <v>0.86</v>
      </c>
      <c r="W393" t="n">
        <v>6.86</v>
      </c>
      <c r="X393" t="n">
        <v>0.87</v>
      </c>
      <c r="Y393" t="n">
        <v>1</v>
      </c>
      <c r="Z393" t="n">
        <v>10</v>
      </c>
    </row>
    <row r="394">
      <c r="A394" t="n">
        <v>35</v>
      </c>
      <c r="B394" t="n">
        <v>125</v>
      </c>
      <c r="C394" t="inlineStr">
        <is>
          <t xml:space="preserve">CONCLUIDO	</t>
        </is>
      </c>
      <c r="D394" t="n">
        <v>3.4828</v>
      </c>
      <c r="E394" t="n">
        <v>28.71</v>
      </c>
      <c r="F394" t="n">
        <v>24.54</v>
      </c>
      <c r="G394" t="n">
        <v>49.08</v>
      </c>
      <c r="H394" t="n">
        <v>0.67</v>
      </c>
      <c r="I394" t="n">
        <v>30</v>
      </c>
      <c r="J394" t="n">
        <v>258.38</v>
      </c>
      <c r="K394" t="n">
        <v>58.47</v>
      </c>
      <c r="L394" t="n">
        <v>9.75</v>
      </c>
      <c r="M394" t="n">
        <v>28</v>
      </c>
      <c r="N394" t="n">
        <v>65.16</v>
      </c>
      <c r="O394" t="n">
        <v>32100.97</v>
      </c>
      <c r="P394" t="n">
        <v>394.12</v>
      </c>
      <c r="Q394" t="n">
        <v>452.57</v>
      </c>
      <c r="R394" t="n">
        <v>88.90000000000001</v>
      </c>
      <c r="S394" t="n">
        <v>57.64</v>
      </c>
      <c r="T394" t="n">
        <v>13439.52</v>
      </c>
      <c r="U394" t="n">
        <v>0.65</v>
      </c>
      <c r="V394" t="n">
        <v>0.86</v>
      </c>
      <c r="W394" t="n">
        <v>6.84</v>
      </c>
      <c r="X394" t="n">
        <v>0.8100000000000001</v>
      </c>
      <c r="Y394" t="n">
        <v>1</v>
      </c>
      <c r="Z394" t="n">
        <v>10</v>
      </c>
    </row>
    <row r="395">
      <c r="A395" t="n">
        <v>36</v>
      </c>
      <c r="B395" t="n">
        <v>125</v>
      </c>
      <c r="C395" t="inlineStr">
        <is>
          <t xml:space="preserve">CONCLUIDO	</t>
        </is>
      </c>
      <c r="D395" t="n">
        <v>3.4781</v>
      </c>
      <c r="E395" t="n">
        <v>28.75</v>
      </c>
      <c r="F395" t="n">
        <v>24.58</v>
      </c>
      <c r="G395" t="n">
        <v>49.16</v>
      </c>
      <c r="H395" t="n">
        <v>0.6899999999999999</v>
      </c>
      <c r="I395" t="n">
        <v>30</v>
      </c>
      <c r="J395" t="n">
        <v>258.84</v>
      </c>
      <c r="K395" t="n">
        <v>58.47</v>
      </c>
      <c r="L395" t="n">
        <v>10</v>
      </c>
      <c r="M395" t="n">
        <v>28</v>
      </c>
      <c r="N395" t="n">
        <v>65.37</v>
      </c>
      <c r="O395" t="n">
        <v>32157.77</v>
      </c>
      <c r="P395" t="n">
        <v>394.6</v>
      </c>
      <c r="Q395" t="n">
        <v>452.63</v>
      </c>
      <c r="R395" t="n">
        <v>90.05</v>
      </c>
      <c r="S395" t="n">
        <v>57.64</v>
      </c>
      <c r="T395" t="n">
        <v>14014.55</v>
      </c>
      <c r="U395" t="n">
        <v>0.64</v>
      </c>
      <c r="V395" t="n">
        <v>0.86</v>
      </c>
      <c r="W395" t="n">
        <v>6.85</v>
      </c>
      <c r="X395" t="n">
        <v>0.85</v>
      </c>
      <c r="Y395" t="n">
        <v>1</v>
      </c>
      <c r="Z395" t="n">
        <v>10</v>
      </c>
    </row>
    <row r="396">
      <c r="A396" t="n">
        <v>37</v>
      </c>
      <c r="B396" t="n">
        <v>125</v>
      </c>
      <c r="C396" t="inlineStr">
        <is>
          <t xml:space="preserve">CONCLUIDO	</t>
        </is>
      </c>
      <c r="D396" t="n">
        <v>3.4872</v>
      </c>
      <c r="E396" t="n">
        <v>28.68</v>
      </c>
      <c r="F396" t="n">
        <v>24.55</v>
      </c>
      <c r="G396" t="n">
        <v>50.79</v>
      </c>
      <c r="H396" t="n">
        <v>0.7</v>
      </c>
      <c r="I396" t="n">
        <v>29</v>
      </c>
      <c r="J396" t="n">
        <v>259.3</v>
      </c>
      <c r="K396" t="n">
        <v>58.47</v>
      </c>
      <c r="L396" t="n">
        <v>10.25</v>
      </c>
      <c r="M396" t="n">
        <v>27</v>
      </c>
      <c r="N396" t="n">
        <v>65.58</v>
      </c>
      <c r="O396" t="n">
        <v>32214.64</v>
      </c>
      <c r="P396" t="n">
        <v>393.97</v>
      </c>
      <c r="Q396" t="n">
        <v>452.62</v>
      </c>
      <c r="R396" t="n">
        <v>89.03</v>
      </c>
      <c r="S396" t="n">
        <v>57.64</v>
      </c>
      <c r="T396" t="n">
        <v>13507.12</v>
      </c>
      <c r="U396" t="n">
        <v>0.65</v>
      </c>
      <c r="V396" t="n">
        <v>0.86</v>
      </c>
      <c r="W396" t="n">
        <v>6.85</v>
      </c>
      <c r="X396" t="n">
        <v>0.82</v>
      </c>
      <c r="Y396" t="n">
        <v>1</v>
      </c>
      <c r="Z396" t="n">
        <v>10</v>
      </c>
    </row>
    <row r="397">
      <c r="A397" t="n">
        <v>38</v>
      </c>
      <c r="B397" t="n">
        <v>125</v>
      </c>
      <c r="C397" t="inlineStr">
        <is>
          <t xml:space="preserve">CONCLUIDO	</t>
        </is>
      </c>
      <c r="D397" t="n">
        <v>3.4976</v>
      </c>
      <c r="E397" t="n">
        <v>28.59</v>
      </c>
      <c r="F397" t="n">
        <v>24.51</v>
      </c>
      <c r="G397" t="n">
        <v>52.52</v>
      </c>
      <c r="H397" t="n">
        <v>0.72</v>
      </c>
      <c r="I397" t="n">
        <v>28</v>
      </c>
      <c r="J397" t="n">
        <v>259.76</v>
      </c>
      <c r="K397" t="n">
        <v>58.47</v>
      </c>
      <c r="L397" t="n">
        <v>10.5</v>
      </c>
      <c r="M397" t="n">
        <v>26</v>
      </c>
      <c r="N397" t="n">
        <v>65.79000000000001</v>
      </c>
      <c r="O397" t="n">
        <v>32271.6</v>
      </c>
      <c r="P397" t="n">
        <v>393.38</v>
      </c>
      <c r="Q397" t="n">
        <v>452.61</v>
      </c>
      <c r="R397" t="n">
        <v>87.91</v>
      </c>
      <c r="S397" t="n">
        <v>57.64</v>
      </c>
      <c r="T397" t="n">
        <v>12951.77</v>
      </c>
      <c r="U397" t="n">
        <v>0.66</v>
      </c>
      <c r="V397" t="n">
        <v>0.87</v>
      </c>
      <c r="W397" t="n">
        <v>6.84</v>
      </c>
      <c r="X397" t="n">
        <v>0.79</v>
      </c>
      <c r="Y397" t="n">
        <v>1</v>
      </c>
      <c r="Z397" t="n">
        <v>10</v>
      </c>
    </row>
    <row r="398">
      <c r="A398" t="n">
        <v>39</v>
      </c>
      <c r="B398" t="n">
        <v>125</v>
      </c>
      <c r="C398" t="inlineStr">
        <is>
          <t xml:space="preserve">CONCLUIDO	</t>
        </is>
      </c>
      <c r="D398" t="n">
        <v>3.4994</v>
      </c>
      <c r="E398" t="n">
        <v>28.58</v>
      </c>
      <c r="F398" t="n">
        <v>24.5</v>
      </c>
      <c r="G398" t="n">
        <v>52.49</v>
      </c>
      <c r="H398" t="n">
        <v>0.74</v>
      </c>
      <c r="I398" t="n">
        <v>28</v>
      </c>
      <c r="J398" t="n">
        <v>260.23</v>
      </c>
      <c r="K398" t="n">
        <v>58.47</v>
      </c>
      <c r="L398" t="n">
        <v>10.75</v>
      </c>
      <c r="M398" t="n">
        <v>26</v>
      </c>
      <c r="N398" t="n">
        <v>66</v>
      </c>
      <c r="O398" t="n">
        <v>32328.64</v>
      </c>
      <c r="P398" t="n">
        <v>392.95</v>
      </c>
      <c r="Q398" t="n">
        <v>452.59</v>
      </c>
      <c r="R398" t="n">
        <v>87.5</v>
      </c>
      <c r="S398" t="n">
        <v>57.64</v>
      </c>
      <c r="T398" t="n">
        <v>12747.87</v>
      </c>
      <c r="U398" t="n">
        <v>0.66</v>
      </c>
      <c r="V398" t="n">
        <v>0.87</v>
      </c>
      <c r="W398" t="n">
        <v>6.84</v>
      </c>
      <c r="X398" t="n">
        <v>0.77</v>
      </c>
      <c r="Y398" t="n">
        <v>1</v>
      </c>
      <c r="Z398" t="n">
        <v>10</v>
      </c>
    </row>
    <row r="399">
      <c r="A399" t="n">
        <v>40</v>
      </c>
      <c r="B399" t="n">
        <v>125</v>
      </c>
      <c r="C399" t="inlineStr">
        <is>
          <t xml:space="preserve">CONCLUIDO	</t>
        </is>
      </c>
      <c r="D399" t="n">
        <v>3.5096</v>
      </c>
      <c r="E399" t="n">
        <v>28.49</v>
      </c>
      <c r="F399" t="n">
        <v>24.46</v>
      </c>
      <c r="G399" t="n">
        <v>54.36</v>
      </c>
      <c r="H399" t="n">
        <v>0.75</v>
      </c>
      <c r="I399" t="n">
        <v>27</v>
      </c>
      <c r="J399" t="n">
        <v>260.69</v>
      </c>
      <c r="K399" t="n">
        <v>58.47</v>
      </c>
      <c r="L399" t="n">
        <v>11</v>
      </c>
      <c r="M399" t="n">
        <v>25</v>
      </c>
      <c r="N399" t="n">
        <v>66.20999999999999</v>
      </c>
      <c r="O399" t="n">
        <v>32385.75</v>
      </c>
      <c r="P399" t="n">
        <v>392.36</v>
      </c>
      <c r="Q399" t="n">
        <v>452.6</v>
      </c>
      <c r="R399" t="n">
        <v>86.33</v>
      </c>
      <c r="S399" t="n">
        <v>57.64</v>
      </c>
      <c r="T399" t="n">
        <v>12169.15</v>
      </c>
      <c r="U399" t="n">
        <v>0.67</v>
      </c>
      <c r="V399" t="n">
        <v>0.87</v>
      </c>
      <c r="W399" t="n">
        <v>6.84</v>
      </c>
      <c r="X399" t="n">
        <v>0.74</v>
      </c>
      <c r="Y399" t="n">
        <v>1</v>
      </c>
      <c r="Z399" t="n">
        <v>10</v>
      </c>
    </row>
    <row r="400">
      <c r="A400" t="n">
        <v>41</v>
      </c>
      <c r="B400" t="n">
        <v>125</v>
      </c>
      <c r="C400" t="inlineStr">
        <is>
          <t xml:space="preserve">CONCLUIDO	</t>
        </is>
      </c>
      <c r="D400" t="n">
        <v>3.5163</v>
      </c>
      <c r="E400" t="n">
        <v>28.44</v>
      </c>
      <c r="F400" t="n">
        <v>24.45</v>
      </c>
      <c r="G400" t="n">
        <v>56.43</v>
      </c>
      <c r="H400" t="n">
        <v>0.77</v>
      </c>
      <c r="I400" t="n">
        <v>26</v>
      </c>
      <c r="J400" t="n">
        <v>261.15</v>
      </c>
      <c r="K400" t="n">
        <v>58.47</v>
      </c>
      <c r="L400" t="n">
        <v>11.25</v>
      </c>
      <c r="M400" t="n">
        <v>24</v>
      </c>
      <c r="N400" t="n">
        <v>66.43000000000001</v>
      </c>
      <c r="O400" t="n">
        <v>32442.95</v>
      </c>
      <c r="P400" t="n">
        <v>391.92</v>
      </c>
      <c r="Q400" t="n">
        <v>452.6</v>
      </c>
      <c r="R400" t="n">
        <v>86.01000000000001</v>
      </c>
      <c r="S400" t="n">
        <v>57.64</v>
      </c>
      <c r="T400" t="n">
        <v>12015.19</v>
      </c>
      <c r="U400" t="n">
        <v>0.67</v>
      </c>
      <c r="V400" t="n">
        <v>0.87</v>
      </c>
      <c r="W400" t="n">
        <v>6.84</v>
      </c>
      <c r="X400" t="n">
        <v>0.73</v>
      </c>
      <c r="Y400" t="n">
        <v>1</v>
      </c>
      <c r="Z400" t="n">
        <v>10</v>
      </c>
    </row>
    <row r="401">
      <c r="A401" t="n">
        <v>42</v>
      </c>
      <c r="B401" t="n">
        <v>125</v>
      </c>
      <c r="C401" t="inlineStr">
        <is>
          <t xml:space="preserve">CONCLUIDO	</t>
        </is>
      </c>
      <c r="D401" t="n">
        <v>3.5172</v>
      </c>
      <c r="E401" t="n">
        <v>28.43</v>
      </c>
      <c r="F401" t="n">
        <v>24.45</v>
      </c>
      <c r="G401" t="n">
        <v>56.42</v>
      </c>
      <c r="H401" t="n">
        <v>0.78</v>
      </c>
      <c r="I401" t="n">
        <v>26</v>
      </c>
      <c r="J401" t="n">
        <v>261.62</v>
      </c>
      <c r="K401" t="n">
        <v>58.47</v>
      </c>
      <c r="L401" t="n">
        <v>11.5</v>
      </c>
      <c r="M401" t="n">
        <v>24</v>
      </c>
      <c r="N401" t="n">
        <v>66.64</v>
      </c>
      <c r="O401" t="n">
        <v>32500.22</v>
      </c>
      <c r="P401" t="n">
        <v>391.68</v>
      </c>
      <c r="Q401" t="n">
        <v>452.59</v>
      </c>
      <c r="R401" t="n">
        <v>85.65000000000001</v>
      </c>
      <c r="S401" t="n">
        <v>57.64</v>
      </c>
      <c r="T401" t="n">
        <v>11831.56</v>
      </c>
      <c r="U401" t="n">
        <v>0.67</v>
      </c>
      <c r="V401" t="n">
        <v>0.87</v>
      </c>
      <c r="W401" t="n">
        <v>6.84</v>
      </c>
      <c r="X401" t="n">
        <v>0.72</v>
      </c>
      <c r="Y401" t="n">
        <v>1</v>
      </c>
      <c r="Z401" t="n">
        <v>10</v>
      </c>
    </row>
    <row r="402">
      <c r="A402" t="n">
        <v>43</v>
      </c>
      <c r="B402" t="n">
        <v>125</v>
      </c>
      <c r="C402" t="inlineStr">
        <is>
          <t xml:space="preserve">CONCLUIDO	</t>
        </is>
      </c>
      <c r="D402" t="n">
        <v>3.5258</v>
      </c>
      <c r="E402" t="n">
        <v>28.36</v>
      </c>
      <c r="F402" t="n">
        <v>24.42</v>
      </c>
      <c r="G402" t="n">
        <v>58.62</v>
      </c>
      <c r="H402" t="n">
        <v>0.8</v>
      </c>
      <c r="I402" t="n">
        <v>25</v>
      </c>
      <c r="J402" t="n">
        <v>262.08</v>
      </c>
      <c r="K402" t="n">
        <v>58.47</v>
      </c>
      <c r="L402" t="n">
        <v>11.75</v>
      </c>
      <c r="M402" t="n">
        <v>23</v>
      </c>
      <c r="N402" t="n">
        <v>66.86</v>
      </c>
      <c r="O402" t="n">
        <v>32557.58</v>
      </c>
      <c r="P402" t="n">
        <v>391.41</v>
      </c>
      <c r="Q402" t="n">
        <v>452.61</v>
      </c>
      <c r="R402" t="n">
        <v>85.26000000000001</v>
      </c>
      <c r="S402" t="n">
        <v>57.64</v>
      </c>
      <c r="T402" t="n">
        <v>11644.11</v>
      </c>
      <c r="U402" t="n">
        <v>0.68</v>
      </c>
      <c r="V402" t="n">
        <v>0.87</v>
      </c>
      <c r="W402" t="n">
        <v>6.83</v>
      </c>
      <c r="X402" t="n">
        <v>0.7</v>
      </c>
      <c r="Y402" t="n">
        <v>1</v>
      </c>
      <c r="Z402" t="n">
        <v>10</v>
      </c>
    </row>
    <row r="403">
      <c r="A403" t="n">
        <v>44</v>
      </c>
      <c r="B403" t="n">
        <v>125</v>
      </c>
      <c r="C403" t="inlineStr">
        <is>
          <t xml:space="preserve">CONCLUIDO	</t>
        </is>
      </c>
      <c r="D403" t="n">
        <v>3.525</v>
      </c>
      <c r="E403" t="n">
        <v>28.37</v>
      </c>
      <c r="F403" t="n">
        <v>24.43</v>
      </c>
      <c r="G403" t="n">
        <v>58.63</v>
      </c>
      <c r="H403" t="n">
        <v>0.8100000000000001</v>
      </c>
      <c r="I403" t="n">
        <v>25</v>
      </c>
      <c r="J403" t="n">
        <v>262.55</v>
      </c>
      <c r="K403" t="n">
        <v>58.47</v>
      </c>
      <c r="L403" t="n">
        <v>12</v>
      </c>
      <c r="M403" t="n">
        <v>23</v>
      </c>
      <c r="N403" t="n">
        <v>67.06999999999999</v>
      </c>
      <c r="O403" t="n">
        <v>32615.02</v>
      </c>
      <c r="P403" t="n">
        <v>391.5</v>
      </c>
      <c r="Q403" t="n">
        <v>452.58</v>
      </c>
      <c r="R403" t="n">
        <v>85.40000000000001</v>
      </c>
      <c r="S403" t="n">
        <v>57.64</v>
      </c>
      <c r="T403" t="n">
        <v>11711.57</v>
      </c>
      <c r="U403" t="n">
        <v>0.67</v>
      </c>
      <c r="V403" t="n">
        <v>0.87</v>
      </c>
      <c r="W403" t="n">
        <v>6.83</v>
      </c>
      <c r="X403" t="n">
        <v>0.71</v>
      </c>
      <c r="Y403" t="n">
        <v>1</v>
      </c>
      <c r="Z403" t="n">
        <v>10</v>
      </c>
    </row>
    <row r="404">
      <c r="A404" t="n">
        <v>45</v>
      </c>
      <c r="B404" t="n">
        <v>125</v>
      </c>
      <c r="C404" t="inlineStr">
        <is>
          <t xml:space="preserve">CONCLUIDO	</t>
        </is>
      </c>
      <c r="D404" t="n">
        <v>3.538</v>
      </c>
      <c r="E404" t="n">
        <v>28.26</v>
      </c>
      <c r="F404" t="n">
        <v>24.37</v>
      </c>
      <c r="G404" t="n">
        <v>60.94</v>
      </c>
      <c r="H404" t="n">
        <v>0.83</v>
      </c>
      <c r="I404" t="n">
        <v>24</v>
      </c>
      <c r="J404" t="n">
        <v>263.01</v>
      </c>
      <c r="K404" t="n">
        <v>58.47</v>
      </c>
      <c r="L404" t="n">
        <v>12.25</v>
      </c>
      <c r="M404" t="n">
        <v>22</v>
      </c>
      <c r="N404" t="n">
        <v>67.29000000000001</v>
      </c>
      <c r="O404" t="n">
        <v>32672.53</v>
      </c>
      <c r="P404" t="n">
        <v>390.52</v>
      </c>
      <c r="Q404" t="n">
        <v>452.58</v>
      </c>
      <c r="R404" t="n">
        <v>83.43000000000001</v>
      </c>
      <c r="S404" t="n">
        <v>57.64</v>
      </c>
      <c r="T404" t="n">
        <v>10734.01</v>
      </c>
      <c r="U404" t="n">
        <v>0.6899999999999999</v>
      </c>
      <c r="V404" t="n">
        <v>0.87</v>
      </c>
      <c r="W404" t="n">
        <v>6.83</v>
      </c>
      <c r="X404" t="n">
        <v>0.65</v>
      </c>
      <c r="Y404" t="n">
        <v>1</v>
      </c>
      <c r="Z404" t="n">
        <v>10</v>
      </c>
    </row>
    <row r="405">
      <c r="A405" t="n">
        <v>46</v>
      </c>
      <c r="B405" t="n">
        <v>125</v>
      </c>
      <c r="C405" t="inlineStr">
        <is>
          <t xml:space="preserve">CONCLUIDO	</t>
        </is>
      </c>
      <c r="D405" t="n">
        <v>3.5358</v>
      </c>
      <c r="E405" t="n">
        <v>28.28</v>
      </c>
      <c r="F405" t="n">
        <v>24.39</v>
      </c>
      <c r="G405" t="n">
        <v>60.98</v>
      </c>
      <c r="H405" t="n">
        <v>0.84</v>
      </c>
      <c r="I405" t="n">
        <v>24</v>
      </c>
      <c r="J405" t="n">
        <v>263.48</v>
      </c>
      <c r="K405" t="n">
        <v>58.47</v>
      </c>
      <c r="L405" t="n">
        <v>12.5</v>
      </c>
      <c r="M405" t="n">
        <v>22</v>
      </c>
      <c r="N405" t="n">
        <v>67.51000000000001</v>
      </c>
      <c r="O405" t="n">
        <v>32730.13</v>
      </c>
      <c r="P405" t="n">
        <v>390.78</v>
      </c>
      <c r="Q405" t="n">
        <v>452.57</v>
      </c>
      <c r="R405" t="n">
        <v>84.04000000000001</v>
      </c>
      <c r="S405" t="n">
        <v>57.64</v>
      </c>
      <c r="T405" t="n">
        <v>11036.59</v>
      </c>
      <c r="U405" t="n">
        <v>0.6899999999999999</v>
      </c>
      <c r="V405" t="n">
        <v>0.87</v>
      </c>
      <c r="W405" t="n">
        <v>6.84</v>
      </c>
      <c r="X405" t="n">
        <v>0.67</v>
      </c>
      <c r="Y405" t="n">
        <v>1</v>
      </c>
      <c r="Z405" t="n">
        <v>10</v>
      </c>
    </row>
    <row r="406">
      <c r="A406" t="n">
        <v>47</v>
      </c>
      <c r="B406" t="n">
        <v>125</v>
      </c>
      <c r="C406" t="inlineStr">
        <is>
          <t xml:space="preserve">CONCLUIDO	</t>
        </is>
      </c>
      <c r="D406" t="n">
        <v>3.5474</v>
      </c>
      <c r="E406" t="n">
        <v>28.19</v>
      </c>
      <c r="F406" t="n">
        <v>24.35</v>
      </c>
      <c r="G406" t="n">
        <v>63.51</v>
      </c>
      <c r="H406" t="n">
        <v>0.86</v>
      </c>
      <c r="I406" t="n">
        <v>23</v>
      </c>
      <c r="J406" t="n">
        <v>263.95</v>
      </c>
      <c r="K406" t="n">
        <v>58.47</v>
      </c>
      <c r="L406" t="n">
        <v>12.75</v>
      </c>
      <c r="M406" t="n">
        <v>21</v>
      </c>
      <c r="N406" t="n">
        <v>67.72</v>
      </c>
      <c r="O406" t="n">
        <v>32787.82</v>
      </c>
      <c r="P406" t="n">
        <v>389.85</v>
      </c>
      <c r="Q406" t="n">
        <v>452.62</v>
      </c>
      <c r="R406" t="n">
        <v>82.55</v>
      </c>
      <c r="S406" t="n">
        <v>57.64</v>
      </c>
      <c r="T406" t="n">
        <v>10296.33</v>
      </c>
      <c r="U406" t="n">
        <v>0.7</v>
      </c>
      <c r="V406" t="n">
        <v>0.87</v>
      </c>
      <c r="W406" t="n">
        <v>6.83</v>
      </c>
      <c r="X406" t="n">
        <v>0.62</v>
      </c>
      <c r="Y406" t="n">
        <v>1</v>
      </c>
      <c r="Z406" t="n">
        <v>10</v>
      </c>
    </row>
    <row r="407">
      <c r="A407" t="n">
        <v>48</v>
      </c>
      <c r="B407" t="n">
        <v>125</v>
      </c>
      <c r="C407" t="inlineStr">
        <is>
          <t xml:space="preserve">CONCLUIDO	</t>
        </is>
      </c>
      <c r="D407" t="n">
        <v>3.5484</v>
      </c>
      <c r="E407" t="n">
        <v>28.18</v>
      </c>
      <c r="F407" t="n">
        <v>24.34</v>
      </c>
      <c r="G407" t="n">
        <v>63.49</v>
      </c>
      <c r="H407" t="n">
        <v>0.87</v>
      </c>
      <c r="I407" t="n">
        <v>23</v>
      </c>
      <c r="J407" t="n">
        <v>264.42</v>
      </c>
      <c r="K407" t="n">
        <v>58.47</v>
      </c>
      <c r="L407" t="n">
        <v>13</v>
      </c>
      <c r="M407" t="n">
        <v>21</v>
      </c>
      <c r="N407" t="n">
        <v>67.94</v>
      </c>
      <c r="O407" t="n">
        <v>32845.58</v>
      </c>
      <c r="P407" t="n">
        <v>389.6</v>
      </c>
      <c r="Q407" t="n">
        <v>452.6</v>
      </c>
      <c r="R407" t="n">
        <v>82.2</v>
      </c>
      <c r="S407" t="n">
        <v>57.64</v>
      </c>
      <c r="T407" t="n">
        <v>10121.28</v>
      </c>
      <c r="U407" t="n">
        <v>0.7</v>
      </c>
      <c r="V407" t="n">
        <v>0.87</v>
      </c>
      <c r="W407" t="n">
        <v>6.83</v>
      </c>
      <c r="X407" t="n">
        <v>0.61</v>
      </c>
      <c r="Y407" t="n">
        <v>1</v>
      </c>
      <c r="Z407" t="n">
        <v>10</v>
      </c>
    </row>
    <row r="408">
      <c r="A408" t="n">
        <v>49</v>
      </c>
      <c r="B408" t="n">
        <v>125</v>
      </c>
      <c r="C408" t="inlineStr">
        <is>
          <t xml:space="preserve">CONCLUIDO	</t>
        </is>
      </c>
      <c r="D408" t="n">
        <v>3.5464</v>
      </c>
      <c r="E408" t="n">
        <v>28.2</v>
      </c>
      <c r="F408" t="n">
        <v>24.35</v>
      </c>
      <c r="G408" t="n">
        <v>63.53</v>
      </c>
      <c r="H408" t="n">
        <v>0.89</v>
      </c>
      <c r="I408" t="n">
        <v>23</v>
      </c>
      <c r="J408" t="n">
        <v>264.89</v>
      </c>
      <c r="K408" t="n">
        <v>58.47</v>
      </c>
      <c r="L408" t="n">
        <v>13.25</v>
      </c>
      <c r="M408" t="n">
        <v>21</v>
      </c>
      <c r="N408" t="n">
        <v>68.16</v>
      </c>
      <c r="O408" t="n">
        <v>32903.43</v>
      </c>
      <c r="P408" t="n">
        <v>389.64</v>
      </c>
      <c r="Q408" t="n">
        <v>452.67</v>
      </c>
      <c r="R408" t="n">
        <v>82.88</v>
      </c>
      <c r="S408" t="n">
        <v>57.64</v>
      </c>
      <c r="T408" t="n">
        <v>10464.4</v>
      </c>
      <c r="U408" t="n">
        <v>0.7</v>
      </c>
      <c r="V408" t="n">
        <v>0.87</v>
      </c>
      <c r="W408" t="n">
        <v>6.83</v>
      </c>
      <c r="X408" t="n">
        <v>0.63</v>
      </c>
      <c r="Y408" t="n">
        <v>1</v>
      </c>
      <c r="Z408" t="n">
        <v>10</v>
      </c>
    </row>
    <row r="409">
      <c r="A409" t="n">
        <v>50</v>
      </c>
      <c r="B409" t="n">
        <v>125</v>
      </c>
      <c r="C409" t="inlineStr">
        <is>
          <t xml:space="preserve">CONCLUIDO	</t>
        </is>
      </c>
      <c r="D409" t="n">
        <v>3.5562</v>
      </c>
      <c r="E409" t="n">
        <v>28.12</v>
      </c>
      <c r="F409" t="n">
        <v>24.32</v>
      </c>
      <c r="G409" t="n">
        <v>66.34</v>
      </c>
      <c r="H409" t="n">
        <v>0.91</v>
      </c>
      <c r="I409" t="n">
        <v>22</v>
      </c>
      <c r="J409" t="n">
        <v>265.36</v>
      </c>
      <c r="K409" t="n">
        <v>58.47</v>
      </c>
      <c r="L409" t="n">
        <v>13.5</v>
      </c>
      <c r="M409" t="n">
        <v>20</v>
      </c>
      <c r="N409" t="n">
        <v>68.38</v>
      </c>
      <c r="O409" t="n">
        <v>32961.36</v>
      </c>
      <c r="P409" t="n">
        <v>389.33</v>
      </c>
      <c r="Q409" t="n">
        <v>452.62</v>
      </c>
      <c r="R409" t="n">
        <v>81.54000000000001</v>
      </c>
      <c r="S409" t="n">
        <v>57.64</v>
      </c>
      <c r="T409" t="n">
        <v>9798.26</v>
      </c>
      <c r="U409" t="n">
        <v>0.71</v>
      </c>
      <c r="V409" t="n">
        <v>0.87</v>
      </c>
      <c r="W409" t="n">
        <v>6.84</v>
      </c>
      <c r="X409" t="n">
        <v>0.6</v>
      </c>
      <c r="Y409" t="n">
        <v>1</v>
      </c>
      <c r="Z409" t="n">
        <v>10</v>
      </c>
    </row>
    <row r="410">
      <c r="A410" t="n">
        <v>51</v>
      </c>
      <c r="B410" t="n">
        <v>125</v>
      </c>
      <c r="C410" t="inlineStr">
        <is>
          <t xml:space="preserve">CONCLUIDO	</t>
        </is>
      </c>
      <c r="D410" t="n">
        <v>3.5562</v>
      </c>
      <c r="E410" t="n">
        <v>28.12</v>
      </c>
      <c r="F410" t="n">
        <v>24.32</v>
      </c>
      <c r="G410" t="n">
        <v>66.34</v>
      </c>
      <c r="H410" t="n">
        <v>0.92</v>
      </c>
      <c r="I410" t="n">
        <v>22</v>
      </c>
      <c r="J410" t="n">
        <v>265.83</v>
      </c>
      <c r="K410" t="n">
        <v>58.47</v>
      </c>
      <c r="L410" t="n">
        <v>13.75</v>
      </c>
      <c r="M410" t="n">
        <v>20</v>
      </c>
      <c r="N410" t="n">
        <v>68.59999999999999</v>
      </c>
      <c r="O410" t="n">
        <v>33019.37</v>
      </c>
      <c r="P410" t="n">
        <v>389.19</v>
      </c>
      <c r="Q410" t="n">
        <v>452.66</v>
      </c>
      <c r="R410" t="n">
        <v>81.66</v>
      </c>
      <c r="S410" t="n">
        <v>57.64</v>
      </c>
      <c r="T410" t="n">
        <v>9859.290000000001</v>
      </c>
      <c r="U410" t="n">
        <v>0.71</v>
      </c>
      <c r="V410" t="n">
        <v>0.87</v>
      </c>
      <c r="W410" t="n">
        <v>6.83</v>
      </c>
      <c r="X410" t="n">
        <v>0.6</v>
      </c>
      <c r="Y410" t="n">
        <v>1</v>
      </c>
      <c r="Z410" t="n">
        <v>10</v>
      </c>
    </row>
    <row r="411">
      <c r="A411" t="n">
        <v>52</v>
      </c>
      <c r="B411" t="n">
        <v>125</v>
      </c>
      <c r="C411" t="inlineStr">
        <is>
          <t xml:space="preserve">CONCLUIDO	</t>
        </is>
      </c>
      <c r="D411" t="n">
        <v>3.5666</v>
      </c>
      <c r="E411" t="n">
        <v>28.04</v>
      </c>
      <c r="F411" t="n">
        <v>24.29</v>
      </c>
      <c r="G411" t="n">
        <v>69.40000000000001</v>
      </c>
      <c r="H411" t="n">
        <v>0.9399999999999999</v>
      </c>
      <c r="I411" t="n">
        <v>21</v>
      </c>
      <c r="J411" t="n">
        <v>266.3</v>
      </c>
      <c r="K411" t="n">
        <v>58.47</v>
      </c>
      <c r="L411" t="n">
        <v>14</v>
      </c>
      <c r="M411" t="n">
        <v>19</v>
      </c>
      <c r="N411" t="n">
        <v>68.81999999999999</v>
      </c>
      <c r="O411" t="n">
        <v>33077.47</v>
      </c>
      <c r="P411" t="n">
        <v>388.55</v>
      </c>
      <c r="Q411" t="n">
        <v>452.61</v>
      </c>
      <c r="R411" t="n">
        <v>80.63</v>
      </c>
      <c r="S411" t="n">
        <v>57.64</v>
      </c>
      <c r="T411" t="n">
        <v>9346.610000000001</v>
      </c>
      <c r="U411" t="n">
        <v>0.71</v>
      </c>
      <c r="V411" t="n">
        <v>0.87</v>
      </c>
      <c r="W411" t="n">
        <v>6.83</v>
      </c>
      <c r="X411" t="n">
        <v>0.5600000000000001</v>
      </c>
      <c r="Y411" t="n">
        <v>1</v>
      </c>
      <c r="Z411" t="n">
        <v>10</v>
      </c>
    </row>
    <row r="412">
      <c r="A412" t="n">
        <v>53</v>
      </c>
      <c r="B412" t="n">
        <v>125</v>
      </c>
      <c r="C412" t="inlineStr">
        <is>
          <t xml:space="preserve">CONCLUIDO	</t>
        </is>
      </c>
      <c r="D412" t="n">
        <v>3.5653</v>
      </c>
      <c r="E412" t="n">
        <v>28.05</v>
      </c>
      <c r="F412" t="n">
        <v>24.3</v>
      </c>
      <c r="G412" t="n">
        <v>69.43000000000001</v>
      </c>
      <c r="H412" t="n">
        <v>0.95</v>
      </c>
      <c r="I412" t="n">
        <v>21</v>
      </c>
      <c r="J412" t="n">
        <v>266.77</v>
      </c>
      <c r="K412" t="n">
        <v>58.47</v>
      </c>
      <c r="L412" t="n">
        <v>14.25</v>
      </c>
      <c r="M412" t="n">
        <v>19</v>
      </c>
      <c r="N412" t="n">
        <v>69.04000000000001</v>
      </c>
      <c r="O412" t="n">
        <v>33135.65</v>
      </c>
      <c r="P412" t="n">
        <v>388.85</v>
      </c>
      <c r="Q412" t="n">
        <v>452.65</v>
      </c>
      <c r="R412" t="n">
        <v>80.88</v>
      </c>
      <c r="S412" t="n">
        <v>57.64</v>
      </c>
      <c r="T412" t="n">
        <v>9473.92</v>
      </c>
      <c r="U412" t="n">
        <v>0.71</v>
      </c>
      <c r="V412" t="n">
        <v>0.87</v>
      </c>
      <c r="W412" t="n">
        <v>6.83</v>
      </c>
      <c r="X412" t="n">
        <v>0.57</v>
      </c>
      <c r="Y412" t="n">
        <v>1</v>
      </c>
      <c r="Z412" t="n">
        <v>10</v>
      </c>
    </row>
    <row r="413">
      <c r="A413" t="n">
        <v>54</v>
      </c>
      <c r="B413" t="n">
        <v>125</v>
      </c>
      <c r="C413" t="inlineStr">
        <is>
          <t xml:space="preserve">CONCLUIDO	</t>
        </is>
      </c>
      <c r="D413" t="n">
        <v>3.5656</v>
      </c>
      <c r="E413" t="n">
        <v>28.05</v>
      </c>
      <c r="F413" t="n">
        <v>24.3</v>
      </c>
      <c r="G413" t="n">
        <v>69.42</v>
      </c>
      <c r="H413" t="n">
        <v>0.97</v>
      </c>
      <c r="I413" t="n">
        <v>21</v>
      </c>
      <c r="J413" t="n">
        <v>267.24</v>
      </c>
      <c r="K413" t="n">
        <v>58.47</v>
      </c>
      <c r="L413" t="n">
        <v>14.5</v>
      </c>
      <c r="M413" t="n">
        <v>19</v>
      </c>
      <c r="N413" t="n">
        <v>69.27</v>
      </c>
      <c r="O413" t="n">
        <v>33193.92</v>
      </c>
      <c r="P413" t="n">
        <v>388.5</v>
      </c>
      <c r="Q413" t="n">
        <v>452.56</v>
      </c>
      <c r="R413" t="n">
        <v>81.03</v>
      </c>
      <c r="S413" t="n">
        <v>57.64</v>
      </c>
      <c r="T413" t="n">
        <v>9550.290000000001</v>
      </c>
      <c r="U413" t="n">
        <v>0.71</v>
      </c>
      <c r="V413" t="n">
        <v>0.87</v>
      </c>
      <c r="W413" t="n">
        <v>6.83</v>
      </c>
      <c r="X413" t="n">
        <v>0.57</v>
      </c>
      <c r="Y413" t="n">
        <v>1</v>
      </c>
      <c r="Z413" t="n">
        <v>10</v>
      </c>
    </row>
    <row r="414">
      <c r="A414" t="n">
        <v>55</v>
      </c>
      <c r="B414" t="n">
        <v>125</v>
      </c>
      <c r="C414" t="inlineStr">
        <is>
          <t xml:space="preserve">CONCLUIDO	</t>
        </is>
      </c>
      <c r="D414" t="n">
        <v>3.5753</v>
      </c>
      <c r="E414" t="n">
        <v>27.97</v>
      </c>
      <c r="F414" t="n">
        <v>24.27</v>
      </c>
      <c r="G414" t="n">
        <v>72.81</v>
      </c>
      <c r="H414" t="n">
        <v>0.98</v>
      </c>
      <c r="I414" t="n">
        <v>20</v>
      </c>
      <c r="J414" t="n">
        <v>267.71</v>
      </c>
      <c r="K414" t="n">
        <v>58.47</v>
      </c>
      <c r="L414" t="n">
        <v>14.75</v>
      </c>
      <c r="M414" t="n">
        <v>18</v>
      </c>
      <c r="N414" t="n">
        <v>69.48999999999999</v>
      </c>
      <c r="O414" t="n">
        <v>33252.27</v>
      </c>
      <c r="P414" t="n">
        <v>387.75</v>
      </c>
      <c r="Q414" t="n">
        <v>452.58</v>
      </c>
      <c r="R414" t="n">
        <v>79.97</v>
      </c>
      <c r="S414" t="n">
        <v>57.64</v>
      </c>
      <c r="T414" t="n">
        <v>9020.809999999999</v>
      </c>
      <c r="U414" t="n">
        <v>0.72</v>
      </c>
      <c r="V414" t="n">
        <v>0.87</v>
      </c>
      <c r="W414" t="n">
        <v>6.83</v>
      </c>
      <c r="X414" t="n">
        <v>0.54</v>
      </c>
      <c r="Y414" t="n">
        <v>1</v>
      </c>
      <c r="Z414" t="n">
        <v>10</v>
      </c>
    </row>
    <row r="415">
      <c r="A415" t="n">
        <v>56</v>
      </c>
      <c r="B415" t="n">
        <v>125</v>
      </c>
      <c r="C415" t="inlineStr">
        <is>
          <t xml:space="preserve">CONCLUIDO	</t>
        </is>
      </c>
      <c r="D415" t="n">
        <v>3.5759</v>
      </c>
      <c r="E415" t="n">
        <v>27.96</v>
      </c>
      <c r="F415" t="n">
        <v>24.26</v>
      </c>
      <c r="G415" t="n">
        <v>72.79000000000001</v>
      </c>
      <c r="H415" t="n">
        <v>1</v>
      </c>
      <c r="I415" t="n">
        <v>20</v>
      </c>
      <c r="J415" t="n">
        <v>268.19</v>
      </c>
      <c r="K415" t="n">
        <v>58.47</v>
      </c>
      <c r="L415" t="n">
        <v>15</v>
      </c>
      <c r="M415" t="n">
        <v>18</v>
      </c>
      <c r="N415" t="n">
        <v>69.70999999999999</v>
      </c>
      <c r="O415" t="n">
        <v>33310.7</v>
      </c>
      <c r="P415" t="n">
        <v>388.06</v>
      </c>
      <c r="Q415" t="n">
        <v>452.63</v>
      </c>
      <c r="R415" t="n">
        <v>79.86</v>
      </c>
      <c r="S415" t="n">
        <v>57.64</v>
      </c>
      <c r="T415" t="n">
        <v>8969.98</v>
      </c>
      <c r="U415" t="n">
        <v>0.72</v>
      </c>
      <c r="V415" t="n">
        <v>0.87</v>
      </c>
      <c r="W415" t="n">
        <v>6.83</v>
      </c>
      <c r="X415" t="n">
        <v>0.54</v>
      </c>
      <c r="Y415" t="n">
        <v>1</v>
      </c>
      <c r="Z415" t="n">
        <v>10</v>
      </c>
    </row>
    <row r="416">
      <c r="A416" t="n">
        <v>57</v>
      </c>
      <c r="B416" t="n">
        <v>125</v>
      </c>
      <c r="C416" t="inlineStr">
        <is>
          <t xml:space="preserve">CONCLUIDO	</t>
        </is>
      </c>
      <c r="D416" t="n">
        <v>3.5763</v>
      </c>
      <c r="E416" t="n">
        <v>27.96</v>
      </c>
      <c r="F416" t="n">
        <v>24.26</v>
      </c>
      <c r="G416" t="n">
        <v>72.78</v>
      </c>
      <c r="H416" t="n">
        <v>1.01</v>
      </c>
      <c r="I416" t="n">
        <v>20</v>
      </c>
      <c r="J416" t="n">
        <v>268.66</v>
      </c>
      <c r="K416" t="n">
        <v>58.47</v>
      </c>
      <c r="L416" t="n">
        <v>15.25</v>
      </c>
      <c r="M416" t="n">
        <v>18</v>
      </c>
      <c r="N416" t="n">
        <v>69.94</v>
      </c>
      <c r="O416" t="n">
        <v>33369.22</v>
      </c>
      <c r="P416" t="n">
        <v>387.32</v>
      </c>
      <c r="Q416" t="n">
        <v>452.61</v>
      </c>
      <c r="R416" t="n">
        <v>79.56</v>
      </c>
      <c r="S416" t="n">
        <v>57.64</v>
      </c>
      <c r="T416" t="n">
        <v>8817.67</v>
      </c>
      <c r="U416" t="n">
        <v>0.72</v>
      </c>
      <c r="V416" t="n">
        <v>0.87</v>
      </c>
      <c r="W416" t="n">
        <v>6.83</v>
      </c>
      <c r="X416" t="n">
        <v>0.54</v>
      </c>
      <c r="Y416" t="n">
        <v>1</v>
      </c>
      <c r="Z416" t="n">
        <v>10</v>
      </c>
    </row>
    <row r="417">
      <c r="A417" t="n">
        <v>58</v>
      </c>
      <c r="B417" t="n">
        <v>125</v>
      </c>
      <c r="C417" t="inlineStr">
        <is>
          <t xml:space="preserve">CONCLUIDO	</t>
        </is>
      </c>
      <c r="D417" t="n">
        <v>3.5835</v>
      </c>
      <c r="E417" t="n">
        <v>27.91</v>
      </c>
      <c r="F417" t="n">
        <v>24.25</v>
      </c>
      <c r="G417" t="n">
        <v>76.58</v>
      </c>
      <c r="H417" t="n">
        <v>1.03</v>
      </c>
      <c r="I417" t="n">
        <v>19</v>
      </c>
      <c r="J417" t="n">
        <v>269.14</v>
      </c>
      <c r="K417" t="n">
        <v>58.47</v>
      </c>
      <c r="L417" t="n">
        <v>15.5</v>
      </c>
      <c r="M417" t="n">
        <v>17</v>
      </c>
      <c r="N417" t="n">
        <v>70.16</v>
      </c>
      <c r="O417" t="n">
        <v>33427.83</v>
      </c>
      <c r="P417" t="n">
        <v>387.01</v>
      </c>
      <c r="Q417" t="n">
        <v>452.64</v>
      </c>
      <c r="R417" t="n">
        <v>79.5</v>
      </c>
      <c r="S417" t="n">
        <v>57.64</v>
      </c>
      <c r="T417" t="n">
        <v>8795.459999999999</v>
      </c>
      <c r="U417" t="n">
        <v>0.73</v>
      </c>
      <c r="V417" t="n">
        <v>0.87</v>
      </c>
      <c r="W417" t="n">
        <v>6.83</v>
      </c>
      <c r="X417" t="n">
        <v>0.53</v>
      </c>
      <c r="Y417" t="n">
        <v>1</v>
      </c>
      <c r="Z417" t="n">
        <v>10</v>
      </c>
    </row>
    <row r="418">
      <c r="A418" t="n">
        <v>59</v>
      </c>
      <c r="B418" t="n">
        <v>125</v>
      </c>
      <c r="C418" t="inlineStr">
        <is>
          <t xml:space="preserve">CONCLUIDO	</t>
        </is>
      </c>
      <c r="D418" t="n">
        <v>3.5854</v>
      </c>
      <c r="E418" t="n">
        <v>27.89</v>
      </c>
      <c r="F418" t="n">
        <v>24.24</v>
      </c>
      <c r="G418" t="n">
        <v>76.54000000000001</v>
      </c>
      <c r="H418" t="n">
        <v>1.04</v>
      </c>
      <c r="I418" t="n">
        <v>19</v>
      </c>
      <c r="J418" t="n">
        <v>269.61</v>
      </c>
      <c r="K418" t="n">
        <v>58.47</v>
      </c>
      <c r="L418" t="n">
        <v>15.75</v>
      </c>
      <c r="M418" t="n">
        <v>17</v>
      </c>
      <c r="N418" t="n">
        <v>70.39</v>
      </c>
      <c r="O418" t="n">
        <v>33486.53</v>
      </c>
      <c r="P418" t="n">
        <v>387.09</v>
      </c>
      <c r="Q418" t="n">
        <v>452.57</v>
      </c>
      <c r="R418" t="n">
        <v>78.97</v>
      </c>
      <c r="S418" t="n">
        <v>57.64</v>
      </c>
      <c r="T418" t="n">
        <v>8525.49</v>
      </c>
      <c r="U418" t="n">
        <v>0.73</v>
      </c>
      <c r="V418" t="n">
        <v>0.87</v>
      </c>
      <c r="W418" t="n">
        <v>6.83</v>
      </c>
      <c r="X418" t="n">
        <v>0.51</v>
      </c>
      <c r="Y418" t="n">
        <v>1</v>
      </c>
      <c r="Z418" t="n">
        <v>10</v>
      </c>
    </row>
    <row r="419">
      <c r="A419" t="n">
        <v>60</v>
      </c>
      <c r="B419" t="n">
        <v>125</v>
      </c>
      <c r="C419" t="inlineStr">
        <is>
          <t xml:space="preserve">CONCLUIDO	</t>
        </is>
      </c>
      <c r="D419" t="n">
        <v>3.5842</v>
      </c>
      <c r="E419" t="n">
        <v>27.9</v>
      </c>
      <c r="F419" t="n">
        <v>24.25</v>
      </c>
      <c r="G419" t="n">
        <v>76.56999999999999</v>
      </c>
      <c r="H419" t="n">
        <v>1.05</v>
      </c>
      <c r="I419" t="n">
        <v>19</v>
      </c>
      <c r="J419" t="n">
        <v>270.09</v>
      </c>
      <c r="K419" t="n">
        <v>58.47</v>
      </c>
      <c r="L419" t="n">
        <v>16</v>
      </c>
      <c r="M419" t="n">
        <v>17</v>
      </c>
      <c r="N419" t="n">
        <v>70.62</v>
      </c>
      <c r="O419" t="n">
        <v>33545.31</v>
      </c>
      <c r="P419" t="n">
        <v>387.26</v>
      </c>
      <c r="Q419" t="n">
        <v>452.58</v>
      </c>
      <c r="R419" t="n">
        <v>79.31999999999999</v>
      </c>
      <c r="S419" t="n">
        <v>57.64</v>
      </c>
      <c r="T419" t="n">
        <v>8700.5</v>
      </c>
      <c r="U419" t="n">
        <v>0.73</v>
      </c>
      <c r="V419" t="n">
        <v>0.87</v>
      </c>
      <c r="W419" t="n">
        <v>6.83</v>
      </c>
      <c r="X419" t="n">
        <v>0.52</v>
      </c>
      <c r="Y419" t="n">
        <v>1</v>
      </c>
      <c r="Z419" t="n">
        <v>10</v>
      </c>
    </row>
    <row r="420">
      <c r="A420" t="n">
        <v>61</v>
      </c>
      <c r="B420" t="n">
        <v>125</v>
      </c>
      <c r="C420" t="inlineStr">
        <is>
          <t xml:space="preserve">CONCLUIDO	</t>
        </is>
      </c>
      <c r="D420" t="n">
        <v>3.5849</v>
      </c>
      <c r="E420" t="n">
        <v>27.89</v>
      </c>
      <c r="F420" t="n">
        <v>24.24</v>
      </c>
      <c r="G420" t="n">
        <v>76.55</v>
      </c>
      <c r="H420" t="n">
        <v>1.07</v>
      </c>
      <c r="I420" t="n">
        <v>19</v>
      </c>
      <c r="J420" t="n">
        <v>270.57</v>
      </c>
      <c r="K420" t="n">
        <v>58.47</v>
      </c>
      <c r="L420" t="n">
        <v>16.25</v>
      </c>
      <c r="M420" t="n">
        <v>17</v>
      </c>
      <c r="N420" t="n">
        <v>70.84</v>
      </c>
      <c r="O420" t="n">
        <v>33604.17</v>
      </c>
      <c r="P420" t="n">
        <v>386.81</v>
      </c>
      <c r="Q420" t="n">
        <v>452.58</v>
      </c>
      <c r="R420" t="n">
        <v>79.27</v>
      </c>
      <c r="S420" t="n">
        <v>57.64</v>
      </c>
      <c r="T420" t="n">
        <v>8678.549999999999</v>
      </c>
      <c r="U420" t="n">
        <v>0.73</v>
      </c>
      <c r="V420" t="n">
        <v>0.87</v>
      </c>
      <c r="W420" t="n">
        <v>6.82</v>
      </c>
      <c r="X420" t="n">
        <v>0.52</v>
      </c>
      <c r="Y420" t="n">
        <v>1</v>
      </c>
      <c r="Z420" t="n">
        <v>10</v>
      </c>
    </row>
    <row r="421">
      <c r="A421" t="n">
        <v>62</v>
      </c>
      <c r="B421" t="n">
        <v>125</v>
      </c>
      <c r="C421" t="inlineStr">
        <is>
          <t xml:space="preserve">CONCLUIDO	</t>
        </is>
      </c>
      <c r="D421" t="n">
        <v>3.5956</v>
      </c>
      <c r="E421" t="n">
        <v>27.81</v>
      </c>
      <c r="F421" t="n">
        <v>24.2</v>
      </c>
      <c r="G421" t="n">
        <v>80.68000000000001</v>
      </c>
      <c r="H421" t="n">
        <v>1.08</v>
      </c>
      <c r="I421" t="n">
        <v>18</v>
      </c>
      <c r="J421" t="n">
        <v>271.05</v>
      </c>
      <c r="K421" t="n">
        <v>58.47</v>
      </c>
      <c r="L421" t="n">
        <v>16.5</v>
      </c>
      <c r="M421" t="n">
        <v>16</v>
      </c>
      <c r="N421" t="n">
        <v>71.06999999999999</v>
      </c>
      <c r="O421" t="n">
        <v>33663.13</v>
      </c>
      <c r="P421" t="n">
        <v>386.63</v>
      </c>
      <c r="Q421" t="n">
        <v>452.66</v>
      </c>
      <c r="R421" t="n">
        <v>78.12</v>
      </c>
      <c r="S421" t="n">
        <v>57.64</v>
      </c>
      <c r="T421" t="n">
        <v>8109.92</v>
      </c>
      <c r="U421" t="n">
        <v>0.74</v>
      </c>
      <c r="V421" t="n">
        <v>0.88</v>
      </c>
      <c r="W421" t="n">
        <v>6.82</v>
      </c>
      <c r="X421" t="n">
        <v>0.48</v>
      </c>
      <c r="Y421" t="n">
        <v>1</v>
      </c>
      <c r="Z421" t="n">
        <v>10</v>
      </c>
    </row>
    <row r="422">
      <c r="A422" t="n">
        <v>63</v>
      </c>
      <c r="B422" t="n">
        <v>125</v>
      </c>
      <c r="C422" t="inlineStr">
        <is>
          <t xml:space="preserve">CONCLUIDO	</t>
        </is>
      </c>
      <c r="D422" t="n">
        <v>3.5936</v>
      </c>
      <c r="E422" t="n">
        <v>27.83</v>
      </c>
      <c r="F422" t="n">
        <v>24.22</v>
      </c>
      <c r="G422" t="n">
        <v>80.73999999999999</v>
      </c>
      <c r="H422" t="n">
        <v>1.1</v>
      </c>
      <c r="I422" t="n">
        <v>18</v>
      </c>
      <c r="J422" t="n">
        <v>271.52</v>
      </c>
      <c r="K422" t="n">
        <v>58.47</v>
      </c>
      <c r="L422" t="n">
        <v>16.75</v>
      </c>
      <c r="M422" t="n">
        <v>16</v>
      </c>
      <c r="N422" t="n">
        <v>71.3</v>
      </c>
      <c r="O422" t="n">
        <v>33722.17</v>
      </c>
      <c r="P422" t="n">
        <v>386.88</v>
      </c>
      <c r="Q422" t="n">
        <v>452.62</v>
      </c>
      <c r="R422" t="n">
        <v>78.41</v>
      </c>
      <c r="S422" t="n">
        <v>57.64</v>
      </c>
      <c r="T422" t="n">
        <v>8254.209999999999</v>
      </c>
      <c r="U422" t="n">
        <v>0.74</v>
      </c>
      <c r="V422" t="n">
        <v>0.88</v>
      </c>
      <c r="W422" t="n">
        <v>6.83</v>
      </c>
      <c r="X422" t="n">
        <v>0.5</v>
      </c>
      <c r="Y422" t="n">
        <v>1</v>
      </c>
      <c r="Z422" t="n">
        <v>10</v>
      </c>
    </row>
    <row r="423">
      <c r="A423" t="n">
        <v>64</v>
      </c>
      <c r="B423" t="n">
        <v>125</v>
      </c>
      <c r="C423" t="inlineStr">
        <is>
          <t xml:space="preserve">CONCLUIDO	</t>
        </is>
      </c>
      <c r="D423" t="n">
        <v>3.596</v>
      </c>
      <c r="E423" t="n">
        <v>27.81</v>
      </c>
      <c r="F423" t="n">
        <v>24.2</v>
      </c>
      <c r="G423" t="n">
        <v>80.67</v>
      </c>
      <c r="H423" t="n">
        <v>1.11</v>
      </c>
      <c r="I423" t="n">
        <v>18</v>
      </c>
      <c r="J423" t="n">
        <v>272</v>
      </c>
      <c r="K423" t="n">
        <v>58.47</v>
      </c>
      <c r="L423" t="n">
        <v>17</v>
      </c>
      <c r="M423" t="n">
        <v>16</v>
      </c>
      <c r="N423" t="n">
        <v>71.53</v>
      </c>
      <c r="O423" t="n">
        <v>33781.3</v>
      </c>
      <c r="P423" t="n">
        <v>386.25</v>
      </c>
      <c r="Q423" t="n">
        <v>452.61</v>
      </c>
      <c r="R423" t="n">
        <v>77.7</v>
      </c>
      <c r="S423" t="n">
        <v>57.64</v>
      </c>
      <c r="T423" t="n">
        <v>7897.77</v>
      </c>
      <c r="U423" t="n">
        <v>0.74</v>
      </c>
      <c r="V423" t="n">
        <v>0.88</v>
      </c>
      <c r="W423" t="n">
        <v>6.83</v>
      </c>
      <c r="X423" t="n">
        <v>0.48</v>
      </c>
      <c r="Y423" t="n">
        <v>1</v>
      </c>
      <c r="Z423" t="n">
        <v>10</v>
      </c>
    </row>
    <row r="424">
      <c r="A424" t="n">
        <v>65</v>
      </c>
      <c r="B424" t="n">
        <v>125</v>
      </c>
      <c r="C424" t="inlineStr">
        <is>
          <t xml:space="preserve">CONCLUIDO	</t>
        </is>
      </c>
      <c r="D424" t="n">
        <v>3.606</v>
      </c>
      <c r="E424" t="n">
        <v>27.73</v>
      </c>
      <c r="F424" t="n">
        <v>24.17</v>
      </c>
      <c r="G424" t="n">
        <v>85.31</v>
      </c>
      <c r="H424" t="n">
        <v>1.13</v>
      </c>
      <c r="I424" t="n">
        <v>17</v>
      </c>
      <c r="J424" t="n">
        <v>272.48</v>
      </c>
      <c r="K424" t="n">
        <v>58.47</v>
      </c>
      <c r="L424" t="n">
        <v>17.25</v>
      </c>
      <c r="M424" t="n">
        <v>15</v>
      </c>
      <c r="N424" t="n">
        <v>71.76000000000001</v>
      </c>
      <c r="O424" t="n">
        <v>33840.65</v>
      </c>
      <c r="P424" t="n">
        <v>385.19</v>
      </c>
      <c r="Q424" t="n">
        <v>452.59</v>
      </c>
      <c r="R424" t="n">
        <v>76.91</v>
      </c>
      <c r="S424" t="n">
        <v>57.64</v>
      </c>
      <c r="T424" t="n">
        <v>7509.72</v>
      </c>
      <c r="U424" t="n">
        <v>0.75</v>
      </c>
      <c r="V424" t="n">
        <v>0.88</v>
      </c>
      <c r="W424" t="n">
        <v>6.82</v>
      </c>
      <c r="X424" t="n">
        <v>0.45</v>
      </c>
      <c r="Y424" t="n">
        <v>1</v>
      </c>
      <c r="Z424" t="n">
        <v>10</v>
      </c>
    </row>
    <row r="425">
      <c r="A425" t="n">
        <v>66</v>
      </c>
      <c r="B425" t="n">
        <v>125</v>
      </c>
      <c r="C425" t="inlineStr">
        <is>
          <t xml:space="preserve">CONCLUIDO	</t>
        </is>
      </c>
      <c r="D425" t="n">
        <v>3.6072</v>
      </c>
      <c r="E425" t="n">
        <v>27.72</v>
      </c>
      <c r="F425" t="n">
        <v>24.16</v>
      </c>
      <c r="G425" t="n">
        <v>85.28</v>
      </c>
      <c r="H425" t="n">
        <v>1.14</v>
      </c>
      <c r="I425" t="n">
        <v>17</v>
      </c>
      <c r="J425" t="n">
        <v>272.97</v>
      </c>
      <c r="K425" t="n">
        <v>58.47</v>
      </c>
      <c r="L425" t="n">
        <v>17.5</v>
      </c>
      <c r="M425" t="n">
        <v>15</v>
      </c>
      <c r="N425" t="n">
        <v>71.98999999999999</v>
      </c>
      <c r="O425" t="n">
        <v>33899.96</v>
      </c>
      <c r="P425" t="n">
        <v>385.41</v>
      </c>
      <c r="Q425" t="n">
        <v>452.62</v>
      </c>
      <c r="R425" t="n">
        <v>76.59</v>
      </c>
      <c r="S425" t="n">
        <v>57.64</v>
      </c>
      <c r="T425" t="n">
        <v>7347.27</v>
      </c>
      <c r="U425" t="n">
        <v>0.75</v>
      </c>
      <c r="V425" t="n">
        <v>0.88</v>
      </c>
      <c r="W425" t="n">
        <v>6.82</v>
      </c>
      <c r="X425" t="n">
        <v>0.44</v>
      </c>
      <c r="Y425" t="n">
        <v>1</v>
      </c>
      <c r="Z425" t="n">
        <v>10</v>
      </c>
    </row>
    <row r="426">
      <c r="A426" t="n">
        <v>67</v>
      </c>
      <c r="B426" t="n">
        <v>125</v>
      </c>
      <c r="C426" t="inlineStr">
        <is>
          <t xml:space="preserve">CONCLUIDO	</t>
        </is>
      </c>
      <c r="D426" t="n">
        <v>3.6065</v>
      </c>
      <c r="E426" t="n">
        <v>27.73</v>
      </c>
      <c r="F426" t="n">
        <v>24.17</v>
      </c>
      <c r="G426" t="n">
        <v>85.3</v>
      </c>
      <c r="H426" t="n">
        <v>1.16</v>
      </c>
      <c r="I426" t="n">
        <v>17</v>
      </c>
      <c r="J426" t="n">
        <v>273.45</v>
      </c>
      <c r="K426" t="n">
        <v>58.47</v>
      </c>
      <c r="L426" t="n">
        <v>17.75</v>
      </c>
      <c r="M426" t="n">
        <v>15</v>
      </c>
      <c r="N426" t="n">
        <v>72.22</v>
      </c>
      <c r="O426" t="n">
        <v>33959.36</v>
      </c>
      <c r="P426" t="n">
        <v>385.77</v>
      </c>
      <c r="Q426" t="n">
        <v>452.59</v>
      </c>
      <c r="R426" t="n">
        <v>76.79000000000001</v>
      </c>
      <c r="S426" t="n">
        <v>57.64</v>
      </c>
      <c r="T426" t="n">
        <v>7446.75</v>
      </c>
      <c r="U426" t="n">
        <v>0.75</v>
      </c>
      <c r="V426" t="n">
        <v>0.88</v>
      </c>
      <c r="W426" t="n">
        <v>6.82</v>
      </c>
      <c r="X426" t="n">
        <v>0.44</v>
      </c>
      <c r="Y426" t="n">
        <v>1</v>
      </c>
      <c r="Z426" t="n">
        <v>10</v>
      </c>
    </row>
    <row r="427">
      <c r="A427" t="n">
        <v>68</v>
      </c>
      <c r="B427" t="n">
        <v>125</v>
      </c>
      <c r="C427" t="inlineStr">
        <is>
          <t xml:space="preserve">CONCLUIDO	</t>
        </is>
      </c>
      <c r="D427" t="n">
        <v>3.6039</v>
      </c>
      <c r="E427" t="n">
        <v>27.75</v>
      </c>
      <c r="F427" t="n">
        <v>24.19</v>
      </c>
      <c r="G427" t="n">
        <v>85.37</v>
      </c>
      <c r="H427" t="n">
        <v>1.17</v>
      </c>
      <c r="I427" t="n">
        <v>17</v>
      </c>
      <c r="J427" t="n">
        <v>273.93</v>
      </c>
      <c r="K427" t="n">
        <v>58.47</v>
      </c>
      <c r="L427" t="n">
        <v>18</v>
      </c>
      <c r="M427" t="n">
        <v>15</v>
      </c>
      <c r="N427" t="n">
        <v>72.45999999999999</v>
      </c>
      <c r="O427" t="n">
        <v>34018.85</v>
      </c>
      <c r="P427" t="n">
        <v>386.1</v>
      </c>
      <c r="Q427" t="n">
        <v>452.56</v>
      </c>
      <c r="R427" t="n">
        <v>77.23999999999999</v>
      </c>
      <c r="S427" t="n">
        <v>57.64</v>
      </c>
      <c r="T427" t="n">
        <v>7674.86</v>
      </c>
      <c r="U427" t="n">
        <v>0.75</v>
      </c>
      <c r="V427" t="n">
        <v>0.88</v>
      </c>
      <c r="W427" t="n">
        <v>6.83</v>
      </c>
      <c r="X427" t="n">
        <v>0.46</v>
      </c>
      <c r="Y427" t="n">
        <v>1</v>
      </c>
      <c r="Z427" t="n">
        <v>10</v>
      </c>
    </row>
    <row r="428">
      <c r="A428" t="n">
        <v>69</v>
      </c>
      <c r="B428" t="n">
        <v>125</v>
      </c>
      <c r="C428" t="inlineStr">
        <is>
          <t xml:space="preserve">CONCLUIDO	</t>
        </is>
      </c>
      <c r="D428" t="n">
        <v>3.6037</v>
      </c>
      <c r="E428" t="n">
        <v>27.75</v>
      </c>
      <c r="F428" t="n">
        <v>24.19</v>
      </c>
      <c r="G428" t="n">
        <v>85.37</v>
      </c>
      <c r="H428" t="n">
        <v>1.18</v>
      </c>
      <c r="I428" t="n">
        <v>17</v>
      </c>
      <c r="J428" t="n">
        <v>274.41</v>
      </c>
      <c r="K428" t="n">
        <v>58.47</v>
      </c>
      <c r="L428" t="n">
        <v>18.25</v>
      </c>
      <c r="M428" t="n">
        <v>15</v>
      </c>
      <c r="N428" t="n">
        <v>72.69</v>
      </c>
      <c r="O428" t="n">
        <v>34078.44</v>
      </c>
      <c r="P428" t="n">
        <v>385.77</v>
      </c>
      <c r="Q428" t="n">
        <v>452.59</v>
      </c>
      <c r="R428" t="n">
        <v>77.42</v>
      </c>
      <c r="S428" t="n">
        <v>57.64</v>
      </c>
      <c r="T428" t="n">
        <v>7761.51</v>
      </c>
      <c r="U428" t="n">
        <v>0.74</v>
      </c>
      <c r="V428" t="n">
        <v>0.88</v>
      </c>
      <c r="W428" t="n">
        <v>6.82</v>
      </c>
      <c r="X428" t="n">
        <v>0.46</v>
      </c>
      <c r="Y428" t="n">
        <v>1</v>
      </c>
      <c r="Z428" t="n">
        <v>10</v>
      </c>
    </row>
    <row r="429">
      <c r="A429" t="n">
        <v>70</v>
      </c>
      <c r="B429" t="n">
        <v>125</v>
      </c>
      <c r="C429" t="inlineStr">
        <is>
          <t xml:space="preserve">CONCLUIDO	</t>
        </is>
      </c>
      <c r="D429" t="n">
        <v>3.6135</v>
      </c>
      <c r="E429" t="n">
        <v>27.67</v>
      </c>
      <c r="F429" t="n">
        <v>24.16</v>
      </c>
      <c r="G429" t="n">
        <v>90.61</v>
      </c>
      <c r="H429" t="n">
        <v>1.2</v>
      </c>
      <c r="I429" t="n">
        <v>16</v>
      </c>
      <c r="J429" t="n">
        <v>274.9</v>
      </c>
      <c r="K429" t="n">
        <v>58.47</v>
      </c>
      <c r="L429" t="n">
        <v>18.5</v>
      </c>
      <c r="M429" t="n">
        <v>14</v>
      </c>
      <c r="N429" t="n">
        <v>72.92</v>
      </c>
      <c r="O429" t="n">
        <v>34138.11</v>
      </c>
      <c r="P429" t="n">
        <v>385.31</v>
      </c>
      <c r="Q429" t="n">
        <v>452.62</v>
      </c>
      <c r="R429" t="n">
        <v>76.54000000000001</v>
      </c>
      <c r="S429" t="n">
        <v>57.64</v>
      </c>
      <c r="T429" t="n">
        <v>7327.64</v>
      </c>
      <c r="U429" t="n">
        <v>0.75</v>
      </c>
      <c r="V429" t="n">
        <v>0.88</v>
      </c>
      <c r="W429" t="n">
        <v>6.82</v>
      </c>
      <c r="X429" t="n">
        <v>0.44</v>
      </c>
      <c r="Y429" t="n">
        <v>1</v>
      </c>
      <c r="Z429" t="n">
        <v>10</v>
      </c>
    </row>
    <row r="430">
      <c r="A430" t="n">
        <v>71</v>
      </c>
      <c r="B430" t="n">
        <v>125</v>
      </c>
      <c r="C430" t="inlineStr">
        <is>
          <t xml:space="preserve">CONCLUIDO	</t>
        </is>
      </c>
      <c r="D430" t="n">
        <v>3.6138</v>
      </c>
      <c r="E430" t="n">
        <v>27.67</v>
      </c>
      <c r="F430" t="n">
        <v>24.16</v>
      </c>
      <c r="G430" t="n">
        <v>90.59999999999999</v>
      </c>
      <c r="H430" t="n">
        <v>1.21</v>
      </c>
      <c r="I430" t="n">
        <v>16</v>
      </c>
      <c r="J430" t="n">
        <v>275.38</v>
      </c>
      <c r="K430" t="n">
        <v>58.47</v>
      </c>
      <c r="L430" t="n">
        <v>18.75</v>
      </c>
      <c r="M430" t="n">
        <v>14</v>
      </c>
      <c r="N430" t="n">
        <v>73.16</v>
      </c>
      <c r="O430" t="n">
        <v>34197.87</v>
      </c>
      <c r="P430" t="n">
        <v>385.39</v>
      </c>
      <c r="Q430" t="n">
        <v>452.55</v>
      </c>
      <c r="R430" t="n">
        <v>76.39</v>
      </c>
      <c r="S430" t="n">
        <v>57.64</v>
      </c>
      <c r="T430" t="n">
        <v>7251.34</v>
      </c>
      <c r="U430" t="n">
        <v>0.75</v>
      </c>
      <c r="V430" t="n">
        <v>0.88</v>
      </c>
      <c r="W430" t="n">
        <v>6.82</v>
      </c>
      <c r="X430" t="n">
        <v>0.43</v>
      </c>
      <c r="Y430" t="n">
        <v>1</v>
      </c>
      <c r="Z430" t="n">
        <v>10</v>
      </c>
    </row>
    <row r="431">
      <c r="A431" t="n">
        <v>72</v>
      </c>
      <c r="B431" t="n">
        <v>125</v>
      </c>
      <c r="C431" t="inlineStr">
        <is>
          <t xml:space="preserve">CONCLUIDO	</t>
        </is>
      </c>
      <c r="D431" t="n">
        <v>3.615</v>
      </c>
      <c r="E431" t="n">
        <v>27.66</v>
      </c>
      <c r="F431" t="n">
        <v>24.15</v>
      </c>
      <c r="G431" t="n">
        <v>90.56</v>
      </c>
      <c r="H431" t="n">
        <v>1.23</v>
      </c>
      <c r="I431" t="n">
        <v>16</v>
      </c>
      <c r="J431" t="n">
        <v>275.87</v>
      </c>
      <c r="K431" t="n">
        <v>58.47</v>
      </c>
      <c r="L431" t="n">
        <v>19</v>
      </c>
      <c r="M431" t="n">
        <v>14</v>
      </c>
      <c r="N431" t="n">
        <v>73.39</v>
      </c>
      <c r="O431" t="n">
        <v>34257.73</v>
      </c>
      <c r="P431" t="n">
        <v>385.13</v>
      </c>
      <c r="Q431" t="n">
        <v>452.56</v>
      </c>
      <c r="R431" t="n">
        <v>76.33</v>
      </c>
      <c r="S431" t="n">
        <v>57.64</v>
      </c>
      <c r="T431" t="n">
        <v>7221.24</v>
      </c>
      <c r="U431" t="n">
        <v>0.76</v>
      </c>
      <c r="V431" t="n">
        <v>0.88</v>
      </c>
      <c r="W431" t="n">
        <v>6.82</v>
      </c>
      <c r="X431" t="n">
        <v>0.43</v>
      </c>
      <c r="Y431" t="n">
        <v>1</v>
      </c>
      <c r="Z431" t="n">
        <v>10</v>
      </c>
    </row>
    <row r="432">
      <c r="A432" t="n">
        <v>73</v>
      </c>
      <c r="B432" t="n">
        <v>125</v>
      </c>
      <c r="C432" t="inlineStr">
        <is>
          <t xml:space="preserve">CONCLUIDO	</t>
        </is>
      </c>
      <c r="D432" t="n">
        <v>3.6127</v>
      </c>
      <c r="E432" t="n">
        <v>27.68</v>
      </c>
      <c r="F432" t="n">
        <v>24.17</v>
      </c>
      <c r="G432" t="n">
        <v>90.63</v>
      </c>
      <c r="H432" t="n">
        <v>1.24</v>
      </c>
      <c r="I432" t="n">
        <v>16</v>
      </c>
      <c r="J432" t="n">
        <v>276.35</v>
      </c>
      <c r="K432" t="n">
        <v>58.47</v>
      </c>
      <c r="L432" t="n">
        <v>19.25</v>
      </c>
      <c r="M432" t="n">
        <v>14</v>
      </c>
      <c r="N432" t="n">
        <v>73.63</v>
      </c>
      <c r="O432" t="n">
        <v>34317.68</v>
      </c>
      <c r="P432" t="n">
        <v>385.48</v>
      </c>
      <c r="Q432" t="n">
        <v>452.59</v>
      </c>
      <c r="R432" t="n">
        <v>76.8</v>
      </c>
      <c r="S432" t="n">
        <v>57.64</v>
      </c>
      <c r="T432" t="n">
        <v>7456.07</v>
      </c>
      <c r="U432" t="n">
        <v>0.75</v>
      </c>
      <c r="V432" t="n">
        <v>0.88</v>
      </c>
      <c r="W432" t="n">
        <v>6.82</v>
      </c>
      <c r="X432" t="n">
        <v>0.44</v>
      </c>
      <c r="Y432" t="n">
        <v>1</v>
      </c>
      <c r="Z432" t="n">
        <v>10</v>
      </c>
    </row>
    <row r="433">
      <c r="A433" t="n">
        <v>74</v>
      </c>
      <c r="B433" t="n">
        <v>125</v>
      </c>
      <c r="C433" t="inlineStr">
        <is>
          <t xml:space="preserve">CONCLUIDO	</t>
        </is>
      </c>
      <c r="D433" t="n">
        <v>3.6134</v>
      </c>
      <c r="E433" t="n">
        <v>27.67</v>
      </c>
      <c r="F433" t="n">
        <v>24.16</v>
      </c>
      <c r="G433" t="n">
        <v>90.61</v>
      </c>
      <c r="H433" t="n">
        <v>1.25</v>
      </c>
      <c r="I433" t="n">
        <v>16</v>
      </c>
      <c r="J433" t="n">
        <v>276.84</v>
      </c>
      <c r="K433" t="n">
        <v>58.47</v>
      </c>
      <c r="L433" t="n">
        <v>19.5</v>
      </c>
      <c r="M433" t="n">
        <v>14</v>
      </c>
      <c r="N433" t="n">
        <v>73.87</v>
      </c>
      <c r="O433" t="n">
        <v>34377.72</v>
      </c>
      <c r="P433" t="n">
        <v>385.04</v>
      </c>
      <c r="Q433" t="n">
        <v>452.59</v>
      </c>
      <c r="R433" t="n">
        <v>76.52</v>
      </c>
      <c r="S433" t="n">
        <v>57.64</v>
      </c>
      <c r="T433" t="n">
        <v>7317.01</v>
      </c>
      <c r="U433" t="n">
        <v>0.75</v>
      </c>
      <c r="V433" t="n">
        <v>0.88</v>
      </c>
      <c r="W433" t="n">
        <v>6.82</v>
      </c>
      <c r="X433" t="n">
        <v>0.44</v>
      </c>
      <c r="Y433" t="n">
        <v>1</v>
      </c>
      <c r="Z433" t="n">
        <v>10</v>
      </c>
    </row>
    <row r="434">
      <c r="A434" t="n">
        <v>75</v>
      </c>
      <c r="B434" t="n">
        <v>125</v>
      </c>
      <c r="C434" t="inlineStr">
        <is>
          <t xml:space="preserve">CONCLUIDO	</t>
        </is>
      </c>
      <c r="D434" t="n">
        <v>3.624</v>
      </c>
      <c r="E434" t="n">
        <v>27.59</v>
      </c>
      <c r="F434" t="n">
        <v>24.13</v>
      </c>
      <c r="G434" t="n">
        <v>96.52</v>
      </c>
      <c r="H434" t="n">
        <v>1.27</v>
      </c>
      <c r="I434" t="n">
        <v>15</v>
      </c>
      <c r="J434" t="n">
        <v>277.33</v>
      </c>
      <c r="K434" t="n">
        <v>58.47</v>
      </c>
      <c r="L434" t="n">
        <v>19.75</v>
      </c>
      <c r="M434" t="n">
        <v>13</v>
      </c>
      <c r="N434" t="n">
        <v>74.09999999999999</v>
      </c>
      <c r="O434" t="n">
        <v>34437.85</v>
      </c>
      <c r="P434" t="n">
        <v>384.27</v>
      </c>
      <c r="Q434" t="n">
        <v>452.64</v>
      </c>
      <c r="R434" t="n">
        <v>75.56</v>
      </c>
      <c r="S434" t="n">
        <v>57.64</v>
      </c>
      <c r="T434" t="n">
        <v>6841.93</v>
      </c>
      <c r="U434" t="n">
        <v>0.76</v>
      </c>
      <c r="V434" t="n">
        <v>0.88</v>
      </c>
      <c r="W434" t="n">
        <v>6.82</v>
      </c>
      <c r="X434" t="n">
        <v>0.4</v>
      </c>
      <c r="Y434" t="n">
        <v>1</v>
      </c>
      <c r="Z434" t="n">
        <v>10</v>
      </c>
    </row>
    <row r="435">
      <c r="A435" t="n">
        <v>76</v>
      </c>
      <c r="B435" t="n">
        <v>125</v>
      </c>
      <c r="C435" t="inlineStr">
        <is>
          <t xml:space="preserve">CONCLUIDO	</t>
        </is>
      </c>
      <c r="D435" t="n">
        <v>3.6258</v>
      </c>
      <c r="E435" t="n">
        <v>27.58</v>
      </c>
      <c r="F435" t="n">
        <v>24.11</v>
      </c>
      <c r="G435" t="n">
        <v>96.45999999999999</v>
      </c>
      <c r="H435" t="n">
        <v>1.28</v>
      </c>
      <c r="I435" t="n">
        <v>15</v>
      </c>
      <c r="J435" t="n">
        <v>277.82</v>
      </c>
      <c r="K435" t="n">
        <v>58.47</v>
      </c>
      <c r="L435" t="n">
        <v>20</v>
      </c>
      <c r="M435" t="n">
        <v>13</v>
      </c>
      <c r="N435" t="n">
        <v>74.34</v>
      </c>
      <c r="O435" t="n">
        <v>34498.07</v>
      </c>
      <c r="P435" t="n">
        <v>384.09</v>
      </c>
      <c r="Q435" t="n">
        <v>452.58</v>
      </c>
      <c r="R435" t="n">
        <v>75.04000000000001</v>
      </c>
      <c r="S435" t="n">
        <v>57.64</v>
      </c>
      <c r="T435" t="n">
        <v>6584.27</v>
      </c>
      <c r="U435" t="n">
        <v>0.77</v>
      </c>
      <c r="V435" t="n">
        <v>0.88</v>
      </c>
      <c r="W435" t="n">
        <v>6.82</v>
      </c>
      <c r="X435" t="n">
        <v>0.39</v>
      </c>
      <c r="Y435" t="n">
        <v>1</v>
      </c>
      <c r="Z435" t="n">
        <v>10</v>
      </c>
    </row>
    <row r="436">
      <c r="A436" t="n">
        <v>77</v>
      </c>
      <c r="B436" t="n">
        <v>125</v>
      </c>
      <c r="C436" t="inlineStr">
        <is>
          <t xml:space="preserve">CONCLUIDO	</t>
        </is>
      </c>
      <c r="D436" t="n">
        <v>3.6228</v>
      </c>
      <c r="E436" t="n">
        <v>27.6</v>
      </c>
      <c r="F436" t="n">
        <v>24.14</v>
      </c>
      <c r="G436" t="n">
        <v>96.55</v>
      </c>
      <c r="H436" t="n">
        <v>1.3</v>
      </c>
      <c r="I436" t="n">
        <v>15</v>
      </c>
      <c r="J436" t="n">
        <v>278.3</v>
      </c>
      <c r="K436" t="n">
        <v>58.47</v>
      </c>
      <c r="L436" t="n">
        <v>20.25</v>
      </c>
      <c r="M436" t="n">
        <v>13</v>
      </c>
      <c r="N436" t="n">
        <v>74.58</v>
      </c>
      <c r="O436" t="n">
        <v>34558.39</v>
      </c>
      <c r="P436" t="n">
        <v>384.51</v>
      </c>
      <c r="Q436" t="n">
        <v>452.63</v>
      </c>
      <c r="R436" t="n">
        <v>75.84</v>
      </c>
      <c r="S436" t="n">
        <v>57.64</v>
      </c>
      <c r="T436" t="n">
        <v>6984.44</v>
      </c>
      <c r="U436" t="n">
        <v>0.76</v>
      </c>
      <c r="V436" t="n">
        <v>0.88</v>
      </c>
      <c r="W436" t="n">
        <v>6.82</v>
      </c>
      <c r="X436" t="n">
        <v>0.41</v>
      </c>
      <c r="Y436" t="n">
        <v>1</v>
      </c>
      <c r="Z436" t="n">
        <v>10</v>
      </c>
    </row>
    <row r="437">
      <c r="A437" t="n">
        <v>78</v>
      </c>
      <c r="B437" t="n">
        <v>125</v>
      </c>
      <c r="C437" t="inlineStr">
        <is>
          <t xml:space="preserve">CONCLUIDO	</t>
        </is>
      </c>
      <c r="D437" t="n">
        <v>3.6241</v>
      </c>
      <c r="E437" t="n">
        <v>27.59</v>
      </c>
      <c r="F437" t="n">
        <v>24.13</v>
      </c>
      <c r="G437" t="n">
        <v>96.51000000000001</v>
      </c>
      <c r="H437" t="n">
        <v>1.31</v>
      </c>
      <c r="I437" t="n">
        <v>15</v>
      </c>
      <c r="J437" t="n">
        <v>278.79</v>
      </c>
      <c r="K437" t="n">
        <v>58.47</v>
      </c>
      <c r="L437" t="n">
        <v>20.5</v>
      </c>
      <c r="M437" t="n">
        <v>13</v>
      </c>
      <c r="N437" t="n">
        <v>74.81999999999999</v>
      </c>
      <c r="O437" t="n">
        <v>34618.81</v>
      </c>
      <c r="P437" t="n">
        <v>384.08</v>
      </c>
      <c r="Q437" t="n">
        <v>452.58</v>
      </c>
      <c r="R437" t="n">
        <v>75.29000000000001</v>
      </c>
      <c r="S437" t="n">
        <v>57.64</v>
      </c>
      <c r="T437" t="n">
        <v>6708.27</v>
      </c>
      <c r="U437" t="n">
        <v>0.77</v>
      </c>
      <c r="V437" t="n">
        <v>0.88</v>
      </c>
      <c r="W437" t="n">
        <v>6.82</v>
      </c>
      <c r="X437" t="n">
        <v>0.4</v>
      </c>
      <c r="Y437" t="n">
        <v>1</v>
      </c>
      <c r="Z437" t="n">
        <v>10</v>
      </c>
    </row>
    <row r="438">
      <c r="A438" t="n">
        <v>79</v>
      </c>
      <c r="B438" t="n">
        <v>125</v>
      </c>
      <c r="C438" t="inlineStr">
        <is>
          <t xml:space="preserve">CONCLUIDO	</t>
        </is>
      </c>
      <c r="D438" t="n">
        <v>3.6255</v>
      </c>
      <c r="E438" t="n">
        <v>27.58</v>
      </c>
      <c r="F438" t="n">
        <v>24.12</v>
      </c>
      <c r="G438" t="n">
        <v>96.47</v>
      </c>
      <c r="H438" t="n">
        <v>1.32</v>
      </c>
      <c r="I438" t="n">
        <v>15</v>
      </c>
      <c r="J438" t="n">
        <v>279.28</v>
      </c>
      <c r="K438" t="n">
        <v>58.47</v>
      </c>
      <c r="L438" t="n">
        <v>20.75</v>
      </c>
      <c r="M438" t="n">
        <v>13</v>
      </c>
      <c r="N438" t="n">
        <v>75.06</v>
      </c>
      <c r="O438" t="n">
        <v>34679.32</v>
      </c>
      <c r="P438" t="n">
        <v>383.86</v>
      </c>
      <c r="Q438" t="n">
        <v>452.57</v>
      </c>
      <c r="R438" t="n">
        <v>75.12</v>
      </c>
      <c r="S438" t="n">
        <v>57.64</v>
      </c>
      <c r="T438" t="n">
        <v>6623.32</v>
      </c>
      <c r="U438" t="n">
        <v>0.77</v>
      </c>
      <c r="V438" t="n">
        <v>0.88</v>
      </c>
      <c r="W438" t="n">
        <v>6.82</v>
      </c>
      <c r="X438" t="n">
        <v>0.39</v>
      </c>
      <c r="Y438" t="n">
        <v>1</v>
      </c>
      <c r="Z438" t="n">
        <v>10</v>
      </c>
    </row>
    <row r="439">
      <c r="A439" t="n">
        <v>80</v>
      </c>
      <c r="B439" t="n">
        <v>125</v>
      </c>
      <c r="C439" t="inlineStr">
        <is>
          <t xml:space="preserve">CONCLUIDO	</t>
        </is>
      </c>
      <c r="D439" t="n">
        <v>3.6256</v>
      </c>
      <c r="E439" t="n">
        <v>27.58</v>
      </c>
      <c r="F439" t="n">
        <v>24.12</v>
      </c>
      <c r="G439" t="n">
        <v>96.47</v>
      </c>
      <c r="H439" t="n">
        <v>1.34</v>
      </c>
      <c r="I439" t="n">
        <v>15</v>
      </c>
      <c r="J439" t="n">
        <v>279.78</v>
      </c>
      <c r="K439" t="n">
        <v>58.47</v>
      </c>
      <c r="L439" t="n">
        <v>21</v>
      </c>
      <c r="M439" t="n">
        <v>13</v>
      </c>
      <c r="N439" t="n">
        <v>75.3</v>
      </c>
      <c r="O439" t="n">
        <v>34739.92</v>
      </c>
      <c r="P439" t="n">
        <v>383.66</v>
      </c>
      <c r="Q439" t="n">
        <v>452.56</v>
      </c>
      <c r="R439" t="n">
        <v>75.26000000000001</v>
      </c>
      <c r="S439" t="n">
        <v>57.64</v>
      </c>
      <c r="T439" t="n">
        <v>6691.67</v>
      </c>
      <c r="U439" t="n">
        <v>0.77</v>
      </c>
      <c r="V439" t="n">
        <v>0.88</v>
      </c>
      <c r="W439" t="n">
        <v>6.82</v>
      </c>
      <c r="X439" t="n">
        <v>0.39</v>
      </c>
      <c r="Y439" t="n">
        <v>1</v>
      </c>
      <c r="Z439" t="n">
        <v>10</v>
      </c>
    </row>
    <row r="440">
      <c r="A440" t="n">
        <v>81</v>
      </c>
      <c r="B440" t="n">
        <v>125</v>
      </c>
      <c r="C440" t="inlineStr">
        <is>
          <t xml:space="preserve">CONCLUIDO	</t>
        </is>
      </c>
      <c r="D440" t="n">
        <v>3.6328</v>
      </c>
      <c r="E440" t="n">
        <v>27.53</v>
      </c>
      <c r="F440" t="n">
        <v>24.11</v>
      </c>
      <c r="G440" t="n">
        <v>103.32</v>
      </c>
      <c r="H440" t="n">
        <v>1.35</v>
      </c>
      <c r="I440" t="n">
        <v>14</v>
      </c>
      <c r="J440" t="n">
        <v>280.27</v>
      </c>
      <c r="K440" t="n">
        <v>58.47</v>
      </c>
      <c r="L440" t="n">
        <v>21.25</v>
      </c>
      <c r="M440" t="n">
        <v>12</v>
      </c>
      <c r="N440" t="n">
        <v>75.54000000000001</v>
      </c>
      <c r="O440" t="n">
        <v>34800.62</v>
      </c>
      <c r="P440" t="n">
        <v>383.82</v>
      </c>
      <c r="Q440" t="n">
        <v>452.61</v>
      </c>
      <c r="R440" t="n">
        <v>74.70999999999999</v>
      </c>
      <c r="S440" t="n">
        <v>57.64</v>
      </c>
      <c r="T440" t="n">
        <v>6424.15</v>
      </c>
      <c r="U440" t="n">
        <v>0.77</v>
      </c>
      <c r="V440" t="n">
        <v>0.88</v>
      </c>
      <c r="W440" t="n">
        <v>6.82</v>
      </c>
      <c r="X440" t="n">
        <v>0.38</v>
      </c>
      <c r="Y440" t="n">
        <v>1</v>
      </c>
      <c r="Z440" t="n">
        <v>10</v>
      </c>
    </row>
    <row r="441">
      <c r="A441" t="n">
        <v>82</v>
      </c>
      <c r="B441" t="n">
        <v>125</v>
      </c>
      <c r="C441" t="inlineStr">
        <is>
          <t xml:space="preserve">CONCLUIDO	</t>
        </is>
      </c>
      <c r="D441" t="n">
        <v>3.6353</v>
      </c>
      <c r="E441" t="n">
        <v>27.51</v>
      </c>
      <c r="F441" t="n">
        <v>24.09</v>
      </c>
      <c r="G441" t="n">
        <v>103.24</v>
      </c>
      <c r="H441" t="n">
        <v>1.36</v>
      </c>
      <c r="I441" t="n">
        <v>14</v>
      </c>
      <c r="J441" t="n">
        <v>280.76</v>
      </c>
      <c r="K441" t="n">
        <v>58.47</v>
      </c>
      <c r="L441" t="n">
        <v>21.5</v>
      </c>
      <c r="M441" t="n">
        <v>12</v>
      </c>
      <c r="N441" t="n">
        <v>75.79000000000001</v>
      </c>
      <c r="O441" t="n">
        <v>34861.41</v>
      </c>
      <c r="P441" t="n">
        <v>383.91</v>
      </c>
      <c r="Q441" t="n">
        <v>452.57</v>
      </c>
      <c r="R441" t="n">
        <v>74.28</v>
      </c>
      <c r="S441" t="n">
        <v>57.64</v>
      </c>
      <c r="T441" t="n">
        <v>6208.68</v>
      </c>
      <c r="U441" t="n">
        <v>0.78</v>
      </c>
      <c r="V441" t="n">
        <v>0.88</v>
      </c>
      <c r="W441" t="n">
        <v>6.82</v>
      </c>
      <c r="X441" t="n">
        <v>0.37</v>
      </c>
      <c r="Y441" t="n">
        <v>1</v>
      </c>
      <c r="Z441" t="n">
        <v>10</v>
      </c>
    </row>
    <row r="442">
      <c r="A442" t="n">
        <v>83</v>
      </c>
      <c r="B442" t="n">
        <v>125</v>
      </c>
      <c r="C442" t="inlineStr">
        <is>
          <t xml:space="preserve">CONCLUIDO	</t>
        </is>
      </c>
      <c r="D442" t="n">
        <v>3.6356</v>
      </c>
      <c r="E442" t="n">
        <v>27.51</v>
      </c>
      <c r="F442" t="n">
        <v>24.09</v>
      </c>
      <c r="G442" t="n">
        <v>103.23</v>
      </c>
      <c r="H442" t="n">
        <v>1.38</v>
      </c>
      <c r="I442" t="n">
        <v>14</v>
      </c>
      <c r="J442" t="n">
        <v>281.25</v>
      </c>
      <c r="K442" t="n">
        <v>58.47</v>
      </c>
      <c r="L442" t="n">
        <v>21.75</v>
      </c>
      <c r="M442" t="n">
        <v>12</v>
      </c>
      <c r="N442" t="n">
        <v>76.03</v>
      </c>
      <c r="O442" t="n">
        <v>34922.31</v>
      </c>
      <c r="P442" t="n">
        <v>383.95</v>
      </c>
      <c r="Q442" t="n">
        <v>452.63</v>
      </c>
      <c r="R442" t="n">
        <v>74.09999999999999</v>
      </c>
      <c r="S442" t="n">
        <v>57.64</v>
      </c>
      <c r="T442" t="n">
        <v>6116.11</v>
      </c>
      <c r="U442" t="n">
        <v>0.78</v>
      </c>
      <c r="V442" t="n">
        <v>0.88</v>
      </c>
      <c r="W442" t="n">
        <v>6.82</v>
      </c>
      <c r="X442" t="n">
        <v>0.36</v>
      </c>
      <c r="Y442" t="n">
        <v>1</v>
      </c>
      <c r="Z442" t="n">
        <v>10</v>
      </c>
    </row>
    <row r="443">
      <c r="A443" t="n">
        <v>84</v>
      </c>
      <c r="B443" t="n">
        <v>125</v>
      </c>
      <c r="C443" t="inlineStr">
        <is>
          <t xml:space="preserve">CONCLUIDO	</t>
        </is>
      </c>
      <c r="D443" t="n">
        <v>3.6321</v>
      </c>
      <c r="E443" t="n">
        <v>27.53</v>
      </c>
      <c r="F443" t="n">
        <v>24.11</v>
      </c>
      <c r="G443" t="n">
        <v>103.35</v>
      </c>
      <c r="H443" t="n">
        <v>1.39</v>
      </c>
      <c r="I443" t="n">
        <v>14</v>
      </c>
      <c r="J443" t="n">
        <v>281.75</v>
      </c>
      <c r="K443" t="n">
        <v>58.47</v>
      </c>
      <c r="L443" t="n">
        <v>22</v>
      </c>
      <c r="M443" t="n">
        <v>12</v>
      </c>
      <c r="N443" t="n">
        <v>76.28</v>
      </c>
      <c r="O443" t="n">
        <v>34983.29</v>
      </c>
      <c r="P443" t="n">
        <v>383.97</v>
      </c>
      <c r="Q443" t="n">
        <v>452.59</v>
      </c>
      <c r="R443" t="n">
        <v>74.92</v>
      </c>
      <c r="S443" t="n">
        <v>57.64</v>
      </c>
      <c r="T443" t="n">
        <v>6526.83</v>
      </c>
      <c r="U443" t="n">
        <v>0.77</v>
      </c>
      <c r="V443" t="n">
        <v>0.88</v>
      </c>
      <c r="W443" t="n">
        <v>6.82</v>
      </c>
      <c r="X443" t="n">
        <v>0.39</v>
      </c>
      <c r="Y443" t="n">
        <v>1</v>
      </c>
      <c r="Z443" t="n">
        <v>10</v>
      </c>
    </row>
    <row r="444">
      <c r="A444" t="n">
        <v>85</v>
      </c>
      <c r="B444" t="n">
        <v>125</v>
      </c>
      <c r="C444" t="inlineStr">
        <is>
          <t xml:space="preserve">CONCLUIDO	</t>
        </is>
      </c>
      <c r="D444" t="n">
        <v>3.6365</v>
      </c>
      <c r="E444" t="n">
        <v>27.5</v>
      </c>
      <c r="F444" t="n">
        <v>24.08</v>
      </c>
      <c r="G444" t="n">
        <v>103.2</v>
      </c>
      <c r="H444" t="n">
        <v>1.4</v>
      </c>
      <c r="I444" t="n">
        <v>14</v>
      </c>
      <c r="J444" t="n">
        <v>282.24</v>
      </c>
      <c r="K444" t="n">
        <v>58.47</v>
      </c>
      <c r="L444" t="n">
        <v>22.25</v>
      </c>
      <c r="M444" t="n">
        <v>12</v>
      </c>
      <c r="N444" t="n">
        <v>76.52</v>
      </c>
      <c r="O444" t="n">
        <v>35044.38</v>
      </c>
      <c r="P444" t="n">
        <v>383.18</v>
      </c>
      <c r="Q444" t="n">
        <v>452.6</v>
      </c>
      <c r="R444" t="n">
        <v>74.05</v>
      </c>
      <c r="S444" t="n">
        <v>57.64</v>
      </c>
      <c r="T444" t="n">
        <v>6093.1</v>
      </c>
      <c r="U444" t="n">
        <v>0.78</v>
      </c>
      <c r="V444" t="n">
        <v>0.88</v>
      </c>
      <c r="W444" t="n">
        <v>6.81</v>
      </c>
      <c r="X444" t="n">
        <v>0.36</v>
      </c>
      <c r="Y444" t="n">
        <v>1</v>
      </c>
      <c r="Z444" t="n">
        <v>10</v>
      </c>
    </row>
    <row r="445">
      <c r="A445" t="n">
        <v>86</v>
      </c>
      <c r="B445" t="n">
        <v>125</v>
      </c>
      <c r="C445" t="inlineStr">
        <is>
          <t xml:space="preserve">CONCLUIDO	</t>
        </is>
      </c>
      <c r="D445" t="n">
        <v>3.6337</v>
      </c>
      <c r="E445" t="n">
        <v>27.52</v>
      </c>
      <c r="F445" t="n">
        <v>24.1</v>
      </c>
      <c r="G445" t="n">
        <v>103.3</v>
      </c>
      <c r="H445" t="n">
        <v>1.42</v>
      </c>
      <c r="I445" t="n">
        <v>14</v>
      </c>
      <c r="J445" t="n">
        <v>282.74</v>
      </c>
      <c r="K445" t="n">
        <v>58.47</v>
      </c>
      <c r="L445" t="n">
        <v>22.5</v>
      </c>
      <c r="M445" t="n">
        <v>12</v>
      </c>
      <c r="N445" t="n">
        <v>76.77</v>
      </c>
      <c r="O445" t="n">
        <v>35105.56</v>
      </c>
      <c r="P445" t="n">
        <v>382.88</v>
      </c>
      <c r="Q445" t="n">
        <v>452.58</v>
      </c>
      <c r="R445" t="n">
        <v>74.52</v>
      </c>
      <c r="S445" t="n">
        <v>57.64</v>
      </c>
      <c r="T445" t="n">
        <v>6328.29</v>
      </c>
      <c r="U445" t="n">
        <v>0.77</v>
      </c>
      <c r="V445" t="n">
        <v>0.88</v>
      </c>
      <c r="W445" t="n">
        <v>6.82</v>
      </c>
      <c r="X445" t="n">
        <v>0.38</v>
      </c>
      <c r="Y445" t="n">
        <v>1</v>
      </c>
      <c r="Z445" t="n">
        <v>10</v>
      </c>
    </row>
    <row r="446">
      <c r="A446" t="n">
        <v>87</v>
      </c>
      <c r="B446" t="n">
        <v>125</v>
      </c>
      <c r="C446" t="inlineStr">
        <is>
          <t xml:space="preserve">CONCLUIDO	</t>
        </is>
      </c>
      <c r="D446" t="n">
        <v>3.6335</v>
      </c>
      <c r="E446" t="n">
        <v>27.52</v>
      </c>
      <c r="F446" t="n">
        <v>24.1</v>
      </c>
      <c r="G446" t="n">
        <v>103.3</v>
      </c>
      <c r="H446" t="n">
        <v>1.43</v>
      </c>
      <c r="I446" t="n">
        <v>14</v>
      </c>
      <c r="J446" t="n">
        <v>283.24</v>
      </c>
      <c r="K446" t="n">
        <v>58.47</v>
      </c>
      <c r="L446" t="n">
        <v>22.75</v>
      </c>
      <c r="M446" t="n">
        <v>12</v>
      </c>
      <c r="N446" t="n">
        <v>77.01000000000001</v>
      </c>
      <c r="O446" t="n">
        <v>35166.85</v>
      </c>
      <c r="P446" t="n">
        <v>382.3</v>
      </c>
      <c r="Q446" t="n">
        <v>452.58</v>
      </c>
      <c r="R446" t="n">
        <v>74.72</v>
      </c>
      <c r="S446" t="n">
        <v>57.64</v>
      </c>
      <c r="T446" t="n">
        <v>6426.78</v>
      </c>
      <c r="U446" t="n">
        <v>0.77</v>
      </c>
      <c r="V446" t="n">
        <v>0.88</v>
      </c>
      <c r="W446" t="n">
        <v>6.82</v>
      </c>
      <c r="X446" t="n">
        <v>0.38</v>
      </c>
      <c r="Y446" t="n">
        <v>1</v>
      </c>
      <c r="Z446" t="n">
        <v>10</v>
      </c>
    </row>
    <row r="447">
      <c r="A447" t="n">
        <v>88</v>
      </c>
      <c r="B447" t="n">
        <v>125</v>
      </c>
      <c r="C447" t="inlineStr">
        <is>
          <t xml:space="preserve">CONCLUIDO	</t>
        </is>
      </c>
      <c r="D447" t="n">
        <v>3.6426</v>
      </c>
      <c r="E447" t="n">
        <v>27.45</v>
      </c>
      <c r="F447" t="n">
        <v>24.08</v>
      </c>
      <c r="G447" t="n">
        <v>111.15</v>
      </c>
      <c r="H447" t="n">
        <v>1.44</v>
      </c>
      <c r="I447" t="n">
        <v>13</v>
      </c>
      <c r="J447" t="n">
        <v>283.74</v>
      </c>
      <c r="K447" t="n">
        <v>58.47</v>
      </c>
      <c r="L447" t="n">
        <v>23</v>
      </c>
      <c r="M447" t="n">
        <v>11</v>
      </c>
      <c r="N447" t="n">
        <v>77.26000000000001</v>
      </c>
      <c r="O447" t="n">
        <v>35228.23</v>
      </c>
      <c r="P447" t="n">
        <v>382.64</v>
      </c>
      <c r="Q447" t="n">
        <v>452.57</v>
      </c>
      <c r="R447" t="n">
        <v>74.06</v>
      </c>
      <c r="S447" t="n">
        <v>57.64</v>
      </c>
      <c r="T447" t="n">
        <v>6103.27</v>
      </c>
      <c r="U447" t="n">
        <v>0.78</v>
      </c>
      <c r="V447" t="n">
        <v>0.88</v>
      </c>
      <c r="W447" t="n">
        <v>6.82</v>
      </c>
      <c r="X447" t="n">
        <v>0.36</v>
      </c>
      <c r="Y447" t="n">
        <v>1</v>
      </c>
      <c r="Z447" t="n">
        <v>10</v>
      </c>
    </row>
    <row r="448">
      <c r="A448" t="n">
        <v>89</v>
      </c>
      <c r="B448" t="n">
        <v>125</v>
      </c>
      <c r="C448" t="inlineStr">
        <is>
          <t xml:space="preserve">CONCLUIDO	</t>
        </is>
      </c>
      <c r="D448" t="n">
        <v>3.643</v>
      </c>
      <c r="E448" t="n">
        <v>27.45</v>
      </c>
      <c r="F448" t="n">
        <v>24.08</v>
      </c>
      <c r="G448" t="n">
        <v>111.13</v>
      </c>
      <c r="H448" t="n">
        <v>1.46</v>
      </c>
      <c r="I448" t="n">
        <v>13</v>
      </c>
      <c r="J448" t="n">
        <v>284.23</v>
      </c>
      <c r="K448" t="n">
        <v>58.47</v>
      </c>
      <c r="L448" t="n">
        <v>23.25</v>
      </c>
      <c r="M448" t="n">
        <v>11</v>
      </c>
      <c r="N448" t="n">
        <v>77.51000000000001</v>
      </c>
      <c r="O448" t="n">
        <v>35289.71</v>
      </c>
      <c r="P448" t="n">
        <v>383.09</v>
      </c>
      <c r="Q448" t="n">
        <v>452.56</v>
      </c>
      <c r="R448" t="n">
        <v>73.72</v>
      </c>
      <c r="S448" t="n">
        <v>57.64</v>
      </c>
      <c r="T448" t="n">
        <v>5932.79</v>
      </c>
      <c r="U448" t="n">
        <v>0.78</v>
      </c>
      <c r="V448" t="n">
        <v>0.88</v>
      </c>
      <c r="W448" t="n">
        <v>6.82</v>
      </c>
      <c r="X448" t="n">
        <v>0.36</v>
      </c>
      <c r="Y448" t="n">
        <v>1</v>
      </c>
      <c r="Z448" t="n">
        <v>10</v>
      </c>
    </row>
    <row r="449">
      <c r="A449" t="n">
        <v>90</v>
      </c>
      <c r="B449" t="n">
        <v>125</v>
      </c>
      <c r="C449" t="inlineStr">
        <is>
          <t xml:space="preserve">CONCLUIDO	</t>
        </is>
      </c>
      <c r="D449" t="n">
        <v>3.6441</v>
      </c>
      <c r="E449" t="n">
        <v>27.44</v>
      </c>
      <c r="F449" t="n">
        <v>24.07</v>
      </c>
      <c r="G449" t="n">
        <v>111.1</v>
      </c>
      <c r="H449" t="n">
        <v>1.47</v>
      </c>
      <c r="I449" t="n">
        <v>13</v>
      </c>
      <c r="J449" t="n">
        <v>284.73</v>
      </c>
      <c r="K449" t="n">
        <v>58.47</v>
      </c>
      <c r="L449" t="n">
        <v>23.5</v>
      </c>
      <c r="M449" t="n">
        <v>11</v>
      </c>
      <c r="N449" t="n">
        <v>77.76000000000001</v>
      </c>
      <c r="O449" t="n">
        <v>35351.29</v>
      </c>
      <c r="P449" t="n">
        <v>383.46</v>
      </c>
      <c r="Q449" t="n">
        <v>452.59</v>
      </c>
      <c r="R449" t="n">
        <v>73.70999999999999</v>
      </c>
      <c r="S449" t="n">
        <v>57.64</v>
      </c>
      <c r="T449" t="n">
        <v>5928.85</v>
      </c>
      <c r="U449" t="n">
        <v>0.78</v>
      </c>
      <c r="V449" t="n">
        <v>0.88</v>
      </c>
      <c r="W449" t="n">
        <v>6.81</v>
      </c>
      <c r="X449" t="n">
        <v>0.35</v>
      </c>
      <c r="Y449" t="n">
        <v>1</v>
      </c>
      <c r="Z449" t="n">
        <v>10</v>
      </c>
    </row>
    <row r="450">
      <c r="A450" t="n">
        <v>91</v>
      </c>
      <c r="B450" t="n">
        <v>125</v>
      </c>
      <c r="C450" t="inlineStr">
        <is>
          <t xml:space="preserve">CONCLUIDO	</t>
        </is>
      </c>
      <c r="D450" t="n">
        <v>3.6462</v>
      </c>
      <c r="E450" t="n">
        <v>27.43</v>
      </c>
      <c r="F450" t="n">
        <v>24.06</v>
      </c>
      <c r="G450" t="n">
        <v>111.02</v>
      </c>
      <c r="H450" t="n">
        <v>1.48</v>
      </c>
      <c r="I450" t="n">
        <v>13</v>
      </c>
      <c r="J450" t="n">
        <v>285.23</v>
      </c>
      <c r="K450" t="n">
        <v>58.47</v>
      </c>
      <c r="L450" t="n">
        <v>23.75</v>
      </c>
      <c r="M450" t="n">
        <v>11</v>
      </c>
      <c r="N450" t="n">
        <v>78.01000000000001</v>
      </c>
      <c r="O450" t="n">
        <v>35412.96</v>
      </c>
      <c r="P450" t="n">
        <v>383.51</v>
      </c>
      <c r="Q450" t="n">
        <v>452.59</v>
      </c>
      <c r="R450" t="n">
        <v>73.16</v>
      </c>
      <c r="S450" t="n">
        <v>57.64</v>
      </c>
      <c r="T450" t="n">
        <v>5651.92</v>
      </c>
      <c r="U450" t="n">
        <v>0.79</v>
      </c>
      <c r="V450" t="n">
        <v>0.88</v>
      </c>
      <c r="W450" t="n">
        <v>6.81</v>
      </c>
      <c r="X450" t="n">
        <v>0.33</v>
      </c>
      <c r="Y450" t="n">
        <v>1</v>
      </c>
      <c r="Z450" t="n">
        <v>10</v>
      </c>
    </row>
    <row r="451">
      <c r="A451" t="n">
        <v>92</v>
      </c>
      <c r="B451" t="n">
        <v>125</v>
      </c>
      <c r="C451" t="inlineStr">
        <is>
          <t xml:space="preserve">CONCLUIDO	</t>
        </is>
      </c>
      <c r="D451" t="n">
        <v>3.6444</v>
      </c>
      <c r="E451" t="n">
        <v>27.44</v>
      </c>
      <c r="F451" t="n">
        <v>24.07</v>
      </c>
      <c r="G451" t="n">
        <v>111.09</v>
      </c>
      <c r="H451" t="n">
        <v>1.5</v>
      </c>
      <c r="I451" t="n">
        <v>13</v>
      </c>
      <c r="J451" t="n">
        <v>285.73</v>
      </c>
      <c r="K451" t="n">
        <v>58.47</v>
      </c>
      <c r="L451" t="n">
        <v>24</v>
      </c>
      <c r="M451" t="n">
        <v>11</v>
      </c>
      <c r="N451" t="n">
        <v>78.26000000000001</v>
      </c>
      <c r="O451" t="n">
        <v>35474.75</v>
      </c>
      <c r="P451" t="n">
        <v>383.51</v>
      </c>
      <c r="Q451" t="n">
        <v>452.57</v>
      </c>
      <c r="R451" t="n">
        <v>73.64</v>
      </c>
      <c r="S451" t="n">
        <v>57.64</v>
      </c>
      <c r="T451" t="n">
        <v>5890.9</v>
      </c>
      <c r="U451" t="n">
        <v>0.78</v>
      </c>
      <c r="V451" t="n">
        <v>0.88</v>
      </c>
      <c r="W451" t="n">
        <v>6.81</v>
      </c>
      <c r="X451" t="n">
        <v>0.34</v>
      </c>
      <c r="Y451" t="n">
        <v>1</v>
      </c>
      <c r="Z451" t="n">
        <v>10</v>
      </c>
    </row>
    <row r="452">
      <c r="A452" t="n">
        <v>93</v>
      </c>
      <c r="B452" t="n">
        <v>125</v>
      </c>
      <c r="C452" t="inlineStr">
        <is>
          <t xml:space="preserve">CONCLUIDO	</t>
        </is>
      </c>
      <c r="D452" t="n">
        <v>3.6458</v>
      </c>
      <c r="E452" t="n">
        <v>27.43</v>
      </c>
      <c r="F452" t="n">
        <v>24.06</v>
      </c>
      <c r="G452" t="n">
        <v>111.04</v>
      </c>
      <c r="H452" t="n">
        <v>1.51</v>
      </c>
      <c r="I452" t="n">
        <v>13</v>
      </c>
      <c r="J452" t="n">
        <v>286.24</v>
      </c>
      <c r="K452" t="n">
        <v>58.47</v>
      </c>
      <c r="L452" t="n">
        <v>24.25</v>
      </c>
      <c r="M452" t="n">
        <v>11</v>
      </c>
      <c r="N452" t="n">
        <v>78.51000000000001</v>
      </c>
      <c r="O452" t="n">
        <v>35536.63</v>
      </c>
      <c r="P452" t="n">
        <v>383.12</v>
      </c>
      <c r="Q452" t="n">
        <v>452.55</v>
      </c>
      <c r="R452" t="n">
        <v>73.25</v>
      </c>
      <c r="S452" t="n">
        <v>57.64</v>
      </c>
      <c r="T452" t="n">
        <v>5699.87</v>
      </c>
      <c r="U452" t="n">
        <v>0.79</v>
      </c>
      <c r="V452" t="n">
        <v>0.88</v>
      </c>
      <c r="W452" t="n">
        <v>6.81</v>
      </c>
      <c r="X452" t="n">
        <v>0.33</v>
      </c>
      <c r="Y452" t="n">
        <v>1</v>
      </c>
      <c r="Z452" t="n">
        <v>10</v>
      </c>
    </row>
    <row r="453">
      <c r="A453" t="n">
        <v>94</v>
      </c>
      <c r="B453" t="n">
        <v>125</v>
      </c>
      <c r="C453" t="inlineStr">
        <is>
          <t xml:space="preserve">CONCLUIDO	</t>
        </is>
      </c>
      <c r="D453" t="n">
        <v>3.6439</v>
      </c>
      <c r="E453" t="n">
        <v>27.44</v>
      </c>
      <c r="F453" t="n">
        <v>24.07</v>
      </c>
      <c r="G453" t="n">
        <v>111.1</v>
      </c>
      <c r="H453" t="n">
        <v>1.52</v>
      </c>
      <c r="I453" t="n">
        <v>13</v>
      </c>
      <c r="J453" t="n">
        <v>286.74</v>
      </c>
      <c r="K453" t="n">
        <v>58.47</v>
      </c>
      <c r="L453" t="n">
        <v>24.5</v>
      </c>
      <c r="M453" t="n">
        <v>11</v>
      </c>
      <c r="N453" t="n">
        <v>78.77</v>
      </c>
      <c r="O453" t="n">
        <v>35598.74</v>
      </c>
      <c r="P453" t="n">
        <v>382.72</v>
      </c>
      <c r="Q453" t="n">
        <v>452.6</v>
      </c>
      <c r="R453" t="n">
        <v>73.66</v>
      </c>
      <c r="S453" t="n">
        <v>57.64</v>
      </c>
      <c r="T453" t="n">
        <v>5900.65</v>
      </c>
      <c r="U453" t="n">
        <v>0.78</v>
      </c>
      <c r="V453" t="n">
        <v>0.88</v>
      </c>
      <c r="W453" t="n">
        <v>6.82</v>
      </c>
      <c r="X453" t="n">
        <v>0.35</v>
      </c>
      <c r="Y453" t="n">
        <v>1</v>
      </c>
      <c r="Z453" t="n">
        <v>10</v>
      </c>
    </row>
    <row r="454">
      <c r="A454" t="n">
        <v>95</v>
      </c>
      <c r="B454" t="n">
        <v>125</v>
      </c>
      <c r="C454" t="inlineStr">
        <is>
          <t xml:space="preserve">CONCLUIDO	</t>
        </is>
      </c>
      <c r="D454" t="n">
        <v>3.6432</v>
      </c>
      <c r="E454" t="n">
        <v>27.45</v>
      </c>
      <c r="F454" t="n">
        <v>24.08</v>
      </c>
      <c r="G454" t="n">
        <v>111.13</v>
      </c>
      <c r="H454" t="n">
        <v>1.53</v>
      </c>
      <c r="I454" t="n">
        <v>13</v>
      </c>
      <c r="J454" t="n">
        <v>287.24</v>
      </c>
      <c r="K454" t="n">
        <v>58.47</v>
      </c>
      <c r="L454" t="n">
        <v>24.75</v>
      </c>
      <c r="M454" t="n">
        <v>11</v>
      </c>
      <c r="N454" t="n">
        <v>79.02</v>
      </c>
      <c r="O454" t="n">
        <v>35660.82</v>
      </c>
      <c r="P454" t="n">
        <v>382.18</v>
      </c>
      <c r="Q454" t="n">
        <v>452.57</v>
      </c>
      <c r="R454" t="n">
        <v>73.81</v>
      </c>
      <c r="S454" t="n">
        <v>57.64</v>
      </c>
      <c r="T454" t="n">
        <v>5979.69</v>
      </c>
      <c r="U454" t="n">
        <v>0.78</v>
      </c>
      <c r="V454" t="n">
        <v>0.88</v>
      </c>
      <c r="W454" t="n">
        <v>6.82</v>
      </c>
      <c r="X454" t="n">
        <v>0.35</v>
      </c>
      <c r="Y454" t="n">
        <v>1</v>
      </c>
      <c r="Z454" t="n">
        <v>10</v>
      </c>
    </row>
    <row r="455">
      <c r="A455" t="n">
        <v>96</v>
      </c>
      <c r="B455" t="n">
        <v>125</v>
      </c>
      <c r="C455" t="inlineStr">
        <is>
          <t xml:space="preserve">CONCLUIDO	</t>
        </is>
      </c>
      <c r="D455" t="n">
        <v>3.6568</v>
      </c>
      <c r="E455" t="n">
        <v>27.35</v>
      </c>
      <c r="F455" t="n">
        <v>24.02</v>
      </c>
      <c r="G455" t="n">
        <v>120.11</v>
      </c>
      <c r="H455" t="n">
        <v>1.55</v>
      </c>
      <c r="I455" t="n">
        <v>12</v>
      </c>
      <c r="J455" t="n">
        <v>287.75</v>
      </c>
      <c r="K455" t="n">
        <v>58.47</v>
      </c>
      <c r="L455" t="n">
        <v>25</v>
      </c>
      <c r="M455" t="n">
        <v>10</v>
      </c>
      <c r="N455" t="n">
        <v>79.27</v>
      </c>
      <c r="O455" t="n">
        <v>35723.02</v>
      </c>
      <c r="P455" t="n">
        <v>381.25</v>
      </c>
      <c r="Q455" t="n">
        <v>452.55</v>
      </c>
      <c r="R455" t="n">
        <v>71.97</v>
      </c>
      <c r="S455" t="n">
        <v>57.64</v>
      </c>
      <c r="T455" t="n">
        <v>5062.33</v>
      </c>
      <c r="U455" t="n">
        <v>0.8</v>
      </c>
      <c r="V455" t="n">
        <v>0.88</v>
      </c>
      <c r="W455" t="n">
        <v>6.82</v>
      </c>
      <c r="X455" t="n">
        <v>0.3</v>
      </c>
      <c r="Y455" t="n">
        <v>1</v>
      </c>
      <c r="Z455" t="n">
        <v>10</v>
      </c>
    </row>
    <row r="456">
      <c r="A456" t="n">
        <v>97</v>
      </c>
      <c r="B456" t="n">
        <v>125</v>
      </c>
      <c r="C456" t="inlineStr">
        <is>
          <t xml:space="preserve">CONCLUIDO	</t>
        </is>
      </c>
      <c r="D456" t="n">
        <v>3.6558</v>
      </c>
      <c r="E456" t="n">
        <v>27.35</v>
      </c>
      <c r="F456" t="n">
        <v>24.03</v>
      </c>
      <c r="G456" t="n">
        <v>120.15</v>
      </c>
      <c r="H456" t="n">
        <v>1.56</v>
      </c>
      <c r="I456" t="n">
        <v>12</v>
      </c>
      <c r="J456" t="n">
        <v>288.25</v>
      </c>
      <c r="K456" t="n">
        <v>58.47</v>
      </c>
      <c r="L456" t="n">
        <v>25.25</v>
      </c>
      <c r="M456" t="n">
        <v>10</v>
      </c>
      <c r="N456" t="n">
        <v>79.53</v>
      </c>
      <c r="O456" t="n">
        <v>35785.31</v>
      </c>
      <c r="P456" t="n">
        <v>381.73</v>
      </c>
      <c r="Q456" t="n">
        <v>452.6</v>
      </c>
      <c r="R456" t="n">
        <v>72.19</v>
      </c>
      <c r="S456" t="n">
        <v>57.64</v>
      </c>
      <c r="T456" t="n">
        <v>5175.05</v>
      </c>
      <c r="U456" t="n">
        <v>0.8</v>
      </c>
      <c r="V456" t="n">
        <v>0.88</v>
      </c>
      <c r="W456" t="n">
        <v>6.82</v>
      </c>
      <c r="X456" t="n">
        <v>0.31</v>
      </c>
      <c r="Y456" t="n">
        <v>1</v>
      </c>
      <c r="Z456" t="n">
        <v>10</v>
      </c>
    </row>
    <row r="457">
      <c r="A457" t="n">
        <v>98</v>
      </c>
      <c r="B457" t="n">
        <v>125</v>
      </c>
      <c r="C457" t="inlineStr">
        <is>
          <t xml:space="preserve">CONCLUIDO	</t>
        </is>
      </c>
      <c r="D457" t="n">
        <v>3.6562</v>
      </c>
      <c r="E457" t="n">
        <v>27.35</v>
      </c>
      <c r="F457" t="n">
        <v>24.03</v>
      </c>
      <c r="G457" t="n">
        <v>120.13</v>
      </c>
      <c r="H457" t="n">
        <v>1.57</v>
      </c>
      <c r="I457" t="n">
        <v>12</v>
      </c>
      <c r="J457" t="n">
        <v>288.76</v>
      </c>
      <c r="K457" t="n">
        <v>58.47</v>
      </c>
      <c r="L457" t="n">
        <v>25.5</v>
      </c>
      <c r="M457" t="n">
        <v>10</v>
      </c>
      <c r="N457" t="n">
        <v>79.78</v>
      </c>
      <c r="O457" t="n">
        <v>35847.71</v>
      </c>
      <c r="P457" t="n">
        <v>382.03</v>
      </c>
      <c r="Q457" t="n">
        <v>452.57</v>
      </c>
      <c r="R457" t="n">
        <v>72.13</v>
      </c>
      <c r="S457" t="n">
        <v>57.64</v>
      </c>
      <c r="T457" t="n">
        <v>5142.55</v>
      </c>
      <c r="U457" t="n">
        <v>0.8</v>
      </c>
      <c r="V457" t="n">
        <v>0.88</v>
      </c>
      <c r="W457" t="n">
        <v>6.81</v>
      </c>
      <c r="X457" t="n">
        <v>0.3</v>
      </c>
      <c r="Y457" t="n">
        <v>1</v>
      </c>
      <c r="Z457" t="n">
        <v>10</v>
      </c>
    </row>
    <row r="458">
      <c r="A458" t="n">
        <v>99</v>
      </c>
      <c r="B458" t="n">
        <v>125</v>
      </c>
      <c r="C458" t="inlineStr">
        <is>
          <t xml:space="preserve">CONCLUIDO	</t>
        </is>
      </c>
      <c r="D458" t="n">
        <v>3.6571</v>
      </c>
      <c r="E458" t="n">
        <v>27.34</v>
      </c>
      <c r="F458" t="n">
        <v>24.02</v>
      </c>
      <c r="G458" t="n">
        <v>120.1</v>
      </c>
      <c r="H458" t="n">
        <v>1.59</v>
      </c>
      <c r="I458" t="n">
        <v>12</v>
      </c>
      <c r="J458" t="n">
        <v>289.26</v>
      </c>
      <c r="K458" t="n">
        <v>58.47</v>
      </c>
      <c r="L458" t="n">
        <v>25.75</v>
      </c>
      <c r="M458" t="n">
        <v>10</v>
      </c>
      <c r="N458" t="n">
        <v>80.04000000000001</v>
      </c>
      <c r="O458" t="n">
        <v>35910.21</v>
      </c>
      <c r="P458" t="n">
        <v>382.01</v>
      </c>
      <c r="Q458" t="n">
        <v>452.58</v>
      </c>
      <c r="R458" t="n">
        <v>71.98</v>
      </c>
      <c r="S458" t="n">
        <v>57.64</v>
      </c>
      <c r="T458" t="n">
        <v>5068.16</v>
      </c>
      <c r="U458" t="n">
        <v>0.8</v>
      </c>
      <c r="V458" t="n">
        <v>0.88</v>
      </c>
      <c r="W458" t="n">
        <v>6.81</v>
      </c>
      <c r="X458" t="n">
        <v>0.3</v>
      </c>
      <c r="Y458" t="n">
        <v>1</v>
      </c>
      <c r="Z458" t="n">
        <v>10</v>
      </c>
    </row>
    <row r="459">
      <c r="A459" t="n">
        <v>100</v>
      </c>
      <c r="B459" t="n">
        <v>125</v>
      </c>
      <c r="C459" t="inlineStr">
        <is>
          <t xml:space="preserve">CONCLUIDO	</t>
        </is>
      </c>
      <c r="D459" t="n">
        <v>3.6546</v>
      </c>
      <c r="E459" t="n">
        <v>27.36</v>
      </c>
      <c r="F459" t="n">
        <v>24.04</v>
      </c>
      <c r="G459" t="n">
        <v>120.2</v>
      </c>
      <c r="H459" t="n">
        <v>1.6</v>
      </c>
      <c r="I459" t="n">
        <v>12</v>
      </c>
      <c r="J459" t="n">
        <v>289.77</v>
      </c>
      <c r="K459" t="n">
        <v>58.47</v>
      </c>
      <c r="L459" t="n">
        <v>26</v>
      </c>
      <c r="M459" t="n">
        <v>10</v>
      </c>
      <c r="N459" t="n">
        <v>80.3</v>
      </c>
      <c r="O459" t="n">
        <v>35972.82</v>
      </c>
      <c r="P459" t="n">
        <v>382.75</v>
      </c>
      <c r="Q459" t="n">
        <v>452.58</v>
      </c>
      <c r="R459" t="n">
        <v>72.42</v>
      </c>
      <c r="S459" t="n">
        <v>57.64</v>
      </c>
      <c r="T459" t="n">
        <v>5290.43</v>
      </c>
      <c r="U459" t="n">
        <v>0.8</v>
      </c>
      <c r="V459" t="n">
        <v>0.88</v>
      </c>
      <c r="W459" t="n">
        <v>6.82</v>
      </c>
      <c r="X459" t="n">
        <v>0.31</v>
      </c>
      <c r="Y459" t="n">
        <v>1</v>
      </c>
      <c r="Z459" t="n">
        <v>10</v>
      </c>
    </row>
    <row r="460">
      <c r="A460" t="n">
        <v>101</v>
      </c>
      <c r="B460" t="n">
        <v>125</v>
      </c>
      <c r="C460" t="inlineStr">
        <is>
          <t xml:space="preserve">CONCLUIDO	</t>
        </is>
      </c>
      <c r="D460" t="n">
        <v>3.655</v>
      </c>
      <c r="E460" t="n">
        <v>27.36</v>
      </c>
      <c r="F460" t="n">
        <v>24.04</v>
      </c>
      <c r="G460" t="n">
        <v>120.18</v>
      </c>
      <c r="H460" t="n">
        <v>1.61</v>
      </c>
      <c r="I460" t="n">
        <v>12</v>
      </c>
      <c r="J460" t="n">
        <v>290.28</v>
      </c>
      <c r="K460" t="n">
        <v>58.47</v>
      </c>
      <c r="L460" t="n">
        <v>26.25</v>
      </c>
      <c r="M460" t="n">
        <v>10</v>
      </c>
      <c r="N460" t="n">
        <v>80.56</v>
      </c>
      <c r="O460" t="n">
        <v>36035.53</v>
      </c>
      <c r="P460" t="n">
        <v>382.54</v>
      </c>
      <c r="Q460" t="n">
        <v>452.56</v>
      </c>
      <c r="R460" t="n">
        <v>72.45999999999999</v>
      </c>
      <c r="S460" t="n">
        <v>57.64</v>
      </c>
      <c r="T460" t="n">
        <v>5308.41</v>
      </c>
      <c r="U460" t="n">
        <v>0.8</v>
      </c>
      <c r="V460" t="n">
        <v>0.88</v>
      </c>
      <c r="W460" t="n">
        <v>6.82</v>
      </c>
      <c r="X460" t="n">
        <v>0.31</v>
      </c>
      <c r="Y460" t="n">
        <v>1</v>
      </c>
      <c r="Z460" t="n">
        <v>10</v>
      </c>
    </row>
    <row r="461">
      <c r="A461" t="n">
        <v>102</v>
      </c>
      <c r="B461" t="n">
        <v>125</v>
      </c>
      <c r="C461" t="inlineStr">
        <is>
          <t xml:space="preserve">CONCLUIDO	</t>
        </is>
      </c>
      <c r="D461" t="n">
        <v>3.6548</v>
      </c>
      <c r="E461" t="n">
        <v>27.36</v>
      </c>
      <c r="F461" t="n">
        <v>24.04</v>
      </c>
      <c r="G461" t="n">
        <v>120.19</v>
      </c>
      <c r="H461" t="n">
        <v>1.62</v>
      </c>
      <c r="I461" t="n">
        <v>12</v>
      </c>
      <c r="J461" t="n">
        <v>290.79</v>
      </c>
      <c r="K461" t="n">
        <v>58.47</v>
      </c>
      <c r="L461" t="n">
        <v>26.5</v>
      </c>
      <c r="M461" t="n">
        <v>10</v>
      </c>
      <c r="N461" t="n">
        <v>80.81999999999999</v>
      </c>
      <c r="O461" t="n">
        <v>36098.35</v>
      </c>
      <c r="P461" t="n">
        <v>382.35</v>
      </c>
      <c r="Q461" t="n">
        <v>452.58</v>
      </c>
      <c r="R461" t="n">
        <v>72.37</v>
      </c>
      <c r="S461" t="n">
        <v>57.64</v>
      </c>
      <c r="T461" t="n">
        <v>5262.8</v>
      </c>
      <c r="U461" t="n">
        <v>0.8</v>
      </c>
      <c r="V461" t="n">
        <v>0.88</v>
      </c>
      <c r="W461" t="n">
        <v>6.82</v>
      </c>
      <c r="X461" t="n">
        <v>0.31</v>
      </c>
      <c r="Y461" t="n">
        <v>1</v>
      </c>
      <c r="Z461" t="n">
        <v>10</v>
      </c>
    </row>
    <row r="462">
      <c r="A462" t="n">
        <v>103</v>
      </c>
      <c r="B462" t="n">
        <v>125</v>
      </c>
      <c r="C462" t="inlineStr">
        <is>
          <t xml:space="preserve">CONCLUIDO	</t>
        </is>
      </c>
      <c r="D462" t="n">
        <v>3.653</v>
      </c>
      <c r="E462" t="n">
        <v>27.37</v>
      </c>
      <c r="F462" t="n">
        <v>24.05</v>
      </c>
      <c r="G462" t="n">
        <v>120.26</v>
      </c>
      <c r="H462" t="n">
        <v>1.64</v>
      </c>
      <c r="I462" t="n">
        <v>12</v>
      </c>
      <c r="J462" t="n">
        <v>291.3</v>
      </c>
      <c r="K462" t="n">
        <v>58.47</v>
      </c>
      <c r="L462" t="n">
        <v>26.75</v>
      </c>
      <c r="M462" t="n">
        <v>10</v>
      </c>
      <c r="N462" t="n">
        <v>81.08</v>
      </c>
      <c r="O462" t="n">
        <v>36161.27</v>
      </c>
      <c r="P462" t="n">
        <v>382.23</v>
      </c>
      <c r="Q462" t="n">
        <v>452.58</v>
      </c>
      <c r="R462" t="n">
        <v>73</v>
      </c>
      <c r="S462" t="n">
        <v>57.64</v>
      </c>
      <c r="T462" t="n">
        <v>5580.42</v>
      </c>
      <c r="U462" t="n">
        <v>0.79</v>
      </c>
      <c r="V462" t="n">
        <v>0.88</v>
      </c>
      <c r="W462" t="n">
        <v>6.82</v>
      </c>
      <c r="X462" t="n">
        <v>0.33</v>
      </c>
      <c r="Y462" t="n">
        <v>1</v>
      </c>
      <c r="Z462" t="n">
        <v>10</v>
      </c>
    </row>
    <row r="463">
      <c r="A463" t="n">
        <v>104</v>
      </c>
      <c r="B463" t="n">
        <v>125</v>
      </c>
      <c r="C463" t="inlineStr">
        <is>
          <t xml:space="preserve">CONCLUIDO	</t>
        </is>
      </c>
      <c r="D463" t="n">
        <v>3.6559</v>
      </c>
      <c r="E463" t="n">
        <v>27.35</v>
      </c>
      <c r="F463" t="n">
        <v>24.03</v>
      </c>
      <c r="G463" t="n">
        <v>120.15</v>
      </c>
      <c r="H463" t="n">
        <v>1.65</v>
      </c>
      <c r="I463" t="n">
        <v>12</v>
      </c>
      <c r="J463" t="n">
        <v>291.81</v>
      </c>
      <c r="K463" t="n">
        <v>58.47</v>
      </c>
      <c r="L463" t="n">
        <v>27</v>
      </c>
      <c r="M463" t="n">
        <v>10</v>
      </c>
      <c r="N463" t="n">
        <v>81.34</v>
      </c>
      <c r="O463" t="n">
        <v>36224.3</v>
      </c>
      <c r="P463" t="n">
        <v>381.2</v>
      </c>
      <c r="Q463" t="n">
        <v>452.59</v>
      </c>
      <c r="R463" t="n">
        <v>72.44</v>
      </c>
      <c r="S463" t="n">
        <v>57.64</v>
      </c>
      <c r="T463" t="n">
        <v>5296.45</v>
      </c>
      <c r="U463" t="n">
        <v>0.8</v>
      </c>
      <c r="V463" t="n">
        <v>0.88</v>
      </c>
      <c r="W463" t="n">
        <v>6.81</v>
      </c>
      <c r="X463" t="n">
        <v>0.3</v>
      </c>
      <c r="Y463" t="n">
        <v>1</v>
      </c>
      <c r="Z463" t="n">
        <v>10</v>
      </c>
    </row>
    <row r="464">
      <c r="A464" t="n">
        <v>105</v>
      </c>
      <c r="B464" t="n">
        <v>125</v>
      </c>
      <c r="C464" t="inlineStr">
        <is>
          <t xml:space="preserve">CONCLUIDO	</t>
        </is>
      </c>
      <c r="D464" t="n">
        <v>3.6645</v>
      </c>
      <c r="E464" t="n">
        <v>27.29</v>
      </c>
      <c r="F464" t="n">
        <v>24.01</v>
      </c>
      <c r="G464" t="n">
        <v>130.98</v>
      </c>
      <c r="H464" t="n">
        <v>1.66</v>
      </c>
      <c r="I464" t="n">
        <v>11</v>
      </c>
      <c r="J464" t="n">
        <v>292.32</v>
      </c>
      <c r="K464" t="n">
        <v>58.47</v>
      </c>
      <c r="L464" t="n">
        <v>27.25</v>
      </c>
      <c r="M464" t="n">
        <v>9</v>
      </c>
      <c r="N464" t="n">
        <v>81.59999999999999</v>
      </c>
      <c r="O464" t="n">
        <v>36287.44</v>
      </c>
      <c r="P464" t="n">
        <v>380.75</v>
      </c>
      <c r="Q464" t="n">
        <v>452.6</v>
      </c>
      <c r="R464" t="n">
        <v>71.79000000000001</v>
      </c>
      <c r="S464" t="n">
        <v>57.64</v>
      </c>
      <c r="T464" t="n">
        <v>4976.5</v>
      </c>
      <c r="U464" t="n">
        <v>0.8</v>
      </c>
      <c r="V464" t="n">
        <v>0.88</v>
      </c>
      <c r="W464" t="n">
        <v>6.81</v>
      </c>
      <c r="X464" t="n">
        <v>0.29</v>
      </c>
      <c r="Y464" t="n">
        <v>1</v>
      </c>
      <c r="Z464" t="n">
        <v>10</v>
      </c>
    </row>
    <row r="465">
      <c r="A465" t="n">
        <v>106</v>
      </c>
      <c r="B465" t="n">
        <v>125</v>
      </c>
      <c r="C465" t="inlineStr">
        <is>
          <t xml:space="preserve">CONCLUIDO	</t>
        </is>
      </c>
      <c r="D465" t="n">
        <v>3.6661</v>
      </c>
      <c r="E465" t="n">
        <v>27.28</v>
      </c>
      <c r="F465" t="n">
        <v>24</v>
      </c>
      <c r="G465" t="n">
        <v>130.91</v>
      </c>
      <c r="H465" t="n">
        <v>1.67</v>
      </c>
      <c r="I465" t="n">
        <v>11</v>
      </c>
      <c r="J465" t="n">
        <v>292.84</v>
      </c>
      <c r="K465" t="n">
        <v>58.47</v>
      </c>
      <c r="L465" t="n">
        <v>27.5</v>
      </c>
      <c r="M465" t="n">
        <v>9</v>
      </c>
      <c r="N465" t="n">
        <v>81.86</v>
      </c>
      <c r="O465" t="n">
        <v>36350.69</v>
      </c>
      <c r="P465" t="n">
        <v>380.69</v>
      </c>
      <c r="Q465" t="n">
        <v>452.59</v>
      </c>
      <c r="R465" t="n">
        <v>71.29000000000001</v>
      </c>
      <c r="S465" t="n">
        <v>57.64</v>
      </c>
      <c r="T465" t="n">
        <v>4728.82</v>
      </c>
      <c r="U465" t="n">
        <v>0.8100000000000001</v>
      </c>
      <c r="V465" t="n">
        <v>0.88</v>
      </c>
      <c r="W465" t="n">
        <v>6.81</v>
      </c>
      <c r="X465" t="n">
        <v>0.28</v>
      </c>
      <c r="Y465" t="n">
        <v>1</v>
      </c>
      <c r="Z465" t="n">
        <v>10</v>
      </c>
    </row>
    <row r="466">
      <c r="A466" t="n">
        <v>107</v>
      </c>
      <c r="B466" t="n">
        <v>125</v>
      </c>
      <c r="C466" t="inlineStr">
        <is>
          <t xml:space="preserve">CONCLUIDO	</t>
        </is>
      </c>
      <c r="D466" t="n">
        <v>3.6661</v>
      </c>
      <c r="E466" t="n">
        <v>27.28</v>
      </c>
      <c r="F466" t="n">
        <v>24</v>
      </c>
      <c r="G466" t="n">
        <v>130.91</v>
      </c>
      <c r="H466" t="n">
        <v>1.68</v>
      </c>
      <c r="I466" t="n">
        <v>11</v>
      </c>
      <c r="J466" t="n">
        <v>293.35</v>
      </c>
      <c r="K466" t="n">
        <v>58.47</v>
      </c>
      <c r="L466" t="n">
        <v>27.75</v>
      </c>
      <c r="M466" t="n">
        <v>9</v>
      </c>
      <c r="N466" t="n">
        <v>82.13</v>
      </c>
      <c r="O466" t="n">
        <v>36414.05</v>
      </c>
      <c r="P466" t="n">
        <v>381.03</v>
      </c>
      <c r="Q466" t="n">
        <v>452.56</v>
      </c>
      <c r="R466" t="n">
        <v>71.31</v>
      </c>
      <c r="S466" t="n">
        <v>57.64</v>
      </c>
      <c r="T466" t="n">
        <v>4737.73</v>
      </c>
      <c r="U466" t="n">
        <v>0.8100000000000001</v>
      </c>
      <c r="V466" t="n">
        <v>0.88</v>
      </c>
      <c r="W466" t="n">
        <v>6.81</v>
      </c>
      <c r="X466" t="n">
        <v>0.28</v>
      </c>
      <c r="Y466" t="n">
        <v>1</v>
      </c>
      <c r="Z466" t="n">
        <v>10</v>
      </c>
    </row>
    <row r="467">
      <c r="A467" t="n">
        <v>108</v>
      </c>
      <c r="B467" t="n">
        <v>125</v>
      </c>
      <c r="C467" t="inlineStr">
        <is>
          <t xml:space="preserve">CONCLUIDO	</t>
        </is>
      </c>
      <c r="D467" t="n">
        <v>3.6652</v>
      </c>
      <c r="E467" t="n">
        <v>27.28</v>
      </c>
      <c r="F467" t="n">
        <v>24.01</v>
      </c>
      <c r="G467" t="n">
        <v>130.95</v>
      </c>
      <c r="H467" t="n">
        <v>1.7</v>
      </c>
      <c r="I467" t="n">
        <v>11</v>
      </c>
      <c r="J467" t="n">
        <v>293.86</v>
      </c>
      <c r="K467" t="n">
        <v>58.47</v>
      </c>
      <c r="L467" t="n">
        <v>28</v>
      </c>
      <c r="M467" t="n">
        <v>9</v>
      </c>
      <c r="N467" t="n">
        <v>82.39</v>
      </c>
      <c r="O467" t="n">
        <v>36477.51</v>
      </c>
      <c r="P467" t="n">
        <v>381.44</v>
      </c>
      <c r="Q467" t="n">
        <v>452.59</v>
      </c>
      <c r="R467" t="n">
        <v>71.45</v>
      </c>
      <c r="S467" t="n">
        <v>57.64</v>
      </c>
      <c r="T467" t="n">
        <v>4808.84</v>
      </c>
      <c r="U467" t="n">
        <v>0.8100000000000001</v>
      </c>
      <c r="V467" t="n">
        <v>0.88</v>
      </c>
      <c r="W467" t="n">
        <v>6.81</v>
      </c>
      <c r="X467" t="n">
        <v>0.28</v>
      </c>
      <c r="Y467" t="n">
        <v>1</v>
      </c>
      <c r="Z467" t="n">
        <v>10</v>
      </c>
    </row>
    <row r="468">
      <c r="A468" t="n">
        <v>109</v>
      </c>
      <c r="B468" t="n">
        <v>125</v>
      </c>
      <c r="C468" t="inlineStr">
        <is>
          <t xml:space="preserve">CONCLUIDO	</t>
        </is>
      </c>
      <c r="D468" t="n">
        <v>3.6655</v>
      </c>
      <c r="E468" t="n">
        <v>27.28</v>
      </c>
      <c r="F468" t="n">
        <v>24</v>
      </c>
      <c r="G468" t="n">
        <v>130.94</v>
      </c>
      <c r="H468" t="n">
        <v>1.71</v>
      </c>
      <c r="I468" t="n">
        <v>11</v>
      </c>
      <c r="J468" t="n">
        <v>294.38</v>
      </c>
      <c r="K468" t="n">
        <v>58.47</v>
      </c>
      <c r="L468" t="n">
        <v>28.25</v>
      </c>
      <c r="M468" t="n">
        <v>9</v>
      </c>
      <c r="N468" t="n">
        <v>82.66</v>
      </c>
      <c r="O468" t="n">
        <v>36541.09</v>
      </c>
      <c r="P468" t="n">
        <v>381.71</v>
      </c>
      <c r="Q468" t="n">
        <v>452.57</v>
      </c>
      <c r="R468" t="n">
        <v>71.43000000000001</v>
      </c>
      <c r="S468" t="n">
        <v>57.64</v>
      </c>
      <c r="T468" t="n">
        <v>4796.2</v>
      </c>
      <c r="U468" t="n">
        <v>0.8100000000000001</v>
      </c>
      <c r="V468" t="n">
        <v>0.88</v>
      </c>
      <c r="W468" t="n">
        <v>6.81</v>
      </c>
      <c r="X468" t="n">
        <v>0.28</v>
      </c>
      <c r="Y468" t="n">
        <v>1</v>
      </c>
      <c r="Z468" t="n">
        <v>10</v>
      </c>
    </row>
    <row r="469">
      <c r="A469" t="n">
        <v>110</v>
      </c>
      <c r="B469" t="n">
        <v>125</v>
      </c>
      <c r="C469" t="inlineStr">
        <is>
          <t xml:space="preserve">CONCLUIDO	</t>
        </is>
      </c>
      <c r="D469" t="n">
        <v>3.6644</v>
      </c>
      <c r="E469" t="n">
        <v>27.29</v>
      </c>
      <c r="F469" t="n">
        <v>24.01</v>
      </c>
      <c r="G469" t="n">
        <v>130.98</v>
      </c>
      <c r="H469" t="n">
        <v>1.72</v>
      </c>
      <c r="I469" t="n">
        <v>11</v>
      </c>
      <c r="J469" t="n">
        <v>294.9</v>
      </c>
      <c r="K469" t="n">
        <v>58.47</v>
      </c>
      <c r="L469" t="n">
        <v>28.5</v>
      </c>
      <c r="M469" t="n">
        <v>9</v>
      </c>
      <c r="N469" t="n">
        <v>82.92</v>
      </c>
      <c r="O469" t="n">
        <v>36604.77</v>
      </c>
      <c r="P469" t="n">
        <v>382.05</v>
      </c>
      <c r="Q469" t="n">
        <v>452.57</v>
      </c>
      <c r="R469" t="n">
        <v>71.67</v>
      </c>
      <c r="S469" t="n">
        <v>57.64</v>
      </c>
      <c r="T469" t="n">
        <v>4916.79</v>
      </c>
      <c r="U469" t="n">
        <v>0.8</v>
      </c>
      <c r="V469" t="n">
        <v>0.88</v>
      </c>
      <c r="W469" t="n">
        <v>6.81</v>
      </c>
      <c r="X469" t="n">
        <v>0.29</v>
      </c>
      <c r="Y469" t="n">
        <v>1</v>
      </c>
      <c r="Z469" t="n">
        <v>10</v>
      </c>
    </row>
    <row r="470">
      <c r="A470" t="n">
        <v>111</v>
      </c>
      <c r="B470" t="n">
        <v>125</v>
      </c>
      <c r="C470" t="inlineStr">
        <is>
          <t xml:space="preserve">CONCLUIDO	</t>
        </is>
      </c>
      <c r="D470" t="n">
        <v>3.6649</v>
      </c>
      <c r="E470" t="n">
        <v>27.29</v>
      </c>
      <c r="F470" t="n">
        <v>24.01</v>
      </c>
      <c r="G470" t="n">
        <v>130.96</v>
      </c>
      <c r="H470" t="n">
        <v>1.73</v>
      </c>
      <c r="I470" t="n">
        <v>11</v>
      </c>
      <c r="J470" t="n">
        <v>295.41</v>
      </c>
      <c r="K470" t="n">
        <v>58.47</v>
      </c>
      <c r="L470" t="n">
        <v>28.75</v>
      </c>
      <c r="M470" t="n">
        <v>9</v>
      </c>
      <c r="N470" t="n">
        <v>83.19</v>
      </c>
      <c r="O470" t="n">
        <v>36668.57</v>
      </c>
      <c r="P470" t="n">
        <v>381.84</v>
      </c>
      <c r="Q470" t="n">
        <v>452.57</v>
      </c>
      <c r="R470" t="n">
        <v>71.48</v>
      </c>
      <c r="S470" t="n">
        <v>57.64</v>
      </c>
      <c r="T470" t="n">
        <v>4823.83</v>
      </c>
      <c r="U470" t="n">
        <v>0.8100000000000001</v>
      </c>
      <c r="V470" t="n">
        <v>0.88</v>
      </c>
      <c r="W470" t="n">
        <v>6.82</v>
      </c>
      <c r="X470" t="n">
        <v>0.28</v>
      </c>
      <c r="Y470" t="n">
        <v>1</v>
      </c>
      <c r="Z470" t="n">
        <v>10</v>
      </c>
    </row>
    <row r="471">
      <c r="A471" t="n">
        <v>112</v>
      </c>
      <c r="B471" t="n">
        <v>125</v>
      </c>
      <c r="C471" t="inlineStr">
        <is>
          <t xml:space="preserve">CONCLUIDO	</t>
        </is>
      </c>
      <c r="D471" t="n">
        <v>3.6642</v>
      </c>
      <c r="E471" t="n">
        <v>27.29</v>
      </c>
      <c r="F471" t="n">
        <v>24.01</v>
      </c>
      <c r="G471" t="n">
        <v>130.99</v>
      </c>
      <c r="H471" t="n">
        <v>1.75</v>
      </c>
      <c r="I471" t="n">
        <v>11</v>
      </c>
      <c r="J471" t="n">
        <v>295.93</v>
      </c>
      <c r="K471" t="n">
        <v>58.47</v>
      </c>
      <c r="L471" t="n">
        <v>29</v>
      </c>
      <c r="M471" t="n">
        <v>9</v>
      </c>
      <c r="N471" t="n">
        <v>83.45999999999999</v>
      </c>
      <c r="O471" t="n">
        <v>36732.47</v>
      </c>
      <c r="P471" t="n">
        <v>381.71</v>
      </c>
      <c r="Q471" t="n">
        <v>452.57</v>
      </c>
      <c r="R471" t="n">
        <v>71.89</v>
      </c>
      <c r="S471" t="n">
        <v>57.64</v>
      </c>
      <c r="T471" t="n">
        <v>5026.14</v>
      </c>
      <c r="U471" t="n">
        <v>0.8</v>
      </c>
      <c r="V471" t="n">
        <v>0.88</v>
      </c>
      <c r="W471" t="n">
        <v>6.81</v>
      </c>
      <c r="X471" t="n">
        <v>0.29</v>
      </c>
      <c r="Y471" t="n">
        <v>1</v>
      </c>
      <c r="Z471" t="n">
        <v>10</v>
      </c>
    </row>
    <row r="472">
      <c r="A472" t="n">
        <v>113</v>
      </c>
      <c r="B472" t="n">
        <v>125</v>
      </c>
      <c r="C472" t="inlineStr">
        <is>
          <t xml:space="preserve">CONCLUIDO	</t>
        </is>
      </c>
      <c r="D472" t="n">
        <v>3.6655</v>
      </c>
      <c r="E472" t="n">
        <v>27.28</v>
      </c>
      <c r="F472" t="n">
        <v>24</v>
      </c>
      <c r="G472" t="n">
        <v>130.93</v>
      </c>
      <c r="H472" t="n">
        <v>1.76</v>
      </c>
      <c r="I472" t="n">
        <v>11</v>
      </c>
      <c r="J472" t="n">
        <v>296.45</v>
      </c>
      <c r="K472" t="n">
        <v>58.47</v>
      </c>
      <c r="L472" t="n">
        <v>29.25</v>
      </c>
      <c r="M472" t="n">
        <v>9</v>
      </c>
      <c r="N472" t="n">
        <v>83.73</v>
      </c>
      <c r="O472" t="n">
        <v>36796.49</v>
      </c>
      <c r="P472" t="n">
        <v>381.83</v>
      </c>
      <c r="Q472" t="n">
        <v>452.57</v>
      </c>
      <c r="R472" t="n">
        <v>71.39</v>
      </c>
      <c r="S472" t="n">
        <v>57.64</v>
      </c>
      <c r="T472" t="n">
        <v>4778.65</v>
      </c>
      <c r="U472" t="n">
        <v>0.8100000000000001</v>
      </c>
      <c r="V472" t="n">
        <v>0.88</v>
      </c>
      <c r="W472" t="n">
        <v>6.81</v>
      </c>
      <c r="X472" t="n">
        <v>0.28</v>
      </c>
      <c r="Y472" t="n">
        <v>1</v>
      </c>
      <c r="Z472" t="n">
        <v>10</v>
      </c>
    </row>
    <row r="473">
      <c r="A473" t="n">
        <v>114</v>
      </c>
      <c r="B473" t="n">
        <v>125</v>
      </c>
      <c r="C473" t="inlineStr">
        <is>
          <t xml:space="preserve">CONCLUIDO	</t>
        </is>
      </c>
      <c r="D473" t="n">
        <v>3.6658</v>
      </c>
      <c r="E473" t="n">
        <v>27.28</v>
      </c>
      <c r="F473" t="n">
        <v>24</v>
      </c>
      <c r="G473" t="n">
        <v>130.92</v>
      </c>
      <c r="H473" t="n">
        <v>1.77</v>
      </c>
      <c r="I473" t="n">
        <v>11</v>
      </c>
      <c r="J473" t="n">
        <v>296.97</v>
      </c>
      <c r="K473" t="n">
        <v>58.47</v>
      </c>
      <c r="L473" t="n">
        <v>29.5</v>
      </c>
      <c r="M473" t="n">
        <v>9</v>
      </c>
      <c r="N473" t="n">
        <v>84</v>
      </c>
      <c r="O473" t="n">
        <v>36860.62</v>
      </c>
      <c r="P473" t="n">
        <v>381.59</v>
      </c>
      <c r="Q473" t="n">
        <v>452.55</v>
      </c>
      <c r="R473" t="n">
        <v>71.44</v>
      </c>
      <c r="S473" t="n">
        <v>57.64</v>
      </c>
      <c r="T473" t="n">
        <v>4804.33</v>
      </c>
      <c r="U473" t="n">
        <v>0.8100000000000001</v>
      </c>
      <c r="V473" t="n">
        <v>0.88</v>
      </c>
      <c r="W473" t="n">
        <v>6.81</v>
      </c>
      <c r="X473" t="n">
        <v>0.28</v>
      </c>
      <c r="Y473" t="n">
        <v>1</v>
      </c>
      <c r="Z473" t="n">
        <v>10</v>
      </c>
    </row>
    <row r="474">
      <c r="A474" t="n">
        <v>115</v>
      </c>
      <c r="B474" t="n">
        <v>125</v>
      </c>
      <c r="C474" t="inlineStr">
        <is>
          <t xml:space="preserve">CONCLUIDO	</t>
        </is>
      </c>
      <c r="D474" t="n">
        <v>3.665</v>
      </c>
      <c r="E474" t="n">
        <v>27.29</v>
      </c>
      <c r="F474" t="n">
        <v>24.01</v>
      </c>
      <c r="G474" t="n">
        <v>130.96</v>
      </c>
      <c r="H474" t="n">
        <v>1.78</v>
      </c>
      <c r="I474" t="n">
        <v>11</v>
      </c>
      <c r="J474" t="n">
        <v>297.49</v>
      </c>
      <c r="K474" t="n">
        <v>58.47</v>
      </c>
      <c r="L474" t="n">
        <v>29.75</v>
      </c>
      <c r="M474" t="n">
        <v>9</v>
      </c>
      <c r="N474" t="n">
        <v>84.27</v>
      </c>
      <c r="O474" t="n">
        <v>36924.87</v>
      </c>
      <c r="P474" t="n">
        <v>381.46</v>
      </c>
      <c r="Q474" t="n">
        <v>452.59</v>
      </c>
      <c r="R474" t="n">
        <v>71.66</v>
      </c>
      <c r="S474" t="n">
        <v>57.64</v>
      </c>
      <c r="T474" t="n">
        <v>4911.5</v>
      </c>
      <c r="U474" t="n">
        <v>0.8</v>
      </c>
      <c r="V474" t="n">
        <v>0.88</v>
      </c>
      <c r="W474" t="n">
        <v>6.81</v>
      </c>
      <c r="X474" t="n">
        <v>0.28</v>
      </c>
      <c r="Y474" t="n">
        <v>1</v>
      </c>
      <c r="Z474" t="n">
        <v>10</v>
      </c>
    </row>
    <row r="475">
      <c r="A475" t="n">
        <v>116</v>
      </c>
      <c r="B475" t="n">
        <v>125</v>
      </c>
      <c r="C475" t="inlineStr">
        <is>
          <t xml:space="preserve">CONCLUIDO	</t>
        </is>
      </c>
      <c r="D475" t="n">
        <v>3.6649</v>
      </c>
      <c r="E475" t="n">
        <v>27.29</v>
      </c>
      <c r="F475" t="n">
        <v>24.01</v>
      </c>
      <c r="G475" t="n">
        <v>130.96</v>
      </c>
      <c r="H475" t="n">
        <v>1.79</v>
      </c>
      <c r="I475" t="n">
        <v>11</v>
      </c>
      <c r="J475" t="n">
        <v>298.01</v>
      </c>
      <c r="K475" t="n">
        <v>58.47</v>
      </c>
      <c r="L475" t="n">
        <v>30</v>
      </c>
      <c r="M475" t="n">
        <v>9</v>
      </c>
      <c r="N475" t="n">
        <v>84.54000000000001</v>
      </c>
      <c r="O475" t="n">
        <v>36989.23</v>
      </c>
      <c r="P475" t="n">
        <v>380.53</v>
      </c>
      <c r="Q475" t="n">
        <v>452.58</v>
      </c>
      <c r="R475" t="n">
        <v>71.59</v>
      </c>
      <c r="S475" t="n">
        <v>57.64</v>
      </c>
      <c r="T475" t="n">
        <v>4877.08</v>
      </c>
      <c r="U475" t="n">
        <v>0.8100000000000001</v>
      </c>
      <c r="V475" t="n">
        <v>0.88</v>
      </c>
      <c r="W475" t="n">
        <v>6.81</v>
      </c>
      <c r="X475" t="n">
        <v>0.28</v>
      </c>
      <c r="Y475" t="n">
        <v>1</v>
      </c>
      <c r="Z475" t="n">
        <v>10</v>
      </c>
    </row>
    <row r="476">
      <c r="A476" t="n">
        <v>117</v>
      </c>
      <c r="B476" t="n">
        <v>125</v>
      </c>
      <c r="C476" t="inlineStr">
        <is>
          <t xml:space="preserve">CONCLUIDO	</t>
        </is>
      </c>
      <c r="D476" t="n">
        <v>3.6756</v>
      </c>
      <c r="E476" t="n">
        <v>27.21</v>
      </c>
      <c r="F476" t="n">
        <v>23.98</v>
      </c>
      <c r="G476" t="n">
        <v>143.86</v>
      </c>
      <c r="H476" t="n">
        <v>1.8</v>
      </c>
      <c r="I476" t="n">
        <v>10</v>
      </c>
      <c r="J476" t="n">
        <v>298.54</v>
      </c>
      <c r="K476" t="n">
        <v>58.47</v>
      </c>
      <c r="L476" t="n">
        <v>30.25</v>
      </c>
      <c r="M476" t="n">
        <v>8</v>
      </c>
      <c r="N476" t="n">
        <v>84.81</v>
      </c>
      <c r="O476" t="n">
        <v>37053.7</v>
      </c>
      <c r="P476" t="n">
        <v>379.83</v>
      </c>
      <c r="Q476" t="n">
        <v>452.58</v>
      </c>
      <c r="R476" t="n">
        <v>70.58</v>
      </c>
      <c r="S476" t="n">
        <v>57.64</v>
      </c>
      <c r="T476" t="n">
        <v>4376.1</v>
      </c>
      <c r="U476" t="n">
        <v>0.82</v>
      </c>
      <c r="V476" t="n">
        <v>0.88</v>
      </c>
      <c r="W476" t="n">
        <v>6.81</v>
      </c>
      <c r="X476" t="n">
        <v>0.25</v>
      </c>
      <c r="Y476" t="n">
        <v>1</v>
      </c>
      <c r="Z476" t="n">
        <v>10</v>
      </c>
    </row>
    <row r="477">
      <c r="A477" t="n">
        <v>118</v>
      </c>
      <c r="B477" t="n">
        <v>125</v>
      </c>
      <c r="C477" t="inlineStr">
        <is>
          <t xml:space="preserve">CONCLUIDO	</t>
        </is>
      </c>
      <c r="D477" t="n">
        <v>3.6746</v>
      </c>
      <c r="E477" t="n">
        <v>27.21</v>
      </c>
      <c r="F477" t="n">
        <v>23.98</v>
      </c>
      <c r="G477" t="n">
        <v>143.91</v>
      </c>
      <c r="H477" t="n">
        <v>1.82</v>
      </c>
      <c r="I477" t="n">
        <v>10</v>
      </c>
      <c r="J477" t="n">
        <v>299.06</v>
      </c>
      <c r="K477" t="n">
        <v>58.47</v>
      </c>
      <c r="L477" t="n">
        <v>30.5</v>
      </c>
      <c r="M477" t="n">
        <v>8</v>
      </c>
      <c r="N477" t="n">
        <v>85.09</v>
      </c>
      <c r="O477" t="n">
        <v>37118.29</v>
      </c>
      <c r="P477" t="n">
        <v>380.3</v>
      </c>
      <c r="Q477" t="n">
        <v>452.56</v>
      </c>
      <c r="R477" t="n">
        <v>70.86</v>
      </c>
      <c r="S477" t="n">
        <v>57.64</v>
      </c>
      <c r="T477" t="n">
        <v>4519.63</v>
      </c>
      <c r="U477" t="n">
        <v>0.8100000000000001</v>
      </c>
      <c r="V477" t="n">
        <v>0.88</v>
      </c>
      <c r="W477" t="n">
        <v>6.81</v>
      </c>
      <c r="X477" t="n">
        <v>0.26</v>
      </c>
      <c r="Y477" t="n">
        <v>1</v>
      </c>
      <c r="Z477" t="n">
        <v>10</v>
      </c>
    </row>
    <row r="478">
      <c r="A478" t="n">
        <v>119</v>
      </c>
      <c r="B478" t="n">
        <v>125</v>
      </c>
      <c r="C478" t="inlineStr">
        <is>
          <t xml:space="preserve">CONCLUIDO	</t>
        </is>
      </c>
      <c r="D478" t="n">
        <v>3.675</v>
      </c>
      <c r="E478" t="n">
        <v>27.21</v>
      </c>
      <c r="F478" t="n">
        <v>23.98</v>
      </c>
      <c r="G478" t="n">
        <v>143.89</v>
      </c>
      <c r="H478" t="n">
        <v>1.83</v>
      </c>
      <c r="I478" t="n">
        <v>10</v>
      </c>
      <c r="J478" t="n">
        <v>299.59</v>
      </c>
      <c r="K478" t="n">
        <v>58.47</v>
      </c>
      <c r="L478" t="n">
        <v>30.75</v>
      </c>
      <c r="M478" t="n">
        <v>8</v>
      </c>
      <c r="N478" t="n">
        <v>85.36</v>
      </c>
      <c r="O478" t="n">
        <v>37183.12</v>
      </c>
      <c r="P478" t="n">
        <v>380.58</v>
      </c>
      <c r="Q478" t="n">
        <v>452.56</v>
      </c>
      <c r="R478" t="n">
        <v>70.63</v>
      </c>
      <c r="S478" t="n">
        <v>57.64</v>
      </c>
      <c r="T478" t="n">
        <v>4401.36</v>
      </c>
      <c r="U478" t="n">
        <v>0.82</v>
      </c>
      <c r="V478" t="n">
        <v>0.88</v>
      </c>
      <c r="W478" t="n">
        <v>6.81</v>
      </c>
      <c r="X478" t="n">
        <v>0.26</v>
      </c>
      <c r="Y478" t="n">
        <v>1</v>
      </c>
      <c r="Z478" t="n">
        <v>10</v>
      </c>
    </row>
    <row r="479">
      <c r="A479" t="n">
        <v>120</v>
      </c>
      <c r="B479" t="n">
        <v>125</v>
      </c>
      <c r="C479" t="inlineStr">
        <is>
          <t xml:space="preserve">CONCLUIDO	</t>
        </is>
      </c>
      <c r="D479" t="n">
        <v>3.6767</v>
      </c>
      <c r="E479" t="n">
        <v>27.2</v>
      </c>
      <c r="F479" t="n">
        <v>23.97</v>
      </c>
      <c r="G479" t="n">
        <v>143.82</v>
      </c>
      <c r="H479" t="n">
        <v>1.84</v>
      </c>
      <c r="I479" t="n">
        <v>10</v>
      </c>
      <c r="J479" t="n">
        <v>300.11</v>
      </c>
      <c r="K479" t="n">
        <v>58.47</v>
      </c>
      <c r="L479" t="n">
        <v>31</v>
      </c>
      <c r="M479" t="n">
        <v>8</v>
      </c>
      <c r="N479" t="n">
        <v>85.64</v>
      </c>
      <c r="O479" t="n">
        <v>37247.94</v>
      </c>
      <c r="P479" t="n">
        <v>380.68</v>
      </c>
      <c r="Q479" t="n">
        <v>452.57</v>
      </c>
      <c r="R479" t="n">
        <v>70.3</v>
      </c>
      <c r="S479" t="n">
        <v>57.64</v>
      </c>
      <c r="T479" t="n">
        <v>4239.44</v>
      </c>
      <c r="U479" t="n">
        <v>0.82</v>
      </c>
      <c r="V479" t="n">
        <v>0.88</v>
      </c>
      <c r="W479" t="n">
        <v>6.81</v>
      </c>
      <c r="X479" t="n">
        <v>0.24</v>
      </c>
      <c r="Y479" t="n">
        <v>1</v>
      </c>
      <c r="Z479" t="n">
        <v>10</v>
      </c>
    </row>
    <row r="480">
      <c r="A480" t="n">
        <v>121</v>
      </c>
      <c r="B480" t="n">
        <v>125</v>
      </c>
      <c r="C480" t="inlineStr">
        <is>
          <t xml:space="preserve">CONCLUIDO	</t>
        </is>
      </c>
      <c r="D480" t="n">
        <v>3.6749</v>
      </c>
      <c r="E480" t="n">
        <v>27.21</v>
      </c>
      <c r="F480" t="n">
        <v>23.98</v>
      </c>
      <c r="G480" t="n">
        <v>143.9</v>
      </c>
      <c r="H480" t="n">
        <v>1.85</v>
      </c>
      <c r="I480" t="n">
        <v>10</v>
      </c>
      <c r="J480" t="n">
        <v>300.64</v>
      </c>
      <c r="K480" t="n">
        <v>58.47</v>
      </c>
      <c r="L480" t="n">
        <v>31.25</v>
      </c>
      <c r="M480" t="n">
        <v>8</v>
      </c>
      <c r="N480" t="n">
        <v>85.91</v>
      </c>
      <c r="O480" t="n">
        <v>37312.88</v>
      </c>
      <c r="P480" t="n">
        <v>380.95</v>
      </c>
      <c r="Q480" t="n">
        <v>452.55</v>
      </c>
      <c r="R480" t="n">
        <v>70.76000000000001</v>
      </c>
      <c r="S480" t="n">
        <v>57.64</v>
      </c>
      <c r="T480" t="n">
        <v>4468.65</v>
      </c>
      <c r="U480" t="n">
        <v>0.8100000000000001</v>
      </c>
      <c r="V480" t="n">
        <v>0.88</v>
      </c>
      <c r="W480" t="n">
        <v>6.81</v>
      </c>
      <c r="X480" t="n">
        <v>0.26</v>
      </c>
      <c r="Y480" t="n">
        <v>1</v>
      </c>
      <c r="Z480" t="n">
        <v>10</v>
      </c>
    </row>
    <row r="481">
      <c r="A481" t="n">
        <v>122</v>
      </c>
      <c r="B481" t="n">
        <v>125</v>
      </c>
      <c r="C481" t="inlineStr">
        <is>
          <t xml:space="preserve">CONCLUIDO	</t>
        </is>
      </c>
      <c r="D481" t="n">
        <v>3.6753</v>
      </c>
      <c r="E481" t="n">
        <v>27.21</v>
      </c>
      <c r="F481" t="n">
        <v>23.98</v>
      </c>
      <c r="G481" t="n">
        <v>143.88</v>
      </c>
      <c r="H481" t="n">
        <v>1.86</v>
      </c>
      <c r="I481" t="n">
        <v>10</v>
      </c>
      <c r="J481" t="n">
        <v>301.17</v>
      </c>
      <c r="K481" t="n">
        <v>58.47</v>
      </c>
      <c r="L481" t="n">
        <v>31.5</v>
      </c>
      <c r="M481" t="n">
        <v>8</v>
      </c>
      <c r="N481" t="n">
        <v>86.19</v>
      </c>
      <c r="O481" t="n">
        <v>37377.94</v>
      </c>
      <c r="P481" t="n">
        <v>381.25</v>
      </c>
      <c r="Q481" t="n">
        <v>452.58</v>
      </c>
      <c r="R481" t="n">
        <v>70.73</v>
      </c>
      <c r="S481" t="n">
        <v>57.64</v>
      </c>
      <c r="T481" t="n">
        <v>4450.72</v>
      </c>
      <c r="U481" t="n">
        <v>0.82</v>
      </c>
      <c r="V481" t="n">
        <v>0.88</v>
      </c>
      <c r="W481" t="n">
        <v>6.81</v>
      </c>
      <c r="X481" t="n">
        <v>0.26</v>
      </c>
      <c r="Y481" t="n">
        <v>1</v>
      </c>
      <c r="Z481" t="n">
        <v>10</v>
      </c>
    </row>
    <row r="482">
      <c r="A482" t="n">
        <v>123</v>
      </c>
      <c r="B482" t="n">
        <v>125</v>
      </c>
      <c r="C482" t="inlineStr">
        <is>
          <t xml:space="preserve">CONCLUIDO	</t>
        </is>
      </c>
      <c r="D482" t="n">
        <v>3.6742</v>
      </c>
      <c r="E482" t="n">
        <v>27.22</v>
      </c>
      <c r="F482" t="n">
        <v>23.99</v>
      </c>
      <c r="G482" t="n">
        <v>143.93</v>
      </c>
      <c r="H482" t="n">
        <v>1.87</v>
      </c>
      <c r="I482" t="n">
        <v>10</v>
      </c>
      <c r="J482" t="n">
        <v>301.69</v>
      </c>
      <c r="K482" t="n">
        <v>58.47</v>
      </c>
      <c r="L482" t="n">
        <v>31.75</v>
      </c>
      <c r="M482" t="n">
        <v>8</v>
      </c>
      <c r="N482" t="n">
        <v>86.47</v>
      </c>
      <c r="O482" t="n">
        <v>37443.11</v>
      </c>
      <c r="P482" t="n">
        <v>381.47</v>
      </c>
      <c r="Q482" t="n">
        <v>452.55</v>
      </c>
      <c r="R482" t="n">
        <v>70.79000000000001</v>
      </c>
      <c r="S482" t="n">
        <v>57.64</v>
      </c>
      <c r="T482" t="n">
        <v>4484.98</v>
      </c>
      <c r="U482" t="n">
        <v>0.8100000000000001</v>
      </c>
      <c r="V482" t="n">
        <v>0.88</v>
      </c>
      <c r="W482" t="n">
        <v>6.82</v>
      </c>
      <c r="X482" t="n">
        <v>0.26</v>
      </c>
      <c r="Y482" t="n">
        <v>1</v>
      </c>
      <c r="Z482" t="n">
        <v>10</v>
      </c>
    </row>
    <row r="483">
      <c r="A483" t="n">
        <v>124</v>
      </c>
      <c r="B483" t="n">
        <v>125</v>
      </c>
      <c r="C483" t="inlineStr">
        <is>
          <t xml:space="preserve">CONCLUIDO	</t>
        </is>
      </c>
      <c r="D483" t="n">
        <v>3.6761</v>
      </c>
      <c r="E483" t="n">
        <v>27.2</v>
      </c>
      <c r="F483" t="n">
        <v>23.97</v>
      </c>
      <c r="G483" t="n">
        <v>143.84</v>
      </c>
      <c r="H483" t="n">
        <v>1.89</v>
      </c>
      <c r="I483" t="n">
        <v>10</v>
      </c>
      <c r="J483" t="n">
        <v>302.22</v>
      </c>
      <c r="K483" t="n">
        <v>58.47</v>
      </c>
      <c r="L483" t="n">
        <v>32</v>
      </c>
      <c r="M483" t="n">
        <v>8</v>
      </c>
      <c r="N483" t="n">
        <v>86.75</v>
      </c>
      <c r="O483" t="n">
        <v>37508.41</v>
      </c>
      <c r="P483" t="n">
        <v>381.1</v>
      </c>
      <c r="Q483" t="n">
        <v>452.59</v>
      </c>
      <c r="R483" t="n">
        <v>70.47</v>
      </c>
      <c r="S483" t="n">
        <v>57.64</v>
      </c>
      <c r="T483" t="n">
        <v>4322.32</v>
      </c>
      <c r="U483" t="n">
        <v>0.82</v>
      </c>
      <c r="V483" t="n">
        <v>0.88</v>
      </c>
      <c r="W483" t="n">
        <v>6.81</v>
      </c>
      <c r="X483" t="n">
        <v>0.25</v>
      </c>
      <c r="Y483" t="n">
        <v>1</v>
      </c>
      <c r="Z483" t="n">
        <v>10</v>
      </c>
    </row>
    <row r="484">
      <c r="A484" t="n">
        <v>125</v>
      </c>
      <c r="B484" t="n">
        <v>125</v>
      </c>
      <c r="C484" t="inlineStr">
        <is>
          <t xml:space="preserve">CONCLUIDO	</t>
        </is>
      </c>
      <c r="D484" t="n">
        <v>3.6755</v>
      </c>
      <c r="E484" t="n">
        <v>27.21</v>
      </c>
      <c r="F484" t="n">
        <v>23.98</v>
      </c>
      <c r="G484" t="n">
        <v>143.87</v>
      </c>
      <c r="H484" t="n">
        <v>1.9</v>
      </c>
      <c r="I484" t="n">
        <v>10</v>
      </c>
      <c r="J484" t="n">
        <v>302.75</v>
      </c>
      <c r="K484" t="n">
        <v>58.47</v>
      </c>
      <c r="L484" t="n">
        <v>32.25</v>
      </c>
      <c r="M484" t="n">
        <v>8</v>
      </c>
      <c r="N484" t="n">
        <v>87.03</v>
      </c>
      <c r="O484" t="n">
        <v>37573.82</v>
      </c>
      <c r="P484" t="n">
        <v>381.35</v>
      </c>
      <c r="Q484" t="n">
        <v>452.59</v>
      </c>
      <c r="R484" t="n">
        <v>70.62</v>
      </c>
      <c r="S484" t="n">
        <v>57.64</v>
      </c>
      <c r="T484" t="n">
        <v>4396.85</v>
      </c>
      <c r="U484" t="n">
        <v>0.82</v>
      </c>
      <c r="V484" t="n">
        <v>0.88</v>
      </c>
      <c r="W484" t="n">
        <v>6.81</v>
      </c>
      <c r="X484" t="n">
        <v>0.25</v>
      </c>
      <c r="Y484" t="n">
        <v>1</v>
      </c>
      <c r="Z484" t="n">
        <v>10</v>
      </c>
    </row>
    <row r="485">
      <c r="A485" t="n">
        <v>126</v>
      </c>
      <c r="B485" t="n">
        <v>125</v>
      </c>
      <c r="C485" t="inlineStr">
        <is>
          <t xml:space="preserve">CONCLUIDO	</t>
        </is>
      </c>
      <c r="D485" t="n">
        <v>3.6746</v>
      </c>
      <c r="E485" t="n">
        <v>27.21</v>
      </c>
      <c r="F485" t="n">
        <v>23.98</v>
      </c>
      <c r="G485" t="n">
        <v>143.91</v>
      </c>
      <c r="H485" t="n">
        <v>1.91</v>
      </c>
      <c r="I485" t="n">
        <v>10</v>
      </c>
      <c r="J485" t="n">
        <v>303.28</v>
      </c>
      <c r="K485" t="n">
        <v>58.47</v>
      </c>
      <c r="L485" t="n">
        <v>32.5</v>
      </c>
      <c r="M485" t="n">
        <v>8</v>
      </c>
      <c r="N485" t="n">
        <v>87.31</v>
      </c>
      <c r="O485" t="n">
        <v>37639.36</v>
      </c>
      <c r="P485" t="n">
        <v>381.5</v>
      </c>
      <c r="Q485" t="n">
        <v>452.59</v>
      </c>
      <c r="R485" t="n">
        <v>70.92</v>
      </c>
      <c r="S485" t="n">
        <v>57.64</v>
      </c>
      <c r="T485" t="n">
        <v>4546.22</v>
      </c>
      <c r="U485" t="n">
        <v>0.8100000000000001</v>
      </c>
      <c r="V485" t="n">
        <v>0.88</v>
      </c>
      <c r="W485" t="n">
        <v>6.81</v>
      </c>
      <c r="X485" t="n">
        <v>0.26</v>
      </c>
      <c r="Y485" t="n">
        <v>1</v>
      </c>
      <c r="Z485" t="n">
        <v>10</v>
      </c>
    </row>
    <row r="486">
      <c r="A486" t="n">
        <v>127</v>
      </c>
      <c r="B486" t="n">
        <v>125</v>
      </c>
      <c r="C486" t="inlineStr">
        <is>
          <t xml:space="preserve">CONCLUIDO	</t>
        </is>
      </c>
      <c r="D486" t="n">
        <v>3.6746</v>
      </c>
      <c r="E486" t="n">
        <v>27.21</v>
      </c>
      <c r="F486" t="n">
        <v>23.98</v>
      </c>
      <c r="G486" t="n">
        <v>143.91</v>
      </c>
      <c r="H486" t="n">
        <v>1.92</v>
      </c>
      <c r="I486" t="n">
        <v>10</v>
      </c>
      <c r="J486" t="n">
        <v>303.82</v>
      </c>
      <c r="K486" t="n">
        <v>58.47</v>
      </c>
      <c r="L486" t="n">
        <v>32.75</v>
      </c>
      <c r="M486" t="n">
        <v>8</v>
      </c>
      <c r="N486" t="n">
        <v>87.59</v>
      </c>
      <c r="O486" t="n">
        <v>37705.01</v>
      </c>
      <c r="P486" t="n">
        <v>381.29</v>
      </c>
      <c r="Q486" t="n">
        <v>452.55</v>
      </c>
      <c r="R486" t="n">
        <v>70.91</v>
      </c>
      <c r="S486" t="n">
        <v>57.64</v>
      </c>
      <c r="T486" t="n">
        <v>4544.95</v>
      </c>
      <c r="U486" t="n">
        <v>0.8100000000000001</v>
      </c>
      <c r="V486" t="n">
        <v>0.88</v>
      </c>
      <c r="W486" t="n">
        <v>6.81</v>
      </c>
      <c r="X486" t="n">
        <v>0.26</v>
      </c>
      <c r="Y486" t="n">
        <v>1</v>
      </c>
      <c r="Z486" t="n">
        <v>10</v>
      </c>
    </row>
    <row r="487">
      <c r="A487" t="n">
        <v>128</v>
      </c>
      <c r="B487" t="n">
        <v>125</v>
      </c>
      <c r="C487" t="inlineStr">
        <is>
          <t xml:space="preserve">CONCLUIDO	</t>
        </is>
      </c>
      <c r="D487" t="n">
        <v>3.6753</v>
      </c>
      <c r="E487" t="n">
        <v>27.21</v>
      </c>
      <c r="F487" t="n">
        <v>23.98</v>
      </c>
      <c r="G487" t="n">
        <v>143.88</v>
      </c>
      <c r="H487" t="n">
        <v>1.93</v>
      </c>
      <c r="I487" t="n">
        <v>10</v>
      </c>
      <c r="J487" t="n">
        <v>304.35</v>
      </c>
      <c r="K487" t="n">
        <v>58.47</v>
      </c>
      <c r="L487" t="n">
        <v>33</v>
      </c>
      <c r="M487" t="n">
        <v>8</v>
      </c>
      <c r="N487" t="n">
        <v>87.88</v>
      </c>
      <c r="O487" t="n">
        <v>37770.79</v>
      </c>
      <c r="P487" t="n">
        <v>380.73</v>
      </c>
      <c r="Q487" t="n">
        <v>452.6</v>
      </c>
      <c r="R487" t="n">
        <v>70.68000000000001</v>
      </c>
      <c r="S487" t="n">
        <v>57.64</v>
      </c>
      <c r="T487" t="n">
        <v>4428.63</v>
      </c>
      <c r="U487" t="n">
        <v>0.82</v>
      </c>
      <c r="V487" t="n">
        <v>0.88</v>
      </c>
      <c r="W487" t="n">
        <v>6.81</v>
      </c>
      <c r="X487" t="n">
        <v>0.25</v>
      </c>
      <c r="Y487" t="n">
        <v>1</v>
      </c>
      <c r="Z487" t="n">
        <v>10</v>
      </c>
    </row>
    <row r="488">
      <c r="A488" t="n">
        <v>129</v>
      </c>
      <c r="B488" t="n">
        <v>125</v>
      </c>
      <c r="C488" t="inlineStr">
        <is>
          <t xml:space="preserve">CONCLUIDO	</t>
        </is>
      </c>
      <c r="D488" t="n">
        <v>3.6739</v>
      </c>
      <c r="E488" t="n">
        <v>27.22</v>
      </c>
      <c r="F488" t="n">
        <v>23.99</v>
      </c>
      <c r="G488" t="n">
        <v>143.94</v>
      </c>
      <c r="H488" t="n">
        <v>1.94</v>
      </c>
      <c r="I488" t="n">
        <v>10</v>
      </c>
      <c r="J488" t="n">
        <v>304.88</v>
      </c>
      <c r="K488" t="n">
        <v>58.47</v>
      </c>
      <c r="L488" t="n">
        <v>33.25</v>
      </c>
      <c r="M488" t="n">
        <v>8</v>
      </c>
      <c r="N488" t="n">
        <v>88.16</v>
      </c>
      <c r="O488" t="n">
        <v>37836.69</v>
      </c>
      <c r="P488" t="n">
        <v>380.58</v>
      </c>
      <c r="Q488" t="n">
        <v>452.6</v>
      </c>
      <c r="R488" t="n">
        <v>70.94</v>
      </c>
      <c r="S488" t="n">
        <v>57.64</v>
      </c>
      <c r="T488" t="n">
        <v>4560.42</v>
      </c>
      <c r="U488" t="n">
        <v>0.8100000000000001</v>
      </c>
      <c r="V488" t="n">
        <v>0.88</v>
      </c>
      <c r="W488" t="n">
        <v>6.81</v>
      </c>
      <c r="X488" t="n">
        <v>0.27</v>
      </c>
      <c r="Y488" t="n">
        <v>1</v>
      </c>
      <c r="Z488" t="n">
        <v>10</v>
      </c>
    </row>
    <row r="489">
      <c r="A489" t="n">
        <v>130</v>
      </c>
      <c r="B489" t="n">
        <v>125</v>
      </c>
      <c r="C489" t="inlineStr">
        <is>
          <t xml:space="preserve">CONCLUIDO	</t>
        </is>
      </c>
      <c r="D489" t="n">
        <v>3.675</v>
      </c>
      <c r="E489" t="n">
        <v>27.21</v>
      </c>
      <c r="F489" t="n">
        <v>23.98</v>
      </c>
      <c r="G489" t="n">
        <v>143.89</v>
      </c>
      <c r="H489" t="n">
        <v>1.95</v>
      </c>
      <c r="I489" t="n">
        <v>10</v>
      </c>
      <c r="J489" t="n">
        <v>305.42</v>
      </c>
      <c r="K489" t="n">
        <v>58.47</v>
      </c>
      <c r="L489" t="n">
        <v>33.5</v>
      </c>
      <c r="M489" t="n">
        <v>8</v>
      </c>
      <c r="N489" t="n">
        <v>88.45</v>
      </c>
      <c r="O489" t="n">
        <v>37902.71</v>
      </c>
      <c r="P489" t="n">
        <v>379.8</v>
      </c>
      <c r="Q489" t="n">
        <v>452.58</v>
      </c>
      <c r="R489" t="n">
        <v>70.81</v>
      </c>
      <c r="S489" t="n">
        <v>57.64</v>
      </c>
      <c r="T489" t="n">
        <v>4495.31</v>
      </c>
      <c r="U489" t="n">
        <v>0.8100000000000001</v>
      </c>
      <c r="V489" t="n">
        <v>0.88</v>
      </c>
      <c r="W489" t="n">
        <v>6.81</v>
      </c>
      <c r="X489" t="n">
        <v>0.26</v>
      </c>
      <c r="Y489" t="n">
        <v>1</v>
      </c>
      <c r="Z489" t="n">
        <v>10</v>
      </c>
    </row>
    <row r="490">
      <c r="A490" t="n">
        <v>131</v>
      </c>
      <c r="B490" t="n">
        <v>125</v>
      </c>
      <c r="C490" t="inlineStr">
        <is>
          <t xml:space="preserve">CONCLUIDO	</t>
        </is>
      </c>
      <c r="D490" t="n">
        <v>3.6757</v>
      </c>
      <c r="E490" t="n">
        <v>27.21</v>
      </c>
      <c r="F490" t="n">
        <v>23.98</v>
      </c>
      <c r="G490" t="n">
        <v>143.86</v>
      </c>
      <c r="H490" t="n">
        <v>1.97</v>
      </c>
      <c r="I490" t="n">
        <v>10</v>
      </c>
      <c r="J490" t="n">
        <v>305.96</v>
      </c>
      <c r="K490" t="n">
        <v>58.47</v>
      </c>
      <c r="L490" t="n">
        <v>33.75</v>
      </c>
      <c r="M490" t="n">
        <v>8</v>
      </c>
      <c r="N490" t="n">
        <v>88.73</v>
      </c>
      <c r="O490" t="n">
        <v>37968.85</v>
      </c>
      <c r="P490" t="n">
        <v>378.98</v>
      </c>
      <c r="Q490" t="n">
        <v>452.56</v>
      </c>
      <c r="R490" t="n">
        <v>70.58</v>
      </c>
      <c r="S490" t="n">
        <v>57.64</v>
      </c>
      <c r="T490" t="n">
        <v>4377.34</v>
      </c>
      <c r="U490" t="n">
        <v>0.82</v>
      </c>
      <c r="V490" t="n">
        <v>0.88</v>
      </c>
      <c r="W490" t="n">
        <v>6.81</v>
      </c>
      <c r="X490" t="n">
        <v>0.25</v>
      </c>
      <c r="Y490" t="n">
        <v>1</v>
      </c>
      <c r="Z490" t="n">
        <v>10</v>
      </c>
    </row>
    <row r="491">
      <c r="A491" t="n">
        <v>132</v>
      </c>
      <c r="B491" t="n">
        <v>125</v>
      </c>
      <c r="C491" t="inlineStr">
        <is>
          <t xml:space="preserve">CONCLUIDO	</t>
        </is>
      </c>
      <c r="D491" t="n">
        <v>3.685</v>
      </c>
      <c r="E491" t="n">
        <v>27.14</v>
      </c>
      <c r="F491" t="n">
        <v>23.96</v>
      </c>
      <c r="G491" t="n">
        <v>159.7</v>
      </c>
      <c r="H491" t="n">
        <v>1.98</v>
      </c>
      <c r="I491" t="n">
        <v>9</v>
      </c>
      <c r="J491" t="n">
        <v>306.49</v>
      </c>
      <c r="K491" t="n">
        <v>58.47</v>
      </c>
      <c r="L491" t="n">
        <v>34</v>
      </c>
      <c r="M491" t="n">
        <v>7</v>
      </c>
      <c r="N491" t="n">
        <v>89.02</v>
      </c>
      <c r="O491" t="n">
        <v>38035.12</v>
      </c>
      <c r="P491" t="n">
        <v>378.87</v>
      </c>
      <c r="Q491" t="n">
        <v>452.56</v>
      </c>
      <c r="R491" t="n">
        <v>69.75</v>
      </c>
      <c r="S491" t="n">
        <v>57.64</v>
      </c>
      <c r="T491" t="n">
        <v>3968.21</v>
      </c>
      <c r="U491" t="n">
        <v>0.83</v>
      </c>
      <c r="V491" t="n">
        <v>0.89</v>
      </c>
      <c r="W491" t="n">
        <v>6.81</v>
      </c>
      <c r="X491" t="n">
        <v>0.23</v>
      </c>
      <c r="Y491" t="n">
        <v>1</v>
      </c>
      <c r="Z491" t="n">
        <v>10</v>
      </c>
    </row>
    <row r="492">
      <c r="A492" t="n">
        <v>133</v>
      </c>
      <c r="B492" t="n">
        <v>125</v>
      </c>
      <c r="C492" t="inlineStr">
        <is>
          <t xml:space="preserve">CONCLUIDO	</t>
        </is>
      </c>
      <c r="D492" t="n">
        <v>3.6851</v>
      </c>
      <c r="E492" t="n">
        <v>27.14</v>
      </c>
      <c r="F492" t="n">
        <v>23.95</v>
      </c>
      <c r="G492" t="n">
        <v>159.69</v>
      </c>
      <c r="H492" t="n">
        <v>1.99</v>
      </c>
      <c r="I492" t="n">
        <v>9</v>
      </c>
      <c r="J492" t="n">
        <v>307.03</v>
      </c>
      <c r="K492" t="n">
        <v>58.47</v>
      </c>
      <c r="L492" t="n">
        <v>34.25</v>
      </c>
      <c r="M492" t="n">
        <v>7</v>
      </c>
      <c r="N492" t="n">
        <v>89.31</v>
      </c>
      <c r="O492" t="n">
        <v>38101.52</v>
      </c>
      <c r="P492" t="n">
        <v>379.33</v>
      </c>
      <c r="Q492" t="n">
        <v>452.55</v>
      </c>
      <c r="R492" t="n">
        <v>69.84999999999999</v>
      </c>
      <c r="S492" t="n">
        <v>57.64</v>
      </c>
      <c r="T492" t="n">
        <v>4017.71</v>
      </c>
      <c r="U492" t="n">
        <v>0.83</v>
      </c>
      <c r="V492" t="n">
        <v>0.89</v>
      </c>
      <c r="W492" t="n">
        <v>6.81</v>
      </c>
      <c r="X492" t="n">
        <v>0.23</v>
      </c>
      <c r="Y492" t="n">
        <v>1</v>
      </c>
      <c r="Z492" t="n">
        <v>10</v>
      </c>
    </row>
    <row r="493">
      <c r="A493" t="n">
        <v>134</v>
      </c>
      <c r="B493" t="n">
        <v>125</v>
      </c>
      <c r="C493" t="inlineStr">
        <is>
          <t xml:space="preserve">CONCLUIDO	</t>
        </is>
      </c>
      <c r="D493" t="n">
        <v>3.6862</v>
      </c>
      <c r="E493" t="n">
        <v>27.13</v>
      </c>
      <c r="F493" t="n">
        <v>23.95</v>
      </c>
      <c r="G493" t="n">
        <v>159.64</v>
      </c>
      <c r="H493" t="n">
        <v>2</v>
      </c>
      <c r="I493" t="n">
        <v>9</v>
      </c>
      <c r="J493" t="n">
        <v>307.57</v>
      </c>
      <c r="K493" t="n">
        <v>58.47</v>
      </c>
      <c r="L493" t="n">
        <v>34.5</v>
      </c>
      <c r="M493" t="n">
        <v>7</v>
      </c>
      <c r="N493" t="n">
        <v>89.59999999999999</v>
      </c>
      <c r="O493" t="n">
        <v>38168.04</v>
      </c>
      <c r="P493" t="n">
        <v>379.47</v>
      </c>
      <c r="Q493" t="n">
        <v>452.57</v>
      </c>
      <c r="R493" t="n">
        <v>69.48999999999999</v>
      </c>
      <c r="S493" t="n">
        <v>57.64</v>
      </c>
      <c r="T493" t="n">
        <v>3837.95</v>
      </c>
      <c r="U493" t="n">
        <v>0.83</v>
      </c>
      <c r="V493" t="n">
        <v>0.89</v>
      </c>
      <c r="W493" t="n">
        <v>6.81</v>
      </c>
      <c r="X493" t="n">
        <v>0.22</v>
      </c>
      <c r="Y493" t="n">
        <v>1</v>
      </c>
      <c r="Z493" t="n">
        <v>10</v>
      </c>
    </row>
    <row r="494">
      <c r="A494" t="n">
        <v>135</v>
      </c>
      <c r="B494" t="n">
        <v>125</v>
      </c>
      <c r="C494" t="inlineStr">
        <is>
          <t xml:space="preserve">CONCLUIDO	</t>
        </is>
      </c>
      <c r="D494" t="n">
        <v>3.6854</v>
      </c>
      <c r="E494" t="n">
        <v>27.13</v>
      </c>
      <c r="F494" t="n">
        <v>23.95</v>
      </c>
      <c r="G494" t="n">
        <v>159.68</v>
      </c>
      <c r="H494" t="n">
        <v>2.01</v>
      </c>
      <c r="I494" t="n">
        <v>9</v>
      </c>
      <c r="J494" t="n">
        <v>308.11</v>
      </c>
      <c r="K494" t="n">
        <v>58.47</v>
      </c>
      <c r="L494" t="n">
        <v>34.75</v>
      </c>
      <c r="M494" t="n">
        <v>7</v>
      </c>
      <c r="N494" t="n">
        <v>89.89</v>
      </c>
      <c r="O494" t="n">
        <v>38234.68</v>
      </c>
      <c r="P494" t="n">
        <v>380</v>
      </c>
      <c r="Q494" t="n">
        <v>452.55</v>
      </c>
      <c r="R494" t="n">
        <v>69.70999999999999</v>
      </c>
      <c r="S494" t="n">
        <v>57.64</v>
      </c>
      <c r="T494" t="n">
        <v>3946.1</v>
      </c>
      <c r="U494" t="n">
        <v>0.83</v>
      </c>
      <c r="V494" t="n">
        <v>0.89</v>
      </c>
      <c r="W494" t="n">
        <v>6.81</v>
      </c>
      <c r="X494" t="n">
        <v>0.23</v>
      </c>
      <c r="Y494" t="n">
        <v>1</v>
      </c>
      <c r="Z494" t="n">
        <v>10</v>
      </c>
    </row>
    <row r="495">
      <c r="A495" t="n">
        <v>136</v>
      </c>
      <c r="B495" t="n">
        <v>125</v>
      </c>
      <c r="C495" t="inlineStr">
        <is>
          <t xml:space="preserve">CONCLUIDO	</t>
        </is>
      </c>
      <c r="D495" t="n">
        <v>3.6856</v>
      </c>
      <c r="E495" t="n">
        <v>27.13</v>
      </c>
      <c r="F495" t="n">
        <v>23.95</v>
      </c>
      <c r="G495" t="n">
        <v>159.67</v>
      </c>
      <c r="H495" t="n">
        <v>2.02</v>
      </c>
      <c r="I495" t="n">
        <v>9</v>
      </c>
      <c r="J495" t="n">
        <v>308.65</v>
      </c>
      <c r="K495" t="n">
        <v>58.47</v>
      </c>
      <c r="L495" t="n">
        <v>35</v>
      </c>
      <c r="M495" t="n">
        <v>7</v>
      </c>
      <c r="N495" t="n">
        <v>90.18000000000001</v>
      </c>
      <c r="O495" t="n">
        <v>38301.46</v>
      </c>
      <c r="P495" t="n">
        <v>380.58</v>
      </c>
      <c r="Q495" t="n">
        <v>452.55</v>
      </c>
      <c r="R495" t="n">
        <v>69.65000000000001</v>
      </c>
      <c r="S495" t="n">
        <v>57.64</v>
      </c>
      <c r="T495" t="n">
        <v>3920.21</v>
      </c>
      <c r="U495" t="n">
        <v>0.83</v>
      </c>
      <c r="V495" t="n">
        <v>0.89</v>
      </c>
      <c r="W495" t="n">
        <v>6.81</v>
      </c>
      <c r="X495" t="n">
        <v>0.23</v>
      </c>
      <c r="Y495" t="n">
        <v>1</v>
      </c>
      <c r="Z495" t="n">
        <v>10</v>
      </c>
    </row>
    <row r="496">
      <c r="A496" t="n">
        <v>137</v>
      </c>
      <c r="B496" t="n">
        <v>125</v>
      </c>
      <c r="C496" t="inlineStr">
        <is>
          <t xml:space="preserve">CONCLUIDO	</t>
        </is>
      </c>
      <c r="D496" t="n">
        <v>3.6863</v>
      </c>
      <c r="E496" t="n">
        <v>27.13</v>
      </c>
      <c r="F496" t="n">
        <v>23.95</v>
      </c>
      <c r="G496" t="n">
        <v>159.64</v>
      </c>
      <c r="H496" t="n">
        <v>2.03</v>
      </c>
      <c r="I496" t="n">
        <v>9</v>
      </c>
      <c r="J496" t="n">
        <v>309.2</v>
      </c>
      <c r="K496" t="n">
        <v>58.47</v>
      </c>
      <c r="L496" t="n">
        <v>35.25</v>
      </c>
      <c r="M496" t="n">
        <v>7</v>
      </c>
      <c r="N496" t="n">
        <v>90.47</v>
      </c>
      <c r="O496" t="n">
        <v>38368.36</v>
      </c>
      <c r="P496" t="n">
        <v>380.95</v>
      </c>
      <c r="Q496" t="n">
        <v>452.56</v>
      </c>
      <c r="R496" t="n">
        <v>69.54000000000001</v>
      </c>
      <c r="S496" t="n">
        <v>57.64</v>
      </c>
      <c r="T496" t="n">
        <v>3863.64</v>
      </c>
      <c r="U496" t="n">
        <v>0.83</v>
      </c>
      <c r="V496" t="n">
        <v>0.89</v>
      </c>
      <c r="W496" t="n">
        <v>6.81</v>
      </c>
      <c r="X496" t="n">
        <v>0.22</v>
      </c>
      <c r="Y496" t="n">
        <v>1</v>
      </c>
      <c r="Z496" t="n">
        <v>10</v>
      </c>
    </row>
    <row r="497">
      <c r="A497" t="n">
        <v>138</v>
      </c>
      <c r="B497" t="n">
        <v>125</v>
      </c>
      <c r="C497" t="inlineStr">
        <is>
          <t xml:space="preserve">CONCLUIDO	</t>
        </is>
      </c>
      <c r="D497" t="n">
        <v>3.6866</v>
      </c>
      <c r="E497" t="n">
        <v>27.13</v>
      </c>
      <c r="F497" t="n">
        <v>23.94</v>
      </c>
      <c r="G497" t="n">
        <v>159.62</v>
      </c>
      <c r="H497" t="n">
        <v>2.04</v>
      </c>
      <c r="I497" t="n">
        <v>9</v>
      </c>
      <c r="J497" t="n">
        <v>309.74</v>
      </c>
      <c r="K497" t="n">
        <v>58.47</v>
      </c>
      <c r="L497" t="n">
        <v>35.5</v>
      </c>
      <c r="M497" t="n">
        <v>7</v>
      </c>
      <c r="N497" t="n">
        <v>90.77</v>
      </c>
      <c r="O497" t="n">
        <v>38435.39</v>
      </c>
      <c r="P497" t="n">
        <v>381.18</v>
      </c>
      <c r="Q497" t="n">
        <v>452.56</v>
      </c>
      <c r="R497" t="n">
        <v>69.56</v>
      </c>
      <c r="S497" t="n">
        <v>57.64</v>
      </c>
      <c r="T497" t="n">
        <v>3873.44</v>
      </c>
      <c r="U497" t="n">
        <v>0.83</v>
      </c>
      <c r="V497" t="n">
        <v>0.89</v>
      </c>
      <c r="W497" t="n">
        <v>6.81</v>
      </c>
      <c r="X497" t="n">
        <v>0.22</v>
      </c>
      <c r="Y497" t="n">
        <v>1</v>
      </c>
      <c r="Z497" t="n">
        <v>10</v>
      </c>
    </row>
    <row r="498">
      <c r="A498" t="n">
        <v>139</v>
      </c>
      <c r="B498" t="n">
        <v>125</v>
      </c>
      <c r="C498" t="inlineStr">
        <is>
          <t xml:space="preserve">CONCLUIDO	</t>
        </is>
      </c>
      <c r="D498" t="n">
        <v>3.6866</v>
      </c>
      <c r="E498" t="n">
        <v>27.12</v>
      </c>
      <c r="F498" t="n">
        <v>23.94</v>
      </c>
      <c r="G498" t="n">
        <v>159.62</v>
      </c>
      <c r="H498" t="n">
        <v>2.05</v>
      </c>
      <c r="I498" t="n">
        <v>9</v>
      </c>
      <c r="J498" t="n">
        <v>310.28</v>
      </c>
      <c r="K498" t="n">
        <v>58.47</v>
      </c>
      <c r="L498" t="n">
        <v>35.75</v>
      </c>
      <c r="M498" t="n">
        <v>7</v>
      </c>
      <c r="N498" t="n">
        <v>91.06</v>
      </c>
      <c r="O498" t="n">
        <v>38502.55</v>
      </c>
      <c r="P498" t="n">
        <v>381.4</v>
      </c>
      <c r="Q498" t="n">
        <v>452.58</v>
      </c>
      <c r="R498" t="n">
        <v>69.45999999999999</v>
      </c>
      <c r="S498" t="n">
        <v>57.64</v>
      </c>
      <c r="T498" t="n">
        <v>3821.3</v>
      </c>
      <c r="U498" t="n">
        <v>0.83</v>
      </c>
      <c r="V498" t="n">
        <v>0.89</v>
      </c>
      <c r="W498" t="n">
        <v>6.81</v>
      </c>
      <c r="X498" t="n">
        <v>0.22</v>
      </c>
      <c r="Y498" t="n">
        <v>1</v>
      </c>
      <c r="Z498" t="n">
        <v>10</v>
      </c>
    </row>
    <row r="499">
      <c r="A499" t="n">
        <v>140</v>
      </c>
      <c r="B499" t="n">
        <v>125</v>
      </c>
      <c r="C499" t="inlineStr">
        <is>
          <t xml:space="preserve">CONCLUIDO	</t>
        </is>
      </c>
      <c r="D499" t="n">
        <v>3.6857</v>
      </c>
      <c r="E499" t="n">
        <v>27.13</v>
      </c>
      <c r="F499" t="n">
        <v>23.95</v>
      </c>
      <c r="G499" t="n">
        <v>159.67</v>
      </c>
      <c r="H499" t="n">
        <v>2.06</v>
      </c>
      <c r="I499" t="n">
        <v>9</v>
      </c>
      <c r="J499" t="n">
        <v>310.83</v>
      </c>
      <c r="K499" t="n">
        <v>58.47</v>
      </c>
      <c r="L499" t="n">
        <v>36</v>
      </c>
      <c r="M499" t="n">
        <v>7</v>
      </c>
      <c r="N499" t="n">
        <v>91.36</v>
      </c>
      <c r="O499" t="n">
        <v>38569.84</v>
      </c>
      <c r="P499" t="n">
        <v>381.51</v>
      </c>
      <c r="Q499" t="n">
        <v>452.61</v>
      </c>
      <c r="R499" t="n">
        <v>69.67</v>
      </c>
      <c r="S499" t="n">
        <v>57.64</v>
      </c>
      <c r="T499" t="n">
        <v>3927.91</v>
      </c>
      <c r="U499" t="n">
        <v>0.83</v>
      </c>
      <c r="V499" t="n">
        <v>0.89</v>
      </c>
      <c r="W499" t="n">
        <v>6.81</v>
      </c>
      <c r="X499" t="n">
        <v>0.23</v>
      </c>
      <c r="Y499" t="n">
        <v>1</v>
      </c>
      <c r="Z499" t="n">
        <v>10</v>
      </c>
    </row>
    <row r="500">
      <c r="A500" t="n">
        <v>141</v>
      </c>
      <c r="B500" t="n">
        <v>125</v>
      </c>
      <c r="C500" t="inlineStr">
        <is>
          <t xml:space="preserve">CONCLUIDO	</t>
        </is>
      </c>
      <c r="D500" t="n">
        <v>3.685</v>
      </c>
      <c r="E500" t="n">
        <v>27.14</v>
      </c>
      <c r="F500" t="n">
        <v>23.95</v>
      </c>
      <c r="G500" t="n">
        <v>159.7</v>
      </c>
      <c r="H500" t="n">
        <v>2.07</v>
      </c>
      <c r="I500" t="n">
        <v>9</v>
      </c>
      <c r="J500" t="n">
        <v>311.38</v>
      </c>
      <c r="K500" t="n">
        <v>58.47</v>
      </c>
      <c r="L500" t="n">
        <v>36.25</v>
      </c>
      <c r="M500" t="n">
        <v>7</v>
      </c>
      <c r="N500" t="n">
        <v>91.65000000000001</v>
      </c>
      <c r="O500" t="n">
        <v>38637.26</v>
      </c>
      <c r="P500" t="n">
        <v>381.59</v>
      </c>
      <c r="Q500" t="n">
        <v>452.55</v>
      </c>
      <c r="R500" t="n">
        <v>70</v>
      </c>
      <c r="S500" t="n">
        <v>57.64</v>
      </c>
      <c r="T500" t="n">
        <v>4094.1</v>
      </c>
      <c r="U500" t="n">
        <v>0.82</v>
      </c>
      <c r="V500" t="n">
        <v>0.89</v>
      </c>
      <c r="W500" t="n">
        <v>6.81</v>
      </c>
      <c r="X500" t="n">
        <v>0.23</v>
      </c>
      <c r="Y500" t="n">
        <v>1</v>
      </c>
      <c r="Z500" t="n">
        <v>10</v>
      </c>
    </row>
    <row r="501">
      <c r="A501" t="n">
        <v>142</v>
      </c>
      <c r="B501" t="n">
        <v>125</v>
      </c>
      <c r="C501" t="inlineStr">
        <is>
          <t xml:space="preserve">CONCLUIDO	</t>
        </is>
      </c>
      <c r="D501" t="n">
        <v>3.6839</v>
      </c>
      <c r="E501" t="n">
        <v>27.14</v>
      </c>
      <c r="F501" t="n">
        <v>23.96</v>
      </c>
      <c r="G501" t="n">
        <v>159.75</v>
      </c>
      <c r="H501" t="n">
        <v>2.08</v>
      </c>
      <c r="I501" t="n">
        <v>9</v>
      </c>
      <c r="J501" t="n">
        <v>311.92</v>
      </c>
      <c r="K501" t="n">
        <v>58.47</v>
      </c>
      <c r="L501" t="n">
        <v>36.5</v>
      </c>
      <c r="M501" t="n">
        <v>7</v>
      </c>
      <c r="N501" t="n">
        <v>91.95</v>
      </c>
      <c r="O501" t="n">
        <v>38704.93</v>
      </c>
      <c r="P501" t="n">
        <v>381.71</v>
      </c>
      <c r="Q501" t="n">
        <v>452.59</v>
      </c>
      <c r="R501" t="n">
        <v>70.08</v>
      </c>
      <c r="S501" t="n">
        <v>57.64</v>
      </c>
      <c r="T501" t="n">
        <v>4132.38</v>
      </c>
      <c r="U501" t="n">
        <v>0.82</v>
      </c>
      <c r="V501" t="n">
        <v>0.88</v>
      </c>
      <c r="W501" t="n">
        <v>6.81</v>
      </c>
      <c r="X501" t="n">
        <v>0.24</v>
      </c>
      <c r="Y501" t="n">
        <v>1</v>
      </c>
      <c r="Z501" t="n">
        <v>10</v>
      </c>
    </row>
    <row r="502">
      <c r="A502" t="n">
        <v>143</v>
      </c>
      <c r="B502" t="n">
        <v>125</v>
      </c>
      <c r="C502" t="inlineStr">
        <is>
          <t xml:space="preserve">CONCLUIDO	</t>
        </is>
      </c>
      <c r="D502" t="n">
        <v>3.6847</v>
      </c>
      <c r="E502" t="n">
        <v>27.14</v>
      </c>
      <c r="F502" t="n">
        <v>23.96</v>
      </c>
      <c r="G502" t="n">
        <v>159.71</v>
      </c>
      <c r="H502" t="n">
        <v>2.1</v>
      </c>
      <c r="I502" t="n">
        <v>9</v>
      </c>
      <c r="J502" t="n">
        <v>312.47</v>
      </c>
      <c r="K502" t="n">
        <v>58.47</v>
      </c>
      <c r="L502" t="n">
        <v>36.75</v>
      </c>
      <c r="M502" t="n">
        <v>7</v>
      </c>
      <c r="N502" t="n">
        <v>92.25</v>
      </c>
      <c r="O502" t="n">
        <v>38772.62</v>
      </c>
      <c r="P502" t="n">
        <v>381.89</v>
      </c>
      <c r="Q502" t="n">
        <v>452.56</v>
      </c>
      <c r="R502" t="n">
        <v>69.95999999999999</v>
      </c>
      <c r="S502" t="n">
        <v>57.64</v>
      </c>
      <c r="T502" t="n">
        <v>4074.5</v>
      </c>
      <c r="U502" t="n">
        <v>0.82</v>
      </c>
      <c r="V502" t="n">
        <v>0.89</v>
      </c>
      <c r="W502" t="n">
        <v>6.81</v>
      </c>
      <c r="X502" t="n">
        <v>0.23</v>
      </c>
      <c r="Y502" t="n">
        <v>1</v>
      </c>
      <c r="Z502" t="n">
        <v>10</v>
      </c>
    </row>
    <row r="503">
      <c r="A503" t="n">
        <v>144</v>
      </c>
      <c r="B503" t="n">
        <v>125</v>
      </c>
      <c r="C503" t="inlineStr">
        <is>
          <t xml:space="preserve">CONCLUIDO	</t>
        </is>
      </c>
      <c r="D503" t="n">
        <v>3.6856</v>
      </c>
      <c r="E503" t="n">
        <v>27.13</v>
      </c>
      <c r="F503" t="n">
        <v>23.95</v>
      </c>
      <c r="G503" t="n">
        <v>159.67</v>
      </c>
      <c r="H503" t="n">
        <v>2.11</v>
      </c>
      <c r="I503" t="n">
        <v>9</v>
      </c>
      <c r="J503" t="n">
        <v>313.02</v>
      </c>
      <c r="K503" t="n">
        <v>58.47</v>
      </c>
      <c r="L503" t="n">
        <v>37</v>
      </c>
      <c r="M503" t="n">
        <v>7</v>
      </c>
      <c r="N503" t="n">
        <v>92.55</v>
      </c>
      <c r="O503" t="n">
        <v>38840.44</v>
      </c>
      <c r="P503" t="n">
        <v>381.62</v>
      </c>
      <c r="Q503" t="n">
        <v>452.56</v>
      </c>
      <c r="R503" t="n">
        <v>69.70999999999999</v>
      </c>
      <c r="S503" t="n">
        <v>57.64</v>
      </c>
      <c r="T503" t="n">
        <v>3946.21</v>
      </c>
      <c r="U503" t="n">
        <v>0.83</v>
      </c>
      <c r="V503" t="n">
        <v>0.89</v>
      </c>
      <c r="W503" t="n">
        <v>6.81</v>
      </c>
      <c r="X503" t="n">
        <v>0.23</v>
      </c>
      <c r="Y503" t="n">
        <v>1</v>
      </c>
      <c r="Z503" t="n">
        <v>10</v>
      </c>
    </row>
    <row r="504">
      <c r="A504" t="n">
        <v>145</v>
      </c>
      <c r="B504" t="n">
        <v>125</v>
      </c>
      <c r="C504" t="inlineStr">
        <is>
          <t xml:space="preserve">CONCLUIDO	</t>
        </is>
      </c>
      <c r="D504" t="n">
        <v>3.6861</v>
      </c>
      <c r="E504" t="n">
        <v>27.13</v>
      </c>
      <c r="F504" t="n">
        <v>23.95</v>
      </c>
      <c r="G504" t="n">
        <v>159.64</v>
      </c>
      <c r="H504" t="n">
        <v>2.12</v>
      </c>
      <c r="I504" t="n">
        <v>9</v>
      </c>
      <c r="J504" t="n">
        <v>313.57</v>
      </c>
      <c r="K504" t="n">
        <v>58.47</v>
      </c>
      <c r="L504" t="n">
        <v>37.25</v>
      </c>
      <c r="M504" t="n">
        <v>7</v>
      </c>
      <c r="N504" t="n">
        <v>92.84999999999999</v>
      </c>
      <c r="O504" t="n">
        <v>38908.39</v>
      </c>
      <c r="P504" t="n">
        <v>380.93</v>
      </c>
      <c r="Q504" t="n">
        <v>452.55</v>
      </c>
      <c r="R504" t="n">
        <v>69.54000000000001</v>
      </c>
      <c r="S504" t="n">
        <v>57.64</v>
      </c>
      <c r="T504" t="n">
        <v>3863.35</v>
      </c>
      <c r="U504" t="n">
        <v>0.83</v>
      </c>
      <c r="V504" t="n">
        <v>0.89</v>
      </c>
      <c r="W504" t="n">
        <v>6.81</v>
      </c>
      <c r="X504" t="n">
        <v>0.22</v>
      </c>
      <c r="Y504" t="n">
        <v>1</v>
      </c>
      <c r="Z504" t="n">
        <v>10</v>
      </c>
    </row>
    <row r="505">
      <c r="A505" t="n">
        <v>146</v>
      </c>
      <c r="B505" t="n">
        <v>125</v>
      </c>
      <c r="C505" t="inlineStr">
        <is>
          <t xml:space="preserve">CONCLUIDO	</t>
        </is>
      </c>
      <c r="D505" t="n">
        <v>3.6859</v>
      </c>
      <c r="E505" t="n">
        <v>27.13</v>
      </c>
      <c r="F505" t="n">
        <v>23.95</v>
      </c>
      <c r="G505" t="n">
        <v>159.66</v>
      </c>
      <c r="H505" t="n">
        <v>2.13</v>
      </c>
      <c r="I505" t="n">
        <v>9</v>
      </c>
      <c r="J505" t="n">
        <v>314.13</v>
      </c>
      <c r="K505" t="n">
        <v>58.47</v>
      </c>
      <c r="L505" t="n">
        <v>37.5</v>
      </c>
      <c r="M505" t="n">
        <v>7</v>
      </c>
      <c r="N505" t="n">
        <v>93.15000000000001</v>
      </c>
      <c r="O505" t="n">
        <v>38976.48</v>
      </c>
      <c r="P505" t="n">
        <v>380.88</v>
      </c>
      <c r="Q505" t="n">
        <v>452.61</v>
      </c>
      <c r="R505" t="n">
        <v>69.70999999999999</v>
      </c>
      <c r="S505" t="n">
        <v>57.64</v>
      </c>
      <c r="T505" t="n">
        <v>3949.16</v>
      </c>
      <c r="U505" t="n">
        <v>0.83</v>
      </c>
      <c r="V505" t="n">
        <v>0.89</v>
      </c>
      <c r="W505" t="n">
        <v>6.81</v>
      </c>
      <c r="X505" t="n">
        <v>0.22</v>
      </c>
      <c r="Y505" t="n">
        <v>1</v>
      </c>
      <c r="Z505" t="n">
        <v>10</v>
      </c>
    </row>
    <row r="506">
      <c r="A506" t="n">
        <v>147</v>
      </c>
      <c r="B506" t="n">
        <v>125</v>
      </c>
      <c r="C506" t="inlineStr">
        <is>
          <t xml:space="preserve">CONCLUIDO	</t>
        </is>
      </c>
      <c r="D506" t="n">
        <v>3.6847</v>
      </c>
      <c r="E506" t="n">
        <v>27.14</v>
      </c>
      <c r="F506" t="n">
        <v>23.96</v>
      </c>
      <c r="G506" t="n">
        <v>159.71</v>
      </c>
      <c r="H506" t="n">
        <v>2.14</v>
      </c>
      <c r="I506" t="n">
        <v>9</v>
      </c>
      <c r="J506" t="n">
        <v>314.68</v>
      </c>
      <c r="K506" t="n">
        <v>58.47</v>
      </c>
      <c r="L506" t="n">
        <v>37.75</v>
      </c>
      <c r="M506" t="n">
        <v>7</v>
      </c>
      <c r="N506" t="n">
        <v>93.45999999999999</v>
      </c>
      <c r="O506" t="n">
        <v>39044.7</v>
      </c>
      <c r="P506" t="n">
        <v>380.83</v>
      </c>
      <c r="Q506" t="n">
        <v>452.62</v>
      </c>
      <c r="R506" t="n">
        <v>69.81</v>
      </c>
      <c r="S506" t="n">
        <v>57.64</v>
      </c>
      <c r="T506" t="n">
        <v>3997.3</v>
      </c>
      <c r="U506" t="n">
        <v>0.83</v>
      </c>
      <c r="V506" t="n">
        <v>0.89</v>
      </c>
      <c r="W506" t="n">
        <v>6.81</v>
      </c>
      <c r="X506" t="n">
        <v>0.23</v>
      </c>
      <c r="Y506" t="n">
        <v>1</v>
      </c>
      <c r="Z506" t="n">
        <v>10</v>
      </c>
    </row>
    <row r="507">
      <c r="A507" t="n">
        <v>148</v>
      </c>
      <c r="B507" t="n">
        <v>125</v>
      </c>
      <c r="C507" t="inlineStr">
        <is>
          <t xml:space="preserve">CONCLUIDO	</t>
        </is>
      </c>
      <c r="D507" t="n">
        <v>3.6846</v>
      </c>
      <c r="E507" t="n">
        <v>27.14</v>
      </c>
      <c r="F507" t="n">
        <v>23.96</v>
      </c>
      <c r="G507" t="n">
        <v>159.72</v>
      </c>
      <c r="H507" t="n">
        <v>2.15</v>
      </c>
      <c r="I507" t="n">
        <v>9</v>
      </c>
      <c r="J507" t="n">
        <v>315.23</v>
      </c>
      <c r="K507" t="n">
        <v>58.47</v>
      </c>
      <c r="L507" t="n">
        <v>38</v>
      </c>
      <c r="M507" t="n">
        <v>7</v>
      </c>
      <c r="N507" t="n">
        <v>93.76000000000001</v>
      </c>
      <c r="O507" t="n">
        <v>39113.07</v>
      </c>
      <c r="P507" t="n">
        <v>380.86</v>
      </c>
      <c r="Q507" t="n">
        <v>452.55</v>
      </c>
      <c r="R507" t="n">
        <v>70.04000000000001</v>
      </c>
      <c r="S507" t="n">
        <v>57.64</v>
      </c>
      <c r="T507" t="n">
        <v>4112.79</v>
      </c>
      <c r="U507" t="n">
        <v>0.82</v>
      </c>
      <c r="V507" t="n">
        <v>0.89</v>
      </c>
      <c r="W507" t="n">
        <v>6.81</v>
      </c>
      <c r="X507" t="n">
        <v>0.23</v>
      </c>
      <c r="Y507" t="n">
        <v>1</v>
      </c>
      <c r="Z507" t="n">
        <v>10</v>
      </c>
    </row>
    <row r="508">
      <c r="A508" t="n">
        <v>149</v>
      </c>
      <c r="B508" t="n">
        <v>125</v>
      </c>
      <c r="C508" t="inlineStr">
        <is>
          <t xml:space="preserve">CONCLUIDO	</t>
        </is>
      </c>
      <c r="D508" t="n">
        <v>3.6847</v>
      </c>
      <c r="E508" t="n">
        <v>27.14</v>
      </c>
      <c r="F508" t="n">
        <v>23.96</v>
      </c>
      <c r="G508" t="n">
        <v>159.71</v>
      </c>
      <c r="H508" t="n">
        <v>2.16</v>
      </c>
      <c r="I508" t="n">
        <v>9</v>
      </c>
      <c r="J508" t="n">
        <v>315.79</v>
      </c>
      <c r="K508" t="n">
        <v>58.47</v>
      </c>
      <c r="L508" t="n">
        <v>38.25</v>
      </c>
      <c r="M508" t="n">
        <v>7</v>
      </c>
      <c r="N508" t="n">
        <v>94.06999999999999</v>
      </c>
      <c r="O508" t="n">
        <v>39181.56</v>
      </c>
      <c r="P508" t="n">
        <v>380.83</v>
      </c>
      <c r="Q508" t="n">
        <v>452.55</v>
      </c>
      <c r="R508" t="n">
        <v>69.95999999999999</v>
      </c>
      <c r="S508" t="n">
        <v>57.64</v>
      </c>
      <c r="T508" t="n">
        <v>4070.97</v>
      </c>
      <c r="U508" t="n">
        <v>0.82</v>
      </c>
      <c r="V508" t="n">
        <v>0.89</v>
      </c>
      <c r="W508" t="n">
        <v>6.81</v>
      </c>
      <c r="X508" t="n">
        <v>0.23</v>
      </c>
      <c r="Y508" t="n">
        <v>1</v>
      </c>
      <c r="Z508" t="n">
        <v>10</v>
      </c>
    </row>
    <row r="509">
      <c r="A509" t="n">
        <v>150</v>
      </c>
      <c r="B509" t="n">
        <v>125</v>
      </c>
      <c r="C509" t="inlineStr">
        <is>
          <t xml:space="preserve">CONCLUIDO	</t>
        </is>
      </c>
      <c r="D509" t="n">
        <v>3.6844</v>
      </c>
      <c r="E509" t="n">
        <v>27.14</v>
      </c>
      <c r="F509" t="n">
        <v>23.96</v>
      </c>
      <c r="G509" t="n">
        <v>159.73</v>
      </c>
      <c r="H509" t="n">
        <v>2.17</v>
      </c>
      <c r="I509" t="n">
        <v>9</v>
      </c>
      <c r="J509" t="n">
        <v>316.35</v>
      </c>
      <c r="K509" t="n">
        <v>58.47</v>
      </c>
      <c r="L509" t="n">
        <v>38.5</v>
      </c>
      <c r="M509" t="n">
        <v>7</v>
      </c>
      <c r="N509" t="n">
        <v>94.37</v>
      </c>
      <c r="O509" t="n">
        <v>39250.2</v>
      </c>
      <c r="P509" t="n">
        <v>380.44</v>
      </c>
      <c r="Q509" t="n">
        <v>452.59</v>
      </c>
      <c r="R509" t="n">
        <v>69.92</v>
      </c>
      <c r="S509" t="n">
        <v>57.64</v>
      </c>
      <c r="T509" t="n">
        <v>4053.21</v>
      </c>
      <c r="U509" t="n">
        <v>0.82</v>
      </c>
      <c r="V509" t="n">
        <v>0.88</v>
      </c>
      <c r="W509" t="n">
        <v>6.81</v>
      </c>
      <c r="X509" t="n">
        <v>0.24</v>
      </c>
      <c r="Y509" t="n">
        <v>1</v>
      </c>
      <c r="Z509" t="n">
        <v>10</v>
      </c>
    </row>
    <row r="510">
      <c r="A510" t="n">
        <v>151</v>
      </c>
      <c r="B510" t="n">
        <v>125</v>
      </c>
      <c r="C510" t="inlineStr">
        <is>
          <t xml:space="preserve">CONCLUIDO	</t>
        </is>
      </c>
      <c r="D510" t="n">
        <v>3.6845</v>
      </c>
      <c r="E510" t="n">
        <v>27.14</v>
      </c>
      <c r="F510" t="n">
        <v>23.96</v>
      </c>
      <c r="G510" t="n">
        <v>159.73</v>
      </c>
      <c r="H510" t="n">
        <v>2.18</v>
      </c>
      <c r="I510" t="n">
        <v>9</v>
      </c>
      <c r="J510" t="n">
        <v>316.9</v>
      </c>
      <c r="K510" t="n">
        <v>58.47</v>
      </c>
      <c r="L510" t="n">
        <v>38.75</v>
      </c>
      <c r="M510" t="n">
        <v>7</v>
      </c>
      <c r="N510" t="n">
        <v>94.68000000000001</v>
      </c>
      <c r="O510" t="n">
        <v>39318.97</v>
      </c>
      <c r="P510" t="n">
        <v>380.18</v>
      </c>
      <c r="Q510" t="n">
        <v>452.6</v>
      </c>
      <c r="R510" t="n">
        <v>69.93000000000001</v>
      </c>
      <c r="S510" t="n">
        <v>57.64</v>
      </c>
      <c r="T510" t="n">
        <v>4058.09</v>
      </c>
      <c r="U510" t="n">
        <v>0.82</v>
      </c>
      <c r="V510" t="n">
        <v>0.88</v>
      </c>
      <c r="W510" t="n">
        <v>6.81</v>
      </c>
      <c r="X510" t="n">
        <v>0.23</v>
      </c>
      <c r="Y510" t="n">
        <v>1</v>
      </c>
      <c r="Z510" t="n">
        <v>10</v>
      </c>
    </row>
    <row r="511">
      <c r="A511" t="n">
        <v>152</v>
      </c>
      <c r="B511" t="n">
        <v>125</v>
      </c>
      <c r="C511" t="inlineStr">
        <is>
          <t xml:space="preserve">CONCLUIDO	</t>
        </is>
      </c>
      <c r="D511" t="n">
        <v>3.6964</v>
      </c>
      <c r="E511" t="n">
        <v>27.05</v>
      </c>
      <c r="F511" t="n">
        <v>23.92</v>
      </c>
      <c r="G511" t="n">
        <v>179.39</v>
      </c>
      <c r="H511" t="n">
        <v>2.19</v>
      </c>
      <c r="I511" t="n">
        <v>8</v>
      </c>
      <c r="J511" t="n">
        <v>317.46</v>
      </c>
      <c r="K511" t="n">
        <v>58.47</v>
      </c>
      <c r="L511" t="n">
        <v>39</v>
      </c>
      <c r="M511" t="n">
        <v>6</v>
      </c>
      <c r="N511" t="n">
        <v>94.98999999999999</v>
      </c>
      <c r="O511" t="n">
        <v>39387.89</v>
      </c>
      <c r="P511" t="n">
        <v>379.76</v>
      </c>
      <c r="Q511" t="n">
        <v>452.55</v>
      </c>
      <c r="R511" t="n">
        <v>68.62</v>
      </c>
      <c r="S511" t="n">
        <v>57.64</v>
      </c>
      <c r="T511" t="n">
        <v>3406.48</v>
      </c>
      <c r="U511" t="n">
        <v>0.84</v>
      </c>
      <c r="V511" t="n">
        <v>0.89</v>
      </c>
      <c r="W511" t="n">
        <v>6.81</v>
      </c>
      <c r="X511" t="n">
        <v>0.2</v>
      </c>
      <c r="Y511" t="n">
        <v>1</v>
      </c>
      <c r="Z511" t="n">
        <v>10</v>
      </c>
    </row>
    <row r="512">
      <c r="A512" t="n">
        <v>153</v>
      </c>
      <c r="B512" t="n">
        <v>125</v>
      </c>
      <c r="C512" t="inlineStr">
        <is>
          <t xml:space="preserve">CONCLUIDO	</t>
        </is>
      </c>
      <c r="D512" t="n">
        <v>3.6957</v>
      </c>
      <c r="E512" t="n">
        <v>27.06</v>
      </c>
      <c r="F512" t="n">
        <v>23.92</v>
      </c>
      <c r="G512" t="n">
        <v>179.43</v>
      </c>
      <c r="H512" t="n">
        <v>2.2</v>
      </c>
      <c r="I512" t="n">
        <v>8</v>
      </c>
      <c r="J512" t="n">
        <v>318.02</v>
      </c>
      <c r="K512" t="n">
        <v>58.47</v>
      </c>
      <c r="L512" t="n">
        <v>39.25</v>
      </c>
      <c r="M512" t="n">
        <v>6</v>
      </c>
      <c r="N512" t="n">
        <v>95.3</v>
      </c>
      <c r="O512" t="n">
        <v>39456.94</v>
      </c>
      <c r="P512" t="n">
        <v>379.97</v>
      </c>
      <c r="Q512" t="n">
        <v>452.59</v>
      </c>
      <c r="R512" t="n">
        <v>68.70999999999999</v>
      </c>
      <c r="S512" t="n">
        <v>57.64</v>
      </c>
      <c r="T512" t="n">
        <v>3451.3</v>
      </c>
      <c r="U512" t="n">
        <v>0.84</v>
      </c>
      <c r="V512" t="n">
        <v>0.89</v>
      </c>
      <c r="W512" t="n">
        <v>6.81</v>
      </c>
      <c r="X512" t="n">
        <v>0.2</v>
      </c>
      <c r="Y512" t="n">
        <v>1</v>
      </c>
      <c r="Z512" t="n">
        <v>10</v>
      </c>
    </row>
    <row r="513">
      <c r="A513" t="n">
        <v>154</v>
      </c>
      <c r="B513" t="n">
        <v>125</v>
      </c>
      <c r="C513" t="inlineStr">
        <is>
          <t xml:space="preserve">CONCLUIDO	</t>
        </is>
      </c>
      <c r="D513" t="n">
        <v>3.6956</v>
      </c>
      <c r="E513" t="n">
        <v>27.06</v>
      </c>
      <c r="F513" t="n">
        <v>23.92</v>
      </c>
      <c r="G513" t="n">
        <v>179.43</v>
      </c>
      <c r="H513" t="n">
        <v>2.21</v>
      </c>
      <c r="I513" t="n">
        <v>8</v>
      </c>
      <c r="J513" t="n">
        <v>318.58</v>
      </c>
      <c r="K513" t="n">
        <v>58.47</v>
      </c>
      <c r="L513" t="n">
        <v>39.5</v>
      </c>
      <c r="M513" t="n">
        <v>6</v>
      </c>
      <c r="N513" t="n">
        <v>95.61</v>
      </c>
      <c r="O513" t="n">
        <v>39526.14</v>
      </c>
      <c r="P513" t="n">
        <v>380.18</v>
      </c>
      <c r="Q513" t="n">
        <v>452.55</v>
      </c>
      <c r="R513" t="n">
        <v>68.73999999999999</v>
      </c>
      <c r="S513" t="n">
        <v>57.64</v>
      </c>
      <c r="T513" t="n">
        <v>3466.83</v>
      </c>
      <c r="U513" t="n">
        <v>0.84</v>
      </c>
      <c r="V513" t="n">
        <v>0.89</v>
      </c>
      <c r="W513" t="n">
        <v>6.81</v>
      </c>
      <c r="X513" t="n">
        <v>0.2</v>
      </c>
      <c r="Y513" t="n">
        <v>1</v>
      </c>
      <c r="Z513" t="n">
        <v>10</v>
      </c>
    </row>
    <row r="514">
      <c r="A514" t="n">
        <v>155</v>
      </c>
      <c r="B514" t="n">
        <v>125</v>
      </c>
      <c r="C514" t="inlineStr">
        <is>
          <t xml:space="preserve">CONCLUIDO	</t>
        </is>
      </c>
      <c r="D514" t="n">
        <v>3.6956</v>
      </c>
      <c r="E514" t="n">
        <v>27.06</v>
      </c>
      <c r="F514" t="n">
        <v>23.92</v>
      </c>
      <c r="G514" t="n">
        <v>179.44</v>
      </c>
      <c r="H514" t="n">
        <v>2.22</v>
      </c>
      <c r="I514" t="n">
        <v>8</v>
      </c>
      <c r="J514" t="n">
        <v>319.14</v>
      </c>
      <c r="K514" t="n">
        <v>58.47</v>
      </c>
      <c r="L514" t="n">
        <v>39.75</v>
      </c>
      <c r="M514" t="n">
        <v>6</v>
      </c>
      <c r="N514" t="n">
        <v>95.92</v>
      </c>
      <c r="O514" t="n">
        <v>39595.48</v>
      </c>
      <c r="P514" t="n">
        <v>380.61</v>
      </c>
      <c r="Q514" t="n">
        <v>452.57</v>
      </c>
      <c r="R514" t="n">
        <v>68.91</v>
      </c>
      <c r="S514" t="n">
        <v>57.64</v>
      </c>
      <c r="T514" t="n">
        <v>3551.18</v>
      </c>
      <c r="U514" t="n">
        <v>0.84</v>
      </c>
      <c r="V514" t="n">
        <v>0.89</v>
      </c>
      <c r="W514" t="n">
        <v>6.81</v>
      </c>
      <c r="X514" t="n">
        <v>0.2</v>
      </c>
      <c r="Y514" t="n">
        <v>1</v>
      </c>
      <c r="Z514" t="n">
        <v>10</v>
      </c>
    </row>
    <row r="515">
      <c r="A515" t="n">
        <v>156</v>
      </c>
      <c r="B515" t="n">
        <v>125</v>
      </c>
      <c r="C515" t="inlineStr">
        <is>
          <t xml:space="preserve">CONCLUIDO	</t>
        </is>
      </c>
      <c r="D515" t="n">
        <v>3.6956</v>
      </c>
      <c r="E515" t="n">
        <v>27.06</v>
      </c>
      <c r="F515" t="n">
        <v>23.92</v>
      </c>
      <c r="G515" t="n">
        <v>179.43</v>
      </c>
      <c r="H515" t="n">
        <v>2.23</v>
      </c>
      <c r="I515" t="n">
        <v>8</v>
      </c>
      <c r="J515" t="n">
        <v>319.71</v>
      </c>
      <c r="K515" t="n">
        <v>58.47</v>
      </c>
      <c r="L515" t="n">
        <v>40</v>
      </c>
      <c r="M515" t="n">
        <v>6</v>
      </c>
      <c r="N515" t="n">
        <v>96.23</v>
      </c>
      <c r="O515" t="n">
        <v>39664.96</v>
      </c>
      <c r="P515" t="n">
        <v>380.94</v>
      </c>
      <c r="Q515" t="n">
        <v>452.58</v>
      </c>
      <c r="R515" t="n">
        <v>68.83</v>
      </c>
      <c r="S515" t="n">
        <v>57.64</v>
      </c>
      <c r="T515" t="n">
        <v>3513.38</v>
      </c>
      <c r="U515" t="n">
        <v>0.84</v>
      </c>
      <c r="V515" t="n">
        <v>0.89</v>
      </c>
      <c r="W515" t="n">
        <v>6.81</v>
      </c>
      <c r="X515" t="n">
        <v>0.2</v>
      </c>
      <c r="Y515" t="n">
        <v>1</v>
      </c>
      <c r="Z515" t="n">
        <v>10</v>
      </c>
    </row>
    <row r="516">
      <c r="A516" t="n">
        <v>0</v>
      </c>
      <c r="B516" t="n">
        <v>30</v>
      </c>
      <c r="C516" t="inlineStr">
        <is>
          <t xml:space="preserve">CONCLUIDO	</t>
        </is>
      </c>
      <c r="D516" t="n">
        <v>3.1187</v>
      </c>
      <c r="E516" t="n">
        <v>32.06</v>
      </c>
      <c r="F516" t="n">
        <v>27.95</v>
      </c>
      <c r="G516" t="n">
        <v>11.49</v>
      </c>
      <c r="H516" t="n">
        <v>0.24</v>
      </c>
      <c r="I516" t="n">
        <v>146</v>
      </c>
      <c r="J516" t="n">
        <v>71.52</v>
      </c>
      <c r="K516" t="n">
        <v>32.27</v>
      </c>
      <c r="L516" t="n">
        <v>1</v>
      </c>
      <c r="M516" t="n">
        <v>144</v>
      </c>
      <c r="N516" t="n">
        <v>8.25</v>
      </c>
      <c r="O516" t="n">
        <v>9054.6</v>
      </c>
      <c r="P516" t="n">
        <v>201.01</v>
      </c>
      <c r="Q516" t="n">
        <v>452.99</v>
      </c>
      <c r="R516" t="n">
        <v>200.23</v>
      </c>
      <c r="S516" t="n">
        <v>57.64</v>
      </c>
      <c r="T516" t="n">
        <v>68523.25</v>
      </c>
      <c r="U516" t="n">
        <v>0.29</v>
      </c>
      <c r="V516" t="n">
        <v>0.76</v>
      </c>
      <c r="W516" t="n">
        <v>7.02</v>
      </c>
      <c r="X516" t="n">
        <v>4.22</v>
      </c>
      <c r="Y516" t="n">
        <v>1</v>
      </c>
      <c r="Z516" t="n">
        <v>10</v>
      </c>
    </row>
    <row r="517">
      <c r="A517" t="n">
        <v>1</v>
      </c>
      <c r="B517" t="n">
        <v>30</v>
      </c>
      <c r="C517" t="inlineStr">
        <is>
          <t xml:space="preserve">CONCLUIDO	</t>
        </is>
      </c>
      <c r="D517" t="n">
        <v>3.276</v>
      </c>
      <c r="E517" t="n">
        <v>30.52</v>
      </c>
      <c r="F517" t="n">
        <v>26.94</v>
      </c>
      <c r="G517" t="n">
        <v>14.43</v>
      </c>
      <c r="H517" t="n">
        <v>0.3</v>
      </c>
      <c r="I517" t="n">
        <v>112</v>
      </c>
      <c r="J517" t="n">
        <v>71.81</v>
      </c>
      <c r="K517" t="n">
        <v>32.27</v>
      </c>
      <c r="L517" t="n">
        <v>1.25</v>
      </c>
      <c r="M517" t="n">
        <v>110</v>
      </c>
      <c r="N517" t="n">
        <v>8.289999999999999</v>
      </c>
      <c r="O517" t="n">
        <v>9090.98</v>
      </c>
      <c r="P517" t="n">
        <v>192.72</v>
      </c>
      <c r="Q517" t="n">
        <v>452.93</v>
      </c>
      <c r="R517" t="n">
        <v>167.08</v>
      </c>
      <c r="S517" t="n">
        <v>57.64</v>
      </c>
      <c r="T517" t="n">
        <v>52117.31</v>
      </c>
      <c r="U517" t="n">
        <v>0.35</v>
      </c>
      <c r="V517" t="n">
        <v>0.79</v>
      </c>
      <c r="W517" t="n">
        <v>6.97</v>
      </c>
      <c r="X517" t="n">
        <v>3.21</v>
      </c>
      <c r="Y517" t="n">
        <v>1</v>
      </c>
      <c r="Z517" t="n">
        <v>10</v>
      </c>
    </row>
    <row r="518">
      <c r="A518" t="n">
        <v>2</v>
      </c>
      <c r="B518" t="n">
        <v>30</v>
      </c>
      <c r="C518" t="inlineStr">
        <is>
          <t xml:space="preserve">CONCLUIDO	</t>
        </is>
      </c>
      <c r="D518" t="n">
        <v>3.376</v>
      </c>
      <c r="E518" t="n">
        <v>29.62</v>
      </c>
      <c r="F518" t="n">
        <v>26.36</v>
      </c>
      <c r="G518" t="n">
        <v>17.38</v>
      </c>
      <c r="H518" t="n">
        <v>0.36</v>
      </c>
      <c r="I518" t="n">
        <v>91</v>
      </c>
      <c r="J518" t="n">
        <v>72.11</v>
      </c>
      <c r="K518" t="n">
        <v>32.27</v>
      </c>
      <c r="L518" t="n">
        <v>1.5</v>
      </c>
      <c r="M518" t="n">
        <v>89</v>
      </c>
      <c r="N518" t="n">
        <v>8.34</v>
      </c>
      <c r="O518" t="n">
        <v>9127.379999999999</v>
      </c>
      <c r="P518" t="n">
        <v>187.61</v>
      </c>
      <c r="Q518" t="n">
        <v>452.86</v>
      </c>
      <c r="R518" t="n">
        <v>147.96</v>
      </c>
      <c r="S518" t="n">
        <v>57.64</v>
      </c>
      <c r="T518" t="n">
        <v>42660.99</v>
      </c>
      <c r="U518" t="n">
        <v>0.39</v>
      </c>
      <c r="V518" t="n">
        <v>0.8</v>
      </c>
      <c r="W518" t="n">
        <v>6.95</v>
      </c>
      <c r="X518" t="n">
        <v>2.63</v>
      </c>
      <c r="Y518" t="n">
        <v>1</v>
      </c>
      <c r="Z518" t="n">
        <v>10</v>
      </c>
    </row>
    <row r="519">
      <c r="A519" t="n">
        <v>3</v>
      </c>
      <c r="B519" t="n">
        <v>30</v>
      </c>
      <c r="C519" t="inlineStr">
        <is>
          <t xml:space="preserve">CONCLUIDO	</t>
        </is>
      </c>
      <c r="D519" t="n">
        <v>3.4511</v>
      </c>
      <c r="E519" t="n">
        <v>28.98</v>
      </c>
      <c r="F519" t="n">
        <v>25.93</v>
      </c>
      <c r="G519" t="n">
        <v>20.21</v>
      </c>
      <c r="H519" t="n">
        <v>0.42</v>
      </c>
      <c r="I519" t="n">
        <v>77</v>
      </c>
      <c r="J519" t="n">
        <v>72.40000000000001</v>
      </c>
      <c r="K519" t="n">
        <v>32.27</v>
      </c>
      <c r="L519" t="n">
        <v>1.75</v>
      </c>
      <c r="M519" t="n">
        <v>75</v>
      </c>
      <c r="N519" t="n">
        <v>8.380000000000001</v>
      </c>
      <c r="O519" t="n">
        <v>9163.799999999999</v>
      </c>
      <c r="P519" t="n">
        <v>183.45</v>
      </c>
      <c r="Q519" t="n">
        <v>452.72</v>
      </c>
      <c r="R519" t="n">
        <v>134.07</v>
      </c>
      <c r="S519" t="n">
        <v>57.64</v>
      </c>
      <c r="T519" t="n">
        <v>35789.19</v>
      </c>
      <c r="U519" t="n">
        <v>0.43</v>
      </c>
      <c r="V519" t="n">
        <v>0.82</v>
      </c>
      <c r="W519" t="n">
        <v>6.93</v>
      </c>
      <c r="X519" t="n">
        <v>2.21</v>
      </c>
      <c r="Y519" t="n">
        <v>1</v>
      </c>
      <c r="Z519" t="n">
        <v>10</v>
      </c>
    </row>
    <row r="520">
      <c r="A520" t="n">
        <v>4</v>
      </c>
      <c r="B520" t="n">
        <v>30</v>
      </c>
      <c r="C520" t="inlineStr">
        <is>
          <t xml:space="preserve">CONCLUIDO	</t>
        </is>
      </c>
      <c r="D520" t="n">
        <v>3.5146</v>
      </c>
      <c r="E520" t="n">
        <v>28.45</v>
      </c>
      <c r="F520" t="n">
        <v>25.58</v>
      </c>
      <c r="G520" t="n">
        <v>23.26</v>
      </c>
      <c r="H520" t="n">
        <v>0.48</v>
      </c>
      <c r="I520" t="n">
        <v>66</v>
      </c>
      <c r="J520" t="n">
        <v>72.7</v>
      </c>
      <c r="K520" t="n">
        <v>32.27</v>
      </c>
      <c r="L520" t="n">
        <v>2</v>
      </c>
      <c r="M520" t="n">
        <v>64</v>
      </c>
      <c r="N520" t="n">
        <v>8.43</v>
      </c>
      <c r="O520" t="n">
        <v>9200.25</v>
      </c>
      <c r="P520" t="n">
        <v>179.89</v>
      </c>
      <c r="Q520" t="n">
        <v>452.7</v>
      </c>
      <c r="R520" t="n">
        <v>122.51</v>
      </c>
      <c r="S520" t="n">
        <v>57.64</v>
      </c>
      <c r="T520" t="n">
        <v>30060.96</v>
      </c>
      <c r="U520" t="n">
        <v>0.47</v>
      </c>
      <c r="V520" t="n">
        <v>0.83</v>
      </c>
      <c r="W520" t="n">
        <v>6.91</v>
      </c>
      <c r="X520" t="n">
        <v>1.85</v>
      </c>
      <c r="Y520" t="n">
        <v>1</v>
      </c>
      <c r="Z520" t="n">
        <v>10</v>
      </c>
    </row>
    <row r="521">
      <c r="A521" t="n">
        <v>5</v>
      </c>
      <c r="B521" t="n">
        <v>30</v>
      </c>
      <c r="C521" t="inlineStr">
        <is>
          <t xml:space="preserve">CONCLUIDO	</t>
        </is>
      </c>
      <c r="D521" t="n">
        <v>3.5581</v>
      </c>
      <c r="E521" t="n">
        <v>28.1</v>
      </c>
      <c r="F521" t="n">
        <v>25.36</v>
      </c>
      <c r="G521" t="n">
        <v>26.23</v>
      </c>
      <c r="H521" t="n">
        <v>0.54</v>
      </c>
      <c r="I521" t="n">
        <v>58</v>
      </c>
      <c r="J521" t="n">
        <v>73</v>
      </c>
      <c r="K521" t="n">
        <v>32.27</v>
      </c>
      <c r="L521" t="n">
        <v>2.25</v>
      </c>
      <c r="M521" t="n">
        <v>56</v>
      </c>
      <c r="N521" t="n">
        <v>8.48</v>
      </c>
      <c r="O521" t="n">
        <v>9236.709999999999</v>
      </c>
      <c r="P521" t="n">
        <v>177.14</v>
      </c>
      <c r="Q521" t="n">
        <v>452.69</v>
      </c>
      <c r="R521" t="n">
        <v>115.46</v>
      </c>
      <c r="S521" t="n">
        <v>57.64</v>
      </c>
      <c r="T521" t="n">
        <v>26576.95</v>
      </c>
      <c r="U521" t="n">
        <v>0.5</v>
      </c>
      <c r="V521" t="n">
        <v>0.84</v>
      </c>
      <c r="W521" t="n">
        <v>6.89</v>
      </c>
      <c r="X521" t="n">
        <v>1.63</v>
      </c>
      <c r="Y521" t="n">
        <v>1</v>
      </c>
      <c r="Z521" t="n">
        <v>10</v>
      </c>
    </row>
    <row r="522">
      <c r="A522" t="n">
        <v>6</v>
      </c>
      <c r="B522" t="n">
        <v>30</v>
      </c>
      <c r="C522" t="inlineStr">
        <is>
          <t xml:space="preserve">CONCLUIDO	</t>
        </is>
      </c>
      <c r="D522" t="n">
        <v>3.5909</v>
      </c>
      <c r="E522" t="n">
        <v>27.85</v>
      </c>
      <c r="F522" t="n">
        <v>25.2</v>
      </c>
      <c r="G522" t="n">
        <v>29.07</v>
      </c>
      <c r="H522" t="n">
        <v>0.6</v>
      </c>
      <c r="I522" t="n">
        <v>52</v>
      </c>
      <c r="J522" t="n">
        <v>73.29000000000001</v>
      </c>
      <c r="K522" t="n">
        <v>32.27</v>
      </c>
      <c r="L522" t="n">
        <v>2.5</v>
      </c>
      <c r="M522" t="n">
        <v>50</v>
      </c>
      <c r="N522" t="n">
        <v>8.52</v>
      </c>
      <c r="O522" t="n">
        <v>9273.200000000001</v>
      </c>
      <c r="P522" t="n">
        <v>174.86</v>
      </c>
      <c r="Q522" t="n">
        <v>452.69</v>
      </c>
      <c r="R522" t="n">
        <v>110.28</v>
      </c>
      <c r="S522" t="n">
        <v>57.64</v>
      </c>
      <c r="T522" t="n">
        <v>24017.07</v>
      </c>
      <c r="U522" t="n">
        <v>0.52</v>
      </c>
      <c r="V522" t="n">
        <v>0.84</v>
      </c>
      <c r="W522" t="n">
        <v>6.88</v>
      </c>
      <c r="X522" t="n">
        <v>1.47</v>
      </c>
      <c r="Y522" t="n">
        <v>1</v>
      </c>
      <c r="Z522" t="n">
        <v>10</v>
      </c>
    </row>
    <row r="523">
      <c r="A523" t="n">
        <v>7</v>
      </c>
      <c r="B523" t="n">
        <v>30</v>
      </c>
      <c r="C523" t="inlineStr">
        <is>
          <t xml:space="preserve">CONCLUIDO	</t>
        </is>
      </c>
      <c r="D523" t="n">
        <v>3.625</v>
      </c>
      <c r="E523" t="n">
        <v>27.59</v>
      </c>
      <c r="F523" t="n">
        <v>25.03</v>
      </c>
      <c r="G523" t="n">
        <v>32.64</v>
      </c>
      <c r="H523" t="n">
        <v>0.65</v>
      </c>
      <c r="I523" t="n">
        <v>46</v>
      </c>
      <c r="J523" t="n">
        <v>73.59</v>
      </c>
      <c r="K523" t="n">
        <v>32.27</v>
      </c>
      <c r="L523" t="n">
        <v>2.75</v>
      </c>
      <c r="M523" t="n">
        <v>44</v>
      </c>
      <c r="N523" t="n">
        <v>8.57</v>
      </c>
      <c r="O523" t="n">
        <v>9309.700000000001</v>
      </c>
      <c r="P523" t="n">
        <v>172.55</v>
      </c>
      <c r="Q523" t="n">
        <v>452.63</v>
      </c>
      <c r="R523" t="n">
        <v>104.56</v>
      </c>
      <c r="S523" t="n">
        <v>57.64</v>
      </c>
      <c r="T523" t="n">
        <v>21189.1</v>
      </c>
      <c r="U523" t="n">
        <v>0.55</v>
      </c>
      <c r="V523" t="n">
        <v>0.85</v>
      </c>
      <c r="W523" t="n">
        <v>6.87</v>
      </c>
      <c r="X523" t="n">
        <v>1.3</v>
      </c>
      <c r="Y523" t="n">
        <v>1</v>
      </c>
      <c r="Z523" t="n">
        <v>10</v>
      </c>
    </row>
    <row r="524">
      <c r="A524" t="n">
        <v>8</v>
      </c>
      <c r="B524" t="n">
        <v>30</v>
      </c>
      <c r="C524" t="inlineStr">
        <is>
          <t xml:space="preserve">CONCLUIDO	</t>
        </is>
      </c>
      <c r="D524" t="n">
        <v>3.6526</v>
      </c>
      <c r="E524" t="n">
        <v>27.38</v>
      </c>
      <c r="F524" t="n">
        <v>24.88</v>
      </c>
      <c r="G524" t="n">
        <v>35.54</v>
      </c>
      <c r="H524" t="n">
        <v>0.71</v>
      </c>
      <c r="I524" t="n">
        <v>42</v>
      </c>
      <c r="J524" t="n">
        <v>73.88</v>
      </c>
      <c r="K524" t="n">
        <v>32.27</v>
      </c>
      <c r="L524" t="n">
        <v>3</v>
      </c>
      <c r="M524" t="n">
        <v>40</v>
      </c>
      <c r="N524" t="n">
        <v>8.609999999999999</v>
      </c>
      <c r="O524" t="n">
        <v>9346.23</v>
      </c>
      <c r="P524" t="n">
        <v>170.73</v>
      </c>
      <c r="Q524" t="n">
        <v>452.76</v>
      </c>
      <c r="R524" t="n">
        <v>99.95999999999999</v>
      </c>
      <c r="S524" t="n">
        <v>57.64</v>
      </c>
      <c r="T524" t="n">
        <v>18909.14</v>
      </c>
      <c r="U524" t="n">
        <v>0.58</v>
      </c>
      <c r="V524" t="n">
        <v>0.85</v>
      </c>
      <c r="W524" t="n">
        <v>6.86</v>
      </c>
      <c r="X524" t="n">
        <v>1.15</v>
      </c>
      <c r="Y524" t="n">
        <v>1</v>
      </c>
      <c r="Z524" t="n">
        <v>10</v>
      </c>
    </row>
    <row r="525">
      <c r="A525" t="n">
        <v>9</v>
      </c>
      <c r="B525" t="n">
        <v>30</v>
      </c>
      <c r="C525" t="inlineStr">
        <is>
          <t xml:space="preserve">CONCLUIDO	</t>
        </is>
      </c>
      <c r="D525" t="n">
        <v>3.6681</v>
      </c>
      <c r="E525" t="n">
        <v>27.26</v>
      </c>
      <c r="F525" t="n">
        <v>24.81</v>
      </c>
      <c r="G525" t="n">
        <v>38.17</v>
      </c>
      <c r="H525" t="n">
        <v>0.77</v>
      </c>
      <c r="I525" t="n">
        <v>39</v>
      </c>
      <c r="J525" t="n">
        <v>74.18000000000001</v>
      </c>
      <c r="K525" t="n">
        <v>32.27</v>
      </c>
      <c r="L525" t="n">
        <v>3.25</v>
      </c>
      <c r="M525" t="n">
        <v>37</v>
      </c>
      <c r="N525" t="n">
        <v>8.66</v>
      </c>
      <c r="O525" t="n">
        <v>9382.780000000001</v>
      </c>
      <c r="P525" t="n">
        <v>169.01</v>
      </c>
      <c r="Q525" t="n">
        <v>452.68</v>
      </c>
      <c r="R525" t="n">
        <v>97.44</v>
      </c>
      <c r="S525" t="n">
        <v>57.64</v>
      </c>
      <c r="T525" t="n">
        <v>17661.14</v>
      </c>
      <c r="U525" t="n">
        <v>0.59</v>
      </c>
      <c r="V525" t="n">
        <v>0.85</v>
      </c>
      <c r="W525" t="n">
        <v>6.86</v>
      </c>
      <c r="X525" t="n">
        <v>1.08</v>
      </c>
      <c r="Y525" t="n">
        <v>1</v>
      </c>
      <c r="Z525" t="n">
        <v>10</v>
      </c>
    </row>
    <row r="526">
      <c r="A526" t="n">
        <v>10</v>
      </c>
      <c r="B526" t="n">
        <v>30</v>
      </c>
      <c r="C526" t="inlineStr">
        <is>
          <t xml:space="preserve">CONCLUIDO	</t>
        </is>
      </c>
      <c r="D526" t="n">
        <v>3.6841</v>
      </c>
      <c r="E526" t="n">
        <v>27.14</v>
      </c>
      <c r="F526" t="n">
        <v>24.74</v>
      </c>
      <c r="G526" t="n">
        <v>41.23</v>
      </c>
      <c r="H526" t="n">
        <v>0.82</v>
      </c>
      <c r="I526" t="n">
        <v>36</v>
      </c>
      <c r="J526" t="n">
        <v>74.48</v>
      </c>
      <c r="K526" t="n">
        <v>32.27</v>
      </c>
      <c r="L526" t="n">
        <v>3.5</v>
      </c>
      <c r="M526" t="n">
        <v>34</v>
      </c>
      <c r="N526" t="n">
        <v>8.710000000000001</v>
      </c>
      <c r="O526" t="n">
        <v>9419.35</v>
      </c>
      <c r="P526" t="n">
        <v>167.36</v>
      </c>
      <c r="Q526" t="n">
        <v>452.62</v>
      </c>
      <c r="R526" t="n">
        <v>95.31</v>
      </c>
      <c r="S526" t="n">
        <v>57.64</v>
      </c>
      <c r="T526" t="n">
        <v>16614.71</v>
      </c>
      <c r="U526" t="n">
        <v>0.6</v>
      </c>
      <c r="V526" t="n">
        <v>0.86</v>
      </c>
      <c r="W526" t="n">
        <v>6.85</v>
      </c>
      <c r="X526" t="n">
        <v>1.01</v>
      </c>
      <c r="Y526" t="n">
        <v>1</v>
      </c>
      <c r="Z526" t="n">
        <v>10</v>
      </c>
    </row>
    <row r="527">
      <c r="A527" t="n">
        <v>11</v>
      </c>
      <c r="B527" t="n">
        <v>30</v>
      </c>
      <c r="C527" t="inlineStr">
        <is>
          <t xml:space="preserve">CONCLUIDO	</t>
        </is>
      </c>
      <c r="D527" t="n">
        <v>3.7019</v>
      </c>
      <c r="E527" t="n">
        <v>27.01</v>
      </c>
      <c r="F527" t="n">
        <v>24.66</v>
      </c>
      <c r="G527" t="n">
        <v>44.83</v>
      </c>
      <c r="H527" t="n">
        <v>0.88</v>
      </c>
      <c r="I527" t="n">
        <v>33</v>
      </c>
      <c r="J527" t="n">
        <v>74.77</v>
      </c>
      <c r="K527" t="n">
        <v>32.27</v>
      </c>
      <c r="L527" t="n">
        <v>3.75</v>
      </c>
      <c r="M527" t="n">
        <v>31</v>
      </c>
      <c r="N527" t="n">
        <v>8.75</v>
      </c>
      <c r="O527" t="n">
        <v>9455.940000000001</v>
      </c>
      <c r="P527" t="n">
        <v>165.72</v>
      </c>
      <c r="Q527" t="n">
        <v>452.63</v>
      </c>
      <c r="R527" t="n">
        <v>92.56999999999999</v>
      </c>
      <c r="S527" t="n">
        <v>57.64</v>
      </c>
      <c r="T527" t="n">
        <v>15257.97</v>
      </c>
      <c r="U527" t="n">
        <v>0.62</v>
      </c>
      <c r="V527" t="n">
        <v>0.86</v>
      </c>
      <c r="W527" t="n">
        <v>6.85</v>
      </c>
      <c r="X527" t="n">
        <v>0.93</v>
      </c>
      <c r="Y527" t="n">
        <v>1</v>
      </c>
      <c r="Z527" t="n">
        <v>10</v>
      </c>
    </row>
    <row r="528">
      <c r="A528" t="n">
        <v>12</v>
      </c>
      <c r="B528" t="n">
        <v>30</v>
      </c>
      <c r="C528" t="inlineStr">
        <is>
          <t xml:space="preserve">CONCLUIDO	</t>
        </is>
      </c>
      <c r="D528" t="n">
        <v>3.7154</v>
      </c>
      <c r="E528" t="n">
        <v>26.92</v>
      </c>
      <c r="F528" t="n">
        <v>24.59</v>
      </c>
      <c r="G528" t="n">
        <v>47.59</v>
      </c>
      <c r="H528" t="n">
        <v>0.93</v>
      </c>
      <c r="I528" t="n">
        <v>31</v>
      </c>
      <c r="J528" t="n">
        <v>75.06999999999999</v>
      </c>
      <c r="K528" t="n">
        <v>32.27</v>
      </c>
      <c r="L528" t="n">
        <v>4</v>
      </c>
      <c r="M528" t="n">
        <v>29</v>
      </c>
      <c r="N528" t="n">
        <v>8.800000000000001</v>
      </c>
      <c r="O528" t="n">
        <v>9492.549999999999</v>
      </c>
      <c r="P528" t="n">
        <v>164.01</v>
      </c>
      <c r="Q528" t="n">
        <v>452.58</v>
      </c>
      <c r="R528" t="n">
        <v>90.25</v>
      </c>
      <c r="S528" t="n">
        <v>57.64</v>
      </c>
      <c r="T528" t="n">
        <v>14106.57</v>
      </c>
      <c r="U528" t="n">
        <v>0.64</v>
      </c>
      <c r="V528" t="n">
        <v>0.86</v>
      </c>
      <c r="W528" t="n">
        <v>6.85</v>
      </c>
      <c r="X528" t="n">
        <v>0.86</v>
      </c>
      <c r="Y528" t="n">
        <v>1</v>
      </c>
      <c r="Z528" t="n">
        <v>10</v>
      </c>
    </row>
    <row r="529">
      <c r="A529" t="n">
        <v>13</v>
      </c>
      <c r="B529" t="n">
        <v>30</v>
      </c>
      <c r="C529" t="inlineStr">
        <is>
          <t xml:space="preserve">CONCLUIDO	</t>
        </is>
      </c>
      <c r="D529" t="n">
        <v>3.7268</v>
      </c>
      <c r="E529" t="n">
        <v>26.83</v>
      </c>
      <c r="F529" t="n">
        <v>24.54</v>
      </c>
      <c r="G529" t="n">
        <v>50.77</v>
      </c>
      <c r="H529" t="n">
        <v>0.99</v>
      </c>
      <c r="I529" t="n">
        <v>29</v>
      </c>
      <c r="J529" t="n">
        <v>75.37</v>
      </c>
      <c r="K529" t="n">
        <v>32.27</v>
      </c>
      <c r="L529" t="n">
        <v>4.25</v>
      </c>
      <c r="M529" t="n">
        <v>27</v>
      </c>
      <c r="N529" t="n">
        <v>8.85</v>
      </c>
      <c r="O529" t="n">
        <v>9529.18</v>
      </c>
      <c r="P529" t="n">
        <v>162.56</v>
      </c>
      <c r="Q529" t="n">
        <v>452.61</v>
      </c>
      <c r="R529" t="n">
        <v>88.8</v>
      </c>
      <c r="S529" t="n">
        <v>57.64</v>
      </c>
      <c r="T529" t="n">
        <v>13393.97</v>
      </c>
      <c r="U529" t="n">
        <v>0.65</v>
      </c>
      <c r="V529" t="n">
        <v>0.86</v>
      </c>
      <c r="W529" t="n">
        <v>6.84</v>
      </c>
      <c r="X529" t="n">
        <v>0.8100000000000001</v>
      </c>
      <c r="Y529" t="n">
        <v>1</v>
      </c>
      <c r="Z529" t="n">
        <v>10</v>
      </c>
    </row>
    <row r="530">
      <c r="A530" t="n">
        <v>14</v>
      </c>
      <c r="B530" t="n">
        <v>30</v>
      </c>
      <c r="C530" t="inlineStr">
        <is>
          <t xml:space="preserve">CONCLUIDO	</t>
        </is>
      </c>
      <c r="D530" t="n">
        <v>3.7415</v>
      </c>
      <c r="E530" t="n">
        <v>26.73</v>
      </c>
      <c r="F530" t="n">
        <v>24.46</v>
      </c>
      <c r="G530" t="n">
        <v>54.36</v>
      </c>
      <c r="H530" t="n">
        <v>1.04</v>
      </c>
      <c r="I530" t="n">
        <v>27</v>
      </c>
      <c r="J530" t="n">
        <v>75.66</v>
      </c>
      <c r="K530" t="n">
        <v>32.27</v>
      </c>
      <c r="L530" t="n">
        <v>4.5</v>
      </c>
      <c r="M530" t="n">
        <v>25</v>
      </c>
      <c r="N530" t="n">
        <v>8.890000000000001</v>
      </c>
      <c r="O530" t="n">
        <v>9565.83</v>
      </c>
      <c r="P530" t="n">
        <v>160.57</v>
      </c>
      <c r="Q530" t="n">
        <v>452.65</v>
      </c>
      <c r="R530" t="n">
        <v>86.34999999999999</v>
      </c>
      <c r="S530" t="n">
        <v>57.64</v>
      </c>
      <c r="T530" t="n">
        <v>12180.09</v>
      </c>
      <c r="U530" t="n">
        <v>0.67</v>
      </c>
      <c r="V530" t="n">
        <v>0.87</v>
      </c>
      <c r="W530" t="n">
        <v>6.84</v>
      </c>
      <c r="X530" t="n">
        <v>0.74</v>
      </c>
      <c r="Y530" t="n">
        <v>1</v>
      </c>
      <c r="Z530" t="n">
        <v>10</v>
      </c>
    </row>
    <row r="531">
      <c r="A531" t="n">
        <v>15</v>
      </c>
      <c r="B531" t="n">
        <v>30</v>
      </c>
      <c r="C531" t="inlineStr">
        <is>
          <t xml:space="preserve">CONCLUIDO	</t>
        </is>
      </c>
      <c r="D531" t="n">
        <v>3.7499</v>
      </c>
      <c r="E531" t="n">
        <v>26.67</v>
      </c>
      <c r="F531" t="n">
        <v>24.43</v>
      </c>
      <c r="G531" t="n">
        <v>58.64</v>
      </c>
      <c r="H531" t="n">
        <v>1.09</v>
      </c>
      <c r="I531" t="n">
        <v>25</v>
      </c>
      <c r="J531" t="n">
        <v>75.95999999999999</v>
      </c>
      <c r="K531" t="n">
        <v>32.27</v>
      </c>
      <c r="L531" t="n">
        <v>4.75</v>
      </c>
      <c r="M531" t="n">
        <v>23</v>
      </c>
      <c r="N531" t="n">
        <v>8.94</v>
      </c>
      <c r="O531" t="n">
        <v>9602.5</v>
      </c>
      <c r="P531" t="n">
        <v>159.09</v>
      </c>
      <c r="Q531" t="n">
        <v>452.64</v>
      </c>
      <c r="R531" t="n">
        <v>85.45</v>
      </c>
      <c r="S531" t="n">
        <v>57.64</v>
      </c>
      <c r="T531" t="n">
        <v>11738.34</v>
      </c>
      <c r="U531" t="n">
        <v>0.67</v>
      </c>
      <c r="V531" t="n">
        <v>0.87</v>
      </c>
      <c r="W531" t="n">
        <v>6.84</v>
      </c>
      <c r="X531" t="n">
        <v>0.71</v>
      </c>
      <c r="Y531" t="n">
        <v>1</v>
      </c>
      <c r="Z531" t="n">
        <v>10</v>
      </c>
    </row>
    <row r="532">
      <c r="A532" t="n">
        <v>16</v>
      </c>
      <c r="B532" t="n">
        <v>30</v>
      </c>
      <c r="C532" t="inlineStr">
        <is>
          <t xml:space="preserve">CONCLUIDO	</t>
        </is>
      </c>
      <c r="D532" t="n">
        <v>3.7596</v>
      </c>
      <c r="E532" t="n">
        <v>26.6</v>
      </c>
      <c r="F532" t="n">
        <v>24.38</v>
      </c>
      <c r="G532" t="n">
        <v>60.95</v>
      </c>
      <c r="H532" t="n">
        <v>1.15</v>
      </c>
      <c r="I532" t="n">
        <v>24</v>
      </c>
      <c r="J532" t="n">
        <v>76.26000000000001</v>
      </c>
      <c r="K532" t="n">
        <v>32.27</v>
      </c>
      <c r="L532" t="n">
        <v>5</v>
      </c>
      <c r="M532" t="n">
        <v>22</v>
      </c>
      <c r="N532" t="n">
        <v>8.99</v>
      </c>
      <c r="O532" t="n">
        <v>9639.200000000001</v>
      </c>
      <c r="P532" t="n">
        <v>158.18</v>
      </c>
      <c r="Q532" t="n">
        <v>452.63</v>
      </c>
      <c r="R532" t="n">
        <v>83.91</v>
      </c>
      <c r="S532" t="n">
        <v>57.64</v>
      </c>
      <c r="T532" t="n">
        <v>10974.64</v>
      </c>
      <c r="U532" t="n">
        <v>0.6899999999999999</v>
      </c>
      <c r="V532" t="n">
        <v>0.87</v>
      </c>
      <c r="W532" t="n">
        <v>6.83</v>
      </c>
      <c r="X532" t="n">
        <v>0.66</v>
      </c>
      <c r="Y532" t="n">
        <v>1</v>
      </c>
      <c r="Z532" t="n">
        <v>10</v>
      </c>
    </row>
    <row r="533">
      <c r="A533" t="n">
        <v>17</v>
      </c>
      <c r="B533" t="n">
        <v>30</v>
      </c>
      <c r="C533" t="inlineStr">
        <is>
          <t xml:space="preserve">CONCLUIDO	</t>
        </is>
      </c>
      <c r="D533" t="n">
        <v>3.767</v>
      </c>
      <c r="E533" t="n">
        <v>26.55</v>
      </c>
      <c r="F533" t="n">
        <v>24.34</v>
      </c>
      <c r="G533" t="n">
        <v>63.51</v>
      </c>
      <c r="H533" t="n">
        <v>1.2</v>
      </c>
      <c r="I533" t="n">
        <v>23</v>
      </c>
      <c r="J533" t="n">
        <v>76.56</v>
      </c>
      <c r="K533" t="n">
        <v>32.27</v>
      </c>
      <c r="L533" t="n">
        <v>5.25</v>
      </c>
      <c r="M533" t="n">
        <v>21</v>
      </c>
      <c r="N533" t="n">
        <v>9.039999999999999</v>
      </c>
      <c r="O533" t="n">
        <v>9675.91</v>
      </c>
      <c r="P533" t="n">
        <v>155.98</v>
      </c>
      <c r="Q533" t="n">
        <v>452.6</v>
      </c>
      <c r="R533" t="n">
        <v>82.45</v>
      </c>
      <c r="S533" t="n">
        <v>57.64</v>
      </c>
      <c r="T533" t="n">
        <v>10245.81</v>
      </c>
      <c r="U533" t="n">
        <v>0.7</v>
      </c>
      <c r="V533" t="n">
        <v>0.87</v>
      </c>
      <c r="W533" t="n">
        <v>6.83</v>
      </c>
      <c r="X533" t="n">
        <v>0.62</v>
      </c>
      <c r="Y533" t="n">
        <v>1</v>
      </c>
      <c r="Z533" t="n">
        <v>10</v>
      </c>
    </row>
    <row r="534">
      <c r="A534" t="n">
        <v>18</v>
      </c>
      <c r="B534" t="n">
        <v>30</v>
      </c>
      <c r="C534" t="inlineStr">
        <is>
          <t xml:space="preserve">CONCLUIDO	</t>
        </is>
      </c>
      <c r="D534" t="n">
        <v>3.7711</v>
      </c>
      <c r="E534" t="n">
        <v>26.52</v>
      </c>
      <c r="F534" t="n">
        <v>24.33</v>
      </c>
      <c r="G534" t="n">
        <v>66.36</v>
      </c>
      <c r="H534" t="n">
        <v>1.25</v>
      </c>
      <c r="I534" t="n">
        <v>22</v>
      </c>
      <c r="J534" t="n">
        <v>76.84999999999999</v>
      </c>
      <c r="K534" t="n">
        <v>32.27</v>
      </c>
      <c r="L534" t="n">
        <v>5.5</v>
      </c>
      <c r="M534" t="n">
        <v>20</v>
      </c>
      <c r="N534" t="n">
        <v>9.08</v>
      </c>
      <c r="O534" t="n">
        <v>9712.65</v>
      </c>
      <c r="P534" t="n">
        <v>154.41</v>
      </c>
      <c r="Q534" t="n">
        <v>452.62</v>
      </c>
      <c r="R534" t="n">
        <v>81.90000000000001</v>
      </c>
      <c r="S534" t="n">
        <v>57.64</v>
      </c>
      <c r="T534" t="n">
        <v>9975.48</v>
      </c>
      <c r="U534" t="n">
        <v>0.7</v>
      </c>
      <c r="V534" t="n">
        <v>0.87</v>
      </c>
      <c r="W534" t="n">
        <v>6.83</v>
      </c>
      <c r="X534" t="n">
        <v>0.61</v>
      </c>
      <c r="Y534" t="n">
        <v>1</v>
      </c>
      <c r="Z534" t="n">
        <v>10</v>
      </c>
    </row>
    <row r="535">
      <c r="A535" t="n">
        <v>19</v>
      </c>
      <c r="B535" t="n">
        <v>30</v>
      </c>
      <c r="C535" t="inlineStr">
        <is>
          <t xml:space="preserve">CONCLUIDO	</t>
        </is>
      </c>
      <c r="D535" t="n">
        <v>3.7853</v>
      </c>
      <c r="E535" t="n">
        <v>26.42</v>
      </c>
      <c r="F535" t="n">
        <v>24.26</v>
      </c>
      <c r="G535" t="n">
        <v>72.79000000000001</v>
      </c>
      <c r="H535" t="n">
        <v>1.3</v>
      </c>
      <c r="I535" t="n">
        <v>20</v>
      </c>
      <c r="J535" t="n">
        <v>77.15000000000001</v>
      </c>
      <c r="K535" t="n">
        <v>32.27</v>
      </c>
      <c r="L535" t="n">
        <v>5.75</v>
      </c>
      <c r="M535" t="n">
        <v>18</v>
      </c>
      <c r="N535" t="n">
        <v>9.130000000000001</v>
      </c>
      <c r="O535" t="n">
        <v>9749.41</v>
      </c>
      <c r="P535" t="n">
        <v>152.35</v>
      </c>
      <c r="Q535" t="n">
        <v>452.61</v>
      </c>
      <c r="R535" t="n">
        <v>79.87</v>
      </c>
      <c r="S535" t="n">
        <v>57.64</v>
      </c>
      <c r="T535" t="n">
        <v>8973.030000000001</v>
      </c>
      <c r="U535" t="n">
        <v>0.72</v>
      </c>
      <c r="V535" t="n">
        <v>0.87</v>
      </c>
      <c r="W535" t="n">
        <v>6.83</v>
      </c>
      <c r="X535" t="n">
        <v>0.54</v>
      </c>
      <c r="Y535" t="n">
        <v>1</v>
      </c>
      <c r="Z535" t="n">
        <v>10</v>
      </c>
    </row>
    <row r="536">
      <c r="A536" t="n">
        <v>20</v>
      </c>
      <c r="B536" t="n">
        <v>30</v>
      </c>
      <c r="C536" t="inlineStr">
        <is>
          <t xml:space="preserve">CONCLUIDO	</t>
        </is>
      </c>
      <c r="D536" t="n">
        <v>3.7884</v>
      </c>
      <c r="E536" t="n">
        <v>26.4</v>
      </c>
      <c r="F536" t="n">
        <v>24.26</v>
      </c>
      <c r="G536" t="n">
        <v>76.59999999999999</v>
      </c>
      <c r="H536" t="n">
        <v>1.36</v>
      </c>
      <c r="I536" t="n">
        <v>19</v>
      </c>
      <c r="J536" t="n">
        <v>77.45</v>
      </c>
      <c r="K536" t="n">
        <v>32.27</v>
      </c>
      <c r="L536" t="n">
        <v>6</v>
      </c>
      <c r="M536" t="n">
        <v>17</v>
      </c>
      <c r="N536" t="n">
        <v>9.18</v>
      </c>
      <c r="O536" t="n">
        <v>9786.190000000001</v>
      </c>
      <c r="P536" t="n">
        <v>150.64</v>
      </c>
      <c r="Q536" t="n">
        <v>452.58</v>
      </c>
      <c r="R536" t="n">
        <v>79.61</v>
      </c>
      <c r="S536" t="n">
        <v>57.64</v>
      </c>
      <c r="T536" t="n">
        <v>8847.76</v>
      </c>
      <c r="U536" t="n">
        <v>0.72</v>
      </c>
      <c r="V536" t="n">
        <v>0.87</v>
      </c>
      <c r="W536" t="n">
        <v>6.83</v>
      </c>
      <c r="X536" t="n">
        <v>0.53</v>
      </c>
      <c r="Y536" t="n">
        <v>1</v>
      </c>
      <c r="Z536" t="n">
        <v>10</v>
      </c>
    </row>
    <row r="537">
      <c r="A537" t="n">
        <v>21</v>
      </c>
      <c r="B537" t="n">
        <v>30</v>
      </c>
      <c r="C537" t="inlineStr">
        <is>
          <t xml:space="preserve">CONCLUIDO	</t>
        </is>
      </c>
      <c r="D537" t="n">
        <v>3.7905</v>
      </c>
      <c r="E537" t="n">
        <v>26.38</v>
      </c>
      <c r="F537" t="n">
        <v>24.24</v>
      </c>
      <c r="G537" t="n">
        <v>76.55</v>
      </c>
      <c r="H537" t="n">
        <v>1.41</v>
      </c>
      <c r="I537" t="n">
        <v>19</v>
      </c>
      <c r="J537" t="n">
        <v>77.75</v>
      </c>
      <c r="K537" t="n">
        <v>32.27</v>
      </c>
      <c r="L537" t="n">
        <v>6.25</v>
      </c>
      <c r="M537" t="n">
        <v>17</v>
      </c>
      <c r="N537" t="n">
        <v>9.23</v>
      </c>
      <c r="O537" t="n">
        <v>9822.99</v>
      </c>
      <c r="P537" t="n">
        <v>149.97</v>
      </c>
      <c r="Q537" t="n">
        <v>452.63</v>
      </c>
      <c r="R537" t="n">
        <v>79.20999999999999</v>
      </c>
      <c r="S537" t="n">
        <v>57.64</v>
      </c>
      <c r="T537" t="n">
        <v>8650.27</v>
      </c>
      <c r="U537" t="n">
        <v>0.73</v>
      </c>
      <c r="V537" t="n">
        <v>0.87</v>
      </c>
      <c r="W537" t="n">
        <v>6.82</v>
      </c>
      <c r="X537" t="n">
        <v>0.52</v>
      </c>
      <c r="Y537" t="n">
        <v>1</v>
      </c>
      <c r="Z537" t="n">
        <v>10</v>
      </c>
    </row>
    <row r="538">
      <c r="A538" t="n">
        <v>22</v>
      </c>
      <c r="B538" t="n">
        <v>30</v>
      </c>
      <c r="C538" t="inlineStr">
        <is>
          <t xml:space="preserve">CONCLUIDO	</t>
        </is>
      </c>
      <c r="D538" t="n">
        <v>3.7974</v>
      </c>
      <c r="E538" t="n">
        <v>26.33</v>
      </c>
      <c r="F538" t="n">
        <v>24.21</v>
      </c>
      <c r="G538" t="n">
        <v>80.7</v>
      </c>
      <c r="H538" t="n">
        <v>1.46</v>
      </c>
      <c r="I538" t="n">
        <v>18</v>
      </c>
      <c r="J538" t="n">
        <v>78.05</v>
      </c>
      <c r="K538" t="n">
        <v>32.27</v>
      </c>
      <c r="L538" t="n">
        <v>6.5</v>
      </c>
      <c r="M538" t="n">
        <v>15</v>
      </c>
      <c r="N538" t="n">
        <v>9.279999999999999</v>
      </c>
      <c r="O538" t="n">
        <v>9859.809999999999</v>
      </c>
      <c r="P538" t="n">
        <v>148.97</v>
      </c>
      <c r="Q538" t="n">
        <v>452.69</v>
      </c>
      <c r="R538" t="n">
        <v>77.91</v>
      </c>
      <c r="S538" t="n">
        <v>57.64</v>
      </c>
      <c r="T538" t="n">
        <v>8002.37</v>
      </c>
      <c r="U538" t="n">
        <v>0.74</v>
      </c>
      <c r="V538" t="n">
        <v>0.88</v>
      </c>
      <c r="W538" t="n">
        <v>6.83</v>
      </c>
      <c r="X538" t="n">
        <v>0.48</v>
      </c>
      <c r="Y538" t="n">
        <v>1</v>
      </c>
      <c r="Z538" t="n">
        <v>10</v>
      </c>
    </row>
    <row r="539">
      <c r="A539" t="n">
        <v>23</v>
      </c>
      <c r="B539" t="n">
        <v>30</v>
      </c>
      <c r="C539" t="inlineStr">
        <is>
          <t xml:space="preserve">CONCLUIDO	</t>
        </is>
      </c>
      <c r="D539" t="n">
        <v>3.8064</v>
      </c>
      <c r="E539" t="n">
        <v>26.27</v>
      </c>
      <c r="F539" t="n">
        <v>24.16</v>
      </c>
      <c r="G539" t="n">
        <v>85.28</v>
      </c>
      <c r="H539" t="n">
        <v>1.51</v>
      </c>
      <c r="I539" t="n">
        <v>17</v>
      </c>
      <c r="J539" t="n">
        <v>78.34999999999999</v>
      </c>
      <c r="K539" t="n">
        <v>32.27</v>
      </c>
      <c r="L539" t="n">
        <v>6.75</v>
      </c>
      <c r="M539" t="n">
        <v>9</v>
      </c>
      <c r="N539" t="n">
        <v>9.33</v>
      </c>
      <c r="O539" t="n">
        <v>9896.65</v>
      </c>
      <c r="P539" t="n">
        <v>147.19</v>
      </c>
      <c r="Q539" t="n">
        <v>452.6</v>
      </c>
      <c r="R539" t="n">
        <v>76.45999999999999</v>
      </c>
      <c r="S539" t="n">
        <v>57.64</v>
      </c>
      <c r="T539" t="n">
        <v>7281.47</v>
      </c>
      <c r="U539" t="n">
        <v>0.75</v>
      </c>
      <c r="V539" t="n">
        <v>0.88</v>
      </c>
      <c r="W539" t="n">
        <v>6.82</v>
      </c>
      <c r="X539" t="n">
        <v>0.44</v>
      </c>
      <c r="Y539" t="n">
        <v>1</v>
      </c>
      <c r="Z539" t="n">
        <v>10</v>
      </c>
    </row>
    <row r="540">
      <c r="A540" t="n">
        <v>24</v>
      </c>
      <c r="B540" t="n">
        <v>30</v>
      </c>
      <c r="C540" t="inlineStr">
        <is>
          <t xml:space="preserve">CONCLUIDO	</t>
        </is>
      </c>
      <c r="D540" t="n">
        <v>3.8048</v>
      </c>
      <c r="E540" t="n">
        <v>26.28</v>
      </c>
      <c r="F540" t="n">
        <v>24.17</v>
      </c>
      <c r="G540" t="n">
        <v>85.31999999999999</v>
      </c>
      <c r="H540" t="n">
        <v>1.56</v>
      </c>
      <c r="I540" t="n">
        <v>17</v>
      </c>
      <c r="J540" t="n">
        <v>78.65000000000001</v>
      </c>
      <c r="K540" t="n">
        <v>32.27</v>
      </c>
      <c r="L540" t="n">
        <v>7</v>
      </c>
      <c r="M540" t="n">
        <v>6</v>
      </c>
      <c r="N540" t="n">
        <v>9.380000000000001</v>
      </c>
      <c r="O540" t="n">
        <v>9933.52</v>
      </c>
      <c r="P540" t="n">
        <v>147.3</v>
      </c>
      <c r="Q540" t="n">
        <v>452.65</v>
      </c>
      <c r="R540" t="n">
        <v>76.58</v>
      </c>
      <c r="S540" t="n">
        <v>57.64</v>
      </c>
      <c r="T540" t="n">
        <v>7341.06</v>
      </c>
      <c r="U540" t="n">
        <v>0.75</v>
      </c>
      <c r="V540" t="n">
        <v>0.88</v>
      </c>
      <c r="W540" t="n">
        <v>6.83</v>
      </c>
      <c r="X540" t="n">
        <v>0.45</v>
      </c>
      <c r="Y540" t="n">
        <v>1</v>
      </c>
      <c r="Z540" t="n">
        <v>10</v>
      </c>
    </row>
    <row r="541">
      <c r="A541" t="n">
        <v>25</v>
      </c>
      <c r="B541" t="n">
        <v>30</v>
      </c>
      <c r="C541" t="inlineStr">
        <is>
          <t xml:space="preserve">CONCLUIDO	</t>
        </is>
      </c>
      <c r="D541" t="n">
        <v>3.8012</v>
      </c>
      <c r="E541" t="n">
        <v>26.31</v>
      </c>
      <c r="F541" t="n">
        <v>24.2</v>
      </c>
      <c r="G541" t="n">
        <v>85.41</v>
      </c>
      <c r="H541" t="n">
        <v>1.61</v>
      </c>
      <c r="I541" t="n">
        <v>17</v>
      </c>
      <c r="J541" t="n">
        <v>78.94</v>
      </c>
      <c r="K541" t="n">
        <v>32.27</v>
      </c>
      <c r="L541" t="n">
        <v>7.25</v>
      </c>
      <c r="M541" t="n">
        <v>1</v>
      </c>
      <c r="N541" t="n">
        <v>9.42</v>
      </c>
      <c r="O541" t="n">
        <v>9970.41</v>
      </c>
      <c r="P541" t="n">
        <v>147.19</v>
      </c>
      <c r="Q541" t="n">
        <v>452.65</v>
      </c>
      <c r="R541" t="n">
        <v>77.01000000000001</v>
      </c>
      <c r="S541" t="n">
        <v>57.64</v>
      </c>
      <c r="T541" t="n">
        <v>7557.02</v>
      </c>
      <c r="U541" t="n">
        <v>0.75</v>
      </c>
      <c r="V541" t="n">
        <v>0.88</v>
      </c>
      <c r="W541" t="n">
        <v>6.84</v>
      </c>
      <c r="X541" t="n">
        <v>0.47</v>
      </c>
      <c r="Y541" t="n">
        <v>1</v>
      </c>
      <c r="Z541" t="n">
        <v>10</v>
      </c>
    </row>
    <row r="542">
      <c r="A542" t="n">
        <v>26</v>
      </c>
      <c r="B542" t="n">
        <v>30</v>
      </c>
      <c r="C542" t="inlineStr">
        <is>
          <t xml:space="preserve">CONCLUIDO	</t>
        </is>
      </c>
      <c r="D542" t="n">
        <v>3.8024</v>
      </c>
      <c r="E542" t="n">
        <v>26.3</v>
      </c>
      <c r="F542" t="n">
        <v>24.19</v>
      </c>
      <c r="G542" t="n">
        <v>85.38</v>
      </c>
      <c r="H542" t="n">
        <v>1.66</v>
      </c>
      <c r="I542" t="n">
        <v>17</v>
      </c>
      <c r="J542" t="n">
        <v>79.23999999999999</v>
      </c>
      <c r="K542" t="n">
        <v>32.27</v>
      </c>
      <c r="L542" t="n">
        <v>7.5</v>
      </c>
      <c r="M542" t="n">
        <v>0</v>
      </c>
      <c r="N542" t="n">
        <v>9.470000000000001</v>
      </c>
      <c r="O542" t="n">
        <v>10007.31</v>
      </c>
      <c r="P542" t="n">
        <v>147.53</v>
      </c>
      <c r="Q542" t="n">
        <v>452.59</v>
      </c>
      <c r="R542" t="n">
        <v>76.79000000000001</v>
      </c>
      <c r="S542" t="n">
        <v>57.64</v>
      </c>
      <c r="T542" t="n">
        <v>7448.72</v>
      </c>
      <c r="U542" t="n">
        <v>0.75</v>
      </c>
      <c r="V542" t="n">
        <v>0.88</v>
      </c>
      <c r="W542" t="n">
        <v>6.84</v>
      </c>
      <c r="X542" t="n">
        <v>0.47</v>
      </c>
      <c r="Y542" t="n">
        <v>1</v>
      </c>
      <c r="Z542" t="n">
        <v>10</v>
      </c>
    </row>
    <row r="543">
      <c r="A543" t="n">
        <v>0</v>
      </c>
      <c r="B543" t="n">
        <v>15</v>
      </c>
      <c r="C543" t="inlineStr">
        <is>
          <t xml:space="preserve">CONCLUIDO	</t>
        </is>
      </c>
      <c r="D543" t="n">
        <v>3.4691</v>
      </c>
      <c r="E543" t="n">
        <v>28.83</v>
      </c>
      <c r="F543" t="n">
        <v>26.17</v>
      </c>
      <c r="G543" t="n">
        <v>18.26</v>
      </c>
      <c r="H543" t="n">
        <v>0.43</v>
      </c>
      <c r="I543" t="n">
        <v>86</v>
      </c>
      <c r="J543" t="n">
        <v>39.78</v>
      </c>
      <c r="K543" t="n">
        <v>19.54</v>
      </c>
      <c r="L543" t="n">
        <v>1</v>
      </c>
      <c r="M543" t="n">
        <v>84</v>
      </c>
      <c r="N543" t="n">
        <v>4.24</v>
      </c>
      <c r="O543" t="n">
        <v>5140</v>
      </c>
      <c r="P543" t="n">
        <v>118.45</v>
      </c>
      <c r="Q543" t="n">
        <v>452.78</v>
      </c>
      <c r="R543" t="n">
        <v>141.9</v>
      </c>
      <c r="S543" t="n">
        <v>57.64</v>
      </c>
      <c r="T543" t="n">
        <v>39657.36</v>
      </c>
      <c r="U543" t="n">
        <v>0.41</v>
      </c>
      <c r="V543" t="n">
        <v>0.8100000000000001</v>
      </c>
      <c r="W543" t="n">
        <v>6.93</v>
      </c>
      <c r="X543" t="n">
        <v>2.44</v>
      </c>
      <c r="Y543" t="n">
        <v>1</v>
      </c>
      <c r="Z543" t="n">
        <v>10</v>
      </c>
    </row>
    <row r="544">
      <c r="A544" t="n">
        <v>1</v>
      </c>
      <c r="B544" t="n">
        <v>15</v>
      </c>
      <c r="C544" t="inlineStr">
        <is>
          <t xml:space="preserve">CONCLUIDO	</t>
        </is>
      </c>
      <c r="D544" t="n">
        <v>3.5637</v>
      </c>
      <c r="E544" t="n">
        <v>28.06</v>
      </c>
      <c r="F544" t="n">
        <v>25.62</v>
      </c>
      <c r="G544" t="n">
        <v>22.94</v>
      </c>
      <c r="H544" t="n">
        <v>0.53</v>
      </c>
      <c r="I544" t="n">
        <v>67</v>
      </c>
      <c r="J544" t="n">
        <v>40.06</v>
      </c>
      <c r="K544" t="n">
        <v>19.54</v>
      </c>
      <c r="L544" t="n">
        <v>1.25</v>
      </c>
      <c r="M544" t="n">
        <v>65</v>
      </c>
      <c r="N544" t="n">
        <v>4.26</v>
      </c>
      <c r="O544" t="n">
        <v>5174.29</v>
      </c>
      <c r="P544" t="n">
        <v>113.6</v>
      </c>
      <c r="Q544" t="n">
        <v>452.64</v>
      </c>
      <c r="R544" t="n">
        <v>124.06</v>
      </c>
      <c r="S544" t="n">
        <v>57.64</v>
      </c>
      <c r="T544" t="n">
        <v>30833.68</v>
      </c>
      <c r="U544" t="n">
        <v>0.46</v>
      </c>
      <c r="V544" t="n">
        <v>0.83</v>
      </c>
      <c r="W544" t="n">
        <v>6.9</v>
      </c>
      <c r="X544" t="n">
        <v>1.89</v>
      </c>
      <c r="Y544" t="n">
        <v>1</v>
      </c>
      <c r="Z544" t="n">
        <v>10</v>
      </c>
    </row>
    <row r="545">
      <c r="A545" t="n">
        <v>2</v>
      </c>
      <c r="B545" t="n">
        <v>15</v>
      </c>
      <c r="C545" t="inlineStr">
        <is>
          <t xml:space="preserve">CONCLUIDO	</t>
        </is>
      </c>
      <c r="D545" t="n">
        <v>3.6291</v>
      </c>
      <c r="E545" t="n">
        <v>27.56</v>
      </c>
      <c r="F545" t="n">
        <v>25.26</v>
      </c>
      <c r="G545" t="n">
        <v>28.06</v>
      </c>
      <c r="H545" t="n">
        <v>0.64</v>
      </c>
      <c r="I545" t="n">
        <v>54</v>
      </c>
      <c r="J545" t="n">
        <v>40.34</v>
      </c>
      <c r="K545" t="n">
        <v>19.54</v>
      </c>
      <c r="L545" t="n">
        <v>1.5</v>
      </c>
      <c r="M545" t="n">
        <v>52</v>
      </c>
      <c r="N545" t="n">
        <v>4.29</v>
      </c>
      <c r="O545" t="n">
        <v>5208.6</v>
      </c>
      <c r="P545" t="n">
        <v>109.84</v>
      </c>
      <c r="Q545" t="n">
        <v>452.74</v>
      </c>
      <c r="R545" t="n">
        <v>112.14</v>
      </c>
      <c r="S545" t="n">
        <v>57.64</v>
      </c>
      <c r="T545" t="n">
        <v>24938.06</v>
      </c>
      <c r="U545" t="n">
        <v>0.51</v>
      </c>
      <c r="V545" t="n">
        <v>0.84</v>
      </c>
      <c r="W545" t="n">
        <v>6.88</v>
      </c>
      <c r="X545" t="n">
        <v>1.53</v>
      </c>
      <c r="Y545" t="n">
        <v>1</v>
      </c>
      <c r="Z545" t="n">
        <v>10</v>
      </c>
    </row>
    <row r="546">
      <c r="A546" t="n">
        <v>3</v>
      </c>
      <c r="B546" t="n">
        <v>15</v>
      </c>
      <c r="C546" t="inlineStr">
        <is>
          <t xml:space="preserve">CONCLUIDO	</t>
        </is>
      </c>
      <c r="D546" t="n">
        <v>3.6774</v>
      </c>
      <c r="E546" t="n">
        <v>27.19</v>
      </c>
      <c r="F546" t="n">
        <v>24.99</v>
      </c>
      <c r="G546" t="n">
        <v>33.33</v>
      </c>
      <c r="H546" t="n">
        <v>0.74</v>
      </c>
      <c r="I546" t="n">
        <v>45</v>
      </c>
      <c r="J546" t="n">
        <v>40.61</v>
      </c>
      <c r="K546" t="n">
        <v>19.54</v>
      </c>
      <c r="L546" t="n">
        <v>1.75</v>
      </c>
      <c r="M546" t="n">
        <v>43</v>
      </c>
      <c r="N546" t="n">
        <v>4.32</v>
      </c>
      <c r="O546" t="n">
        <v>5242.92</v>
      </c>
      <c r="P546" t="n">
        <v>106.14</v>
      </c>
      <c r="Q546" t="n">
        <v>452.6</v>
      </c>
      <c r="R546" t="n">
        <v>103.61</v>
      </c>
      <c r="S546" t="n">
        <v>57.64</v>
      </c>
      <c r="T546" t="n">
        <v>20716.78</v>
      </c>
      <c r="U546" t="n">
        <v>0.5600000000000001</v>
      </c>
      <c r="V546" t="n">
        <v>0.85</v>
      </c>
      <c r="W546" t="n">
        <v>6.87</v>
      </c>
      <c r="X546" t="n">
        <v>1.27</v>
      </c>
      <c r="Y546" t="n">
        <v>1</v>
      </c>
      <c r="Z546" t="n">
        <v>10</v>
      </c>
    </row>
    <row r="547">
      <c r="A547" t="n">
        <v>4</v>
      </c>
      <c r="B547" t="n">
        <v>15</v>
      </c>
      <c r="C547" t="inlineStr">
        <is>
          <t xml:space="preserve">CONCLUIDO	</t>
        </is>
      </c>
      <c r="D547" t="n">
        <v>3.7176</v>
      </c>
      <c r="E547" t="n">
        <v>26.9</v>
      </c>
      <c r="F547" t="n">
        <v>24.78</v>
      </c>
      <c r="G547" t="n">
        <v>39.12</v>
      </c>
      <c r="H547" t="n">
        <v>0.84</v>
      </c>
      <c r="I547" t="n">
        <v>38</v>
      </c>
      <c r="J547" t="n">
        <v>40.89</v>
      </c>
      <c r="K547" t="n">
        <v>19.54</v>
      </c>
      <c r="L547" t="n">
        <v>2</v>
      </c>
      <c r="M547" t="n">
        <v>35</v>
      </c>
      <c r="N547" t="n">
        <v>4.35</v>
      </c>
      <c r="O547" t="n">
        <v>5277.26</v>
      </c>
      <c r="P547" t="n">
        <v>102.69</v>
      </c>
      <c r="Q547" t="n">
        <v>452.72</v>
      </c>
      <c r="R547" t="n">
        <v>96.61</v>
      </c>
      <c r="S547" t="n">
        <v>57.64</v>
      </c>
      <c r="T547" t="n">
        <v>17254.58</v>
      </c>
      <c r="U547" t="n">
        <v>0.6</v>
      </c>
      <c r="V547" t="n">
        <v>0.86</v>
      </c>
      <c r="W547" t="n">
        <v>6.86</v>
      </c>
      <c r="X547" t="n">
        <v>1.05</v>
      </c>
      <c r="Y547" t="n">
        <v>1</v>
      </c>
      <c r="Z547" t="n">
        <v>10</v>
      </c>
    </row>
    <row r="548">
      <c r="A548" t="n">
        <v>5</v>
      </c>
      <c r="B548" t="n">
        <v>15</v>
      </c>
      <c r="C548" t="inlineStr">
        <is>
          <t xml:space="preserve">CONCLUIDO	</t>
        </is>
      </c>
      <c r="D548" t="n">
        <v>3.7384</v>
      </c>
      <c r="E548" t="n">
        <v>26.75</v>
      </c>
      <c r="F548" t="n">
        <v>24.67</v>
      </c>
      <c r="G548" t="n">
        <v>43.54</v>
      </c>
      <c r="H548" t="n">
        <v>0.9399999999999999</v>
      </c>
      <c r="I548" t="n">
        <v>34</v>
      </c>
      <c r="J548" t="n">
        <v>41.17</v>
      </c>
      <c r="K548" t="n">
        <v>19.54</v>
      </c>
      <c r="L548" t="n">
        <v>2.25</v>
      </c>
      <c r="M548" t="n">
        <v>21</v>
      </c>
      <c r="N548" t="n">
        <v>4.38</v>
      </c>
      <c r="O548" t="n">
        <v>5311.62</v>
      </c>
      <c r="P548" t="n">
        <v>100.02</v>
      </c>
      <c r="Q548" t="n">
        <v>452.77</v>
      </c>
      <c r="R548" t="n">
        <v>92.44</v>
      </c>
      <c r="S548" t="n">
        <v>57.64</v>
      </c>
      <c r="T548" t="n">
        <v>15190.22</v>
      </c>
      <c r="U548" t="n">
        <v>0.62</v>
      </c>
      <c r="V548" t="n">
        <v>0.86</v>
      </c>
      <c r="W548" t="n">
        <v>6.87</v>
      </c>
      <c r="X548" t="n">
        <v>0.95</v>
      </c>
      <c r="Y548" t="n">
        <v>1</v>
      </c>
      <c r="Z548" t="n">
        <v>10</v>
      </c>
    </row>
    <row r="549">
      <c r="A549" t="n">
        <v>6</v>
      </c>
      <c r="B549" t="n">
        <v>15</v>
      </c>
      <c r="C549" t="inlineStr">
        <is>
          <t xml:space="preserve">CONCLUIDO	</t>
        </is>
      </c>
      <c r="D549" t="n">
        <v>3.7467</v>
      </c>
      <c r="E549" t="n">
        <v>26.69</v>
      </c>
      <c r="F549" t="n">
        <v>24.64</v>
      </c>
      <c r="G549" t="n">
        <v>46.19</v>
      </c>
      <c r="H549" t="n">
        <v>1.03</v>
      </c>
      <c r="I549" t="n">
        <v>32</v>
      </c>
      <c r="J549" t="n">
        <v>41.45</v>
      </c>
      <c r="K549" t="n">
        <v>19.54</v>
      </c>
      <c r="L549" t="n">
        <v>2.5</v>
      </c>
      <c r="M549" t="n">
        <v>7</v>
      </c>
      <c r="N549" t="n">
        <v>4.41</v>
      </c>
      <c r="O549" t="n">
        <v>5345.99</v>
      </c>
      <c r="P549" t="n">
        <v>99.33</v>
      </c>
      <c r="Q549" t="n">
        <v>452.78</v>
      </c>
      <c r="R549" t="n">
        <v>90.58</v>
      </c>
      <c r="S549" t="n">
        <v>57.64</v>
      </c>
      <c r="T549" t="n">
        <v>14269.2</v>
      </c>
      <c r="U549" t="n">
        <v>0.64</v>
      </c>
      <c r="V549" t="n">
        <v>0.86</v>
      </c>
      <c r="W549" t="n">
        <v>6.88</v>
      </c>
      <c r="X549" t="n">
        <v>0.91</v>
      </c>
      <c r="Y549" t="n">
        <v>1</v>
      </c>
      <c r="Z549" t="n">
        <v>10</v>
      </c>
    </row>
    <row r="550">
      <c r="A550" t="n">
        <v>7</v>
      </c>
      <c r="B550" t="n">
        <v>15</v>
      </c>
      <c r="C550" t="inlineStr">
        <is>
          <t xml:space="preserve">CONCLUIDO	</t>
        </is>
      </c>
      <c r="D550" t="n">
        <v>3.7461</v>
      </c>
      <c r="E550" t="n">
        <v>26.69</v>
      </c>
      <c r="F550" t="n">
        <v>24.64</v>
      </c>
      <c r="G550" t="n">
        <v>46.2</v>
      </c>
      <c r="H550" t="n">
        <v>1.13</v>
      </c>
      <c r="I550" t="n">
        <v>32</v>
      </c>
      <c r="J550" t="n">
        <v>41.73</v>
      </c>
      <c r="K550" t="n">
        <v>19.54</v>
      </c>
      <c r="L550" t="n">
        <v>2.75</v>
      </c>
      <c r="M550" t="n">
        <v>0</v>
      </c>
      <c r="N550" t="n">
        <v>4.44</v>
      </c>
      <c r="O550" t="n">
        <v>5380.38</v>
      </c>
      <c r="P550" t="n">
        <v>99.8</v>
      </c>
      <c r="Q550" t="n">
        <v>452.76</v>
      </c>
      <c r="R550" t="n">
        <v>90.78</v>
      </c>
      <c r="S550" t="n">
        <v>57.64</v>
      </c>
      <c r="T550" t="n">
        <v>14370.26</v>
      </c>
      <c r="U550" t="n">
        <v>0.63</v>
      </c>
      <c r="V550" t="n">
        <v>0.86</v>
      </c>
      <c r="W550" t="n">
        <v>6.89</v>
      </c>
      <c r="X550" t="n">
        <v>0.91</v>
      </c>
      <c r="Y550" t="n">
        <v>1</v>
      </c>
      <c r="Z550" t="n">
        <v>10</v>
      </c>
    </row>
    <row r="551">
      <c r="A551" t="n">
        <v>0</v>
      </c>
      <c r="B551" t="n">
        <v>70</v>
      </c>
      <c r="C551" t="inlineStr">
        <is>
          <t xml:space="preserve">CONCLUIDO	</t>
        </is>
      </c>
      <c r="D551" t="n">
        <v>2.4222</v>
      </c>
      <c r="E551" t="n">
        <v>41.28</v>
      </c>
      <c r="F551" t="n">
        <v>31.49</v>
      </c>
      <c r="G551" t="n">
        <v>7.21</v>
      </c>
      <c r="H551" t="n">
        <v>0.12</v>
      </c>
      <c r="I551" t="n">
        <v>262</v>
      </c>
      <c r="J551" t="n">
        <v>141.81</v>
      </c>
      <c r="K551" t="n">
        <v>47.83</v>
      </c>
      <c r="L551" t="n">
        <v>1</v>
      </c>
      <c r="M551" t="n">
        <v>260</v>
      </c>
      <c r="N551" t="n">
        <v>22.98</v>
      </c>
      <c r="O551" t="n">
        <v>17723.39</v>
      </c>
      <c r="P551" t="n">
        <v>361.81</v>
      </c>
      <c r="Q551" t="n">
        <v>453.31</v>
      </c>
      <c r="R551" t="n">
        <v>315.15</v>
      </c>
      <c r="S551" t="n">
        <v>57.64</v>
      </c>
      <c r="T551" t="n">
        <v>125403.57</v>
      </c>
      <c r="U551" t="n">
        <v>0.18</v>
      </c>
      <c r="V551" t="n">
        <v>0.67</v>
      </c>
      <c r="W551" t="n">
        <v>7.24</v>
      </c>
      <c r="X551" t="n">
        <v>7.75</v>
      </c>
      <c r="Y551" t="n">
        <v>1</v>
      </c>
      <c r="Z551" t="n">
        <v>10</v>
      </c>
    </row>
    <row r="552">
      <c r="A552" t="n">
        <v>1</v>
      </c>
      <c r="B552" t="n">
        <v>70</v>
      </c>
      <c r="C552" t="inlineStr">
        <is>
          <t xml:space="preserve">CONCLUIDO	</t>
        </is>
      </c>
      <c r="D552" t="n">
        <v>2.6761</v>
      </c>
      <c r="E552" t="n">
        <v>37.37</v>
      </c>
      <c r="F552" t="n">
        <v>29.48</v>
      </c>
      <c r="G552" t="n">
        <v>9.02</v>
      </c>
      <c r="H552" t="n">
        <v>0.16</v>
      </c>
      <c r="I552" t="n">
        <v>196</v>
      </c>
      <c r="J552" t="n">
        <v>142.15</v>
      </c>
      <c r="K552" t="n">
        <v>47.83</v>
      </c>
      <c r="L552" t="n">
        <v>1.25</v>
      </c>
      <c r="M552" t="n">
        <v>194</v>
      </c>
      <c r="N552" t="n">
        <v>23.07</v>
      </c>
      <c r="O552" t="n">
        <v>17765.46</v>
      </c>
      <c r="P552" t="n">
        <v>338.37</v>
      </c>
      <c r="Q552" t="n">
        <v>453.18</v>
      </c>
      <c r="R552" t="n">
        <v>249.61</v>
      </c>
      <c r="S552" t="n">
        <v>57.64</v>
      </c>
      <c r="T552" t="n">
        <v>92962.07000000001</v>
      </c>
      <c r="U552" t="n">
        <v>0.23</v>
      </c>
      <c r="V552" t="n">
        <v>0.72</v>
      </c>
      <c r="W552" t="n">
        <v>7.12</v>
      </c>
      <c r="X552" t="n">
        <v>5.74</v>
      </c>
      <c r="Y552" t="n">
        <v>1</v>
      </c>
      <c r="Z552" t="n">
        <v>10</v>
      </c>
    </row>
    <row r="553">
      <c r="A553" t="n">
        <v>2</v>
      </c>
      <c r="B553" t="n">
        <v>70</v>
      </c>
      <c r="C553" t="inlineStr">
        <is>
          <t xml:space="preserve">CONCLUIDO	</t>
        </is>
      </c>
      <c r="D553" t="n">
        <v>2.8516</v>
      </c>
      <c r="E553" t="n">
        <v>35.07</v>
      </c>
      <c r="F553" t="n">
        <v>28.3</v>
      </c>
      <c r="G553" t="n">
        <v>10.82</v>
      </c>
      <c r="H553" t="n">
        <v>0.19</v>
      </c>
      <c r="I553" t="n">
        <v>157</v>
      </c>
      <c r="J553" t="n">
        <v>142.49</v>
      </c>
      <c r="K553" t="n">
        <v>47.83</v>
      </c>
      <c r="L553" t="n">
        <v>1.5</v>
      </c>
      <c r="M553" t="n">
        <v>155</v>
      </c>
      <c r="N553" t="n">
        <v>23.16</v>
      </c>
      <c r="O553" t="n">
        <v>17807.56</v>
      </c>
      <c r="P553" t="n">
        <v>324.56</v>
      </c>
      <c r="Q553" t="n">
        <v>453.01</v>
      </c>
      <c r="R553" t="n">
        <v>211.14</v>
      </c>
      <c r="S553" t="n">
        <v>57.64</v>
      </c>
      <c r="T553" t="n">
        <v>73924.12</v>
      </c>
      <c r="U553" t="n">
        <v>0.27</v>
      </c>
      <c r="V553" t="n">
        <v>0.75</v>
      </c>
      <c r="W553" t="n">
        <v>7.06</v>
      </c>
      <c r="X553" t="n">
        <v>4.57</v>
      </c>
      <c r="Y553" t="n">
        <v>1</v>
      </c>
      <c r="Z553" t="n">
        <v>10</v>
      </c>
    </row>
    <row r="554">
      <c r="A554" t="n">
        <v>3</v>
      </c>
      <c r="B554" t="n">
        <v>70</v>
      </c>
      <c r="C554" t="inlineStr">
        <is>
          <t xml:space="preserve">CONCLUIDO	</t>
        </is>
      </c>
      <c r="D554" t="n">
        <v>2.9796</v>
      </c>
      <c r="E554" t="n">
        <v>33.56</v>
      </c>
      <c r="F554" t="n">
        <v>27.55</v>
      </c>
      <c r="G554" t="n">
        <v>12.62</v>
      </c>
      <c r="H554" t="n">
        <v>0.22</v>
      </c>
      <c r="I554" t="n">
        <v>131</v>
      </c>
      <c r="J554" t="n">
        <v>142.83</v>
      </c>
      <c r="K554" t="n">
        <v>47.83</v>
      </c>
      <c r="L554" t="n">
        <v>1.75</v>
      </c>
      <c r="M554" t="n">
        <v>129</v>
      </c>
      <c r="N554" t="n">
        <v>23.25</v>
      </c>
      <c r="O554" t="n">
        <v>17849.7</v>
      </c>
      <c r="P554" t="n">
        <v>315.5</v>
      </c>
      <c r="Q554" t="n">
        <v>452.81</v>
      </c>
      <c r="R554" t="n">
        <v>186.3</v>
      </c>
      <c r="S554" t="n">
        <v>57.64</v>
      </c>
      <c r="T554" t="n">
        <v>61632.02</v>
      </c>
      <c r="U554" t="n">
        <v>0.31</v>
      </c>
      <c r="V554" t="n">
        <v>0.77</v>
      </c>
      <c r="W554" t="n">
        <v>7.02</v>
      </c>
      <c r="X554" t="n">
        <v>3.82</v>
      </c>
      <c r="Y554" t="n">
        <v>1</v>
      </c>
      <c r="Z554" t="n">
        <v>10</v>
      </c>
    </row>
    <row r="555">
      <c r="A555" t="n">
        <v>4</v>
      </c>
      <c r="B555" t="n">
        <v>70</v>
      </c>
      <c r="C555" t="inlineStr">
        <is>
          <t xml:space="preserve">CONCLUIDO	</t>
        </is>
      </c>
      <c r="D555" t="n">
        <v>3.0871</v>
      </c>
      <c r="E555" t="n">
        <v>32.39</v>
      </c>
      <c r="F555" t="n">
        <v>26.93</v>
      </c>
      <c r="G555" t="n">
        <v>14.43</v>
      </c>
      <c r="H555" t="n">
        <v>0.25</v>
      </c>
      <c r="I555" t="n">
        <v>112</v>
      </c>
      <c r="J555" t="n">
        <v>143.17</v>
      </c>
      <c r="K555" t="n">
        <v>47.83</v>
      </c>
      <c r="L555" t="n">
        <v>2</v>
      </c>
      <c r="M555" t="n">
        <v>110</v>
      </c>
      <c r="N555" t="n">
        <v>23.34</v>
      </c>
      <c r="O555" t="n">
        <v>17891.86</v>
      </c>
      <c r="P555" t="n">
        <v>307.89</v>
      </c>
      <c r="Q555" t="n">
        <v>452.83</v>
      </c>
      <c r="R555" t="n">
        <v>166.95</v>
      </c>
      <c r="S555" t="n">
        <v>57.64</v>
      </c>
      <c r="T555" t="n">
        <v>52051.29</v>
      </c>
      <c r="U555" t="n">
        <v>0.35</v>
      </c>
      <c r="V555" t="n">
        <v>0.79</v>
      </c>
      <c r="W555" t="n">
        <v>6.97</v>
      </c>
      <c r="X555" t="n">
        <v>3.2</v>
      </c>
      <c r="Y555" t="n">
        <v>1</v>
      </c>
      <c r="Z555" t="n">
        <v>10</v>
      </c>
    </row>
    <row r="556">
      <c r="A556" t="n">
        <v>5</v>
      </c>
      <c r="B556" t="n">
        <v>70</v>
      </c>
      <c r="C556" t="inlineStr">
        <is>
          <t xml:space="preserve">CONCLUIDO	</t>
        </is>
      </c>
      <c r="D556" t="n">
        <v>3.1638</v>
      </c>
      <c r="E556" t="n">
        <v>31.61</v>
      </c>
      <c r="F556" t="n">
        <v>26.55</v>
      </c>
      <c r="G556" t="n">
        <v>16.25</v>
      </c>
      <c r="H556" t="n">
        <v>0.28</v>
      </c>
      <c r="I556" t="n">
        <v>98</v>
      </c>
      <c r="J556" t="n">
        <v>143.51</v>
      </c>
      <c r="K556" t="n">
        <v>47.83</v>
      </c>
      <c r="L556" t="n">
        <v>2.25</v>
      </c>
      <c r="M556" t="n">
        <v>96</v>
      </c>
      <c r="N556" t="n">
        <v>23.44</v>
      </c>
      <c r="O556" t="n">
        <v>17934.06</v>
      </c>
      <c r="P556" t="n">
        <v>303.15</v>
      </c>
      <c r="Q556" t="n">
        <v>452.8</v>
      </c>
      <c r="R556" t="n">
        <v>154.02</v>
      </c>
      <c r="S556" t="n">
        <v>57.64</v>
      </c>
      <c r="T556" t="n">
        <v>45659.52</v>
      </c>
      <c r="U556" t="n">
        <v>0.37</v>
      </c>
      <c r="V556" t="n">
        <v>0.8</v>
      </c>
      <c r="W556" t="n">
        <v>6.96</v>
      </c>
      <c r="X556" t="n">
        <v>2.82</v>
      </c>
      <c r="Y556" t="n">
        <v>1</v>
      </c>
      <c r="Z556" t="n">
        <v>10</v>
      </c>
    </row>
    <row r="557">
      <c r="A557" t="n">
        <v>6</v>
      </c>
      <c r="B557" t="n">
        <v>70</v>
      </c>
      <c r="C557" t="inlineStr">
        <is>
          <t xml:space="preserve">CONCLUIDO	</t>
        </is>
      </c>
      <c r="D557" t="n">
        <v>3.2295</v>
      </c>
      <c r="E557" t="n">
        <v>30.96</v>
      </c>
      <c r="F557" t="n">
        <v>26.22</v>
      </c>
      <c r="G557" t="n">
        <v>18.08</v>
      </c>
      <c r="H557" t="n">
        <v>0.31</v>
      </c>
      <c r="I557" t="n">
        <v>87</v>
      </c>
      <c r="J557" t="n">
        <v>143.86</v>
      </c>
      <c r="K557" t="n">
        <v>47.83</v>
      </c>
      <c r="L557" t="n">
        <v>2.5</v>
      </c>
      <c r="M557" t="n">
        <v>85</v>
      </c>
      <c r="N557" t="n">
        <v>23.53</v>
      </c>
      <c r="O557" t="n">
        <v>17976.29</v>
      </c>
      <c r="P557" t="n">
        <v>299.09</v>
      </c>
      <c r="Q557" t="n">
        <v>452.77</v>
      </c>
      <c r="R557" t="n">
        <v>143.5</v>
      </c>
      <c r="S557" t="n">
        <v>57.64</v>
      </c>
      <c r="T557" t="n">
        <v>40453.14</v>
      </c>
      <c r="U557" t="n">
        <v>0.4</v>
      </c>
      <c r="V557" t="n">
        <v>0.8100000000000001</v>
      </c>
      <c r="W557" t="n">
        <v>6.94</v>
      </c>
      <c r="X557" t="n">
        <v>2.49</v>
      </c>
      <c r="Y557" t="n">
        <v>1</v>
      </c>
      <c r="Z557" t="n">
        <v>10</v>
      </c>
    </row>
    <row r="558">
      <c r="A558" t="n">
        <v>7</v>
      </c>
      <c r="B558" t="n">
        <v>70</v>
      </c>
      <c r="C558" t="inlineStr">
        <is>
          <t xml:space="preserve">CONCLUIDO	</t>
        </is>
      </c>
      <c r="D558" t="n">
        <v>3.2788</v>
      </c>
      <c r="E558" t="n">
        <v>30.5</v>
      </c>
      <c r="F558" t="n">
        <v>25.99</v>
      </c>
      <c r="G558" t="n">
        <v>19.74</v>
      </c>
      <c r="H558" t="n">
        <v>0.34</v>
      </c>
      <c r="I558" t="n">
        <v>79</v>
      </c>
      <c r="J558" t="n">
        <v>144.2</v>
      </c>
      <c r="K558" t="n">
        <v>47.83</v>
      </c>
      <c r="L558" t="n">
        <v>2.75</v>
      </c>
      <c r="M558" t="n">
        <v>77</v>
      </c>
      <c r="N558" t="n">
        <v>23.62</v>
      </c>
      <c r="O558" t="n">
        <v>18018.55</v>
      </c>
      <c r="P558" t="n">
        <v>295.8</v>
      </c>
      <c r="Q558" t="n">
        <v>452.64</v>
      </c>
      <c r="R558" t="n">
        <v>136.05</v>
      </c>
      <c r="S558" t="n">
        <v>57.64</v>
      </c>
      <c r="T558" t="n">
        <v>36766.05</v>
      </c>
      <c r="U558" t="n">
        <v>0.42</v>
      </c>
      <c r="V558" t="n">
        <v>0.82</v>
      </c>
      <c r="W558" t="n">
        <v>6.92</v>
      </c>
      <c r="X558" t="n">
        <v>2.26</v>
      </c>
      <c r="Y558" t="n">
        <v>1</v>
      </c>
      <c r="Z558" t="n">
        <v>10</v>
      </c>
    </row>
    <row r="559">
      <c r="A559" t="n">
        <v>8</v>
      </c>
      <c r="B559" t="n">
        <v>70</v>
      </c>
      <c r="C559" t="inlineStr">
        <is>
          <t xml:space="preserve">CONCLUIDO	</t>
        </is>
      </c>
      <c r="D559" t="n">
        <v>3.3338</v>
      </c>
      <c r="E559" t="n">
        <v>30</v>
      </c>
      <c r="F559" t="n">
        <v>25.72</v>
      </c>
      <c r="G559" t="n">
        <v>21.73</v>
      </c>
      <c r="H559" t="n">
        <v>0.37</v>
      </c>
      <c r="I559" t="n">
        <v>71</v>
      </c>
      <c r="J559" t="n">
        <v>144.54</v>
      </c>
      <c r="K559" t="n">
        <v>47.83</v>
      </c>
      <c r="L559" t="n">
        <v>3</v>
      </c>
      <c r="M559" t="n">
        <v>69</v>
      </c>
      <c r="N559" t="n">
        <v>23.71</v>
      </c>
      <c r="O559" t="n">
        <v>18060.85</v>
      </c>
      <c r="P559" t="n">
        <v>292.29</v>
      </c>
      <c r="Q559" t="n">
        <v>452.85</v>
      </c>
      <c r="R559" t="n">
        <v>126.96</v>
      </c>
      <c r="S559" t="n">
        <v>57.64</v>
      </c>
      <c r="T559" t="n">
        <v>32261.86</v>
      </c>
      <c r="U559" t="n">
        <v>0.45</v>
      </c>
      <c r="V559" t="n">
        <v>0.82</v>
      </c>
      <c r="W559" t="n">
        <v>6.91</v>
      </c>
      <c r="X559" t="n">
        <v>1.99</v>
      </c>
      <c r="Y559" t="n">
        <v>1</v>
      </c>
      <c r="Z559" t="n">
        <v>10</v>
      </c>
    </row>
    <row r="560">
      <c r="A560" t="n">
        <v>9</v>
      </c>
      <c r="B560" t="n">
        <v>70</v>
      </c>
      <c r="C560" t="inlineStr">
        <is>
          <t xml:space="preserve">CONCLUIDO	</t>
        </is>
      </c>
      <c r="D560" t="n">
        <v>3.3708</v>
      </c>
      <c r="E560" t="n">
        <v>29.67</v>
      </c>
      <c r="F560" t="n">
        <v>25.56</v>
      </c>
      <c r="G560" t="n">
        <v>23.59</v>
      </c>
      <c r="H560" t="n">
        <v>0.4</v>
      </c>
      <c r="I560" t="n">
        <v>65</v>
      </c>
      <c r="J560" t="n">
        <v>144.89</v>
      </c>
      <c r="K560" t="n">
        <v>47.83</v>
      </c>
      <c r="L560" t="n">
        <v>3.25</v>
      </c>
      <c r="M560" t="n">
        <v>63</v>
      </c>
      <c r="N560" t="n">
        <v>23.81</v>
      </c>
      <c r="O560" t="n">
        <v>18103.18</v>
      </c>
      <c r="P560" t="n">
        <v>290.18</v>
      </c>
      <c r="Q560" t="n">
        <v>452.69</v>
      </c>
      <c r="R560" t="n">
        <v>122.03</v>
      </c>
      <c r="S560" t="n">
        <v>57.64</v>
      </c>
      <c r="T560" t="n">
        <v>29825.92</v>
      </c>
      <c r="U560" t="n">
        <v>0.47</v>
      </c>
      <c r="V560" t="n">
        <v>0.83</v>
      </c>
      <c r="W560" t="n">
        <v>6.9</v>
      </c>
      <c r="X560" t="n">
        <v>1.83</v>
      </c>
      <c r="Y560" t="n">
        <v>1</v>
      </c>
      <c r="Z560" t="n">
        <v>10</v>
      </c>
    </row>
    <row r="561">
      <c r="A561" t="n">
        <v>10</v>
      </c>
      <c r="B561" t="n">
        <v>70</v>
      </c>
      <c r="C561" t="inlineStr">
        <is>
          <t xml:space="preserve">CONCLUIDO	</t>
        </is>
      </c>
      <c r="D561" t="n">
        <v>3.4025</v>
      </c>
      <c r="E561" t="n">
        <v>29.39</v>
      </c>
      <c r="F561" t="n">
        <v>25.43</v>
      </c>
      <c r="G561" t="n">
        <v>25.43</v>
      </c>
      <c r="H561" t="n">
        <v>0.43</v>
      </c>
      <c r="I561" t="n">
        <v>60</v>
      </c>
      <c r="J561" t="n">
        <v>145.23</v>
      </c>
      <c r="K561" t="n">
        <v>47.83</v>
      </c>
      <c r="L561" t="n">
        <v>3.5</v>
      </c>
      <c r="M561" t="n">
        <v>58</v>
      </c>
      <c r="N561" t="n">
        <v>23.9</v>
      </c>
      <c r="O561" t="n">
        <v>18145.54</v>
      </c>
      <c r="P561" t="n">
        <v>288.21</v>
      </c>
      <c r="Q561" t="n">
        <v>452.61</v>
      </c>
      <c r="R561" t="n">
        <v>117.63</v>
      </c>
      <c r="S561" t="n">
        <v>57.64</v>
      </c>
      <c r="T561" t="n">
        <v>27654.97</v>
      </c>
      <c r="U561" t="n">
        <v>0.49</v>
      </c>
      <c r="V561" t="n">
        <v>0.83</v>
      </c>
      <c r="W561" t="n">
        <v>6.9</v>
      </c>
      <c r="X561" t="n">
        <v>1.7</v>
      </c>
      <c r="Y561" t="n">
        <v>1</v>
      </c>
      <c r="Z561" t="n">
        <v>10</v>
      </c>
    </row>
    <row r="562">
      <c r="A562" t="n">
        <v>11</v>
      </c>
      <c r="B562" t="n">
        <v>70</v>
      </c>
      <c r="C562" t="inlineStr">
        <is>
          <t xml:space="preserve">CONCLUIDO	</t>
        </is>
      </c>
      <c r="D562" t="n">
        <v>3.4288</v>
      </c>
      <c r="E562" t="n">
        <v>29.16</v>
      </c>
      <c r="F562" t="n">
        <v>25.32</v>
      </c>
      <c r="G562" t="n">
        <v>27.13</v>
      </c>
      <c r="H562" t="n">
        <v>0.46</v>
      </c>
      <c r="I562" t="n">
        <v>56</v>
      </c>
      <c r="J562" t="n">
        <v>145.57</v>
      </c>
      <c r="K562" t="n">
        <v>47.83</v>
      </c>
      <c r="L562" t="n">
        <v>3.75</v>
      </c>
      <c r="M562" t="n">
        <v>54</v>
      </c>
      <c r="N562" t="n">
        <v>23.99</v>
      </c>
      <c r="O562" t="n">
        <v>18187.93</v>
      </c>
      <c r="P562" t="n">
        <v>286.57</v>
      </c>
      <c r="Q562" t="n">
        <v>452.68</v>
      </c>
      <c r="R562" t="n">
        <v>113.94</v>
      </c>
      <c r="S562" t="n">
        <v>57.64</v>
      </c>
      <c r="T562" t="n">
        <v>25826.62</v>
      </c>
      <c r="U562" t="n">
        <v>0.51</v>
      </c>
      <c r="V562" t="n">
        <v>0.84</v>
      </c>
      <c r="W562" t="n">
        <v>6.89</v>
      </c>
      <c r="X562" t="n">
        <v>1.59</v>
      </c>
      <c r="Y562" t="n">
        <v>1</v>
      </c>
      <c r="Z562" t="n">
        <v>10</v>
      </c>
    </row>
    <row r="563">
      <c r="A563" t="n">
        <v>12</v>
      </c>
      <c r="B563" t="n">
        <v>70</v>
      </c>
      <c r="C563" t="inlineStr">
        <is>
          <t xml:space="preserve">CONCLUIDO	</t>
        </is>
      </c>
      <c r="D563" t="n">
        <v>3.4563</v>
      </c>
      <c r="E563" t="n">
        <v>28.93</v>
      </c>
      <c r="F563" t="n">
        <v>25.2</v>
      </c>
      <c r="G563" t="n">
        <v>29.08</v>
      </c>
      <c r="H563" t="n">
        <v>0.49</v>
      </c>
      <c r="I563" t="n">
        <v>52</v>
      </c>
      <c r="J563" t="n">
        <v>145.92</v>
      </c>
      <c r="K563" t="n">
        <v>47.83</v>
      </c>
      <c r="L563" t="n">
        <v>4</v>
      </c>
      <c r="M563" t="n">
        <v>50</v>
      </c>
      <c r="N563" t="n">
        <v>24.09</v>
      </c>
      <c r="O563" t="n">
        <v>18230.35</v>
      </c>
      <c r="P563" t="n">
        <v>284.7</v>
      </c>
      <c r="Q563" t="n">
        <v>452.73</v>
      </c>
      <c r="R563" t="n">
        <v>110.16</v>
      </c>
      <c r="S563" t="n">
        <v>57.64</v>
      </c>
      <c r="T563" t="n">
        <v>23959.75</v>
      </c>
      <c r="U563" t="n">
        <v>0.52</v>
      </c>
      <c r="V563" t="n">
        <v>0.84</v>
      </c>
      <c r="W563" t="n">
        <v>6.89</v>
      </c>
      <c r="X563" t="n">
        <v>1.48</v>
      </c>
      <c r="Y563" t="n">
        <v>1</v>
      </c>
      <c r="Z563" t="n">
        <v>10</v>
      </c>
    </row>
    <row r="564">
      <c r="A564" t="n">
        <v>13</v>
      </c>
      <c r="B564" t="n">
        <v>70</v>
      </c>
      <c r="C564" t="inlineStr">
        <is>
          <t xml:space="preserve">CONCLUIDO	</t>
        </is>
      </c>
      <c r="D564" t="n">
        <v>3.4783</v>
      </c>
      <c r="E564" t="n">
        <v>28.75</v>
      </c>
      <c r="F564" t="n">
        <v>25.11</v>
      </c>
      <c r="G564" t="n">
        <v>30.74</v>
      </c>
      <c r="H564" t="n">
        <v>0.51</v>
      </c>
      <c r="I564" t="n">
        <v>49</v>
      </c>
      <c r="J564" t="n">
        <v>146.26</v>
      </c>
      <c r="K564" t="n">
        <v>47.83</v>
      </c>
      <c r="L564" t="n">
        <v>4.25</v>
      </c>
      <c r="M564" t="n">
        <v>47</v>
      </c>
      <c r="N564" t="n">
        <v>24.18</v>
      </c>
      <c r="O564" t="n">
        <v>18272.81</v>
      </c>
      <c r="P564" t="n">
        <v>283.28</v>
      </c>
      <c r="Q564" t="n">
        <v>452.71</v>
      </c>
      <c r="R564" t="n">
        <v>106.98</v>
      </c>
      <c r="S564" t="n">
        <v>57.64</v>
      </c>
      <c r="T564" t="n">
        <v>22380.74</v>
      </c>
      <c r="U564" t="n">
        <v>0.54</v>
      </c>
      <c r="V564" t="n">
        <v>0.84</v>
      </c>
      <c r="W564" t="n">
        <v>6.88</v>
      </c>
      <c r="X564" t="n">
        <v>1.38</v>
      </c>
      <c r="Y564" t="n">
        <v>1</v>
      </c>
      <c r="Z564" t="n">
        <v>10</v>
      </c>
    </row>
    <row r="565">
      <c r="A565" t="n">
        <v>14</v>
      </c>
      <c r="B565" t="n">
        <v>70</v>
      </c>
      <c r="C565" t="inlineStr">
        <is>
          <t xml:space="preserve">CONCLUIDO	</t>
        </is>
      </c>
      <c r="D565" t="n">
        <v>3.4987</v>
      </c>
      <c r="E565" t="n">
        <v>28.58</v>
      </c>
      <c r="F565" t="n">
        <v>25.02</v>
      </c>
      <c r="G565" t="n">
        <v>32.64</v>
      </c>
      <c r="H565" t="n">
        <v>0.54</v>
      </c>
      <c r="I565" t="n">
        <v>46</v>
      </c>
      <c r="J565" t="n">
        <v>146.61</v>
      </c>
      <c r="K565" t="n">
        <v>47.83</v>
      </c>
      <c r="L565" t="n">
        <v>4.5</v>
      </c>
      <c r="M565" t="n">
        <v>44</v>
      </c>
      <c r="N565" t="n">
        <v>24.28</v>
      </c>
      <c r="O565" t="n">
        <v>18315.3</v>
      </c>
      <c r="P565" t="n">
        <v>281.88</v>
      </c>
      <c r="Q565" t="n">
        <v>452.68</v>
      </c>
      <c r="R565" t="n">
        <v>104.67</v>
      </c>
      <c r="S565" t="n">
        <v>57.64</v>
      </c>
      <c r="T565" t="n">
        <v>21241.1</v>
      </c>
      <c r="U565" t="n">
        <v>0.55</v>
      </c>
      <c r="V565" t="n">
        <v>0.85</v>
      </c>
      <c r="W565" t="n">
        <v>6.87</v>
      </c>
      <c r="X565" t="n">
        <v>1.3</v>
      </c>
      <c r="Y565" t="n">
        <v>1</v>
      </c>
      <c r="Z565" t="n">
        <v>10</v>
      </c>
    </row>
    <row r="566">
      <c r="A566" t="n">
        <v>15</v>
      </c>
      <c r="B566" t="n">
        <v>70</v>
      </c>
      <c r="C566" t="inlineStr">
        <is>
          <t xml:space="preserve">CONCLUIDO	</t>
        </is>
      </c>
      <c r="D566" t="n">
        <v>3.5115</v>
      </c>
      <c r="E566" t="n">
        <v>28.48</v>
      </c>
      <c r="F566" t="n">
        <v>24.98</v>
      </c>
      <c r="G566" t="n">
        <v>34.06</v>
      </c>
      <c r="H566" t="n">
        <v>0.57</v>
      </c>
      <c r="I566" t="n">
        <v>44</v>
      </c>
      <c r="J566" t="n">
        <v>146.95</v>
      </c>
      <c r="K566" t="n">
        <v>47.83</v>
      </c>
      <c r="L566" t="n">
        <v>4.75</v>
      </c>
      <c r="M566" t="n">
        <v>42</v>
      </c>
      <c r="N566" t="n">
        <v>24.37</v>
      </c>
      <c r="O566" t="n">
        <v>18357.82</v>
      </c>
      <c r="P566" t="n">
        <v>281.02</v>
      </c>
      <c r="Q566" t="n">
        <v>452.67</v>
      </c>
      <c r="R566" t="n">
        <v>103.1</v>
      </c>
      <c r="S566" t="n">
        <v>57.64</v>
      </c>
      <c r="T566" t="n">
        <v>20467.45</v>
      </c>
      <c r="U566" t="n">
        <v>0.5600000000000001</v>
      </c>
      <c r="V566" t="n">
        <v>0.85</v>
      </c>
      <c r="W566" t="n">
        <v>6.87</v>
      </c>
      <c r="X566" t="n">
        <v>1.25</v>
      </c>
      <c r="Y566" t="n">
        <v>1</v>
      </c>
      <c r="Z566" t="n">
        <v>10</v>
      </c>
    </row>
    <row r="567">
      <c r="A567" t="n">
        <v>16</v>
      </c>
      <c r="B567" t="n">
        <v>70</v>
      </c>
      <c r="C567" t="inlineStr">
        <is>
          <t xml:space="preserve">CONCLUIDO	</t>
        </is>
      </c>
      <c r="D567" t="n">
        <v>3.5359</v>
      </c>
      <c r="E567" t="n">
        <v>28.28</v>
      </c>
      <c r="F567" t="n">
        <v>24.87</v>
      </c>
      <c r="G567" t="n">
        <v>36.39</v>
      </c>
      <c r="H567" t="n">
        <v>0.6</v>
      </c>
      <c r="I567" t="n">
        <v>41</v>
      </c>
      <c r="J567" t="n">
        <v>147.3</v>
      </c>
      <c r="K567" t="n">
        <v>47.83</v>
      </c>
      <c r="L567" t="n">
        <v>5</v>
      </c>
      <c r="M567" t="n">
        <v>39</v>
      </c>
      <c r="N567" t="n">
        <v>24.47</v>
      </c>
      <c r="O567" t="n">
        <v>18400.38</v>
      </c>
      <c r="P567" t="n">
        <v>279.27</v>
      </c>
      <c r="Q567" t="n">
        <v>452.65</v>
      </c>
      <c r="R567" t="n">
        <v>99.2</v>
      </c>
      <c r="S567" t="n">
        <v>57.64</v>
      </c>
      <c r="T567" t="n">
        <v>18533.21</v>
      </c>
      <c r="U567" t="n">
        <v>0.58</v>
      </c>
      <c r="V567" t="n">
        <v>0.85</v>
      </c>
      <c r="W567" t="n">
        <v>6.87</v>
      </c>
      <c r="X567" t="n">
        <v>1.14</v>
      </c>
      <c r="Y567" t="n">
        <v>1</v>
      </c>
      <c r="Z567" t="n">
        <v>10</v>
      </c>
    </row>
    <row r="568">
      <c r="A568" t="n">
        <v>17</v>
      </c>
      <c r="B568" t="n">
        <v>70</v>
      </c>
      <c r="C568" t="inlineStr">
        <is>
          <t xml:space="preserve">CONCLUIDO	</t>
        </is>
      </c>
      <c r="D568" t="n">
        <v>3.5517</v>
      </c>
      <c r="E568" t="n">
        <v>28.16</v>
      </c>
      <c r="F568" t="n">
        <v>24.8</v>
      </c>
      <c r="G568" t="n">
        <v>38.16</v>
      </c>
      <c r="H568" t="n">
        <v>0.63</v>
      </c>
      <c r="I568" t="n">
        <v>39</v>
      </c>
      <c r="J568" t="n">
        <v>147.64</v>
      </c>
      <c r="K568" t="n">
        <v>47.83</v>
      </c>
      <c r="L568" t="n">
        <v>5.25</v>
      </c>
      <c r="M568" t="n">
        <v>37</v>
      </c>
      <c r="N568" t="n">
        <v>24.56</v>
      </c>
      <c r="O568" t="n">
        <v>18442.97</v>
      </c>
      <c r="P568" t="n">
        <v>277.91</v>
      </c>
      <c r="Q568" t="n">
        <v>452.7</v>
      </c>
      <c r="R568" t="n">
        <v>97.61</v>
      </c>
      <c r="S568" t="n">
        <v>57.64</v>
      </c>
      <c r="T568" t="n">
        <v>17750.38</v>
      </c>
      <c r="U568" t="n">
        <v>0.59</v>
      </c>
      <c r="V568" t="n">
        <v>0.86</v>
      </c>
      <c r="W568" t="n">
        <v>6.85</v>
      </c>
      <c r="X568" t="n">
        <v>1.07</v>
      </c>
      <c r="Y568" t="n">
        <v>1</v>
      </c>
      <c r="Z568" t="n">
        <v>10</v>
      </c>
    </row>
    <row r="569">
      <c r="A569" t="n">
        <v>18</v>
      </c>
      <c r="B569" t="n">
        <v>70</v>
      </c>
      <c r="C569" t="inlineStr">
        <is>
          <t xml:space="preserve">CONCLUIDO	</t>
        </is>
      </c>
      <c r="D569" t="n">
        <v>3.5548</v>
      </c>
      <c r="E569" t="n">
        <v>28.13</v>
      </c>
      <c r="F569" t="n">
        <v>24.8</v>
      </c>
      <c r="G569" t="n">
        <v>39.17</v>
      </c>
      <c r="H569" t="n">
        <v>0.66</v>
      </c>
      <c r="I569" t="n">
        <v>38</v>
      </c>
      <c r="J569" t="n">
        <v>147.99</v>
      </c>
      <c r="K569" t="n">
        <v>47.83</v>
      </c>
      <c r="L569" t="n">
        <v>5.5</v>
      </c>
      <c r="M569" t="n">
        <v>36</v>
      </c>
      <c r="N569" t="n">
        <v>24.66</v>
      </c>
      <c r="O569" t="n">
        <v>18485.59</v>
      </c>
      <c r="P569" t="n">
        <v>277.42</v>
      </c>
      <c r="Q569" t="n">
        <v>452.72</v>
      </c>
      <c r="R569" t="n">
        <v>97.31999999999999</v>
      </c>
      <c r="S569" t="n">
        <v>57.64</v>
      </c>
      <c r="T569" t="n">
        <v>17607</v>
      </c>
      <c r="U569" t="n">
        <v>0.59</v>
      </c>
      <c r="V569" t="n">
        <v>0.85</v>
      </c>
      <c r="W569" t="n">
        <v>6.86</v>
      </c>
      <c r="X569" t="n">
        <v>1.08</v>
      </c>
      <c r="Y569" t="n">
        <v>1</v>
      </c>
      <c r="Z569" t="n">
        <v>10</v>
      </c>
    </row>
    <row r="570">
      <c r="A570" t="n">
        <v>19</v>
      </c>
      <c r="B570" t="n">
        <v>70</v>
      </c>
      <c r="C570" t="inlineStr">
        <is>
          <t xml:space="preserve">CONCLUIDO	</t>
        </is>
      </c>
      <c r="D570" t="n">
        <v>3.5694</v>
      </c>
      <c r="E570" t="n">
        <v>28.02</v>
      </c>
      <c r="F570" t="n">
        <v>24.75</v>
      </c>
      <c r="G570" t="n">
        <v>41.25</v>
      </c>
      <c r="H570" t="n">
        <v>0.6899999999999999</v>
      </c>
      <c r="I570" t="n">
        <v>36</v>
      </c>
      <c r="J570" t="n">
        <v>148.33</v>
      </c>
      <c r="K570" t="n">
        <v>47.83</v>
      </c>
      <c r="L570" t="n">
        <v>5.75</v>
      </c>
      <c r="M570" t="n">
        <v>34</v>
      </c>
      <c r="N570" t="n">
        <v>24.75</v>
      </c>
      <c r="O570" t="n">
        <v>18528.25</v>
      </c>
      <c r="P570" t="n">
        <v>276.79</v>
      </c>
      <c r="Q570" t="n">
        <v>452.64</v>
      </c>
      <c r="R570" t="n">
        <v>95.73999999999999</v>
      </c>
      <c r="S570" t="n">
        <v>57.64</v>
      </c>
      <c r="T570" t="n">
        <v>16826.73</v>
      </c>
      <c r="U570" t="n">
        <v>0.6</v>
      </c>
      <c r="V570" t="n">
        <v>0.86</v>
      </c>
      <c r="W570" t="n">
        <v>6.85</v>
      </c>
      <c r="X570" t="n">
        <v>1.02</v>
      </c>
      <c r="Y570" t="n">
        <v>1</v>
      </c>
      <c r="Z570" t="n">
        <v>10</v>
      </c>
    </row>
    <row r="571">
      <c r="A571" t="n">
        <v>20</v>
      </c>
      <c r="B571" t="n">
        <v>70</v>
      </c>
      <c r="C571" t="inlineStr">
        <is>
          <t xml:space="preserve">CONCLUIDO	</t>
        </is>
      </c>
      <c r="D571" t="n">
        <v>3.587</v>
      </c>
      <c r="E571" t="n">
        <v>27.88</v>
      </c>
      <c r="F571" t="n">
        <v>24.67</v>
      </c>
      <c r="G571" t="n">
        <v>43.53</v>
      </c>
      <c r="H571" t="n">
        <v>0.71</v>
      </c>
      <c r="I571" t="n">
        <v>34</v>
      </c>
      <c r="J571" t="n">
        <v>148.68</v>
      </c>
      <c r="K571" t="n">
        <v>47.83</v>
      </c>
      <c r="L571" t="n">
        <v>6</v>
      </c>
      <c r="M571" t="n">
        <v>32</v>
      </c>
      <c r="N571" t="n">
        <v>24.85</v>
      </c>
      <c r="O571" t="n">
        <v>18570.94</v>
      </c>
      <c r="P571" t="n">
        <v>275.23</v>
      </c>
      <c r="Q571" t="n">
        <v>452.71</v>
      </c>
      <c r="R571" t="n">
        <v>92.64</v>
      </c>
      <c r="S571" t="n">
        <v>57.64</v>
      </c>
      <c r="T571" t="n">
        <v>15286</v>
      </c>
      <c r="U571" t="n">
        <v>0.62</v>
      </c>
      <c r="V571" t="n">
        <v>0.86</v>
      </c>
      <c r="W571" t="n">
        <v>6.86</v>
      </c>
      <c r="X571" t="n">
        <v>0.9399999999999999</v>
      </c>
      <c r="Y571" t="n">
        <v>1</v>
      </c>
      <c r="Z571" t="n">
        <v>10</v>
      </c>
    </row>
    <row r="572">
      <c r="A572" t="n">
        <v>21</v>
      </c>
      <c r="B572" t="n">
        <v>70</v>
      </c>
      <c r="C572" t="inlineStr">
        <is>
          <t xml:space="preserve">CONCLUIDO	</t>
        </is>
      </c>
      <c r="D572" t="n">
        <v>3.5931</v>
      </c>
      <c r="E572" t="n">
        <v>27.83</v>
      </c>
      <c r="F572" t="n">
        <v>24.65</v>
      </c>
      <c r="G572" t="n">
        <v>44.82</v>
      </c>
      <c r="H572" t="n">
        <v>0.74</v>
      </c>
      <c r="I572" t="n">
        <v>33</v>
      </c>
      <c r="J572" t="n">
        <v>149.02</v>
      </c>
      <c r="K572" t="n">
        <v>47.83</v>
      </c>
      <c r="L572" t="n">
        <v>6.25</v>
      </c>
      <c r="M572" t="n">
        <v>31</v>
      </c>
      <c r="N572" t="n">
        <v>24.95</v>
      </c>
      <c r="O572" t="n">
        <v>18613.66</v>
      </c>
      <c r="P572" t="n">
        <v>274.92</v>
      </c>
      <c r="Q572" t="n">
        <v>452.6</v>
      </c>
      <c r="R572" t="n">
        <v>92.28</v>
      </c>
      <c r="S572" t="n">
        <v>57.64</v>
      </c>
      <c r="T572" t="n">
        <v>15111.33</v>
      </c>
      <c r="U572" t="n">
        <v>0.62</v>
      </c>
      <c r="V572" t="n">
        <v>0.86</v>
      </c>
      <c r="W572" t="n">
        <v>6.85</v>
      </c>
      <c r="X572" t="n">
        <v>0.92</v>
      </c>
      <c r="Y572" t="n">
        <v>1</v>
      </c>
      <c r="Z572" t="n">
        <v>10</v>
      </c>
    </row>
    <row r="573">
      <c r="A573" t="n">
        <v>22</v>
      </c>
      <c r="B573" t="n">
        <v>70</v>
      </c>
      <c r="C573" t="inlineStr">
        <is>
          <t xml:space="preserve">CONCLUIDO	</t>
        </is>
      </c>
      <c r="D573" t="n">
        <v>3.5993</v>
      </c>
      <c r="E573" t="n">
        <v>27.78</v>
      </c>
      <c r="F573" t="n">
        <v>24.63</v>
      </c>
      <c r="G573" t="n">
        <v>46.18</v>
      </c>
      <c r="H573" t="n">
        <v>0.77</v>
      </c>
      <c r="I573" t="n">
        <v>32</v>
      </c>
      <c r="J573" t="n">
        <v>149.37</v>
      </c>
      <c r="K573" t="n">
        <v>47.83</v>
      </c>
      <c r="L573" t="n">
        <v>6.5</v>
      </c>
      <c r="M573" t="n">
        <v>30</v>
      </c>
      <c r="N573" t="n">
        <v>25.04</v>
      </c>
      <c r="O573" t="n">
        <v>18656.42</v>
      </c>
      <c r="P573" t="n">
        <v>274.18</v>
      </c>
      <c r="Q573" t="n">
        <v>452.62</v>
      </c>
      <c r="R573" t="n">
        <v>91.77</v>
      </c>
      <c r="S573" t="n">
        <v>57.64</v>
      </c>
      <c r="T573" t="n">
        <v>14861.21</v>
      </c>
      <c r="U573" t="n">
        <v>0.63</v>
      </c>
      <c r="V573" t="n">
        <v>0.86</v>
      </c>
      <c r="W573" t="n">
        <v>6.85</v>
      </c>
      <c r="X573" t="n">
        <v>0.91</v>
      </c>
      <c r="Y573" t="n">
        <v>1</v>
      </c>
      <c r="Z573" t="n">
        <v>10</v>
      </c>
    </row>
    <row r="574">
      <c r="A574" t="n">
        <v>23</v>
      </c>
      <c r="B574" t="n">
        <v>70</v>
      </c>
      <c r="C574" t="inlineStr">
        <is>
          <t xml:space="preserve">CONCLUIDO	</t>
        </is>
      </c>
      <c r="D574" t="n">
        <v>3.6176</v>
      </c>
      <c r="E574" t="n">
        <v>27.64</v>
      </c>
      <c r="F574" t="n">
        <v>24.55</v>
      </c>
      <c r="G574" t="n">
        <v>49.09</v>
      </c>
      <c r="H574" t="n">
        <v>0.8</v>
      </c>
      <c r="I574" t="n">
        <v>30</v>
      </c>
      <c r="J574" t="n">
        <v>149.72</v>
      </c>
      <c r="K574" t="n">
        <v>47.83</v>
      </c>
      <c r="L574" t="n">
        <v>6.75</v>
      </c>
      <c r="M574" t="n">
        <v>28</v>
      </c>
      <c r="N574" t="n">
        <v>25.14</v>
      </c>
      <c r="O574" t="n">
        <v>18699.2</v>
      </c>
      <c r="P574" t="n">
        <v>272.84</v>
      </c>
      <c r="Q574" t="n">
        <v>452.66</v>
      </c>
      <c r="R574" t="n">
        <v>88.89</v>
      </c>
      <c r="S574" t="n">
        <v>57.64</v>
      </c>
      <c r="T574" t="n">
        <v>13433.81</v>
      </c>
      <c r="U574" t="n">
        <v>0.65</v>
      </c>
      <c r="V574" t="n">
        <v>0.86</v>
      </c>
      <c r="W574" t="n">
        <v>6.85</v>
      </c>
      <c r="X574" t="n">
        <v>0.82</v>
      </c>
      <c r="Y574" t="n">
        <v>1</v>
      </c>
      <c r="Z574" t="n">
        <v>10</v>
      </c>
    </row>
    <row r="575">
      <c r="A575" t="n">
        <v>24</v>
      </c>
      <c r="B575" t="n">
        <v>70</v>
      </c>
      <c r="C575" t="inlineStr">
        <is>
          <t xml:space="preserve">CONCLUIDO	</t>
        </is>
      </c>
      <c r="D575" t="n">
        <v>3.624</v>
      </c>
      <c r="E575" t="n">
        <v>27.59</v>
      </c>
      <c r="F575" t="n">
        <v>24.53</v>
      </c>
      <c r="G575" t="n">
        <v>50.75</v>
      </c>
      <c r="H575" t="n">
        <v>0.83</v>
      </c>
      <c r="I575" t="n">
        <v>29</v>
      </c>
      <c r="J575" t="n">
        <v>150.07</v>
      </c>
      <c r="K575" t="n">
        <v>47.83</v>
      </c>
      <c r="L575" t="n">
        <v>7</v>
      </c>
      <c r="M575" t="n">
        <v>27</v>
      </c>
      <c r="N575" t="n">
        <v>25.24</v>
      </c>
      <c r="O575" t="n">
        <v>18742.03</v>
      </c>
      <c r="P575" t="n">
        <v>271.83</v>
      </c>
      <c r="Q575" t="n">
        <v>452.65</v>
      </c>
      <c r="R575" t="n">
        <v>88.31999999999999</v>
      </c>
      <c r="S575" t="n">
        <v>57.64</v>
      </c>
      <c r="T575" t="n">
        <v>13154.64</v>
      </c>
      <c r="U575" t="n">
        <v>0.65</v>
      </c>
      <c r="V575" t="n">
        <v>0.86</v>
      </c>
      <c r="W575" t="n">
        <v>6.84</v>
      </c>
      <c r="X575" t="n">
        <v>0.8</v>
      </c>
      <c r="Y575" t="n">
        <v>1</v>
      </c>
      <c r="Z575" t="n">
        <v>10</v>
      </c>
    </row>
    <row r="576">
      <c r="A576" t="n">
        <v>25</v>
      </c>
      <c r="B576" t="n">
        <v>70</v>
      </c>
      <c r="C576" t="inlineStr">
        <is>
          <t xml:space="preserve">CONCLUIDO	</t>
        </is>
      </c>
      <c r="D576" t="n">
        <v>3.6309</v>
      </c>
      <c r="E576" t="n">
        <v>27.54</v>
      </c>
      <c r="F576" t="n">
        <v>24.5</v>
      </c>
      <c r="G576" t="n">
        <v>52.51</v>
      </c>
      <c r="H576" t="n">
        <v>0.85</v>
      </c>
      <c r="I576" t="n">
        <v>28</v>
      </c>
      <c r="J576" t="n">
        <v>150.41</v>
      </c>
      <c r="K576" t="n">
        <v>47.83</v>
      </c>
      <c r="L576" t="n">
        <v>7.25</v>
      </c>
      <c r="M576" t="n">
        <v>26</v>
      </c>
      <c r="N576" t="n">
        <v>25.33</v>
      </c>
      <c r="O576" t="n">
        <v>18784.88</v>
      </c>
      <c r="P576" t="n">
        <v>271.44</v>
      </c>
      <c r="Q576" t="n">
        <v>452.59</v>
      </c>
      <c r="R576" t="n">
        <v>87.79000000000001</v>
      </c>
      <c r="S576" t="n">
        <v>57.64</v>
      </c>
      <c r="T576" t="n">
        <v>12894.32</v>
      </c>
      <c r="U576" t="n">
        <v>0.66</v>
      </c>
      <c r="V576" t="n">
        <v>0.87</v>
      </c>
      <c r="W576" t="n">
        <v>6.84</v>
      </c>
      <c r="X576" t="n">
        <v>0.78</v>
      </c>
      <c r="Y576" t="n">
        <v>1</v>
      </c>
      <c r="Z576" t="n">
        <v>10</v>
      </c>
    </row>
    <row r="577">
      <c r="A577" t="n">
        <v>26</v>
      </c>
      <c r="B577" t="n">
        <v>70</v>
      </c>
      <c r="C577" t="inlineStr">
        <is>
          <t xml:space="preserve">CONCLUIDO	</t>
        </is>
      </c>
      <c r="D577" t="n">
        <v>3.6379</v>
      </c>
      <c r="E577" t="n">
        <v>27.49</v>
      </c>
      <c r="F577" t="n">
        <v>24.48</v>
      </c>
      <c r="G577" t="n">
        <v>54.4</v>
      </c>
      <c r="H577" t="n">
        <v>0.88</v>
      </c>
      <c r="I577" t="n">
        <v>27</v>
      </c>
      <c r="J577" t="n">
        <v>150.76</v>
      </c>
      <c r="K577" t="n">
        <v>47.83</v>
      </c>
      <c r="L577" t="n">
        <v>7.5</v>
      </c>
      <c r="M577" t="n">
        <v>25</v>
      </c>
      <c r="N577" t="n">
        <v>25.43</v>
      </c>
      <c r="O577" t="n">
        <v>18827.77</v>
      </c>
      <c r="P577" t="n">
        <v>270.66</v>
      </c>
      <c r="Q577" t="n">
        <v>452.68</v>
      </c>
      <c r="R577" t="n">
        <v>86.87</v>
      </c>
      <c r="S577" t="n">
        <v>57.64</v>
      </c>
      <c r="T577" t="n">
        <v>12437.16</v>
      </c>
      <c r="U577" t="n">
        <v>0.66</v>
      </c>
      <c r="V577" t="n">
        <v>0.87</v>
      </c>
      <c r="W577" t="n">
        <v>6.84</v>
      </c>
      <c r="X577" t="n">
        <v>0.75</v>
      </c>
      <c r="Y577" t="n">
        <v>1</v>
      </c>
      <c r="Z577" t="n">
        <v>10</v>
      </c>
    </row>
    <row r="578">
      <c r="A578" t="n">
        <v>27</v>
      </c>
      <c r="B578" t="n">
        <v>70</v>
      </c>
      <c r="C578" t="inlineStr">
        <is>
          <t xml:space="preserve">CONCLUIDO	</t>
        </is>
      </c>
      <c r="D578" t="n">
        <v>3.6457</v>
      </c>
      <c r="E578" t="n">
        <v>27.43</v>
      </c>
      <c r="F578" t="n">
        <v>24.45</v>
      </c>
      <c r="G578" t="n">
        <v>56.42</v>
      </c>
      <c r="H578" t="n">
        <v>0.91</v>
      </c>
      <c r="I578" t="n">
        <v>26</v>
      </c>
      <c r="J578" t="n">
        <v>151.11</v>
      </c>
      <c r="K578" t="n">
        <v>47.83</v>
      </c>
      <c r="L578" t="n">
        <v>7.75</v>
      </c>
      <c r="M578" t="n">
        <v>24</v>
      </c>
      <c r="N578" t="n">
        <v>25.53</v>
      </c>
      <c r="O578" t="n">
        <v>18870.7</v>
      </c>
      <c r="P578" t="n">
        <v>269.57</v>
      </c>
      <c r="Q578" t="n">
        <v>452.66</v>
      </c>
      <c r="R578" t="n">
        <v>85.97</v>
      </c>
      <c r="S578" t="n">
        <v>57.64</v>
      </c>
      <c r="T578" t="n">
        <v>11993.51</v>
      </c>
      <c r="U578" t="n">
        <v>0.67</v>
      </c>
      <c r="V578" t="n">
        <v>0.87</v>
      </c>
      <c r="W578" t="n">
        <v>6.84</v>
      </c>
      <c r="X578" t="n">
        <v>0.72</v>
      </c>
      <c r="Y578" t="n">
        <v>1</v>
      </c>
      <c r="Z578" t="n">
        <v>10</v>
      </c>
    </row>
    <row r="579">
      <c r="A579" t="n">
        <v>28</v>
      </c>
      <c r="B579" t="n">
        <v>70</v>
      </c>
      <c r="C579" t="inlineStr">
        <is>
          <t xml:space="preserve">CONCLUIDO	</t>
        </is>
      </c>
      <c r="D579" t="n">
        <v>3.6462</v>
      </c>
      <c r="E579" t="n">
        <v>27.43</v>
      </c>
      <c r="F579" t="n">
        <v>24.45</v>
      </c>
      <c r="G579" t="n">
        <v>56.42</v>
      </c>
      <c r="H579" t="n">
        <v>0.9399999999999999</v>
      </c>
      <c r="I579" t="n">
        <v>26</v>
      </c>
      <c r="J579" t="n">
        <v>151.46</v>
      </c>
      <c r="K579" t="n">
        <v>47.83</v>
      </c>
      <c r="L579" t="n">
        <v>8</v>
      </c>
      <c r="M579" t="n">
        <v>24</v>
      </c>
      <c r="N579" t="n">
        <v>25.63</v>
      </c>
      <c r="O579" t="n">
        <v>18913.66</v>
      </c>
      <c r="P579" t="n">
        <v>269.1</v>
      </c>
      <c r="Q579" t="n">
        <v>452.61</v>
      </c>
      <c r="R579" t="n">
        <v>86.04000000000001</v>
      </c>
      <c r="S579" t="n">
        <v>57.64</v>
      </c>
      <c r="T579" t="n">
        <v>12026.26</v>
      </c>
      <c r="U579" t="n">
        <v>0.67</v>
      </c>
      <c r="V579" t="n">
        <v>0.87</v>
      </c>
      <c r="W579" t="n">
        <v>6.83</v>
      </c>
      <c r="X579" t="n">
        <v>0.72</v>
      </c>
      <c r="Y579" t="n">
        <v>1</v>
      </c>
      <c r="Z579" t="n">
        <v>10</v>
      </c>
    </row>
    <row r="580">
      <c r="A580" t="n">
        <v>29</v>
      </c>
      <c r="B580" t="n">
        <v>70</v>
      </c>
      <c r="C580" t="inlineStr">
        <is>
          <t xml:space="preserve">CONCLUIDO	</t>
        </is>
      </c>
      <c r="D580" t="n">
        <v>3.6545</v>
      </c>
      <c r="E580" t="n">
        <v>27.36</v>
      </c>
      <c r="F580" t="n">
        <v>24.41</v>
      </c>
      <c r="G580" t="n">
        <v>58.59</v>
      </c>
      <c r="H580" t="n">
        <v>0.96</v>
      </c>
      <c r="I580" t="n">
        <v>25</v>
      </c>
      <c r="J580" t="n">
        <v>151.81</v>
      </c>
      <c r="K580" t="n">
        <v>47.83</v>
      </c>
      <c r="L580" t="n">
        <v>8.25</v>
      </c>
      <c r="M580" t="n">
        <v>23</v>
      </c>
      <c r="N580" t="n">
        <v>25.73</v>
      </c>
      <c r="O580" t="n">
        <v>18956.65</v>
      </c>
      <c r="P580" t="n">
        <v>268.51</v>
      </c>
      <c r="Q580" t="n">
        <v>452.68</v>
      </c>
      <c r="R580" t="n">
        <v>84.67</v>
      </c>
      <c r="S580" t="n">
        <v>57.64</v>
      </c>
      <c r="T580" t="n">
        <v>11349.39</v>
      </c>
      <c r="U580" t="n">
        <v>0.68</v>
      </c>
      <c r="V580" t="n">
        <v>0.87</v>
      </c>
      <c r="W580" t="n">
        <v>6.84</v>
      </c>
      <c r="X580" t="n">
        <v>0.6899999999999999</v>
      </c>
      <c r="Y580" t="n">
        <v>1</v>
      </c>
      <c r="Z580" t="n">
        <v>10</v>
      </c>
    </row>
    <row r="581">
      <c r="A581" t="n">
        <v>30</v>
      </c>
      <c r="B581" t="n">
        <v>70</v>
      </c>
      <c r="C581" t="inlineStr">
        <is>
          <t xml:space="preserve">CONCLUIDO	</t>
        </is>
      </c>
      <c r="D581" t="n">
        <v>3.6627</v>
      </c>
      <c r="E581" t="n">
        <v>27.3</v>
      </c>
      <c r="F581" t="n">
        <v>24.38</v>
      </c>
      <c r="G581" t="n">
        <v>60.95</v>
      </c>
      <c r="H581" t="n">
        <v>0.99</v>
      </c>
      <c r="I581" t="n">
        <v>24</v>
      </c>
      <c r="J581" t="n">
        <v>152.15</v>
      </c>
      <c r="K581" t="n">
        <v>47.83</v>
      </c>
      <c r="L581" t="n">
        <v>8.5</v>
      </c>
      <c r="M581" t="n">
        <v>22</v>
      </c>
      <c r="N581" t="n">
        <v>25.83</v>
      </c>
      <c r="O581" t="n">
        <v>18999.67</v>
      </c>
      <c r="P581" t="n">
        <v>268.1</v>
      </c>
      <c r="Q581" t="n">
        <v>452.57</v>
      </c>
      <c r="R581" t="n">
        <v>83.75</v>
      </c>
      <c r="S581" t="n">
        <v>57.64</v>
      </c>
      <c r="T581" t="n">
        <v>10891.09</v>
      </c>
      <c r="U581" t="n">
        <v>0.6899999999999999</v>
      </c>
      <c r="V581" t="n">
        <v>0.87</v>
      </c>
      <c r="W581" t="n">
        <v>6.83</v>
      </c>
      <c r="X581" t="n">
        <v>0.66</v>
      </c>
      <c r="Y581" t="n">
        <v>1</v>
      </c>
      <c r="Z581" t="n">
        <v>10</v>
      </c>
    </row>
    <row r="582">
      <c r="A582" t="n">
        <v>31</v>
      </c>
      <c r="B582" t="n">
        <v>70</v>
      </c>
      <c r="C582" t="inlineStr">
        <is>
          <t xml:space="preserve">CONCLUIDO	</t>
        </is>
      </c>
      <c r="D582" t="n">
        <v>3.6707</v>
      </c>
      <c r="E582" t="n">
        <v>27.24</v>
      </c>
      <c r="F582" t="n">
        <v>24.35</v>
      </c>
      <c r="G582" t="n">
        <v>63.52</v>
      </c>
      <c r="H582" t="n">
        <v>1.02</v>
      </c>
      <c r="I582" t="n">
        <v>23</v>
      </c>
      <c r="J582" t="n">
        <v>152.5</v>
      </c>
      <c r="K582" t="n">
        <v>47.83</v>
      </c>
      <c r="L582" t="n">
        <v>8.75</v>
      </c>
      <c r="M582" t="n">
        <v>21</v>
      </c>
      <c r="N582" t="n">
        <v>25.93</v>
      </c>
      <c r="O582" t="n">
        <v>19042.73</v>
      </c>
      <c r="P582" t="n">
        <v>266.89</v>
      </c>
      <c r="Q582" t="n">
        <v>452.59</v>
      </c>
      <c r="R582" t="n">
        <v>82.48</v>
      </c>
      <c r="S582" t="n">
        <v>57.64</v>
      </c>
      <c r="T582" t="n">
        <v>10264.64</v>
      </c>
      <c r="U582" t="n">
        <v>0.7</v>
      </c>
      <c r="V582" t="n">
        <v>0.87</v>
      </c>
      <c r="W582" t="n">
        <v>6.84</v>
      </c>
      <c r="X582" t="n">
        <v>0.63</v>
      </c>
      <c r="Y582" t="n">
        <v>1</v>
      </c>
      <c r="Z582" t="n">
        <v>10</v>
      </c>
    </row>
    <row r="583">
      <c r="A583" t="n">
        <v>32</v>
      </c>
      <c r="B583" t="n">
        <v>70</v>
      </c>
      <c r="C583" t="inlineStr">
        <is>
          <t xml:space="preserve">CONCLUIDO	</t>
        </is>
      </c>
      <c r="D583" t="n">
        <v>3.6709</v>
      </c>
      <c r="E583" t="n">
        <v>27.24</v>
      </c>
      <c r="F583" t="n">
        <v>24.35</v>
      </c>
      <c r="G583" t="n">
        <v>63.52</v>
      </c>
      <c r="H583" t="n">
        <v>1.04</v>
      </c>
      <c r="I583" t="n">
        <v>23</v>
      </c>
      <c r="J583" t="n">
        <v>152.85</v>
      </c>
      <c r="K583" t="n">
        <v>47.83</v>
      </c>
      <c r="L583" t="n">
        <v>9</v>
      </c>
      <c r="M583" t="n">
        <v>21</v>
      </c>
      <c r="N583" t="n">
        <v>26.03</v>
      </c>
      <c r="O583" t="n">
        <v>19085.83</v>
      </c>
      <c r="P583" t="n">
        <v>266.24</v>
      </c>
      <c r="Q583" t="n">
        <v>452.62</v>
      </c>
      <c r="R583" t="n">
        <v>82.66</v>
      </c>
      <c r="S583" t="n">
        <v>57.64</v>
      </c>
      <c r="T583" t="n">
        <v>10351.03</v>
      </c>
      <c r="U583" t="n">
        <v>0.7</v>
      </c>
      <c r="V583" t="n">
        <v>0.87</v>
      </c>
      <c r="W583" t="n">
        <v>6.83</v>
      </c>
      <c r="X583" t="n">
        <v>0.62</v>
      </c>
      <c r="Y583" t="n">
        <v>1</v>
      </c>
      <c r="Z583" t="n">
        <v>10</v>
      </c>
    </row>
    <row r="584">
      <c r="A584" t="n">
        <v>33</v>
      </c>
      <c r="B584" t="n">
        <v>70</v>
      </c>
      <c r="C584" t="inlineStr">
        <is>
          <t xml:space="preserve">CONCLUIDO	</t>
        </is>
      </c>
      <c r="D584" t="n">
        <v>3.679</v>
      </c>
      <c r="E584" t="n">
        <v>27.18</v>
      </c>
      <c r="F584" t="n">
        <v>24.32</v>
      </c>
      <c r="G584" t="n">
        <v>66.31999999999999</v>
      </c>
      <c r="H584" t="n">
        <v>1.07</v>
      </c>
      <c r="I584" t="n">
        <v>22</v>
      </c>
      <c r="J584" t="n">
        <v>153.2</v>
      </c>
      <c r="K584" t="n">
        <v>47.83</v>
      </c>
      <c r="L584" t="n">
        <v>9.25</v>
      </c>
      <c r="M584" t="n">
        <v>20</v>
      </c>
      <c r="N584" t="n">
        <v>26.12</v>
      </c>
      <c r="O584" t="n">
        <v>19128.96</v>
      </c>
      <c r="P584" t="n">
        <v>265.84</v>
      </c>
      <c r="Q584" t="n">
        <v>452.58</v>
      </c>
      <c r="R584" t="n">
        <v>81.63</v>
      </c>
      <c r="S584" t="n">
        <v>57.64</v>
      </c>
      <c r="T584" t="n">
        <v>9840.58</v>
      </c>
      <c r="U584" t="n">
        <v>0.71</v>
      </c>
      <c r="V584" t="n">
        <v>0.87</v>
      </c>
      <c r="W584" t="n">
        <v>6.83</v>
      </c>
      <c r="X584" t="n">
        <v>0.59</v>
      </c>
      <c r="Y584" t="n">
        <v>1</v>
      </c>
      <c r="Z584" t="n">
        <v>10</v>
      </c>
    </row>
    <row r="585">
      <c r="A585" t="n">
        <v>34</v>
      </c>
      <c r="B585" t="n">
        <v>70</v>
      </c>
      <c r="C585" t="inlineStr">
        <is>
          <t xml:space="preserve">CONCLUIDO	</t>
        </is>
      </c>
      <c r="D585" t="n">
        <v>3.6856</v>
      </c>
      <c r="E585" t="n">
        <v>27.13</v>
      </c>
      <c r="F585" t="n">
        <v>24.3</v>
      </c>
      <c r="G585" t="n">
        <v>69.42</v>
      </c>
      <c r="H585" t="n">
        <v>1.1</v>
      </c>
      <c r="I585" t="n">
        <v>21</v>
      </c>
      <c r="J585" t="n">
        <v>153.55</v>
      </c>
      <c r="K585" t="n">
        <v>47.83</v>
      </c>
      <c r="L585" t="n">
        <v>9.5</v>
      </c>
      <c r="M585" t="n">
        <v>19</v>
      </c>
      <c r="N585" t="n">
        <v>26.22</v>
      </c>
      <c r="O585" t="n">
        <v>19172.12</v>
      </c>
      <c r="P585" t="n">
        <v>264.86</v>
      </c>
      <c r="Q585" t="n">
        <v>452.56</v>
      </c>
      <c r="R585" t="n">
        <v>80.75</v>
      </c>
      <c r="S585" t="n">
        <v>57.64</v>
      </c>
      <c r="T585" t="n">
        <v>9407.01</v>
      </c>
      <c r="U585" t="n">
        <v>0.71</v>
      </c>
      <c r="V585" t="n">
        <v>0.87</v>
      </c>
      <c r="W585" t="n">
        <v>6.83</v>
      </c>
      <c r="X585" t="n">
        <v>0.57</v>
      </c>
      <c r="Y585" t="n">
        <v>1</v>
      </c>
      <c r="Z585" t="n">
        <v>10</v>
      </c>
    </row>
    <row r="586">
      <c r="A586" t="n">
        <v>35</v>
      </c>
      <c r="B586" t="n">
        <v>70</v>
      </c>
      <c r="C586" t="inlineStr">
        <is>
          <t xml:space="preserve">CONCLUIDO	</t>
        </is>
      </c>
      <c r="D586" t="n">
        <v>3.686</v>
      </c>
      <c r="E586" t="n">
        <v>27.13</v>
      </c>
      <c r="F586" t="n">
        <v>24.29</v>
      </c>
      <c r="G586" t="n">
        <v>69.41</v>
      </c>
      <c r="H586" t="n">
        <v>1.12</v>
      </c>
      <c r="I586" t="n">
        <v>21</v>
      </c>
      <c r="J586" t="n">
        <v>153.9</v>
      </c>
      <c r="K586" t="n">
        <v>47.83</v>
      </c>
      <c r="L586" t="n">
        <v>9.75</v>
      </c>
      <c r="M586" t="n">
        <v>19</v>
      </c>
      <c r="N586" t="n">
        <v>26.32</v>
      </c>
      <c r="O586" t="n">
        <v>19215.32</v>
      </c>
      <c r="P586" t="n">
        <v>264.7</v>
      </c>
      <c r="Q586" t="n">
        <v>452.6</v>
      </c>
      <c r="R586" t="n">
        <v>80.84999999999999</v>
      </c>
      <c r="S586" t="n">
        <v>57.64</v>
      </c>
      <c r="T586" t="n">
        <v>9457.23</v>
      </c>
      <c r="U586" t="n">
        <v>0.71</v>
      </c>
      <c r="V586" t="n">
        <v>0.87</v>
      </c>
      <c r="W586" t="n">
        <v>6.83</v>
      </c>
      <c r="X586" t="n">
        <v>0.57</v>
      </c>
      <c r="Y586" t="n">
        <v>1</v>
      </c>
      <c r="Z586" t="n">
        <v>10</v>
      </c>
    </row>
    <row r="587">
      <c r="A587" t="n">
        <v>36</v>
      </c>
      <c r="B587" t="n">
        <v>70</v>
      </c>
      <c r="C587" t="inlineStr">
        <is>
          <t xml:space="preserve">CONCLUIDO	</t>
        </is>
      </c>
      <c r="D587" t="n">
        <v>3.6948</v>
      </c>
      <c r="E587" t="n">
        <v>27.06</v>
      </c>
      <c r="F587" t="n">
        <v>24.26</v>
      </c>
      <c r="G587" t="n">
        <v>72.78</v>
      </c>
      <c r="H587" t="n">
        <v>1.15</v>
      </c>
      <c r="I587" t="n">
        <v>20</v>
      </c>
      <c r="J587" t="n">
        <v>154.25</v>
      </c>
      <c r="K587" t="n">
        <v>47.83</v>
      </c>
      <c r="L587" t="n">
        <v>10</v>
      </c>
      <c r="M587" t="n">
        <v>18</v>
      </c>
      <c r="N587" t="n">
        <v>26.43</v>
      </c>
      <c r="O587" t="n">
        <v>19258.55</v>
      </c>
      <c r="P587" t="n">
        <v>263.39</v>
      </c>
      <c r="Q587" t="n">
        <v>452.66</v>
      </c>
      <c r="R587" t="n">
        <v>79.87</v>
      </c>
      <c r="S587" t="n">
        <v>57.64</v>
      </c>
      <c r="T587" t="n">
        <v>8975.08</v>
      </c>
      <c r="U587" t="n">
        <v>0.72</v>
      </c>
      <c r="V587" t="n">
        <v>0.87</v>
      </c>
      <c r="W587" t="n">
        <v>6.82</v>
      </c>
      <c r="X587" t="n">
        <v>0.53</v>
      </c>
      <c r="Y587" t="n">
        <v>1</v>
      </c>
      <c r="Z587" t="n">
        <v>10</v>
      </c>
    </row>
    <row r="588">
      <c r="A588" t="n">
        <v>37</v>
      </c>
      <c r="B588" t="n">
        <v>70</v>
      </c>
      <c r="C588" t="inlineStr">
        <is>
          <t xml:space="preserve">CONCLUIDO	</t>
        </is>
      </c>
      <c r="D588" t="n">
        <v>3.6908</v>
      </c>
      <c r="E588" t="n">
        <v>27.09</v>
      </c>
      <c r="F588" t="n">
        <v>24.29</v>
      </c>
      <c r="G588" t="n">
        <v>72.86</v>
      </c>
      <c r="H588" t="n">
        <v>1.17</v>
      </c>
      <c r="I588" t="n">
        <v>20</v>
      </c>
      <c r="J588" t="n">
        <v>154.6</v>
      </c>
      <c r="K588" t="n">
        <v>47.83</v>
      </c>
      <c r="L588" t="n">
        <v>10.25</v>
      </c>
      <c r="M588" t="n">
        <v>18</v>
      </c>
      <c r="N588" t="n">
        <v>26.53</v>
      </c>
      <c r="O588" t="n">
        <v>19301.82</v>
      </c>
      <c r="P588" t="n">
        <v>263.87</v>
      </c>
      <c r="Q588" t="n">
        <v>452.62</v>
      </c>
      <c r="R588" t="n">
        <v>80.55</v>
      </c>
      <c r="S588" t="n">
        <v>57.64</v>
      </c>
      <c r="T588" t="n">
        <v>9311.379999999999</v>
      </c>
      <c r="U588" t="n">
        <v>0.72</v>
      </c>
      <c r="V588" t="n">
        <v>0.87</v>
      </c>
      <c r="W588" t="n">
        <v>6.83</v>
      </c>
      <c r="X588" t="n">
        <v>0.5600000000000001</v>
      </c>
      <c r="Y588" t="n">
        <v>1</v>
      </c>
      <c r="Z588" t="n">
        <v>10</v>
      </c>
    </row>
    <row r="589">
      <c r="A589" t="n">
        <v>38</v>
      </c>
      <c r="B589" t="n">
        <v>70</v>
      </c>
      <c r="C589" t="inlineStr">
        <is>
          <t xml:space="preserve">CONCLUIDO	</t>
        </is>
      </c>
      <c r="D589" t="n">
        <v>3.7002</v>
      </c>
      <c r="E589" t="n">
        <v>27.03</v>
      </c>
      <c r="F589" t="n">
        <v>24.25</v>
      </c>
      <c r="G589" t="n">
        <v>76.56999999999999</v>
      </c>
      <c r="H589" t="n">
        <v>1.2</v>
      </c>
      <c r="I589" t="n">
        <v>19</v>
      </c>
      <c r="J589" t="n">
        <v>154.95</v>
      </c>
      <c r="K589" t="n">
        <v>47.83</v>
      </c>
      <c r="L589" t="n">
        <v>10.5</v>
      </c>
      <c r="M589" t="n">
        <v>17</v>
      </c>
      <c r="N589" t="n">
        <v>26.63</v>
      </c>
      <c r="O589" t="n">
        <v>19345.12</v>
      </c>
      <c r="P589" t="n">
        <v>262.23</v>
      </c>
      <c r="Q589" t="n">
        <v>452.65</v>
      </c>
      <c r="R589" t="n">
        <v>79.52</v>
      </c>
      <c r="S589" t="n">
        <v>57.64</v>
      </c>
      <c r="T589" t="n">
        <v>8805.459999999999</v>
      </c>
      <c r="U589" t="n">
        <v>0.72</v>
      </c>
      <c r="V589" t="n">
        <v>0.87</v>
      </c>
      <c r="W589" t="n">
        <v>6.82</v>
      </c>
      <c r="X589" t="n">
        <v>0.52</v>
      </c>
      <c r="Y589" t="n">
        <v>1</v>
      </c>
      <c r="Z589" t="n">
        <v>10</v>
      </c>
    </row>
    <row r="590">
      <c r="A590" t="n">
        <v>39</v>
      </c>
      <c r="B590" t="n">
        <v>70</v>
      </c>
      <c r="C590" t="inlineStr">
        <is>
          <t xml:space="preserve">CONCLUIDO	</t>
        </is>
      </c>
      <c r="D590" t="n">
        <v>3.7021</v>
      </c>
      <c r="E590" t="n">
        <v>27.01</v>
      </c>
      <c r="F590" t="n">
        <v>24.23</v>
      </c>
      <c r="G590" t="n">
        <v>76.53</v>
      </c>
      <c r="H590" t="n">
        <v>1.23</v>
      </c>
      <c r="I590" t="n">
        <v>19</v>
      </c>
      <c r="J590" t="n">
        <v>155.31</v>
      </c>
      <c r="K590" t="n">
        <v>47.83</v>
      </c>
      <c r="L590" t="n">
        <v>10.75</v>
      </c>
      <c r="M590" t="n">
        <v>17</v>
      </c>
      <c r="N590" t="n">
        <v>26.73</v>
      </c>
      <c r="O590" t="n">
        <v>19388.45</v>
      </c>
      <c r="P590" t="n">
        <v>261.99</v>
      </c>
      <c r="Q590" t="n">
        <v>452.64</v>
      </c>
      <c r="R590" t="n">
        <v>78.95999999999999</v>
      </c>
      <c r="S590" t="n">
        <v>57.64</v>
      </c>
      <c r="T590" t="n">
        <v>8522.26</v>
      </c>
      <c r="U590" t="n">
        <v>0.73</v>
      </c>
      <c r="V590" t="n">
        <v>0.87</v>
      </c>
      <c r="W590" t="n">
        <v>6.82</v>
      </c>
      <c r="X590" t="n">
        <v>0.51</v>
      </c>
      <c r="Y590" t="n">
        <v>1</v>
      </c>
      <c r="Z590" t="n">
        <v>10</v>
      </c>
    </row>
    <row r="591">
      <c r="A591" t="n">
        <v>40</v>
      </c>
      <c r="B591" t="n">
        <v>70</v>
      </c>
      <c r="C591" t="inlineStr">
        <is>
          <t xml:space="preserve">CONCLUIDO	</t>
        </is>
      </c>
      <c r="D591" t="n">
        <v>3.7094</v>
      </c>
      <c r="E591" t="n">
        <v>26.96</v>
      </c>
      <c r="F591" t="n">
        <v>24.21</v>
      </c>
      <c r="G591" t="n">
        <v>80.7</v>
      </c>
      <c r="H591" t="n">
        <v>1.25</v>
      </c>
      <c r="I591" t="n">
        <v>18</v>
      </c>
      <c r="J591" t="n">
        <v>155.66</v>
      </c>
      <c r="K591" t="n">
        <v>47.83</v>
      </c>
      <c r="L591" t="n">
        <v>11</v>
      </c>
      <c r="M591" t="n">
        <v>16</v>
      </c>
      <c r="N591" t="n">
        <v>26.83</v>
      </c>
      <c r="O591" t="n">
        <v>19431.82</v>
      </c>
      <c r="P591" t="n">
        <v>261.11</v>
      </c>
      <c r="Q591" t="n">
        <v>452.61</v>
      </c>
      <c r="R591" t="n">
        <v>78.2</v>
      </c>
      <c r="S591" t="n">
        <v>57.64</v>
      </c>
      <c r="T591" t="n">
        <v>8149.7</v>
      </c>
      <c r="U591" t="n">
        <v>0.74</v>
      </c>
      <c r="V591" t="n">
        <v>0.88</v>
      </c>
      <c r="W591" t="n">
        <v>6.82</v>
      </c>
      <c r="X591" t="n">
        <v>0.49</v>
      </c>
      <c r="Y591" t="n">
        <v>1</v>
      </c>
      <c r="Z591" t="n">
        <v>10</v>
      </c>
    </row>
    <row r="592">
      <c r="A592" t="n">
        <v>41</v>
      </c>
      <c r="B592" t="n">
        <v>70</v>
      </c>
      <c r="C592" t="inlineStr">
        <is>
          <t xml:space="preserve">CONCLUIDO	</t>
        </is>
      </c>
      <c r="D592" t="n">
        <v>3.7082</v>
      </c>
      <c r="E592" t="n">
        <v>26.97</v>
      </c>
      <c r="F592" t="n">
        <v>24.22</v>
      </c>
      <c r="G592" t="n">
        <v>80.73</v>
      </c>
      <c r="H592" t="n">
        <v>1.28</v>
      </c>
      <c r="I592" t="n">
        <v>18</v>
      </c>
      <c r="J592" t="n">
        <v>156.01</v>
      </c>
      <c r="K592" t="n">
        <v>47.83</v>
      </c>
      <c r="L592" t="n">
        <v>11.25</v>
      </c>
      <c r="M592" t="n">
        <v>16</v>
      </c>
      <c r="N592" t="n">
        <v>26.93</v>
      </c>
      <c r="O592" t="n">
        <v>19475.23</v>
      </c>
      <c r="P592" t="n">
        <v>261.43</v>
      </c>
      <c r="Q592" t="n">
        <v>452.58</v>
      </c>
      <c r="R592" t="n">
        <v>78.55</v>
      </c>
      <c r="S592" t="n">
        <v>57.64</v>
      </c>
      <c r="T592" t="n">
        <v>8324.549999999999</v>
      </c>
      <c r="U592" t="n">
        <v>0.73</v>
      </c>
      <c r="V592" t="n">
        <v>0.88</v>
      </c>
      <c r="W592" t="n">
        <v>6.82</v>
      </c>
      <c r="X592" t="n">
        <v>0.49</v>
      </c>
      <c r="Y592" t="n">
        <v>1</v>
      </c>
      <c r="Z592" t="n">
        <v>10</v>
      </c>
    </row>
    <row r="593">
      <c r="A593" t="n">
        <v>42</v>
      </c>
      <c r="B593" t="n">
        <v>70</v>
      </c>
      <c r="C593" t="inlineStr">
        <is>
          <t xml:space="preserve">CONCLUIDO	</t>
        </is>
      </c>
      <c r="D593" t="n">
        <v>3.7095</v>
      </c>
      <c r="E593" t="n">
        <v>26.96</v>
      </c>
      <c r="F593" t="n">
        <v>24.21</v>
      </c>
      <c r="G593" t="n">
        <v>80.7</v>
      </c>
      <c r="H593" t="n">
        <v>1.3</v>
      </c>
      <c r="I593" t="n">
        <v>18</v>
      </c>
      <c r="J593" t="n">
        <v>156.36</v>
      </c>
      <c r="K593" t="n">
        <v>47.83</v>
      </c>
      <c r="L593" t="n">
        <v>11.5</v>
      </c>
      <c r="M593" t="n">
        <v>16</v>
      </c>
      <c r="N593" t="n">
        <v>27.03</v>
      </c>
      <c r="O593" t="n">
        <v>19518.67</v>
      </c>
      <c r="P593" t="n">
        <v>260.27</v>
      </c>
      <c r="Q593" t="n">
        <v>452.56</v>
      </c>
      <c r="R593" t="n">
        <v>77.95</v>
      </c>
      <c r="S593" t="n">
        <v>57.64</v>
      </c>
      <c r="T593" t="n">
        <v>8024.99</v>
      </c>
      <c r="U593" t="n">
        <v>0.74</v>
      </c>
      <c r="V593" t="n">
        <v>0.88</v>
      </c>
      <c r="W593" t="n">
        <v>6.83</v>
      </c>
      <c r="X593" t="n">
        <v>0.48</v>
      </c>
      <c r="Y593" t="n">
        <v>1</v>
      </c>
      <c r="Z593" t="n">
        <v>10</v>
      </c>
    </row>
    <row r="594">
      <c r="A594" t="n">
        <v>43</v>
      </c>
      <c r="B594" t="n">
        <v>70</v>
      </c>
      <c r="C594" t="inlineStr">
        <is>
          <t xml:space="preserve">CONCLUIDO	</t>
        </is>
      </c>
      <c r="D594" t="n">
        <v>3.719</v>
      </c>
      <c r="E594" t="n">
        <v>26.89</v>
      </c>
      <c r="F594" t="n">
        <v>24.17</v>
      </c>
      <c r="G594" t="n">
        <v>85.3</v>
      </c>
      <c r="H594" t="n">
        <v>1.33</v>
      </c>
      <c r="I594" t="n">
        <v>17</v>
      </c>
      <c r="J594" t="n">
        <v>156.71</v>
      </c>
      <c r="K594" t="n">
        <v>47.83</v>
      </c>
      <c r="L594" t="n">
        <v>11.75</v>
      </c>
      <c r="M594" t="n">
        <v>15</v>
      </c>
      <c r="N594" t="n">
        <v>27.14</v>
      </c>
      <c r="O594" t="n">
        <v>19562.15</v>
      </c>
      <c r="P594" t="n">
        <v>259.49</v>
      </c>
      <c r="Q594" t="n">
        <v>452.6</v>
      </c>
      <c r="R594" t="n">
        <v>76.73</v>
      </c>
      <c r="S594" t="n">
        <v>57.64</v>
      </c>
      <c r="T594" t="n">
        <v>7420.39</v>
      </c>
      <c r="U594" t="n">
        <v>0.75</v>
      </c>
      <c r="V594" t="n">
        <v>0.88</v>
      </c>
      <c r="W594" t="n">
        <v>6.82</v>
      </c>
      <c r="X594" t="n">
        <v>0.44</v>
      </c>
      <c r="Y594" t="n">
        <v>1</v>
      </c>
      <c r="Z594" t="n">
        <v>10</v>
      </c>
    </row>
    <row r="595">
      <c r="A595" t="n">
        <v>44</v>
      </c>
      <c r="B595" t="n">
        <v>70</v>
      </c>
      <c r="C595" t="inlineStr">
        <is>
          <t xml:space="preserve">CONCLUIDO	</t>
        </is>
      </c>
      <c r="D595" t="n">
        <v>3.7173</v>
      </c>
      <c r="E595" t="n">
        <v>26.9</v>
      </c>
      <c r="F595" t="n">
        <v>24.18</v>
      </c>
      <c r="G595" t="n">
        <v>85.34999999999999</v>
      </c>
      <c r="H595" t="n">
        <v>1.35</v>
      </c>
      <c r="I595" t="n">
        <v>17</v>
      </c>
      <c r="J595" t="n">
        <v>157.07</v>
      </c>
      <c r="K595" t="n">
        <v>47.83</v>
      </c>
      <c r="L595" t="n">
        <v>12</v>
      </c>
      <c r="M595" t="n">
        <v>15</v>
      </c>
      <c r="N595" t="n">
        <v>27.24</v>
      </c>
      <c r="O595" t="n">
        <v>19605.66</v>
      </c>
      <c r="P595" t="n">
        <v>259.68</v>
      </c>
      <c r="Q595" t="n">
        <v>452.65</v>
      </c>
      <c r="R595" t="n">
        <v>76.98</v>
      </c>
      <c r="S595" t="n">
        <v>57.64</v>
      </c>
      <c r="T595" t="n">
        <v>7543.75</v>
      </c>
      <c r="U595" t="n">
        <v>0.75</v>
      </c>
      <c r="V595" t="n">
        <v>0.88</v>
      </c>
      <c r="W595" t="n">
        <v>6.83</v>
      </c>
      <c r="X595" t="n">
        <v>0.46</v>
      </c>
      <c r="Y595" t="n">
        <v>1</v>
      </c>
      <c r="Z595" t="n">
        <v>10</v>
      </c>
    </row>
    <row r="596">
      <c r="A596" t="n">
        <v>45</v>
      </c>
      <c r="B596" t="n">
        <v>70</v>
      </c>
      <c r="C596" t="inlineStr">
        <is>
          <t xml:space="preserve">CONCLUIDO	</t>
        </is>
      </c>
      <c r="D596" t="n">
        <v>3.7156</v>
      </c>
      <c r="E596" t="n">
        <v>26.91</v>
      </c>
      <c r="F596" t="n">
        <v>24.19</v>
      </c>
      <c r="G596" t="n">
        <v>85.39</v>
      </c>
      <c r="H596" t="n">
        <v>1.38</v>
      </c>
      <c r="I596" t="n">
        <v>17</v>
      </c>
      <c r="J596" t="n">
        <v>157.42</v>
      </c>
      <c r="K596" t="n">
        <v>47.83</v>
      </c>
      <c r="L596" t="n">
        <v>12.25</v>
      </c>
      <c r="M596" t="n">
        <v>15</v>
      </c>
      <c r="N596" t="n">
        <v>27.34</v>
      </c>
      <c r="O596" t="n">
        <v>19649.2</v>
      </c>
      <c r="P596" t="n">
        <v>259.12</v>
      </c>
      <c r="Q596" t="n">
        <v>452.58</v>
      </c>
      <c r="R596" t="n">
        <v>77.53</v>
      </c>
      <c r="S596" t="n">
        <v>57.64</v>
      </c>
      <c r="T596" t="n">
        <v>7819.3</v>
      </c>
      <c r="U596" t="n">
        <v>0.74</v>
      </c>
      <c r="V596" t="n">
        <v>0.88</v>
      </c>
      <c r="W596" t="n">
        <v>6.82</v>
      </c>
      <c r="X596" t="n">
        <v>0.47</v>
      </c>
      <c r="Y596" t="n">
        <v>1</v>
      </c>
      <c r="Z596" t="n">
        <v>10</v>
      </c>
    </row>
    <row r="597">
      <c r="A597" t="n">
        <v>46</v>
      </c>
      <c r="B597" t="n">
        <v>70</v>
      </c>
      <c r="C597" t="inlineStr">
        <is>
          <t xml:space="preserve">CONCLUIDO	</t>
        </is>
      </c>
      <c r="D597" t="n">
        <v>3.7248</v>
      </c>
      <c r="E597" t="n">
        <v>26.85</v>
      </c>
      <c r="F597" t="n">
        <v>24.16</v>
      </c>
      <c r="G597" t="n">
        <v>90.59</v>
      </c>
      <c r="H597" t="n">
        <v>1.4</v>
      </c>
      <c r="I597" t="n">
        <v>16</v>
      </c>
      <c r="J597" t="n">
        <v>157.77</v>
      </c>
      <c r="K597" t="n">
        <v>47.83</v>
      </c>
      <c r="L597" t="n">
        <v>12.5</v>
      </c>
      <c r="M597" t="n">
        <v>14</v>
      </c>
      <c r="N597" t="n">
        <v>27.45</v>
      </c>
      <c r="O597" t="n">
        <v>19692.79</v>
      </c>
      <c r="P597" t="n">
        <v>258.35</v>
      </c>
      <c r="Q597" t="n">
        <v>452.55</v>
      </c>
      <c r="R597" t="n">
        <v>76.26000000000001</v>
      </c>
      <c r="S597" t="n">
        <v>57.64</v>
      </c>
      <c r="T597" t="n">
        <v>7185.92</v>
      </c>
      <c r="U597" t="n">
        <v>0.76</v>
      </c>
      <c r="V597" t="n">
        <v>0.88</v>
      </c>
      <c r="W597" t="n">
        <v>6.83</v>
      </c>
      <c r="X597" t="n">
        <v>0.43</v>
      </c>
      <c r="Y597" t="n">
        <v>1</v>
      </c>
      <c r="Z597" t="n">
        <v>10</v>
      </c>
    </row>
    <row r="598">
      <c r="A598" t="n">
        <v>47</v>
      </c>
      <c r="B598" t="n">
        <v>70</v>
      </c>
      <c r="C598" t="inlineStr">
        <is>
          <t xml:space="preserve">CONCLUIDO	</t>
        </is>
      </c>
      <c r="D598" t="n">
        <v>3.7245</v>
      </c>
      <c r="E598" t="n">
        <v>26.85</v>
      </c>
      <c r="F598" t="n">
        <v>24.16</v>
      </c>
      <c r="G598" t="n">
        <v>90.59</v>
      </c>
      <c r="H598" t="n">
        <v>1.43</v>
      </c>
      <c r="I598" t="n">
        <v>16</v>
      </c>
      <c r="J598" t="n">
        <v>158.13</v>
      </c>
      <c r="K598" t="n">
        <v>47.83</v>
      </c>
      <c r="L598" t="n">
        <v>12.75</v>
      </c>
      <c r="M598" t="n">
        <v>14</v>
      </c>
      <c r="N598" t="n">
        <v>27.55</v>
      </c>
      <c r="O598" t="n">
        <v>19736.4</v>
      </c>
      <c r="P598" t="n">
        <v>257.96</v>
      </c>
      <c r="Q598" t="n">
        <v>452.59</v>
      </c>
      <c r="R598" t="n">
        <v>76.44</v>
      </c>
      <c r="S598" t="n">
        <v>57.64</v>
      </c>
      <c r="T598" t="n">
        <v>7277.67</v>
      </c>
      <c r="U598" t="n">
        <v>0.75</v>
      </c>
      <c r="V598" t="n">
        <v>0.88</v>
      </c>
      <c r="W598" t="n">
        <v>6.82</v>
      </c>
      <c r="X598" t="n">
        <v>0.43</v>
      </c>
      <c r="Y598" t="n">
        <v>1</v>
      </c>
      <c r="Z598" t="n">
        <v>10</v>
      </c>
    </row>
    <row r="599">
      <c r="A599" t="n">
        <v>48</v>
      </c>
      <c r="B599" t="n">
        <v>70</v>
      </c>
      <c r="C599" t="inlineStr">
        <is>
          <t xml:space="preserve">CONCLUIDO	</t>
        </is>
      </c>
      <c r="D599" t="n">
        <v>3.7239</v>
      </c>
      <c r="E599" t="n">
        <v>26.85</v>
      </c>
      <c r="F599" t="n">
        <v>24.16</v>
      </c>
      <c r="G599" t="n">
        <v>90.61</v>
      </c>
      <c r="H599" t="n">
        <v>1.45</v>
      </c>
      <c r="I599" t="n">
        <v>16</v>
      </c>
      <c r="J599" t="n">
        <v>158.48</v>
      </c>
      <c r="K599" t="n">
        <v>47.83</v>
      </c>
      <c r="L599" t="n">
        <v>13</v>
      </c>
      <c r="M599" t="n">
        <v>14</v>
      </c>
      <c r="N599" t="n">
        <v>27.65</v>
      </c>
      <c r="O599" t="n">
        <v>19780.06</v>
      </c>
      <c r="P599" t="n">
        <v>257.38</v>
      </c>
      <c r="Q599" t="n">
        <v>452.56</v>
      </c>
      <c r="R599" t="n">
        <v>76.56</v>
      </c>
      <c r="S599" t="n">
        <v>57.64</v>
      </c>
      <c r="T599" t="n">
        <v>7337.53</v>
      </c>
      <c r="U599" t="n">
        <v>0.75</v>
      </c>
      <c r="V599" t="n">
        <v>0.88</v>
      </c>
      <c r="W599" t="n">
        <v>6.82</v>
      </c>
      <c r="X599" t="n">
        <v>0.44</v>
      </c>
      <c r="Y599" t="n">
        <v>1</v>
      </c>
      <c r="Z599" t="n">
        <v>10</v>
      </c>
    </row>
    <row r="600">
      <c r="A600" t="n">
        <v>49</v>
      </c>
      <c r="B600" t="n">
        <v>70</v>
      </c>
      <c r="C600" t="inlineStr">
        <is>
          <t xml:space="preserve">CONCLUIDO	</t>
        </is>
      </c>
      <c r="D600" t="n">
        <v>3.7335</v>
      </c>
      <c r="E600" t="n">
        <v>26.78</v>
      </c>
      <c r="F600" t="n">
        <v>24.12</v>
      </c>
      <c r="G600" t="n">
        <v>96.48999999999999</v>
      </c>
      <c r="H600" t="n">
        <v>1.48</v>
      </c>
      <c r="I600" t="n">
        <v>15</v>
      </c>
      <c r="J600" t="n">
        <v>158.84</v>
      </c>
      <c r="K600" t="n">
        <v>47.83</v>
      </c>
      <c r="L600" t="n">
        <v>13.25</v>
      </c>
      <c r="M600" t="n">
        <v>13</v>
      </c>
      <c r="N600" t="n">
        <v>27.76</v>
      </c>
      <c r="O600" t="n">
        <v>19823.75</v>
      </c>
      <c r="P600" t="n">
        <v>256.36</v>
      </c>
      <c r="Q600" t="n">
        <v>452.57</v>
      </c>
      <c r="R600" t="n">
        <v>75.09</v>
      </c>
      <c r="S600" t="n">
        <v>57.64</v>
      </c>
      <c r="T600" t="n">
        <v>6606.33</v>
      </c>
      <c r="U600" t="n">
        <v>0.77</v>
      </c>
      <c r="V600" t="n">
        <v>0.88</v>
      </c>
      <c r="W600" t="n">
        <v>6.83</v>
      </c>
      <c r="X600" t="n">
        <v>0.4</v>
      </c>
      <c r="Y600" t="n">
        <v>1</v>
      </c>
      <c r="Z600" t="n">
        <v>10</v>
      </c>
    </row>
    <row r="601">
      <c r="A601" t="n">
        <v>50</v>
      </c>
      <c r="B601" t="n">
        <v>70</v>
      </c>
      <c r="C601" t="inlineStr">
        <is>
          <t xml:space="preserve">CONCLUIDO	</t>
        </is>
      </c>
      <c r="D601" t="n">
        <v>3.7354</v>
      </c>
      <c r="E601" t="n">
        <v>26.77</v>
      </c>
      <c r="F601" t="n">
        <v>24.11</v>
      </c>
      <c r="G601" t="n">
        <v>96.44</v>
      </c>
      <c r="H601" t="n">
        <v>1.5</v>
      </c>
      <c r="I601" t="n">
        <v>15</v>
      </c>
      <c r="J601" t="n">
        <v>159.19</v>
      </c>
      <c r="K601" t="n">
        <v>47.83</v>
      </c>
      <c r="L601" t="n">
        <v>13.5</v>
      </c>
      <c r="M601" t="n">
        <v>13</v>
      </c>
      <c r="N601" t="n">
        <v>27.86</v>
      </c>
      <c r="O601" t="n">
        <v>19867.59</v>
      </c>
      <c r="P601" t="n">
        <v>255.81</v>
      </c>
      <c r="Q601" t="n">
        <v>452.6</v>
      </c>
      <c r="R601" t="n">
        <v>74.97</v>
      </c>
      <c r="S601" t="n">
        <v>57.64</v>
      </c>
      <c r="T601" t="n">
        <v>6547.72</v>
      </c>
      <c r="U601" t="n">
        <v>0.77</v>
      </c>
      <c r="V601" t="n">
        <v>0.88</v>
      </c>
      <c r="W601" t="n">
        <v>6.81</v>
      </c>
      <c r="X601" t="n">
        <v>0.38</v>
      </c>
      <c r="Y601" t="n">
        <v>1</v>
      </c>
      <c r="Z601" t="n">
        <v>10</v>
      </c>
    </row>
    <row r="602">
      <c r="A602" t="n">
        <v>51</v>
      </c>
      <c r="B602" t="n">
        <v>70</v>
      </c>
      <c r="C602" t="inlineStr">
        <is>
          <t xml:space="preserve">CONCLUIDO	</t>
        </is>
      </c>
      <c r="D602" t="n">
        <v>3.7328</v>
      </c>
      <c r="E602" t="n">
        <v>26.79</v>
      </c>
      <c r="F602" t="n">
        <v>24.13</v>
      </c>
      <c r="G602" t="n">
        <v>96.51000000000001</v>
      </c>
      <c r="H602" t="n">
        <v>1.53</v>
      </c>
      <c r="I602" t="n">
        <v>15</v>
      </c>
      <c r="J602" t="n">
        <v>159.55</v>
      </c>
      <c r="K602" t="n">
        <v>47.83</v>
      </c>
      <c r="L602" t="n">
        <v>13.75</v>
      </c>
      <c r="M602" t="n">
        <v>13</v>
      </c>
      <c r="N602" t="n">
        <v>27.97</v>
      </c>
      <c r="O602" t="n">
        <v>19911.36</v>
      </c>
      <c r="P602" t="n">
        <v>255.42</v>
      </c>
      <c r="Q602" t="n">
        <v>452.59</v>
      </c>
      <c r="R602" t="n">
        <v>75.40000000000001</v>
      </c>
      <c r="S602" t="n">
        <v>57.64</v>
      </c>
      <c r="T602" t="n">
        <v>6764.3</v>
      </c>
      <c r="U602" t="n">
        <v>0.76</v>
      </c>
      <c r="V602" t="n">
        <v>0.88</v>
      </c>
      <c r="W602" t="n">
        <v>6.82</v>
      </c>
      <c r="X602" t="n">
        <v>0.4</v>
      </c>
      <c r="Y602" t="n">
        <v>1</v>
      </c>
      <c r="Z602" t="n">
        <v>10</v>
      </c>
    </row>
    <row r="603">
      <c r="A603" t="n">
        <v>52</v>
      </c>
      <c r="B603" t="n">
        <v>70</v>
      </c>
      <c r="C603" t="inlineStr">
        <is>
          <t xml:space="preserve">CONCLUIDO	</t>
        </is>
      </c>
      <c r="D603" t="n">
        <v>3.7418</v>
      </c>
      <c r="E603" t="n">
        <v>26.72</v>
      </c>
      <c r="F603" t="n">
        <v>24.09</v>
      </c>
      <c r="G603" t="n">
        <v>103.25</v>
      </c>
      <c r="H603" t="n">
        <v>1.55</v>
      </c>
      <c r="I603" t="n">
        <v>14</v>
      </c>
      <c r="J603" t="n">
        <v>159.9</v>
      </c>
      <c r="K603" t="n">
        <v>47.83</v>
      </c>
      <c r="L603" t="n">
        <v>14</v>
      </c>
      <c r="M603" t="n">
        <v>12</v>
      </c>
      <c r="N603" t="n">
        <v>28.07</v>
      </c>
      <c r="O603" t="n">
        <v>19955.16</v>
      </c>
      <c r="P603" t="n">
        <v>254.37</v>
      </c>
      <c r="Q603" t="n">
        <v>452.57</v>
      </c>
      <c r="R603" t="n">
        <v>74.36</v>
      </c>
      <c r="S603" t="n">
        <v>57.64</v>
      </c>
      <c r="T603" t="n">
        <v>6249.54</v>
      </c>
      <c r="U603" t="n">
        <v>0.78</v>
      </c>
      <c r="V603" t="n">
        <v>0.88</v>
      </c>
      <c r="W603" t="n">
        <v>6.82</v>
      </c>
      <c r="X603" t="n">
        <v>0.37</v>
      </c>
      <c r="Y603" t="n">
        <v>1</v>
      </c>
      <c r="Z603" t="n">
        <v>10</v>
      </c>
    </row>
    <row r="604">
      <c r="A604" t="n">
        <v>53</v>
      </c>
      <c r="B604" t="n">
        <v>70</v>
      </c>
      <c r="C604" t="inlineStr">
        <is>
          <t xml:space="preserve">CONCLUIDO	</t>
        </is>
      </c>
      <c r="D604" t="n">
        <v>3.7427</v>
      </c>
      <c r="E604" t="n">
        <v>26.72</v>
      </c>
      <c r="F604" t="n">
        <v>24.09</v>
      </c>
      <c r="G604" t="n">
        <v>103.22</v>
      </c>
      <c r="H604" t="n">
        <v>1.58</v>
      </c>
      <c r="I604" t="n">
        <v>14</v>
      </c>
      <c r="J604" t="n">
        <v>160.26</v>
      </c>
      <c r="K604" t="n">
        <v>47.83</v>
      </c>
      <c r="L604" t="n">
        <v>14.25</v>
      </c>
      <c r="M604" t="n">
        <v>12</v>
      </c>
      <c r="N604" t="n">
        <v>28.18</v>
      </c>
      <c r="O604" t="n">
        <v>19998.99</v>
      </c>
      <c r="P604" t="n">
        <v>254.73</v>
      </c>
      <c r="Q604" t="n">
        <v>452.59</v>
      </c>
      <c r="R604" t="n">
        <v>74.08</v>
      </c>
      <c r="S604" t="n">
        <v>57.64</v>
      </c>
      <c r="T604" t="n">
        <v>6108.67</v>
      </c>
      <c r="U604" t="n">
        <v>0.78</v>
      </c>
      <c r="V604" t="n">
        <v>0.88</v>
      </c>
      <c r="W604" t="n">
        <v>6.82</v>
      </c>
      <c r="X604" t="n">
        <v>0.36</v>
      </c>
      <c r="Y604" t="n">
        <v>1</v>
      </c>
      <c r="Z604" t="n">
        <v>10</v>
      </c>
    </row>
    <row r="605">
      <c r="A605" t="n">
        <v>54</v>
      </c>
      <c r="B605" t="n">
        <v>70</v>
      </c>
      <c r="C605" t="inlineStr">
        <is>
          <t xml:space="preserve">CONCLUIDO	</t>
        </is>
      </c>
      <c r="D605" t="n">
        <v>3.7408</v>
      </c>
      <c r="E605" t="n">
        <v>26.73</v>
      </c>
      <c r="F605" t="n">
        <v>24.1</v>
      </c>
      <c r="G605" t="n">
        <v>103.28</v>
      </c>
      <c r="H605" t="n">
        <v>1.6</v>
      </c>
      <c r="I605" t="n">
        <v>14</v>
      </c>
      <c r="J605" t="n">
        <v>160.61</v>
      </c>
      <c r="K605" t="n">
        <v>47.83</v>
      </c>
      <c r="L605" t="n">
        <v>14.5</v>
      </c>
      <c r="M605" t="n">
        <v>12</v>
      </c>
      <c r="N605" t="n">
        <v>28.28</v>
      </c>
      <c r="O605" t="n">
        <v>20042.86</v>
      </c>
      <c r="P605" t="n">
        <v>254.21</v>
      </c>
      <c r="Q605" t="n">
        <v>452.62</v>
      </c>
      <c r="R605" t="n">
        <v>74.73999999999999</v>
      </c>
      <c r="S605" t="n">
        <v>57.64</v>
      </c>
      <c r="T605" t="n">
        <v>6436.43</v>
      </c>
      <c r="U605" t="n">
        <v>0.77</v>
      </c>
      <c r="V605" t="n">
        <v>0.88</v>
      </c>
      <c r="W605" t="n">
        <v>6.81</v>
      </c>
      <c r="X605" t="n">
        <v>0.37</v>
      </c>
      <c r="Y605" t="n">
        <v>1</v>
      </c>
      <c r="Z605" t="n">
        <v>10</v>
      </c>
    </row>
    <row r="606">
      <c r="A606" t="n">
        <v>55</v>
      </c>
      <c r="B606" t="n">
        <v>70</v>
      </c>
      <c r="C606" t="inlineStr">
        <is>
          <t xml:space="preserve">CONCLUIDO	</t>
        </is>
      </c>
      <c r="D606" t="n">
        <v>3.7402</v>
      </c>
      <c r="E606" t="n">
        <v>26.74</v>
      </c>
      <c r="F606" t="n">
        <v>24.1</v>
      </c>
      <c r="G606" t="n">
        <v>103.3</v>
      </c>
      <c r="H606" t="n">
        <v>1.62</v>
      </c>
      <c r="I606" t="n">
        <v>14</v>
      </c>
      <c r="J606" t="n">
        <v>160.97</v>
      </c>
      <c r="K606" t="n">
        <v>47.83</v>
      </c>
      <c r="L606" t="n">
        <v>14.75</v>
      </c>
      <c r="M606" t="n">
        <v>12</v>
      </c>
      <c r="N606" t="n">
        <v>28.39</v>
      </c>
      <c r="O606" t="n">
        <v>20086.77</v>
      </c>
      <c r="P606" t="n">
        <v>253.23</v>
      </c>
      <c r="Q606" t="n">
        <v>452.59</v>
      </c>
      <c r="R606" t="n">
        <v>74.63</v>
      </c>
      <c r="S606" t="n">
        <v>57.64</v>
      </c>
      <c r="T606" t="n">
        <v>6380.78</v>
      </c>
      <c r="U606" t="n">
        <v>0.77</v>
      </c>
      <c r="V606" t="n">
        <v>0.88</v>
      </c>
      <c r="W606" t="n">
        <v>6.82</v>
      </c>
      <c r="X606" t="n">
        <v>0.38</v>
      </c>
      <c r="Y606" t="n">
        <v>1</v>
      </c>
      <c r="Z606" t="n">
        <v>10</v>
      </c>
    </row>
    <row r="607">
      <c r="A607" t="n">
        <v>56</v>
      </c>
      <c r="B607" t="n">
        <v>70</v>
      </c>
      <c r="C607" t="inlineStr">
        <is>
          <t xml:space="preserve">CONCLUIDO	</t>
        </is>
      </c>
      <c r="D607" t="n">
        <v>3.7481</v>
      </c>
      <c r="E607" t="n">
        <v>26.68</v>
      </c>
      <c r="F607" t="n">
        <v>24.08</v>
      </c>
      <c r="G607" t="n">
        <v>111.12</v>
      </c>
      <c r="H607" t="n">
        <v>1.65</v>
      </c>
      <c r="I607" t="n">
        <v>13</v>
      </c>
      <c r="J607" t="n">
        <v>161.32</v>
      </c>
      <c r="K607" t="n">
        <v>47.83</v>
      </c>
      <c r="L607" t="n">
        <v>15</v>
      </c>
      <c r="M607" t="n">
        <v>11</v>
      </c>
      <c r="N607" t="n">
        <v>28.5</v>
      </c>
      <c r="O607" t="n">
        <v>20130.71</v>
      </c>
      <c r="P607" t="n">
        <v>251.44</v>
      </c>
      <c r="Q607" t="n">
        <v>452.56</v>
      </c>
      <c r="R607" t="n">
        <v>73.76000000000001</v>
      </c>
      <c r="S607" t="n">
        <v>57.64</v>
      </c>
      <c r="T607" t="n">
        <v>5954.39</v>
      </c>
      <c r="U607" t="n">
        <v>0.78</v>
      </c>
      <c r="V607" t="n">
        <v>0.88</v>
      </c>
      <c r="W607" t="n">
        <v>6.82</v>
      </c>
      <c r="X607" t="n">
        <v>0.35</v>
      </c>
      <c r="Y607" t="n">
        <v>1</v>
      </c>
      <c r="Z607" t="n">
        <v>10</v>
      </c>
    </row>
    <row r="608">
      <c r="A608" t="n">
        <v>57</v>
      </c>
      <c r="B608" t="n">
        <v>70</v>
      </c>
      <c r="C608" t="inlineStr">
        <is>
          <t xml:space="preserve">CONCLUIDO	</t>
        </is>
      </c>
      <c r="D608" t="n">
        <v>3.7479</v>
      </c>
      <c r="E608" t="n">
        <v>26.68</v>
      </c>
      <c r="F608" t="n">
        <v>24.08</v>
      </c>
      <c r="G608" t="n">
        <v>111.13</v>
      </c>
      <c r="H608" t="n">
        <v>1.67</v>
      </c>
      <c r="I608" t="n">
        <v>13</v>
      </c>
      <c r="J608" t="n">
        <v>161.68</v>
      </c>
      <c r="K608" t="n">
        <v>47.83</v>
      </c>
      <c r="L608" t="n">
        <v>15.25</v>
      </c>
      <c r="M608" t="n">
        <v>11</v>
      </c>
      <c r="N608" t="n">
        <v>28.6</v>
      </c>
      <c r="O608" t="n">
        <v>20174.69</v>
      </c>
      <c r="P608" t="n">
        <v>252.31</v>
      </c>
      <c r="Q608" t="n">
        <v>452.58</v>
      </c>
      <c r="R608" t="n">
        <v>73.81</v>
      </c>
      <c r="S608" t="n">
        <v>57.64</v>
      </c>
      <c r="T608" t="n">
        <v>5978.77</v>
      </c>
      <c r="U608" t="n">
        <v>0.78</v>
      </c>
      <c r="V608" t="n">
        <v>0.88</v>
      </c>
      <c r="W608" t="n">
        <v>6.82</v>
      </c>
      <c r="X608" t="n">
        <v>0.35</v>
      </c>
      <c r="Y608" t="n">
        <v>1</v>
      </c>
      <c r="Z608" t="n">
        <v>10</v>
      </c>
    </row>
    <row r="609">
      <c r="A609" t="n">
        <v>58</v>
      </c>
      <c r="B609" t="n">
        <v>70</v>
      </c>
      <c r="C609" t="inlineStr">
        <is>
          <t xml:space="preserve">CONCLUIDO	</t>
        </is>
      </c>
      <c r="D609" t="n">
        <v>3.75</v>
      </c>
      <c r="E609" t="n">
        <v>26.67</v>
      </c>
      <c r="F609" t="n">
        <v>24.06</v>
      </c>
      <c r="G609" t="n">
        <v>111.06</v>
      </c>
      <c r="H609" t="n">
        <v>1.69</v>
      </c>
      <c r="I609" t="n">
        <v>13</v>
      </c>
      <c r="J609" t="n">
        <v>162.04</v>
      </c>
      <c r="K609" t="n">
        <v>47.83</v>
      </c>
      <c r="L609" t="n">
        <v>15.5</v>
      </c>
      <c r="M609" t="n">
        <v>11</v>
      </c>
      <c r="N609" t="n">
        <v>28.71</v>
      </c>
      <c r="O609" t="n">
        <v>20218.71</v>
      </c>
      <c r="P609" t="n">
        <v>252.69</v>
      </c>
      <c r="Q609" t="n">
        <v>452.55</v>
      </c>
      <c r="R609" t="n">
        <v>73.3</v>
      </c>
      <c r="S609" t="n">
        <v>57.64</v>
      </c>
      <c r="T609" t="n">
        <v>5723.85</v>
      </c>
      <c r="U609" t="n">
        <v>0.79</v>
      </c>
      <c r="V609" t="n">
        <v>0.88</v>
      </c>
      <c r="W609" t="n">
        <v>6.82</v>
      </c>
      <c r="X609" t="n">
        <v>0.34</v>
      </c>
      <c r="Y609" t="n">
        <v>1</v>
      </c>
      <c r="Z609" t="n">
        <v>10</v>
      </c>
    </row>
    <row r="610">
      <c r="A610" t="n">
        <v>59</v>
      </c>
      <c r="B610" t="n">
        <v>70</v>
      </c>
      <c r="C610" t="inlineStr">
        <is>
          <t xml:space="preserve">CONCLUIDO	</t>
        </is>
      </c>
      <c r="D610" t="n">
        <v>3.7482</v>
      </c>
      <c r="E610" t="n">
        <v>26.68</v>
      </c>
      <c r="F610" t="n">
        <v>24.08</v>
      </c>
      <c r="G610" t="n">
        <v>111.12</v>
      </c>
      <c r="H610" t="n">
        <v>1.72</v>
      </c>
      <c r="I610" t="n">
        <v>13</v>
      </c>
      <c r="J610" t="n">
        <v>162.4</v>
      </c>
      <c r="K610" t="n">
        <v>47.83</v>
      </c>
      <c r="L610" t="n">
        <v>15.75</v>
      </c>
      <c r="M610" t="n">
        <v>11</v>
      </c>
      <c r="N610" t="n">
        <v>28.82</v>
      </c>
      <c r="O610" t="n">
        <v>20262.76</v>
      </c>
      <c r="P610" t="n">
        <v>252.4</v>
      </c>
      <c r="Q610" t="n">
        <v>452.56</v>
      </c>
      <c r="R610" t="n">
        <v>73.70999999999999</v>
      </c>
      <c r="S610" t="n">
        <v>57.64</v>
      </c>
      <c r="T610" t="n">
        <v>5930.17</v>
      </c>
      <c r="U610" t="n">
        <v>0.78</v>
      </c>
      <c r="V610" t="n">
        <v>0.88</v>
      </c>
      <c r="W610" t="n">
        <v>6.82</v>
      </c>
      <c r="X610" t="n">
        <v>0.35</v>
      </c>
      <c r="Y610" t="n">
        <v>1</v>
      </c>
      <c r="Z610" t="n">
        <v>10</v>
      </c>
    </row>
    <row r="611">
      <c r="A611" t="n">
        <v>60</v>
      </c>
      <c r="B611" t="n">
        <v>70</v>
      </c>
      <c r="C611" t="inlineStr">
        <is>
          <t xml:space="preserve">CONCLUIDO	</t>
        </is>
      </c>
      <c r="D611" t="n">
        <v>3.7492</v>
      </c>
      <c r="E611" t="n">
        <v>26.67</v>
      </c>
      <c r="F611" t="n">
        <v>24.07</v>
      </c>
      <c r="G611" t="n">
        <v>111.09</v>
      </c>
      <c r="H611" t="n">
        <v>1.74</v>
      </c>
      <c r="I611" t="n">
        <v>13</v>
      </c>
      <c r="J611" t="n">
        <v>162.75</v>
      </c>
      <c r="K611" t="n">
        <v>47.83</v>
      </c>
      <c r="L611" t="n">
        <v>16</v>
      </c>
      <c r="M611" t="n">
        <v>11</v>
      </c>
      <c r="N611" t="n">
        <v>28.92</v>
      </c>
      <c r="O611" t="n">
        <v>20306.85</v>
      </c>
      <c r="P611" t="n">
        <v>250.97</v>
      </c>
      <c r="Q611" t="n">
        <v>452.56</v>
      </c>
      <c r="R611" t="n">
        <v>73.59</v>
      </c>
      <c r="S611" t="n">
        <v>57.64</v>
      </c>
      <c r="T611" t="n">
        <v>5867.28</v>
      </c>
      <c r="U611" t="n">
        <v>0.78</v>
      </c>
      <c r="V611" t="n">
        <v>0.88</v>
      </c>
      <c r="W611" t="n">
        <v>6.82</v>
      </c>
      <c r="X611" t="n">
        <v>0.34</v>
      </c>
      <c r="Y611" t="n">
        <v>1</v>
      </c>
      <c r="Z611" t="n">
        <v>10</v>
      </c>
    </row>
    <row r="612">
      <c r="A612" t="n">
        <v>61</v>
      </c>
      <c r="B612" t="n">
        <v>70</v>
      </c>
      <c r="C612" t="inlineStr">
        <is>
          <t xml:space="preserve">CONCLUIDO	</t>
        </is>
      </c>
      <c r="D612" t="n">
        <v>3.7587</v>
      </c>
      <c r="E612" t="n">
        <v>26.61</v>
      </c>
      <c r="F612" t="n">
        <v>24.03</v>
      </c>
      <c r="G612" t="n">
        <v>120.15</v>
      </c>
      <c r="H612" t="n">
        <v>1.77</v>
      </c>
      <c r="I612" t="n">
        <v>12</v>
      </c>
      <c r="J612" t="n">
        <v>163.11</v>
      </c>
      <c r="K612" t="n">
        <v>47.83</v>
      </c>
      <c r="L612" t="n">
        <v>16.25</v>
      </c>
      <c r="M612" t="n">
        <v>10</v>
      </c>
      <c r="N612" t="n">
        <v>29.03</v>
      </c>
      <c r="O612" t="n">
        <v>20350.97</v>
      </c>
      <c r="P612" t="n">
        <v>249.17</v>
      </c>
      <c r="Q612" t="n">
        <v>452.59</v>
      </c>
      <c r="R612" t="n">
        <v>72.28</v>
      </c>
      <c r="S612" t="n">
        <v>57.64</v>
      </c>
      <c r="T612" t="n">
        <v>5217.3</v>
      </c>
      <c r="U612" t="n">
        <v>0.8</v>
      </c>
      <c r="V612" t="n">
        <v>0.88</v>
      </c>
      <c r="W612" t="n">
        <v>6.81</v>
      </c>
      <c r="X612" t="n">
        <v>0.31</v>
      </c>
      <c r="Y612" t="n">
        <v>1</v>
      </c>
      <c r="Z612" t="n">
        <v>10</v>
      </c>
    </row>
    <row r="613">
      <c r="A613" t="n">
        <v>62</v>
      </c>
      <c r="B613" t="n">
        <v>70</v>
      </c>
      <c r="C613" t="inlineStr">
        <is>
          <t xml:space="preserve">CONCLUIDO	</t>
        </is>
      </c>
      <c r="D613" t="n">
        <v>3.7591</v>
      </c>
      <c r="E613" t="n">
        <v>26.6</v>
      </c>
      <c r="F613" t="n">
        <v>24.03</v>
      </c>
      <c r="G613" t="n">
        <v>120.14</v>
      </c>
      <c r="H613" t="n">
        <v>1.79</v>
      </c>
      <c r="I613" t="n">
        <v>12</v>
      </c>
      <c r="J613" t="n">
        <v>163.47</v>
      </c>
      <c r="K613" t="n">
        <v>47.83</v>
      </c>
      <c r="L613" t="n">
        <v>16.5</v>
      </c>
      <c r="M613" t="n">
        <v>10</v>
      </c>
      <c r="N613" t="n">
        <v>29.14</v>
      </c>
      <c r="O613" t="n">
        <v>20395.14</v>
      </c>
      <c r="P613" t="n">
        <v>249.27</v>
      </c>
      <c r="Q613" t="n">
        <v>452.57</v>
      </c>
      <c r="R613" t="n">
        <v>72.20999999999999</v>
      </c>
      <c r="S613" t="n">
        <v>57.64</v>
      </c>
      <c r="T613" t="n">
        <v>5181.37</v>
      </c>
      <c r="U613" t="n">
        <v>0.8</v>
      </c>
      <c r="V613" t="n">
        <v>0.88</v>
      </c>
      <c r="W613" t="n">
        <v>6.81</v>
      </c>
      <c r="X613" t="n">
        <v>0.3</v>
      </c>
      <c r="Y613" t="n">
        <v>1</v>
      </c>
      <c r="Z613" t="n">
        <v>10</v>
      </c>
    </row>
    <row r="614">
      <c r="A614" t="n">
        <v>63</v>
      </c>
      <c r="B614" t="n">
        <v>70</v>
      </c>
      <c r="C614" t="inlineStr">
        <is>
          <t xml:space="preserve">CONCLUIDO	</t>
        </is>
      </c>
      <c r="D614" t="n">
        <v>3.7605</v>
      </c>
      <c r="E614" t="n">
        <v>26.59</v>
      </c>
      <c r="F614" t="n">
        <v>24.02</v>
      </c>
      <c r="G614" t="n">
        <v>120.09</v>
      </c>
      <c r="H614" t="n">
        <v>1.81</v>
      </c>
      <c r="I614" t="n">
        <v>12</v>
      </c>
      <c r="J614" t="n">
        <v>163.83</v>
      </c>
      <c r="K614" t="n">
        <v>47.83</v>
      </c>
      <c r="L614" t="n">
        <v>16.75</v>
      </c>
      <c r="M614" t="n">
        <v>10</v>
      </c>
      <c r="N614" t="n">
        <v>29.25</v>
      </c>
      <c r="O614" t="n">
        <v>20439.33</v>
      </c>
      <c r="P614" t="n">
        <v>249.2</v>
      </c>
      <c r="Q614" t="n">
        <v>452.56</v>
      </c>
      <c r="R614" t="n">
        <v>71.91</v>
      </c>
      <c r="S614" t="n">
        <v>57.64</v>
      </c>
      <c r="T614" t="n">
        <v>5031.37</v>
      </c>
      <c r="U614" t="n">
        <v>0.8</v>
      </c>
      <c r="V614" t="n">
        <v>0.88</v>
      </c>
      <c r="W614" t="n">
        <v>6.81</v>
      </c>
      <c r="X614" t="n">
        <v>0.29</v>
      </c>
      <c r="Y614" t="n">
        <v>1</v>
      </c>
      <c r="Z614" t="n">
        <v>10</v>
      </c>
    </row>
    <row r="615">
      <c r="A615" t="n">
        <v>64</v>
      </c>
      <c r="B615" t="n">
        <v>70</v>
      </c>
      <c r="C615" t="inlineStr">
        <is>
          <t xml:space="preserve">CONCLUIDO	</t>
        </is>
      </c>
      <c r="D615" t="n">
        <v>3.7578</v>
      </c>
      <c r="E615" t="n">
        <v>26.61</v>
      </c>
      <c r="F615" t="n">
        <v>24.04</v>
      </c>
      <c r="G615" t="n">
        <v>120.18</v>
      </c>
      <c r="H615" t="n">
        <v>1.83</v>
      </c>
      <c r="I615" t="n">
        <v>12</v>
      </c>
      <c r="J615" t="n">
        <v>164.19</v>
      </c>
      <c r="K615" t="n">
        <v>47.83</v>
      </c>
      <c r="L615" t="n">
        <v>17</v>
      </c>
      <c r="M615" t="n">
        <v>10</v>
      </c>
      <c r="N615" t="n">
        <v>29.36</v>
      </c>
      <c r="O615" t="n">
        <v>20483.57</v>
      </c>
      <c r="P615" t="n">
        <v>249.21</v>
      </c>
      <c r="Q615" t="n">
        <v>452.61</v>
      </c>
      <c r="R615" t="n">
        <v>72.48</v>
      </c>
      <c r="S615" t="n">
        <v>57.64</v>
      </c>
      <c r="T615" t="n">
        <v>5318.04</v>
      </c>
      <c r="U615" t="n">
        <v>0.8</v>
      </c>
      <c r="V615" t="n">
        <v>0.88</v>
      </c>
      <c r="W615" t="n">
        <v>6.81</v>
      </c>
      <c r="X615" t="n">
        <v>0.31</v>
      </c>
      <c r="Y615" t="n">
        <v>1</v>
      </c>
      <c r="Z615" t="n">
        <v>10</v>
      </c>
    </row>
    <row r="616">
      <c r="A616" t="n">
        <v>65</v>
      </c>
      <c r="B616" t="n">
        <v>70</v>
      </c>
      <c r="C616" t="inlineStr">
        <is>
          <t xml:space="preserve">CONCLUIDO	</t>
        </is>
      </c>
      <c r="D616" t="n">
        <v>3.7583</v>
      </c>
      <c r="E616" t="n">
        <v>26.61</v>
      </c>
      <c r="F616" t="n">
        <v>24.03</v>
      </c>
      <c r="G616" t="n">
        <v>120.17</v>
      </c>
      <c r="H616" t="n">
        <v>1.86</v>
      </c>
      <c r="I616" t="n">
        <v>12</v>
      </c>
      <c r="J616" t="n">
        <v>164.54</v>
      </c>
      <c r="K616" t="n">
        <v>47.83</v>
      </c>
      <c r="L616" t="n">
        <v>17.25</v>
      </c>
      <c r="M616" t="n">
        <v>10</v>
      </c>
      <c r="N616" t="n">
        <v>29.47</v>
      </c>
      <c r="O616" t="n">
        <v>20527.85</v>
      </c>
      <c r="P616" t="n">
        <v>248.5</v>
      </c>
      <c r="Q616" t="n">
        <v>452.59</v>
      </c>
      <c r="R616" t="n">
        <v>72.42</v>
      </c>
      <c r="S616" t="n">
        <v>57.64</v>
      </c>
      <c r="T616" t="n">
        <v>5286.82</v>
      </c>
      <c r="U616" t="n">
        <v>0.8</v>
      </c>
      <c r="V616" t="n">
        <v>0.88</v>
      </c>
      <c r="W616" t="n">
        <v>6.81</v>
      </c>
      <c r="X616" t="n">
        <v>0.31</v>
      </c>
      <c r="Y616" t="n">
        <v>1</v>
      </c>
      <c r="Z616" t="n">
        <v>10</v>
      </c>
    </row>
    <row r="617">
      <c r="A617" t="n">
        <v>66</v>
      </c>
      <c r="B617" t="n">
        <v>70</v>
      </c>
      <c r="C617" t="inlineStr">
        <is>
          <t xml:space="preserve">CONCLUIDO	</t>
        </is>
      </c>
      <c r="D617" t="n">
        <v>3.7573</v>
      </c>
      <c r="E617" t="n">
        <v>26.61</v>
      </c>
      <c r="F617" t="n">
        <v>24.04</v>
      </c>
      <c r="G617" t="n">
        <v>120.2</v>
      </c>
      <c r="H617" t="n">
        <v>1.88</v>
      </c>
      <c r="I617" t="n">
        <v>12</v>
      </c>
      <c r="J617" t="n">
        <v>164.9</v>
      </c>
      <c r="K617" t="n">
        <v>47.83</v>
      </c>
      <c r="L617" t="n">
        <v>17.5</v>
      </c>
      <c r="M617" t="n">
        <v>10</v>
      </c>
      <c r="N617" t="n">
        <v>29.58</v>
      </c>
      <c r="O617" t="n">
        <v>20572.16</v>
      </c>
      <c r="P617" t="n">
        <v>247.12</v>
      </c>
      <c r="Q617" t="n">
        <v>452.59</v>
      </c>
      <c r="R617" t="n">
        <v>72.58</v>
      </c>
      <c r="S617" t="n">
        <v>57.64</v>
      </c>
      <c r="T617" t="n">
        <v>5367.34</v>
      </c>
      <c r="U617" t="n">
        <v>0.79</v>
      </c>
      <c r="V617" t="n">
        <v>0.88</v>
      </c>
      <c r="W617" t="n">
        <v>6.81</v>
      </c>
      <c r="X617" t="n">
        <v>0.31</v>
      </c>
      <c r="Y617" t="n">
        <v>1</v>
      </c>
      <c r="Z617" t="n">
        <v>10</v>
      </c>
    </row>
    <row r="618">
      <c r="A618" t="n">
        <v>67</v>
      </c>
      <c r="B618" t="n">
        <v>70</v>
      </c>
      <c r="C618" t="inlineStr">
        <is>
          <t xml:space="preserve">CONCLUIDO	</t>
        </is>
      </c>
      <c r="D618" t="n">
        <v>3.7671</v>
      </c>
      <c r="E618" t="n">
        <v>26.55</v>
      </c>
      <c r="F618" t="n">
        <v>24</v>
      </c>
      <c r="G618" t="n">
        <v>130.91</v>
      </c>
      <c r="H618" t="n">
        <v>1.9</v>
      </c>
      <c r="I618" t="n">
        <v>11</v>
      </c>
      <c r="J618" t="n">
        <v>165.26</v>
      </c>
      <c r="K618" t="n">
        <v>47.83</v>
      </c>
      <c r="L618" t="n">
        <v>17.75</v>
      </c>
      <c r="M618" t="n">
        <v>9</v>
      </c>
      <c r="N618" t="n">
        <v>29.69</v>
      </c>
      <c r="O618" t="n">
        <v>20616.5</v>
      </c>
      <c r="P618" t="n">
        <v>246.15</v>
      </c>
      <c r="Q618" t="n">
        <v>452.56</v>
      </c>
      <c r="R618" t="n">
        <v>71.33</v>
      </c>
      <c r="S618" t="n">
        <v>57.64</v>
      </c>
      <c r="T618" t="n">
        <v>4748.22</v>
      </c>
      <c r="U618" t="n">
        <v>0.8100000000000001</v>
      </c>
      <c r="V618" t="n">
        <v>0.88</v>
      </c>
      <c r="W618" t="n">
        <v>6.81</v>
      </c>
      <c r="X618" t="n">
        <v>0.28</v>
      </c>
      <c r="Y618" t="n">
        <v>1</v>
      </c>
      <c r="Z618" t="n">
        <v>10</v>
      </c>
    </row>
    <row r="619">
      <c r="A619" t="n">
        <v>68</v>
      </c>
      <c r="B619" t="n">
        <v>70</v>
      </c>
      <c r="C619" t="inlineStr">
        <is>
          <t xml:space="preserve">CONCLUIDO	</t>
        </is>
      </c>
      <c r="D619" t="n">
        <v>3.7674</v>
      </c>
      <c r="E619" t="n">
        <v>26.54</v>
      </c>
      <c r="F619" t="n">
        <v>24</v>
      </c>
      <c r="G619" t="n">
        <v>130.89</v>
      </c>
      <c r="H619" t="n">
        <v>1.93</v>
      </c>
      <c r="I619" t="n">
        <v>11</v>
      </c>
      <c r="J619" t="n">
        <v>165.62</v>
      </c>
      <c r="K619" t="n">
        <v>47.83</v>
      </c>
      <c r="L619" t="n">
        <v>18</v>
      </c>
      <c r="M619" t="n">
        <v>9</v>
      </c>
      <c r="N619" t="n">
        <v>29.8</v>
      </c>
      <c r="O619" t="n">
        <v>20660.89</v>
      </c>
      <c r="P619" t="n">
        <v>246.39</v>
      </c>
      <c r="Q619" t="n">
        <v>452.56</v>
      </c>
      <c r="R619" t="n">
        <v>71.36</v>
      </c>
      <c r="S619" t="n">
        <v>57.64</v>
      </c>
      <c r="T619" t="n">
        <v>4763.9</v>
      </c>
      <c r="U619" t="n">
        <v>0.8100000000000001</v>
      </c>
      <c r="V619" t="n">
        <v>0.88</v>
      </c>
      <c r="W619" t="n">
        <v>6.81</v>
      </c>
      <c r="X619" t="n">
        <v>0.27</v>
      </c>
      <c r="Y619" t="n">
        <v>1</v>
      </c>
      <c r="Z619" t="n">
        <v>10</v>
      </c>
    </row>
    <row r="620">
      <c r="A620" t="n">
        <v>69</v>
      </c>
      <c r="B620" t="n">
        <v>70</v>
      </c>
      <c r="C620" t="inlineStr">
        <is>
          <t xml:space="preserve">CONCLUIDO	</t>
        </is>
      </c>
      <c r="D620" t="n">
        <v>3.7659</v>
      </c>
      <c r="E620" t="n">
        <v>26.55</v>
      </c>
      <c r="F620" t="n">
        <v>24.01</v>
      </c>
      <c r="G620" t="n">
        <v>130.95</v>
      </c>
      <c r="H620" t="n">
        <v>1.95</v>
      </c>
      <c r="I620" t="n">
        <v>11</v>
      </c>
      <c r="J620" t="n">
        <v>165.98</v>
      </c>
      <c r="K620" t="n">
        <v>47.83</v>
      </c>
      <c r="L620" t="n">
        <v>18.25</v>
      </c>
      <c r="M620" t="n">
        <v>9</v>
      </c>
      <c r="N620" t="n">
        <v>29.91</v>
      </c>
      <c r="O620" t="n">
        <v>20705.31</v>
      </c>
      <c r="P620" t="n">
        <v>246.44</v>
      </c>
      <c r="Q620" t="n">
        <v>452.58</v>
      </c>
      <c r="R620" t="n">
        <v>71.44</v>
      </c>
      <c r="S620" t="n">
        <v>57.64</v>
      </c>
      <c r="T620" t="n">
        <v>4800.5</v>
      </c>
      <c r="U620" t="n">
        <v>0.8100000000000001</v>
      </c>
      <c r="V620" t="n">
        <v>0.88</v>
      </c>
      <c r="W620" t="n">
        <v>6.82</v>
      </c>
      <c r="X620" t="n">
        <v>0.28</v>
      </c>
      <c r="Y620" t="n">
        <v>1</v>
      </c>
      <c r="Z620" t="n">
        <v>10</v>
      </c>
    </row>
    <row r="621">
      <c r="A621" t="n">
        <v>70</v>
      </c>
      <c r="B621" t="n">
        <v>70</v>
      </c>
      <c r="C621" t="inlineStr">
        <is>
          <t xml:space="preserve">CONCLUIDO	</t>
        </is>
      </c>
      <c r="D621" t="n">
        <v>3.7668</v>
      </c>
      <c r="E621" t="n">
        <v>26.55</v>
      </c>
      <c r="F621" t="n">
        <v>24</v>
      </c>
      <c r="G621" t="n">
        <v>130.92</v>
      </c>
      <c r="H621" t="n">
        <v>1.97</v>
      </c>
      <c r="I621" t="n">
        <v>11</v>
      </c>
      <c r="J621" t="n">
        <v>166.34</v>
      </c>
      <c r="K621" t="n">
        <v>47.83</v>
      </c>
      <c r="L621" t="n">
        <v>18.5</v>
      </c>
      <c r="M621" t="n">
        <v>9</v>
      </c>
      <c r="N621" t="n">
        <v>30.02</v>
      </c>
      <c r="O621" t="n">
        <v>20749.77</v>
      </c>
      <c r="P621" t="n">
        <v>245.95</v>
      </c>
      <c r="Q621" t="n">
        <v>452.55</v>
      </c>
      <c r="R621" t="n">
        <v>71.41</v>
      </c>
      <c r="S621" t="n">
        <v>57.64</v>
      </c>
      <c r="T621" t="n">
        <v>4788.28</v>
      </c>
      <c r="U621" t="n">
        <v>0.8100000000000001</v>
      </c>
      <c r="V621" t="n">
        <v>0.88</v>
      </c>
      <c r="W621" t="n">
        <v>6.81</v>
      </c>
      <c r="X621" t="n">
        <v>0.28</v>
      </c>
      <c r="Y621" t="n">
        <v>1</v>
      </c>
      <c r="Z621" t="n">
        <v>10</v>
      </c>
    </row>
    <row r="622">
      <c r="A622" t="n">
        <v>71</v>
      </c>
      <c r="B622" t="n">
        <v>70</v>
      </c>
      <c r="C622" t="inlineStr">
        <is>
          <t xml:space="preserve">CONCLUIDO	</t>
        </is>
      </c>
      <c r="D622" t="n">
        <v>3.7673</v>
      </c>
      <c r="E622" t="n">
        <v>26.54</v>
      </c>
      <c r="F622" t="n">
        <v>24</v>
      </c>
      <c r="G622" t="n">
        <v>130.9</v>
      </c>
      <c r="H622" t="n">
        <v>1.99</v>
      </c>
      <c r="I622" t="n">
        <v>11</v>
      </c>
      <c r="J622" t="n">
        <v>166.7</v>
      </c>
      <c r="K622" t="n">
        <v>47.83</v>
      </c>
      <c r="L622" t="n">
        <v>18.75</v>
      </c>
      <c r="M622" t="n">
        <v>9</v>
      </c>
      <c r="N622" t="n">
        <v>30.13</v>
      </c>
      <c r="O622" t="n">
        <v>20794.27</v>
      </c>
      <c r="P622" t="n">
        <v>245.72</v>
      </c>
      <c r="Q622" t="n">
        <v>452.55</v>
      </c>
      <c r="R622" t="n">
        <v>71.31</v>
      </c>
      <c r="S622" t="n">
        <v>57.64</v>
      </c>
      <c r="T622" t="n">
        <v>4738.39</v>
      </c>
      <c r="U622" t="n">
        <v>0.8100000000000001</v>
      </c>
      <c r="V622" t="n">
        <v>0.88</v>
      </c>
      <c r="W622" t="n">
        <v>6.81</v>
      </c>
      <c r="X622" t="n">
        <v>0.27</v>
      </c>
      <c r="Y622" t="n">
        <v>1</v>
      </c>
      <c r="Z622" t="n">
        <v>10</v>
      </c>
    </row>
    <row r="623">
      <c r="A623" t="n">
        <v>72</v>
      </c>
      <c r="B623" t="n">
        <v>70</v>
      </c>
      <c r="C623" t="inlineStr">
        <is>
          <t xml:space="preserve">CONCLUIDO	</t>
        </is>
      </c>
      <c r="D623" t="n">
        <v>3.7641</v>
      </c>
      <c r="E623" t="n">
        <v>26.57</v>
      </c>
      <c r="F623" t="n">
        <v>24.02</v>
      </c>
      <c r="G623" t="n">
        <v>131.02</v>
      </c>
      <c r="H623" t="n">
        <v>2.02</v>
      </c>
      <c r="I623" t="n">
        <v>11</v>
      </c>
      <c r="J623" t="n">
        <v>167.07</v>
      </c>
      <c r="K623" t="n">
        <v>47.83</v>
      </c>
      <c r="L623" t="n">
        <v>19</v>
      </c>
      <c r="M623" t="n">
        <v>9</v>
      </c>
      <c r="N623" t="n">
        <v>30.24</v>
      </c>
      <c r="O623" t="n">
        <v>20838.81</v>
      </c>
      <c r="P623" t="n">
        <v>245.36</v>
      </c>
      <c r="Q623" t="n">
        <v>452.56</v>
      </c>
      <c r="R623" t="n">
        <v>72.06</v>
      </c>
      <c r="S623" t="n">
        <v>57.64</v>
      </c>
      <c r="T623" t="n">
        <v>5113.58</v>
      </c>
      <c r="U623" t="n">
        <v>0.8</v>
      </c>
      <c r="V623" t="n">
        <v>0.88</v>
      </c>
      <c r="W623" t="n">
        <v>6.81</v>
      </c>
      <c r="X623" t="n">
        <v>0.3</v>
      </c>
      <c r="Y623" t="n">
        <v>1</v>
      </c>
      <c r="Z623" t="n">
        <v>10</v>
      </c>
    </row>
    <row r="624">
      <c r="A624" t="n">
        <v>73</v>
      </c>
      <c r="B624" t="n">
        <v>70</v>
      </c>
      <c r="C624" t="inlineStr">
        <is>
          <t xml:space="preserve">CONCLUIDO	</t>
        </is>
      </c>
      <c r="D624" t="n">
        <v>3.7644</v>
      </c>
      <c r="E624" t="n">
        <v>26.56</v>
      </c>
      <c r="F624" t="n">
        <v>24.02</v>
      </c>
      <c r="G624" t="n">
        <v>131.01</v>
      </c>
      <c r="H624" t="n">
        <v>2.04</v>
      </c>
      <c r="I624" t="n">
        <v>11</v>
      </c>
      <c r="J624" t="n">
        <v>167.43</v>
      </c>
      <c r="K624" t="n">
        <v>47.83</v>
      </c>
      <c r="L624" t="n">
        <v>19.25</v>
      </c>
      <c r="M624" t="n">
        <v>9</v>
      </c>
      <c r="N624" t="n">
        <v>30.35</v>
      </c>
      <c r="O624" t="n">
        <v>20883.38</v>
      </c>
      <c r="P624" t="n">
        <v>243.63</v>
      </c>
      <c r="Q624" t="n">
        <v>452.6</v>
      </c>
      <c r="R624" t="n">
        <v>71.89</v>
      </c>
      <c r="S624" t="n">
        <v>57.64</v>
      </c>
      <c r="T624" t="n">
        <v>5025.91</v>
      </c>
      <c r="U624" t="n">
        <v>0.8</v>
      </c>
      <c r="V624" t="n">
        <v>0.88</v>
      </c>
      <c r="W624" t="n">
        <v>6.81</v>
      </c>
      <c r="X624" t="n">
        <v>0.29</v>
      </c>
      <c r="Y624" t="n">
        <v>1</v>
      </c>
      <c r="Z624" t="n">
        <v>10</v>
      </c>
    </row>
    <row r="625">
      <c r="A625" t="n">
        <v>74</v>
      </c>
      <c r="B625" t="n">
        <v>70</v>
      </c>
      <c r="C625" t="inlineStr">
        <is>
          <t xml:space="preserve">CONCLUIDO	</t>
        </is>
      </c>
      <c r="D625" t="n">
        <v>3.7735</v>
      </c>
      <c r="E625" t="n">
        <v>26.5</v>
      </c>
      <c r="F625" t="n">
        <v>23.98</v>
      </c>
      <c r="G625" t="n">
        <v>143.9</v>
      </c>
      <c r="H625" t="n">
        <v>2.06</v>
      </c>
      <c r="I625" t="n">
        <v>10</v>
      </c>
      <c r="J625" t="n">
        <v>167.79</v>
      </c>
      <c r="K625" t="n">
        <v>47.83</v>
      </c>
      <c r="L625" t="n">
        <v>19.5</v>
      </c>
      <c r="M625" t="n">
        <v>8</v>
      </c>
      <c r="N625" t="n">
        <v>30.46</v>
      </c>
      <c r="O625" t="n">
        <v>20928</v>
      </c>
      <c r="P625" t="n">
        <v>242.9</v>
      </c>
      <c r="Q625" t="n">
        <v>452.55</v>
      </c>
      <c r="R625" t="n">
        <v>70.76000000000001</v>
      </c>
      <c r="S625" t="n">
        <v>57.64</v>
      </c>
      <c r="T625" t="n">
        <v>4467.9</v>
      </c>
      <c r="U625" t="n">
        <v>0.8100000000000001</v>
      </c>
      <c r="V625" t="n">
        <v>0.88</v>
      </c>
      <c r="W625" t="n">
        <v>6.81</v>
      </c>
      <c r="X625" t="n">
        <v>0.26</v>
      </c>
      <c r="Y625" t="n">
        <v>1</v>
      </c>
      <c r="Z625" t="n">
        <v>10</v>
      </c>
    </row>
    <row r="626">
      <c r="A626" t="n">
        <v>75</v>
      </c>
      <c r="B626" t="n">
        <v>70</v>
      </c>
      <c r="C626" t="inlineStr">
        <is>
          <t xml:space="preserve">CONCLUIDO	</t>
        </is>
      </c>
      <c r="D626" t="n">
        <v>3.7752</v>
      </c>
      <c r="E626" t="n">
        <v>26.49</v>
      </c>
      <c r="F626" t="n">
        <v>23.97</v>
      </c>
      <c r="G626" t="n">
        <v>143.83</v>
      </c>
      <c r="H626" t="n">
        <v>2.08</v>
      </c>
      <c r="I626" t="n">
        <v>10</v>
      </c>
      <c r="J626" t="n">
        <v>168.15</v>
      </c>
      <c r="K626" t="n">
        <v>47.83</v>
      </c>
      <c r="L626" t="n">
        <v>19.75</v>
      </c>
      <c r="M626" t="n">
        <v>8</v>
      </c>
      <c r="N626" t="n">
        <v>30.57</v>
      </c>
      <c r="O626" t="n">
        <v>20972.65</v>
      </c>
      <c r="P626" t="n">
        <v>242.83</v>
      </c>
      <c r="Q626" t="n">
        <v>452.57</v>
      </c>
      <c r="R626" t="n">
        <v>70.43000000000001</v>
      </c>
      <c r="S626" t="n">
        <v>57.64</v>
      </c>
      <c r="T626" t="n">
        <v>4305.42</v>
      </c>
      <c r="U626" t="n">
        <v>0.82</v>
      </c>
      <c r="V626" t="n">
        <v>0.88</v>
      </c>
      <c r="W626" t="n">
        <v>6.81</v>
      </c>
      <c r="X626" t="n">
        <v>0.25</v>
      </c>
      <c r="Y626" t="n">
        <v>1</v>
      </c>
      <c r="Z626" t="n">
        <v>10</v>
      </c>
    </row>
    <row r="627">
      <c r="A627" t="n">
        <v>76</v>
      </c>
      <c r="B627" t="n">
        <v>70</v>
      </c>
      <c r="C627" t="inlineStr">
        <is>
          <t xml:space="preserve">CONCLUIDO	</t>
        </is>
      </c>
      <c r="D627" t="n">
        <v>3.7731</v>
      </c>
      <c r="E627" t="n">
        <v>26.5</v>
      </c>
      <c r="F627" t="n">
        <v>23.99</v>
      </c>
      <c r="G627" t="n">
        <v>143.92</v>
      </c>
      <c r="H627" t="n">
        <v>2.1</v>
      </c>
      <c r="I627" t="n">
        <v>10</v>
      </c>
      <c r="J627" t="n">
        <v>168.51</v>
      </c>
      <c r="K627" t="n">
        <v>47.83</v>
      </c>
      <c r="L627" t="n">
        <v>20</v>
      </c>
      <c r="M627" t="n">
        <v>8</v>
      </c>
      <c r="N627" t="n">
        <v>30.69</v>
      </c>
      <c r="O627" t="n">
        <v>21017.33</v>
      </c>
      <c r="P627" t="n">
        <v>242.75</v>
      </c>
      <c r="Q627" t="n">
        <v>452.6</v>
      </c>
      <c r="R627" t="n">
        <v>70.86</v>
      </c>
      <c r="S627" t="n">
        <v>57.64</v>
      </c>
      <c r="T627" t="n">
        <v>4519.95</v>
      </c>
      <c r="U627" t="n">
        <v>0.8100000000000001</v>
      </c>
      <c r="V627" t="n">
        <v>0.88</v>
      </c>
      <c r="W627" t="n">
        <v>6.81</v>
      </c>
      <c r="X627" t="n">
        <v>0.26</v>
      </c>
      <c r="Y627" t="n">
        <v>1</v>
      </c>
      <c r="Z627" t="n">
        <v>10</v>
      </c>
    </row>
    <row r="628">
      <c r="A628" t="n">
        <v>77</v>
      </c>
      <c r="B628" t="n">
        <v>70</v>
      </c>
      <c r="C628" t="inlineStr">
        <is>
          <t xml:space="preserve">CONCLUIDO	</t>
        </is>
      </c>
      <c r="D628" t="n">
        <v>3.7749</v>
      </c>
      <c r="E628" t="n">
        <v>26.49</v>
      </c>
      <c r="F628" t="n">
        <v>23.97</v>
      </c>
      <c r="G628" t="n">
        <v>143.84</v>
      </c>
      <c r="H628" t="n">
        <v>2.13</v>
      </c>
      <c r="I628" t="n">
        <v>10</v>
      </c>
      <c r="J628" t="n">
        <v>168.88</v>
      </c>
      <c r="K628" t="n">
        <v>47.83</v>
      </c>
      <c r="L628" t="n">
        <v>20.25</v>
      </c>
      <c r="M628" t="n">
        <v>8</v>
      </c>
      <c r="N628" t="n">
        <v>30.8</v>
      </c>
      <c r="O628" t="n">
        <v>21062.06</v>
      </c>
      <c r="P628" t="n">
        <v>242.27</v>
      </c>
      <c r="Q628" t="n">
        <v>452.56</v>
      </c>
      <c r="R628" t="n">
        <v>70.45</v>
      </c>
      <c r="S628" t="n">
        <v>57.64</v>
      </c>
      <c r="T628" t="n">
        <v>4311.81</v>
      </c>
      <c r="U628" t="n">
        <v>0.82</v>
      </c>
      <c r="V628" t="n">
        <v>0.88</v>
      </c>
      <c r="W628" t="n">
        <v>6.81</v>
      </c>
      <c r="X628" t="n">
        <v>0.25</v>
      </c>
      <c r="Y628" t="n">
        <v>1</v>
      </c>
      <c r="Z628" t="n">
        <v>10</v>
      </c>
    </row>
    <row r="629">
      <c r="A629" t="n">
        <v>78</v>
      </c>
      <c r="B629" t="n">
        <v>70</v>
      </c>
      <c r="C629" t="inlineStr">
        <is>
          <t xml:space="preserve">CONCLUIDO	</t>
        </is>
      </c>
      <c r="D629" t="n">
        <v>3.7729</v>
      </c>
      <c r="E629" t="n">
        <v>26.5</v>
      </c>
      <c r="F629" t="n">
        <v>23.99</v>
      </c>
      <c r="G629" t="n">
        <v>143.93</v>
      </c>
      <c r="H629" t="n">
        <v>2.15</v>
      </c>
      <c r="I629" t="n">
        <v>10</v>
      </c>
      <c r="J629" t="n">
        <v>169.24</v>
      </c>
      <c r="K629" t="n">
        <v>47.83</v>
      </c>
      <c r="L629" t="n">
        <v>20.5</v>
      </c>
      <c r="M629" t="n">
        <v>8</v>
      </c>
      <c r="N629" t="n">
        <v>30.91</v>
      </c>
      <c r="O629" t="n">
        <v>21106.82</v>
      </c>
      <c r="P629" t="n">
        <v>242.07</v>
      </c>
      <c r="Q629" t="n">
        <v>452.59</v>
      </c>
      <c r="R629" t="n">
        <v>70.83</v>
      </c>
      <c r="S629" t="n">
        <v>57.64</v>
      </c>
      <c r="T629" t="n">
        <v>4504.98</v>
      </c>
      <c r="U629" t="n">
        <v>0.8100000000000001</v>
      </c>
      <c r="V629" t="n">
        <v>0.88</v>
      </c>
      <c r="W629" t="n">
        <v>6.81</v>
      </c>
      <c r="X629" t="n">
        <v>0.26</v>
      </c>
      <c r="Y629" t="n">
        <v>1</v>
      </c>
      <c r="Z629" t="n">
        <v>10</v>
      </c>
    </row>
    <row r="630">
      <c r="A630" t="n">
        <v>79</v>
      </c>
      <c r="B630" t="n">
        <v>70</v>
      </c>
      <c r="C630" t="inlineStr">
        <is>
          <t xml:space="preserve">CONCLUIDO	</t>
        </is>
      </c>
      <c r="D630" t="n">
        <v>3.7743</v>
      </c>
      <c r="E630" t="n">
        <v>26.49</v>
      </c>
      <c r="F630" t="n">
        <v>23.98</v>
      </c>
      <c r="G630" t="n">
        <v>143.86</v>
      </c>
      <c r="H630" t="n">
        <v>2.17</v>
      </c>
      <c r="I630" t="n">
        <v>10</v>
      </c>
      <c r="J630" t="n">
        <v>169.6</v>
      </c>
      <c r="K630" t="n">
        <v>47.83</v>
      </c>
      <c r="L630" t="n">
        <v>20.75</v>
      </c>
      <c r="M630" t="n">
        <v>8</v>
      </c>
      <c r="N630" t="n">
        <v>31.02</v>
      </c>
      <c r="O630" t="n">
        <v>21151.63</v>
      </c>
      <c r="P630" t="n">
        <v>240.71</v>
      </c>
      <c r="Q630" t="n">
        <v>452.55</v>
      </c>
      <c r="R630" t="n">
        <v>70.61</v>
      </c>
      <c r="S630" t="n">
        <v>57.64</v>
      </c>
      <c r="T630" t="n">
        <v>4391.47</v>
      </c>
      <c r="U630" t="n">
        <v>0.82</v>
      </c>
      <c r="V630" t="n">
        <v>0.88</v>
      </c>
      <c r="W630" t="n">
        <v>6.81</v>
      </c>
      <c r="X630" t="n">
        <v>0.25</v>
      </c>
      <c r="Y630" t="n">
        <v>1</v>
      </c>
      <c r="Z630" t="n">
        <v>10</v>
      </c>
    </row>
    <row r="631">
      <c r="A631" t="n">
        <v>80</v>
      </c>
      <c r="B631" t="n">
        <v>70</v>
      </c>
      <c r="C631" t="inlineStr">
        <is>
          <t xml:space="preserve">CONCLUIDO	</t>
        </is>
      </c>
      <c r="D631" t="n">
        <v>3.7741</v>
      </c>
      <c r="E631" t="n">
        <v>26.5</v>
      </c>
      <c r="F631" t="n">
        <v>23.98</v>
      </c>
      <c r="G631" t="n">
        <v>143.88</v>
      </c>
      <c r="H631" t="n">
        <v>2.19</v>
      </c>
      <c r="I631" t="n">
        <v>10</v>
      </c>
      <c r="J631" t="n">
        <v>169.97</v>
      </c>
      <c r="K631" t="n">
        <v>47.83</v>
      </c>
      <c r="L631" t="n">
        <v>21</v>
      </c>
      <c r="M631" t="n">
        <v>8</v>
      </c>
      <c r="N631" t="n">
        <v>31.14</v>
      </c>
      <c r="O631" t="n">
        <v>21196.47</v>
      </c>
      <c r="P631" t="n">
        <v>239.27</v>
      </c>
      <c r="Q631" t="n">
        <v>452.56</v>
      </c>
      <c r="R631" t="n">
        <v>70.58</v>
      </c>
      <c r="S631" t="n">
        <v>57.64</v>
      </c>
      <c r="T631" t="n">
        <v>4380.29</v>
      </c>
      <c r="U631" t="n">
        <v>0.82</v>
      </c>
      <c r="V631" t="n">
        <v>0.88</v>
      </c>
      <c r="W631" t="n">
        <v>6.81</v>
      </c>
      <c r="X631" t="n">
        <v>0.26</v>
      </c>
      <c r="Y631" t="n">
        <v>1</v>
      </c>
      <c r="Z631" t="n">
        <v>10</v>
      </c>
    </row>
    <row r="632">
      <c r="A632" t="n">
        <v>81</v>
      </c>
      <c r="B632" t="n">
        <v>70</v>
      </c>
      <c r="C632" t="inlineStr">
        <is>
          <t xml:space="preserve">CONCLUIDO	</t>
        </is>
      </c>
      <c r="D632" t="n">
        <v>3.782</v>
      </c>
      <c r="E632" t="n">
        <v>26.44</v>
      </c>
      <c r="F632" t="n">
        <v>23.95</v>
      </c>
      <c r="G632" t="n">
        <v>159.69</v>
      </c>
      <c r="H632" t="n">
        <v>2.21</v>
      </c>
      <c r="I632" t="n">
        <v>9</v>
      </c>
      <c r="J632" t="n">
        <v>170.33</v>
      </c>
      <c r="K632" t="n">
        <v>47.83</v>
      </c>
      <c r="L632" t="n">
        <v>21.25</v>
      </c>
      <c r="M632" t="n">
        <v>7</v>
      </c>
      <c r="N632" t="n">
        <v>31.25</v>
      </c>
      <c r="O632" t="n">
        <v>21241.35</v>
      </c>
      <c r="P632" t="n">
        <v>237.68</v>
      </c>
      <c r="Q632" t="n">
        <v>452.6</v>
      </c>
      <c r="R632" t="n">
        <v>69.7</v>
      </c>
      <c r="S632" t="n">
        <v>57.64</v>
      </c>
      <c r="T632" t="n">
        <v>3943.25</v>
      </c>
      <c r="U632" t="n">
        <v>0.83</v>
      </c>
      <c r="V632" t="n">
        <v>0.89</v>
      </c>
      <c r="W632" t="n">
        <v>6.81</v>
      </c>
      <c r="X632" t="n">
        <v>0.23</v>
      </c>
      <c r="Y632" t="n">
        <v>1</v>
      </c>
      <c r="Z632" t="n">
        <v>10</v>
      </c>
    </row>
    <row r="633">
      <c r="A633" t="n">
        <v>82</v>
      </c>
      <c r="B633" t="n">
        <v>70</v>
      </c>
      <c r="C633" t="inlineStr">
        <is>
          <t xml:space="preserve">CONCLUIDO	</t>
        </is>
      </c>
      <c r="D633" t="n">
        <v>3.7829</v>
      </c>
      <c r="E633" t="n">
        <v>26.43</v>
      </c>
      <c r="F633" t="n">
        <v>23.95</v>
      </c>
      <c r="G633" t="n">
        <v>159.64</v>
      </c>
      <c r="H633" t="n">
        <v>2.23</v>
      </c>
      <c r="I633" t="n">
        <v>9</v>
      </c>
      <c r="J633" t="n">
        <v>170.69</v>
      </c>
      <c r="K633" t="n">
        <v>47.83</v>
      </c>
      <c r="L633" t="n">
        <v>21.5</v>
      </c>
      <c r="M633" t="n">
        <v>7</v>
      </c>
      <c r="N633" t="n">
        <v>31.37</v>
      </c>
      <c r="O633" t="n">
        <v>21286.27</v>
      </c>
      <c r="P633" t="n">
        <v>237.84</v>
      </c>
      <c r="Q633" t="n">
        <v>452.57</v>
      </c>
      <c r="R633" t="n">
        <v>69.63</v>
      </c>
      <c r="S633" t="n">
        <v>57.64</v>
      </c>
      <c r="T633" t="n">
        <v>3907.73</v>
      </c>
      <c r="U633" t="n">
        <v>0.83</v>
      </c>
      <c r="V633" t="n">
        <v>0.89</v>
      </c>
      <c r="W633" t="n">
        <v>6.81</v>
      </c>
      <c r="X633" t="n">
        <v>0.22</v>
      </c>
      <c r="Y633" t="n">
        <v>1</v>
      </c>
      <c r="Z633" t="n">
        <v>10</v>
      </c>
    </row>
    <row r="634">
      <c r="A634" t="n">
        <v>83</v>
      </c>
      <c r="B634" t="n">
        <v>70</v>
      </c>
      <c r="C634" t="inlineStr">
        <is>
          <t xml:space="preserve">CONCLUIDO	</t>
        </is>
      </c>
      <c r="D634" t="n">
        <v>3.782</v>
      </c>
      <c r="E634" t="n">
        <v>26.44</v>
      </c>
      <c r="F634" t="n">
        <v>23.95</v>
      </c>
      <c r="G634" t="n">
        <v>159.68</v>
      </c>
      <c r="H634" t="n">
        <v>2.25</v>
      </c>
      <c r="I634" t="n">
        <v>9</v>
      </c>
      <c r="J634" t="n">
        <v>171.06</v>
      </c>
      <c r="K634" t="n">
        <v>47.83</v>
      </c>
      <c r="L634" t="n">
        <v>21.75</v>
      </c>
      <c r="M634" t="n">
        <v>7</v>
      </c>
      <c r="N634" t="n">
        <v>31.48</v>
      </c>
      <c r="O634" t="n">
        <v>21331.23</v>
      </c>
      <c r="P634" t="n">
        <v>238.29</v>
      </c>
      <c r="Q634" t="n">
        <v>452.56</v>
      </c>
      <c r="R634" t="n">
        <v>69.65000000000001</v>
      </c>
      <c r="S634" t="n">
        <v>57.64</v>
      </c>
      <c r="T634" t="n">
        <v>3920.24</v>
      </c>
      <c r="U634" t="n">
        <v>0.83</v>
      </c>
      <c r="V634" t="n">
        <v>0.89</v>
      </c>
      <c r="W634" t="n">
        <v>6.81</v>
      </c>
      <c r="X634" t="n">
        <v>0.23</v>
      </c>
      <c r="Y634" t="n">
        <v>1</v>
      </c>
      <c r="Z634" t="n">
        <v>10</v>
      </c>
    </row>
    <row r="635">
      <c r="A635" t="n">
        <v>84</v>
      </c>
      <c r="B635" t="n">
        <v>70</v>
      </c>
      <c r="C635" t="inlineStr">
        <is>
          <t xml:space="preserve">CONCLUIDO	</t>
        </is>
      </c>
      <c r="D635" t="n">
        <v>3.7826</v>
      </c>
      <c r="E635" t="n">
        <v>26.44</v>
      </c>
      <c r="F635" t="n">
        <v>23.95</v>
      </c>
      <c r="G635" t="n">
        <v>159.66</v>
      </c>
      <c r="H635" t="n">
        <v>2.28</v>
      </c>
      <c r="I635" t="n">
        <v>9</v>
      </c>
      <c r="J635" t="n">
        <v>171.42</v>
      </c>
      <c r="K635" t="n">
        <v>47.83</v>
      </c>
      <c r="L635" t="n">
        <v>22</v>
      </c>
      <c r="M635" t="n">
        <v>7</v>
      </c>
      <c r="N635" t="n">
        <v>31.6</v>
      </c>
      <c r="O635" t="n">
        <v>21376.23</v>
      </c>
      <c r="P635" t="n">
        <v>238.74</v>
      </c>
      <c r="Q635" t="n">
        <v>452.56</v>
      </c>
      <c r="R635" t="n">
        <v>69.58</v>
      </c>
      <c r="S635" t="n">
        <v>57.64</v>
      </c>
      <c r="T635" t="n">
        <v>3883.24</v>
      </c>
      <c r="U635" t="n">
        <v>0.83</v>
      </c>
      <c r="V635" t="n">
        <v>0.89</v>
      </c>
      <c r="W635" t="n">
        <v>6.81</v>
      </c>
      <c r="X635" t="n">
        <v>0.22</v>
      </c>
      <c r="Y635" t="n">
        <v>1</v>
      </c>
      <c r="Z635" t="n">
        <v>10</v>
      </c>
    </row>
    <row r="636">
      <c r="A636" t="n">
        <v>85</v>
      </c>
      <c r="B636" t="n">
        <v>70</v>
      </c>
      <c r="C636" t="inlineStr">
        <is>
          <t xml:space="preserve">CONCLUIDO	</t>
        </is>
      </c>
      <c r="D636" t="n">
        <v>3.7836</v>
      </c>
      <c r="E636" t="n">
        <v>26.43</v>
      </c>
      <c r="F636" t="n">
        <v>23.94</v>
      </c>
      <c r="G636" t="n">
        <v>159.61</v>
      </c>
      <c r="H636" t="n">
        <v>2.3</v>
      </c>
      <c r="I636" t="n">
        <v>9</v>
      </c>
      <c r="J636" t="n">
        <v>171.79</v>
      </c>
      <c r="K636" t="n">
        <v>47.83</v>
      </c>
      <c r="L636" t="n">
        <v>22.25</v>
      </c>
      <c r="M636" t="n">
        <v>7</v>
      </c>
      <c r="N636" t="n">
        <v>31.71</v>
      </c>
      <c r="O636" t="n">
        <v>21421.26</v>
      </c>
      <c r="P636" t="n">
        <v>238.58</v>
      </c>
      <c r="Q636" t="n">
        <v>452.55</v>
      </c>
      <c r="R636" t="n">
        <v>69.45999999999999</v>
      </c>
      <c r="S636" t="n">
        <v>57.64</v>
      </c>
      <c r="T636" t="n">
        <v>3821.19</v>
      </c>
      <c r="U636" t="n">
        <v>0.83</v>
      </c>
      <c r="V636" t="n">
        <v>0.89</v>
      </c>
      <c r="W636" t="n">
        <v>6.81</v>
      </c>
      <c r="X636" t="n">
        <v>0.22</v>
      </c>
      <c r="Y636" t="n">
        <v>1</v>
      </c>
      <c r="Z636" t="n">
        <v>10</v>
      </c>
    </row>
    <row r="637">
      <c r="A637" t="n">
        <v>86</v>
      </c>
      <c r="B637" t="n">
        <v>70</v>
      </c>
      <c r="C637" t="inlineStr">
        <is>
          <t xml:space="preserve">CONCLUIDO	</t>
        </is>
      </c>
      <c r="D637" t="n">
        <v>3.7813</v>
      </c>
      <c r="E637" t="n">
        <v>26.45</v>
      </c>
      <c r="F637" t="n">
        <v>23.96</v>
      </c>
      <c r="G637" t="n">
        <v>159.72</v>
      </c>
      <c r="H637" t="n">
        <v>2.32</v>
      </c>
      <c r="I637" t="n">
        <v>9</v>
      </c>
      <c r="J637" t="n">
        <v>172.15</v>
      </c>
      <c r="K637" t="n">
        <v>47.83</v>
      </c>
      <c r="L637" t="n">
        <v>22.5</v>
      </c>
      <c r="M637" t="n">
        <v>7</v>
      </c>
      <c r="N637" t="n">
        <v>31.83</v>
      </c>
      <c r="O637" t="n">
        <v>21466.34</v>
      </c>
      <c r="P637" t="n">
        <v>238.5</v>
      </c>
      <c r="Q637" t="n">
        <v>452.57</v>
      </c>
      <c r="R637" t="n">
        <v>70.02</v>
      </c>
      <c r="S637" t="n">
        <v>57.64</v>
      </c>
      <c r="T637" t="n">
        <v>4102.11</v>
      </c>
      <c r="U637" t="n">
        <v>0.82</v>
      </c>
      <c r="V637" t="n">
        <v>0.89</v>
      </c>
      <c r="W637" t="n">
        <v>6.81</v>
      </c>
      <c r="X637" t="n">
        <v>0.23</v>
      </c>
      <c r="Y637" t="n">
        <v>1</v>
      </c>
      <c r="Z637" t="n">
        <v>10</v>
      </c>
    </row>
    <row r="638">
      <c r="A638" t="n">
        <v>87</v>
      </c>
      <c r="B638" t="n">
        <v>70</v>
      </c>
      <c r="C638" t="inlineStr">
        <is>
          <t xml:space="preserve">CONCLUIDO	</t>
        </is>
      </c>
      <c r="D638" t="n">
        <v>3.7822</v>
      </c>
      <c r="E638" t="n">
        <v>26.44</v>
      </c>
      <c r="F638" t="n">
        <v>23.95</v>
      </c>
      <c r="G638" t="n">
        <v>159.68</v>
      </c>
      <c r="H638" t="n">
        <v>2.34</v>
      </c>
      <c r="I638" t="n">
        <v>9</v>
      </c>
      <c r="J638" t="n">
        <v>172.52</v>
      </c>
      <c r="K638" t="n">
        <v>47.83</v>
      </c>
      <c r="L638" t="n">
        <v>22.75</v>
      </c>
      <c r="M638" t="n">
        <v>7</v>
      </c>
      <c r="N638" t="n">
        <v>31.94</v>
      </c>
      <c r="O638" t="n">
        <v>21511.45</v>
      </c>
      <c r="P638" t="n">
        <v>237.87</v>
      </c>
      <c r="Q638" t="n">
        <v>452.55</v>
      </c>
      <c r="R638" t="n">
        <v>69.77</v>
      </c>
      <c r="S638" t="n">
        <v>57.64</v>
      </c>
      <c r="T638" t="n">
        <v>3979.85</v>
      </c>
      <c r="U638" t="n">
        <v>0.83</v>
      </c>
      <c r="V638" t="n">
        <v>0.89</v>
      </c>
      <c r="W638" t="n">
        <v>6.81</v>
      </c>
      <c r="X638" t="n">
        <v>0.23</v>
      </c>
      <c r="Y638" t="n">
        <v>1</v>
      </c>
      <c r="Z638" t="n">
        <v>10</v>
      </c>
    </row>
    <row r="639">
      <c r="A639" t="n">
        <v>88</v>
      </c>
      <c r="B639" t="n">
        <v>70</v>
      </c>
      <c r="C639" t="inlineStr">
        <is>
          <t xml:space="preserve">CONCLUIDO	</t>
        </is>
      </c>
      <c r="D639" t="n">
        <v>3.7837</v>
      </c>
      <c r="E639" t="n">
        <v>26.43</v>
      </c>
      <c r="F639" t="n">
        <v>23.94</v>
      </c>
      <c r="G639" t="n">
        <v>159.6</v>
      </c>
      <c r="H639" t="n">
        <v>2.36</v>
      </c>
      <c r="I639" t="n">
        <v>9</v>
      </c>
      <c r="J639" t="n">
        <v>172.89</v>
      </c>
      <c r="K639" t="n">
        <v>47.83</v>
      </c>
      <c r="L639" t="n">
        <v>23</v>
      </c>
      <c r="M639" t="n">
        <v>7</v>
      </c>
      <c r="N639" t="n">
        <v>32.06</v>
      </c>
      <c r="O639" t="n">
        <v>21556.61</v>
      </c>
      <c r="P639" t="n">
        <v>236.1</v>
      </c>
      <c r="Q639" t="n">
        <v>452.55</v>
      </c>
      <c r="R639" t="n">
        <v>69.43000000000001</v>
      </c>
      <c r="S639" t="n">
        <v>57.64</v>
      </c>
      <c r="T639" t="n">
        <v>3806.48</v>
      </c>
      <c r="U639" t="n">
        <v>0.83</v>
      </c>
      <c r="V639" t="n">
        <v>0.89</v>
      </c>
      <c r="W639" t="n">
        <v>6.81</v>
      </c>
      <c r="X639" t="n">
        <v>0.22</v>
      </c>
      <c r="Y639" t="n">
        <v>1</v>
      </c>
      <c r="Z639" t="n">
        <v>10</v>
      </c>
    </row>
    <row r="640">
      <c r="A640" t="n">
        <v>89</v>
      </c>
      <c r="B640" t="n">
        <v>70</v>
      </c>
      <c r="C640" t="inlineStr">
        <is>
          <t xml:space="preserve">CONCLUIDO	</t>
        </is>
      </c>
      <c r="D640" t="n">
        <v>3.782</v>
      </c>
      <c r="E640" t="n">
        <v>26.44</v>
      </c>
      <c r="F640" t="n">
        <v>23.95</v>
      </c>
      <c r="G640" t="n">
        <v>159.68</v>
      </c>
      <c r="H640" t="n">
        <v>2.38</v>
      </c>
      <c r="I640" t="n">
        <v>9</v>
      </c>
      <c r="J640" t="n">
        <v>173.25</v>
      </c>
      <c r="K640" t="n">
        <v>47.83</v>
      </c>
      <c r="L640" t="n">
        <v>23.25</v>
      </c>
      <c r="M640" t="n">
        <v>7</v>
      </c>
      <c r="N640" t="n">
        <v>32.17</v>
      </c>
      <c r="O640" t="n">
        <v>21601.8</v>
      </c>
      <c r="P640" t="n">
        <v>235.46</v>
      </c>
      <c r="Q640" t="n">
        <v>452.58</v>
      </c>
      <c r="R640" t="n">
        <v>69.84</v>
      </c>
      <c r="S640" t="n">
        <v>57.64</v>
      </c>
      <c r="T640" t="n">
        <v>4014.62</v>
      </c>
      <c r="U640" t="n">
        <v>0.83</v>
      </c>
      <c r="V640" t="n">
        <v>0.89</v>
      </c>
      <c r="W640" t="n">
        <v>6.81</v>
      </c>
      <c r="X640" t="n">
        <v>0.23</v>
      </c>
      <c r="Y640" t="n">
        <v>1</v>
      </c>
      <c r="Z640" t="n">
        <v>10</v>
      </c>
    </row>
    <row r="641">
      <c r="A641" t="n">
        <v>90</v>
      </c>
      <c r="B641" t="n">
        <v>70</v>
      </c>
      <c r="C641" t="inlineStr">
        <is>
          <t xml:space="preserve">CONCLUIDO	</t>
        </is>
      </c>
      <c r="D641" t="n">
        <v>3.7804</v>
      </c>
      <c r="E641" t="n">
        <v>26.45</v>
      </c>
      <c r="F641" t="n">
        <v>23.96</v>
      </c>
      <c r="G641" t="n">
        <v>159.76</v>
      </c>
      <c r="H641" t="n">
        <v>2.4</v>
      </c>
      <c r="I641" t="n">
        <v>9</v>
      </c>
      <c r="J641" t="n">
        <v>173.62</v>
      </c>
      <c r="K641" t="n">
        <v>47.83</v>
      </c>
      <c r="L641" t="n">
        <v>23.5</v>
      </c>
      <c r="M641" t="n">
        <v>7</v>
      </c>
      <c r="N641" t="n">
        <v>32.29</v>
      </c>
      <c r="O641" t="n">
        <v>21647.03</v>
      </c>
      <c r="P641" t="n">
        <v>235.59</v>
      </c>
      <c r="Q641" t="n">
        <v>452.57</v>
      </c>
      <c r="R641" t="n">
        <v>70.06</v>
      </c>
      <c r="S641" t="n">
        <v>57.64</v>
      </c>
      <c r="T641" t="n">
        <v>4122.93</v>
      </c>
      <c r="U641" t="n">
        <v>0.82</v>
      </c>
      <c r="V641" t="n">
        <v>0.88</v>
      </c>
      <c r="W641" t="n">
        <v>6.81</v>
      </c>
      <c r="X641" t="n">
        <v>0.24</v>
      </c>
      <c r="Y641" t="n">
        <v>1</v>
      </c>
      <c r="Z641" t="n">
        <v>10</v>
      </c>
    </row>
    <row r="642">
      <c r="A642" t="n">
        <v>91</v>
      </c>
      <c r="B642" t="n">
        <v>70</v>
      </c>
      <c r="C642" t="inlineStr">
        <is>
          <t xml:space="preserve">CONCLUIDO	</t>
        </is>
      </c>
      <c r="D642" t="n">
        <v>3.7813</v>
      </c>
      <c r="E642" t="n">
        <v>26.45</v>
      </c>
      <c r="F642" t="n">
        <v>23.96</v>
      </c>
      <c r="G642" t="n">
        <v>159.72</v>
      </c>
      <c r="H642" t="n">
        <v>2.42</v>
      </c>
      <c r="I642" t="n">
        <v>9</v>
      </c>
      <c r="J642" t="n">
        <v>173.99</v>
      </c>
      <c r="K642" t="n">
        <v>47.83</v>
      </c>
      <c r="L642" t="n">
        <v>23.75</v>
      </c>
      <c r="M642" t="n">
        <v>6</v>
      </c>
      <c r="N642" t="n">
        <v>32.41</v>
      </c>
      <c r="O642" t="n">
        <v>21692.3</v>
      </c>
      <c r="P642" t="n">
        <v>234.21</v>
      </c>
      <c r="Q642" t="n">
        <v>452.59</v>
      </c>
      <c r="R642" t="n">
        <v>69.88</v>
      </c>
      <c r="S642" t="n">
        <v>57.64</v>
      </c>
      <c r="T642" t="n">
        <v>4034.98</v>
      </c>
      <c r="U642" t="n">
        <v>0.82</v>
      </c>
      <c r="V642" t="n">
        <v>0.89</v>
      </c>
      <c r="W642" t="n">
        <v>6.81</v>
      </c>
      <c r="X642" t="n">
        <v>0.23</v>
      </c>
      <c r="Y642" t="n">
        <v>1</v>
      </c>
      <c r="Z642" t="n">
        <v>10</v>
      </c>
    </row>
    <row r="643">
      <c r="A643" t="n">
        <v>92</v>
      </c>
      <c r="B643" t="n">
        <v>70</v>
      </c>
      <c r="C643" t="inlineStr">
        <is>
          <t xml:space="preserve">CONCLUIDO	</t>
        </is>
      </c>
      <c r="D643" t="n">
        <v>3.7912</v>
      </c>
      <c r="E643" t="n">
        <v>26.38</v>
      </c>
      <c r="F643" t="n">
        <v>23.92</v>
      </c>
      <c r="G643" t="n">
        <v>179.38</v>
      </c>
      <c r="H643" t="n">
        <v>2.44</v>
      </c>
      <c r="I643" t="n">
        <v>8</v>
      </c>
      <c r="J643" t="n">
        <v>174.35</v>
      </c>
      <c r="K643" t="n">
        <v>47.83</v>
      </c>
      <c r="L643" t="n">
        <v>24</v>
      </c>
      <c r="M643" t="n">
        <v>5</v>
      </c>
      <c r="N643" t="n">
        <v>32.53</v>
      </c>
      <c r="O643" t="n">
        <v>21737.62</v>
      </c>
      <c r="P643" t="n">
        <v>233.46</v>
      </c>
      <c r="Q643" t="n">
        <v>452.58</v>
      </c>
      <c r="R643" t="n">
        <v>68.62</v>
      </c>
      <c r="S643" t="n">
        <v>57.64</v>
      </c>
      <c r="T643" t="n">
        <v>3407.77</v>
      </c>
      <c r="U643" t="n">
        <v>0.84</v>
      </c>
      <c r="V643" t="n">
        <v>0.89</v>
      </c>
      <c r="W643" t="n">
        <v>6.81</v>
      </c>
      <c r="X643" t="n">
        <v>0.19</v>
      </c>
      <c r="Y643" t="n">
        <v>1</v>
      </c>
      <c r="Z643" t="n">
        <v>10</v>
      </c>
    </row>
    <row r="644">
      <c r="A644" t="n">
        <v>93</v>
      </c>
      <c r="B644" t="n">
        <v>70</v>
      </c>
      <c r="C644" t="inlineStr">
        <is>
          <t xml:space="preserve">CONCLUIDO	</t>
        </is>
      </c>
      <c r="D644" t="n">
        <v>3.7899</v>
      </c>
      <c r="E644" t="n">
        <v>26.39</v>
      </c>
      <c r="F644" t="n">
        <v>23.93</v>
      </c>
      <c r="G644" t="n">
        <v>179.45</v>
      </c>
      <c r="H644" t="n">
        <v>2.46</v>
      </c>
      <c r="I644" t="n">
        <v>8</v>
      </c>
      <c r="J644" t="n">
        <v>174.72</v>
      </c>
      <c r="K644" t="n">
        <v>47.83</v>
      </c>
      <c r="L644" t="n">
        <v>24.25</v>
      </c>
      <c r="M644" t="n">
        <v>5</v>
      </c>
      <c r="N644" t="n">
        <v>32.64</v>
      </c>
      <c r="O644" t="n">
        <v>21782.97</v>
      </c>
      <c r="P644" t="n">
        <v>233.37</v>
      </c>
      <c r="Q644" t="n">
        <v>452.58</v>
      </c>
      <c r="R644" t="n">
        <v>68.79000000000001</v>
      </c>
      <c r="S644" t="n">
        <v>57.64</v>
      </c>
      <c r="T644" t="n">
        <v>3491.21</v>
      </c>
      <c r="U644" t="n">
        <v>0.84</v>
      </c>
      <c r="V644" t="n">
        <v>0.89</v>
      </c>
      <c r="W644" t="n">
        <v>6.81</v>
      </c>
      <c r="X644" t="n">
        <v>0.2</v>
      </c>
      <c r="Y644" t="n">
        <v>1</v>
      </c>
      <c r="Z644" t="n">
        <v>10</v>
      </c>
    </row>
    <row r="645">
      <c r="A645" t="n">
        <v>94</v>
      </c>
      <c r="B645" t="n">
        <v>70</v>
      </c>
      <c r="C645" t="inlineStr">
        <is>
          <t xml:space="preserve">CONCLUIDO	</t>
        </is>
      </c>
      <c r="D645" t="n">
        <v>3.7899</v>
      </c>
      <c r="E645" t="n">
        <v>26.39</v>
      </c>
      <c r="F645" t="n">
        <v>23.93</v>
      </c>
      <c r="G645" t="n">
        <v>179.45</v>
      </c>
      <c r="H645" t="n">
        <v>2.48</v>
      </c>
      <c r="I645" t="n">
        <v>8</v>
      </c>
      <c r="J645" t="n">
        <v>175.09</v>
      </c>
      <c r="K645" t="n">
        <v>47.83</v>
      </c>
      <c r="L645" t="n">
        <v>24.5</v>
      </c>
      <c r="M645" t="n">
        <v>5</v>
      </c>
      <c r="N645" t="n">
        <v>32.76</v>
      </c>
      <c r="O645" t="n">
        <v>21828.36</v>
      </c>
      <c r="P645" t="n">
        <v>233.13</v>
      </c>
      <c r="Q645" t="n">
        <v>452.61</v>
      </c>
      <c r="R645" t="n">
        <v>68.97</v>
      </c>
      <c r="S645" t="n">
        <v>57.64</v>
      </c>
      <c r="T645" t="n">
        <v>3580.83</v>
      </c>
      <c r="U645" t="n">
        <v>0.84</v>
      </c>
      <c r="V645" t="n">
        <v>0.89</v>
      </c>
      <c r="W645" t="n">
        <v>6.81</v>
      </c>
      <c r="X645" t="n">
        <v>0.2</v>
      </c>
      <c r="Y645" t="n">
        <v>1</v>
      </c>
      <c r="Z645" t="n">
        <v>10</v>
      </c>
    </row>
    <row r="646">
      <c r="A646" t="n">
        <v>95</v>
      </c>
      <c r="B646" t="n">
        <v>70</v>
      </c>
      <c r="C646" t="inlineStr">
        <is>
          <t xml:space="preserve">CONCLUIDO	</t>
        </is>
      </c>
      <c r="D646" t="n">
        <v>3.7911</v>
      </c>
      <c r="E646" t="n">
        <v>26.38</v>
      </c>
      <c r="F646" t="n">
        <v>23.92</v>
      </c>
      <c r="G646" t="n">
        <v>179.39</v>
      </c>
      <c r="H646" t="n">
        <v>2.5</v>
      </c>
      <c r="I646" t="n">
        <v>8</v>
      </c>
      <c r="J646" t="n">
        <v>175.46</v>
      </c>
      <c r="K646" t="n">
        <v>47.83</v>
      </c>
      <c r="L646" t="n">
        <v>24.75</v>
      </c>
      <c r="M646" t="n">
        <v>5</v>
      </c>
      <c r="N646" t="n">
        <v>32.88</v>
      </c>
      <c r="O646" t="n">
        <v>21873.79</v>
      </c>
      <c r="P646" t="n">
        <v>233.36</v>
      </c>
      <c r="Q646" t="n">
        <v>452.58</v>
      </c>
      <c r="R646" t="n">
        <v>68.64</v>
      </c>
      <c r="S646" t="n">
        <v>57.64</v>
      </c>
      <c r="T646" t="n">
        <v>3417.42</v>
      </c>
      <c r="U646" t="n">
        <v>0.84</v>
      </c>
      <c r="V646" t="n">
        <v>0.89</v>
      </c>
      <c r="W646" t="n">
        <v>6.81</v>
      </c>
      <c r="X646" t="n">
        <v>0.19</v>
      </c>
      <c r="Y646" t="n">
        <v>1</v>
      </c>
      <c r="Z646" t="n">
        <v>10</v>
      </c>
    </row>
    <row r="647">
      <c r="A647" t="n">
        <v>96</v>
      </c>
      <c r="B647" t="n">
        <v>70</v>
      </c>
      <c r="C647" t="inlineStr">
        <is>
          <t xml:space="preserve">CONCLUIDO	</t>
        </is>
      </c>
      <c r="D647" t="n">
        <v>3.79</v>
      </c>
      <c r="E647" t="n">
        <v>26.39</v>
      </c>
      <c r="F647" t="n">
        <v>23.93</v>
      </c>
      <c r="G647" t="n">
        <v>179.45</v>
      </c>
      <c r="H647" t="n">
        <v>2.52</v>
      </c>
      <c r="I647" t="n">
        <v>8</v>
      </c>
      <c r="J647" t="n">
        <v>175.83</v>
      </c>
      <c r="K647" t="n">
        <v>47.83</v>
      </c>
      <c r="L647" t="n">
        <v>25</v>
      </c>
      <c r="M647" t="n">
        <v>4</v>
      </c>
      <c r="N647" t="n">
        <v>33</v>
      </c>
      <c r="O647" t="n">
        <v>21919.27</v>
      </c>
      <c r="P647" t="n">
        <v>233.7</v>
      </c>
      <c r="Q647" t="n">
        <v>452.61</v>
      </c>
      <c r="R647" t="n">
        <v>68.73</v>
      </c>
      <c r="S647" t="n">
        <v>57.64</v>
      </c>
      <c r="T647" t="n">
        <v>3463.89</v>
      </c>
      <c r="U647" t="n">
        <v>0.84</v>
      </c>
      <c r="V647" t="n">
        <v>0.89</v>
      </c>
      <c r="W647" t="n">
        <v>6.81</v>
      </c>
      <c r="X647" t="n">
        <v>0.2</v>
      </c>
      <c r="Y647" t="n">
        <v>1</v>
      </c>
      <c r="Z647" t="n">
        <v>10</v>
      </c>
    </row>
    <row r="648">
      <c r="A648" t="n">
        <v>97</v>
      </c>
      <c r="B648" t="n">
        <v>70</v>
      </c>
      <c r="C648" t="inlineStr">
        <is>
          <t xml:space="preserve">CONCLUIDO	</t>
        </is>
      </c>
      <c r="D648" t="n">
        <v>3.7892</v>
      </c>
      <c r="E648" t="n">
        <v>26.39</v>
      </c>
      <c r="F648" t="n">
        <v>23.93</v>
      </c>
      <c r="G648" t="n">
        <v>179.49</v>
      </c>
      <c r="H648" t="n">
        <v>2.54</v>
      </c>
      <c r="I648" t="n">
        <v>8</v>
      </c>
      <c r="J648" t="n">
        <v>176.2</v>
      </c>
      <c r="K648" t="n">
        <v>47.83</v>
      </c>
      <c r="L648" t="n">
        <v>25.25</v>
      </c>
      <c r="M648" t="n">
        <v>4</v>
      </c>
      <c r="N648" t="n">
        <v>33.12</v>
      </c>
      <c r="O648" t="n">
        <v>21964.78</v>
      </c>
      <c r="P648" t="n">
        <v>234.18</v>
      </c>
      <c r="Q648" t="n">
        <v>452.58</v>
      </c>
      <c r="R648" t="n">
        <v>68.93000000000001</v>
      </c>
      <c r="S648" t="n">
        <v>57.64</v>
      </c>
      <c r="T648" t="n">
        <v>3564.3</v>
      </c>
      <c r="U648" t="n">
        <v>0.84</v>
      </c>
      <c r="V648" t="n">
        <v>0.89</v>
      </c>
      <c r="W648" t="n">
        <v>6.81</v>
      </c>
      <c r="X648" t="n">
        <v>0.21</v>
      </c>
      <c r="Y648" t="n">
        <v>1</v>
      </c>
      <c r="Z648" t="n">
        <v>10</v>
      </c>
    </row>
    <row r="649">
      <c r="A649" t="n">
        <v>98</v>
      </c>
      <c r="B649" t="n">
        <v>70</v>
      </c>
      <c r="C649" t="inlineStr">
        <is>
          <t xml:space="preserve">CONCLUIDO	</t>
        </is>
      </c>
      <c r="D649" t="n">
        <v>3.789</v>
      </c>
      <c r="E649" t="n">
        <v>26.39</v>
      </c>
      <c r="F649" t="n">
        <v>23.93</v>
      </c>
      <c r="G649" t="n">
        <v>179.5</v>
      </c>
      <c r="H649" t="n">
        <v>2.56</v>
      </c>
      <c r="I649" t="n">
        <v>8</v>
      </c>
      <c r="J649" t="n">
        <v>176.56</v>
      </c>
      <c r="K649" t="n">
        <v>47.83</v>
      </c>
      <c r="L649" t="n">
        <v>25.5</v>
      </c>
      <c r="M649" t="n">
        <v>3</v>
      </c>
      <c r="N649" t="n">
        <v>33.24</v>
      </c>
      <c r="O649" t="n">
        <v>22010.33</v>
      </c>
      <c r="P649" t="n">
        <v>234.29</v>
      </c>
      <c r="Q649" t="n">
        <v>452.64</v>
      </c>
      <c r="R649" t="n">
        <v>69.01000000000001</v>
      </c>
      <c r="S649" t="n">
        <v>57.64</v>
      </c>
      <c r="T649" t="n">
        <v>3601.58</v>
      </c>
      <c r="U649" t="n">
        <v>0.84</v>
      </c>
      <c r="V649" t="n">
        <v>0.89</v>
      </c>
      <c r="W649" t="n">
        <v>6.81</v>
      </c>
      <c r="X649" t="n">
        <v>0.21</v>
      </c>
      <c r="Y649" t="n">
        <v>1</v>
      </c>
      <c r="Z649" t="n">
        <v>10</v>
      </c>
    </row>
    <row r="650">
      <c r="A650" t="n">
        <v>99</v>
      </c>
      <c r="B650" t="n">
        <v>70</v>
      </c>
      <c r="C650" t="inlineStr">
        <is>
          <t xml:space="preserve">CONCLUIDO	</t>
        </is>
      </c>
      <c r="D650" t="n">
        <v>3.7894</v>
      </c>
      <c r="E650" t="n">
        <v>26.39</v>
      </c>
      <c r="F650" t="n">
        <v>23.93</v>
      </c>
      <c r="G650" t="n">
        <v>179.47</v>
      </c>
      <c r="H650" t="n">
        <v>2.58</v>
      </c>
      <c r="I650" t="n">
        <v>8</v>
      </c>
      <c r="J650" t="n">
        <v>176.93</v>
      </c>
      <c r="K650" t="n">
        <v>47.83</v>
      </c>
      <c r="L650" t="n">
        <v>25.75</v>
      </c>
      <c r="M650" t="n">
        <v>2</v>
      </c>
      <c r="N650" t="n">
        <v>33.36</v>
      </c>
      <c r="O650" t="n">
        <v>22055.93</v>
      </c>
      <c r="P650" t="n">
        <v>233.96</v>
      </c>
      <c r="Q650" t="n">
        <v>452.62</v>
      </c>
      <c r="R650" t="n">
        <v>68.79000000000001</v>
      </c>
      <c r="S650" t="n">
        <v>57.64</v>
      </c>
      <c r="T650" t="n">
        <v>3490.94</v>
      </c>
      <c r="U650" t="n">
        <v>0.84</v>
      </c>
      <c r="V650" t="n">
        <v>0.89</v>
      </c>
      <c r="W650" t="n">
        <v>6.82</v>
      </c>
      <c r="X650" t="n">
        <v>0.21</v>
      </c>
      <c r="Y650" t="n">
        <v>1</v>
      </c>
      <c r="Z650" t="n">
        <v>10</v>
      </c>
    </row>
    <row r="651">
      <c r="A651" t="n">
        <v>100</v>
      </c>
      <c r="B651" t="n">
        <v>70</v>
      </c>
      <c r="C651" t="inlineStr">
        <is>
          <t xml:space="preserve">CONCLUIDO	</t>
        </is>
      </c>
      <c r="D651" t="n">
        <v>3.7912</v>
      </c>
      <c r="E651" t="n">
        <v>26.38</v>
      </c>
      <c r="F651" t="n">
        <v>23.92</v>
      </c>
      <c r="G651" t="n">
        <v>179.38</v>
      </c>
      <c r="H651" t="n">
        <v>2.6</v>
      </c>
      <c r="I651" t="n">
        <v>8</v>
      </c>
      <c r="J651" t="n">
        <v>177.3</v>
      </c>
      <c r="K651" t="n">
        <v>47.83</v>
      </c>
      <c r="L651" t="n">
        <v>26</v>
      </c>
      <c r="M651" t="n">
        <v>2</v>
      </c>
      <c r="N651" t="n">
        <v>33.48</v>
      </c>
      <c r="O651" t="n">
        <v>22101.56</v>
      </c>
      <c r="P651" t="n">
        <v>233.86</v>
      </c>
      <c r="Q651" t="n">
        <v>452.59</v>
      </c>
      <c r="R651" t="n">
        <v>68.40000000000001</v>
      </c>
      <c r="S651" t="n">
        <v>57.64</v>
      </c>
      <c r="T651" t="n">
        <v>3298.76</v>
      </c>
      <c r="U651" t="n">
        <v>0.84</v>
      </c>
      <c r="V651" t="n">
        <v>0.89</v>
      </c>
      <c r="W651" t="n">
        <v>6.81</v>
      </c>
      <c r="X651" t="n">
        <v>0.19</v>
      </c>
      <c r="Y651" t="n">
        <v>1</v>
      </c>
      <c r="Z651" t="n">
        <v>10</v>
      </c>
    </row>
    <row r="652">
      <c r="A652" t="n">
        <v>101</v>
      </c>
      <c r="B652" t="n">
        <v>70</v>
      </c>
      <c r="C652" t="inlineStr">
        <is>
          <t xml:space="preserve">CONCLUIDO	</t>
        </is>
      </c>
      <c r="D652" t="n">
        <v>3.7908</v>
      </c>
      <c r="E652" t="n">
        <v>26.38</v>
      </c>
      <c r="F652" t="n">
        <v>23.92</v>
      </c>
      <c r="G652" t="n">
        <v>179.4</v>
      </c>
      <c r="H652" t="n">
        <v>2.62</v>
      </c>
      <c r="I652" t="n">
        <v>8</v>
      </c>
      <c r="J652" t="n">
        <v>177.67</v>
      </c>
      <c r="K652" t="n">
        <v>47.83</v>
      </c>
      <c r="L652" t="n">
        <v>26.25</v>
      </c>
      <c r="M652" t="n">
        <v>0</v>
      </c>
      <c r="N652" t="n">
        <v>33.6</v>
      </c>
      <c r="O652" t="n">
        <v>22147.24</v>
      </c>
      <c r="P652" t="n">
        <v>234.16</v>
      </c>
      <c r="Q652" t="n">
        <v>452.68</v>
      </c>
      <c r="R652" t="n">
        <v>68.40000000000001</v>
      </c>
      <c r="S652" t="n">
        <v>57.64</v>
      </c>
      <c r="T652" t="n">
        <v>3296.34</v>
      </c>
      <c r="U652" t="n">
        <v>0.84</v>
      </c>
      <c r="V652" t="n">
        <v>0.89</v>
      </c>
      <c r="W652" t="n">
        <v>6.82</v>
      </c>
      <c r="X652" t="n">
        <v>0.2</v>
      </c>
      <c r="Y652" t="n">
        <v>1</v>
      </c>
      <c r="Z652" t="n">
        <v>10</v>
      </c>
    </row>
    <row r="653">
      <c r="A653" t="n">
        <v>0</v>
      </c>
      <c r="B653" t="n">
        <v>90</v>
      </c>
      <c r="C653" t="inlineStr">
        <is>
          <t xml:space="preserve">CONCLUIDO	</t>
        </is>
      </c>
      <c r="D653" t="n">
        <v>2.1265</v>
      </c>
      <c r="E653" t="n">
        <v>47.02</v>
      </c>
      <c r="F653" t="n">
        <v>33.26</v>
      </c>
      <c r="G653" t="n">
        <v>6.26</v>
      </c>
      <c r="H653" t="n">
        <v>0.1</v>
      </c>
      <c r="I653" t="n">
        <v>319</v>
      </c>
      <c r="J653" t="n">
        <v>176.73</v>
      </c>
      <c r="K653" t="n">
        <v>52.44</v>
      </c>
      <c r="L653" t="n">
        <v>1</v>
      </c>
      <c r="M653" t="n">
        <v>317</v>
      </c>
      <c r="N653" t="n">
        <v>33.29</v>
      </c>
      <c r="O653" t="n">
        <v>22031.19</v>
      </c>
      <c r="P653" t="n">
        <v>440.5</v>
      </c>
      <c r="Q653" t="n">
        <v>453.47</v>
      </c>
      <c r="R653" t="n">
        <v>372.84</v>
      </c>
      <c r="S653" t="n">
        <v>57.64</v>
      </c>
      <c r="T653" t="n">
        <v>153965.2</v>
      </c>
      <c r="U653" t="n">
        <v>0.15</v>
      </c>
      <c r="V653" t="n">
        <v>0.64</v>
      </c>
      <c r="W653" t="n">
        <v>7.33</v>
      </c>
      <c r="X653" t="n">
        <v>9.51</v>
      </c>
      <c r="Y653" t="n">
        <v>1</v>
      </c>
      <c r="Z653" t="n">
        <v>10</v>
      </c>
    </row>
    <row r="654">
      <c r="A654" t="n">
        <v>1</v>
      </c>
      <c r="B654" t="n">
        <v>90</v>
      </c>
      <c r="C654" t="inlineStr">
        <is>
          <t xml:space="preserve">CONCLUIDO	</t>
        </is>
      </c>
      <c r="D654" t="n">
        <v>2.4138</v>
      </c>
      <c r="E654" t="n">
        <v>41.43</v>
      </c>
      <c r="F654" t="n">
        <v>30.65</v>
      </c>
      <c r="G654" t="n">
        <v>7.83</v>
      </c>
      <c r="H654" t="n">
        <v>0.13</v>
      </c>
      <c r="I654" t="n">
        <v>235</v>
      </c>
      <c r="J654" t="n">
        <v>177.1</v>
      </c>
      <c r="K654" t="n">
        <v>52.44</v>
      </c>
      <c r="L654" t="n">
        <v>1.25</v>
      </c>
      <c r="M654" t="n">
        <v>233</v>
      </c>
      <c r="N654" t="n">
        <v>33.41</v>
      </c>
      <c r="O654" t="n">
        <v>22076.81</v>
      </c>
      <c r="P654" t="n">
        <v>405.79</v>
      </c>
      <c r="Q654" t="n">
        <v>453.17</v>
      </c>
      <c r="R654" t="n">
        <v>287.89</v>
      </c>
      <c r="S654" t="n">
        <v>57.64</v>
      </c>
      <c r="T654" t="n">
        <v>111908.42</v>
      </c>
      <c r="U654" t="n">
        <v>0.2</v>
      </c>
      <c r="V654" t="n">
        <v>0.6899999999999999</v>
      </c>
      <c r="W654" t="n">
        <v>7.18</v>
      </c>
      <c r="X654" t="n">
        <v>6.91</v>
      </c>
      <c r="Y654" t="n">
        <v>1</v>
      </c>
      <c r="Z654" t="n">
        <v>10</v>
      </c>
    </row>
    <row r="655">
      <c r="A655" t="n">
        <v>2</v>
      </c>
      <c r="B655" t="n">
        <v>90</v>
      </c>
      <c r="C655" t="inlineStr">
        <is>
          <t xml:space="preserve">CONCLUIDO	</t>
        </is>
      </c>
      <c r="D655" t="n">
        <v>2.6177</v>
      </c>
      <c r="E655" t="n">
        <v>38.2</v>
      </c>
      <c r="F655" t="n">
        <v>29.17</v>
      </c>
      <c r="G655" t="n">
        <v>9.41</v>
      </c>
      <c r="H655" t="n">
        <v>0.15</v>
      </c>
      <c r="I655" t="n">
        <v>186</v>
      </c>
      <c r="J655" t="n">
        <v>177.47</v>
      </c>
      <c r="K655" t="n">
        <v>52.44</v>
      </c>
      <c r="L655" t="n">
        <v>1.5</v>
      </c>
      <c r="M655" t="n">
        <v>184</v>
      </c>
      <c r="N655" t="n">
        <v>33.53</v>
      </c>
      <c r="O655" t="n">
        <v>22122.46</v>
      </c>
      <c r="P655" t="n">
        <v>385.93</v>
      </c>
      <c r="Q655" t="n">
        <v>453.19</v>
      </c>
      <c r="R655" t="n">
        <v>239.23</v>
      </c>
      <c r="S655" t="n">
        <v>57.64</v>
      </c>
      <c r="T655" t="n">
        <v>87823.8</v>
      </c>
      <c r="U655" t="n">
        <v>0.24</v>
      </c>
      <c r="V655" t="n">
        <v>0.73</v>
      </c>
      <c r="W655" t="n">
        <v>7.11</v>
      </c>
      <c r="X655" t="n">
        <v>5.43</v>
      </c>
      <c r="Y655" t="n">
        <v>1</v>
      </c>
      <c r="Z655" t="n">
        <v>10</v>
      </c>
    </row>
    <row r="656">
      <c r="A656" t="n">
        <v>3</v>
      </c>
      <c r="B656" t="n">
        <v>90</v>
      </c>
      <c r="C656" t="inlineStr">
        <is>
          <t xml:space="preserve">CONCLUIDO	</t>
        </is>
      </c>
      <c r="D656" t="n">
        <v>2.7642</v>
      </c>
      <c r="E656" t="n">
        <v>36.18</v>
      </c>
      <c r="F656" t="n">
        <v>28.25</v>
      </c>
      <c r="G656" t="n">
        <v>10.93</v>
      </c>
      <c r="H656" t="n">
        <v>0.17</v>
      </c>
      <c r="I656" t="n">
        <v>155</v>
      </c>
      <c r="J656" t="n">
        <v>177.84</v>
      </c>
      <c r="K656" t="n">
        <v>52.44</v>
      </c>
      <c r="L656" t="n">
        <v>1.75</v>
      </c>
      <c r="M656" t="n">
        <v>153</v>
      </c>
      <c r="N656" t="n">
        <v>33.65</v>
      </c>
      <c r="O656" t="n">
        <v>22168.15</v>
      </c>
      <c r="P656" t="n">
        <v>373.49</v>
      </c>
      <c r="Q656" t="n">
        <v>452.95</v>
      </c>
      <c r="R656" t="n">
        <v>209.5</v>
      </c>
      <c r="S656" t="n">
        <v>57.64</v>
      </c>
      <c r="T656" t="n">
        <v>73112.03999999999</v>
      </c>
      <c r="U656" t="n">
        <v>0.28</v>
      </c>
      <c r="V656" t="n">
        <v>0.75</v>
      </c>
      <c r="W656" t="n">
        <v>7.04</v>
      </c>
      <c r="X656" t="n">
        <v>4.51</v>
      </c>
      <c r="Y656" t="n">
        <v>1</v>
      </c>
      <c r="Z656" t="n">
        <v>10</v>
      </c>
    </row>
    <row r="657">
      <c r="A657" t="n">
        <v>4</v>
      </c>
      <c r="B657" t="n">
        <v>90</v>
      </c>
      <c r="C657" t="inlineStr">
        <is>
          <t xml:space="preserve">CONCLUIDO	</t>
        </is>
      </c>
      <c r="D657" t="n">
        <v>2.8864</v>
      </c>
      <c r="E657" t="n">
        <v>34.65</v>
      </c>
      <c r="F657" t="n">
        <v>27.53</v>
      </c>
      <c r="G657" t="n">
        <v>12.51</v>
      </c>
      <c r="H657" t="n">
        <v>0.2</v>
      </c>
      <c r="I657" t="n">
        <v>132</v>
      </c>
      <c r="J657" t="n">
        <v>178.21</v>
      </c>
      <c r="K657" t="n">
        <v>52.44</v>
      </c>
      <c r="L657" t="n">
        <v>2</v>
      </c>
      <c r="M657" t="n">
        <v>130</v>
      </c>
      <c r="N657" t="n">
        <v>33.77</v>
      </c>
      <c r="O657" t="n">
        <v>22213.89</v>
      </c>
      <c r="P657" t="n">
        <v>363.8</v>
      </c>
      <c r="Q657" t="n">
        <v>452.9</v>
      </c>
      <c r="R657" t="n">
        <v>186.66</v>
      </c>
      <c r="S657" t="n">
        <v>57.64</v>
      </c>
      <c r="T657" t="n">
        <v>61805.69</v>
      </c>
      <c r="U657" t="n">
        <v>0.31</v>
      </c>
      <c r="V657" t="n">
        <v>0.77</v>
      </c>
      <c r="W657" t="n">
        <v>7</v>
      </c>
      <c r="X657" t="n">
        <v>3.8</v>
      </c>
      <c r="Y657" t="n">
        <v>1</v>
      </c>
      <c r="Z657" t="n">
        <v>10</v>
      </c>
    </row>
    <row r="658">
      <c r="A658" t="n">
        <v>5</v>
      </c>
      <c r="B658" t="n">
        <v>90</v>
      </c>
      <c r="C658" t="inlineStr">
        <is>
          <t xml:space="preserve">CONCLUIDO	</t>
        </is>
      </c>
      <c r="D658" t="n">
        <v>2.982</v>
      </c>
      <c r="E658" t="n">
        <v>33.53</v>
      </c>
      <c r="F658" t="n">
        <v>27.02</v>
      </c>
      <c r="G658" t="n">
        <v>14.1</v>
      </c>
      <c r="H658" t="n">
        <v>0.22</v>
      </c>
      <c r="I658" t="n">
        <v>115</v>
      </c>
      <c r="J658" t="n">
        <v>178.59</v>
      </c>
      <c r="K658" t="n">
        <v>52.44</v>
      </c>
      <c r="L658" t="n">
        <v>2.25</v>
      </c>
      <c r="M658" t="n">
        <v>113</v>
      </c>
      <c r="N658" t="n">
        <v>33.89</v>
      </c>
      <c r="O658" t="n">
        <v>22259.66</v>
      </c>
      <c r="P658" t="n">
        <v>356.82</v>
      </c>
      <c r="Q658" t="n">
        <v>452.95</v>
      </c>
      <c r="R658" t="n">
        <v>169.69</v>
      </c>
      <c r="S658" t="n">
        <v>57.64</v>
      </c>
      <c r="T658" t="n">
        <v>53407.41</v>
      </c>
      <c r="U658" t="n">
        <v>0.34</v>
      </c>
      <c r="V658" t="n">
        <v>0.78</v>
      </c>
      <c r="W658" t="n">
        <v>6.98</v>
      </c>
      <c r="X658" t="n">
        <v>3.29</v>
      </c>
      <c r="Y658" t="n">
        <v>1</v>
      </c>
      <c r="Z658" t="n">
        <v>10</v>
      </c>
    </row>
    <row r="659">
      <c r="A659" t="n">
        <v>6</v>
      </c>
      <c r="B659" t="n">
        <v>90</v>
      </c>
      <c r="C659" t="inlineStr">
        <is>
          <t xml:space="preserve">CONCLUIDO	</t>
        </is>
      </c>
      <c r="D659" t="n">
        <v>3.0568</v>
      </c>
      <c r="E659" t="n">
        <v>32.71</v>
      </c>
      <c r="F659" t="n">
        <v>26.67</v>
      </c>
      <c r="G659" t="n">
        <v>15.69</v>
      </c>
      <c r="H659" t="n">
        <v>0.25</v>
      </c>
      <c r="I659" t="n">
        <v>102</v>
      </c>
      <c r="J659" t="n">
        <v>178.96</v>
      </c>
      <c r="K659" t="n">
        <v>52.44</v>
      </c>
      <c r="L659" t="n">
        <v>2.5</v>
      </c>
      <c r="M659" t="n">
        <v>100</v>
      </c>
      <c r="N659" t="n">
        <v>34.02</v>
      </c>
      <c r="O659" t="n">
        <v>22305.48</v>
      </c>
      <c r="P659" t="n">
        <v>351.81</v>
      </c>
      <c r="Q659" t="n">
        <v>452.79</v>
      </c>
      <c r="R659" t="n">
        <v>158.14</v>
      </c>
      <c r="S659" t="n">
        <v>57.64</v>
      </c>
      <c r="T659" t="n">
        <v>47695.94</v>
      </c>
      <c r="U659" t="n">
        <v>0.36</v>
      </c>
      <c r="V659" t="n">
        <v>0.8</v>
      </c>
      <c r="W659" t="n">
        <v>6.96</v>
      </c>
      <c r="X659" t="n">
        <v>2.94</v>
      </c>
      <c r="Y659" t="n">
        <v>1</v>
      </c>
      <c r="Z659" t="n">
        <v>10</v>
      </c>
    </row>
    <row r="660">
      <c r="A660" t="n">
        <v>7</v>
      </c>
      <c r="B660" t="n">
        <v>90</v>
      </c>
      <c r="C660" t="inlineStr">
        <is>
          <t xml:space="preserve">CONCLUIDO	</t>
        </is>
      </c>
      <c r="D660" t="n">
        <v>3.1197</v>
      </c>
      <c r="E660" t="n">
        <v>32.05</v>
      </c>
      <c r="F660" t="n">
        <v>26.36</v>
      </c>
      <c r="G660" t="n">
        <v>17.19</v>
      </c>
      <c r="H660" t="n">
        <v>0.27</v>
      </c>
      <c r="I660" t="n">
        <v>92</v>
      </c>
      <c r="J660" t="n">
        <v>179.33</v>
      </c>
      <c r="K660" t="n">
        <v>52.44</v>
      </c>
      <c r="L660" t="n">
        <v>2.75</v>
      </c>
      <c r="M660" t="n">
        <v>90</v>
      </c>
      <c r="N660" t="n">
        <v>34.14</v>
      </c>
      <c r="O660" t="n">
        <v>22351.34</v>
      </c>
      <c r="P660" t="n">
        <v>347.44</v>
      </c>
      <c r="Q660" t="n">
        <v>452.84</v>
      </c>
      <c r="R660" t="n">
        <v>148.36</v>
      </c>
      <c r="S660" t="n">
        <v>57.64</v>
      </c>
      <c r="T660" t="n">
        <v>42858.69</v>
      </c>
      <c r="U660" t="n">
        <v>0.39</v>
      </c>
      <c r="V660" t="n">
        <v>0.8</v>
      </c>
      <c r="W660" t="n">
        <v>6.94</v>
      </c>
      <c r="X660" t="n">
        <v>2.63</v>
      </c>
      <c r="Y660" t="n">
        <v>1</v>
      </c>
      <c r="Z660" t="n">
        <v>10</v>
      </c>
    </row>
    <row r="661">
      <c r="A661" t="n">
        <v>8</v>
      </c>
      <c r="B661" t="n">
        <v>90</v>
      </c>
      <c r="C661" t="inlineStr">
        <is>
          <t xml:space="preserve">CONCLUIDO	</t>
        </is>
      </c>
      <c r="D661" t="n">
        <v>3.1727</v>
      </c>
      <c r="E661" t="n">
        <v>31.52</v>
      </c>
      <c r="F661" t="n">
        <v>26.11</v>
      </c>
      <c r="G661" t="n">
        <v>18.65</v>
      </c>
      <c r="H661" t="n">
        <v>0.3</v>
      </c>
      <c r="I661" t="n">
        <v>84</v>
      </c>
      <c r="J661" t="n">
        <v>179.7</v>
      </c>
      <c r="K661" t="n">
        <v>52.44</v>
      </c>
      <c r="L661" t="n">
        <v>3</v>
      </c>
      <c r="M661" t="n">
        <v>82</v>
      </c>
      <c r="N661" t="n">
        <v>34.26</v>
      </c>
      <c r="O661" t="n">
        <v>22397.24</v>
      </c>
      <c r="P661" t="n">
        <v>343.97</v>
      </c>
      <c r="Q661" t="n">
        <v>452.79</v>
      </c>
      <c r="R661" t="n">
        <v>139.97</v>
      </c>
      <c r="S661" t="n">
        <v>57.64</v>
      </c>
      <c r="T661" t="n">
        <v>38704.19</v>
      </c>
      <c r="U661" t="n">
        <v>0.41</v>
      </c>
      <c r="V661" t="n">
        <v>0.8100000000000001</v>
      </c>
      <c r="W661" t="n">
        <v>6.93</v>
      </c>
      <c r="X661" t="n">
        <v>2.38</v>
      </c>
      <c r="Y661" t="n">
        <v>1</v>
      </c>
      <c r="Z661" t="n">
        <v>10</v>
      </c>
    </row>
    <row r="662">
      <c r="A662" t="n">
        <v>9</v>
      </c>
      <c r="B662" t="n">
        <v>90</v>
      </c>
      <c r="C662" t="inlineStr">
        <is>
          <t xml:space="preserve">CONCLUIDO	</t>
        </is>
      </c>
      <c r="D662" t="n">
        <v>3.2156</v>
      </c>
      <c r="E662" t="n">
        <v>31.1</v>
      </c>
      <c r="F662" t="n">
        <v>25.94</v>
      </c>
      <c r="G662" t="n">
        <v>20.21</v>
      </c>
      <c r="H662" t="n">
        <v>0.32</v>
      </c>
      <c r="I662" t="n">
        <v>77</v>
      </c>
      <c r="J662" t="n">
        <v>180.07</v>
      </c>
      <c r="K662" t="n">
        <v>52.44</v>
      </c>
      <c r="L662" t="n">
        <v>3.25</v>
      </c>
      <c r="M662" t="n">
        <v>75</v>
      </c>
      <c r="N662" t="n">
        <v>34.38</v>
      </c>
      <c r="O662" t="n">
        <v>22443.18</v>
      </c>
      <c r="P662" t="n">
        <v>341.36</v>
      </c>
      <c r="Q662" t="n">
        <v>452.71</v>
      </c>
      <c r="R662" t="n">
        <v>134.24</v>
      </c>
      <c r="S662" t="n">
        <v>57.64</v>
      </c>
      <c r="T662" t="n">
        <v>35870.99</v>
      </c>
      <c r="U662" t="n">
        <v>0.43</v>
      </c>
      <c r="V662" t="n">
        <v>0.82</v>
      </c>
      <c r="W662" t="n">
        <v>6.93</v>
      </c>
      <c r="X662" t="n">
        <v>2.21</v>
      </c>
      <c r="Y662" t="n">
        <v>1</v>
      </c>
      <c r="Z662" t="n">
        <v>10</v>
      </c>
    </row>
    <row r="663">
      <c r="A663" t="n">
        <v>10</v>
      </c>
      <c r="B663" t="n">
        <v>90</v>
      </c>
      <c r="C663" t="inlineStr">
        <is>
          <t xml:space="preserve">CONCLUIDO	</t>
        </is>
      </c>
      <c r="D663" t="n">
        <v>3.2592</v>
      </c>
      <c r="E663" t="n">
        <v>30.68</v>
      </c>
      <c r="F663" t="n">
        <v>25.74</v>
      </c>
      <c r="G663" t="n">
        <v>21.75</v>
      </c>
      <c r="H663" t="n">
        <v>0.34</v>
      </c>
      <c r="I663" t="n">
        <v>71</v>
      </c>
      <c r="J663" t="n">
        <v>180.45</v>
      </c>
      <c r="K663" t="n">
        <v>52.44</v>
      </c>
      <c r="L663" t="n">
        <v>3.5</v>
      </c>
      <c r="M663" t="n">
        <v>69</v>
      </c>
      <c r="N663" t="n">
        <v>34.51</v>
      </c>
      <c r="O663" t="n">
        <v>22489.16</v>
      </c>
      <c r="P663" t="n">
        <v>338.5</v>
      </c>
      <c r="Q663" t="n">
        <v>452.73</v>
      </c>
      <c r="R663" t="n">
        <v>127.77</v>
      </c>
      <c r="S663" t="n">
        <v>57.64</v>
      </c>
      <c r="T663" t="n">
        <v>32667.23</v>
      </c>
      <c r="U663" t="n">
        <v>0.45</v>
      </c>
      <c r="V663" t="n">
        <v>0.82</v>
      </c>
      <c r="W663" t="n">
        <v>6.91</v>
      </c>
      <c r="X663" t="n">
        <v>2.01</v>
      </c>
      <c r="Y663" t="n">
        <v>1</v>
      </c>
      <c r="Z663" t="n">
        <v>10</v>
      </c>
    </row>
    <row r="664">
      <c r="A664" t="n">
        <v>11</v>
      </c>
      <c r="B664" t="n">
        <v>90</v>
      </c>
      <c r="C664" t="inlineStr">
        <is>
          <t xml:space="preserve">CONCLUIDO	</t>
        </is>
      </c>
      <c r="D664" t="n">
        <v>3.2943</v>
      </c>
      <c r="E664" t="n">
        <v>30.36</v>
      </c>
      <c r="F664" t="n">
        <v>25.59</v>
      </c>
      <c r="G664" t="n">
        <v>23.26</v>
      </c>
      <c r="H664" t="n">
        <v>0.37</v>
      </c>
      <c r="I664" t="n">
        <v>66</v>
      </c>
      <c r="J664" t="n">
        <v>180.82</v>
      </c>
      <c r="K664" t="n">
        <v>52.44</v>
      </c>
      <c r="L664" t="n">
        <v>3.75</v>
      </c>
      <c r="M664" t="n">
        <v>64</v>
      </c>
      <c r="N664" t="n">
        <v>34.63</v>
      </c>
      <c r="O664" t="n">
        <v>22535.19</v>
      </c>
      <c r="P664" t="n">
        <v>336.14</v>
      </c>
      <c r="Q664" t="n">
        <v>452.68</v>
      </c>
      <c r="R664" t="n">
        <v>122.8</v>
      </c>
      <c r="S664" t="n">
        <v>57.64</v>
      </c>
      <c r="T664" t="n">
        <v>30209.66</v>
      </c>
      <c r="U664" t="n">
        <v>0.47</v>
      </c>
      <c r="V664" t="n">
        <v>0.83</v>
      </c>
      <c r="W664" t="n">
        <v>6.9</v>
      </c>
      <c r="X664" t="n">
        <v>1.86</v>
      </c>
      <c r="Y664" t="n">
        <v>1</v>
      </c>
      <c r="Z664" t="n">
        <v>10</v>
      </c>
    </row>
    <row r="665">
      <c r="A665" t="n">
        <v>12</v>
      </c>
      <c r="B665" t="n">
        <v>90</v>
      </c>
      <c r="C665" t="inlineStr">
        <is>
          <t xml:space="preserve">CONCLUIDO	</t>
        </is>
      </c>
      <c r="D665" t="n">
        <v>3.3307</v>
      </c>
      <c r="E665" t="n">
        <v>30.02</v>
      </c>
      <c r="F665" t="n">
        <v>25.43</v>
      </c>
      <c r="G665" t="n">
        <v>25.02</v>
      </c>
      <c r="H665" t="n">
        <v>0.39</v>
      </c>
      <c r="I665" t="n">
        <v>61</v>
      </c>
      <c r="J665" t="n">
        <v>181.19</v>
      </c>
      <c r="K665" t="n">
        <v>52.44</v>
      </c>
      <c r="L665" t="n">
        <v>4</v>
      </c>
      <c r="M665" t="n">
        <v>59</v>
      </c>
      <c r="N665" t="n">
        <v>34.75</v>
      </c>
      <c r="O665" t="n">
        <v>22581.25</v>
      </c>
      <c r="P665" t="n">
        <v>333.78</v>
      </c>
      <c r="Q665" t="n">
        <v>452.68</v>
      </c>
      <c r="R665" t="n">
        <v>118.23</v>
      </c>
      <c r="S665" t="n">
        <v>57.64</v>
      </c>
      <c r="T665" t="n">
        <v>27947.66</v>
      </c>
      <c r="U665" t="n">
        <v>0.49</v>
      </c>
      <c r="V665" t="n">
        <v>0.83</v>
      </c>
      <c r="W665" t="n">
        <v>6.88</v>
      </c>
      <c r="X665" t="n">
        <v>1.71</v>
      </c>
      <c r="Y665" t="n">
        <v>1</v>
      </c>
      <c r="Z665" t="n">
        <v>10</v>
      </c>
    </row>
    <row r="666">
      <c r="A666" t="n">
        <v>13</v>
      </c>
      <c r="B666" t="n">
        <v>90</v>
      </c>
      <c r="C666" t="inlineStr">
        <is>
          <t xml:space="preserve">CONCLUIDO	</t>
        </is>
      </c>
      <c r="D666" t="n">
        <v>3.3486</v>
      </c>
      <c r="E666" t="n">
        <v>29.86</v>
      </c>
      <c r="F666" t="n">
        <v>25.38</v>
      </c>
      <c r="G666" t="n">
        <v>26.26</v>
      </c>
      <c r="H666" t="n">
        <v>0.42</v>
      </c>
      <c r="I666" t="n">
        <v>58</v>
      </c>
      <c r="J666" t="n">
        <v>181.57</v>
      </c>
      <c r="K666" t="n">
        <v>52.44</v>
      </c>
      <c r="L666" t="n">
        <v>4.25</v>
      </c>
      <c r="M666" t="n">
        <v>56</v>
      </c>
      <c r="N666" t="n">
        <v>34.88</v>
      </c>
      <c r="O666" t="n">
        <v>22627.36</v>
      </c>
      <c r="P666" t="n">
        <v>332.78</v>
      </c>
      <c r="Q666" t="n">
        <v>452.76</v>
      </c>
      <c r="R666" t="n">
        <v>115.98</v>
      </c>
      <c r="S666" t="n">
        <v>57.64</v>
      </c>
      <c r="T666" t="n">
        <v>26840.38</v>
      </c>
      <c r="U666" t="n">
        <v>0.5</v>
      </c>
      <c r="V666" t="n">
        <v>0.84</v>
      </c>
      <c r="W666" t="n">
        <v>6.9</v>
      </c>
      <c r="X666" t="n">
        <v>1.65</v>
      </c>
      <c r="Y666" t="n">
        <v>1</v>
      </c>
      <c r="Z666" t="n">
        <v>10</v>
      </c>
    </row>
    <row r="667">
      <c r="A667" t="n">
        <v>14</v>
      </c>
      <c r="B667" t="n">
        <v>90</v>
      </c>
      <c r="C667" t="inlineStr">
        <is>
          <t xml:space="preserve">CONCLUIDO	</t>
        </is>
      </c>
      <c r="D667" t="n">
        <v>3.3802</v>
      </c>
      <c r="E667" t="n">
        <v>29.58</v>
      </c>
      <c r="F667" t="n">
        <v>25.24</v>
      </c>
      <c r="G667" t="n">
        <v>28.05</v>
      </c>
      <c r="H667" t="n">
        <v>0.44</v>
      </c>
      <c r="I667" t="n">
        <v>54</v>
      </c>
      <c r="J667" t="n">
        <v>181.94</v>
      </c>
      <c r="K667" t="n">
        <v>52.44</v>
      </c>
      <c r="L667" t="n">
        <v>4.5</v>
      </c>
      <c r="M667" t="n">
        <v>52</v>
      </c>
      <c r="N667" t="n">
        <v>35</v>
      </c>
      <c r="O667" t="n">
        <v>22673.63</v>
      </c>
      <c r="P667" t="n">
        <v>330.68</v>
      </c>
      <c r="Q667" t="n">
        <v>452.7</v>
      </c>
      <c r="R667" t="n">
        <v>111.92</v>
      </c>
      <c r="S667" t="n">
        <v>57.64</v>
      </c>
      <c r="T667" t="n">
        <v>24827.01</v>
      </c>
      <c r="U667" t="n">
        <v>0.52</v>
      </c>
      <c r="V667" t="n">
        <v>0.84</v>
      </c>
      <c r="W667" t="n">
        <v>6.88</v>
      </c>
      <c r="X667" t="n">
        <v>1.52</v>
      </c>
      <c r="Y667" t="n">
        <v>1</v>
      </c>
      <c r="Z667" t="n">
        <v>10</v>
      </c>
    </row>
    <row r="668">
      <c r="A668" t="n">
        <v>15</v>
      </c>
      <c r="B668" t="n">
        <v>90</v>
      </c>
      <c r="C668" t="inlineStr">
        <is>
          <t xml:space="preserve">CONCLUIDO	</t>
        </is>
      </c>
      <c r="D668" t="n">
        <v>3.3999</v>
      </c>
      <c r="E668" t="n">
        <v>29.41</v>
      </c>
      <c r="F668" t="n">
        <v>25.18</v>
      </c>
      <c r="G668" t="n">
        <v>29.62</v>
      </c>
      <c r="H668" t="n">
        <v>0.46</v>
      </c>
      <c r="I668" t="n">
        <v>51</v>
      </c>
      <c r="J668" t="n">
        <v>182.32</v>
      </c>
      <c r="K668" t="n">
        <v>52.44</v>
      </c>
      <c r="L668" t="n">
        <v>4.75</v>
      </c>
      <c r="M668" t="n">
        <v>49</v>
      </c>
      <c r="N668" t="n">
        <v>35.12</v>
      </c>
      <c r="O668" t="n">
        <v>22719.83</v>
      </c>
      <c r="P668" t="n">
        <v>329.65</v>
      </c>
      <c r="Q668" t="n">
        <v>452.64</v>
      </c>
      <c r="R668" t="n">
        <v>109.32</v>
      </c>
      <c r="S668" t="n">
        <v>57.64</v>
      </c>
      <c r="T668" t="n">
        <v>23543.55</v>
      </c>
      <c r="U668" t="n">
        <v>0.53</v>
      </c>
      <c r="V668" t="n">
        <v>0.84</v>
      </c>
      <c r="W668" t="n">
        <v>6.89</v>
      </c>
      <c r="X668" t="n">
        <v>1.45</v>
      </c>
      <c r="Y668" t="n">
        <v>1</v>
      </c>
      <c r="Z668" t="n">
        <v>10</v>
      </c>
    </row>
    <row r="669">
      <c r="A669" t="n">
        <v>16</v>
      </c>
      <c r="B669" t="n">
        <v>90</v>
      </c>
      <c r="C669" t="inlineStr">
        <is>
          <t xml:space="preserve">CONCLUIDO	</t>
        </is>
      </c>
      <c r="D669" t="n">
        <v>3.4216</v>
      </c>
      <c r="E669" t="n">
        <v>29.23</v>
      </c>
      <c r="F669" t="n">
        <v>25.1</v>
      </c>
      <c r="G669" t="n">
        <v>31.37</v>
      </c>
      <c r="H669" t="n">
        <v>0.49</v>
      </c>
      <c r="I669" t="n">
        <v>48</v>
      </c>
      <c r="J669" t="n">
        <v>182.69</v>
      </c>
      <c r="K669" t="n">
        <v>52.44</v>
      </c>
      <c r="L669" t="n">
        <v>5</v>
      </c>
      <c r="M669" t="n">
        <v>46</v>
      </c>
      <c r="N669" t="n">
        <v>35.25</v>
      </c>
      <c r="O669" t="n">
        <v>22766.06</v>
      </c>
      <c r="P669" t="n">
        <v>328.09</v>
      </c>
      <c r="Q669" t="n">
        <v>452.66</v>
      </c>
      <c r="R669" t="n">
        <v>106.82</v>
      </c>
      <c r="S669" t="n">
        <v>57.64</v>
      </c>
      <c r="T669" t="n">
        <v>22308.68</v>
      </c>
      <c r="U669" t="n">
        <v>0.54</v>
      </c>
      <c r="V669" t="n">
        <v>0.84</v>
      </c>
      <c r="W669" t="n">
        <v>6.88</v>
      </c>
      <c r="X669" t="n">
        <v>1.37</v>
      </c>
      <c r="Y669" t="n">
        <v>1</v>
      </c>
      <c r="Z669" t="n">
        <v>10</v>
      </c>
    </row>
    <row r="670">
      <c r="A670" t="n">
        <v>17</v>
      </c>
      <c r="B670" t="n">
        <v>90</v>
      </c>
      <c r="C670" t="inlineStr">
        <is>
          <t xml:space="preserve">CONCLUIDO	</t>
        </is>
      </c>
      <c r="D670" t="n">
        <v>3.4369</v>
      </c>
      <c r="E670" t="n">
        <v>29.1</v>
      </c>
      <c r="F670" t="n">
        <v>25.04</v>
      </c>
      <c r="G670" t="n">
        <v>32.66</v>
      </c>
      <c r="H670" t="n">
        <v>0.51</v>
      </c>
      <c r="I670" t="n">
        <v>46</v>
      </c>
      <c r="J670" t="n">
        <v>183.07</v>
      </c>
      <c r="K670" t="n">
        <v>52.44</v>
      </c>
      <c r="L670" t="n">
        <v>5.25</v>
      </c>
      <c r="M670" t="n">
        <v>44</v>
      </c>
      <c r="N670" t="n">
        <v>35.37</v>
      </c>
      <c r="O670" t="n">
        <v>22812.34</v>
      </c>
      <c r="P670" t="n">
        <v>327.18</v>
      </c>
      <c r="Q670" t="n">
        <v>452.66</v>
      </c>
      <c r="R670" t="n">
        <v>104.82</v>
      </c>
      <c r="S670" t="n">
        <v>57.64</v>
      </c>
      <c r="T670" t="n">
        <v>21315.55</v>
      </c>
      <c r="U670" t="n">
        <v>0.55</v>
      </c>
      <c r="V670" t="n">
        <v>0.85</v>
      </c>
      <c r="W670" t="n">
        <v>6.88</v>
      </c>
      <c r="X670" t="n">
        <v>1.31</v>
      </c>
      <c r="Y670" t="n">
        <v>1</v>
      </c>
      <c r="Z670" t="n">
        <v>10</v>
      </c>
    </row>
    <row r="671">
      <c r="A671" t="n">
        <v>18</v>
      </c>
      <c r="B671" t="n">
        <v>90</v>
      </c>
      <c r="C671" t="inlineStr">
        <is>
          <t xml:space="preserve">CONCLUIDO	</t>
        </is>
      </c>
      <c r="D671" t="n">
        <v>3.4536</v>
      </c>
      <c r="E671" t="n">
        <v>28.96</v>
      </c>
      <c r="F671" t="n">
        <v>24.97</v>
      </c>
      <c r="G671" t="n">
        <v>34.05</v>
      </c>
      <c r="H671" t="n">
        <v>0.53</v>
      </c>
      <c r="I671" t="n">
        <v>44</v>
      </c>
      <c r="J671" t="n">
        <v>183.44</v>
      </c>
      <c r="K671" t="n">
        <v>52.44</v>
      </c>
      <c r="L671" t="n">
        <v>5.5</v>
      </c>
      <c r="M671" t="n">
        <v>42</v>
      </c>
      <c r="N671" t="n">
        <v>35.5</v>
      </c>
      <c r="O671" t="n">
        <v>22858.66</v>
      </c>
      <c r="P671" t="n">
        <v>326.08</v>
      </c>
      <c r="Q671" t="n">
        <v>452.61</v>
      </c>
      <c r="R671" t="n">
        <v>102.88</v>
      </c>
      <c r="S671" t="n">
        <v>57.64</v>
      </c>
      <c r="T671" t="n">
        <v>20358.69</v>
      </c>
      <c r="U671" t="n">
        <v>0.5600000000000001</v>
      </c>
      <c r="V671" t="n">
        <v>0.85</v>
      </c>
      <c r="W671" t="n">
        <v>6.87</v>
      </c>
      <c r="X671" t="n">
        <v>1.24</v>
      </c>
      <c r="Y671" t="n">
        <v>1</v>
      </c>
      <c r="Z671" t="n">
        <v>10</v>
      </c>
    </row>
    <row r="672">
      <c r="A672" t="n">
        <v>19</v>
      </c>
      <c r="B672" t="n">
        <v>90</v>
      </c>
      <c r="C672" t="inlineStr">
        <is>
          <t xml:space="preserve">CONCLUIDO	</t>
        </is>
      </c>
      <c r="D672" t="n">
        <v>3.4699</v>
      </c>
      <c r="E672" t="n">
        <v>28.82</v>
      </c>
      <c r="F672" t="n">
        <v>24.91</v>
      </c>
      <c r="G672" t="n">
        <v>35.58</v>
      </c>
      <c r="H672" t="n">
        <v>0.55</v>
      </c>
      <c r="I672" t="n">
        <v>42</v>
      </c>
      <c r="J672" t="n">
        <v>183.82</v>
      </c>
      <c r="K672" t="n">
        <v>52.44</v>
      </c>
      <c r="L672" t="n">
        <v>5.75</v>
      </c>
      <c r="M672" t="n">
        <v>40</v>
      </c>
      <c r="N672" t="n">
        <v>35.63</v>
      </c>
      <c r="O672" t="n">
        <v>22905.03</v>
      </c>
      <c r="P672" t="n">
        <v>325.04</v>
      </c>
      <c r="Q672" t="n">
        <v>452.73</v>
      </c>
      <c r="R672" t="n">
        <v>100.6</v>
      </c>
      <c r="S672" t="n">
        <v>57.64</v>
      </c>
      <c r="T672" t="n">
        <v>19228.97</v>
      </c>
      <c r="U672" t="n">
        <v>0.57</v>
      </c>
      <c r="V672" t="n">
        <v>0.85</v>
      </c>
      <c r="W672" t="n">
        <v>6.86</v>
      </c>
      <c r="X672" t="n">
        <v>1.18</v>
      </c>
      <c r="Y672" t="n">
        <v>1</v>
      </c>
      <c r="Z672" t="n">
        <v>10</v>
      </c>
    </row>
    <row r="673">
      <c r="A673" t="n">
        <v>20</v>
      </c>
      <c r="B673" t="n">
        <v>90</v>
      </c>
      <c r="C673" t="inlineStr">
        <is>
          <t xml:space="preserve">CONCLUIDO	</t>
        </is>
      </c>
      <c r="D673" t="n">
        <v>3.4826</v>
      </c>
      <c r="E673" t="n">
        <v>28.71</v>
      </c>
      <c r="F673" t="n">
        <v>24.87</v>
      </c>
      <c r="G673" t="n">
        <v>37.31</v>
      </c>
      <c r="H673" t="n">
        <v>0.58</v>
      </c>
      <c r="I673" t="n">
        <v>40</v>
      </c>
      <c r="J673" t="n">
        <v>184.19</v>
      </c>
      <c r="K673" t="n">
        <v>52.44</v>
      </c>
      <c r="L673" t="n">
        <v>6</v>
      </c>
      <c r="M673" t="n">
        <v>38</v>
      </c>
      <c r="N673" t="n">
        <v>35.75</v>
      </c>
      <c r="O673" t="n">
        <v>22951.43</v>
      </c>
      <c r="P673" t="n">
        <v>324.3</v>
      </c>
      <c r="Q673" t="n">
        <v>452.73</v>
      </c>
      <c r="R673" t="n">
        <v>99.73999999999999</v>
      </c>
      <c r="S673" t="n">
        <v>57.64</v>
      </c>
      <c r="T673" t="n">
        <v>18810.33</v>
      </c>
      <c r="U673" t="n">
        <v>0.58</v>
      </c>
      <c r="V673" t="n">
        <v>0.85</v>
      </c>
      <c r="W673" t="n">
        <v>6.86</v>
      </c>
      <c r="X673" t="n">
        <v>1.14</v>
      </c>
      <c r="Y673" t="n">
        <v>1</v>
      </c>
      <c r="Z673" t="n">
        <v>10</v>
      </c>
    </row>
    <row r="674">
      <c r="A674" t="n">
        <v>21</v>
      </c>
      <c r="B674" t="n">
        <v>90</v>
      </c>
      <c r="C674" t="inlineStr">
        <is>
          <t xml:space="preserve">CONCLUIDO	</t>
        </is>
      </c>
      <c r="D674" t="n">
        <v>3.5028</v>
      </c>
      <c r="E674" t="n">
        <v>28.55</v>
      </c>
      <c r="F674" t="n">
        <v>24.78</v>
      </c>
      <c r="G674" t="n">
        <v>39.12</v>
      </c>
      <c r="H674" t="n">
        <v>0.6</v>
      </c>
      <c r="I674" t="n">
        <v>38</v>
      </c>
      <c r="J674" t="n">
        <v>184.57</v>
      </c>
      <c r="K674" t="n">
        <v>52.44</v>
      </c>
      <c r="L674" t="n">
        <v>6.25</v>
      </c>
      <c r="M674" t="n">
        <v>36</v>
      </c>
      <c r="N674" t="n">
        <v>35.88</v>
      </c>
      <c r="O674" t="n">
        <v>22997.88</v>
      </c>
      <c r="P674" t="n">
        <v>322.57</v>
      </c>
      <c r="Q674" t="n">
        <v>452.63</v>
      </c>
      <c r="R674" t="n">
        <v>96.5</v>
      </c>
      <c r="S674" t="n">
        <v>57.64</v>
      </c>
      <c r="T674" t="n">
        <v>17197.18</v>
      </c>
      <c r="U674" t="n">
        <v>0.6</v>
      </c>
      <c r="V674" t="n">
        <v>0.86</v>
      </c>
      <c r="W674" t="n">
        <v>6.86</v>
      </c>
      <c r="X674" t="n">
        <v>1.05</v>
      </c>
      <c r="Y674" t="n">
        <v>1</v>
      </c>
      <c r="Z674" t="n">
        <v>10</v>
      </c>
    </row>
    <row r="675">
      <c r="A675" t="n">
        <v>22</v>
      </c>
      <c r="B675" t="n">
        <v>90</v>
      </c>
      <c r="C675" t="inlineStr">
        <is>
          <t xml:space="preserve">CONCLUIDO	</t>
        </is>
      </c>
      <c r="D675" t="n">
        <v>3.5084</v>
      </c>
      <c r="E675" t="n">
        <v>28.5</v>
      </c>
      <c r="F675" t="n">
        <v>24.77</v>
      </c>
      <c r="G675" t="n">
        <v>40.16</v>
      </c>
      <c r="H675" t="n">
        <v>0.62</v>
      </c>
      <c r="I675" t="n">
        <v>37</v>
      </c>
      <c r="J675" t="n">
        <v>184.95</v>
      </c>
      <c r="K675" t="n">
        <v>52.44</v>
      </c>
      <c r="L675" t="n">
        <v>6.5</v>
      </c>
      <c r="M675" t="n">
        <v>35</v>
      </c>
      <c r="N675" t="n">
        <v>36.01</v>
      </c>
      <c r="O675" t="n">
        <v>23044.38</v>
      </c>
      <c r="P675" t="n">
        <v>322.24</v>
      </c>
      <c r="Q675" t="n">
        <v>452.61</v>
      </c>
      <c r="R675" t="n">
        <v>96.56</v>
      </c>
      <c r="S675" t="n">
        <v>57.64</v>
      </c>
      <c r="T675" t="n">
        <v>17233.54</v>
      </c>
      <c r="U675" t="n">
        <v>0.6</v>
      </c>
      <c r="V675" t="n">
        <v>0.86</v>
      </c>
      <c r="W675" t="n">
        <v>6.85</v>
      </c>
      <c r="X675" t="n">
        <v>1.04</v>
      </c>
      <c r="Y675" t="n">
        <v>1</v>
      </c>
      <c r="Z675" t="n">
        <v>10</v>
      </c>
    </row>
    <row r="676">
      <c r="A676" t="n">
        <v>23</v>
      </c>
      <c r="B676" t="n">
        <v>90</v>
      </c>
      <c r="C676" t="inlineStr">
        <is>
          <t xml:space="preserve">CONCLUIDO	</t>
        </is>
      </c>
      <c r="D676" t="n">
        <v>3.5154</v>
      </c>
      <c r="E676" t="n">
        <v>28.45</v>
      </c>
      <c r="F676" t="n">
        <v>24.75</v>
      </c>
      <c r="G676" t="n">
        <v>41.24</v>
      </c>
      <c r="H676" t="n">
        <v>0.65</v>
      </c>
      <c r="I676" t="n">
        <v>36</v>
      </c>
      <c r="J676" t="n">
        <v>185.33</v>
      </c>
      <c r="K676" t="n">
        <v>52.44</v>
      </c>
      <c r="L676" t="n">
        <v>6.75</v>
      </c>
      <c r="M676" t="n">
        <v>34</v>
      </c>
      <c r="N676" t="n">
        <v>36.13</v>
      </c>
      <c r="O676" t="n">
        <v>23090.91</v>
      </c>
      <c r="P676" t="n">
        <v>321.68</v>
      </c>
      <c r="Q676" t="n">
        <v>452.73</v>
      </c>
      <c r="R676" t="n">
        <v>95.45</v>
      </c>
      <c r="S676" t="n">
        <v>57.64</v>
      </c>
      <c r="T676" t="n">
        <v>16683</v>
      </c>
      <c r="U676" t="n">
        <v>0.6</v>
      </c>
      <c r="V676" t="n">
        <v>0.86</v>
      </c>
      <c r="W676" t="n">
        <v>6.86</v>
      </c>
      <c r="X676" t="n">
        <v>1.02</v>
      </c>
      <c r="Y676" t="n">
        <v>1</v>
      </c>
      <c r="Z676" t="n">
        <v>10</v>
      </c>
    </row>
    <row r="677">
      <c r="A677" t="n">
        <v>24</v>
      </c>
      <c r="B677" t="n">
        <v>90</v>
      </c>
      <c r="C677" t="inlineStr">
        <is>
          <t xml:space="preserve">CONCLUIDO	</t>
        </is>
      </c>
      <c r="D677" t="n">
        <v>3.5355</v>
      </c>
      <c r="E677" t="n">
        <v>28.28</v>
      </c>
      <c r="F677" t="n">
        <v>24.65</v>
      </c>
      <c r="G677" t="n">
        <v>43.51</v>
      </c>
      <c r="H677" t="n">
        <v>0.67</v>
      </c>
      <c r="I677" t="n">
        <v>34</v>
      </c>
      <c r="J677" t="n">
        <v>185.7</v>
      </c>
      <c r="K677" t="n">
        <v>52.44</v>
      </c>
      <c r="L677" t="n">
        <v>7</v>
      </c>
      <c r="M677" t="n">
        <v>32</v>
      </c>
      <c r="N677" t="n">
        <v>36.26</v>
      </c>
      <c r="O677" t="n">
        <v>23137.49</v>
      </c>
      <c r="P677" t="n">
        <v>320.11</v>
      </c>
      <c r="Q677" t="n">
        <v>452.61</v>
      </c>
      <c r="R677" t="n">
        <v>92.51000000000001</v>
      </c>
      <c r="S677" t="n">
        <v>57.64</v>
      </c>
      <c r="T677" t="n">
        <v>15225.07</v>
      </c>
      <c r="U677" t="n">
        <v>0.62</v>
      </c>
      <c r="V677" t="n">
        <v>0.86</v>
      </c>
      <c r="W677" t="n">
        <v>6.85</v>
      </c>
      <c r="X677" t="n">
        <v>0.93</v>
      </c>
      <c r="Y677" t="n">
        <v>1</v>
      </c>
      <c r="Z677" t="n">
        <v>10</v>
      </c>
    </row>
    <row r="678">
      <c r="A678" t="n">
        <v>25</v>
      </c>
      <c r="B678" t="n">
        <v>90</v>
      </c>
      <c r="C678" t="inlineStr">
        <is>
          <t xml:space="preserve">CONCLUIDO	</t>
        </is>
      </c>
      <c r="D678" t="n">
        <v>3.5405</v>
      </c>
      <c r="E678" t="n">
        <v>28.24</v>
      </c>
      <c r="F678" t="n">
        <v>24.65</v>
      </c>
      <c r="G678" t="n">
        <v>44.82</v>
      </c>
      <c r="H678" t="n">
        <v>0.6899999999999999</v>
      </c>
      <c r="I678" t="n">
        <v>33</v>
      </c>
      <c r="J678" t="n">
        <v>186.08</v>
      </c>
      <c r="K678" t="n">
        <v>52.44</v>
      </c>
      <c r="L678" t="n">
        <v>7.25</v>
      </c>
      <c r="M678" t="n">
        <v>31</v>
      </c>
      <c r="N678" t="n">
        <v>36.39</v>
      </c>
      <c r="O678" t="n">
        <v>23184.11</v>
      </c>
      <c r="P678" t="n">
        <v>319.89</v>
      </c>
      <c r="Q678" t="n">
        <v>452.6</v>
      </c>
      <c r="R678" t="n">
        <v>92.40000000000001</v>
      </c>
      <c r="S678" t="n">
        <v>57.64</v>
      </c>
      <c r="T678" t="n">
        <v>15173.64</v>
      </c>
      <c r="U678" t="n">
        <v>0.62</v>
      </c>
      <c r="V678" t="n">
        <v>0.86</v>
      </c>
      <c r="W678" t="n">
        <v>6.85</v>
      </c>
      <c r="X678" t="n">
        <v>0.92</v>
      </c>
      <c r="Y678" t="n">
        <v>1</v>
      </c>
      <c r="Z678" t="n">
        <v>10</v>
      </c>
    </row>
    <row r="679">
      <c r="A679" t="n">
        <v>26</v>
      </c>
      <c r="B679" t="n">
        <v>90</v>
      </c>
      <c r="C679" t="inlineStr">
        <is>
          <t xml:space="preserve">CONCLUIDO	</t>
        </is>
      </c>
      <c r="D679" t="n">
        <v>3.5481</v>
      </c>
      <c r="E679" t="n">
        <v>28.18</v>
      </c>
      <c r="F679" t="n">
        <v>24.63</v>
      </c>
      <c r="G679" t="n">
        <v>46.17</v>
      </c>
      <c r="H679" t="n">
        <v>0.71</v>
      </c>
      <c r="I679" t="n">
        <v>32</v>
      </c>
      <c r="J679" t="n">
        <v>186.46</v>
      </c>
      <c r="K679" t="n">
        <v>52.44</v>
      </c>
      <c r="L679" t="n">
        <v>7.5</v>
      </c>
      <c r="M679" t="n">
        <v>30</v>
      </c>
      <c r="N679" t="n">
        <v>36.52</v>
      </c>
      <c r="O679" t="n">
        <v>23230.78</v>
      </c>
      <c r="P679" t="n">
        <v>319.24</v>
      </c>
      <c r="Q679" t="n">
        <v>452.65</v>
      </c>
      <c r="R679" t="n">
        <v>91.77</v>
      </c>
      <c r="S679" t="n">
        <v>57.64</v>
      </c>
      <c r="T679" t="n">
        <v>14864.85</v>
      </c>
      <c r="U679" t="n">
        <v>0.63</v>
      </c>
      <c r="V679" t="n">
        <v>0.86</v>
      </c>
      <c r="W679" t="n">
        <v>6.84</v>
      </c>
      <c r="X679" t="n">
        <v>0.9</v>
      </c>
      <c r="Y679" t="n">
        <v>1</v>
      </c>
      <c r="Z679" t="n">
        <v>10</v>
      </c>
    </row>
    <row r="680">
      <c r="A680" t="n">
        <v>27</v>
      </c>
      <c r="B680" t="n">
        <v>90</v>
      </c>
      <c r="C680" t="inlineStr">
        <is>
          <t xml:space="preserve">CONCLUIDO	</t>
        </is>
      </c>
      <c r="D680" t="n">
        <v>3.5572</v>
      </c>
      <c r="E680" t="n">
        <v>28.11</v>
      </c>
      <c r="F680" t="n">
        <v>24.59</v>
      </c>
      <c r="G680" t="n">
        <v>47.59</v>
      </c>
      <c r="H680" t="n">
        <v>0.74</v>
      </c>
      <c r="I680" t="n">
        <v>31</v>
      </c>
      <c r="J680" t="n">
        <v>186.84</v>
      </c>
      <c r="K680" t="n">
        <v>52.44</v>
      </c>
      <c r="L680" t="n">
        <v>7.75</v>
      </c>
      <c r="M680" t="n">
        <v>29</v>
      </c>
      <c r="N680" t="n">
        <v>36.65</v>
      </c>
      <c r="O680" t="n">
        <v>23277.49</v>
      </c>
      <c r="P680" t="n">
        <v>318.52</v>
      </c>
      <c r="Q680" t="n">
        <v>452.66</v>
      </c>
      <c r="R680" t="n">
        <v>90.52</v>
      </c>
      <c r="S680" t="n">
        <v>57.64</v>
      </c>
      <c r="T680" t="n">
        <v>14244.25</v>
      </c>
      <c r="U680" t="n">
        <v>0.64</v>
      </c>
      <c r="V680" t="n">
        <v>0.86</v>
      </c>
      <c r="W680" t="n">
        <v>6.84</v>
      </c>
      <c r="X680" t="n">
        <v>0.86</v>
      </c>
      <c r="Y680" t="n">
        <v>1</v>
      </c>
      <c r="Z680" t="n">
        <v>10</v>
      </c>
    </row>
    <row r="681">
      <c r="A681" t="n">
        <v>28</v>
      </c>
      <c r="B681" t="n">
        <v>90</v>
      </c>
      <c r="C681" t="inlineStr">
        <is>
          <t xml:space="preserve">CONCLUIDO	</t>
        </is>
      </c>
      <c r="D681" t="n">
        <v>3.5644</v>
      </c>
      <c r="E681" t="n">
        <v>28.06</v>
      </c>
      <c r="F681" t="n">
        <v>24.57</v>
      </c>
      <c r="G681" t="n">
        <v>49.14</v>
      </c>
      <c r="H681" t="n">
        <v>0.76</v>
      </c>
      <c r="I681" t="n">
        <v>30</v>
      </c>
      <c r="J681" t="n">
        <v>187.22</v>
      </c>
      <c r="K681" t="n">
        <v>52.44</v>
      </c>
      <c r="L681" t="n">
        <v>8</v>
      </c>
      <c r="M681" t="n">
        <v>28</v>
      </c>
      <c r="N681" t="n">
        <v>36.78</v>
      </c>
      <c r="O681" t="n">
        <v>23324.24</v>
      </c>
      <c r="P681" t="n">
        <v>318.18</v>
      </c>
      <c r="Q681" t="n">
        <v>452.61</v>
      </c>
      <c r="R681" t="n">
        <v>89.8</v>
      </c>
      <c r="S681" t="n">
        <v>57.64</v>
      </c>
      <c r="T681" t="n">
        <v>13889.81</v>
      </c>
      <c r="U681" t="n">
        <v>0.64</v>
      </c>
      <c r="V681" t="n">
        <v>0.86</v>
      </c>
      <c r="W681" t="n">
        <v>6.84</v>
      </c>
      <c r="X681" t="n">
        <v>0.84</v>
      </c>
      <c r="Y681" t="n">
        <v>1</v>
      </c>
      <c r="Z681" t="n">
        <v>10</v>
      </c>
    </row>
    <row r="682">
      <c r="A682" t="n">
        <v>29</v>
      </c>
      <c r="B682" t="n">
        <v>90</v>
      </c>
      <c r="C682" t="inlineStr">
        <is>
          <t xml:space="preserve">CONCLUIDO	</t>
        </is>
      </c>
      <c r="D682" t="n">
        <v>3.5721</v>
      </c>
      <c r="E682" t="n">
        <v>27.99</v>
      </c>
      <c r="F682" t="n">
        <v>24.54</v>
      </c>
      <c r="G682" t="n">
        <v>50.78</v>
      </c>
      <c r="H682" t="n">
        <v>0.78</v>
      </c>
      <c r="I682" t="n">
        <v>29</v>
      </c>
      <c r="J682" t="n">
        <v>187.6</v>
      </c>
      <c r="K682" t="n">
        <v>52.44</v>
      </c>
      <c r="L682" t="n">
        <v>8.25</v>
      </c>
      <c r="M682" t="n">
        <v>27</v>
      </c>
      <c r="N682" t="n">
        <v>36.9</v>
      </c>
      <c r="O682" t="n">
        <v>23371.04</v>
      </c>
      <c r="P682" t="n">
        <v>317.19</v>
      </c>
      <c r="Q682" t="n">
        <v>452.66</v>
      </c>
      <c r="R682" t="n">
        <v>88.97</v>
      </c>
      <c r="S682" t="n">
        <v>57.64</v>
      </c>
      <c r="T682" t="n">
        <v>13476.65</v>
      </c>
      <c r="U682" t="n">
        <v>0.65</v>
      </c>
      <c r="V682" t="n">
        <v>0.86</v>
      </c>
      <c r="W682" t="n">
        <v>6.84</v>
      </c>
      <c r="X682" t="n">
        <v>0.82</v>
      </c>
      <c r="Y682" t="n">
        <v>1</v>
      </c>
      <c r="Z682" t="n">
        <v>10</v>
      </c>
    </row>
    <row r="683">
      <c r="A683" t="n">
        <v>30</v>
      </c>
      <c r="B683" t="n">
        <v>90</v>
      </c>
      <c r="C683" t="inlineStr">
        <is>
          <t xml:space="preserve">CONCLUIDO	</t>
        </is>
      </c>
      <c r="D683" t="n">
        <v>3.5842</v>
      </c>
      <c r="E683" t="n">
        <v>27.9</v>
      </c>
      <c r="F683" t="n">
        <v>24.48</v>
      </c>
      <c r="G683" t="n">
        <v>52.47</v>
      </c>
      <c r="H683" t="n">
        <v>0.8</v>
      </c>
      <c r="I683" t="n">
        <v>28</v>
      </c>
      <c r="J683" t="n">
        <v>187.98</v>
      </c>
      <c r="K683" t="n">
        <v>52.44</v>
      </c>
      <c r="L683" t="n">
        <v>8.5</v>
      </c>
      <c r="M683" t="n">
        <v>26</v>
      </c>
      <c r="N683" t="n">
        <v>37.03</v>
      </c>
      <c r="O683" t="n">
        <v>23417.88</v>
      </c>
      <c r="P683" t="n">
        <v>316.24</v>
      </c>
      <c r="Q683" t="n">
        <v>452.61</v>
      </c>
      <c r="R683" t="n">
        <v>87.06</v>
      </c>
      <c r="S683" t="n">
        <v>57.64</v>
      </c>
      <c r="T683" t="n">
        <v>12530.31</v>
      </c>
      <c r="U683" t="n">
        <v>0.66</v>
      </c>
      <c r="V683" t="n">
        <v>0.87</v>
      </c>
      <c r="W683" t="n">
        <v>6.84</v>
      </c>
      <c r="X683" t="n">
        <v>0.76</v>
      </c>
      <c r="Y683" t="n">
        <v>1</v>
      </c>
      <c r="Z683" t="n">
        <v>10</v>
      </c>
    </row>
    <row r="684">
      <c r="A684" t="n">
        <v>31</v>
      </c>
      <c r="B684" t="n">
        <v>90</v>
      </c>
      <c r="C684" t="inlineStr">
        <is>
          <t xml:space="preserve">CONCLUIDO	</t>
        </is>
      </c>
      <c r="D684" t="n">
        <v>3.5893</v>
      </c>
      <c r="E684" t="n">
        <v>27.86</v>
      </c>
      <c r="F684" t="n">
        <v>24.48</v>
      </c>
      <c r="G684" t="n">
        <v>54.4</v>
      </c>
      <c r="H684" t="n">
        <v>0.82</v>
      </c>
      <c r="I684" t="n">
        <v>27</v>
      </c>
      <c r="J684" t="n">
        <v>188.36</v>
      </c>
      <c r="K684" t="n">
        <v>52.44</v>
      </c>
      <c r="L684" t="n">
        <v>8.75</v>
      </c>
      <c r="M684" t="n">
        <v>25</v>
      </c>
      <c r="N684" t="n">
        <v>37.16</v>
      </c>
      <c r="O684" t="n">
        <v>23464.76</v>
      </c>
      <c r="P684" t="n">
        <v>315.88</v>
      </c>
      <c r="Q684" t="n">
        <v>452.65</v>
      </c>
      <c r="R684" t="n">
        <v>86.88</v>
      </c>
      <c r="S684" t="n">
        <v>57.64</v>
      </c>
      <c r="T684" t="n">
        <v>12443.56</v>
      </c>
      <c r="U684" t="n">
        <v>0.66</v>
      </c>
      <c r="V684" t="n">
        <v>0.87</v>
      </c>
      <c r="W684" t="n">
        <v>6.84</v>
      </c>
      <c r="X684" t="n">
        <v>0.75</v>
      </c>
      <c r="Y684" t="n">
        <v>1</v>
      </c>
      <c r="Z684" t="n">
        <v>10</v>
      </c>
    </row>
    <row r="685">
      <c r="A685" t="n">
        <v>32</v>
      </c>
      <c r="B685" t="n">
        <v>90</v>
      </c>
      <c r="C685" t="inlineStr">
        <is>
          <t xml:space="preserve">CONCLUIDO	</t>
        </is>
      </c>
      <c r="D685" t="n">
        <v>3.5898</v>
      </c>
      <c r="E685" t="n">
        <v>27.86</v>
      </c>
      <c r="F685" t="n">
        <v>24.48</v>
      </c>
      <c r="G685" t="n">
        <v>54.39</v>
      </c>
      <c r="H685" t="n">
        <v>0.85</v>
      </c>
      <c r="I685" t="n">
        <v>27</v>
      </c>
      <c r="J685" t="n">
        <v>188.74</v>
      </c>
      <c r="K685" t="n">
        <v>52.44</v>
      </c>
      <c r="L685" t="n">
        <v>9</v>
      </c>
      <c r="M685" t="n">
        <v>25</v>
      </c>
      <c r="N685" t="n">
        <v>37.3</v>
      </c>
      <c r="O685" t="n">
        <v>23511.69</v>
      </c>
      <c r="P685" t="n">
        <v>315.33</v>
      </c>
      <c r="Q685" t="n">
        <v>452.68</v>
      </c>
      <c r="R685" t="n">
        <v>86.86</v>
      </c>
      <c r="S685" t="n">
        <v>57.64</v>
      </c>
      <c r="T685" t="n">
        <v>12433.72</v>
      </c>
      <c r="U685" t="n">
        <v>0.66</v>
      </c>
      <c r="V685" t="n">
        <v>0.87</v>
      </c>
      <c r="W685" t="n">
        <v>6.84</v>
      </c>
      <c r="X685" t="n">
        <v>0.75</v>
      </c>
      <c r="Y685" t="n">
        <v>1</v>
      </c>
      <c r="Z685" t="n">
        <v>10</v>
      </c>
    </row>
    <row r="686">
      <c r="A686" t="n">
        <v>33</v>
      </c>
      <c r="B686" t="n">
        <v>90</v>
      </c>
      <c r="C686" t="inlineStr">
        <is>
          <t xml:space="preserve">CONCLUIDO	</t>
        </is>
      </c>
      <c r="D686" t="n">
        <v>3.5985</v>
      </c>
      <c r="E686" t="n">
        <v>27.79</v>
      </c>
      <c r="F686" t="n">
        <v>24.44</v>
      </c>
      <c r="G686" t="n">
        <v>56.41</v>
      </c>
      <c r="H686" t="n">
        <v>0.87</v>
      </c>
      <c r="I686" t="n">
        <v>26</v>
      </c>
      <c r="J686" t="n">
        <v>189.12</v>
      </c>
      <c r="K686" t="n">
        <v>52.44</v>
      </c>
      <c r="L686" t="n">
        <v>9.25</v>
      </c>
      <c r="M686" t="n">
        <v>24</v>
      </c>
      <c r="N686" t="n">
        <v>37.43</v>
      </c>
      <c r="O686" t="n">
        <v>23558.67</v>
      </c>
      <c r="P686" t="n">
        <v>314.58</v>
      </c>
      <c r="Q686" t="n">
        <v>452.59</v>
      </c>
      <c r="R686" t="n">
        <v>85.86</v>
      </c>
      <c r="S686" t="n">
        <v>57.64</v>
      </c>
      <c r="T686" t="n">
        <v>11938.12</v>
      </c>
      <c r="U686" t="n">
        <v>0.67</v>
      </c>
      <c r="V686" t="n">
        <v>0.87</v>
      </c>
      <c r="W686" t="n">
        <v>6.83</v>
      </c>
      <c r="X686" t="n">
        <v>0.72</v>
      </c>
      <c r="Y686" t="n">
        <v>1</v>
      </c>
      <c r="Z686" t="n">
        <v>10</v>
      </c>
    </row>
    <row r="687">
      <c r="A687" t="n">
        <v>34</v>
      </c>
      <c r="B687" t="n">
        <v>90</v>
      </c>
      <c r="C687" t="inlineStr">
        <is>
          <t xml:space="preserve">CONCLUIDO	</t>
        </is>
      </c>
      <c r="D687" t="n">
        <v>3.6077</v>
      </c>
      <c r="E687" t="n">
        <v>27.72</v>
      </c>
      <c r="F687" t="n">
        <v>24.41</v>
      </c>
      <c r="G687" t="n">
        <v>58.58</v>
      </c>
      <c r="H687" t="n">
        <v>0.89</v>
      </c>
      <c r="I687" t="n">
        <v>25</v>
      </c>
      <c r="J687" t="n">
        <v>189.5</v>
      </c>
      <c r="K687" t="n">
        <v>52.44</v>
      </c>
      <c r="L687" t="n">
        <v>9.5</v>
      </c>
      <c r="M687" t="n">
        <v>23</v>
      </c>
      <c r="N687" t="n">
        <v>37.56</v>
      </c>
      <c r="O687" t="n">
        <v>23605.68</v>
      </c>
      <c r="P687" t="n">
        <v>313.94</v>
      </c>
      <c r="Q687" t="n">
        <v>452.61</v>
      </c>
      <c r="R687" t="n">
        <v>84.81</v>
      </c>
      <c r="S687" t="n">
        <v>57.64</v>
      </c>
      <c r="T687" t="n">
        <v>11417.19</v>
      </c>
      <c r="U687" t="n">
        <v>0.68</v>
      </c>
      <c r="V687" t="n">
        <v>0.87</v>
      </c>
      <c r="W687" t="n">
        <v>6.83</v>
      </c>
      <c r="X687" t="n">
        <v>0.68</v>
      </c>
      <c r="Y687" t="n">
        <v>1</v>
      </c>
      <c r="Z687" t="n">
        <v>10</v>
      </c>
    </row>
    <row r="688">
      <c r="A688" t="n">
        <v>35</v>
      </c>
      <c r="B688" t="n">
        <v>90</v>
      </c>
      <c r="C688" t="inlineStr">
        <is>
          <t xml:space="preserve">CONCLUIDO	</t>
        </is>
      </c>
      <c r="D688" t="n">
        <v>3.617</v>
      </c>
      <c r="E688" t="n">
        <v>27.65</v>
      </c>
      <c r="F688" t="n">
        <v>24.37</v>
      </c>
      <c r="G688" t="n">
        <v>60.93</v>
      </c>
      <c r="H688" t="n">
        <v>0.91</v>
      </c>
      <c r="I688" t="n">
        <v>24</v>
      </c>
      <c r="J688" t="n">
        <v>189.88</v>
      </c>
      <c r="K688" t="n">
        <v>52.44</v>
      </c>
      <c r="L688" t="n">
        <v>9.75</v>
      </c>
      <c r="M688" t="n">
        <v>22</v>
      </c>
      <c r="N688" t="n">
        <v>37.69</v>
      </c>
      <c r="O688" t="n">
        <v>23652.75</v>
      </c>
      <c r="P688" t="n">
        <v>313.34</v>
      </c>
      <c r="Q688" t="n">
        <v>452.58</v>
      </c>
      <c r="R688" t="n">
        <v>83.16</v>
      </c>
      <c r="S688" t="n">
        <v>57.64</v>
      </c>
      <c r="T688" t="n">
        <v>10597.68</v>
      </c>
      <c r="U688" t="n">
        <v>0.6899999999999999</v>
      </c>
      <c r="V688" t="n">
        <v>0.87</v>
      </c>
      <c r="W688" t="n">
        <v>6.84</v>
      </c>
      <c r="X688" t="n">
        <v>0.65</v>
      </c>
      <c r="Y688" t="n">
        <v>1</v>
      </c>
      <c r="Z688" t="n">
        <v>10</v>
      </c>
    </row>
    <row r="689">
      <c r="A689" t="n">
        <v>36</v>
      </c>
      <c r="B689" t="n">
        <v>90</v>
      </c>
      <c r="C689" t="inlineStr">
        <is>
          <t xml:space="preserve">CONCLUIDO	</t>
        </is>
      </c>
      <c r="D689" t="n">
        <v>3.6153</v>
      </c>
      <c r="E689" t="n">
        <v>27.66</v>
      </c>
      <c r="F689" t="n">
        <v>24.39</v>
      </c>
      <c r="G689" t="n">
        <v>60.97</v>
      </c>
      <c r="H689" t="n">
        <v>0.93</v>
      </c>
      <c r="I689" t="n">
        <v>24</v>
      </c>
      <c r="J689" t="n">
        <v>190.26</v>
      </c>
      <c r="K689" t="n">
        <v>52.44</v>
      </c>
      <c r="L689" t="n">
        <v>10</v>
      </c>
      <c r="M689" t="n">
        <v>22</v>
      </c>
      <c r="N689" t="n">
        <v>37.82</v>
      </c>
      <c r="O689" t="n">
        <v>23699.85</v>
      </c>
      <c r="P689" t="n">
        <v>313.22</v>
      </c>
      <c r="Q689" t="n">
        <v>452.66</v>
      </c>
      <c r="R689" t="n">
        <v>83.95999999999999</v>
      </c>
      <c r="S689" t="n">
        <v>57.64</v>
      </c>
      <c r="T689" t="n">
        <v>10998.09</v>
      </c>
      <c r="U689" t="n">
        <v>0.6899999999999999</v>
      </c>
      <c r="V689" t="n">
        <v>0.87</v>
      </c>
      <c r="W689" t="n">
        <v>6.83</v>
      </c>
      <c r="X689" t="n">
        <v>0.66</v>
      </c>
      <c r="Y689" t="n">
        <v>1</v>
      </c>
      <c r="Z689" t="n">
        <v>10</v>
      </c>
    </row>
    <row r="690">
      <c r="A690" t="n">
        <v>37</v>
      </c>
      <c r="B690" t="n">
        <v>90</v>
      </c>
      <c r="C690" t="inlineStr">
        <is>
          <t xml:space="preserve">CONCLUIDO	</t>
        </is>
      </c>
      <c r="D690" t="n">
        <v>3.6254</v>
      </c>
      <c r="E690" t="n">
        <v>27.58</v>
      </c>
      <c r="F690" t="n">
        <v>24.34</v>
      </c>
      <c r="G690" t="n">
        <v>63.51</v>
      </c>
      <c r="H690" t="n">
        <v>0.95</v>
      </c>
      <c r="I690" t="n">
        <v>23</v>
      </c>
      <c r="J690" t="n">
        <v>190.65</v>
      </c>
      <c r="K690" t="n">
        <v>52.44</v>
      </c>
      <c r="L690" t="n">
        <v>10.25</v>
      </c>
      <c r="M690" t="n">
        <v>21</v>
      </c>
      <c r="N690" t="n">
        <v>37.95</v>
      </c>
      <c r="O690" t="n">
        <v>23747</v>
      </c>
      <c r="P690" t="n">
        <v>312.34</v>
      </c>
      <c r="Q690" t="n">
        <v>452.57</v>
      </c>
      <c r="R690" t="n">
        <v>82.44</v>
      </c>
      <c r="S690" t="n">
        <v>57.64</v>
      </c>
      <c r="T690" t="n">
        <v>10241.13</v>
      </c>
      <c r="U690" t="n">
        <v>0.7</v>
      </c>
      <c r="V690" t="n">
        <v>0.87</v>
      </c>
      <c r="W690" t="n">
        <v>6.83</v>
      </c>
      <c r="X690" t="n">
        <v>0.62</v>
      </c>
      <c r="Y690" t="n">
        <v>1</v>
      </c>
      <c r="Z690" t="n">
        <v>10</v>
      </c>
    </row>
    <row r="691">
      <c r="A691" t="n">
        <v>38</v>
      </c>
      <c r="B691" t="n">
        <v>90</v>
      </c>
      <c r="C691" t="inlineStr">
        <is>
          <t xml:space="preserve">CONCLUIDO	</t>
        </is>
      </c>
      <c r="D691" t="n">
        <v>3.6248</v>
      </c>
      <c r="E691" t="n">
        <v>27.59</v>
      </c>
      <c r="F691" t="n">
        <v>24.35</v>
      </c>
      <c r="G691" t="n">
        <v>63.52</v>
      </c>
      <c r="H691" t="n">
        <v>0.98</v>
      </c>
      <c r="I691" t="n">
        <v>23</v>
      </c>
      <c r="J691" t="n">
        <v>191.03</v>
      </c>
      <c r="K691" t="n">
        <v>52.44</v>
      </c>
      <c r="L691" t="n">
        <v>10.5</v>
      </c>
      <c r="M691" t="n">
        <v>21</v>
      </c>
      <c r="N691" t="n">
        <v>38.09</v>
      </c>
      <c r="O691" t="n">
        <v>23794.2</v>
      </c>
      <c r="P691" t="n">
        <v>312.09</v>
      </c>
      <c r="Q691" t="n">
        <v>452.65</v>
      </c>
      <c r="R691" t="n">
        <v>82.33</v>
      </c>
      <c r="S691" t="n">
        <v>57.64</v>
      </c>
      <c r="T691" t="n">
        <v>10186.65</v>
      </c>
      <c r="U691" t="n">
        <v>0.7</v>
      </c>
      <c r="V691" t="n">
        <v>0.87</v>
      </c>
      <c r="W691" t="n">
        <v>6.84</v>
      </c>
      <c r="X691" t="n">
        <v>0.62</v>
      </c>
      <c r="Y691" t="n">
        <v>1</v>
      </c>
      <c r="Z691" t="n">
        <v>10</v>
      </c>
    </row>
    <row r="692">
      <c r="A692" t="n">
        <v>39</v>
      </c>
      <c r="B692" t="n">
        <v>90</v>
      </c>
      <c r="C692" t="inlineStr">
        <is>
          <t xml:space="preserve">CONCLUIDO	</t>
        </is>
      </c>
      <c r="D692" t="n">
        <v>3.6333</v>
      </c>
      <c r="E692" t="n">
        <v>27.52</v>
      </c>
      <c r="F692" t="n">
        <v>24.32</v>
      </c>
      <c r="G692" t="n">
        <v>66.33</v>
      </c>
      <c r="H692" t="n">
        <v>1</v>
      </c>
      <c r="I692" t="n">
        <v>22</v>
      </c>
      <c r="J692" t="n">
        <v>191.41</v>
      </c>
      <c r="K692" t="n">
        <v>52.44</v>
      </c>
      <c r="L692" t="n">
        <v>10.75</v>
      </c>
      <c r="M692" t="n">
        <v>20</v>
      </c>
      <c r="N692" t="n">
        <v>38.22</v>
      </c>
      <c r="O692" t="n">
        <v>23841.44</v>
      </c>
      <c r="P692" t="n">
        <v>311.59</v>
      </c>
      <c r="Q692" t="n">
        <v>452.56</v>
      </c>
      <c r="R692" t="n">
        <v>81.73999999999999</v>
      </c>
      <c r="S692" t="n">
        <v>57.64</v>
      </c>
      <c r="T692" t="n">
        <v>9898.690000000001</v>
      </c>
      <c r="U692" t="n">
        <v>0.71</v>
      </c>
      <c r="V692" t="n">
        <v>0.87</v>
      </c>
      <c r="W692" t="n">
        <v>6.83</v>
      </c>
      <c r="X692" t="n">
        <v>0.6</v>
      </c>
      <c r="Y692" t="n">
        <v>1</v>
      </c>
      <c r="Z692" t="n">
        <v>10</v>
      </c>
    </row>
    <row r="693">
      <c r="A693" t="n">
        <v>40</v>
      </c>
      <c r="B693" t="n">
        <v>90</v>
      </c>
      <c r="C693" t="inlineStr">
        <is>
          <t xml:space="preserve">CONCLUIDO	</t>
        </is>
      </c>
      <c r="D693" t="n">
        <v>3.6324</v>
      </c>
      <c r="E693" t="n">
        <v>27.53</v>
      </c>
      <c r="F693" t="n">
        <v>24.33</v>
      </c>
      <c r="G693" t="n">
        <v>66.34999999999999</v>
      </c>
      <c r="H693" t="n">
        <v>1.02</v>
      </c>
      <c r="I693" t="n">
        <v>22</v>
      </c>
      <c r="J693" t="n">
        <v>191.79</v>
      </c>
      <c r="K693" t="n">
        <v>52.44</v>
      </c>
      <c r="L693" t="n">
        <v>11</v>
      </c>
      <c r="M693" t="n">
        <v>20</v>
      </c>
      <c r="N693" t="n">
        <v>38.35</v>
      </c>
      <c r="O693" t="n">
        <v>23888.73</v>
      </c>
      <c r="P693" t="n">
        <v>311.34</v>
      </c>
      <c r="Q693" t="n">
        <v>452.59</v>
      </c>
      <c r="R693" t="n">
        <v>81.72</v>
      </c>
      <c r="S693" t="n">
        <v>57.64</v>
      </c>
      <c r="T693" t="n">
        <v>9890.190000000001</v>
      </c>
      <c r="U693" t="n">
        <v>0.71</v>
      </c>
      <c r="V693" t="n">
        <v>0.87</v>
      </c>
      <c r="W693" t="n">
        <v>6.83</v>
      </c>
      <c r="X693" t="n">
        <v>0.6</v>
      </c>
      <c r="Y693" t="n">
        <v>1</v>
      </c>
      <c r="Z693" t="n">
        <v>10</v>
      </c>
    </row>
    <row r="694">
      <c r="A694" t="n">
        <v>41</v>
      </c>
      <c r="B694" t="n">
        <v>90</v>
      </c>
      <c r="C694" t="inlineStr">
        <is>
          <t xml:space="preserve">CONCLUIDO	</t>
        </is>
      </c>
      <c r="D694" t="n">
        <v>3.6422</v>
      </c>
      <c r="E694" t="n">
        <v>27.46</v>
      </c>
      <c r="F694" t="n">
        <v>24.29</v>
      </c>
      <c r="G694" t="n">
        <v>69.40000000000001</v>
      </c>
      <c r="H694" t="n">
        <v>1.04</v>
      </c>
      <c r="I694" t="n">
        <v>21</v>
      </c>
      <c r="J694" t="n">
        <v>192.18</v>
      </c>
      <c r="K694" t="n">
        <v>52.44</v>
      </c>
      <c r="L694" t="n">
        <v>11.25</v>
      </c>
      <c r="M694" t="n">
        <v>19</v>
      </c>
      <c r="N694" t="n">
        <v>38.49</v>
      </c>
      <c r="O694" t="n">
        <v>23936.06</v>
      </c>
      <c r="P694" t="n">
        <v>310.6</v>
      </c>
      <c r="Q694" t="n">
        <v>452.61</v>
      </c>
      <c r="R694" t="n">
        <v>80.39</v>
      </c>
      <c r="S694" t="n">
        <v>57.64</v>
      </c>
      <c r="T694" t="n">
        <v>9228.389999999999</v>
      </c>
      <c r="U694" t="n">
        <v>0.72</v>
      </c>
      <c r="V694" t="n">
        <v>0.87</v>
      </c>
      <c r="W694" t="n">
        <v>6.84</v>
      </c>
      <c r="X694" t="n">
        <v>0.5600000000000001</v>
      </c>
      <c r="Y694" t="n">
        <v>1</v>
      </c>
      <c r="Z694" t="n">
        <v>10</v>
      </c>
    </row>
    <row r="695">
      <c r="A695" t="n">
        <v>42</v>
      </c>
      <c r="B695" t="n">
        <v>90</v>
      </c>
      <c r="C695" t="inlineStr">
        <is>
          <t xml:space="preserve">CONCLUIDO	</t>
        </is>
      </c>
      <c r="D695" t="n">
        <v>3.641</v>
      </c>
      <c r="E695" t="n">
        <v>27.47</v>
      </c>
      <c r="F695" t="n">
        <v>24.3</v>
      </c>
      <c r="G695" t="n">
        <v>69.42</v>
      </c>
      <c r="H695" t="n">
        <v>1.06</v>
      </c>
      <c r="I695" t="n">
        <v>21</v>
      </c>
      <c r="J695" t="n">
        <v>192.56</v>
      </c>
      <c r="K695" t="n">
        <v>52.44</v>
      </c>
      <c r="L695" t="n">
        <v>11.5</v>
      </c>
      <c r="M695" t="n">
        <v>19</v>
      </c>
      <c r="N695" t="n">
        <v>38.62</v>
      </c>
      <c r="O695" t="n">
        <v>23983.44</v>
      </c>
      <c r="P695" t="n">
        <v>310.59</v>
      </c>
      <c r="Q695" t="n">
        <v>452.59</v>
      </c>
      <c r="R695" t="n">
        <v>81.05</v>
      </c>
      <c r="S695" t="n">
        <v>57.64</v>
      </c>
      <c r="T695" t="n">
        <v>9558.74</v>
      </c>
      <c r="U695" t="n">
        <v>0.71</v>
      </c>
      <c r="V695" t="n">
        <v>0.87</v>
      </c>
      <c r="W695" t="n">
        <v>6.83</v>
      </c>
      <c r="X695" t="n">
        <v>0.57</v>
      </c>
      <c r="Y695" t="n">
        <v>1</v>
      </c>
      <c r="Z695" t="n">
        <v>10</v>
      </c>
    </row>
    <row r="696">
      <c r="A696" t="n">
        <v>43</v>
      </c>
      <c r="B696" t="n">
        <v>90</v>
      </c>
      <c r="C696" t="inlineStr">
        <is>
          <t xml:space="preserve">CONCLUIDO	</t>
        </is>
      </c>
      <c r="D696" t="n">
        <v>3.6502</v>
      </c>
      <c r="E696" t="n">
        <v>27.4</v>
      </c>
      <c r="F696" t="n">
        <v>24.26</v>
      </c>
      <c r="G696" t="n">
        <v>72.79000000000001</v>
      </c>
      <c r="H696" t="n">
        <v>1.08</v>
      </c>
      <c r="I696" t="n">
        <v>20</v>
      </c>
      <c r="J696" t="n">
        <v>192.95</v>
      </c>
      <c r="K696" t="n">
        <v>52.44</v>
      </c>
      <c r="L696" t="n">
        <v>11.75</v>
      </c>
      <c r="M696" t="n">
        <v>18</v>
      </c>
      <c r="N696" t="n">
        <v>38.75</v>
      </c>
      <c r="O696" t="n">
        <v>24030.86</v>
      </c>
      <c r="P696" t="n">
        <v>309.37</v>
      </c>
      <c r="Q696" t="n">
        <v>452.57</v>
      </c>
      <c r="R696" t="n">
        <v>79.93000000000001</v>
      </c>
      <c r="S696" t="n">
        <v>57.64</v>
      </c>
      <c r="T696" t="n">
        <v>9003.809999999999</v>
      </c>
      <c r="U696" t="n">
        <v>0.72</v>
      </c>
      <c r="V696" t="n">
        <v>0.87</v>
      </c>
      <c r="W696" t="n">
        <v>6.83</v>
      </c>
      <c r="X696" t="n">
        <v>0.54</v>
      </c>
      <c r="Y696" t="n">
        <v>1</v>
      </c>
      <c r="Z696" t="n">
        <v>10</v>
      </c>
    </row>
    <row r="697">
      <c r="A697" t="n">
        <v>44</v>
      </c>
      <c r="B697" t="n">
        <v>90</v>
      </c>
      <c r="C697" t="inlineStr">
        <is>
          <t xml:space="preserve">CONCLUIDO	</t>
        </is>
      </c>
      <c r="D697" t="n">
        <v>3.6496</v>
      </c>
      <c r="E697" t="n">
        <v>27.4</v>
      </c>
      <c r="F697" t="n">
        <v>24.27</v>
      </c>
      <c r="G697" t="n">
        <v>72.81</v>
      </c>
      <c r="H697" t="n">
        <v>1.1</v>
      </c>
      <c r="I697" t="n">
        <v>20</v>
      </c>
      <c r="J697" t="n">
        <v>193.33</v>
      </c>
      <c r="K697" t="n">
        <v>52.44</v>
      </c>
      <c r="L697" t="n">
        <v>12</v>
      </c>
      <c r="M697" t="n">
        <v>18</v>
      </c>
      <c r="N697" t="n">
        <v>38.89</v>
      </c>
      <c r="O697" t="n">
        <v>24078.33</v>
      </c>
      <c r="P697" t="n">
        <v>309.76</v>
      </c>
      <c r="Q697" t="n">
        <v>452.61</v>
      </c>
      <c r="R697" t="n">
        <v>80.03</v>
      </c>
      <c r="S697" t="n">
        <v>57.64</v>
      </c>
      <c r="T697" t="n">
        <v>9052.34</v>
      </c>
      <c r="U697" t="n">
        <v>0.72</v>
      </c>
      <c r="V697" t="n">
        <v>0.87</v>
      </c>
      <c r="W697" t="n">
        <v>6.83</v>
      </c>
      <c r="X697" t="n">
        <v>0.54</v>
      </c>
      <c r="Y697" t="n">
        <v>1</v>
      </c>
      <c r="Z697" t="n">
        <v>10</v>
      </c>
    </row>
    <row r="698">
      <c r="A698" t="n">
        <v>45</v>
      </c>
      <c r="B698" t="n">
        <v>90</v>
      </c>
      <c r="C698" t="inlineStr">
        <is>
          <t xml:space="preserve">CONCLUIDO	</t>
        </is>
      </c>
      <c r="D698" t="n">
        <v>3.6581</v>
      </c>
      <c r="E698" t="n">
        <v>27.34</v>
      </c>
      <c r="F698" t="n">
        <v>24.24</v>
      </c>
      <c r="G698" t="n">
        <v>76.55</v>
      </c>
      <c r="H698" t="n">
        <v>1.12</v>
      </c>
      <c r="I698" t="n">
        <v>19</v>
      </c>
      <c r="J698" t="n">
        <v>193.72</v>
      </c>
      <c r="K698" t="n">
        <v>52.44</v>
      </c>
      <c r="L698" t="n">
        <v>12.25</v>
      </c>
      <c r="M698" t="n">
        <v>17</v>
      </c>
      <c r="N698" t="n">
        <v>39.02</v>
      </c>
      <c r="O698" t="n">
        <v>24125.85</v>
      </c>
      <c r="P698" t="n">
        <v>307.91</v>
      </c>
      <c r="Q698" t="n">
        <v>452.58</v>
      </c>
      <c r="R698" t="n">
        <v>79.04000000000001</v>
      </c>
      <c r="S698" t="n">
        <v>57.64</v>
      </c>
      <c r="T698" t="n">
        <v>8561.02</v>
      </c>
      <c r="U698" t="n">
        <v>0.73</v>
      </c>
      <c r="V698" t="n">
        <v>0.87</v>
      </c>
      <c r="W698" t="n">
        <v>6.83</v>
      </c>
      <c r="X698" t="n">
        <v>0.52</v>
      </c>
      <c r="Y698" t="n">
        <v>1</v>
      </c>
      <c r="Z698" t="n">
        <v>10</v>
      </c>
    </row>
    <row r="699">
      <c r="A699" t="n">
        <v>46</v>
      </c>
      <c r="B699" t="n">
        <v>90</v>
      </c>
      <c r="C699" t="inlineStr">
        <is>
          <t xml:space="preserve">CONCLUIDO	</t>
        </is>
      </c>
      <c r="D699" t="n">
        <v>3.6594</v>
      </c>
      <c r="E699" t="n">
        <v>27.33</v>
      </c>
      <c r="F699" t="n">
        <v>24.23</v>
      </c>
      <c r="G699" t="n">
        <v>76.52</v>
      </c>
      <c r="H699" t="n">
        <v>1.14</v>
      </c>
      <c r="I699" t="n">
        <v>19</v>
      </c>
      <c r="J699" t="n">
        <v>194.1</v>
      </c>
      <c r="K699" t="n">
        <v>52.44</v>
      </c>
      <c r="L699" t="n">
        <v>12.5</v>
      </c>
      <c r="M699" t="n">
        <v>17</v>
      </c>
      <c r="N699" t="n">
        <v>39.16</v>
      </c>
      <c r="O699" t="n">
        <v>24173.41</v>
      </c>
      <c r="P699" t="n">
        <v>308.12</v>
      </c>
      <c r="Q699" t="n">
        <v>452.57</v>
      </c>
      <c r="R699" t="n">
        <v>78.88</v>
      </c>
      <c r="S699" t="n">
        <v>57.64</v>
      </c>
      <c r="T699" t="n">
        <v>8481.540000000001</v>
      </c>
      <c r="U699" t="n">
        <v>0.73</v>
      </c>
      <c r="V699" t="n">
        <v>0.88</v>
      </c>
      <c r="W699" t="n">
        <v>6.82</v>
      </c>
      <c r="X699" t="n">
        <v>0.51</v>
      </c>
      <c r="Y699" t="n">
        <v>1</v>
      </c>
      <c r="Z699" t="n">
        <v>10</v>
      </c>
    </row>
    <row r="700">
      <c r="A700" t="n">
        <v>47</v>
      </c>
      <c r="B700" t="n">
        <v>90</v>
      </c>
      <c r="C700" t="inlineStr">
        <is>
          <t xml:space="preserve">CONCLUIDO	</t>
        </is>
      </c>
      <c r="D700" t="n">
        <v>3.6571</v>
      </c>
      <c r="E700" t="n">
        <v>27.34</v>
      </c>
      <c r="F700" t="n">
        <v>24.25</v>
      </c>
      <c r="G700" t="n">
        <v>76.56999999999999</v>
      </c>
      <c r="H700" t="n">
        <v>1.16</v>
      </c>
      <c r="I700" t="n">
        <v>19</v>
      </c>
      <c r="J700" t="n">
        <v>194.49</v>
      </c>
      <c r="K700" t="n">
        <v>52.44</v>
      </c>
      <c r="L700" t="n">
        <v>12.75</v>
      </c>
      <c r="M700" t="n">
        <v>17</v>
      </c>
      <c r="N700" t="n">
        <v>39.3</v>
      </c>
      <c r="O700" t="n">
        <v>24221.02</v>
      </c>
      <c r="P700" t="n">
        <v>308.25</v>
      </c>
      <c r="Q700" t="n">
        <v>452.64</v>
      </c>
      <c r="R700" t="n">
        <v>79.19</v>
      </c>
      <c r="S700" t="n">
        <v>57.64</v>
      </c>
      <c r="T700" t="n">
        <v>8635.67</v>
      </c>
      <c r="U700" t="n">
        <v>0.73</v>
      </c>
      <c r="V700" t="n">
        <v>0.87</v>
      </c>
      <c r="W700" t="n">
        <v>6.83</v>
      </c>
      <c r="X700" t="n">
        <v>0.52</v>
      </c>
      <c r="Y700" t="n">
        <v>1</v>
      </c>
      <c r="Z700" t="n">
        <v>10</v>
      </c>
    </row>
    <row r="701">
      <c r="A701" t="n">
        <v>48</v>
      </c>
      <c r="B701" t="n">
        <v>90</v>
      </c>
      <c r="C701" t="inlineStr">
        <is>
          <t xml:space="preserve">CONCLUIDO	</t>
        </is>
      </c>
      <c r="D701" t="n">
        <v>3.6685</v>
      </c>
      <c r="E701" t="n">
        <v>27.26</v>
      </c>
      <c r="F701" t="n">
        <v>24.2</v>
      </c>
      <c r="G701" t="n">
        <v>80.66</v>
      </c>
      <c r="H701" t="n">
        <v>1.18</v>
      </c>
      <c r="I701" t="n">
        <v>18</v>
      </c>
      <c r="J701" t="n">
        <v>194.88</v>
      </c>
      <c r="K701" t="n">
        <v>52.44</v>
      </c>
      <c r="L701" t="n">
        <v>13</v>
      </c>
      <c r="M701" t="n">
        <v>16</v>
      </c>
      <c r="N701" t="n">
        <v>39.43</v>
      </c>
      <c r="O701" t="n">
        <v>24268.67</v>
      </c>
      <c r="P701" t="n">
        <v>307.18</v>
      </c>
      <c r="Q701" t="n">
        <v>452.56</v>
      </c>
      <c r="R701" t="n">
        <v>77.73999999999999</v>
      </c>
      <c r="S701" t="n">
        <v>57.64</v>
      </c>
      <c r="T701" t="n">
        <v>7917.3</v>
      </c>
      <c r="U701" t="n">
        <v>0.74</v>
      </c>
      <c r="V701" t="n">
        <v>0.88</v>
      </c>
      <c r="W701" t="n">
        <v>6.82</v>
      </c>
      <c r="X701" t="n">
        <v>0.47</v>
      </c>
      <c r="Y701" t="n">
        <v>1</v>
      </c>
      <c r="Z701" t="n">
        <v>10</v>
      </c>
    </row>
    <row r="702">
      <c r="A702" t="n">
        <v>49</v>
      </c>
      <c r="B702" t="n">
        <v>90</v>
      </c>
      <c r="C702" t="inlineStr">
        <is>
          <t xml:space="preserve">CONCLUIDO	</t>
        </is>
      </c>
      <c r="D702" t="n">
        <v>3.6651</v>
      </c>
      <c r="E702" t="n">
        <v>27.28</v>
      </c>
      <c r="F702" t="n">
        <v>24.22</v>
      </c>
      <c r="G702" t="n">
        <v>80.75</v>
      </c>
      <c r="H702" t="n">
        <v>1.2</v>
      </c>
      <c r="I702" t="n">
        <v>18</v>
      </c>
      <c r="J702" t="n">
        <v>195.26</v>
      </c>
      <c r="K702" t="n">
        <v>52.44</v>
      </c>
      <c r="L702" t="n">
        <v>13.25</v>
      </c>
      <c r="M702" t="n">
        <v>16</v>
      </c>
      <c r="N702" t="n">
        <v>39.57</v>
      </c>
      <c r="O702" t="n">
        <v>24316.37</v>
      </c>
      <c r="P702" t="n">
        <v>307.75</v>
      </c>
      <c r="Q702" t="n">
        <v>452.56</v>
      </c>
      <c r="R702" t="n">
        <v>78.54000000000001</v>
      </c>
      <c r="S702" t="n">
        <v>57.64</v>
      </c>
      <c r="T702" t="n">
        <v>8316.84</v>
      </c>
      <c r="U702" t="n">
        <v>0.73</v>
      </c>
      <c r="V702" t="n">
        <v>0.88</v>
      </c>
      <c r="W702" t="n">
        <v>6.83</v>
      </c>
      <c r="X702" t="n">
        <v>0.5</v>
      </c>
      <c r="Y702" t="n">
        <v>1</v>
      </c>
      <c r="Z702" t="n">
        <v>10</v>
      </c>
    </row>
    <row r="703">
      <c r="A703" t="n">
        <v>50</v>
      </c>
      <c r="B703" t="n">
        <v>90</v>
      </c>
      <c r="C703" t="inlineStr">
        <is>
          <t xml:space="preserve">CONCLUIDO	</t>
        </is>
      </c>
      <c r="D703" t="n">
        <v>3.6688</v>
      </c>
      <c r="E703" t="n">
        <v>27.26</v>
      </c>
      <c r="F703" t="n">
        <v>24.2</v>
      </c>
      <c r="G703" t="n">
        <v>80.65000000000001</v>
      </c>
      <c r="H703" t="n">
        <v>1.22</v>
      </c>
      <c r="I703" t="n">
        <v>18</v>
      </c>
      <c r="J703" t="n">
        <v>195.65</v>
      </c>
      <c r="K703" t="n">
        <v>52.44</v>
      </c>
      <c r="L703" t="n">
        <v>13.5</v>
      </c>
      <c r="M703" t="n">
        <v>16</v>
      </c>
      <c r="N703" t="n">
        <v>39.71</v>
      </c>
      <c r="O703" t="n">
        <v>24364.12</v>
      </c>
      <c r="P703" t="n">
        <v>306.75</v>
      </c>
      <c r="Q703" t="n">
        <v>452.57</v>
      </c>
      <c r="R703" t="n">
        <v>77.73</v>
      </c>
      <c r="S703" t="n">
        <v>57.64</v>
      </c>
      <c r="T703" t="n">
        <v>7913.45</v>
      </c>
      <c r="U703" t="n">
        <v>0.74</v>
      </c>
      <c r="V703" t="n">
        <v>0.88</v>
      </c>
      <c r="W703" t="n">
        <v>6.82</v>
      </c>
      <c r="X703" t="n">
        <v>0.47</v>
      </c>
      <c r="Y703" t="n">
        <v>1</v>
      </c>
      <c r="Z703" t="n">
        <v>10</v>
      </c>
    </row>
    <row r="704">
      <c r="A704" t="n">
        <v>51</v>
      </c>
      <c r="B704" t="n">
        <v>90</v>
      </c>
      <c r="C704" t="inlineStr">
        <is>
          <t xml:space="preserve">CONCLUIDO	</t>
        </is>
      </c>
      <c r="D704" t="n">
        <v>3.6767</v>
      </c>
      <c r="E704" t="n">
        <v>27.2</v>
      </c>
      <c r="F704" t="n">
        <v>24.17</v>
      </c>
      <c r="G704" t="n">
        <v>85.31999999999999</v>
      </c>
      <c r="H704" t="n">
        <v>1.25</v>
      </c>
      <c r="I704" t="n">
        <v>17</v>
      </c>
      <c r="J704" t="n">
        <v>196.04</v>
      </c>
      <c r="K704" t="n">
        <v>52.44</v>
      </c>
      <c r="L704" t="n">
        <v>13.75</v>
      </c>
      <c r="M704" t="n">
        <v>15</v>
      </c>
      <c r="N704" t="n">
        <v>39.84</v>
      </c>
      <c r="O704" t="n">
        <v>24411.91</v>
      </c>
      <c r="P704" t="n">
        <v>305.71</v>
      </c>
      <c r="Q704" t="n">
        <v>452.66</v>
      </c>
      <c r="R704" t="n">
        <v>76.83</v>
      </c>
      <c r="S704" t="n">
        <v>57.64</v>
      </c>
      <c r="T704" t="n">
        <v>7470.18</v>
      </c>
      <c r="U704" t="n">
        <v>0.75</v>
      </c>
      <c r="V704" t="n">
        <v>0.88</v>
      </c>
      <c r="W704" t="n">
        <v>6.83</v>
      </c>
      <c r="X704" t="n">
        <v>0.45</v>
      </c>
      <c r="Y704" t="n">
        <v>1</v>
      </c>
      <c r="Z704" t="n">
        <v>10</v>
      </c>
    </row>
    <row r="705">
      <c r="A705" t="n">
        <v>52</v>
      </c>
      <c r="B705" t="n">
        <v>90</v>
      </c>
      <c r="C705" t="inlineStr">
        <is>
          <t xml:space="preserve">CONCLUIDO	</t>
        </is>
      </c>
      <c r="D705" t="n">
        <v>3.6774</v>
      </c>
      <c r="E705" t="n">
        <v>27.19</v>
      </c>
      <c r="F705" t="n">
        <v>24.17</v>
      </c>
      <c r="G705" t="n">
        <v>85.3</v>
      </c>
      <c r="H705" t="n">
        <v>1.27</v>
      </c>
      <c r="I705" t="n">
        <v>17</v>
      </c>
      <c r="J705" t="n">
        <v>196.42</v>
      </c>
      <c r="K705" t="n">
        <v>52.44</v>
      </c>
      <c r="L705" t="n">
        <v>14</v>
      </c>
      <c r="M705" t="n">
        <v>15</v>
      </c>
      <c r="N705" t="n">
        <v>39.98</v>
      </c>
      <c r="O705" t="n">
        <v>24459.75</v>
      </c>
      <c r="P705" t="n">
        <v>305.9</v>
      </c>
      <c r="Q705" t="n">
        <v>452.58</v>
      </c>
      <c r="R705" t="n">
        <v>76.94</v>
      </c>
      <c r="S705" t="n">
        <v>57.64</v>
      </c>
      <c r="T705" t="n">
        <v>7521.37</v>
      </c>
      <c r="U705" t="n">
        <v>0.75</v>
      </c>
      <c r="V705" t="n">
        <v>0.88</v>
      </c>
      <c r="W705" t="n">
        <v>6.82</v>
      </c>
      <c r="X705" t="n">
        <v>0.44</v>
      </c>
      <c r="Y705" t="n">
        <v>1</v>
      </c>
      <c r="Z705" t="n">
        <v>10</v>
      </c>
    </row>
    <row r="706">
      <c r="A706" t="n">
        <v>53</v>
      </c>
      <c r="B706" t="n">
        <v>90</v>
      </c>
      <c r="C706" t="inlineStr">
        <is>
          <t xml:space="preserve">CONCLUIDO	</t>
        </is>
      </c>
      <c r="D706" t="n">
        <v>3.6765</v>
      </c>
      <c r="E706" t="n">
        <v>27.2</v>
      </c>
      <c r="F706" t="n">
        <v>24.18</v>
      </c>
      <c r="G706" t="n">
        <v>85.31999999999999</v>
      </c>
      <c r="H706" t="n">
        <v>1.29</v>
      </c>
      <c r="I706" t="n">
        <v>17</v>
      </c>
      <c r="J706" t="n">
        <v>196.81</v>
      </c>
      <c r="K706" t="n">
        <v>52.44</v>
      </c>
      <c r="L706" t="n">
        <v>14.25</v>
      </c>
      <c r="M706" t="n">
        <v>15</v>
      </c>
      <c r="N706" t="n">
        <v>40.12</v>
      </c>
      <c r="O706" t="n">
        <v>24507.64</v>
      </c>
      <c r="P706" t="n">
        <v>306.12</v>
      </c>
      <c r="Q706" t="n">
        <v>452.56</v>
      </c>
      <c r="R706" t="n">
        <v>77.02</v>
      </c>
      <c r="S706" t="n">
        <v>57.64</v>
      </c>
      <c r="T706" t="n">
        <v>7562.13</v>
      </c>
      <c r="U706" t="n">
        <v>0.75</v>
      </c>
      <c r="V706" t="n">
        <v>0.88</v>
      </c>
      <c r="W706" t="n">
        <v>6.82</v>
      </c>
      <c r="X706" t="n">
        <v>0.45</v>
      </c>
      <c r="Y706" t="n">
        <v>1</v>
      </c>
      <c r="Z706" t="n">
        <v>10</v>
      </c>
    </row>
    <row r="707">
      <c r="A707" t="n">
        <v>54</v>
      </c>
      <c r="B707" t="n">
        <v>90</v>
      </c>
      <c r="C707" t="inlineStr">
        <is>
          <t xml:space="preserve">CONCLUIDO	</t>
        </is>
      </c>
      <c r="D707" t="n">
        <v>3.6744</v>
      </c>
      <c r="E707" t="n">
        <v>27.22</v>
      </c>
      <c r="F707" t="n">
        <v>24.19</v>
      </c>
      <c r="G707" t="n">
        <v>85.38</v>
      </c>
      <c r="H707" t="n">
        <v>1.31</v>
      </c>
      <c r="I707" t="n">
        <v>17</v>
      </c>
      <c r="J707" t="n">
        <v>197.2</v>
      </c>
      <c r="K707" t="n">
        <v>52.44</v>
      </c>
      <c r="L707" t="n">
        <v>14.5</v>
      </c>
      <c r="M707" t="n">
        <v>15</v>
      </c>
      <c r="N707" t="n">
        <v>40.26</v>
      </c>
      <c r="O707" t="n">
        <v>24555.57</v>
      </c>
      <c r="P707" t="n">
        <v>305.61</v>
      </c>
      <c r="Q707" t="n">
        <v>452.6</v>
      </c>
      <c r="R707" t="n">
        <v>77.45</v>
      </c>
      <c r="S707" t="n">
        <v>57.64</v>
      </c>
      <c r="T707" t="n">
        <v>7779.59</v>
      </c>
      <c r="U707" t="n">
        <v>0.74</v>
      </c>
      <c r="V707" t="n">
        <v>0.88</v>
      </c>
      <c r="W707" t="n">
        <v>6.82</v>
      </c>
      <c r="X707" t="n">
        <v>0.47</v>
      </c>
      <c r="Y707" t="n">
        <v>1</v>
      </c>
      <c r="Z707" t="n">
        <v>10</v>
      </c>
    </row>
    <row r="708">
      <c r="A708" t="n">
        <v>55</v>
      </c>
      <c r="B708" t="n">
        <v>90</v>
      </c>
      <c r="C708" t="inlineStr">
        <is>
          <t xml:space="preserve">CONCLUIDO	</t>
        </is>
      </c>
      <c r="D708" t="n">
        <v>3.6835</v>
      </c>
      <c r="E708" t="n">
        <v>27.15</v>
      </c>
      <c r="F708" t="n">
        <v>24.16</v>
      </c>
      <c r="G708" t="n">
        <v>90.59</v>
      </c>
      <c r="H708" t="n">
        <v>1.33</v>
      </c>
      <c r="I708" t="n">
        <v>16</v>
      </c>
      <c r="J708" t="n">
        <v>197.59</v>
      </c>
      <c r="K708" t="n">
        <v>52.44</v>
      </c>
      <c r="L708" t="n">
        <v>14.75</v>
      </c>
      <c r="M708" t="n">
        <v>14</v>
      </c>
      <c r="N708" t="n">
        <v>40.4</v>
      </c>
      <c r="O708" t="n">
        <v>24603.55</v>
      </c>
      <c r="P708" t="n">
        <v>305.02</v>
      </c>
      <c r="Q708" t="n">
        <v>452.55</v>
      </c>
      <c r="R708" t="n">
        <v>76.23</v>
      </c>
      <c r="S708" t="n">
        <v>57.64</v>
      </c>
      <c r="T708" t="n">
        <v>7173.23</v>
      </c>
      <c r="U708" t="n">
        <v>0.76</v>
      </c>
      <c r="V708" t="n">
        <v>0.88</v>
      </c>
      <c r="W708" t="n">
        <v>6.83</v>
      </c>
      <c r="X708" t="n">
        <v>0.43</v>
      </c>
      <c r="Y708" t="n">
        <v>1</v>
      </c>
      <c r="Z708" t="n">
        <v>10</v>
      </c>
    </row>
    <row r="709">
      <c r="A709" t="n">
        <v>56</v>
      </c>
      <c r="B709" t="n">
        <v>90</v>
      </c>
      <c r="C709" t="inlineStr">
        <is>
          <t xml:space="preserve">CONCLUIDO	</t>
        </is>
      </c>
      <c r="D709" t="n">
        <v>3.6851</v>
      </c>
      <c r="E709" t="n">
        <v>27.14</v>
      </c>
      <c r="F709" t="n">
        <v>24.15</v>
      </c>
      <c r="G709" t="n">
        <v>90.55</v>
      </c>
      <c r="H709" t="n">
        <v>1.35</v>
      </c>
      <c r="I709" t="n">
        <v>16</v>
      </c>
      <c r="J709" t="n">
        <v>197.98</v>
      </c>
      <c r="K709" t="n">
        <v>52.44</v>
      </c>
      <c r="L709" t="n">
        <v>15</v>
      </c>
      <c r="M709" t="n">
        <v>14</v>
      </c>
      <c r="N709" t="n">
        <v>40.54</v>
      </c>
      <c r="O709" t="n">
        <v>24651.58</v>
      </c>
      <c r="P709" t="n">
        <v>304.57</v>
      </c>
      <c r="Q709" t="n">
        <v>452.56</v>
      </c>
      <c r="R709" t="n">
        <v>76.19</v>
      </c>
      <c r="S709" t="n">
        <v>57.64</v>
      </c>
      <c r="T709" t="n">
        <v>7150.94</v>
      </c>
      <c r="U709" t="n">
        <v>0.76</v>
      </c>
      <c r="V709" t="n">
        <v>0.88</v>
      </c>
      <c r="W709" t="n">
        <v>6.82</v>
      </c>
      <c r="X709" t="n">
        <v>0.42</v>
      </c>
      <c r="Y709" t="n">
        <v>1</v>
      </c>
      <c r="Z709" t="n">
        <v>10</v>
      </c>
    </row>
    <row r="710">
      <c r="A710" t="n">
        <v>57</v>
      </c>
      <c r="B710" t="n">
        <v>90</v>
      </c>
      <c r="C710" t="inlineStr">
        <is>
          <t xml:space="preserve">CONCLUIDO	</t>
        </is>
      </c>
      <c r="D710" t="n">
        <v>3.6826</v>
      </c>
      <c r="E710" t="n">
        <v>27.15</v>
      </c>
      <c r="F710" t="n">
        <v>24.16</v>
      </c>
      <c r="G710" t="n">
        <v>90.62</v>
      </c>
      <c r="H710" t="n">
        <v>1.36</v>
      </c>
      <c r="I710" t="n">
        <v>16</v>
      </c>
      <c r="J710" t="n">
        <v>198.37</v>
      </c>
      <c r="K710" t="n">
        <v>52.44</v>
      </c>
      <c r="L710" t="n">
        <v>15.25</v>
      </c>
      <c r="M710" t="n">
        <v>14</v>
      </c>
      <c r="N710" t="n">
        <v>40.68</v>
      </c>
      <c r="O710" t="n">
        <v>24699.65</v>
      </c>
      <c r="P710" t="n">
        <v>304.86</v>
      </c>
      <c r="Q710" t="n">
        <v>452.55</v>
      </c>
      <c r="R710" t="n">
        <v>76.51000000000001</v>
      </c>
      <c r="S710" t="n">
        <v>57.64</v>
      </c>
      <c r="T710" t="n">
        <v>7314.91</v>
      </c>
      <c r="U710" t="n">
        <v>0.75</v>
      </c>
      <c r="V710" t="n">
        <v>0.88</v>
      </c>
      <c r="W710" t="n">
        <v>6.83</v>
      </c>
      <c r="X710" t="n">
        <v>0.44</v>
      </c>
      <c r="Y710" t="n">
        <v>1</v>
      </c>
      <c r="Z710" t="n">
        <v>10</v>
      </c>
    </row>
    <row r="711">
      <c r="A711" t="n">
        <v>58</v>
      </c>
      <c r="B711" t="n">
        <v>90</v>
      </c>
      <c r="C711" t="inlineStr">
        <is>
          <t xml:space="preserve">CONCLUIDO	</t>
        </is>
      </c>
      <c r="D711" t="n">
        <v>3.6815</v>
      </c>
      <c r="E711" t="n">
        <v>27.16</v>
      </c>
      <c r="F711" t="n">
        <v>24.17</v>
      </c>
      <c r="G711" t="n">
        <v>90.65000000000001</v>
      </c>
      <c r="H711" t="n">
        <v>1.38</v>
      </c>
      <c r="I711" t="n">
        <v>16</v>
      </c>
      <c r="J711" t="n">
        <v>198.76</v>
      </c>
      <c r="K711" t="n">
        <v>52.44</v>
      </c>
      <c r="L711" t="n">
        <v>15.5</v>
      </c>
      <c r="M711" t="n">
        <v>14</v>
      </c>
      <c r="N711" t="n">
        <v>40.82</v>
      </c>
      <c r="O711" t="n">
        <v>24747.78</v>
      </c>
      <c r="P711" t="n">
        <v>304.15</v>
      </c>
      <c r="Q711" t="n">
        <v>452.57</v>
      </c>
      <c r="R711" t="n">
        <v>76.98999999999999</v>
      </c>
      <c r="S711" t="n">
        <v>57.64</v>
      </c>
      <c r="T711" t="n">
        <v>7551.85</v>
      </c>
      <c r="U711" t="n">
        <v>0.75</v>
      </c>
      <c r="V711" t="n">
        <v>0.88</v>
      </c>
      <c r="W711" t="n">
        <v>6.82</v>
      </c>
      <c r="X711" t="n">
        <v>0.45</v>
      </c>
      <c r="Y711" t="n">
        <v>1</v>
      </c>
      <c r="Z711" t="n">
        <v>10</v>
      </c>
    </row>
    <row r="712">
      <c r="A712" t="n">
        <v>59</v>
      </c>
      <c r="B712" t="n">
        <v>90</v>
      </c>
      <c r="C712" t="inlineStr">
        <is>
          <t xml:space="preserve">CONCLUIDO	</t>
        </is>
      </c>
      <c r="D712" t="n">
        <v>3.6948</v>
      </c>
      <c r="E712" t="n">
        <v>27.06</v>
      </c>
      <c r="F712" t="n">
        <v>24.11</v>
      </c>
      <c r="G712" t="n">
        <v>96.44</v>
      </c>
      <c r="H712" t="n">
        <v>1.4</v>
      </c>
      <c r="I712" t="n">
        <v>15</v>
      </c>
      <c r="J712" t="n">
        <v>199.15</v>
      </c>
      <c r="K712" t="n">
        <v>52.44</v>
      </c>
      <c r="L712" t="n">
        <v>15.75</v>
      </c>
      <c r="M712" t="n">
        <v>13</v>
      </c>
      <c r="N712" t="n">
        <v>40.96</v>
      </c>
      <c r="O712" t="n">
        <v>24795.95</v>
      </c>
      <c r="P712" t="n">
        <v>303.07</v>
      </c>
      <c r="Q712" t="n">
        <v>452.6</v>
      </c>
      <c r="R712" t="n">
        <v>74.88</v>
      </c>
      <c r="S712" t="n">
        <v>57.64</v>
      </c>
      <c r="T712" t="n">
        <v>6503.26</v>
      </c>
      <c r="U712" t="n">
        <v>0.77</v>
      </c>
      <c r="V712" t="n">
        <v>0.88</v>
      </c>
      <c r="W712" t="n">
        <v>6.82</v>
      </c>
      <c r="X712" t="n">
        <v>0.39</v>
      </c>
      <c r="Y712" t="n">
        <v>1</v>
      </c>
      <c r="Z712" t="n">
        <v>10</v>
      </c>
    </row>
    <row r="713">
      <c r="A713" t="n">
        <v>60</v>
      </c>
      <c r="B713" t="n">
        <v>90</v>
      </c>
      <c r="C713" t="inlineStr">
        <is>
          <t xml:space="preserve">CONCLUIDO	</t>
        </is>
      </c>
      <c r="D713" t="n">
        <v>3.6946</v>
      </c>
      <c r="E713" t="n">
        <v>27.07</v>
      </c>
      <c r="F713" t="n">
        <v>24.11</v>
      </c>
      <c r="G713" t="n">
        <v>96.45</v>
      </c>
      <c r="H713" t="n">
        <v>1.42</v>
      </c>
      <c r="I713" t="n">
        <v>15</v>
      </c>
      <c r="J713" t="n">
        <v>199.54</v>
      </c>
      <c r="K713" t="n">
        <v>52.44</v>
      </c>
      <c r="L713" t="n">
        <v>16</v>
      </c>
      <c r="M713" t="n">
        <v>13</v>
      </c>
      <c r="N713" t="n">
        <v>41.1</v>
      </c>
      <c r="O713" t="n">
        <v>24844.17</v>
      </c>
      <c r="P713" t="n">
        <v>302.96</v>
      </c>
      <c r="Q713" t="n">
        <v>452.61</v>
      </c>
      <c r="R713" t="n">
        <v>74.91</v>
      </c>
      <c r="S713" t="n">
        <v>57.64</v>
      </c>
      <c r="T713" t="n">
        <v>6520.46</v>
      </c>
      <c r="U713" t="n">
        <v>0.77</v>
      </c>
      <c r="V713" t="n">
        <v>0.88</v>
      </c>
      <c r="W713" t="n">
        <v>6.82</v>
      </c>
      <c r="X713" t="n">
        <v>0.39</v>
      </c>
      <c r="Y713" t="n">
        <v>1</v>
      </c>
      <c r="Z713" t="n">
        <v>10</v>
      </c>
    </row>
    <row r="714">
      <c r="A714" t="n">
        <v>61</v>
      </c>
      <c r="B714" t="n">
        <v>90</v>
      </c>
      <c r="C714" t="inlineStr">
        <is>
          <t xml:space="preserve">CONCLUIDO	</t>
        </is>
      </c>
      <c r="D714" t="n">
        <v>3.6926</v>
      </c>
      <c r="E714" t="n">
        <v>27.08</v>
      </c>
      <c r="F714" t="n">
        <v>24.13</v>
      </c>
      <c r="G714" t="n">
        <v>96.51000000000001</v>
      </c>
      <c r="H714" t="n">
        <v>1.44</v>
      </c>
      <c r="I714" t="n">
        <v>15</v>
      </c>
      <c r="J714" t="n">
        <v>199.93</v>
      </c>
      <c r="K714" t="n">
        <v>52.44</v>
      </c>
      <c r="L714" t="n">
        <v>16.25</v>
      </c>
      <c r="M714" t="n">
        <v>13</v>
      </c>
      <c r="N714" t="n">
        <v>41.24</v>
      </c>
      <c r="O714" t="n">
        <v>24892.44</v>
      </c>
      <c r="P714" t="n">
        <v>302.92</v>
      </c>
      <c r="Q714" t="n">
        <v>452.6</v>
      </c>
      <c r="R714" t="n">
        <v>75.54000000000001</v>
      </c>
      <c r="S714" t="n">
        <v>57.64</v>
      </c>
      <c r="T714" t="n">
        <v>6831.19</v>
      </c>
      <c r="U714" t="n">
        <v>0.76</v>
      </c>
      <c r="V714" t="n">
        <v>0.88</v>
      </c>
      <c r="W714" t="n">
        <v>6.82</v>
      </c>
      <c r="X714" t="n">
        <v>0.4</v>
      </c>
      <c r="Y714" t="n">
        <v>1</v>
      </c>
      <c r="Z714" t="n">
        <v>10</v>
      </c>
    </row>
    <row r="715">
      <c r="A715" t="n">
        <v>62</v>
      </c>
      <c r="B715" t="n">
        <v>90</v>
      </c>
      <c r="C715" t="inlineStr">
        <is>
          <t xml:space="preserve">CONCLUIDO	</t>
        </is>
      </c>
      <c r="D715" t="n">
        <v>3.6937</v>
      </c>
      <c r="E715" t="n">
        <v>27.07</v>
      </c>
      <c r="F715" t="n">
        <v>24.12</v>
      </c>
      <c r="G715" t="n">
        <v>96.48</v>
      </c>
      <c r="H715" t="n">
        <v>1.46</v>
      </c>
      <c r="I715" t="n">
        <v>15</v>
      </c>
      <c r="J715" t="n">
        <v>200.32</v>
      </c>
      <c r="K715" t="n">
        <v>52.44</v>
      </c>
      <c r="L715" t="n">
        <v>16.5</v>
      </c>
      <c r="M715" t="n">
        <v>13</v>
      </c>
      <c r="N715" t="n">
        <v>41.38</v>
      </c>
      <c r="O715" t="n">
        <v>24940.75</v>
      </c>
      <c r="P715" t="n">
        <v>302.15</v>
      </c>
      <c r="Q715" t="n">
        <v>452.57</v>
      </c>
      <c r="R715" t="n">
        <v>75.12</v>
      </c>
      <c r="S715" t="n">
        <v>57.64</v>
      </c>
      <c r="T715" t="n">
        <v>6622.72</v>
      </c>
      <c r="U715" t="n">
        <v>0.77</v>
      </c>
      <c r="V715" t="n">
        <v>0.88</v>
      </c>
      <c r="W715" t="n">
        <v>6.82</v>
      </c>
      <c r="X715" t="n">
        <v>0.39</v>
      </c>
      <c r="Y715" t="n">
        <v>1</v>
      </c>
      <c r="Z715" t="n">
        <v>10</v>
      </c>
    </row>
    <row r="716">
      <c r="A716" t="n">
        <v>63</v>
      </c>
      <c r="B716" t="n">
        <v>90</v>
      </c>
      <c r="C716" t="inlineStr">
        <is>
          <t xml:space="preserve">CONCLUIDO	</t>
        </is>
      </c>
      <c r="D716" t="n">
        <v>3.7001</v>
      </c>
      <c r="E716" t="n">
        <v>27.03</v>
      </c>
      <c r="F716" t="n">
        <v>24.11</v>
      </c>
      <c r="G716" t="n">
        <v>103.32</v>
      </c>
      <c r="H716" t="n">
        <v>1.48</v>
      </c>
      <c r="I716" t="n">
        <v>14</v>
      </c>
      <c r="J716" t="n">
        <v>200.72</v>
      </c>
      <c r="K716" t="n">
        <v>52.44</v>
      </c>
      <c r="L716" t="n">
        <v>16.75</v>
      </c>
      <c r="M716" t="n">
        <v>12</v>
      </c>
      <c r="N716" t="n">
        <v>41.52</v>
      </c>
      <c r="O716" t="n">
        <v>24989.11</v>
      </c>
      <c r="P716" t="n">
        <v>302.2</v>
      </c>
      <c r="Q716" t="n">
        <v>452.63</v>
      </c>
      <c r="R716" t="n">
        <v>74.75</v>
      </c>
      <c r="S716" t="n">
        <v>57.64</v>
      </c>
      <c r="T716" t="n">
        <v>6444.61</v>
      </c>
      <c r="U716" t="n">
        <v>0.77</v>
      </c>
      <c r="V716" t="n">
        <v>0.88</v>
      </c>
      <c r="W716" t="n">
        <v>6.82</v>
      </c>
      <c r="X716" t="n">
        <v>0.38</v>
      </c>
      <c r="Y716" t="n">
        <v>1</v>
      </c>
      <c r="Z716" t="n">
        <v>10</v>
      </c>
    </row>
    <row r="717">
      <c r="A717" t="n">
        <v>64</v>
      </c>
      <c r="B717" t="n">
        <v>90</v>
      </c>
      <c r="C717" t="inlineStr">
        <is>
          <t xml:space="preserve">CONCLUIDO	</t>
        </is>
      </c>
      <c r="D717" t="n">
        <v>3.7022</v>
      </c>
      <c r="E717" t="n">
        <v>27.01</v>
      </c>
      <c r="F717" t="n">
        <v>24.09</v>
      </c>
      <c r="G717" t="n">
        <v>103.25</v>
      </c>
      <c r="H717" t="n">
        <v>1.5</v>
      </c>
      <c r="I717" t="n">
        <v>14</v>
      </c>
      <c r="J717" t="n">
        <v>201.11</v>
      </c>
      <c r="K717" t="n">
        <v>52.44</v>
      </c>
      <c r="L717" t="n">
        <v>17</v>
      </c>
      <c r="M717" t="n">
        <v>12</v>
      </c>
      <c r="N717" t="n">
        <v>41.67</v>
      </c>
      <c r="O717" t="n">
        <v>25037.53</v>
      </c>
      <c r="P717" t="n">
        <v>301.95</v>
      </c>
      <c r="Q717" t="n">
        <v>452.66</v>
      </c>
      <c r="R717" t="n">
        <v>74.23</v>
      </c>
      <c r="S717" t="n">
        <v>57.64</v>
      </c>
      <c r="T717" t="n">
        <v>6182.2</v>
      </c>
      <c r="U717" t="n">
        <v>0.78</v>
      </c>
      <c r="V717" t="n">
        <v>0.88</v>
      </c>
      <c r="W717" t="n">
        <v>6.82</v>
      </c>
      <c r="X717" t="n">
        <v>0.37</v>
      </c>
      <c r="Y717" t="n">
        <v>1</v>
      </c>
      <c r="Z717" t="n">
        <v>10</v>
      </c>
    </row>
    <row r="718">
      <c r="A718" t="n">
        <v>65</v>
      </c>
      <c r="B718" t="n">
        <v>90</v>
      </c>
      <c r="C718" t="inlineStr">
        <is>
          <t xml:space="preserve">CONCLUIDO	</t>
        </is>
      </c>
      <c r="D718" t="n">
        <v>3.7002</v>
      </c>
      <c r="E718" t="n">
        <v>27.03</v>
      </c>
      <c r="F718" t="n">
        <v>24.11</v>
      </c>
      <c r="G718" t="n">
        <v>103.32</v>
      </c>
      <c r="H718" t="n">
        <v>1.52</v>
      </c>
      <c r="I718" t="n">
        <v>14</v>
      </c>
      <c r="J718" t="n">
        <v>201.5</v>
      </c>
      <c r="K718" t="n">
        <v>52.44</v>
      </c>
      <c r="L718" t="n">
        <v>17.25</v>
      </c>
      <c r="M718" t="n">
        <v>12</v>
      </c>
      <c r="N718" t="n">
        <v>41.81</v>
      </c>
      <c r="O718" t="n">
        <v>25085.99</v>
      </c>
      <c r="P718" t="n">
        <v>301.67</v>
      </c>
      <c r="Q718" t="n">
        <v>452.56</v>
      </c>
      <c r="R718" t="n">
        <v>74.83</v>
      </c>
      <c r="S718" t="n">
        <v>57.64</v>
      </c>
      <c r="T718" t="n">
        <v>6482.36</v>
      </c>
      <c r="U718" t="n">
        <v>0.77</v>
      </c>
      <c r="V718" t="n">
        <v>0.88</v>
      </c>
      <c r="W718" t="n">
        <v>6.82</v>
      </c>
      <c r="X718" t="n">
        <v>0.38</v>
      </c>
      <c r="Y718" t="n">
        <v>1</v>
      </c>
      <c r="Z718" t="n">
        <v>10</v>
      </c>
    </row>
    <row r="719">
      <c r="A719" t="n">
        <v>66</v>
      </c>
      <c r="B719" t="n">
        <v>90</v>
      </c>
      <c r="C719" t="inlineStr">
        <is>
          <t xml:space="preserve">CONCLUIDO	</t>
        </is>
      </c>
      <c r="D719" t="n">
        <v>3.7022</v>
      </c>
      <c r="E719" t="n">
        <v>27.01</v>
      </c>
      <c r="F719" t="n">
        <v>24.09</v>
      </c>
      <c r="G719" t="n">
        <v>103.25</v>
      </c>
      <c r="H719" t="n">
        <v>1.54</v>
      </c>
      <c r="I719" t="n">
        <v>14</v>
      </c>
      <c r="J719" t="n">
        <v>201.9</v>
      </c>
      <c r="K719" t="n">
        <v>52.44</v>
      </c>
      <c r="L719" t="n">
        <v>17.5</v>
      </c>
      <c r="M719" t="n">
        <v>12</v>
      </c>
      <c r="N719" t="n">
        <v>41.95</v>
      </c>
      <c r="O719" t="n">
        <v>25134.5</v>
      </c>
      <c r="P719" t="n">
        <v>300.91</v>
      </c>
      <c r="Q719" t="n">
        <v>452.56</v>
      </c>
      <c r="R719" t="n">
        <v>74.2</v>
      </c>
      <c r="S719" t="n">
        <v>57.64</v>
      </c>
      <c r="T719" t="n">
        <v>6168.44</v>
      </c>
      <c r="U719" t="n">
        <v>0.78</v>
      </c>
      <c r="V719" t="n">
        <v>0.88</v>
      </c>
      <c r="W719" t="n">
        <v>6.82</v>
      </c>
      <c r="X719" t="n">
        <v>0.37</v>
      </c>
      <c r="Y719" t="n">
        <v>1</v>
      </c>
      <c r="Z719" t="n">
        <v>10</v>
      </c>
    </row>
    <row r="720">
      <c r="A720" t="n">
        <v>67</v>
      </c>
      <c r="B720" t="n">
        <v>90</v>
      </c>
      <c r="C720" t="inlineStr">
        <is>
          <t xml:space="preserve">CONCLUIDO	</t>
        </is>
      </c>
      <c r="D720" t="n">
        <v>3.7012</v>
      </c>
      <c r="E720" t="n">
        <v>27.02</v>
      </c>
      <c r="F720" t="n">
        <v>24.1</v>
      </c>
      <c r="G720" t="n">
        <v>103.29</v>
      </c>
      <c r="H720" t="n">
        <v>1.56</v>
      </c>
      <c r="I720" t="n">
        <v>14</v>
      </c>
      <c r="J720" t="n">
        <v>202.29</v>
      </c>
      <c r="K720" t="n">
        <v>52.44</v>
      </c>
      <c r="L720" t="n">
        <v>17.75</v>
      </c>
      <c r="M720" t="n">
        <v>12</v>
      </c>
      <c r="N720" t="n">
        <v>42.1</v>
      </c>
      <c r="O720" t="n">
        <v>25183.06</v>
      </c>
      <c r="P720" t="n">
        <v>299.5</v>
      </c>
      <c r="Q720" t="n">
        <v>452.62</v>
      </c>
      <c r="R720" t="n">
        <v>74.58</v>
      </c>
      <c r="S720" t="n">
        <v>57.64</v>
      </c>
      <c r="T720" t="n">
        <v>6356.16</v>
      </c>
      <c r="U720" t="n">
        <v>0.77</v>
      </c>
      <c r="V720" t="n">
        <v>0.88</v>
      </c>
      <c r="W720" t="n">
        <v>6.82</v>
      </c>
      <c r="X720" t="n">
        <v>0.38</v>
      </c>
      <c r="Y720" t="n">
        <v>1</v>
      </c>
      <c r="Z720" t="n">
        <v>10</v>
      </c>
    </row>
    <row r="721">
      <c r="A721" t="n">
        <v>68</v>
      </c>
      <c r="B721" t="n">
        <v>90</v>
      </c>
      <c r="C721" t="inlineStr">
        <is>
          <t xml:space="preserve">CONCLUIDO	</t>
        </is>
      </c>
      <c r="D721" t="n">
        <v>3.7089</v>
      </c>
      <c r="E721" t="n">
        <v>26.96</v>
      </c>
      <c r="F721" t="n">
        <v>24.08</v>
      </c>
      <c r="G721" t="n">
        <v>111.14</v>
      </c>
      <c r="H721" t="n">
        <v>1.58</v>
      </c>
      <c r="I721" t="n">
        <v>13</v>
      </c>
      <c r="J721" t="n">
        <v>202.68</v>
      </c>
      <c r="K721" t="n">
        <v>52.44</v>
      </c>
      <c r="L721" t="n">
        <v>18</v>
      </c>
      <c r="M721" t="n">
        <v>11</v>
      </c>
      <c r="N721" t="n">
        <v>42.24</v>
      </c>
      <c r="O721" t="n">
        <v>25231.66</v>
      </c>
      <c r="P721" t="n">
        <v>299.78</v>
      </c>
      <c r="Q721" t="n">
        <v>452.67</v>
      </c>
      <c r="R721" t="n">
        <v>74.03</v>
      </c>
      <c r="S721" t="n">
        <v>57.64</v>
      </c>
      <c r="T721" t="n">
        <v>6088.62</v>
      </c>
      <c r="U721" t="n">
        <v>0.78</v>
      </c>
      <c r="V721" t="n">
        <v>0.88</v>
      </c>
      <c r="W721" t="n">
        <v>6.81</v>
      </c>
      <c r="X721" t="n">
        <v>0.35</v>
      </c>
      <c r="Y721" t="n">
        <v>1</v>
      </c>
      <c r="Z721" t="n">
        <v>10</v>
      </c>
    </row>
    <row r="722">
      <c r="A722" t="n">
        <v>69</v>
      </c>
      <c r="B722" t="n">
        <v>90</v>
      </c>
      <c r="C722" t="inlineStr">
        <is>
          <t xml:space="preserve">CONCLUIDO	</t>
        </is>
      </c>
      <c r="D722" t="n">
        <v>3.7093</v>
      </c>
      <c r="E722" t="n">
        <v>26.96</v>
      </c>
      <c r="F722" t="n">
        <v>24.08</v>
      </c>
      <c r="G722" t="n">
        <v>111.12</v>
      </c>
      <c r="H722" t="n">
        <v>1.6</v>
      </c>
      <c r="I722" t="n">
        <v>13</v>
      </c>
      <c r="J722" t="n">
        <v>203.08</v>
      </c>
      <c r="K722" t="n">
        <v>52.44</v>
      </c>
      <c r="L722" t="n">
        <v>18.25</v>
      </c>
      <c r="M722" t="n">
        <v>11</v>
      </c>
      <c r="N722" t="n">
        <v>42.39</v>
      </c>
      <c r="O722" t="n">
        <v>25280.45</v>
      </c>
      <c r="P722" t="n">
        <v>300.24</v>
      </c>
      <c r="Q722" t="n">
        <v>452.56</v>
      </c>
      <c r="R722" t="n">
        <v>73.67</v>
      </c>
      <c r="S722" t="n">
        <v>57.64</v>
      </c>
      <c r="T722" t="n">
        <v>5908.37</v>
      </c>
      <c r="U722" t="n">
        <v>0.78</v>
      </c>
      <c r="V722" t="n">
        <v>0.88</v>
      </c>
      <c r="W722" t="n">
        <v>6.82</v>
      </c>
      <c r="X722" t="n">
        <v>0.35</v>
      </c>
      <c r="Y722" t="n">
        <v>1</v>
      </c>
      <c r="Z722" t="n">
        <v>10</v>
      </c>
    </row>
    <row r="723">
      <c r="A723" t="n">
        <v>70</v>
      </c>
      <c r="B723" t="n">
        <v>90</v>
      </c>
      <c r="C723" t="inlineStr">
        <is>
          <t xml:space="preserve">CONCLUIDO	</t>
        </is>
      </c>
      <c r="D723" t="n">
        <v>3.711</v>
      </c>
      <c r="E723" t="n">
        <v>26.95</v>
      </c>
      <c r="F723" t="n">
        <v>24.06</v>
      </c>
      <c r="G723" t="n">
        <v>111.07</v>
      </c>
      <c r="H723" t="n">
        <v>1.61</v>
      </c>
      <c r="I723" t="n">
        <v>13</v>
      </c>
      <c r="J723" t="n">
        <v>203.47</v>
      </c>
      <c r="K723" t="n">
        <v>52.44</v>
      </c>
      <c r="L723" t="n">
        <v>18.5</v>
      </c>
      <c r="M723" t="n">
        <v>11</v>
      </c>
      <c r="N723" t="n">
        <v>42.53</v>
      </c>
      <c r="O723" t="n">
        <v>25329.15</v>
      </c>
      <c r="P723" t="n">
        <v>300.47</v>
      </c>
      <c r="Q723" t="n">
        <v>452.59</v>
      </c>
      <c r="R723" t="n">
        <v>73.37</v>
      </c>
      <c r="S723" t="n">
        <v>57.64</v>
      </c>
      <c r="T723" t="n">
        <v>5756.27</v>
      </c>
      <c r="U723" t="n">
        <v>0.79</v>
      </c>
      <c r="V723" t="n">
        <v>0.88</v>
      </c>
      <c r="W723" t="n">
        <v>6.82</v>
      </c>
      <c r="X723" t="n">
        <v>0.34</v>
      </c>
      <c r="Y723" t="n">
        <v>1</v>
      </c>
      <c r="Z723" t="n">
        <v>10</v>
      </c>
    </row>
    <row r="724">
      <c r="A724" t="n">
        <v>71</v>
      </c>
      <c r="B724" t="n">
        <v>90</v>
      </c>
      <c r="C724" t="inlineStr">
        <is>
          <t xml:space="preserve">CONCLUIDO	</t>
        </is>
      </c>
      <c r="D724" t="n">
        <v>3.7098</v>
      </c>
      <c r="E724" t="n">
        <v>26.96</v>
      </c>
      <c r="F724" t="n">
        <v>24.07</v>
      </c>
      <c r="G724" t="n">
        <v>111.11</v>
      </c>
      <c r="H724" t="n">
        <v>1.63</v>
      </c>
      <c r="I724" t="n">
        <v>13</v>
      </c>
      <c r="J724" t="n">
        <v>203.87</v>
      </c>
      <c r="K724" t="n">
        <v>52.44</v>
      </c>
      <c r="L724" t="n">
        <v>18.75</v>
      </c>
      <c r="M724" t="n">
        <v>11</v>
      </c>
      <c r="N724" t="n">
        <v>42.68</v>
      </c>
      <c r="O724" t="n">
        <v>25377.91</v>
      </c>
      <c r="P724" t="n">
        <v>300.38</v>
      </c>
      <c r="Q724" t="n">
        <v>452.57</v>
      </c>
      <c r="R724" t="n">
        <v>73.67</v>
      </c>
      <c r="S724" t="n">
        <v>57.64</v>
      </c>
      <c r="T724" t="n">
        <v>5909.5</v>
      </c>
      <c r="U724" t="n">
        <v>0.78</v>
      </c>
      <c r="V724" t="n">
        <v>0.88</v>
      </c>
      <c r="W724" t="n">
        <v>6.82</v>
      </c>
      <c r="X724" t="n">
        <v>0.35</v>
      </c>
      <c r="Y724" t="n">
        <v>1</v>
      </c>
      <c r="Z724" t="n">
        <v>10</v>
      </c>
    </row>
    <row r="725">
      <c r="A725" t="n">
        <v>72</v>
      </c>
      <c r="B725" t="n">
        <v>90</v>
      </c>
      <c r="C725" t="inlineStr">
        <is>
          <t xml:space="preserve">CONCLUIDO	</t>
        </is>
      </c>
      <c r="D725" t="n">
        <v>3.7111</v>
      </c>
      <c r="E725" t="n">
        <v>26.95</v>
      </c>
      <c r="F725" t="n">
        <v>24.06</v>
      </c>
      <c r="G725" t="n">
        <v>111.06</v>
      </c>
      <c r="H725" t="n">
        <v>1.65</v>
      </c>
      <c r="I725" t="n">
        <v>13</v>
      </c>
      <c r="J725" t="n">
        <v>204.26</v>
      </c>
      <c r="K725" t="n">
        <v>52.44</v>
      </c>
      <c r="L725" t="n">
        <v>19</v>
      </c>
      <c r="M725" t="n">
        <v>11</v>
      </c>
      <c r="N725" t="n">
        <v>42.82</v>
      </c>
      <c r="O725" t="n">
        <v>25426.72</v>
      </c>
      <c r="P725" t="n">
        <v>299.44</v>
      </c>
      <c r="Q725" t="n">
        <v>452.58</v>
      </c>
      <c r="R725" t="n">
        <v>73.20999999999999</v>
      </c>
      <c r="S725" t="n">
        <v>57.64</v>
      </c>
      <c r="T725" t="n">
        <v>5676.84</v>
      </c>
      <c r="U725" t="n">
        <v>0.79</v>
      </c>
      <c r="V725" t="n">
        <v>0.88</v>
      </c>
      <c r="W725" t="n">
        <v>6.82</v>
      </c>
      <c r="X725" t="n">
        <v>0.34</v>
      </c>
      <c r="Y725" t="n">
        <v>1</v>
      </c>
      <c r="Z725" t="n">
        <v>10</v>
      </c>
    </row>
    <row r="726">
      <c r="A726" t="n">
        <v>73</v>
      </c>
      <c r="B726" t="n">
        <v>90</v>
      </c>
      <c r="C726" t="inlineStr">
        <is>
          <t xml:space="preserve">CONCLUIDO	</t>
        </is>
      </c>
      <c r="D726" t="n">
        <v>3.7092</v>
      </c>
      <c r="E726" t="n">
        <v>26.96</v>
      </c>
      <c r="F726" t="n">
        <v>24.08</v>
      </c>
      <c r="G726" t="n">
        <v>111.13</v>
      </c>
      <c r="H726" t="n">
        <v>1.67</v>
      </c>
      <c r="I726" t="n">
        <v>13</v>
      </c>
      <c r="J726" t="n">
        <v>204.66</v>
      </c>
      <c r="K726" t="n">
        <v>52.44</v>
      </c>
      <c r="L726" t="n">
        <v>19.25</v>
      </c>
      <c r="M726" t="n">
        <v>11</v>
      </c>
      <c r="N726" t="n">
        <v>42.97</v>
      </c>
      <c r="O726" t="n">
        <v>25475.58</v>
      </c>
      <c r="P726" t="n">
        <v>298.51</v>
      </c>
      <c r="Q726" t="n">
        <v>452.56</v>
      </c>
      <c r="R726" t="n">
        <v>73.8</v>
      </c>
      <c r="S726" t="n">
        <v>57.64</v>
      </c>
      <c r="T726" t="n">
        <v>5975.2</v>
      </c>
      <c r="U726" t="n">
        <v>0.78</v>
      </c>
      <c r="V726" t="n">
        <v>0.88</v>
      </c>
      <c r="W726" t="n">
        <v>6.82</v>
      </c>
      <c r="X726" t="n">
        <v>0.35</v>
      </c>
      <c r="Y726" t="n">
        <v>1</v>
      </c>
      <c r="Z726" t="n">
        <v>10</v>
      </c>
    </row>
    <row r="727">
      <c r="A727" t="n">
        <v>74</v>
      </c>
      <c r="B727" t="n">
        <v>90</v>
      </c>
      <c r="C727" t="inlineStr">
        <is>
          <t xml:space="preserve">CONCLUIDO	</t>
        </is>
      </c>
      <c r="D727" t="n">
        <v>3.722</v>
      </c>
      <c r="E727" t="n">
        <v>26.87</v>
      </c>
      <c r="F727" t="n">
        <v>24.02</v>
      </c>
      <c r="G727" t="n">
        <v>120.1</v>
      </c>
      <c r="H727" t="n">
        <v>1.69</v>
      </c>
      <c r="I727" t="n">
        <v>12</v>
      </c>
      <c r="J727" t="n">
        <v>205.06</v>
      </c>
      <c r="K727" t="n">
        <v>52.44</v>
      </c>
      <c r="L727" t="n">
        <v>19.5</v>
      </c>
      <c r="M727" t="n">
        <v>10</v>
      </c>
      <c r="N727" t="n">
        <v>43.11</v>
      </c>
      <c r="O727" t="n">
        <v>25524.49</v>
      </c>
      <c r="P727" t="n">
        <v>297.29</v>
      </c>
      <c r="Q727" t="n">
        <v>452.6</v>
      </c>
      <c r="R727" t="n">
        <v>71.98999999999999</v>
      </c>
      <c r="S727" t="n">
        <v>57.64</v>
      </c>
      <c r="T727" t="n">
        <v>5072.72</v>
      </c>
      <c r="U727" t="n">
        <v>0.8</v>
      </c>
      <c r="V727" t="n">
        <v>0.88</v>
      </c>
      <c r="W727" t="n">
        <v>6.81</v>
      </c>
      <c r="X727" t="n">
        <v>0.3</v>
      </c>
      <c r="Y727" t="n">
        <v>1</v>
      </c>
      <c r="Z727" t="n">
        <v>10</v>
      </c>
    </row>
    <row r="728">
      <c r="A728" t="n">
        <v>75</v>
      </c>
      <c r="B728" t="n">
        <v>90</v>
      </c>
      <c r="C728" t="inlineStr">
        <is>
          <t xml:space="preserve">CONCLUIDO	</t>
        </is>
      </c>
      <c r="D728" t="n">
        <v>3.7213</v>
      </c>
      <c r="E728" t="n">
        <v>26.87</v>
      </c>
      <c r="F728" t="n">
        <v>24.03</v>
      </c>
      <c r="G728" t="n">
        <v>120.13</v>
      </c>
      <c r="H728" t="n">
        <v>1.71</v>
      </c>
      <c r="I728" t="n">
        <v>12</v>
      </c>
      <c r="J728" t="n">
        <v>205.45</v>
      </c>
      <c r="K728" t="n">
        <v>52.44</v>
      </c>
      <c r="L728" t="n">
        <v>19.75</v>
      </c>
      <c r="M728" t="n">
        <v>10</v>
      </c>
      <c r="N728" t="n">
        <v>43.26</v>
      </c>
      <c r="O728" t="n">
        <v>25573.44</v>
      </c>
      <c r="P728" t="n">
        <v>297.65</v>
      </c>
      <c r="Q728" t="n">
        <v>452.56</v>
      </c>
      <c r="R728" t="n">
        <v>72.09999999999999</v>
      </c>
      <c r="S728" t="n">
        <v>57.64</v>
      </c>
      <c r="T728" t="n">
        <v>5126.27</v>
      </c>
      <c r="U728" t="n">
        <v>0.8</v>
      </c>
      <c r="V728" t="n">
        <v>0.88</v>
      </c>
      <c r="W728" t="n">
        <v>6.81</v>
      </c>
      <c r="X728" t="n">
        <v>0.3</v>
      </c>
      <c r="Y728" t="n">
        <v>1</v>
      </c>
      <c r="Z728" t="n">
        <v>10</v>
      </c>
    </row>
    <row r="729">
      <c r="A729" t="n">
        <v>76</v>
      </c>
      <c r="B729" t="n">
        <v>90</v>
      </c>
      <c r="C729" t="inlineStr">
        <is>
          <t xml:space="preserve">CONCLUIDO	</t>
        </is>
      </c>
      <c r="D729" t="n">
        <v>3.722</v>
      </c>
      <c r="E729" t="n">
        <v>26.87</v>
      </c>
      <c r="F729" t="n">
        <v>24.02</v>
      </c>
      <c r="G729" t="n">
        <v>120.1</v>
      </c>
      <c r="H729" t="n">
        <v>1.73</v>
      </c>
      <c r="I729" t="n">
        <v>12</v>
      </c>
      <c r="J729" t="n">
        <v>205.85</v>
      </c>
      <c r="K729" t="n">
        <v>52.44</v>
      </c>
      <c r="L729" t="n">
        <v>20</v>
      </c>
      <c r="M729" t="n">
        <v>10</v>
      </c>
      <c r="N729" t="n">
        <v>43.41</v>
      </c>
      <c r="O729" t="n">
        <v>25622.45</v>
      </c>
      <c r="P729" t="n">
        <v>297.74</v>
      </c>
      <c r="Q729" t="n">
        <v>452.56</v>
      </c>
      <c r="R729" t="n">
        <v>71.86</v>
      </c>
      <c r="S729" t="n">
        <v>57.64</v>
      </c>
      <c r="T729" t="n">
        <v>5006</v>
      </c>
      <c r="U729" t="n">
        <v>0.8</v>
      </c>
      <c r="V729" t="n">
        <v>0.88</v>
      </c>
      <c r="W729" t="n">
        <v>6.82</v>
      </c>
      <c r="X729" t="n">
        <v>0.3</v>
      </c>
      <c r="Y729" t="n">
        <v>1</v>
      </c>
      <c r="Z729" t="n">
        <v>10</v>
      </c>
    </row>
    <row r="730">
      <c r="A730" t="n">
        <v>77</v>
      </c>
      <c r="B730" t="n">
        <v>90</v>
      </c>
      <c r="C730" t="inlineStr">
        <is>
          <t xml:space="preserve">CONCLUIDO	</t>
        </is>
      </c>
      <c r="D730" t="n">
        <v>3.719</v>
      </c>
      <c r="E730" t="n">
        <v>26.89</v>
      </c>
      <c r="F730" t="n">
        <v>24.04</v>
      </c>
      <c r="G730" t="n">
        <v>120.21</v>
      </c>
      <c r="H730" t="n">
        <v>1.74</v>
      </c>
      <c r="I730" t="n">
        <v>12</v>
      </c>
      <c r="J730" t="n">
        <v>206.25</v>
      </c>
      <c r="K730" t="n">
        <v>52.44</v>
      </c>
      <c r="L730" t="n">
        <v>20.25</v>
      </c>
      <c r="M730" t="n">
        <v>10</v>
      </c>
      <c r="N730" t="n">
        <v>43.56</v>
      </c>
      <c r="O730" t="n">
        <v>25671.51</v>
      </c>
      <c r="P730" t="n">
        <v>298.16</v>
      </c>
      <c r="Q730" t="n">
        <v>452.56</v>
      </c>
      <c r="R730" t="n">
        <v>72.76000000000001</v>
      </c>
      <c r="S730" t="n">
        <v>57.64</v>
      </c>
      <c r="T730" t="n">
        <v>5458.46</v>
      </c>
      <c r="U730" t="n">
        <v>0.79</v>
      </c>
      <c r="V730" t="n">
        <v>0.88</v>
      </c>
      <c r="W730" t="n">
        <v>6.81</v>
      </c>
      <c r="X730" t="n">
        <v>0.32</v>
      </c>
      <c r="Y730" t="n">
        <v>1</v>
      </c>
      <c r="Z730" t="n">
        <v>10</v>
      </c>
    </row>
    <row r="731">
      <c r="A731" t="n">
        <v>78</v>
      </c>
      <c r="B731" t="n">
        <v>90</v>
      </c>
      <c r="C731" t="inlineStr">
        <is>
          <t xml:space="preserve">CONCLUIDO	</t>
        </is>
      </c>
      <c r="D731" t="n">
        <v>3.7197</v>
      </c>
      <c r="E731" t="n">
        <v>26.88</v>
      </c>
      <c r="F731" t="n">
        <v>24.04</v>
      </c>
      <c r="G731" t="n">
        <v>120.18</v>
      </c>
      <c r="H731" t="n">
        <v>1.76</v>
      </c>
      <c r="I731" t="n">
        <v>12</v>
      </c>
      <c r="J731" t="n">
        <v>206.65</v>
      </c>
      <c r="K731" t="n">
        <v>52.44</v>
      </c>
      <c r="L731" t="n">
        <v>20.5</v>
      </c>
      <c r="M731" t="n">
        <v>10</v>
      </c>
      <c r="N731" t="n">
        <v>43.71</v>
      </c>
      <c r="O731" t="n">
        <v>25720.62</v>
      </c>
      <c r="P731" t="n">
        <v>297.77</v>
      </c>
      <c r="Q731" t="n">
        <v>452.56</v>
      </c>
      <c r="R731" t="n">
        <v>72.48</v>
      </c>
      <c r="S731" t="n">
        <v>57.64</v>
      </c>
      <c r="T731" t="n">
        <v>5319.37</v>
      </c>
      <c r="U731" t="n">
        <v>0.8</v>
      </c>
      <c r="V731" t="n">
        <v>0.88</v>
      </c>
      <c r="W731" t="n">
        <v>6.81</v>
      </c>
      <c r="X731" t="n">
        <v>0.31</v>
      </c>
      <c r="Y731" t="n">
        <v>1</v>
      </c>
      <c r="Z731" t="n">
        <v>10</v>
      </c>
    </row>
    <row r="732">
      <c r="A732" t="n">
        <v>79</v>
      </c>
      <c r="B732" t="n">
        <v>90</v>
      </c>
      <c r="C732" t="inlineStr">
        <is>
          <t xml:space="preserve">CONCLUIDO	</t>
        </is>
      </c>
      <c r="D732" t="n">
        <v>3.7183</v>
      </c>
      <c r="E732" t="n">
        <v>26.89</v>
      </c>
      <c r="F732" t="n">
        <v>24.05</v>
      </c>
      <c r="G732" t="n">
        <v>120.23</v>
      </c>
      <c r="H732" t="n">
        <v>1.78</v>
      </c>
      <c r="I732" t="n">
        <v>12</v>
      </c>
      <c r="J732" t="n">
        <v>207.05</v>
      </c>
      <c r="K732" t="n">
        <v>52.44</v>
      </c>
      <c r="L732" t="n">
        <v>20.75</v>
      </c>
      <c r="M732" t="n">
        <v>10</v>
      </c>
      <c r="N732" t="n">
        <v>43.85</v>
      </c>
      <c r="O732" t="n">
        <v>25769.78</v>
      </c>
      <c r="P732" t="n">
        <v>297</v>
      </c>
      <c r="Q732" t="n">
        <v>452.55</v>
      </c>
      <c r="R732" t="n">
        <v>73</v>
      </c>
      <c r="S732" t="n">
        <v>57.64</v>
      </c>
      <c r="T732" t="n">
        <v>5577.58</v>
      </c>
      <c r="U732" t="n">
        <v>0.79</v>
      </c>
      <c r="V732" t="n">
        <v>0.88</v>
      </c>
      <c r="W732" t="n">
        <v>6.81</v>
      </c>
      <c r="X732" t="n">
        <v>0.32</v>
      </c>
      <c r="Y732" t="n">
        <v>1</v>
      </c>
      <c r="Z732" t="n">
        <v>10</v>
      </c>
    </row>
    <row r="733">
      <c r="A733" t="n">
        <v>80</v>
      </c>
      <c r="B733" t="n">
        <v>90</v>
      </c>
      <c r="C733" t="inlineStr">
        <is>
          <t xml:space="preserve">CONCLUIDO	</t>
        </is>
      </c>
      <c r="D733" t="n">
        <v>3.7194</v>
      </c>
      <c r="E733" t="n">
        <v>26.89</v>
      </c>
      <c r="F733" t="n">
        <v>24.04</v>
      </c>
      <c r="G733" t="n">
        <v>120.2</v>
      </c>
      <c r="H733" t="n">
        <v>1.8</v>
      </c>
      <c r="I733" t="n">
        <v>12</v>
      </c>
      <c r="J733" t="n">
        <v>207.45</v>
      </c>
      <c r="K733" t="n">
        <v>52.44</v>
      </c>
      <c r="L733" t="n">
        <v>21</v>
      </c>
      <c r="M733" t="n">
        <v>10</v>
      </c>
      <c r="N733" t="n">
        <v>44</v>
      </c>
      <c r="O733" t="n">
        <v>25818.99</v>
      </c>
      <c r="P733" t="n">
        <v>295.85</v>
      </c>
      <c r="Q733" t="n">
        <v>452.57</v>
      </c>
      <c r="R733" t="n">
        <v>72.56</v>
      </c>
      <c r="S733" t="n">
        <v>57.64</v>
      </c>
      <c r="T733" t="n">
        <v>5357.55</v>
      </c>
      <c r="U733" t="n">
        <v>0.79</v>
      </c>
      <c r="V733" t="n">
        <v>0.88</v>
      </c>
      <c r="W733" t="n">
        <v>6.81</v>
      </c>
      <c r="X733" t="n">
        <v>0.31</v>
      </c>
      <c r="Y733" t="n">
        <v>1</v>
      </c>
      <c r="Z733" t="n">
        <v>10</v>
      </c>
    </row>
    <row r="734">
      <c r="A734" t="n">
        <v>81</v>
      </c>
      <c r="B734" t="n">
        <v>90</v>
      </c>
      <c r="C734" t="inlineStr">
        <is>
          <t xml:space="preserve">CONCLUIDO	</t>
        </is>
      </c>
      <c r="D734" t="n">
        <v>3.729</v>
      </c>
      <c r="E734" t="n">
        <v>26.82</v>
      </c>
      <c r="F734" t="n">
        <v>24</v>
      </c>
      <c r="G734" t="n">
        <v>130.94</v>
      </c>
      <c r="H734" t="n">
        <v>1.82</v>
      </c>
      <c r="I734" t="n">
        <v>11</v>
      </c>
      <c r="J734" t="n">
        <v>207.84</v>
      </c>
      <c r="K734" t="n">
        <v>52.44</v>
      </c>
      <c r="L734" t="n">
        <v>21.25</v>
      </c>
      <c r="M734" t="n">
        <v>9</v>
      </c>
      <c r="N734" t="n">
        <v>44.15</v>
      </c>
      <c r="O734" t="n">
        <v>25868.26</v>
      </c>
      <c r="P734" t="n">
        <v>295.18</v>
      </c>
      <c r="Q734" t="n">
        <v>452.55</v>
      </c>
      <c r="R734" t="n">
        <v>71.45999999999999</v>
      </c>
      <c r="S734" t="n">
        <v>57.64</v>
      </c>
      <c r="T734" t="n">
        <v>4813.04</v>
      </c>
      <c r="U734" t="n">
        <v>0.8100000000000001</v>
      </c>
      <c r="V734" t="n">
        <v>0.88</v>
      </c>
      <c r="W734" t="n">
        <v>6.81</v>
      </c>
      <c r="X734" t="n">
        <v>0.28</v>
      </c>
      <c r="Y734" t="n">
        <v>1</v>
      </c>
      <c r="Z734" t="n">
        <v>10</v>
      </c>
    </row>
    <row r="735">
      <c r="A735" t="n">
        <v>82</v>
      </c>
      <c r="B735" t="n">
        <v>90</v>
      </c>
      <c r="C735" t="inlineStr">
        <is>
          <t xml:space="preserve">CONCLUIDO	</t>
        </is>
      </c>
      <c r="D735" t="n">
        <v>3.7292</v>
      </c>
      <c r="E735" t="n">
        <v>26.82</v>
      </c>
      <c r="F735" t="n">
        <v>24</v>
      </c>
      <c r="G735" t="n">
        <v>130.93</v>
      </c>
      <c r="H735" t="n">
        <v>1.83</v>
      </c>
      <c r="I735" t="n">
        <v>11</v>
      </c>
      <c r="J735" t="n">
        <v>208.24</v>
      </c>
      <c r="K735" t="n">
        <v>52.44</v>
      </c>
      <c r="L735" t="n">
        <v>21.5</v>
      </c>
      <c r="M735" t="n">
        <v>9</v>
      </c>
      <c r="N735" t="n">
        <v>44.3</v>
      </c>
      <c r="O735" t="n">
        <v>25917.57</v>
      </c>
      <c r="P735" t="n">
        <v>295.4</v>
      </c>
      <c r="Q735" t="n">
        <v>452.55</v>
      </c>
      <c r="R735" t="n">
        <v>71.31999999999999</v>
      </c>
      <c r="S735" t="n">
        <v>57.64</v>
      </c>
      <c r="T735" t="n">
        <v>4740.51</v>
      </c>
      <c r="U735" t="n">
        <v>0.8100000000000001</v>
      </c>
      <c r="V735" t="n">
        <v>0.88</v>
      </c>
      <c r="W735" t="n">
        <v>6.82</v>
      </c>
      <c r="X735" t="n">
        <v>0.28</v>
      </c>
      <c r="Y735" t="n">
        <v>1</v>
      </c>
      <c r="Z735" t="n">
        <v>10</v>
      </c>
    </row>
    <row r="736">
      <c r="A736" t="n">
        <v>83</v>
      </c>
      <c r="B736" t="n">
        <v>90</v>
      </c>
      <c r="C736" t="inlineStr">
        <is>
          <t xml:space="preserve">CONCLUIDO	</t>
        </is>
      </c>
      <c r="D736" t="n">
        <v>3.7289</v>
      </c>
      <c r="E736" t="n">
        <v>26.82</v>
      </c>
      <c r="F736" t="n">
        <v>24.01</v>
      </c>
      <c r="G736" t="n">
        <v>130.94</v>
      </c>
      <c r="H736" t="n">
        <v>1.85</v>
      </c>
      <c r="I736" t="n">
        <v>11</v>
      </c>
      <c r="J736" t="n">
        <v>208.64</v>
      </c>
      <c r="K736" t="n">
        <v>52.44</v>
      </c>
      <c r="L736" t="n">
        <v>21.75</v>
      </c>
      <c r="M736" t="n">
        <v>9</v>
      </c>
      <c r="N736" t="n">
        <v>44.45</v>
      </c>
      <c r="O736" t="n">
        <v>25966.93</v>
      </c>
      <c r="P736" t="n">
        <v>295.55</v>
      </c>
      <c r="Q736" t="n">
        <v>452.6</v>
      </c>
      <c r="R736" t="n">
        <v>71.63</v>
      </c>
      <c r="S736" t="n">
        <v>57.64</v>
      </c>
      <c r="T736" t="n">
        <v>4896.07</v>
      </c>
      <c r="U736" t="n">
        <v>0.8</v>
      </c>
      <c r="V736" t="n">
        <v>0.88</v>
      </c>
      <c r="W736" t="n">
        <v>6.81</v>
      </c>
      <c r="X736" t="n">
        <v>0.28</v>
      </c>
      <c r="Y736" t="n">
        <v>1</v>
      </c>
      <c r="Z736" t="n">
        <v>10</v>
      </c>
    </row>
    <row r="737">
      <c r="A737" t="n">
        <v>84</v>
      </c>
      <c r="B737" t="n">
        <v>90</v>
      </c>
      <c r="C737" t="inlineStr">
        <is>
          <t xml:space="preserve">CONCLUIDO	</t>
        </is>
      </c>
      <c r="D737" t="n">
        <v>3.7279</v>
      </c>
      <c r="E737" t="n">
        <v>26.82</v>
      </c>
      <c r="F737" t="n">
        <v>24.01</v>
      </c>
      <c r="G737" t="n">
        <v>130.98</v>
      </c>
      <c r="H737" t="n">
        <v>1.87</v>
      </c>
      <c r="I737" t="n">
        <v>11</v>
      </c>
      <c r="J737" t="n">
        <v>209.05</v>
      </c>
      <c r="K737" t="n">
        <v>52.44</v>
      </c>
      <c r="L737" t="n">
        <v>22</v>
      </c>
      <c r="M737" t="n">
        <v>9</v>
      </c>
      <c r="N737" t="n">
        <v>44.6</v>
      </c>
      <c r="O737" t="n">
        <v>26016.35</v>
      </c>
      <c r="P737" t="n">
        <v>295.81</v>
      </c>
      <c r="Q737" t="n">
        <v>452.55</v>
      </c>
      <c r="R737" t="n">
        <v>71.69</v>
      </c>
      <c r="S737" t="n">
        <v>57.64</v>
      </c>
      <c r="T737" t="n">
        <v>4928.34</v>
      </c>
      <c r="U737" t="n">
        <v>0.8</v>
      </c>
      <c r="V737" t="n">
        <v>0.88</v>
      </c>
      <c r="W737" t="n">
        <v>6.82</v>
      </c>
      <c r="X737" t="n">
        <v>0.29</v>
      </c>
      <c r="Y737" t="n">
        <v>1</v>
      </c>
      <c r="Z737" t="n">
        <v>10</v>
      </c>
    </row>
    <row r="738">
      <c r="A738" t="n">
        <v>85</v>
      </c>
      <c r="B738" t="n">
        <v>90</v>
      </c>
      <c r="C738" t="inlineStr">
        <is>
          <t xml:space="preserve">CONCLUIDO	</t>
        </is>
      </c>
      <c r="D738" t="n">
        <v>3.7293</v>
      </c>
      <c r="E738" t="n">
        <v>26.81</v>
      </c>
      <c r="F738" t="n">
        <v>24</v>
      </c>
      <c r="G738" t="n">
        <v>130.93</v>
      </c>
      <c r="H738" t="n">
        <v>1.89</v>
      </c>
      <c r="I738" t="n">
        <v>11</v>
      </c>
      <c r="J738" t="n">
        <v>209.45</v>
      </c>
      <c r="K738" t="n">
        <v>52.44</v>
      </c>
      <c r="L738" t="n">
        <v>22.25</v>
      </c>
      <c r="M738" t="n">
        <v>9</v>
      </c>
      <c r="N738" t="n">
        <v>44.75</v>
      </c>
      <c r="O738" t="n">
        <v>26065.82</v>
      </c>
      <c r="P738" t="n">
        <v>295.28</v>
      </c>
      <c r="Q738" t="n">
        <v>452.59</v>
      </c>
      <c r="R738" t="n">
        <v>71.45999999999999</v>
      </c>
      <c r="S738" t="n">
        <v>57.64</v>
      </c>
      <c r="T738" t="n">
        <v>4813.99</v>
      </c>
      <c r="U738" t="n">
        <v>0.8100000000000001</v>
      </c>
      <c r="V738" t="n">
        <v>0.88</v>
      </c>
      <c r="W738" t="n">
        <v>6.81</v>
      </c>
      <c r="X738" t="n">
        <v>0.28</v>
      </c>
      <c r="Y738" t="n">
        <v>1</v>
      </c>
      <c r="Z738" t="n">
        <v>10</v>
      </c>
    </row>
    <row r="739">
      <c r="A739" t="n">
        <v>86</v>
      </c>
      <c r="B739" t="n">
        <v>90</v>
      </c>
      <c r="C739" t="inlineStr">
        <is>
          <t xml:space="preserve">CONCLUIDO	</t>
        </is>
      </c>
      <c r="D739" t="n">
        <v>3.7293</v>
      </c>
      <c r="E739" t="n">
        <v>26.82</v>
      </c>
      <c r="F739" t="n">
        <v>24</v>
      </c>
      <c r="G739" t="n">
        <v>130.93</v>
      </c>
      <c r="H739" t="n">
        <v>1.9</v>
      </c>
      <c r="I739" t="n">
        <v>11</v>
      </c>
      <c r="J739" t="n">
        <v>209.85</v>
      </c>
      <c r="K739" t="n">
        <v>52.44</v>
      </c>
      <c r="L739" t="n">
        <v>22.5</v>
      </c>
      <c r="M739" t="n">
        <v>9</v>
      </c>
      <c r="N739" t="n">
        <v>44.91</v>
      </c>
      <c r="O739" t="n">
        <v>26115.34</v>
      </c>
      <c r="P739" t="n">
        <v>294.94</v>
      </c>
      <c r="Q739" t="n">
        <v>452.55</v>
      </c>
      <c r="R739" t="n">
        <v>71.53</v>
      </c>
      <c r="S739" t="n">
        <v>57.64</v>
      </c>
      <c r="T739" t="n">
        <v>4849.38</v>
      </c>
      <c r="U739" t="n">
        <v>0.8100000000000001</v>
      </c>
      <c r="V739" t="n">
        <v>0.88</v>
      </c>
      <c r="W739" t="n">
        <v>6.81</v>
      </c>
      <c r="X739" t="n">
        <v>0.28</v>
      </c>
      <c r="Y739" t="n">
        <v>1</v>
      </c>
      <c r="Z739" t="n">
        <v>10</v>
      </c>
    </row>
    <row r="740">
      <c r="A740" t="n">
        <v>87</v>
      </c>
      <c r="B740" t="n">
        <v>90</v>
      </c>
      <c r="C740" t="inlineStr">
        <is>
          <t xml:space="preserve">CONCLUIDO	</t>
        </is>
      </c>
      <c r="D740" t="n">
        <v>3.7293</v>
      </c>
      <c r="E740" t="n">
        <v>26.82</v>
      </c>
      <c r="F740" t="n">
        <v>24</v>
      </c>
      <c r="G740" t="n">
        <v>130.93</v>
      </c>
      <c r="H740" t="n">
        <v>1.92</v>
      </c>
      <c r="I740" t="n">
        <v>11</v>
      </c>
      <c r="J740" t="n">
        <v>210.25</v>
      </c>
      <c r="K740" t="n">
        <v>52.44</v>
      </c>
      <c r="L740" t="n">
        <v>22.75</v>
      </c>
      <c r="M740" t="n">
        <v>9</v>
      </c>
      <c r="N740" t="n">
        <v>45.06</v>
      </c>
      <c r="O740" t="n">
        <v>26164.91</v>
      </c>
      <c r="P740" t="n">
        <v>294.85</v>
      </c>
      <c r="Q740" t="n">
        <v>452.58</v>
      </c>
      <c r="R740" t="n">
        <v>71.34999999999999</v>
      </c>
      <c r="S740" t="n">
        <v>57.64</v>
      </c>
      <c r="T740" t="n">
        <v>4755.94</v>
      </c>
      <c r="U740" t="n">
        <v>0.8100000000000001</v>
      </c>
      <c r="V740" t="n">
        <v>0.88</v>
      </c>
      <c r="W740" t="n">
        <v>6.81</v>
      </c>
      <c r="X740" t="n">
        <v>0.28</v>
      </c>
      <c r="Y740" t="n">
        <v>1</v>
      </c>
      <c r="Z740" t="n">
        <v>10</v>
      </c>
    </row>
    <row r="741">
      <c r="A741" t="n">
        <v>88</v>
      </c>
      <c r="B741" t="n">
        <v>90</v>
      </c>
      <c r="C741" t="inlineStr">
        <is>
          <t xml:space="preserve">CONCLUIDO	</t>
        </is>
      </c>
      <c r="D741" t="n">
        <v>3.7297</v>
      </c>
      <c r="E741" t="n">
        <v>26.81</v>
      </c>
      <c r="F741" t="n">
        <v>24</v>
      </c>
      <c r="G741" t="n">
        <v>130.91</v>
      </c>
      <c r="H741" t="n">
        <v>1.94</v>
      </c>
      <c r="I741" t="n">
        <v>11</v>
      </c>
      <c r="J741" t="n">
        <v>210.65</v>
      </c>
      <c r="K741" t="n">
        <v>52.44</v>
      </c>
      <c r="L741" t="n">
        <v>23</v>
      </c>
      <c r="M741" t="n">
        <v>9</v>
      </c>
      <c r="N741" t="n">
        <v>45.21</v>
      </c>
      <c r="O741" t="n">
        <v>26214.54</v>
      </c>
      <c r="P741" t="n">
        <v>293.58</v>
      </c>
      <c r="Q741" t="n">
        <v>452.58</v>
      </c>
      <c r="R741" t="n">
        <v>71.34</v>
      </c>
      <c r="S741" t="n">
        <v>57.64</v>
      </c>
      <c r="T741" t="n">
        <v>4753.5</v>
      </c>
      <c r="U741" t="n">
        <v>0.8100000000000001</v>
      </c>
      <c r="V741" t="n">
        <v>0.88</v>
      </c>
      <c r="W741" t="n">
        <v>6.81</v>
      </c>
      <c r="X741" t="n">
        <v>0.28</v>
      </c>
      <c r="Y741" t="n">
        <v>1</v>
      </c>
      <c r="Z741" t="n">
        <v>10</v>
      </c>
    </row>
    <row r="742">
      <c r="A742" t="n">
        <v>89</v>
      </c>
      <c r="B742" t="n">
        <v>90</v>
      </c>
      <c r="C742" t="inlineStr">
        <is>
          <t xml:space="preserve">CONCLUIDO	</t>
        </is>
      </c>
      <c r="D742" t="n">
        <v>3.7387</v>
      </c>
      <c r="E742" t="n">
        <v>26.75</v>
      </c>
      <c r="F742" t="n">
        <v>23.97</v>
      </c>
      <c r="G742" t="n">
        <v>143.83</v>
      </c>
      <c r="H742" t="n">
        <v>1.96</v>
      </c>
      <c r="I742" t="n">
        <v>10</v>
      </c>
      <c r="J742" t="n">
        <v>211.05</v>
      </c>
      <c r="K742" t="n">
        <v>52.44</v>
      </c>
      <c r="L742" t="n">
        <v>23.25</v>
      </c>
      <c r="M742" t="n">
        <v>8</v>
      </c>
      <c r="N742" t="n">
        <v>45.36</v>
      </c>
      <c r="O742" t="n">
        <v>26264.21</v>
      </c>
      <c r="P742" t="n">
        <v>292.3</v>
      </c>
      <c r="Q742" t="n">
        <v>452.57</v>
      </c>
      <c r="R742" t="n">
        <v>70.48999999999999</v>
      </c>
      <c r="S742" t="n">
        <v>57.64</v>
      </c>
      <c r="T742" t="n">
        <v>4333.8</v>
      </c>
      <c r="U742" t="n">
        <v>0.82</v>
      </c>
      <c r="V742" t="n">
        <v>0.88</v>
      </c>
      <c r="W742" t="n">
        <v>6.81</v>
      </c>
      <c r="X742" t="n">
        <v>0.25</v>
      </c>
      <c r="Y742" t="n">
        <v>1</v>
      </c>
      <c r="Z742" t="n">
        <v>10</v>
      </c>
    </row>
    <row r="743">
      <c r="A743" t="n">
        <v>90</v>
      </c>
      <c r="B743" t="n">
        <v>90</v>
      </c>
      <c r="C743" t="inlineStr">
        <is>
          <t xml:space="preserve">CONCLUIDO	</t>
        </is>
      </c>
      <c r="D743" t="n">
        <v>3.7369</v>
      </c>
      <c r="E743" t="n">
        <v>26.76</v>
      </c>
      <c r="F743" t="n">
        <v>23.98</v>
      </c>
      <c r="G743" t="n">
        <v>143.91</v>
      </c>
      <c r="H743" t="n">
        <v>1.97</v>
      </c>
      <c r="I743" t="n">
        <v>10</v>
      </c>
      <c r="J743" t="n">
        <v>211.46</v>
      </c>
      <c r="K743" t="n">
        <v>52.44</v>
      </c>
      <c r="L743" t="n">
        <v>23.5</v>
      </c>
      <c r="M743" t="n">
        <v>8</v>
      </c>
      <c r="N743" t="n">
        <v>45.52</v>
      </c>
      <c r="O743" t="n">
        <v>26313.94</v>
      </c>
      <c r="P743" t="n">
        <v>292.66</v>
      </c>
      <c r="Q743" t="n">
        <v>452.56</v>
      </c>
      <c r="R743" t="n">
        <v>70.98</v>
      </c>
      <c r="S743" t="n">
        <v>57.64</v>
      </c>
      <c r="T743" t="n">
        <v>4576</v>
      </c>
      <c r="U743" t="n">
        <v>0.8100000000000001</v>
      </c>
      <c r="V743" t="n">
        <v>0.88</v>
      </c>
      <c r="W743" t="n">
        <v>6.81</v>
      </c>
      <c r="X743" t="n">
        <v>0.26</v>
      </c>
      <c r="Y743" t="n">
        <v>1</v>
      </c>
      <c r="Z743" t="n">
        <v>10</v>
      </c>
    </row>
    <row r="744">
      <c r="A744" t="n">
        <v>91</v>
      </c>
      <c r="B744" t="n">
        <v>90</v>
      </c>
      <c r="C744" t="inlineStr">
        <is>
          <t xml:space="preserve">CONCLUIDO	</t>
        </is>
      </c>
      <c r="D744" t="n">
        <v>3.7392</v>
      </c>
      <c r="E744" t="n">
        <v>26.74</v>
      </c>
      <c r="F744" t="n">
        <v>23.97</v>
      </c>
      <c r="G744" t="n">
        <v>143.8</v>
      </c>
      <c r="H744" t="n">
        <v>1.99</v>
      </c>
      <c r="I744" t="n">
        <v>10</v>
      </c>
      <c r="J744" t="n">
        <v>211.86</v>
      </c>
      <c r="K744" t="n">
        <v>52.44</v>
      </c>
      <c r="L744" t="n">
        <v>23.75</v>
      </c>
      <c r="M744" t="n">
        <v>8</v>
      </c>
      <c r="N744" t="n">
        <v>45.67</v>
      </c>
      <c r="O744" t="n">
        <v>26363.73</v>
      </c>
      <c r="P744" t="n">
        <v>292.63</v>
      </c>
      <c r="Q744" t="n">
        <v>452.56</v>
      </c>
      <c r="R744" t="n">
        <v>70.27</v>
      </c>
      <c r="S744" t="n">
        <v>57.64</v>
      </c>
      <c r="T744" t="n">
        <v>4223.96</v>
      </c>
      <c r="U744" t="n">
        <v>0.82</v>
      </c>
      <c r="V744" t="n">
        <v>0.88</v>
      </c>
      <c r="W744" t="n">
        <v>6.81</v>
      </c>
      <c r="X744" t="n">
        <v>0.24</v>
      </c>
      <c r="Y744" t="n">
        <v>1</v>
      </c>
      <c r="Z744" t="n">
        <v>10</v>
      </c>
    </row>
    <row r="745">
      <c r="A745" t="n">
        <v>92</v>
      </c>
      <c r="B745" t="n">
        <v>90</v>
      </c>
      <c r="C745" t="inlineStr">
        <is>
          <t xml:space="preserve">CONCLUIDO	</t>
        </is>
      </c>
      <c r="D745" t="n">
        <v>3.7367</v>
      </c>
      <c r="E745" t="n">
        <v>26.76</v>
      </c>
      <c r="F745" t="n">
        <v>23.99</v>
      </c>
      <c r="G745" t="n">
        <v>143.91</v>
      </c>
      <c r="H745" t="n">
        <v>2.01</v>
      </c>
      <c r="I745" t="n">
        <v>10</v>
      </c>
      <c r="J745" t="n">
        <v>212.27</v>
      </c>
      <c r="K745" t="n">
        <v>52.44</v>
      </c>
      <c r="L745" t="n">
        <v>24</v>
      </c>
      <c r="M745" t="n">
        <v>8</v>
      </c>
      <c r="N745" t="n">
        <v>45.82</v>
      </c>
      <c r="O745" t="n">
        <v>26413.56</v>
      </c>
      <c r="P745" t="n">
        <v>292.77</v>
      </c>
      <c r="Q745" t="n">
        <v>452.55</v>
      </c>
      <c r="R745" t="n">
        <v>70.81999999999999</v>
      </c>
      <c r="S745" t="n">
        <v>57.64</v>
      </c>
      <c r="T745" t="n">
        <v>4495.86</v>
      </c>
      <c r="U745" t="n">
        <v>0.8100000000000001</v>
      </c>
      <c r="V745" t="n">
        <v>0.88</v>
      </c>
      <c r="W745" t="n">
        <v>6.81</v>
      </c>
      <c r="X745" t="n">
        <v>0.26</v>
      </c>
      <c r="Y745" t="n">
        <v>1</v>
      </c>
      <c r="Z745" t="n">
        <v>10</v>
      </c>
    </row>
    <row r="746">
      <c r="A746" t="n">
        <v>93</v>
      </c>
      <c r="B746" t="n">
        <v>90</v>
      </c>
      <c r="C746" t="inlineStr">
        <is>
          <t xml:space="preserve">CONCLUIDO	</t>
        </is>
      </c>
      <c r="D746" t="n">
        <v>3.7369</v>
      </c>
      <c r="E746" t="n">
        <v>26.76</v>
      </c>
      <c r="F746" t="n">
        <v>23.98</v>
      </c>
      <c r="G746" t="n">
        <v>143.91</v>
      </c>
      <c r="H746" t="n">
        <v>2.03</v>
      </c>
      <c r="I746" t="n">
        <v>10</v>
      </c>
      <c r="J746" t="n">
        <v>212.67</v>
      </c>
      <c r="K746" t="n">
        <v>52.44</v>
      </c>
      <c r="L746" t="n">
        <v>24.25</v>
      </c>
      <c r="M746" t="n">
        <v>8</v>
      </c>
      <c r="N746" t="n">
        <v>45.98</v>
      </c>
      <c r="O746" t="n">
        <v>26463.45</v>
      </c>
      <c r="P746" t="n">
        <v>292.92</v>
      </c>
      <c r="Q746" t="n">
        <v>452.55</v>
      </c>
      <c r="R746" t="n">
        <v>70.83</v>
      </c>
      <c r="S746" t="n">
        <v>57.64</v>
      </c>
      <c r="T746" t="n">
        <v>4500.85</v>
      </c>
      <c r="U746" t="n">
        <v>0.8100000000000001</v>
      </c>
      <c r="V746" t="n">
        <v>0.88</v>
      </c>
      <c r="W746" t="n">
        <v>6.81</v>
      </c>
      <c r="X746" t="n">
        <v>0.26</v>
      </c>
      <c r="Y746" t="n">
        <v>1</v>
      </c>
      <c r="Z746" t="n">
        <v>10</v>
      </c>
    </row>
    <row r="747">
      <c r="A747" t="n">
        <v>94</v>
      </c>
      <c r="B747" t="n">
        <v>90</v>
      </c>
      <c r="C747" t="inlineStr">
        <is>
          <t xml:space="preserve">CONCLUIDO	</t>
        </is>
      </c>
      <c r="D747" t="n">
        <v>3.7387</v>
      </c>
      <c r="E747" t="n">
        <v>26.75</v>
      </c>
      <c r="F747" t="n">
        <v>23.97</v>
      </c>
      <c r="G747" t="n">
        <v>143.83</v>
      </c>
      <c r="H747" t="n">
        <v>2.04</v>
      </c>
      <c r="I747" t="n">
        <v>10</v>
      </c>
      <c r="J747" t="n">
        <v>213.08</v>
      </c>
      <c r="K747" t="n">
        <v>52.44</v>
      </c>
      <c r="L747" t="n">
        <v>24.5</v>
      </c>
      <c r="M747" t="n">
        <v>8</v>
      </c>
      <c r="N747" t="n">
        <v>46.13</v>
      </c>
      <c r="O747" t="n">
        <v>26513.39</v>
      </c>
      <c r="P747" t="n">
        <v>292.34</v>
      </c>
      <c r="Q747" t="n">
        <v>452.56</v>
      </c>
      <c r="R747" t="n">
        <v>70.43000000000001</v>
      </c>
      <c r="S747" t="n">
        <v>57.64</v>
      </c>
      <c r="T747" t="n">
        <v>4300.82</v>
      </c>
      <c r="U747" t="n">
        <v>0.82</v>
      </c>
      <c r="V747" t="n">
        <v>0.88</v>
      </c>
      <c r="W747" t="n">
        <v>6.81</v>
      </c>
      <c r="X747" t="n">
        <v>0.25</v>
      </c>
      <c r="Y747" t="n">
        <v>1</v>
      </c>
      <c r="Z747" t="n">
        <v>10</v>
      </c>
    </row>
    <row r="748">
      <c r="A748" t="n">
        <v>95</v>
      </c>
      <c r="B748" t="n">
        <v>90</v>
      </c>
      <c r="C748" t="inlineStr">
        <is>
          <t xml:space="preserve">CONCLUIDO	</t>
        </is>
      </c>
      <c r="D748" t="n">
        <v>3.7371</v>
      </c>
      <c r="E748" t="n">
        <v>26.76</v>
      </c>
      <c r="F748" t="n">
        <v>23.98</v>
      </c>
      <c r="G748" t="n">
        <v>143.9</v>
      </c>
      <c r="H748" t="n">
        <v>2.06</v>
      </c>
      <c r="I748" t="n">
        <v>10</v>
      </c>
      <c r="J748" t="n">
        <v>213.48</v>
      </c>
      <c r="K748" t="n">
        <v>52.44</v>
      </c>
      <c r="L748" t="n">
        <v>24.75</v>
      </c>
      <c r="M748" t="n">
        <v>8</v>
      </c>
      <c r="N748" t="n">
        <v>46.29</v>
      </c>
      <c r="O748" t="n">
        <v>26563.39</v>
      </c>
      <c r="P748" t="n">
        <v>292.35</v>
      </c>
      <c r="Q748" t="n">
        <v>452.6</v>
      </c>
      <c r="R748" t="n">
        <v>70.76000000000001</v>
      </c>
      <c r="S748" t="n">
        <v>57.64</v>
      </c>
      <c r="T748" t="n">
        <v>4470.04</v>
      </c>
      <c r="U748" t="n">
        <v>0.8100000000000001</v>
      </c>
      <c r="V748" t="n">
        <v>0.88</v>
      </c>
      <c r="W748" t="n">
        <v>6.81</v>
      </c>
      <c r="X748" t="n">
        <v>0.26</v>
      </c>
      <c r="Y748" t="n">
        <v>1</v>
      </c>
      <c r="Z748" t="n">
        <v>10</v>
      </c>
    </row>
    <row r="749">
      <c r="A749" t="n">
        <v>96</v>
      </c>
      <c r="B749" t="n">
        <v>90</v>
      </c>
      <c r="C749" t="inlineStr">
        <is>
          <t xml:space="preserve">CONCLUIDO	</t>
        </is>
      </c>
      <c r="D749" t="n">
        <v>3.7366</v>
      </c>
      <c r="E749" t="n">
        <v>26.76</v>
      </c>
      <c r="F749" t="n">
        <v>23.99</v>
      </c>
      <c r="G749" t="n">
        <v>143.92</v>
      </c>
      <c r="H749" t="n">
        <v>2.08</v>
      </c>
      <c r="I749" t="n">
        <v>10</v>
      </c>
      <c r="J749" t="n">
        <v>213.89</v>
      </c>
      <c r="K749" t="n">
        <v>52.44</v>
      </c>
      <c r="L749" t="n">
        <v>25</v>
      </c>
      <c r="M749" t="n">
        <v>8</v>
      </c>
      <c r="N749" t="n">
        <v>46.44</v>
      </c>
      <c r="O749" t="n">
        <v>26613.43</v>
      </c>
      <c r="P749" t="n">
        <v>292.03</v>
      </c>
      <c r="Q749" t="n">
        <v>452.57</v>
      </c>
      <c r="R749" t="n">
        <v>70.86</v>
      </c>
      <c r="S749" t="n">
        <v>57.64</v>
      </c>
      <c r="T749" t="n">
        <v>4518.26</v>
      </c>
      <c r="U749" t="n">
        <v>0.8100000000000001</v>
      </c>
      <c r="V749" t="n">
        <v>0.88</v>
      </c>
      <c r="W749" t="n">
        <v>6.81</v>
      </c>
      <c r="X749" t="n">
        <v>0.26</v>
      </c>
      <c r="Y749" t="n">
        <v>1</v>
      </c>
      <c r="Z749" t="n">
        <v>10</v>
      </c>
    </row>
    <row r="750">
      <c r="A750" t="n">
        <v>97</v>
      </c>
      <c r="B750" t="n">
        <v>90</v>
      </c>
      <c r="C750" t="inlineStr">
        <is>
          <t xml:space="preserve">CONCLUIDO	</t>
        </is>
      </c>
      <c r="D750" t="n">
        <v>3.7377</v>
      </c>
      <c r="E750" t="n">
        <v>26.75</v>
      </c>
      <c r="F750" t="n">
        <v>23.98</v>
      </c>
      <c r="G750" t="n">
        <v>143.87</v>
      </c>
      <c r="H750" t="n">
        <v>2.09</v>
      </c>
      <c r="I750" t="n">
        <v>10</v>
      </c>
      <c r="J750" t="n">
        <v>214.29</v>
      </c>
      <c r="K750" t="n">
        <v>52.44</v>
      </c>
      <c r="L750" t="n">
        <v>25.25</v>
      </c>
      <c r="M750" t="n">
        <v>8</v>
      </c>
      <c r="N750" t="n">
        <v>46.6</v>
      </c>
      <c r="O750" t="n">
        <v>26663.54</v>
      </c>
      <c r="P750" t="n">
        <v>291.23</v>
      </c>
      <c r="Q750" t="n">
        <v>452.6</v>
      </c>
      <c r="R750" t="n">
        <v>70.62</v>
      </c>
      <c r="S750" t="n">
        <v>57.64</v>
      </c>
      <c r="T750" t="n">
        <v>4396.68</v>
      </c>
      <c r="U750" t="n">
        <v>0.82</v>
      </c>
      <c r="V750" t="n">
        <v>0.88</v>
      </c>
      <c r="W750" t="n">
        <v>6.81</v>
      </c>
      <c r="X750" t="n">
        <v>0.25</v>
      </c>
      <c r="Y750" t="n">
        <v>1</v>
      </c>
      <c r="Z750" t="n">
        <v>10</v>
      </c>
    </row>
    <row r="751">
      <c r="A751" t="n">
        <v>98</v>
      </c>
      <c r="B751" t="n">
        <v>90</v>
      </c>
      <c r="C751" t="inlineStr">
        <is>
          <t xml:space="preserve">CONCLUIDO	</t>
        </is>
      </c>
      <c r="D751" t="n">
        <v>3.737</v>
      </c>
      <c r="E751" t="n">
        <v>26.76</v>
      </c>
      <c r="F751" t="n">
        <v>23.98</v>
      </c>
      <c r="G751" t="n">
        <v>143.9</v>
      </c>
      <c r="H751" t="n">
        <v>2.11</v>
      </c>
      <c r="I751" t="n">
        <v>10</v>
      </c>
      <c r="J751" t="n">
        <v>214.7</v>
      </c>
      <c r="K751" t="n">
        <v>52.44</v>
      </c>
      <c r="L751" t="n">
        <v>25.5</v>
      </c>
      <c r="M751" t="n">
        <v>8</v>
      </c>
      <c r="N751" t="n">
        <v>46.76</v>
      </c>
      <c r="O751" t="n">
        <v>26713.69</v>
      </c>
      <c r="P751" t="n">
        <v>289.88</v>
      </c>
      <c r="Q751" t="n">
        <v>452.58</v>
      </c>
      <c r="R751" t="n">
        <v>70.7</v>
      </c>
      <c r="S751" t="n">
        <v>57.64</v>
      </c>
      <c r="T751" t="n">
        <v>4438.71</v>
      </c>
      <c r="U751" t="n">
        <v>0.82</v>
      </c>
      <c r="V751" t="n">
        <v>0.88</v>
      </c>
      <c r="W751" t="n">
        <v>6.81</v>
      </c>
      <c r="X751" t="n">
        <v>0.26</v>
      </c>
      <c r="Y751" t="n">
        <v>1</v>
      </c>
      <c r="Z751" t="n">
        <v>10</v>
      </c>
    </row>
    <row r="752">
      <c r="A752" t="n">
        <v>99</v>
      </c>
      <c r="B752" t="n">
        <v>90</v>
      </c>
      <c r="C752" t="inlineStr">
        <is>
          <t xml:space="preserve">CONCLUIDO	</t>
        </is>
      </c>
      <c r="D752" t="n">
        <v>3.7377</v>
      </c>
      <c r="E752" t="n">
        <v>26.75</v>
      </c>
      <c r="F752" t="n">
        <v>23.98</v>
      </c>
      <c r="G752" t="n">
        <v>143.87</v>
      </c>
      <c r="H752" t="n">
        <v>2.13</v>
      </c>
      <c r="I752" t="n">
        <v>10</v>
      </c>
      <c r="J752" t="n">
        <v>215.11</v>
      </c>
      <c r="K752" t="n">
        <v>52.44</v>
      </c>
      <c r="L752" t="n">
        <v>25.75</v>
      </c>
      <c r="M752" t="n">
        <v>8</v>
      </c>
      <c r="N752" t="n">
        <v>46.91</v>
      </c>
      <c r="O752" t="n">
        <v>26763.9</v>
      </c>
      <c r="P752" t="n">
        <v>288.64</v>
      </c>
      <c r="Q752" t="n">
        <v>452.58</v>
      </c>
      <c r="R752" t="n">
        <v>70.64</v>
      </c>
      <c r="S752" t="n">
        <v>57.64</v>
      </c>
      <c r="T752" t="n">
        <v>4409.62</v>
      </c>
      <c r="U752" t="n">
        <v>0.82</v>
      </c>
      <c r="V752" t="n">
        <v>0.88</v>
      </c>
      <c r="W752" t="n">
        <v>6.81</v>
      </c>
      <c r="X752" t="n">
        <v>0.25</v>
      </c>
      <c r="Y752" t="n">
        <v>1</v>
      </c>
      <c r="Z752" t="n">
        <v>10</v>
      </c>
    </row>
    <row r="753">
      <c r="A753" t="n">
        <v>100</v>
      </c>
      <c r="B753" t="n">
        <v>90</v>
      </c>
      <c r="C753" t="inlineStr">
        <is>
          <t xml:space="preserve">CONCLUIDO	</t>
        </is>
      </c>
      <c r="D753" t="n">
        <v>3.7463</v>
      </c>
      <c r="E753" t="n">
        <v>26.69</v>
      </c>
      <c r="F753" t="n">
        <v>23.95</v>
      </c>
      <c r="G753" t="n">
        <v>159.68</v>
      </c>
      <c r="H753" t="n">
        <v>2.14</v>
      </c>
      <c r="I753" t="n">
        <v>9</v>
      </c>
      <c r="J753" t="n">
        <v>215.51</v>
      </c>
      <c r="K753" t="n">
        <v>52.44</v>
      </c>
      <c r="L753" t="n">
        <v>26</v>
      </c>
      <c r="M753" t="n">
        <v>7</v>
      </c>
      <c r="N753" t="n">
        <v>47.07</v>
      </c>
      <c r="O753" t="n">
        <v>26814.17</v>
      </c>
      <c r="P753" t="n">
        <v>288.68</v>
      </c>
      <c r="Q753" t="n">
        <v>452.56</v>
      </c>
      <c r="R753" t="n">
        <v>69.75</v>
      </c>
      <c r="S753" t="n">
        <v>57.64</v>
      </c>
      <c r="T753" t="n">
        <v>3967.61</v>
      </c>
      <c r="U753" t="n">
        <v>0.83</v>
      </c>
      <c r="V753" t="n">
        <v>0.89</v>
      </c>
      <c r="W753" t="n">
        <v>6.81</v>
      </c>
      <c r="X753" t="n">
        <v>0.23</v>
      </c>
      <c r="Y753" t="n">
        <v>1</v>
      </c>
      <c r="Z753" t="n">
        <v>10</v>
      </c>
    </row>
    <row r="754">
      <c r="A754" t="n">
        <v>101</v>
      </c>
      <c r="B754" t="n">
        <v>90</v>
      </c>
      <c r="C754" t="inlineStr">
        <is>
          <t xml:space="preserve">CONCLUIDO	</t>
        </is>
      </c>
      <c r="D754" t="n">
        <v>3.7468</v>
      </c>
      <c r="E754" t="n">
        <v>26.69</v>
      </c>
      <c r="F754" t="n">
        <v>23.95</v>
      </c>
      <c r="G754" t="n">
        <v>159.66</v>
      </c>
      <c r="H754" t="n">
        <v>2.16</v>
      </c>
      <c r="I754" t="n">
        <v>9</v>
      </c>
      <c r="J754" t="n">
        <v>215.92</v>
      </c>
      <c r="K754" t="n">
        <v>52.44</v>
      </c>
      <c r="L754" t="n">
        <v>26.25</v>
      </c>
      <c r="M754" t="n">
        <v>7</v>
      </c>
      <c r="N754" t="n">
        <v>47.23</v>
      </c>
      <c r="O754" t="n">
        <v>26864.49</v>
      </c>
      <c r="P754" t="n">
        <v>288.71</v>
      </c>
      <c r="Q754" t="n">
        <v>452.55</v>
      </c>
      <c r="R754" t="n">
        <v>69.63</v>
      </c>
      <c r="S754" t="n">
        <v>57.64</v>
      </c>
      <c r="T754" t="n">
        <v>3909.52</v>
      </c>
      <c r="U754" t="n">
        <v>0.83</v>
      </c>
      <c r="V754" t="n">
        <v>0.89</v>
      </c>
      <c r="W754" t="n">
        <v>6.81</v>
      </c>
      <c r="X754" t="n">
        <v>0.22</v>
      </c>
      <c r="Y754" t="n">
        <v>1</v>
      </c>
      <c r="Z754" t="n">
        <v>10</v>
      </c>
    </row>
    <row r="755">
      <c r="A755" t="n">
        <v>102</v>
      </c>
      <c r="B755" t="n">
        <v>90</v>
      </c>
      <c r="C755" t="inlineStr">
        <is>
          <t xml:space="preserve">CONCLUIDO	</t>
        </is>
      </c>
      <c r="D755" t="n">
        <v>3.7475</v>
      </c>
      <c r="E755" t="n">
        <v>26.68</v>
      </c>
      <c r="F755" t="n">
        <v>23.94</v>
      </c>
      <c r="G755" t="n">
        <v>159.62</v>
      </c>
      <c r="H755" t="n">
        <v>2.18</v>
      </c>
      <c r="I755" t="n">
        <v>9</v>
      </c>
      <c r="J755" t="n">
        <v>216.33</v>
      </c>
      <c r="K755" t="n">
        <v>52.44</v>
      </c>
      <c r="L755" t="n">
        <v>26.5</v>
      </c>
      <c r="M755" t="n">
        <v>7</v>
      </c>
      <c r="N755" t="n">
        <v>47.39</v>
      </c>
      <c r="O755" t="n">
        <v>26914.86</v>
      </c>
      <c r="P755" t="n">
        <v>289.21</v>
      </c>
      <c r="Q755" t="n">
        <v>452.6</v>
      </c>
      <c r="R755" t="n">
        <v>69.54000000000001</v>
      </c>
      <c r="S755" t="n">
        <v>57.64</v>
      </c>
      <c r="T755" t="n">
        <v>3860.92</v>
      </c>
      <c r="U755" t="n">
        <v>0.83</v>
      </c>
      <c r="V755" t="n">
        <v>0.89</v>
      </c>
      <c r="W755" t="n">
        <v>6.81</v>
      </c>
      <c r="X755" t="n">
        <v>0.22</v>
      </c>
      <c r="Y755" t="n">
        <v>1</v>
      </c>
      <c r="Z755" t="n">
        <v>10</v>
      </c>
    </row>
    <row r="756">
      <c r="A756" t="n">
        <v>103</v>
      </c>
      <c r="B756" t="n">
        <v>90</v>
      </c>
      <c r="C756" t="inlineStr">
        <is>
          <t xml:space="preserve">CONCLUIDO	</t>
        </is>
      </c>
      <c r="D756" t="n">
        <v>3.7473</v>
      </c>
      <c r="E756" t="n">
        <v>26.69</v>
      </c>
      <c r="F756" t="n">
        <v>23.95</v>
      </c>
      <c r="G756" t="n">
        <v>159.64</v>
      </c>
      <c r="H756" t="n">
        <v>2.19</v>
      </c>
      <c r="I756" t="n">
        <v>9</v>
      </c>
      <c r="J756" t="n">
        <v>216.74</v>
      </c>
      <c r="K756" t="n">
        <v>52.44</v>
      </c>
      <c r="L756" t="n">
        <v>26.75</v>
      </c>
      <c r="M756" t="n">
        <v>7</v>
      </c>
      <c r="N756" t="n">
        <v>47.55</v>
      </c>
      <c r="O756" t="n">
        <v>26965.29</v>
      </c>
      <c r="P756" t="n">
        <v>289.79</v>
      </c>
      <c r="Q756" t="n">
        <v>452.59</v>
      </c>
      <c r="R756" t="n">
        <v>69.53</v>
      </c>
      <c r="S756" t="n">
        <v>57.64</v>
      </c>
      <c r="T756" t="n">
        <v>3858.34</v>
      </c>
      <c r="U756" t="n">
        <v>0.83</v>
      </c>
      <c r="V756" t="n">
        <v>0.89</v>
      </c>
      <c r="W756" t="n">
        <v>6.81</v>
      </c>
      <c r="X756" t="n">
        <v>0.22</v>
      </c>
      <c r="Y756" t="n">
        <v>1</v>
      </c>
      <c r="Z756" t="n">
        <v>10</v>
      </c>
    </row>
    <row r="757">
      <c r="A757" t="n">
        <v>104</v>
      </c>
      <c r="B757" t="n">
        <v>90</v>
      </c>
      <c r="C757" t="inlineStr">
        <is>
          <t xml:space="preserve">CONCLUIDO	</t>
        </is>
      </c>
      <c r="D757" t="n">
        <v>3.7472</v>
      </c>
      <c r="E757" t="n">
        <v>26.69</v>
      </c>
      <c r="F757" t="n">
        <v>23.95</v>
      </c>
      <c r="G757" t="n">
        <v>159.64</v>
      </c>
      <c r="H757" t="n">
        <v>2.21</v>
      </c>
      <c r="I757" t="n">
        <v>9</v>
      </c>
      <c r="J757" t="n">
        <v>217.15</v>
      </c>
      <c r="K757" t="n">
        <v>52.44</v>
      </c>
      <c r="L757" t="n">
        <v>27</v>
      </c>
      <c r="M757" t="n">
        <v>7</v>
      </c>
      <c r="N757" t="n">
        <v>47.71</v>
      </c>
      <c r="O757" t="n">
        <v>27015.77</v>
      </c>
      <c r="P757" t="n">
        <v>289.82</v>
      </c>
      <c r="Q757" t="n">
        <v>452.58</v>
      </c>
      <c r="R757" t="n">
        <v>69.55</v>
      </c>
      <c r="S757" t="n">
        <v>57.64</v>
      </c>
      <c r="T757" t="n">
        <v>3869.35</v>
      </c>
      <c r="U757" t="n">
        <v>0.83</v>
      </c>
      <c r="V757" t="n">
        <v>0.89</v>
      </c>
      <c r="W757" t="n">
        <v>6.81</v>
      </c>
      <c r="X757" t="n">
        <v>0.22</v>
      </c>
      <c r="Y757" t="n">
        <v>1</v>
      </c>
      <c r="Z757" t="n">
        <v>10</v>
      </c>
    </row>
    <row r="758">
      <c r="A758" t="n">
        <v>105</v>
      </c>
      <c r="B758" t="n">
        <v>90</v>
      </c>
      <c r="C758" t="inlineStr">
        <is>
          <t xml:space="preserve">CONCLUIDO	</t>
        </is>
      </c>
      <c r="D758" t="n">
        <v>3.7463</v>
      </c>
      <c r="E758" t="n">
        <v>26.69</v>
      </c>
      <c r="F758" t="n">
        <v>23.95</v>
      </c>
      <c r="G758" t="n">
        <v>159.68</v>
      </c>
      <c r="H758" t="n">
        <v>2.23</v>
      </c>
      <c r="I758" t="n">
        <v>9</v>
      </c>
      <c r="J758" t="n">
        <v>217.56</v>
      </c>
      <c r="K758" t="n">
        <v>52.44</v>
      </c>
      <c r="L758" t="n">
        <v>27.25</v>
      </c>
      <c r="M758" t="n">
        <v>7</v>
      </c>
      <c r="N758" t="n">
        <v>47.87</v>
      </c>
      <c r="O758" t="n">
        <v>27066.31</v>
      </c>
      <c r="P758" t="n">
        <v>289.84</v>
      </c>
      <c r="Q758" t="n">
        <v>452.57</v>
      </c>
      <c r="R758" t="n">
        <v>69.7</v>
      </c>
      <c r="S758" t="n">
        <v>57.64</v>
      </c>
      <c r="T758" t="n">
        <v>3942.89</v>
      </c>
      <c r="U758" t="n">
        <v>0.83</v>
      </c>
      <c r="V758" t="n">
        <v>0.89</v>
      </c>
      <c r="W758" t="n">
        <v>6.81</v>
      </c>
      <c r="X758" t="n">
        <v>0.23</v>
      </c>
      <c r="Y758" t="n">
        <v>1</v>
      </c>
      <c r="Z758" t="n">
        <v>10</v>
      </c>
    </row>
    <row r="759">
      <c r="A759" t="n">
        <v>106</v>
      </c>
      <c r="B759" t="n">
        <v>90</v>
      </c>
      <c r="C759" t="inlineStr">
        <is>
          <t xml:space="preserve">CONCLUIDO	</t>
        </is>
      </c>
      <c r="D759" t="n">
        <v>3.7446</v>
      </c>
      <c r="E759" t="n">
        <v>26.71</v>
      </c>
      <c r="F759" t="n">
        <v>23.96</v>
      </c>
      <c r="G759" t="n">
        <v>159.76</v>
      </c>
      <c r="H759" t="n">
        <v>2.24</v>
      </c>
      <c r="I759" t="n">
        <v>9</v>
      </c>
      <c r="J759" t="n">
        <v>217.97</v>
      </c>
      <c r="K759" t="n">
        <v>52.44</v>
      </c>
      <c r="L759" t="n">
        <v>27.5</v>
      </c>
      <c r="M759" t="n">
        <v>7</v>
      </c>
      <c r="N759" t="n">
        <v>48.03</v>
      </c>
      <c r="O759" t="n">
        <v>27116.91</v>
      </c>
      <c r="P759" t="n">
        <v>289.69</v>
      </c>
      <c r="Q759" t="n">
        <v>452.59</v>
      </c>
      <c r="R759" t="n">
        <v>70.02</v>
      </c>
      <c r="S759" t="n">
        <v>57.64</v>
      </c>
      <c r="T759" t="n">
        <v>4102.23</v>
      </c>
      <c r="U759" t="n">
        <v>0.82</v>
      </c>
      <c r="V759" t="n">
        <v>0.88</v>
      </c>
      <c r="W759" t="n">
        <v>6.81</v>
      </c>
      <c r="X759" t="n">
        <v>0.24</v>
      </c>
      <c r="Y759" t="n">
        <v>1</v>
      </c>
      <c r="Z759" t="n">
        <v>10</v>
      </c>
    </row>
    <row r="760">
      <c r="A760" t="n">
        <v>107</v>
      </c>
      <c r="B760" t="n">
        <v>90</v>
      </c>
      <c r="C760" t="inlineStr">
        <is>
          <t xml:space="preserve">CONCLUIDO	</t>
        </is>
      </c>
      <c r="D760" t="n">
        <v>3.7455</v>
      </c>
      <c r="E760" t="n">
        <v>26.7</v>
      </c>
      <c r="F760" t="n">
        <v>23.96</v>
      </c>
      <c r="G760" t="n">
        <v>159.72</v>
      </c>
      <c r="H760" t="n">
        <v>2.26</v>
      </c>
      <c r="I760" t="n">
        <v>9</v>
      </c>
      <c r="J760" t="n">
        <v>218.38</v>
      </c>
      <c r="K760" t="n">
        <v>52.44</v>
      </c>
      <c r="L760" t="n">
        <v>27.75</v>
      </c>
      <c r="M760" t="n">
        <v>7</v>
      </c>
      <c r="N760" t="n">
        <v>48.19</v>
      </c>
      <c r="O760" t="n">
        <v>27167.55</v>
      </c>
      <c r="P760" t="n">
        <v>289.51</v>
      </c>
      <c r="Q760" t="n">
        <v>452.59</v>
      </c>
      <c r="R760" t="n">
        <v>69.93000000000001</v>
      </c>
      <c r="S760" t="n">
        <v>57.64</v>
      </c>
      <c r="T760" t="n">
        <v>4060.28</v>
      </c>
      <c r="U760" t="n">
        <v>0.82</v>
      </c>
      <c r="V760" t="n">
        <v>0.89</v>
      </c>
      <c r="W760" t="n">
        <v>6.81</v>
      </c>
      <c r="X760" t="n">
        <v>0.23</v>
      </c>
      <c r="Y760" t="n">
        <v>1</v>
      </c>
      <c r="Z760" t="n">
        <v>10</v>
      </c>
    </row>
    <row r="761">
      <c r="A761" t="n">
        <v>108</v>
      </c>
      <c r="B761" t="n">
        <v>90</v>
      </c>
      <c r="C761" t="inlineStr">
        <is>
          <t xml:space="preserve">CONCLUIDO	</t>
        </is>
      </c>
      <c r="D761" t="n">
        <v>3.7461</v>
      </c>
      <c r="E761" t="n">
        <v>26.69</v>
      </c>
      <c r="F761" t="n">
        <v>23.95</v>
      </c>
      <c r="G761" t="n">
        <v>159.69</v>
      </c>
      <c r="H761" t="n">
        <v>2.27</v>
      </c>
      <c r="I761" t="n">
        <v>9</v>
      </c>
      <c r="J761" t="n">
        <v>218.79</v>
      </c>
      <c r="K761" t="n">
        <v>52.44</v>
      </c>
      <c r="L761" t="n">
        <v>28</v>
      </c>
      <c r="M761" t="n">
        <v>7</v>
      </c>
      <c r="N761" t="n">
        <v>48.35</v>
      </c>
      <c r="O761" t="n">
        <v>27218.26</v>
      </c>
      <c r="P761" t="n">
        <v>289.05</v>
      </c>
      <c r="Q761" t="n">
        <v>452.55</v>
      </c>
      <c r="R761" t="n">
        <v>69.76000000000001</v>
      </c>
      <c r="S761" t="n">
        <v>57.64</v>
      </c>
      <c r="T761" t="n">
        <v>3973.81</v>
      </c>
      <c r="U761" t="n">
        <v>0.83</v>
      </c>
      <c r="V761" t="n">
        <v>0.89</v>
      </c>
      <c r="W761" t="n">
        <v>6.81</v>
      </c>
      <c r="X761" t="n">
        <v>0.23</v>
      </c>
      <c r="Y761" t="n">
        <v>1</v>
      </c>
      <c r="Z761" t="n">
        <v>10</v>
      </c>
    </row>
    <row r="762">
      <c r="A762" t="n">
        <v>109</v>
      </c>
      <c r="B762" t="n">
        <v>90</v>
      </c>
      <c r="C762" t="inlineStr">
        <is>
          <t xml:space="preserve">CONCLUIDO	</t>
        </is>
      </c>
      <c r="D762" t="n">
        <v>3.7469</v>
      </c>
      <c r="E762" t="n">
        <v>26.69</v>
      </c>
      <c r="F762" t="n">
        <v>23.95</v>
      </c>
      <c r="G762" t="n">
        <v>159.66</v>
      </c>
      <c r="H762" t="n">
        <v>2.29</v>
      </c>
      <c r="I762" t="n">
        <v>9</v>
      </c>
      <c r="J762" t="n">
        <v>219.2</v>
      </c>
      <c r="K762" t="n">
        <v>52.44</v>
      </c>
      <c r="L762" t="n">
        <v>28.25</v>
      </c>
      <c r="M762" t="n">
        <v>7</v>
      </c>
      <c r="N762" t="n">
        <v>48.51</v>
      </c>
      <c r="O762" t="n">
        <v>27269.02</v>
      </c>
      <c r="P762" t="n">
        <v>287.86</v>
      </c>
      <c r="Q762" t="n">
        <v>452.57</v>
      </c>
      <c r="R762" t="n">
        <v>69.7</v>
      </c>
      <c r="S762" t="n">
        <v>57.64</v>
      </c>
      <c r="T762" t="n">
        <v>3941.1</v>
      </c>
      <c r="U762" t="n">
        <v>0.83</v>
      </c>
      <c r="V762" t="n">
        <v>0.89</v>
      </c>
      <c r="W762" t="n">
        <v>6.81</v>
      </c>
      <c r="X762" t="n">
        <v>0.22</v>
      </c>
      <c r="Y762" t="n">
        <v>1</v>
      </c>
      <c r="Z762" t="n">
        <v>10</v>
      </c>
    </row>
    <row r="763">
      <c r="A763" t="n">
        <v>110</v>
      </c>
      <c r="B763" t="n">
        <v>90</v>
      </c>
      <c r="C763" t="inlineStr">
        <is>
          <t xml:space="preserve">CONCLUIDO	</t>
        </is>
      </c>
      <c r="D763" t="n">
        <v>3.7455</v>
      </c>
      <c r="E763" t="n">
        <v>26.7</v>
      </c>
      <c r="F763" t="n">
        <v>23.96</v>
      </c>
      <c r="G763" t="n">
        <v>159.72</v>
      </c>
      <c r="H763" t="n">
        <v>2.31</v>
      </c>
      <c r="I763" t="n">
        <v>9</v>
      </c>
      <c r="J763" t="n">
        <v>219.61</v>
      </c>
      <c r="K763" t="n">
        <v>52.44</v>
      </c>
      <c r="L763" t="n">
        <v>28.5</v>
      </c>
      <c r="M763" t="n">
        <v>7</v>
      </c>
      <c r="N763" t="n">
        <v>48.67</v>
      </c>
      <c r="O763" t="n">
        <v>27319.84</v>
      </c>
      <c r="P763" t="n">
        <v>287.52</v>
      </c>
      <c r="Q763" t="n">
        <v>452.55</v>
      </c>
      <c r="R763" t="n">
        <v>70.13</v>
      </c>
      <c r="S763" t="n">
        <v>57.64</v>
      </c>
      <c r="T763" t="n">
        <v>4157.04</v>
      </c>
      <c r="U763" t="n">
        <v>0.82</v>
      </c>
      <c r="V763" t="n">
        <v>0.88</v>
      </c>
      <c r="W763" t="n">
        <v>6.81</v>
      </c>
      <c r="X763" t="n">
        <v>0.23</v>
      </c>
      <c r="Y763" t="n">
        <v>1</v>
      </c>
      <c r="Z763" t="n">
        <v>10</v>
      </c>
    </row>
    <row r="764">
      <c r="A764" t="n">
        <v>111</v>
      </c>
      <c r="B764" t="n">
        <v>90</v>
      </c>
      <c r="C764" t="inlineStr">
        <is>
          <t xml:space="preserve">CONCLUIDO	</t>
        </is>
      </c>
      <c r="D764" t="n">
        <v>3.7448</v>
      </c>
      <c r="E764" t="n">
        <v>26.7</v>
      </c>
      <c r="F764" t="n">
        <v>23.96</v>
      </c>
      <c r="G764" t="n">
        <v>159.76</v>
      </c>
      <c r="H764" t="n">
        <v>2.32</v>
      </c>
      <c r="I764" t="n">
        <v>9</v>
      </c>
      <c r="J764" t="n">
        <v>220.03</v>
      </c>
      <c r="K764" t="n">
        <v>52.44</v>
      </c>
      <c r="L764" t="n">
        <v>28.75</v>
      </c>
      <c r="M764" t="n">
        <v>7</v>
      </c>
      <c r="N764" t="n">
        <v>48.83</v>
      </c>
      <c r="O764" t="n">
        <v>27370.71</v>
      </c>
      <c r="P764" t="n">
        <v>287.39</v>
      </c>
      <c r="Q764" t="n">
        <v>452.57</v>
      </c>
      <c r="R764" t="n">
        <v>70.08</v>
      </c>
      <c r="S764" t="n">
        <v>57.64</v>
      </c>
      <c r="T764" t="n">
        <v>4134.37</v>
      </c>
      <c r="U764" t="n">
        <v>0.82</v>
      </c>
      <c r="V764" t="n">
        <v>0.88</v>
      </c>
      <c r="W764" t="n">
        <v>6.81</v>
      </c>
      <c r="X764" t="n">
        <v>0.24</v>
      </c>
      <c r="Y764" t="n">
        <v>1</v>
      </c>
      <c r="Z764" t="n">
        <v>10</v>
      </c>
    </row>
    <row r="765">
      <c r="A765" t="n">
        <v>112</v>
      </c>
      <c r="B765" t="n">
        <v>90</v>
      </c>
      <c r="C765" t="inlineStr">
        <is>
          <t xml:space="preserve">CONCLUIDO	</t>
        </is>
      </c>
      <c r="D765" t="n">
        <v>3.7457</v>
      </c>
      <c r="E765" t="n">
        <v>26.7</v>
      </c>
      <c r="F765" t="n">
        <v>23.96</v>
      </c>
      <c r="G765" t="n">
        <v>159.71</v>
      </c>
      <c r="H765" t="n">
        <v>2.34</v>
      </c>
      <c r="I765" t="n">
        <v>9</v>
      </c>
      <c r="J765" t="n">
        <v>220.44</v>
      </c>
      <c r="K765" t="n">
        <v>52.44</v>
      </c>
      <c r="L765" t="n">
        <v>29</v>
      </c>
      <c r="M765" t="n">
        <v>7</v>
      </c>
      <c r="N765" t="n">
        <v>49</v>
      </c>
      <c r="O765" t="n">
        <v>27421.64</v>
      </c>
      <c r="P765" t="n">
        <v>286.32</v>
      </c>
      <c r="Q765" t="n">
        <v>452.58</v>
      </c>
      <c r="R765" t="n">
        <v>69.91</v>
      </c>
      <c r="S765" t="n">
        <v>57.64</v>
      </c>
      <c r="T765" t="n">
        <v>4049.26</v>
      </c>
      <c r="U765" t="n">
        <v>0.82</v>
      </c>
      <c r="V765" t="n">
        <v>0.89</v>
      </c>
      <c r="W765" t="n">
        <v>6.81</v>
      </c>
      <c r="X765" t="n">
        <v>0.23</v>
      </c>
      <c r="Y765" t="n">
        <v>1</v>
      </c>
      <c r="Z765" t="n">
        <v>10</v>
      </c>
    </row>
    <row r="766">
      <c r="A766" t="n">
        <v>113</v>
      </c>
      <c r="B766" t="n">
        <v>90</v>
      </c>
      <c r="C766" t="inlineStr">
        <is>
          <t xml:space="preserve">CONCLUIDO	</t>
        </is>
      </c>
      <c r="D766" t="n">
        <v>3.7554</v>
      </c>
      <c r="E766" t="n">
        <v>26.63</v>
      </c>
      <c r="F766" t="n">
        <v>23.92</v>
      </c>
      <c r="G766" t="n">
        <v>179.43</v>
      </c>
      <c r="H766" t="n">
        <v>2.35</v>
      </c>
      <c r="I766" t="n">
        <v>8</v>
      </c>
      <c r="J766" t="n">
        <v>220.85</v>
      </c>
      <c r="K766" t="n">
        <v>52.44</v>
      </c>
      <c r="L766" t="n">
        <v>29.25</v>
      </c>
      <c r="M766" t="n">
        <v>6</v>
      </c>
      <c r="N766" t="n">
        <v>49.16</v>
      </c>
      <c r="O766" t="n">
        <v>27472.63</v>
      </c>
      <c r="P766" t="n">
        <v>285.59</v>
      </c>
      <c r="Q766" t="n">
        <v>452.55</v>
      </c>
      <c r="R766" t="n">
        <v>68.83</v>
      </c>
      <c r="S766" t="n">
        <v>57.64</v>
      </c>
      <c r="T766" t="n">
        <v>3515.44</v>
      </c>
      <c r="U766" t="n">
        <v>0.84</v>
      </c>
      <c r="V766" t="n">
        <v>0.89</v>
      </c>
      <c r="W766" t="n">
        <v>6.81</v>
      </c>
      <c r="X766" t="n">
        <v>0.2</v>
      </c>
      <c r="Y766" t="n">
        <v>1</v>
      </c>
      <c r="Z766" t="n">
        <v>10</v>
      </c>
    </row>
    <row r="767">
      <c r="A767" t="n">
        <v>114</v>
      </c>
      <c r="B767" t="n">
        <v>90</v>
      </c>
      <c r="C767" t="inlineStr">
        <is>
          <t xml:space="preserve">CONCLUIDO	</t>
        </is>
      </c>
      <c r="D767" t="n">
        <v>3.755</v>
      </c>
      <c r="E767" t="n">
        <v>26.63</v>
      </c>
      <c r="F767" t="n">
        <v>23.93</v>
      </c>
      <c r="G767" t="n">
        <v>179.44</v>
      </c>
      <c r="H767" t="n">
        <v>2.37</v>
      </c>
      <c r="I767" t="n">
        <v>8</v>
      </c>
      <c r="J767" t="n">
        <v>221.27</v>
      </c>
      <c r="K767" t="n">
        <v>52.44</v>
      </c>
      <c r="L767" t="n">
        <v>29.5</v>
      </c>
      <c r="M767" t="n">
        <v>6</v>
      </c>
      <c r="N767" t="n">
        <v>49.32</v>
      </c>
      <c r="O767" t="n">
        <v>27523.67</v>
      </c>
      <c r="P767" t="n">
        <v>285.4</v>
      </c>
      <c r="Q767" t="n">
        <v>452.56</v>
      </c>
      <c r="R767" t="n">
        <v>68.88</v>
      </c>
      <c r="S767" t="n">
        <v>57.64</v>
      </c>
      <c r="T767" t="n">
        <v>3538.53</v>
      </c>
      <c r="U767" t="n">
        <v>0.84</v>
      </c>
      <c r="V767" t="n">
        <v>0.89</v>
      </c>
      <c r="W767" t="n">
        <v>6.81</v>
      </c>
      <c r="X767" t="n">
        <v>0.2</v>
      </c>
      <c r="Y767" t="n">
        <v>1</v>
      </c>
      <c r="Z767" t="n">
        <v>10</v>
      </c>
    </row>
    <row r="768">
      <c r="A768" t="n">
        <v>115</v>
      </c>
      <c r="B768" t="n">
        <v>90</v>
      </c>
      <c r="C768" t="inlineStr">
        <is>
          <t xml:space="preserve">CONCLUIDO	</t>
        </is>
      </c>
      <c r="D768" t="n">
        <v>3.7554</v>
      </c>
      <c r="E768" t="n">
        <v>26.63</v>
      </c>
      <c r="F768" t="n">
        <v>23.92</v>
      </c>
      <c r="G768" t="n">
        <v>179.43</v>
      </c>
      <c r="H768" t="n">
        <v>2.39</v>
      </c>
      <c r="I768" t="n">
        <v>8</v>
      </c>
      <c r="J768" t="n">
        <v>221.68</v>
      </c>
      <c r="K768" t="n">
        <v>52.44</v>
      </c>
      <c r="L768" t="n">
        <v>29.75</v>
      </c>
      <c r="M768" t="n">
        <v>6</v>
      </c>
      <c r="N768" t="n">
        <v>49.49</v>
      </c>
      <c r="O768" t="n">
        <v>27574.77</v>
      </c>
      <c r="P768" t="n">
        <v>285.59</v>
      </c>
      <c r="Q768" t="n">
        <v>452.61</v>
      </c>
      <c r="R768" t="n">
        <v>68.84</v>
      </c>
      <c r="S768" t="n">
        <v>57.64</v>
      </c>
      <c r="T768" t="n">
        <v>3518.16</v>
      </c>
      <c r="U768" t="n">
        <v>0.84</v>
      </c>
      <c r="V768" t="n">
        <v>0.89</v>
      </c>
      <c r="W768" t="n">
        <v>6.81</v>
      </c>
      <c r="X768" t="n">
        <v>0.2</v>
      </c>
      <c r="Y768" t="n">
        <v>1</v>
      </c>
      <c r="Z768" t="n">
        <v>10</v>
      </c>
    </row>
    <row r="769">
      <c r="A769" t="n">
        <v>116</v>
      </c>
      <c r="B769" t="n">
        <v>90</v>
      </c>
      <c r="C769" t="inlineStr">
        <is>
          <t xml:space="preserve">CONCLUIDO	</t>
        </is>
      </c>
      <c r="D769" t="n">
        <v>3.7563</v>
      </c>
      <c r="E769" t="n">
        <v>26.62</v>
      </c>
      <c r="F769" t="n">
        <v>23.92</v>
      </c>
      <c r="G769" t="n">
        <v>179.38</v>
      </c>
      <c r="H769" t="n">
        <v>2.4</v>
      </c>
      <c r="I769" t="n">
        <v>8</v>
      </c>
      <c r="J769" t="n">
        <v>222.1</v>
      </c>
      <c r="K769" t="n">
        <v>52.44</v>
      </c>
      <c r="L769" t="n">
        <v>30</v>
      </c>
      <c r="M769" t="n">
        <v>6</v>
      </c>
      <c r="N769" t="n">
        <v>49.65</v>
      </c>
      <c r="O769" t="n">
        <v>27625.93</v>
      </c>
      <c r="P769" t="n">
        <v>285.75</v>
      </c>
      <c r="Q769" t="n">
        <v>452.58</v>
      </c>
      <c r="R769" t="n">
        <v>68.66</v>
      </c>
      <c r="S769" t="n">
        <v>57.64</v>
      </c>
      <c r="T769" t="n">
        <v>3427.79</v>
      </c>
      <c r="U769" t="n">
        <v>0.84</v>
      </c>
      <c r="V769" t="n">
        <v>0.89</v>
      </c>
      <c r="W769" t="n">
        <v>6.81</v>
      </c>
      <c r="X769" t="n">
        <v>0.19</v>
      </c>
      <c r="Y769" t="n">
        <v>1</v>
      </c>
      <c r="Z769" t="n">
        <v>10</v>
      </c>
    </row>
    <row r="770">
      <c r="A770" t="n">
        <v>117</v>
      </c>
      <c r="B770" t="n">
        <v>90</v>
      </c>
      <c r="C770" t="inlineStr">
        <is>
          <t xml:space="preserve">CONCLUIDO	</t>
        </is>
      </c>
      <c r="D770" t="n">
        <v>3.7554</v>
      </c>
      <c r="E770" t="n">
        <v>26.63</v>
      </c>
      <c r="F770" t="n">
        <v>23.92</v>
      </c>
      <c r="G770" t="n">
        <v>179.43</v>
      </c>
      <c r="H770" t="n">
        <v>2.42</v>
      </c>
      <c r="I770" t="n">
        <v>8</v>
      </c>
      <c r="J770" t="n">
        <v>222.51</v>
      </c>
      <c r="K770" t="n">
        <v>52.44</v>
      </c>
      <c r="L770" t="n">
        <v>30.25</v>
      </c>
      <c r="M770" t="n">
        <v>6</v>
      </c>
      <c r="N770" t="n">
        <v>49.82</v>
      </c>
      <c r="O770" t="n">
        <v>27677.27</v>
      </c>
      <c r="P770" t="n">
        <v>285.9</v>
      </c>
      <c r="Q770" t="n">
        <v>452.56</v>
      </c>
      <c r="R770" t="n">
        <v>68.87</v>
      </c>
      <c r="S770" t="n">
        <v>57.64</v>
      </c>
      <c r="T770" t="n">
        <v>3534.41</v>
      </c>
      <c r="U770" t="n">
        <v>0.84</v>
      </c>
      <c r="V770" t="n">
        <v>0.89</v>
      </c>
      <c r="W770" t="n">
        <v>6.81</v>
      </c>
      <c r="X770" t="n">
        <v>0.2</v>
      </c>
      <c r="Y770" t="n">
        <v>1</v>
      </c>
      <c r="Z770" t="n">
        <v>10</v>
      </c>
    </row>
    <row r="771">
      <c r="A771" t="n">
        <v>118</v>
      </c>
      <c r="B771" t="n">
        <v>90</v>
      </c>
      <c r="C771" t="inlineStr">
        <is>
          <t xml:space="preserve">CONCLUIDO	</t>
        </is>
      </c>
      <c r="D771" t="n">
        <v>3.7565</v>
      </c>
      <c r="E771" t="n">
        <v>26.62</v>
      </c>
      <c r="F771" t="n">
        <v>23.92</v>
      </c>
      <c r="G771" t="n">
        <v>179.36</v>
      </c>
      <c r="H771" t="n">
        <v>2.43</v>
      </c>
      <c r="I771" t="n">
        <v>8</v>
      </c>
      <c r="J771" t="n">
        <v>222.93</v>
      </c>
      <c r="K771" t="n">
        <v>52.44</v>
      </c>
      <c r="L771" t="n">
        <v>30.5</v>
      </c>
      <c r="M771" t="n">
        <v>6</v>
      </c>
      <c r="N771" t="n">
        <v>49.99</v>
      </c>
      <c r="O771" t="n">
        <v>27728.54</v>
      </c>
      <c r="P771" t="n">
        <v>285.79</v>
      </c>
      <c r="Q771" t="n">
        <v>452.55</v>
      </c>
      <c r="R771" t="n">
        <v>68.52</v>
      </c>
      <c r="S771" t="n">
        <v>57.64</v>
      </c>
      <c r="T771" t="n">
        <v>3358.01</v>
      </c>
      <c r="U771" t="n">
        <v>0.84</v>
      </c>
      <c r="V771" t="n">
        <v>0.89</v>
      </c>
      <c r="W771" t="n">
        <v>6.81</v>
      </c>
      <c r="X771" t="n">
        <v>0.19</v>
      </c>
      <c r="Y771" t="n">
        <v>1</v>
      </c>
      <c r="Z771" t="n">
        <v>10</v>
      </c>
    </row>
    <row r="772">
      <c r="A772" t="n">
        <v>119</v>
      </c>
      <c r="B772" t="n">
        <v>90</v>
      </c>
      <c r="C772" t="inlineStr">
        <is>
          <t xml:space="preserve">CONCLUIDO	</t>
        </is>
      </c>
      <c r="D772" t="n">
        <v>3.757</v>
      </c>
      <c r="E772" t="n">
        <v>26.62</v>
      </c>
      <c r="F772" t="n">
        <v>23.91</v>
      </c>
      <c r="G772" t="n">
        <v>179.34</v>
      </c>
      <c r="H772" t="n">
        <v>2.45</v>
      </c>
      <c r="I772" t="n">
        <v>8</v>
      </c>
      <c r="J772" t="n">
        <v>223.34</v>
      </c>
      <c r="K772" t="n">
        <v>52.44</v>
      </c>
      <c r="L772" t="n">
        <v>30.75</v>
      </c>
      <c r="M772" t="n">
        <v>6</v>
      </c>
      <c r="N772" t="n">
        <v>50.15</v>
      </c>
      <c r="O772" t="n">
        <v>27779.88</v>
      </c>
      <c r="P772" t="n">
        <v>285.59</v>
      </c>
      <c r="Q772" t="n">
        <v>452.56</v>
      </c>
      <c r="R772" t="n">
        <v>68.43000000000001</v>
      </c>
      <c r="S772" t="n">
        <v>57.64</v>
      </c>
      <c r="T772" t="n">
        <v>3314.89</v>
      </c>
      <c r="U772" t="n">
        <v>0.84</v>
      </c>
      <c r="V772" t="n">
        <v>0.89</v>
      </c>
      <c r="W772" t="n">
        <v>6.81</v>
      </c>
      <c r="X772" t="n">
        <v>0.19</v>
      </c>
      <c r="Y772" t="n">
        <v>1</v>
      </c>
      <c r="Z772" t="n">
        <v>10</v>
      </c>
    </row>
    <row r="773">
      <c r="A773" t="n">
        <v>120</v>
      </c>
      <c r="B773" t="n">
        <v>90</v>
      </c>
      <c r="C773" t="inlineStr">
        <is>
          <t xml:space="preserve">CONCLUIDO	</t>
        </is>
      </c>
      <c r="D773" t="n">
        <v>3.7567</v>
      </c>
      <c r="E773" t="n">
        <v>26.62</v>
      </c>
      <c r="F773" t="n">
        <v>23.91</v>
      </c>
      <c r="G773" t="n">
        <v>179.36</v>
      </c>
      <c r="H773" t="n">
        <v>2.46</v>
      </c>
      <c r="I773" t="n">
        <v>8</v>
      </c>
      <c r="J773" t="n">
        <v>223.76</v>
      </c>
      <c r="K773" t="n">
        <v>52.44</v>
      </c>
      <c r="L773" t="n">
        <v>31</v>
      </c>
      <c r="M773" t="n">
        <v>6</v>
      </c>
      <c r="N773" t="n">
        <v>50.32</v>
      </c>
      <c r="O773" t="n">
        <v>27831.27</v>
      </c>
      <c r="P773" t="n">
        <v>285.48</v>
      </c>
      <c r="Q773" t="n">
        <v>452.61</v>
      </c>
      <c r="R773" t="n">
        <v>68.51000000000001</v>
      </c>
      <c r="S773" t="n">
        <v>57.64</v>
      </c>
      <c r="T773" t="n">
        <v>3354.56</v>
      </c>
      <c r="U773" t="n">
        <v>0.84</v>
      </c>
      <c r="V773" t="n">
        <v>0.89</v>
      </c>
      <c r="W773" t="n">
        <v>6.81</v>
      </c>
      <c r="X773" t="n">
        <v>0.19</v>
      </c>
      <c r="Y773" t="n">
        <v>1</v>
      </c>
      <c r="Z773" t="n">
        <v>10</v>
      </c>
    </row>
    <row r="774">
      <c r="A774" t="n">
        <v>121</v>
      </c>
      <c r="B774" t="n">
        <v>90</v>
      </c>
      <c r="C774" t="inlineStr">
        <is>
          <t xml:space="preserve">CONCLUIDO	</t>
        </is>
      </c>
      <c r="D774" t="n">
        <v>3.7556</v>
      </c>
      <c r="E774" t="n">
        <v>26.63</v>
      </c>
      <c r="F774" t="n">
        <v>23.92</v>
      </c>
      <c r="G774" t="n">
        <v>179.41</v>
      </c>
      <c r="H774" t="n">
        <v>2.48</v>
      </c>
      <c r="I774" t="n">
        <v>8</v>
      </c>
      <c r="J774" t="n">
        <v>224.18</v>
      </c>
      <c r="K774" t="n">
        <v>52.44</v>
      </c>
      <c r="L774" t="n">
        <v>31.25</v>
      </c>
      <c r="M774" t="n">
        <v>6</v>
      </c>
      <c r="N774" t="n">
        <v>50.49</v>
      </c>
      <c r="O774" t="n">
        <v>27882.72</v>
      </c>
      <c r="P774" t="n">
        <v>285.36</v>
      </c>
      <c r="Q774" t="n">
        <v>452.55</v>
      </c>
      <c r="R774" t="n">
        <v>68.76000000000001</v>
      </c>
      <c r="S774" t="n">
        <v>57.64</v>
      </c>
      <c r="T774" t="n">
        <v>3476.48</v>
      </c>
      <c r="U774" t="n">
        <v>0.84</v>
      </c>
      <c r="V774" t="n">
        <v>0.89</v>
      </c>
      <c r="W774" t="n">
        <v>6.81</v>
      </c>
      <c r="X774" t="n">
        <v>0.2</v>
      </c>
      <c r="Y774" t="n">
        <v>1</v>
      </c>
      <c r="Z774" t="n">
        <v>10</v>
      </c>
    </row>
    <row r="775">
      <c r="A775" t="n">
        <v>122</v>
      </c>
      <c r="B775" t="n">
        <v>90</v>
      </c>
      <c r="C775" t="inlineStr">
        <is>
          <t xml:space="preserve">CONCLUIDO	</t>
        </is>
      </c>
      <c r="D775" t="n">
        <v>3.7555</v>
      </c>
      <c r="E775" t="n">
        <v>26.63</v>
      </c>
      <c r="F775" t="n">
        <v>23.92</v>
      </c>
      <c r="G775" t="n">
        <v>179.42</v>
      </c>
      <c r="H775" t="n">
        <v>2.49</v>
      </c>
      <c r="I775" t="n">
        <v>8</v>
      </c>
      <c r="J775" t="n">
        <v>224.6</v>
      </c>
      <c r="K775" t="n">
        <v>52.44</v>
      </c>
      <c r="L775" t="n">
        <v>31.5</v>
      </c>
      <c r="M775" t="n">
        <v>6</v>
      </c>
      <c r="N775" t="n">
        <v>50.65</v>
      </c>
      <c r="O775" t="n">
        <v>27934.23</v>
      </c>
      <c r="P775" t="n">
        <v>284.99</v>
      </c>
      <c r="Q775" t="n">
        <v>452.58</v>
      </c>
      <c r="R775" t="n">
        <v>68.79000000000001</v>
      </c>
      <c r="S775" t="n">
        <v>57.64</v>
      </c>
      <c r="T775" t="n">
        <v>3491.97</v>
      </c>
      <c r="U775" t="n">
        <v>0.84</v>
      </c>
      <c r="V775" t="n">
        <v>0.89</v>
      </c>
      <c r="W775" t="n">
        <v>6.81</v>
      </c>
      <c r="X775" t="n">
        <v>0.2</v>
      </c>
      <c r="Y775" t="n">
        <v>1</v>
      </c>
      <c r="Z775" t="n">
        <v>10</v>
      </c>
    </row>
    <row r="776">
      <c r="A776" t="n">
        <v>123</v>
      </c>
      <c r="B776" t="n">
        <v>90</v>
      </c>
      <c r="C776" t="inlineStr">
        <is>
          <t xml:space="preserve">CONCLUIDO	</t>
        </is>
      </c>
      <c r="D776" t="n">
        <v>3.7556</v>
      </c>
      <c r="E776" t="n">
        <v>26.63</v>
      </c>
      <c r="F776" t="n">
        <v>23.92</v>
      </c>
      <c r="G776" t="n">
        <v>179.42</v>
      </c>
      <c r="H776" t="n">
        <v>2.51</v>
      </c>
      <c r="I776" t="n">
        <v>8</v>
      </c>
      <c r="J776" t="n">
        <v>225.01</v>
      </c>
      <c r="K776" t="n">
        <v>52.44</v>
      </c>
      <c r="L776" t="n">
        <v>31.75</v>
      </c>
      <c r="M776" t="n">
        <v>6</v>
      </c>
      <c r="N776" t="n">
        <v>50.82</v>
      </c>
      <c r="O776" t="n">
        <v>27985.79</v>
      </c>
      <c r="P776" t="n">
        <v>284.02</v>
      </c>
      <c r="Q776" t="n">
        <v>452.6</v>
      </c>
      <c r="R776" t="n">
        <v>68.73999999999999</v>
      </c>
      <c r="S776" t="n">
        <v>57.64</v>
      </c>
      <c r="T776" t="n">
        <v>3467.55</v>
      </c>
      <c r="U776" t="n">
        <v>0.84</v>
      </c>
      <c r="V776" t="n">
        <v>0.89</v>
      </c>
      <c r="W776" t="n">
        <v>6.81</v>
      </c>
      <c r="X776" t="n">
        <v>0.2</v>
      </c>
      <c r="Y776" t="n">
        <v>1</v>
      </c>
      <c r="Z776" t="n">
        <v>10</v>
      </c>
    </row>
    <row r="777">
      <c r="A777" t="n">
        <v>124</v>
      </c>
      <c r="B777" t="n">
        <v>90</v>
      </c>
      <c r="C777" t="inlineStr">
        <is>
          <t xml:space="preserve">CONCLUIDO	</t>
        </is>
      </c>
      <c r="D777" t="n">
        <v>3.7561</v>
      </c>
      <c r="E777" t="n">
        <v>26.62</v>
      </c>
      <c r="F777" t="n">
        <v>23.92</v>
      </c>
      <c r="G777" t="n">
        <v>179.39</v>
      </c>
      <c r="H777" t="n">
        <v>2.52</v>
      </c>
      <c r="I777" t="n">
        <v>8</v>
      </c>
      <c r="J777" t="n">
        <v>225.43</v>
      </c>
      <c r="K777" t="n">
        <v>52.44</v>
      </c>
      <c r="L777" t="n">
        <v>32</v>
      </c>
      <c r="M777" t="n">
        <v>6</v>
      </c>
      <c r="N777" t="n">
        <v>50.99</v>
      </c>
      <c r="O777" t="n">
        <v>28037.42</v>
      </c>
      <c r="P777" t="n">
        <v>283.39</v>
      </c>
      <c r="Q777" t="n">
        <v>452.56</v>
      </c>
      <c r="R777" t="n">
        <v>68.67</v>
      </c>
      <c r="S777" t="n">
        <v>57.64</v>
      </c>
      <c r="T777" t="n">
        <v>3433.74</v>
      </c>
      <c r="U777" t="n">
        <v>0.84</v>
      </c>
      <c r="V777" t="n">
        <v>0.89</v>
      </c>
      <c r="W777" t="n">
        <v>6.81</v>
      </c>
      <c r="X777" t="n">
        <v>0.19</v>
      </c>
      <c r="Y777" t="n">
        <v>1</v>
      </c>
      <c r="Z777" t="n">
        <v>10</v>
      </c>
    </row>
    <row r="778">
      <c r="A778" t="n">
        <v>125</v>
      </c>
      <c r="B778" t="n">
        <v>90</v>
      </c>
      <c r="C778" t="inlineStr">
        <is>
          <t xml:space="preserve">CONCLUIDO	</t>
        </is>
      </c>
      <c r="D778" t="n">
        <v>3.7557</v>
      </c>
      <c r="E778" t="n">
        <v>26.63</v>
      </c>
      <c r="F778" t="n">
        <v>23.92</v>
      </c>
      <c r="G778" t="n">
        <v>179.41</v>
      </c>
      <c r="H778" t="n">
        <v>2.54</v>
      </c>
      <c r="I778" t="n">
        <v>8</v>
      </c>
      <c r="J778" t="n">
        <v>225.85</v>
      </c>
      <c r="K778" t="n">
        <v>52.44</v>
      </c>
      <c r="L778" t="n">
        <v>32.25</v>
      </c>
      <c r="M778" t="n">
        <v>6</v>
      </c>
      <c r="N778" t="n">
        <v>51.16</v>
      </c>
      <c r="O778" t="n">
        <v>28089.1</v>
      </c>
      <c r="P778" t="n">
        <v>282.47</v>
      </c>
      <c r="Q778" t="n">
        <v>452.55</v>
      </c>
      <c r="R778" t="n">
        <v>68.87</v>
      </c>
      <c r="S778" t="n">
        <v>57.64</v>
      </c>
      <c r="T778" t="n">
        <v>3531.92</v>
      </c>
      <c r="U778" t="n">
        <v>0.84</v>
      </c>
      <c r="V778" t="n">
        <v>0.89</v>
      </c>
      <c r="W778" t="n">
        <v>6.8</v>
      </c>
      <c r="X778" t="n">
        <v>0.2</v>
      </c>
      <c r="Y778" t="n">
        <v>1</v>
      </c>
      <c r="Z778" t="n">
        <v>10</v>
      </c>
    </row>
    <row r="779">
      <c r="A779" t="n">
        <v>126</v>
      </c>
      <c r="B779" t="n">
        <v>90</v>
      </c>
      <c r="C779" t="inlineStr">
        <is>
          <t xml:space="preserve">CONCLUIDO	</t>
        </is>
      </c>
      <c r="D779" t="n">
        <v>3.7553</v>
      </c>
      <c r="E779" t="n">
        <v>26.63</v>
      </c>
      <c r="F779" t="n">
        <v>23.92</v>
      </c>
      <c r="G779" t="n">
        <v>179.43</v>
      </c>
      <c r="H779" t="n">
        <v>2.55</v>
      </c>
      <c r="I779" t="n">
        <v>8</v>
      </c>
      <c r="J779" t="n">
        <v>226.27</v>
      </c>
      <c r="K779" t="n">
        <v>52.44</v>
      </c>
      <c r="L779" t="n">
        <v>32.5</v>
      </c>
      <c r="M779" t="n">
        <v>6</v>
      </c>
      <c r="N779" t="n">
        <v>51.33</v>
      </c>
      <c r="O779" t="n">
        <v>28140.84</v>
      </c>
      <c r="P779" t="n">
        <v>281.89</v>
      </c>
      <c r="Q779" t="n">
        <v>452.57</v>
      </c>
      <c r="R779" t="n">
        <v>68.92</v>
      </c>
      <c r="S779" t="n">
        <v>57.64</v>
      </c>
      <c r="T779" t="n">
        <v>3556.23</v>
      </c>
      <c r="U779" t="n">
        <v>0.84</v>
      </c>
      <c r="V779" t="n">
        <v>0.89</v>
      </c>
      <c r="W779" t="n">
        <v>6.81</v>
      </c>
      <c r="X779" t="n">
        <v>0.2</v>
      </c>
      <c r="Y779" t="n">
        <v>1</v>
      </c>
      <c r="Z779" t="n">
        <v>10</v>
      </c>
    </row>
    <row r="780">
      <c r="A780" t="n">
        <v>127</v>
      </c>
      <c r="B780" t="n">
        <v>90</v>
      </c>
      <c r="C780" t="inlineStr">
        <is>
          <t xml:space="preserve">CONCLUIDO	</t>
        </is>
      </c>
      <c r="D780" t="n">
        <v>3.7548</v>
      </c>
      <c r="E780" t="n">
        <v>26.63</v>
      </c>
      <c r="F780" t="n">
        <v>23.93</v>
      </c>
      <c r="G780" t="n">
        <v>179.46</v>
      </c>
      <c r="H780" t="n">
        <v>2.57</v>
      </c>
      <c r="I780" t="n">
        <v>8</v>
      </c>
      <c r="J780" t="n">
        <v>226.69</v>
      </c>
      <c r="K780" t="n">
        <v>52.44</v>
      </c>
      <c r="L780" t="n">
        <v>32.75</v>
      </c>
      <c r="M780" t="n">
        <v>6</v>
      </c>
      <c r="N780" t="n">
        <v>51.5</v>
      </c>
      <c r="O780" t="n">
        <v>28192.65</v>
      </c>
      <c r="P780" t="n">
        <v>280.25</v>
      </c>
      <c r="Q780" t="n">
        <v>452.56</v>
      </c>
      <c r="R780" t="n">
        <v>68.94</v>
      </c>
      <c r="S780" t="n">
        <v>57.64</v>
      </c>
      <c r="T780" t="n">
        <v>3570.22</v>
      </c>
      <c r="U780" t="n">
        <v>0.84</v>
      </c>
      <c r="V780" t="n">
        <v>0.89</v>
      </c>
      <c r="W780" t="n">
        <v>6.81</v>
      </c>
      <c r="X780" t="n">
        <v>0.2</v>
      </c>
      <c r="Y780" t="n">
        <v>1</v>
      </c>
      <c r="Z780" t="n">
        <v>10</v>
      </c>
    </row>
    <row r="781">
      <c r="A781" t="n">
        <v>128</v>
      </c>
      <c r="B781" t="n">
        <v>90</v>
      </c>
      <c r="C781" t="inlineStr">
        <is>
          <t xml:space="preserve">CONCLUIDO	</t>
        </is>
      </c>
      <c r="D781" t="n">
        <v>3.7533</v>
      </c>
      <c r="E781" t="n">
        <v>26.64</v>
      </c>
      <c r="F781" t="n">
        <v>23.94</v>
      </c>
      <c r="G781" t="n">
        <v>179.54</v>
      </c>
      <c r="H781" t="n">
        <v>2.58</v>
      </c>
      <c r="I781" t="n">
        <v>8</v>
      </c>
      <c r="J781" t="n">
        <v>227.11</v>
      </c>
      <c r="K781" t="n">
        <v>52.44</v>
      </c>
      <c r="L781" t="n">
        <v>33</v>
      </c>
      <c r="M781" t="n">
        <v>6</v>
      </c>
      <c r="N781" t="n">
        <v>51.67</v>
      </c>
      <c r="O781" t="n">
        <v>28244.51</v>
      </c>
      <c r="P781" t="n">
        <v>278.82</v>
      </c>
      <c r="Q781" t="n">
        <v>452.55</v>
      </c>
      <c r="R781" t="n">
        <v>69.34999999999999</v>
      </c>
      <c r="S781" t="n">
        <v>57.64</v>
      </c>
      <c r="T781" t="n">
        <v>3770.55</v>
      </c>
      <c r="U781" t="n">
        <v>0.83</v>
      </c>
      <c r="V781" t="n">
        <v>0.89</v>
      </c>
      <c r="W781" t="n">
        <v>6.81</v>
      </c>
      <c r="X781" t="n">
        <v>0.21</v>
      </c>
      <c r="Y781" t="n">
        <v>1</v>
      </c>
      <c r="Z781" t="n">
        <v>10</v>
      </c>
    </row>
    <row r="782">
      <c r="A782" t="n">
        <v>129</v>
      </c>
      <c r="B782" t="n">
        <v>90</v>
      </c>
      <c r="C782" t="inlineStr">
        <is>
          <t xml:space="preserve">CONCLUIDO	</t>
        </is>
      </c>
      <c r="D782" t="n">
        <v>3.7623</v>
      </c>
      <c r="E782" t="n">
        <v>26.58</v>
      </c>
      <c r="F782" t="n">
        <v>23.91</v>
      </c>
      <c r="G782" t="n">
        <v>204.95</v>
      </c>
      <c r="H782" t="n">
        <v>2.6</v>
      </c>
      <c r="I782" t="n">
        <v>7</v>
      </c>
      <c r="J782" t="n">
        <v>227.53</v>
      </c>
      <c r="K782" t="n">
        <v>52.44</v>
      </c>
      <c r="L782" t="n">
        <v>33.25</v>
      </c>
      <c r="M782" t="n">
        <v>5</v>
      </c>
      <c r="N782" t="n">
        <v>51.84</v>
      </c>
      <c r="O782" t="n">
        <v>28296.43</v>
      </c>
      <c r="P782" t="n">
        <v>278.44</v>
      </c>
      <c r="Q782" t="n">
        <v>452.55</v>
      </c>
      <c r="R782" t="n">
        <v>68.42</v>
      </c>
      <c r="S782" t="n">
        <v>57.64</v>
      </c>
      <c r="T782" t="n">
        <v>3314.07</v>
      </c>
      <c r="U782" t="n">
        <v>0.84</v>
      </c>
      <c r="V782" t="n">
        <v>0.89</v>
      </c>
      <c r="W782" t="n">
        <v>6.81</v>
      </c>
      <c r="X782" t="n">
        <v>0.19</v>
      </c>
      <c r="Y782" t="n">
        <v>1</v>
      </c>
      <c r="Z782" t="n">
        <v>10</v>
      </c>
    </row>
    <row r="783">
      <c r="A783" t="n">
        <v>130</v>
      </c>
      <c r="B783" t="n">
        <v>90</v>
      </c>
      <c r="C783" t="inlineStr">
        <is>
          <t xml:space="preserve">CONCLUIDO	</t>
        </is>
      </c>
      <c r="D783" t="n">
        <v>3.7626</v>
      </c>
      <c r="E783" t="n">
        <v>26.58</v>
      </c>
      <c r="F783" t="n">
        <v>23.91</v>
      </c>
      <c r="G783" t="n">
        <v>204.92</v>
      </c>
      <c r="H783" t="n">
        <v>2.61</v>
      </c>
      <c r="I783" t="n">
        <v>7</v>
      </c>
      <c r="J783" t="n">
        <v>227.95</v>
      </c>
      <c r="K783" t="n">
        <v>52.44</v>
      </c>
      <c r="L783" t="n">
        <v>33.5</v>
      </c>
      <c r="M783" t="n">
        <v>5</v>
      </c>
      <c r="N783" t="n">
        <v>52.01</v>
      </c>
      <c r="O783" t="n">
        <v>28348.41</v>
      </c>
      <c r="P783" t="n">
        <v>279.06</v>
      </c>
      <c r="Q783" t="n">
        <v>452.57</v>
      </c>
      <c r="R783" t="n">
        <v>68.36</v>
      </c>
      <c r="S783" t="n">
        <v>57.64</v>
      </c>
      <c r="T783" t="n">
        <v>3285.17</v>
      </c>
      <c r="U783" t="n">
        <v>0.84</v>
      </c>
      <c r="V783" t="n">
        <v>0.89</v>
      </c>
      <c r="W783" t="n">
        <v>6.8</v>
      </c>
      <c r="X783" t="n">
        <v>0.18</v>
      </c>
      <c r="Y783" t="n">
        <v>1</v>
      </c>
      <c r="Z783" t="n">
        <v>10</v>
      </c>
    </row>
    <row r="784">
      <c r="A784" t="n">
        <v>131</v>
      </c>
      <c r="B784" t="n">
        <v>90</v>
      </c>
      <c r="C784" t="inlineStr">
        <is>
          <t xml:space="preserve">CONCLUIDO	</t>
        </is>
      </c>
      <c r="D784" t="n">
        <v>3.7628</v>
      </c>
      <c r="E784" t="n">
        <v>26.58</v>
      </c>
      <c r="F784" t="n">
        <v>23.91</v>
      </c>
      <c r="G784" t="n">
        <v>204.91</v>
      </c>
      <c r="H784" t="n">
        <v>2.63</v>
      </c>
      <c r="I784" t="n">
        <v>7</v>
      </c>
      <c r="J784" t="n">
        <v>228.38</v>
      </c>
      <c r="K784" t="n">
        <v>52.44</v>
      </c>
      <c r="L784" t="n">
        <v>33.75</v>
      </c>
      <c r="M784" t="n">
        <v>5</v>
      </c>
      <c r="N784" t="n">
        <v>52.18</v>
      </c>
      <c r="O784" t="n">
        <v>28400.46</v>
      </c>
      <c r="P784" t="n">
        <v>279.3</v>
      </c>
      <c r="Q784" t="n">
        <v>452.57</v>
      </c>
      <c r="R784" t="n">
        <v>68.25</v>
      </c>
      <c r="S784" t="n">
        <v>57.64</v>
      </c>
      <c r="T784" t="n">
        <v>3226.26</v>
      </c>
      <c r="U784" t="n">
        <v>0.84</v>
      </c>
      <c r="V784" t="n">
        <v>0.89</v>
      </c>
      <c r="W784" t="n">
        <v>6.81</v>
      </c>
      <c r="X784" t="n">
        <v>0.18</v>
      </c>
      <c r="Y784" t="n">
        <v>1</v>
      </c>
      <c r="Z784" t="n">
        <v>10</v>
      </c>
    </row>
    <row r="785">
      <c r="A785" t="n">
        <v>132</v>
      </c>
      <c r="B785" t="n">
        <v>90</v>
      </c>
      <c r="C785" t="inlineStr">
        <is>
          <t xml:space="preserve">CONCLUIDO	</t>
        </is>
      </c>
      <c r="D785" t="n">
        <v>3.7636</v>
      </c>
      <c r="E785" t="n">
        <v>26.57</v>
      </c>
      <c r="F785" t="n">
        <v>23.9</v>
      </c>
      <c r="G785" t="n">
        <v>204.86</v>
      </c>
      <c r="H785" t="n">
        <v>2.64</v>
      </c>
      <c r="I785" t="n">
        <v>7</v>
      </c>
      <c r="J785" t="n">
        <v>228.8</v>
      </c>
      <c r="K785" t="n">
        <v>52.44</v>
      </c>
      <c r="L785" t="n">
        <v>34</v>
      </c>
      <c r="M785" t="n">
        <v>5</v>
      </c>
      <c r="N785" t="n">
        <v>52.36</v>
      </c>
      <c r="O785" t="n">
        <v>28452.56</v>
      </c>
      <c r="P785" t="n">
        <v>279.81</v>
      </c>
      <c r="Q785" t="n">
        <v>452.59</v>
      </c>
      <c r="R785" t="n">
        <v>68.17</v>
      </c>
      <c r="S785" t="n">
        <v>57.64</v>
      </c>
      <c r="T785" t="n">
        <v>3187.35</v>
      </c>
      <c r="U785" t="n">
        <v>0.85</v>
      </c>
      <c r="V785" t="n">
        <v>0.89</v>
      </c>
      <c r="W785" t="n">
        <v>6.8</v>
      </c>
      <c r="X785" t="n">
        <v>0.18</v>
      </c>
      <c r="Y785" t="n">
        <v>1</v>
      </c>
      <c r="Z785" t="n">
        <v>10</v>
      </c>
    </row>
    <row r="786">
      <c r="A786" t="n">
        <v>133</v>
      </c>
      <c r="B786" t="n">
        <v>90</v>
      </c>
      <c r="C786" t="inlineStr">
        <is>
          <t xml:space="preserve">CONCLUIDO	</t>
        </is>
      </c>
      <c r="D786" t="n">
        <v>3.7648</v>
      </c>
      <c r="E786" t="n">
        <v>26.56</v>
      </c>
      <c r="F786" t="n">
        <v>23.89</v>
      </c>
      <c r="G786" t="n">
        <v>204.79</v>
      </c>
      <c r="H786" t="n">
        <v>2.66</v>
      </c>
      <c r="I786" t="n">
        <v>7</v>
      </c>
      <c r="J786" t="n">
        <v>229.22</v>
      </c>
      <c r="K786" t="n">
        <v>52.44</v>
      </c>
      <c r="L786" t="n">
        <v>34.25</v>
      </c>
      <c r="M786" t="n">
        <v>5</v>
      </c>
      <c r="N786" t="n">
        <v>52.53</v>
      </c>
      <c r="O786" t="n">
        <v>28504.72</v>
      </c>
      <c r="P786" t="n">
        <v>280.44</v>
      </c>
      <c r="Q786" t="n">
        <v>452.58</v>
      </c>
      <c r="R786" t="n">
        <v>67.93000000000001</v>
      </c>
      <c r="S786" t="n">
        <v>57.64</v>
      </c>
      <c r="T786" t="n">
        <v>3070.05</v>
      </c>
      <c r="U786" t="n">
        <v>0.85</v>
      </c>
      <c r="V786" t="n">
        <v>0.89</v>
      </c>
      <c r="W786" t="n">
        <v>6.8</v>
      </c>
      <c r="X786" t="n">
        <v>0.17</v>
      </c>
      <c r="Y786" t="n">
        <v>1</v>
      </c>
      <c r="Z786" t="n">
        <v>10</v>
      </c>
    </row>
    <row r="787">
      <c r="A787" t="n">
        <v>134</v>
      </c>
      <c r="B787" t="n">
        <v>90</v>
      </c>
      <c r="C787" t="inlineStr">
        <is>
          <t xml:space="preserve">CONCLUIDO	</t>
        </is>
      </c>
      <c r="D787" t="n">
        <v>3.7645</v>
      </c>
      <c r="E787" t="n">
        <v>26.56</v>
      </c>
      <c r="F787" t="n">
        <v>23.89</v>
      </c>
      <c r="G787" t="n">
        <v>204.81</v>
      </c>
      <c r="H787" t="n">
        <v>2.67</v>
      </c>
      <c r="I787" t="n">
        <v>7</v>
      </c>
      <c r="J787" t="n">
        <v>229.64</v>
      </c>
      <c r="K787" t="n">
        <v>52.44</v>
      </c>
      <c r="L787" t="n">
        <v>34.5</v>
      </c>
      <c r="M787" t="n">
        <v>5</v>
      </c>
      <c r="N787" t="n">
        <v>52.7</v>
      </c>
      <c r="O787" t="n">
        <v>28556.95</v>
      </c>
      <c r="P787" t="n">
        <v>280.88</v>
      </c>
      <c r="Q787" t="n">
        <v>452.55</v>
      </c>
      <c r="R787" t="n">
        <v>67.91</v>
      </c>
      <c r="S787" t="n">
        <v>57.64</v>
      </c>
      <c r="T787" t="n">
        <v>3056.01</v>
      </c>
      <c r="U787" t="n">
        <v>0.85</v>
      </c>
      <c r="V787" t="n">
        <v>0.89</v>
      </c>
      <c r="W787" t="n">
        <v>6.8</v>
      </c>
      <c r="X787" t="n">
        <v>0.17</v>
      </c>
      <c r="Y787" t="n">
        <v>1</v>
      </c>
      <c r="Z787" t="n">
        <v>10</v>
      </c>
    </row>
    <row r="788">
      <c r="A788" t="n">
        <v>135</v>
      </c>
      <c r="B788" t="n">
        <v>90</v>
      </c>
      <c r="C788" t="inlineStr">
        <is>
          <t xml:space="preserve">CONCLUIDO	</t>
        </is>
      </c>
      <c r="D788" t="n">
        <v>3.764</v>
      </c>
      <c r="E788" t="n">
        <v>26.57</v>
      </c>
      <c r="F788" t="n">
        <v>23.9</v>
      </c>
      <c r="G788" t="n">
        <v>204.84</v>
      </c>
      <c r="H788" t="n">
        <v>2.69</v>
      </c>
      <c r="I788" t="n">
        <v>7</v>
      </c>
      <c r="J788" t="n">
        <v>230.07</v>
      </c>
      <c r="K788" t="n">
        <v>52.44</v>
      </c>
      <c r="L788" t="n">
        <v>34.75</v>
      </c>
      <c r="M788" t="n">
        <v>5</v>
      </c>
      <c r="N788" t="n">
        <v>52.88</v>
      </c>
      <c r="O788" t="n">
        <v>28609.23</v>
      </c>
      <c r="P788" t="n">
        <v>281.21</v>
      </c>
      <c r="Q788" t="n">
        <v>452.55</v>
      </c>
      <c r="R788" t="n">
        <v>68.06</v>
      </c>
      <c r="S788" t="n">
        <v>57.64</v>
      </c>
      <c r="T788" t="n">
        <v>3132.44</v>
      </c>
      <c r="U788" t="n">
        <v>0.85</v>
      </c>
      <c r="V788" t="n">
        <v>0.89</v>
      </c>
      <c r="W788" t="n">
        <v>6.81</v>
      </c>
      <c r="X788" t="n">
        <v>0.17</v>
      </c>
      <c r="Y788" t="n">
        <v>1</v>
      </c>
      <c r="Z788" t="n">
        <v>10</v>
      </c>
    </row>
    <row r="789">
      <c r="A789" t="n">
        <v>136</v>
      </c>
      <c r="B789" t="n">
        <v>90</v>
      </c>
      <c r="C789" t="inlineStr">
        <is>
          <t xml:space="preserve">CONCLUIDO	</t>
        </is>
      </c>
      <c r="D789" t="n">
        <v>3.7645</v>
      </c>
      <c r="E789" t="n">
        <v>26.56</v>
      </c>
      <c r="F789" t="n">
        <v>23.89</v>
      </c>
      <c r="G789" t="n">
        <v>204.81</v>
      </c>
      <c r="H789" t="n">
        <v>2.7</v>
      </c>
      <c r="I789" t="n">
        <v>7</v>
      </c>
      <c r="J789" t="n">
        <v>230.49</v>
      </c>
      <c r="K789" t="n">
        <v>52.44</v>
      </c>
      <c r="L789" t="n">
        <v>35</v>
      </c>
      <c r="M789" t="n">
        <v>5</v>
      </c>
      <c r="N789" t="n">
        <v>53.05</v>
      </c>
      <c r="O789" t="n">
        <v>28661.58</v>
      </c>
      <c r="P789" t="n">
        <v>281.33</v>
      </c>
      <c r="Q789" t="n">
        <v>452.55</v>
      </c>
      <c r="R789" t="n">
        <v>67.90000000000001</v>
      </c>
      <c r="S789" t="n">
        <v>57.64</v>
      </c>
      <c r="T789" t="n">
        <v>3053.86</v>
      </c>
      <c r="U789" t="n">
        <v>0.85</v>
      </c>
      <c r="V789" t="n">
        <v>0.89</v>
      </c>
      <c r="W789" t="n">
        <v>6.8</v>
      </c>
      <c r="X789" t="n">
        <v>0.17</v>
      </c>
      <c r="Y789" t="n">
        <v>1</v>
      </c>
      <c r="Z789" t="n">
        <v>10</v>
      </c>
    </row>
    <row r="790">
      <c r="A790" t="n">
        <v>137</v>
      </c>
      <c r="B790" t="n">
        <v>90</v>
      </c>
      <c r="C790" t="inlineStr">
        <is>
          <t xml:space="preserve">CONCLUIDO	</t>
        </is>
      </c>
      <c r="D790" t="n">
        <v>3.7649</v>
      </c>
      <c r="E790" t="n">
        <v>26.56</v>
      </c>
      <c r="F790" t="n">
        <v>23.89</v>
      </c>
      <c r="G790" t="n">
        <v>204.78</v>
      </c>
      <c r="H790" t="n">
        <v>2.71</v>
      </c>
      <c r="I790" t="n">
        <v>7</v>
      </c>
      <c r="J790" t="n">
        <v>230.92</v>
      </c>
      <c r="K790" t="n">
        <v>52.44</v>
      </c>
      <c r="L790" t="n">
        <v>35.25</v>
      </c>
      <c r="M790" t="n">
        <v>5</v>
      </c>
      <c r="N790" t="n">
        <v>53.23</v>
      </c>
      <c r="O790" t="n">
        <v>28713.99</v>
      </c>
      <c r="P790" t="n">
        <v>281.32</v>
      </c>
      <c r="Q790" t="n">
        <v>452.55</v>
      </c>
      <c r="R790" t="n">
        <v>67.87</v>
      </c>
      <c r="S790" t="n">
        <v>57.64</v>
      </c>
      <c r="T790" t="n">
        <v>3039.68</v>
      </c>
      <c r="U790" t="n">
        <v>0.85</v>
      </c>
      <c r="V790" t="n">
        <v>0.89</v>
      </c>
      <c r="W790" t="n">
        <v>6.8</v>
      </c>
      <c r="X790" t="n">
        <v>0.17</v>
      </c>
      <c r="Y790" t="n">
        <v>1</v>
      </c>
      <c r="Z790" t="n">
        <v>10</v>
      </c>
    </row>
    <row r="791">
      <c r="A791" t="n">
        <v>138</v>
      </c>
      <c r="B791" t="n">
        <v>90</v>
      </c>
      <c r="C791" t="inlineStr">
        <is>
          <t xml:space="preserve">CONCLUIDO	</t>
        </is>
      </c>
      <c r="D791" t="n">
        <v>3.7633</v>
      </c>
      <c r="E791" t="n">
        <v>26.57</v>
      </c>
      <c r="F791" t="n">
        <v>23.9</v>
      </c>
      <c r="G791" t="n">
        <v>204.88</v>
      </c>
      <c r="H791" t="n">
        <v>2.73</v>
      </c>
      <c r="I791" t="n">
        <v>7</v>
      </c>
      <c r="J791" t="n">
        <v>231.34</v>
      </c>
      <c r="K791" t="n">
        <v>52.44</v>
      </c>
      <c r="L791" t="n">
        <v>35.5</v>
      </c>
      <c r="M791" t="n">
        <v>5</v>
      </c>
      <c r="N791" t="n">
        <v>53.4</v>
      </c>
      <c r="O791" t="n">
        <v>28766.46</v>
      </c>
      <c r="P791" t="n">
        <v>281.31</v>
      </c>
      <c r="Q791" t="n">
        <v>452.56</v>
      </c>
      <c r="R791" t="n">
        <v>68.11</v>
      </c>
      <c r="S791" t="n">
        <v>57.64</v>
      </c>
      <c r="T791" t="n">
        <v>3160.33</v>
      </c>
      <c r="U791" t="n">
        <v>0.85</v>
      </c>
      <c r="V791" t="n">
        <v>0.89</v>
      </c>
      <c r="W791" t="n">
        <v>6.81</v>
      </c>
      <c r="X791" t="n">
        <v>0.18</v>
      </c>
      <c r="Y791" t="n">
        <v>1</v>
      </c>
      <c r="Z791" t="n">
        <v>10</v>
      </c>
    </row>
    <row r="792">
      <c r="A792" t="n">
        <v>139</v>
      </c>
      <c r="B792" t="n">
        <v>90</v>
      </c>
      <c r="C792" t="inlineStr">
        <is>
          <t xml:space="preserve">CONCLUIDO	</t>
        </is>
      </c>
      <c r="D792" t="n">
        <v>3.7636</v>
      </c>
      <c r="E792" t="n">
        <v>26.57</v>
      </c>
      <c r="F792" t="n">
        <v>23.9</v>
      </c>
      <c r="G792" t="n">
        <v>204.87</v>
      </c>
      <c r="H792" t="n">
        <v>2.74</v>
      </c>
      <c r="I792" t="n">
        <v>7</v>
      </c>
      <c r="J792" t="n">
        <v>231.77</v>
      </c>
      <c r="K792" t="n">
        <v>52.44</v>
      </c>
      <c r="L792" t="n">
        <v>35.75</v>
      </c>
      <c r="M792" t="n">
        <v>5</v>
      </c>
      <c r="N792" t="n">
        <v>53.58</v>
      </c>
      <c r="O792" t="n">
        <v>28818.99</v>
      </c>
      <c r="P792" t="n">
        <v>281.17</v>
      </c>
      <c r="Q792" t="n">
        <v>452.56</v>
      </c>
      <c r="R792" t="n">
        <v>68.04000000000001</v>
      </c>
      <c r="S792" t="n">
        <v>57.64</v>
      </c>
      <c r="T792" t="n">
        <v>3123.42</v>
      </c>
      <c r="U792" t="n">
        <v>0.85</v>
      </c>
      <c r="V792" t="n">
        <v>0.89</v>
      </c>
      <c r="W792" t="n">
        <v>6.81</v>
      </c>
      <c r="X792" t="n">
        <v>0.18</v>
      </c>
      <c r="Y792" t="n">
        <v>1</v>
      </c>
      <c r="Z792" t="n">
        <v>10</v>
      </c>
    </row>
    <row r="793">
      <c r="A793" t="n">
        <v>140</v>
      </c>
      <c r="B793" t="n">
        <v>90</v>
      </c>
      <c r="C793" t="inlineStr">
        <is>
          <t xml:space="preserve">CONCLUIDO	</t>
        </is>
      </c>
      <c r="D793" t="n">
        <v>3.7642</v>
      </c>
      <c r="E793" t="n">
        <v>26.57</v>
      </c>
      <c r="F793" t="n">
        <v>23.9</v>
      </c>
      <c r="G793" t="n">
        <v>204.83</v>
      </c>
      <c r="H793" t="n">
        <v>2.76</v>
      </c>
      <c r="I793" t="n">
        <v>7</v>
      </c>
      <c r="J793" t="n">
        <v>232.2</v>
      </c>
      <c r="K793" t="n">
        <v>52.44</v>
      </c>
      <c r="L793" t="n">
        <v>36</v>
      </c>
      <c r="M793" t="n">
        <v>5</v>
      </c>
      <c r="N793" t="n">
        <v>53.75</v>
      </c>
      <c r="O793" t="n">
        <v>28871.58</v>
      </c>
      <c r="P793" t="n">
        <v>281.24</v>
      </c>
      <c r="Q793" t="n">
        <v>452.58</v>
      </c>
      <c r="R793" t="n">
        <v>68.02</v>
      </c>
      <c r="S793" t="n">
        <v>57.64</v>
      </c>
      <c r="T793" t="n">
        <v>3113.66</v>
      </c>
      <c r="U793" t="n">
        <v>0.85</v>
      </c>
      <c r="V793" t="n">
        <v>0.89</v>
      </c>
      <c r="W793" t="n">
        <v>6.8</v>
      </c>
      <c r="X793" t="n">
        <v>0.17</v>
      </c>
      <c r="Y793" t="n">
        <v>1</v>
      </c>
      <c r="Z793" t="n">
        <v>10</v>
      </c>
    </row>
    <row r="794">
      <c r="A794" t="n">
        <v>141</v>
      </c>
      <c r="B794" t="n">
        <v>90</v>
      </c>
      <c r="C794" t="inlineStr">
        <is>
          <t xml:space="preserve">CONCLUIDO	</t>
        </is>
      </c>
      <c r="D794" t="n">
        <v>3.7654</v>
      </c>
      <c r="E794" t="n">
        <v>26.56</v>
      </c>
      <c r="F794" t="n">
        <v>23.89</v>
      </c>
      <c r="G794" t="n">
        <v>204.75</v>
      </c>
      <c r="H794" t="n">
        <v>2.77</v>
      </c>
      <c r="I794" t="n">
        <v>7</v>
      </c>
      <c r="J794" t="n">
        <v>232.62</v>
      </c>
      <c r="K794" t="n">
        <v>52.44</v>
      </c>
      <c r="L794" t="n">
        <v>36.25</v>
      </c>
      <c r="M794" t="n">
        <v>5</v>
      </c>
      <c r="N794" t="n">
        <v>53.93</v>
      </c>
      <c r="O794" t="n">
        <v>28924.24</v>
      </c>
      <c r="P794" t="n">
        <v>280.71</v>
      </c>
      <c r="Q794" t="n">
        <v>452.57</v>
      </c>
      <c r="R794" t="n">
        <v>67.62</v>
      </c>
      <c r="S794" t="n">
        <v>57.64</v>
      </c>
      <c r="T794" t="n">
        <v>2915</v>
      </c>
      <c r="U794" t="n">
        <v>0.85</v>
      </c>
      <c r="V794" t="n">
        <v>0.89</v>
      </c>
      <c r="W794" t="n">
        <v>6.81</v>
      </c>
      <c r="X794" t="n">
        <v>0.16</v>
      </c>
      <c r="Y794" t="n">
        <v>1</v>
      </c>
      <c r="Z794" t="n">
        <v>10</v>
      </c>
    </row>
    <row r="795">
      <c r="A795" t="n">
        <v>142</v>
      </c>
      <c r="B795" t="n">
        <v>90</v>
      </c>
      <c r="C795" t="inlineStr">
        <is>
          <t xml:space="preserve">CONCLUIDO	</t>
        </is>
      </c>
      <c r="D795" t="n">
        <v>3.7654</v>
      </c>
      <c r="E795" t="n">
        <v>26.56</v>
      </c>
      <c r="F795" t="n">
        <v>23.89</v>
      </c>
      <c r="G795" t="n">
        <v>204.76</v>
      </c>
      <c r="H795" t="n">
        <v>2.78</v>
      </c>
      <c r="I795" t="n">
        <v>7</v>
      </c>
      <c r="J795" t="n">
        <v>233.05</v>
      </c>
      <c r="K795" t="n">
        <v>52.44</v>
      </c>
      <c r="L795" t="n">
        <v>36.5</v>
      </c>
      <c r="M795" t="n">
        <v>4</v>
      </c>
      <c r="N795" t="n">
        <v>54.11</v>
      </c>
      <c r="O795" t="n">
        <v>28976.96</v>
      </c>
      <c r="P795" t="n">
        <v>280.46</v>
      </c>
      <c r="Q795" t="n">
        <v>452.58</v>
      </c>
      <c r="R795" t="n">
        <v>67.64</v>
      </c>
      <c r="S795" t="n">
        <v>57.64</v>
      </c>
      <c r="T795" t="n">
        <v>2923.7</v>
      </c>
      <c r="U795" t="n">
        <v>0.85</v>
      </c>
      <c r="V795" t="n">
        <v>0.89</v>
      </c>
      <c r="W795" t="n">
        <v>6.81</v>
      </c>
      <c r="X795" t="n">
        <v>0.16</v>
      </c>
      <c r="Y795" t="n">
        <v>1</v>
      </c>
      <c r="Z795" t="n">
        <v>10</v>
      </c>
    </row>
    <row r="796">
      <c r="A796" t="n">
        <v>143</v>
      </c>
      <c r="B796" t="n">
        <v>90</v>
      </c>
      <c r="C796" t="inlineStr">
        <is>
          <t xml:space="preserve">CONCLUIDO	</t>
        </is>
      </c>
      <c r="D796" t="n">
        <v>3.7657</v>
      </c>
      <c r="E796" t="n">
        <v>26.56</v>
      </c>
      <c r="F796" t="n">
        <v>23.89</v>
      </c>
      <c r="G796" t="n">
        <v>204.74</v>
      </c>
      <c r="H796" t="n">
        <v>2.8</v>
      </c>
      <c r="I796" t="n">
        <v>7</v>
      </c>
      <c r="J796" t="n">
        <v>233.48</v>
      </c>
      <c r="K796" t="n">
        <v>52.44</v>
      </c>
      <c r="L796" t="n">
        <v>36.75</v>
      </c>
      <c r="M796" t="n">
        <v>4</v>
      </c>
      <c r="N796" t="n">
        <v>54.29</v>
      </c>
      <c r="O796" t="n">
        <v>29029.74</v>
      </c>
      <c r="P796" t="n">
        <v>280.25</v>
      </c>
      <c r="Q796" t="n">
        <v>452.55</v>
      </c>
      <c r="R796" t="n">
        <v>67.59999999999999</v>
      </c>
      <c r="S796" t="n">
        <v>57.64</v>
      </c>
      <c r="T796" t="n">
        <v>2904.33</v>
      </c>
      <c r="U796" t="n">
        <v>0.85</v>
      </c>
      <c r="V796" t="n">
        <v>0.89</v>
      </c>
      <c r="W796" t="n">
        <v>6.81</v>
      </c>
      <c r="X796" t="n">
        <v>0.16</v>
      </c>
      <c r="Y796" t="n">
        <v>1</v>
      </c>
      <c r="Z796" t="n">
        <v>10</v>
      </c>
    </row>
    <row r="797">
      <c r="A797" t="n">
        <v>144</v>
      </c>
      <c r="B797" t="n">
        <v>90</v>
      </c>
      <c r="C797" t="inlineStr">
        <is>
          <t xml:space="preserve">CONCLUIDO	</t>
        </is>
      </c>
      <c r="D797" t="n">
        <v>3.7659</v>
      </c>
      <c r="E797" t="n">
        <v>26.55</v>
      </c>
      <c r="F797" t="n">
        <v>23.88</v>
      </c>
      <c r="G797" t="n">
        <v>204.73</v>
      </c>
      <c r="H797" t="n">
        <v>2.81</v>
      </c>
      <c r="I797" t="n">
        <v>7</v>
      </c>
      <c r="J797" t="n">
        <v>233.91</v>
      </c>
      <c r="K797" t="n">
        <v>52.44</v>
      </c>
      <c r="L797" t="n">
        <v>37</v>
      </c>
      <c r="M797" t="n">
        <v>4</v>
      </c>
      <c r="N797" t="n">
        <v>54.46</v>
      </c>
      <c r="O797" t="n">
        <v>29082.59</v>
      </c>
      <c r="P797" t="n">
        <v>279.68</v>
      </c>
      <c r="Q797" t="n">
        <v>452.6</v>
      </c>
      <c r="R797" t="n">
        <v>67.48999999999999</v>
      </c>
      <c r="S797" t="n">
        <v>57.64</v>
      </c>
      <c r="T797" t="n">
        <v>2847.61</v>
      </c>
      <c r="U797" t="n">
        <v>0.85</v>
      </c>
      <c r="V797" t="n">
        <v>0.89</v>
      </c>
      <c r="W797" t="n">
        <v>6.81</v>
      </c>
      <c r="X797" t="n">
        <v>0.16</v>
      </c>
      <c r="Y797" t="n">
        <v>1</v>
      </c>
      <c r="Z797" t="n">
        <v>10</v>
      </c>
    </row>
    <row r="798">
      <c r="A798" t="n">
        <v>145</v>
      </c>
      <c r="B798" t="n">
        <v>90</v>
      </c>
      <c r="C798" t="inlineStr">
        <is>
          <t xml:space="preserve">CONCLUIDO	</t>
        </is>
      </c>
      <c r="D798" t="n">
        <v>3.7657</v>
      </c>
      <c r="E798" t="n">
        <v>26.56</v>
      </c>
      <c r="F798" t="n">
        <v>23.89</v>
      </c>
      <c r="G798" t="n">
        <v>204.74</v>
      </c>
      <c r="H798" t="n">
        <v>2.83</v>
      </c>
      <c r="I798" t="n">
        <v>7</v>
      </c>
      <c r="J798" t="n">
        <v>234.34</v>
      </c>
      <c r="K798" t="n">
        <v>52.44</v>
      </c>
      <c r="L798" t="n">
        <v>37.25</v>
      </c>
      <c r="M798" t="n">
        <v>4</v>
      </c>
      <c r="N798" t="n">
        <v>54.64</v>
      </c>
      <c r="O798" t="n">
        <v>29135.5</v>
      </c>
      <c r="P798" t="n">
        <v>279.97</v>
      </c>
      <c r="Q798" t="n">
        <v>452.56</v>
      </c>
      <c r="R798" t="n">
        <v>67.59999999999999</v>
      </c>
      <c r="S798" t="n">
        <v>57.64</v>
      </c>
      <c r="T798" t="n">
        <v>2901.51</v>
      </c>
      <c r="U798" t="n">
        <v>0.85</v>
      </c>
      <c r="V798" t="n">
        <v>0.89</v>
      </c>
      <c r="W798" t="n">
        <v>6.81</v>
      </c>
      <c r="X798" t="n">
        <v>0.16</v>
      </c>
      <c r="Y798" t="n">
        <v>1</v>
      </c>
      <c r="Z798" t="n">
        <v>10</v>
      </c>
    </row>
    <row r="799">
      <c r="A799" t="n">
        <v>146</v>
      </c>
      <c r="B799" t="n">
        <v>90</v>
      </c>
      <c r="C799" t="inlineStr">
        <is>
          <t xml:space="preserve">CONCLUIDO	</t>
        </is>
      </c>
      <c r="D799" t="n">
        <v>3.766</v>
      </c>
      <c r="E799" t="n">
        <v>26.55</v>
      </c>
      <c r="F799" t="n">
        <v>23.88</v>
      </c>
      <c r="G799" t="n">
        <v>204.72</v>
      </c>
      <c r="H799" t="n">
        <v>2.84</v>
      </c>
      <c r="I799" t="n">
        <v>7</v>
      </c>
      <c r="J799" t="n">
        <v>234.76</v>
      </c>
      <c r="K799" t="n">
        <v>52.44</v>
      </c>
      <c r="L799" t="n">
        <v>37.5</v>
      </c>
      <c r="M799" t="n">
        <v>4</v>
      </c>
      <c r="N799" t="n">
        <v>54.82</v>
      </c>
      <c r="O799" t="n">
        <v>29188.47</v>
      </c>
      <c r="P799" t="n">
        <v>279.76</v>
      </c>
      <c r="Q799" t="n">
        <v>452.6</v>
      </c>
      <c r="R799" t="n">
        <v>67.52</v>
      </c>
      <c r="S799" t="n">
        <v>57.64</v>
      </c>
      <c r="T799" t="n">
        <v>2861.1</v>
      </c>
      <c r="U799" t="n">
        <v>0.85</v>
      </c>
      <c r="V799" t="n">
        <v>0.89</v>
      </c>
      <c r="W799" t="n">
        <v>6.81</v>
      </c>
      <c r="X799" t="n">
        <v>0.16</v>
      </c>
      <c r="Y799" t="n">
        <v>1</v>
      </c>
      <c r="Z799" t="n">
        <v>10</v>
      </c>
    </row>
    <row r="800">
      <c r="A800" t="n">
        <v>147</v>
      </c>
      <c r="B800" t="n">
        <v>90</v>
      </c>
      <c r="C800" t="inlineStr">
        <is>
          <t xml:space="preserve">CONCLUIDO	</t>
        </is>
      </c>
      <c r="D800" t="n">
        <v>3.7661</v>
      </c>
      <c r="E800" t="n">
        <v>26.55</v>
      </c>
      <c r="F800" t="n">
        <v>23.88</v>
      </c>
      <c r="G800" t="n">
        <v>204.71</v>
      </c>
      <c r="H800" t="n">
        <v>2.85</v>
      </c>
      <c r="I800" t="n">
        <v>7</v>
      </c>
      <c r="J800" t="n">
        <v>235.19</v>
      </c>
      <c r="K800" t="n">
        <v>52.44</v>
      </c>
      <c r="L800" t="n">
        <v>37.75</v>
      </c>
      <c r="M800" t="n">
        <v>4</v>
      </c>
      <c r="N800" t="n">
        <v>55</v>
      </c>
      <c r="O800" t="n">
        <v>29241.5</v>
      </c>
      <c r="P800" t="n">
        <v>279.51</v>
      </c>
      <c r="Q800" t="n">
        <v>452.55</v>
      </c>
      <c r="R800" t="n">
        <v>67.44</v>
      </c>
      <c r="S800" t="n">
        <v>57.64</v>
      </c>
      <c r="T800" t="n">
        <v>2825.33</v>
      </c>
      <c r="U800" t="n">
        <v>0.85</v>
      </c>
      <c r="V800" t="n">
        <v>0.89</v>
      </c>
      <c r="W800" t="n">
        <v>6.81</v>
      </c>
      <c r="X800" t="n">
        <v>0.16</v>
      </c>
      <c r="Y800" t="n">
        <v>1</v>
      </c>
      <c r="Z800" t="n">
        <v>10</v>
      </c>
    </row>
    <row r="801">
      <c r="A801" t="n">
        <v>148</v>
      </c>
      <c r="B801" t="n">
        <v>90</v>
      </c>
      <c r="C801" t="inlineStr">
        <is>
          <t xml:space="preserve">CONCLUIDO	</t>
        </is>
      </c>
      <c r="D801" t="n">
        <v>3.7657</v>
      </c>
      <c r="E801" t="n">
        <v>26.56</v>
      </c>
      <c r="F801" t="n">
        <v>23.89</v>
      </c>
      <c r="G801" t="n">
        <v>204.74</v>
      </c>
      <c r="H801" t="n">
        <v>2.87</v>
      </c>
      <c r="I801" t="n">
        <v>7</v>
      </c>
      <c r="J801" t="n">
        <v>235.63</v>
      </c>
      <c r="K801" t="n">
        <v>52.44</v>
      </c>
      <c r="L801" t="n">
        <v>38</v>
      </c>
      <c r="M801" t="n">
        <v>4</v>
      </c>
      <c r="N801" t="n">
        <v>55.18</v>
      </c>
      <c r="O801" t="n">
        <v>29294.6</v>
      </c>
      <c r="P801" t="n">
        <v>279.38</v>
      </c>
      <c r="Q801" t="n">
        <v>452.61</v>
      </c>
      <c r="R801" t="n">
        <v>67.56</v>
      </c>
      <c r="S801" t="n">
        <v>57.64</v>
      </c>
      <c r="T801" t="n">
        <v>2884.69</v>
      </c>
      <c r="U801" t="n">
        <v>0.85</v>
      </c>
      <c r="V801" t="n">
        <v>0.89</v>
      </c>
      <c r="W801" t="n">
        <v>6.81</v>
      </c>
      <c r="X801" t="n">
        <v>0.16</v>
      </c>
      <c r="Y801" t="n">
        <v>1</v>
      </c>
      <c r="Z801" t="n">
        <v>10</v>
      </c>
    </row>
    <row r="802">
      <c r="A802" t="n">
        <v>149</v>
      </c>
      <c r="B802" t="n">
        <v>90</v>
      </c>
      <c r="C802" t="inlineStr">
        <is>
          <t xml:space="preserve">CONCLUIDO	</t>
        </is>
      </c>
      <c r="D802" t="n">
        <v>3.7657</v>
      </c>
      <c r="E802" t="n">
        <v>26.56</v>
      </c>
      <c r="F802" t="n">
        <v>23.89</v>
      </c>
      <c r="G802" t="n">
        <v>204.74</v>
      </c>
      <c r="H802" t="n">
        <v>2.88</v>
      </c>
      <c r="I802" t="n">
        <v>7</v>
      </c>
      <c r="J802" t="n">
        <v>236.06</v>
      </c>
      <c r="K802" t="n">
        <v>52.44</v>
      </c>
      <c r="L802" t="n">
        <v>38.25</v>
      </c>
      <c r="M802" t="n">
        <v>4</v>
      </c>
      <c r="N802" t="n">
        <v>55.36</v>
      </c>
      <c r="O802" t="n">
        <v>29347.77</v>
      </c>
      <c r="P802" t="n">
        <v>278.82</v>
      </c>
      <c r="Q802" t="n">
        <v>452.59</v>
      </c>
      <c r="R802" t="n">
        <v>67.53</v>
      </c>
      <c r="S802" t="n">
        <v>57.64</v>
      </c>
      <c r="T802" t="n">
        <v>2866.85</v>
      </c>
      <c r="U802" t="n">
        <v>0.85</v>
      </c>
      <c r="V802" t="n">
        <v>0.89</v>
      </c>
      <c r="W802" t="n">
        <v>6.81</v>
      </c>
      <c r="X802" t="n">
        <v>0.16</v>
      </c>
      <c r="Y802" t="n">
        <v>1</v>
      </c>
      <c r="Z802" t="n">
        <v>10</v>
      </c>
    </row>
    <row r="803">
      <c r="A803" t="n">
        <v>150</v>
      </c>
      <c r="B803" t="n">
        <v>90</v>
      </c>
      <c r="C803" t="inlineStr">
        <is>
          <t xml:space="preserve">CONCLUIDO	</t>
        </is>
      </c>
      <c r="D803" t="n">
        <v>3.767</v>
      </c>
      <c r="E803" t="n">
        <v>26.55</v>
      </c>
      <c r="F803" t="n">
        <v>23.88</v>
      </c>
      <c r="G803" t="n">
        <v>204.66</v>
      </c>
      <c r="H803" t="n">
        <v>2.89</v>
      </c>
      <c r="I803" t="n">
        <v>7</v>
      </c>
      <c r="J803" t="n">
        <v>236.49</v>
      </c>
      <c r="K803" t="n">
        <v>52.44</v>
      </c>
      <c r="L803" t="n">
        <v>38.5</v>
      </c>
      <c r="M803" t="n">
        <v>4</v>
      </c>
      <c r="N803" t="n">
        <v>55.55</v>
      </c>
      <c r="O803" t="n">
        <v>29400.99</v>
      </c>
      <c r="P803" t="n">
        <v>278.03</v>
      </c>
      <c r="Q803" t="n">
        <v>452.55</v>
      </c>
      <c r="R803" t="n">
        <v>67.27</v>
      </c>
      <c r="S803" t="n">
        <v>57.64</v>
      </c>
      <c r="T803" t="n">
        <v>2739.23</v>
      </c>
      <c r="U803" t="n">
        <v>0.86</v>
      </c>
      <c r="V803" t="n">
        <v>0.89</v>
      </c>
      <c r="W803" t="n">
        <v>6.81</v>
      </c>
      <c r="X803" t="n">
        <v>0.15</v>
      </c>
      <c r="Y803" t="n">
        <v>1</v>
      </c>
      <c r="Z803" t="n">
        <v>10</v>
      </c>
    </row>
    <row r="804">
      <c r="A804" t="n">
        <v>151</v>
      </c>
      <c r="B804" t="n">
        <v>90</v>
      </c>
      <c r="C804" t="inlineStr">
        <is>
          <t xml:space="preserve">CONCLUIDO	</t>
        </is>
      </c>
      <c r="D804" t="n">
        <v>3.7656</v>
      </c>
      <c r="E804" t="n">
        <v>26.56</v>
      </c>
      <c r="F804" t="n">
        <v>23.89</v>
      </c>
      <c r="G804" t="n">
        <v>204.75</v>
      </c>
      <c r="H804" t="n">
        <v>2.91</v>
      </c>
      <c r="I804" t="n">
        <v>7</v>
      </c>
      <c r="J804" t="n">
        <v>236.92</v>
      </c>
      <c r="K804" t="n">
        <v>52.44</v>
      </c>
      <c r="L804" t="n">
        <v>38.75</v>
      </c>
      <c r="M804" t="n">
        <v>3</v>
      </c>
      <c r="N804" t="n">
        <v>55.73</v>
      </c>
      <c r="O804" t="n">
        <v>29454.29</v>
      </c>
      <c r="P804" t="n">
        <v>277.41</v>
      </c>
      <c r="Q804" t="n">
        <v>452.55</v>
      </c>
      <c r="R804" t="n">
        <v>67.55</v>
      </c>
      <c r="S804" t="n">
        <v>57.64</v>
      </c>
      <c r="T804" t="n">
        <v>2876.2</v>
      </c>
      <c r="U804" t="n">
        <v>0.85</v>
      </c>
      <c r="V804" t="n">
        <v>0.89</v>
      </c>
      <c r="W804" t="n">
        <v>6.81</v>
      </c>
      <c r="X804" t="n">
        <v>0.16</v>
      </c>
      <c r="Y804" t="n">
        <v>1</v>
      </c>
      <c r="Z804" t="n">
        <v>10</v>
      </c>
    </row>
    <row r="805">
      <c r="A805" t="n">
        <v>152</v>
      </c>
      <c r="B805" t="n">
        <v>90</v>
      </c>
      <c r="C805" t="inlineStr">
        <is>
          <t xml:space="preserve">CONCLUIDO	</t>
        </is>
      </c>
      <c r="D805" t="n">
        <v>3.7652</v>
      </c>
      <c r="E805" t="n">
        <v>26.56</v>
      </c>
      <c r="F805" t="n">
        <v>23.89</v>
      </c>
      <c r="G805" t="n">
        <v>204.77</v>
      </c>
      <c r="H805" t="n">
        <v>2.92</v>
      </c>
      <c r="I805" t="n">
        <v>7</v>
      </c>
      <c r="J805" t="n">
        <v>237.35</v>
      </c>
      <c r="K805" t="n">
        <v>52.44</v>
      </c>
      <c r="L805" t="n">
        <v>39</v>
      </c>
      <c r="M805" t="n">
        <v>3</v>
      </c>
      <c r="N805" t="n">
        <v>55.91</v>
      </c>
      <c r="O805" t="n">
        <v>29507.65</v>
      </c>
      <c r="P805" t="n">
        <v>277.14</v>
      </c>
      <c r="Q805" t="n">
        <v>452.56</v>
      </c>
      <c r="R805" t="n">
        <v>67.59</v>
      </c>
      <c r="S805" t="n">
        <v>57.64</v>
      </c>
      <c r="T805" t="n">
        <v>2898.4</v>
      </c>
      <c r="U805" t="n">
        <v>0.85</v>
      </c>
      <c r="V805" t="n">
        <v>0.89</v>
      </c>
      <c r="W805" t="n">
        <v>6.81</v>
      </c>
      <c r="X805" t="n">
        <v>0.17</v>
      </c>
      <c r="Y805" t="n">
        <v>1</v>
      </c>
      <c r="Z805" t="n">
        <v>10</v>
      </c>
    </row>
    <row r="806">
      <c r="A806" t="n">
        <v>153</v>
      </c>
      <c r="B806" t="n">
        <v>90</v>
      </c>
      <c r="C806" t="inlineStr">
        <is>
          <t xml:space="preserve">CONCLUIDO	</t>
        </is>
      </c>
      <c r="D806" t="n">
        <v>3.765</v>
      </c>
      <c r="E806" t="n">
        <v>26.56</v>
      </c>
      <c r="F806" t="n">
        <v>23.89</v>
      </c>
      <c r="G806" t="n">
        <v>204.78</v>
      </c>
      <c r="H806" t="n">
        <v>2.94</v>
      </c>
      <c r="I806" t="n">
        <v>7</v>
      </c>
      <c r="J806" t="n">
        <v>237.79</v>
      </c>
      <c r="K806" t="n">
        <v>52.44</v>
      </c>
      <c r="L806" t="n">
        <v>39.25</v>
      </c>
      <c r="M806" t="n">
        <v>3</v>
      </c>
      <c r="N806" t="n">
        <v>56.09</v>
      </c>
      <c r="O806" t="n">
        <v>29561.07</v>
      </c>
      <c r="P806" t="n">
        <v>276.76</v>
      </c>
      <c r="Q806" t="n">
        <v>452.55</v>
      </c>
      <c r="R806" t="n">
        <v>67.67</v>
      </c>
      <c r="S806" t="n">
        <v>57.64</v>
      </c>
      <c r="T806" t="n">
        <v>2936.24</v>
      </c>
      <c r="U806" t="n">
        <v>0.85</v>
      </c>
      <c r="V806" t="n">
        <v>0.89</v>
      </c>
      <c r="W806" t="n">
        <v>6.81</v>
      </c>
      <c r="X806" t="n">
        <v>0.17</v>
      </c>
      <c r="Y806" t="n">
        <v>1</v>
      </c>
      <c r="Z806" t="n">
        <v>10</v>
      </c>
    </row>
    <row r="807">
      <c r="A807" t="n">
        <v>154</v>
      </c>
      <c r="B807" t="n">
        <v>90</v>
      </c>
      <c r="C807" t="inlineStr">
        <is>
          <t xml:space="preserve">CONCLUIDO	</t>
        </is>
      </c>
      <c r="D807" t="n">
        <v>3.7644</v>
      </c>
      <c r="E807" t="n">
        <v>26.56</v>
      </c>
      <c r="F807" t="n">
        <v>23.9</v>
      </c>
      <c r="G807" t="n">
        <v>204.82</v>
      </c>
      <c r="H807" t="n">
        <v>2.95</v>
      </c>
      <c r="I807" t="n">
        <v>7</v>
      </c>
      <c r="J807" t="n">
        <v>238.22</v>
      </c>
      <c r="K807" t="n">
        <v>52.44</v>
      </c>
      <c r="L807" t="n">
        <v>39.5</v>
      </c>
      <c r="M807" t="n">
        <v>2</v>
      </c>
      <c r="N807" t="n">
        <v>56.28</v>
      </c>
      <c r="O807" t="n">
        <v>29614.56</v>
      </c>
      <c r="P807" t="n">
        <v>276.81</v>
      </c>
      <c r="Q807" t="n">
        <v>452.6</v>
      </c>
      <c r="R807" t="n">
        <v>67.79000000000001</v>
      </c>
      <c r="S807" t="n">
        <v>57.64</v>
      </c>
      <c r="T807" t="n">
        <v>2998.91</v>
      </c>
      <c r="U807" t="n">
        <v>0.85</v>
      </c>
      <c r="V807" t="n">
        <v>0.89</v>
      </c>
      <c r="W807" t="n">
        <v>6.81</v>
      </c>
      <c r="X807" t="n">
        <v>0.17</v>
      </c>
      <c r="Y807" t="n">
        <v>1</v>
      </c>
      <c r="Z807" t="n">
        <v>10</v>
      </c>
    </row>
    <row r="808">
      <c r="A808" t="n">
        <v>155</v>
      </c>
      <c r="B808" t="n">
        <v>90</v>
      </c>
      <c r="C808" t="inlineStr">
        <is>
          <t xml:space="preserve">CONCLUIDO	</t>
        </is>
      </c>
      <c r="D808" t="n">
        <v>3.7639</v>
      </c>
      <c r="E808" t="n">
        <v>26.57</v>
      </c>
      <c r="F808" t="n">
        <v>23.9</v>
      </c>
      <c r="G808" t="n">
        <v>204.85</v>
      </c>
      <c r="H808" t="n">
        <v>2.96</v>
      </c>
      <c r="I808" t="n">
        <v>7</v>
      </c>
      <c r="J808" t="n">
        <v>238.65</v>
      </c>
      <c r="K808" t="n">
        <v>52.44</v>
      </c>
      <c r="L808" t="n">
        <v>39.75</v>
      </c>
      <c r="M808" t="n">
        <v>1</v>
      </c>
      <c r="N808" t="n">
        <v>56.46</v>
      </c>
      <c r="O808" t="n">
        <v>29668.11</v>
      </c>
      <c r="P808" t="n">
        <v>277.08</v>
      </c>
      <c r="Q808" t="n">
        <v>452.56</v>
      </c>
      <c r="R808" t="n">
        <v>67.83</v>
      </c>
      <c r="S808" t="n">
        <v>57.64</v>
      </c>
      <c r="T808" t="n">
        <v>3017.28</v>
      </c>
      <c r="U808" t="n">
        <v>0.85</v>
      </c>
      <c r="V808" t="n">
        <v>0.89</v>
      </c>
      <c r="W808" t="n">
        <v>6.81</v>
      </c>
      <c r="X808" t="n">
        <v>0.17</v>
      </c>
      <c r="Y808" t="n">
        <v>1</v>
      </c>
      <c r="Z808" t="n">
        <v>10</v>
      </c>
    </row>
    <row r="809">
      <c r="A809" t="n">
        <v>156</v>
      </c>
      <c r="B809" t="n">
        <v>90</v>
      </c>
      <c r="C809" t="inlineStr">
        <is>
          <t xml:space="preserve">CONCLUIDO	</t>
        </is>
      </c>
      <c r="D809" t="n">
        <v>3.7641</v>
      </c>
      <c r="E809" t="n">
        <v>26.57</v>
      </c>
      <c r="F809" t="n">
        <v>23.9</v>
      </c>
      <c r="G809" t="n">
        <v>204.84</v>
      </c>
      <c r="H809" t="n">
        <v>2.98</v>
      </c>
      <c r="I809" t="n">
        <v>7</v>
      </c>
      <c r="J809" t="n">
        <v>239.09</v>
      </c>
      <c r="K809" t="n">
        <v>52.44</v>
      </c>
      <c r="L809" t="n">
        <v>40</v>
      </c>
      <c r="M809" t="n">
        <v>1</v>
      </c>
      <c r="N809" t="n">
        <v>56.65</v>
      </c>
      <c r="O809" t="n">
        <v>29721.73</v>
      </c>
      <c r="P809" t="n">
        <v>277.11</v>
      </c>
      <c r="Q809" t="n">
        <v>452.56</v>
      </c>
      <c r="R809" t="n">
        <v>67.75</v>
      </c>
      <c r="S809" t="n">
        <v>57.64</v>
      </c>
      <c r="T809" t="n">
        <v>2979.32</v>
      </c>
      <c r="U809" t="n">
        <v>0.85</v>
      </c>
      <c r="V809" t="n">
        <v>0.89</v>
      </c>
      <c r="W809" t="n">
        <v>6.81</v>
      </c>
      <c r="X809" t="n">
        <v>0.17</v>
      </c>
      <c r="Y809" t="n">
        <v>1</v>
      </c>
      <c r="Z809" t="n">
        <v>10</v>
      </c>
    </row>
    <row r="810">
      <c r="A810" t="n">
        <v>0</v>
      </c>
      <c r="B810" t="n">
        <v>110</v>
      </c>
      <c r="C810" t="inlineStr">
        <is>
          <t xml:space="preserve">CONCLUIDO	</t>
        </is>
      </c>
      <c r="D810" t="n">
        <v>1.8546</v>
      </c>
      <c r="E810" t="n">
        <v>53.92</v>
      </c>
      <c r="F810" t="n">
        <v>35.22</v>
      </c>
      <c r="G810" t="n">
        <v>5.55</v>
      </c>
      <c r="H810" t="n">
        <v>0.08</v>
      </c>
      <c r="I810" t="n">
        <v>381</v>
      </c>
      <c r="J810" t="n">
        <v>213.37</v>
      </c>
      <c r="K810" t="n">
        <v>56.13</v>
      </c>
      <c r="L810" t="n">
        <v>1</v>
      </c>
      <c r="M810" t="n">
        <v>379</v>
      </c>
      <c r="N810" t="n">
        <v>46.25</v>
      </c>
      <c r="O810" t="n">
        <v>26550.29</v>
      </c>
      <c r="P810" t="n">
        <v>525.58</v>
      </c>
      <c r="Q810" t="n">
        <v>453.8</v>
      </c>
      <c r="R810" t="n">
        <v>436.74</v>
      </c>
      <c r="S810" t="n">
        <v>57.64</v>
      </c>
      <c r="T810" t="n">
        <v>185604.81</v>
      </c>
      <c r="U810" t="n">
        <v>0.13</v>
      </c>
      <c r="V810" t="n">
        <v>0.6</v>
      </c>
      <c r="W810" t="n">
        <v>7.44</v>
      </c>
      <c r="X810" t="n">
        <v>11.46</v>
      </c>
      <c r="Y810" t="n">
        <v>1</v>
      </c>
      <c r="Z810" t="n">
        <v>10</v>
      </c>
    </row>
    <row r="811">
      <c r="A811" t="n">
        <v>1</v>
      </c>
      <c r="B811" t="n">
        <v>110</v>
      </c>
      <c r="C811" t="inlineStr">
        <is>
          <t xml:space="preserve">CONCLUIDO	</t>
        </is>
      </c>
      <c r="D811" t="n">
        <v>2.1652</v>
      </c>
      <c r="E811" t="n">
        <v>46.19</v>
      </c>
      <c r="F811" t="n">
        <v>31.92</v>
      </c>
      <c r="G811" t="n">
        <v>6.94</v>
      </c>
      <c r="H811" t="n">
        <v>0.1</v>
      </c>
      <c r="I811" t="n">
        <v>276</v>
      </c>
      <c r="J811" t="n">
        <v>213.78</v>
      </c>
      <c r="K811" t="n">
        <v>56.13</v>
      </c>
      <c r="L811" t="n">
        <v>1.25</v>
      </c>
      <c r="M811" t="n">
        <v>274</v>
      </c>
      <c r="N811" t="n">
        <v>46.4</v>
      </c>
      <c r="O811" t="n">
        <v>26600.32</v>
      </c>
      <c r="P811" t="n">
        <v>476.33</v>
      </c>
      <c r="Q811" t="n">
        <v>453.31</v>
      </c>
      <c r="R811" t="n">
        <v>329.18</v>
      </c>
      <c r="S811" t="n">
        <v>57.64</v>
      </c>
      <c r="T811" t="n">
        <v>132350.27</v>
      </c>
      <c r="U811" t="n">
        <v>0.18</v>
      </c>
      <c r="V811" t="n">
        <v>0.66</v>
      </c>
      <c r="W811" t="n">
        <v>7.26</v>
      </c>
      <c r="X811" t="n">
        <v>8.17</v>
      </c>
      <c r="Y811" t="n">
        <v>1</v>
      </c>
      <c r="Z811" t="n">
        <v>10</v>
      </c>
    </row>
    <row r="812">
      <c r="A812" t="n">
        <v>2</v>
      </c>
      <c r="B812" t="n">
        <v>110</v>
      </c>
      <c r="C812" t="inlineStr">
        <is>
          <t xml:space="preserve">CONCLUIDO	</t>
        </is>
      </c>
      <c r="D812" t="n">
        <v>2.3876</v>
      </c>
      <c r="E812" t="n">
        <v>41.88</v>
      </c>
      <c r="F812" t="n">
        <v>30.11</v>
      </c>
      <c r="G812" t="n">
        <v>8.32</v>
      </c>
      <c r="H812" t="n">
        <v>0.12</v>
      </c>
      <c r="I812" t="n">
        <v>217</v>
      </c>
      <c r="J812" t="n">
        <v>214.19</v>
      </c>
      <c r="K812" t="n">
        <v>56.13</v>
      </c>
      <c r="L812" t="n">
        <v>1.5</v>
      </c>
      <c r="M812" t="n">
        <v>215</v>
      </c>
      <c r="N812" t="n">
        <v>46.56</v>
      </c>
      <c r="O812" t="n">
        <v>26650.41</v>
      </c>
      <c r="P812" t="n">
        <v>449.27</v>
      </c>
      <c r="Q812" t="n">
        <v>453.18</v>
      </c>
      <c r="R812" t="n">
        <v>270.07</v>
      </c>
      <c r="S812" t="n">
        <v>57.64</v>
      </c>
      <c r="T812" t="n">
        <v>103087.86</v>
      </c>
      <c r="U812" t="n">
        <v>0.21</v>
      </c>
      <c r="V812" t="n">
        <v>0.7</v>
      </c>
      <c r="W812" t="n">
        <v>7.16</v>
      </c>
      <c r="X812" t="n">
        <v>6.37</v>
      </c>
      <c r="Y812" t="n">
        <v>1</v>
      </c>
      <c r="Z812" t="n">
        <v>10</v>
      </c>
    </row>
    <row r="813">
      <c r="A813" t="n">
        <v>3</v>
      </c>
      <c r="B813" t="n">
        <v>110</v>
      </c>
      <c r="C813" t="inlineStr">
        <is>
          <t xml:space="preserve">CONCLUIDO	</t>
        </is>
      </c>
      <c r="D813" t="n">
        <v>2.5557</v>
      </c>
      <c r="E813" t="n">
        <v>39.13</v>
      </c>
      <c r="F813" t="n">
        <v>28.96</v>
      </c>
      <c r="G813" t="n">
        <v>9.710000000000001</v>
      </c>
      <c r="H813" t="n">
        <v>0.14</v>
      </c>
      <c r="I813" t="n">
        <v>179</v>
      </c>
      <c r="J813" t="n">
        <v>214.59</v>
      </c>
      <c r="K813" t="n">
        <v>56.13</v>
      </c>
      <c r="L813" t="n">
        <v>1.75</v>
      </c>
      <c r="M813" t="n">
        <v>177</v>
      </c>
      <c r="N813" t="n">
        <v>46.72</v>
      </c>
      <c r="O813" t="n">
        <v>26700.55</v>
      </c>
      <c r="P813" t="n">
        <v>431.99</v>
      </c>
      <c r="Q813" t="n">
        <v>453.02</v>
      </c>
      <c r="R813" t="n">
        <v>232.86</v>
      </c>
      <c r="S813" t="n">
        <v>57.64</v>
      </c>
      <c r="T813" t="n">
        <v>84673.92999999999</v>
      </c>
      <c r="U813" t="n">
        <v>0.25</v>
      </c>
      <c r="V813" t="n">
        <v>0.73</v>
      </c>
      <c r="W813" t="n">
        <v>7.08</v>
      </c>
      <c r="X813" t="n">
        <v>5.22</v>
      </c>
      <c r="Y813" t="n">
        <v>1</v>
      </c>
      <c r="Z813" t="n">
        <v>10</v>
      </c>
    </row>
    <row r="814">
      <c r="A814" t="n">
        <v>4</v>
      </c>
      <c r="B814" t="n">
        <v>110</v>
      </c>
      <c r="C814" t="inlineStr">
        <is>
          <t xml:space="preserve">CONCLUIDO	</t>
        </is>
      </c>
      <c r="D814" t="n">
        <v>2.6897</v>
      </c>
      <c r="E814" t="n">
        <v>37.18</v>
      </c>
      <c r="F814" t="n">
        <v>28.15</v>
      </c>
      <c r="G814" t="n">
        <v>11.11</v>
      </c>
      <c r="H814" t="n">
        <v>0.17</v>
      </c>
      <c r="I814" t="n">
        <v>152</v>
      </c>
      <c r="J814" t="n">
        <v>215</v>
      </c>
      <c r="K814" t="n">
        <v>56.13</v>
      </c>
      <c r="L814" t="n">
        <v>2</v>
      </c>
      <c r="M814" t="n">
        <v>150</v>
      </c>
      <c r="N814" t="n">
        <v>46.87</v>
      </c>
      <c r="O814" t="n">
        <v>26750.75</v>
      </c>
      <c r="P814" t="n">
        <v>419.78</v>
      </c>
      <c r="Q814" t="n">
        <v>452.95</v>
      </c>
      <c r="R814" t="n">
        <v>205.85</v>
      </c>
      <c r="S814" t="n">
        <v>57.64</v>
      </c>
      <c r="T814" t="n">
        <v>71302.37</v>
      </c>
      <c r="U814" t="n">
        <v>0.28</v>
      </c>
      <c r="V814" t="n">
        <v>0.75</v>
      </c>
      <c r="W814" t="n">
        <v>7.06</v>
      </c>
      <c r="X814" t="n">
        <v>4.41</v>
      </c>
      <c r="Y814" t="n">
        <v>1</v>
      </c>
      <c r="Z814" t="n">
        <v>10</v>
      </c>
    </row>
    <row r="815">
      <c r="A815" t="n">
        <v>5</v>
      </c>
      <c r="B815" t="n">
        <v>110</v>
      </c>
      <c r="C815" t="inlineStr">
        <is>
          <t xml:space="preserve">CONCLUIDO	</t>
        </is>
      </c>
      <c r="D815" t="n">
        <v>2.7918</v>
      </c>
      <c r="E815" t="n">
        <v>35.82</v>
      </c>
      <c r="F815" t="n">
        <v>27.59</v>
      </c>
      <c r="G815" t="n">
        <v>12.45</v>
      </c>
      <c r="H815" t="n">
        <v>0.19</v>
      </c>
      <c r="I815" t="n">
        <v>133</v>
      </c>
      <c r="J815" t="n">
        <v>215.41</v>
      </c>
      <c r="K815" t="n">
        <v>56.13</v>
      </c>
      <c r="L815" t="n">
        <v>2.25</v>
      </c>
      <c r="M815" t="n">
        <v>131</v>
      </c>
      <c r="N815" t="n">
        <v>47.03</v>
      </c>
      <c r="O815" t="n">
        <v>26801</v>
      </c>
      <c r="P815" t="n">
        <v>411.31</v>
      </c>
      <c r="Q815" t="n">
        <v>452.84</v>
      </c>
      <c r="R815" t="n">
        <v>188.02</v>
      </c>
      <c r="S815" t="n">
        <v>57.64</v>
      </c>
      <c r="T815" t="n">
        <v>62484.2</v>
      </c>
      <c r="U815" t="n">
        <v>0.31</v>
      </c>
      <c r="V815" t="n">
        <v>0.77</v>
      </c>
      <c r="W815" t="n">
        <v>7.02</v>
      </c>
      <c r="X815" t="n">
        <v>3.86</v>
      </c>
      <c r="Y815" t="n">
        <v>1</v>
      </c>
      <c r="Z815" t="n">
        <v>10</v>
      </c>
    </row>
    <row r="816">
      <c r="A816" t="n">
        <v>6</v>
      </c>
      <c r="B816" t="n">
        <v>110</v>
      </c>
      <c r="C816" t="inlineStr">
        <is>
          <t xml:space="preserve">CONCLUIDO	</t>
        </is>
      </c>
      <c r="D816" t="n">
        <v>2.8857</v>
      </c>
      <c r="E816" t="n">
        <v>34.65</v>
      </c>
      <c r="F816" t="n">
        <v>27.1</v>
      </c>
      <c r="G816" t="n">
        <v>13.9</v>
      </c>
      <c r="H816" t="n">
        <v>0.21</v>
      </c>
      <c r="I816" t="n">
        <v>117</v>
      </c>
      <c r="J816" t="n">
        <v>215.82</v>
      </c>
      <c r="K816" t="n">
        <v>56.13</v>
      </c>
      <c r="L816" t="n">
        <v>2.5</v>
      </c>
      <c r="M816" t="n">
        <v>115</v>
      </c>
      <c r="N816" t="n">
        <v>47.19</v>
      </c>
      <c r="O816" t="n">
        <v>26851.31</v>
      </c>
      <c r="P816" t="n">
        <v>403.82</v>
      </c>
      <c r="Q816" t="n">
        <v>452.96</v>
      </c>
      <c r="R816" t="n">
        <v>172.31</v>
      </c>
      <c r="S816" t="n">
        <v>57.64</v>
      </c>
      <c r="T816" t="n">
        <v>54706.45</v>
      </c>
      <c r="U816" t="n">
        <v>0.33</v>
      </c>
      <c r="V816" t="n">
        <v>0.78</v>
      </c>
      <c r="W816" t="n">
        <v>6.98</v>
      </c>
      <c r="X816" t="n">
        <v>3.37</v>
      </c>
      <c r="Y816" t="n">
        <v>1</v>
      </c>
      <c r="Z816" t="n">
        <v>10</v>
      </c>
    </row>
    <row r="817">
      <c r="A817" t="n">
        <v>7</v>
      </c>
      <c r="B817" t="n">
        <v>110</v>
      </c>
      <c r="C817" t="inlineStr">
        <is>
          <t xml:space="preserve">CONCLUIDO	</t>
        </is>
      </c>
      <c r="D817" t="n">
        <v>2.9624</v>
      </c>
      <c r="E817" t="n">
        <v>33.76</v>
      </c>
      <c r="F817" t="n">
        <v>26.71</v>
      </c>
      <c r="G817" t="n">
        <v>15.26</v>
      </c>
      <c r="H817" t="n">
        <v>0.23</v>
      </c>
      <c r="I817" t="n">
        <v>105</v>
      </c>
      <c r="J817" t="n">
        <v>216.22</v>
      </c>
      <c r="K817" t="n">
        <v>56.13</v>
      </c>
      <c r="L817" t="n">
        <v>2.75</v>
      </c>
      <c r="M817" t="n">
        <v>103</v>
      </c>
      <c r="N817" t="n">
        <v>47.35</v>
      </c>
      <c r="O817" t="n">
        <v>26901.66</v>
      </c>
      <c r="P817" t="n">
        <v>397.82</v>
      </c>
      <c r="Q817" t="n">
        <v>452.7</v>
      </c>
      <c r="R817" t="n">
        <v>159.9</v>
      </c>
      <c r="S817" t="n">
        <v>57.64</v>
      </c>
      <c r="T817" t="n">
        <v>48562.28</v>
      </c>
      <c r="U817" t="n">
        <v>0.36</v>
      </c>
      <c r="V817" t="n">
        <v>0.79</v>
      </c>
      <c r="W817" t="n">
        <v>6.95</v>
      </c>
      <c r="X817" t="n">
        <v>2.98</v>
      </c>
      <c r="Y817" t="n">
        <v>1</v>
      </c>
      <c r="Z817" t="n">
        <v>10</v>
      </c>
    </row>
    <row r="818">
      <c r="A818" t="n">
        <v>8</v>
      </c>
      <c r="B818" t="n">
        <v>110</v>
      </c>
      <c r="C818" t="inlineStr">
        <is>
          <t xml:space="preserve">CONCLUIDO	</t>
        </is>
      </c>
      <c r="D818" t="n">
        <v>3.0183</v>
      </c>
      <c r="E818" t="n">
        <v>33.13</v>
      </c>
      <c r="F818" t="n">
        <v>26.47</v>
      </c>
      <c r="G818" t="n">
        <v>16.54</v>
      </c>
      <c r="H818" t="n">
        <v>0.25</v>
      </c>
      <c r="I818" t="n">
        <v>96</v>
      </c>
      <c r="J818" t="n">
        <v>216.63</v>
      </c>
      <c r="K818" t="n">
        <v>56.13</v>
      </c>
      <c r="L818" t="n">
        <v>3</v>
      </c>
      <c r="M818" t="n">
        <v>94</v>
      </c>
      <c r="N818" t="n">
        <v>47.51</v>
      </c>
      <c r="O818" t="n">
        <v>26952.08</v>
      </c>
      <c r="P818" t="n">
        <v>394.06</v>
      </c>
      <c r="Q818" t="n">
        <v>452.92</v>
      </c>
      <c r="R818" t="n">
        <v>151.71</v>
      </c>
      <c r="S818" t="n">
        <v>57.64</v>
      </c>
      <c r="T818" t="n">
        <v>44513.14</v>
      </c>
      <c r="U818" t="n">
        <v>0.38</v>
      </c>
      <c r="V818" t="n">
        <v>0.8</v>
      </c>
      <c r="W818" t="n">
        <v>6.94</v>
      </c>
      <c r="X818" t="n">
        <v>2.73</v>
      </c>
      <c r="Y818" t="n">
        <v>1</v>
      </c>
      <c r="Z818" t="n">
        <v>10</v>
      </c>
    </row>
    <row r="819">
      <c r="A819" t="n">
        <v>9</v>
      </c>
      <c r="B819" t="n">
        <v>110</v>
      </c>
      <c r="C819" t="inlineStr">
        <is>
          <t xml:space="preserve">CONCLUIDO	</t>
        </is>
      </c>
      <c r="D819" t="n">
        <v>3.0695</v>
      </c>
      <c r="E819" t="n">
        <v>32.58</v>
      </c>
      <c r="F819" t="n">
        <v>26.25</v>
      </c>
      <c r="G819" t="n">
        <v>17.9</v>
      </c>
      <c r="H819" t="n">
        <v>0.27</v>
      </c>
      <c r="I819" t="n">
        <v>88</v>
      </c>
      <c r="J819" t="n">
        <v>217.04</v>
      </c>
      <c r="K819" t="n">
        <v>56.13</v>
      </c>
      <c r="L819" t="n">
        <v>3.25</v>
      </c>
      <c r="M819" t="n">
        <v>86</v>
      </c>
      <c r="N819" t="n">
        <v>47.66</v>
      </c>
      <c r="O819" t="n">
        <v>27002.55</v>
      </c>
      <c r="P819" t="n">
        <v>390.69</v>
      </c>
      <c r="Q819" t="n">
        <v>452.93</v>
      </c>
      <c r="R819" t="n">
        <v>144.48</v>
      </c>
      <c r="S819" t="n">
        <v>57.64</v>
      </c>
      <c r="T819" t="n">
        <v>40938.52</v>
      </c>
      <c r="U819" t="n">
        <v>0.4</v>
      </c>
      <c r="V819" t="n">
        <v>0.8100000000000001</v>
      </c>
      <c r="W819" t="n">
        <v>6.94</v>
      </c>
      <c r="X819" t="n">
        <v>2.52</v>
      </c>
      <c r="Y819" t="n">
        <v>1</v>
      </c>
      <c r="Z819" t="n">
        <v>10</v>
      </c>
    </row>
    <row r="820">
      <c r="A820" t="n">
        <v>10</v>
      </c>
      <c r="B820" t="n">
        <v>110</v>
      </c>
      <c r="C820" t="inlineStr">
        <is>
          <t xml:space="preserve">CONCLUIDO	</t>
        </is>
      </c>
      <c r="D820" t="n">
        <v>3.1167</v>
      </c>
      <c r="E820" t="n">
        <v>32.09</v>
      </c>
      <c r="F820" t="n">
        <v>26.05</v>
      </c>
      <c r="G820" t="n">
        <v>19.3</v>
      </c>
      <c r="H820" t="n">
        <v>0.29</v>
      </c>
      <c r="I820" t="n">
        <v>81</v>
      </c>
      <c r="J820" t="n">
        <v>217.45</v>
      </c>
      <c r="K820" t="n">
        <v>56.13</v>
      </c>
      <c r="L820" t="n">
        <v>3.5</v>
      </c>
      <c r="M820" t="n">
        <v>79</v>
      </c>
      <c r="N820" t="n">
        <v>47.82</v>
      </c>
      <c r="O820" t="n">
        <v>27053.07</v>
      </c>
      <c r="P820" t="n">
        <v>387.52</v>
      </c>
      <c r="Q820" t="n">
        <v>452.73</v>
      </c>
      <c r="R820" t="n">
        <v>137.88</v>
      </c>
      <c r="S820" t="n">
        <v>57.64</v>
      </c>
      <c r="T820" t="n">
        <v>37675.2</v>
      </c>
      <c r="U820" t="n">
        <v>0.42</v>
      </c>
      <c r="V820" t="n">
        <v>0.8100000000000001</v>
      </c>
      <c r="W820" t="n">
        <v>6.93</v>
      </c>
      <c r="X820" t="n">
        <v>2.32</v>
      </c>
      <c r="Y820" t="n">
        <v>1</v>
      </c>
      <c r="Z820" t="n">
        <v>10</v>
      </c>
    </row>
    <row r="821">
      <c r="A821" t="n">
        <v>11</v>
      </c>
      <c r="B821" t="n">
        <v>110</v>
      </c>
      <c r="C821" t="inlineStr">
        <is>
          <t xml:space="preserve">CONCLUIDO	</t>
        </is>
      </c>
      <c r="D821" t="n">
        <v>3.1599</v>
      </c>
      <c r="E821" t="n">
        <v>31.65</v>
      </c>
      <c r="F821" t="n">
        <v>25.87</v>
      </c>
      <c r="G821" t="n">
        <v>20.69</v>
      </c>
      <c r="H821" t="n">
        <v>0.31</v>
      </c>
      <c r="I821" t="n">
        <v>75</v>
      </c>
      <c r="J821" t="n">
        <v>217.86</v>
      </c>
      <c r="K821" t="n">
        <v>56.13</v>
      </c>
      <c r="L821" t="n">
        <v>3.75</v>
      </c>
      <c r="M821" t="n">
        <v>73</v>
      </c>
      <c r="N821" t="n">
        <v>47.98</v>
      </c>
      <c r="O821" t="n">
        <v>27103.65</v>
      </c>
      <c r="P821" t="n">
        <v>384.6</v>
      </c>
      <c r="Q821" t="n">
        <v>452.7</v>
      </c>
      <c r="R821" t="n">
        <v>131.76</v>
      </c>
      <c r="S821" t="n">
        <v>57.64</v>
      </c>
      <c r="T821" t="n">
        <v>34643.63</v>
      </c>
      <c r="U821" t="n">
        <v>0.44</v>
      </c>
      <c r="V821" t="n">
        <v>0.82</v>
      </c>
      <c r="W821" t="n">
        <v>6.92</v>
      </c>
      <c r="X821" t="n">
        <v>2.14</v>
      </c>
      <c r="Y821" t="n">
        <v>1</v>
      </c>
      <c r="Z821" t="n">
        <v>10</v>
      </c>
    </row>
    <row r="822">
      <c r="A822" t="n">
        <v>12</v>
      </c>
      <c r="B822" t="n">
        <v>110</v>
      </c>
      <c r="C822" t="inlineStr">
        <is>
          <t xml:space="preserve">CONCLUIDO	</t>
        </is>
      </c>
      <c r="D822" t="n">
        <v>3.1943</v>
      </c>
      <c r="E822" t="n">
        <v>31.31</v>
      </c>
      <c r="F822" t="n">
        <v>25.74</v>
      </c>
      <c r="G822" t="n">
        <v>22.06</v>
      </c>
      <c r="H822" t="n">
        <v>0.33</v>
      </c>
      <c r="I822" t="n">
        <v>70</v>
      </c>
      <c r="J822" t="n">
        <v>218.27</v>
      </c>
      <c r="K822" t="n">
        <v>56.13</v>
      </c>
      <c r="L822" t="n">
        <v>4</v>
      </c>
      <c r="M822" t="n">
        <v>68</v>
      </c>
      <c r="N822" t="n">
        <v>48.15</v>
      </c>
      <c r="O822" t="n">
        <v>27154.29</v>
      </c>
      <c r="P822" t="n">
        <v>382.43</v>
      </c>
      <c r="Q822" t="n">
        <v>452.7</v>
      </c>
      <c r="R822" t="n">
        <v>127.73</v>
      </c>
      <c r="S822" t="n">
        <v>57.64</v>
      </c>
      <c r="T822" t="n">
        <v>32650.91</v>
      </c>
      <c r="U822" t="n">
        <v>0.45</v>
      </c>
      <c r="V822" t="n">
        <v>0.82</v>
      </c>
      <c r="W822" t="n">
        <v>6.91</v>
      </c>
      <c r="X822" t="n">
        <v>2.01</v>
      </c>
      <c r="Y822" t="n">
        <v>1</v>
      </c>
      <c r="Z822" t="n">
        <v>10</v>
      </c>
    </row>
    <row r="823">
      <c r="A823" t="n">
        <v>13</v>
      </c>
      <c r="B823" t="n">
        <v>110</v>
      </c>
      <c r="C823" t="inlineStr">
        <is>
          <t xml:space="preserve">CONCLUIDO	</t>
        </is>
      </c>
      <c r="D823" t="n">
        <v>3.2354</v>
      </c>
      <c r="E823" t="n">
        <v>30.91</v>
      </c>
      <c r="F823" t="n">
        <v>25.55</v>
      </c>
      <c r="G823" t="n">
        <v>23.59</v>
      </c>
      <c r="H823" t="n">
        <v>0.35</v>
      </c>
      <c r="I823" t="n">
        <v>65</v>
      </c>
      <c r="J823" t="n">
        <v>218.68</v>
      </c>
      <c r="K823" t="n">
        <v>56.13</v>
      </c>
      <c r="L823" t="n">
        <v>4.25</v>
      </c>
      <c r="M823" t="n">
        <v>63</v>
      </c>
      <c r="N823" t="n">
        <v>48.31</v>
      </c>
      <c r="O823" t="n">
        <v>27204.98</v>
      </c>
      <c r="P823" t="n">
        <v>379.51</v>
      </c>
      <c r="Q823" t="n">
        <v>452.68</v>
      </c>
      <c r="R823" t="n">
        <v>121.85</v>
      </c>
      <c r="S823" t="n">
        <v>57.64</v>
      </c>
      <c r="T823" t="n">
        <v>29736.84</v>
      </c>
      <c r="U823" t="n">
        <v>0.47</v>
      </c>
      <c r="V823" t="n">
        <v>0.83</v>
      </c>
      <c r="W823" t="n">
        <v>6.9</v>
      </c>
      <c r="X823" t="n">
        <v>1.82</v>
      </c>
      <c r="Y823" t="n">
        <v>1</v>
      </c>
      <c r="Z823" t="n">
        <v>10</v>
      </c>
    </row>
    <row r="824">
      <c r="A824" t="n">
        <v>14</v>
      </c>
      <c r="B824" t="n">
        <v>110</v>
      </c>
      <c r="C824" t="inlineStr">
        <is>
          <t xml:space="preserve">CONCLUIDO	</t>
        </is>
      </c>
      <c r="D824" t="n">
        <v>3.2564</v>
      </c>
      <c r="E824" t="n">
        <v>30.71</v>
      </c>
      <c r="F824" t="n">
        <v>25.48</v>
      </c>
      <c r="G824" t="n">
        <v>24.66</v>
      </c>
      <c r="H824" t="n">
        <v>0.36</v>
      </c>
      <c r="I824" t="n">
        <v>62</v>
      </c>
      <c r="J824" t="n">
        <v>219.09</v>
      </c>
      <c r="K824" t="n">
        <v>56.13</v>
      </c>
      <c r="L824" t="n">
        <v>4.5</v>
      </c>
      <c r="M824" t="n">
        <v>60</v>
      </c>
      <c r="N824" t="n">
        <v>48.47</v>
      </c>
      <c r="O824" t="n">
        <v>27255.72</v>
      </c>
      <c r="P824" t="n">
        <v>378.19</v>
      </c>
      <c r="Q824" t="n">
        <v>452.66</v>
      </c>
      <c r="R824" t="n">
        <v>119.46</v>
      </c>
      <c r="S824" t="n">
        <v>57.64</v>
      </c>
      <c r="T824" t="n">
        <v>28557.39</v>
      </c>
      <c r="U824" t="n">
        <v>0.48</v>
      </c>
      <c r="V824" t="n">
        <v>0.83</v>
      </c>
      <c r="W824" t="n">
        <v>6.89</v>
      </c>
      <c r="X824" t="n">
        <v>1.75</v>
      </c>
      <c r="Y824" t="n">
        <v>1</v>
      </c>
      <c r="Z824" t="n">
        <v>10</v>
      </c>
    </row>
    <row r="825">
      <c r="A825" t="n">
        <v>15</v>
      </c>
      <c r="B825" t="n">
        <v>110</v>
      </c>
      <c r="C825" t="inlineStr">
        <is>
          <t xml:space="preserve">CONCLUIDO	</t>
        </is>
      </c>
      <c r="D825" t="n">
        <v>3.2855</v>
      </c>
      <c r="E825" t="n">
        <v>30.44</v>
      </c>
      <c r="F825" t="n">
        <v>25.37</v>
      </c>
      <c r="G825" t="n">
        <v>26.25</v>
      </c>
      <c r="H825" t="n">
        <v>0.38</v>
      </c>
      <c r="I825" t="n">
        <v>58</v>
      </c>
      <c r="J825" t="n">
        <v>219.51</v>
      </c>
      <c r="K825" t="n">
        <v>56.13</v>
      </c>
      <c r="L825" t="n">
        <v>4.75</v>
      </c>
      <c r="M825" t="n">
        <v>56</v>
      </c>
      <c r="N825" t="n">
        <v>48.63</v>
      </c>
      <c r="O825" t="n">
        <v>27306.53</v>
      </c>
      <c r="P825" t="n">
        <v>376.49</v>
      </c>
      <c r="Q825" t="n">
        <v>452.77</v>
      </c>
      <c r="R825" t="n">
        <v>115.8</v>
      </c>
      <c r="S825" t="n">
        <v>57.64</v>
      </c>
      <c r="T825" t="n">
        <v>26748.2</v>
      </c>
      <c r="U825" t="n">
        <v>0.5</v>
      </c>
      <c r="V825" t="n">
        <v>0.84</v>
      </c>
      <c r="W825" t="n">
        <v>6.89</v>
      </c>
      <c r="X825" t="n">
        <v>1.65</v>
      </c>
      <c r="Y825" t="n">
        <v>1</v>
      </c>
      <c r="Z825" t="n">
        <v>10</v>
      </c>
    </row>
    <row r="826">
      <c r="A826" t="n">
        <v>16</v>
      </c>
      <c r="B826" t="n">
        <v>110</v>
      </c>
      <c r="C826" t="inlineStr">
        <is>
          <t xml:space="preserve">CONCLUIDO	</t>
        </is>
      </c>
      <c r="D826" t="n">
        <v>3.3111</v>
      </c>
      <c r="E826" t="n">
        <v>30.2</v>
      </c>
      <c r="F826" t="n">
        <v>25.27</v>
      </c>
      <c r="G826" t="n">
        <v>27.56</v>
      </c>
      <c r="H826" t="n">
        <v>0.4</v>
      </c>
      <c r="I826" t="n">
        <v>55</v>
      </c>
      <c r="J826" t="n">
        <v>219.92</v>
      </c>
      <c r="K826" t="n">
        <v>56.13</v>
      </c>
      <c r="L826" t="n">
        <v>5</v>
      </c>
      <c r="M826" t="n">
        <v>53</v>
      </c>
      <c r="N826" t="n">
        <v>48.79</v>
      </c>
      <c r="O826" t="n">
        <v>27357.39</v>
      </c>
      <c r="P826" t="n">
        <v>374.74</v>
      </c>
      <c r="Q826" t="n">
        <v>452.7</v>
      </c>
      <c r="R826" t="n">
        <v>112.61</v>
      </c>
      <c r="S826" t="n">
        <v>57.64</v>
      </c>
      <c r="T826" t="n">
        <v>25169.59</v>
      </c>
      <c r="U826" t="n">
        <v>0.51</v>
      </c>
      <c r="V826" t="n">
        <v>0.84</v>
      </c>
      <c r="W826" t="n">
        <v>6.88</v>
      </c>
      <c r="X826" t="n">
        <v>1.54</v>
      </c>
      <c r="Y826" t="n">
        <v>1</v>
      </c>
      <c r="Z826" t="n">
        <v>10</v>
      </c>
    </row>
    <row r="827">
      <c r="A827" t="n">
        <v>17</v>
      </c>
      <c r="B827" t="n">
        <v>110</v>
      </c>
      <c r="C827" t="inlineStr">
        <is>
          <t xml:space="preserve">CONCLUIDO	</t>
        </is>
      </c>
      <c r="D827" t="n">
        <v>3.3318</v>
      </c>
      <c r="E827" t="n">
        <v>30.01</v>
      </c>
      <c r="F827" t="n">
        <v>25.21</v>
      </c>
      <c r="G827" t="n">
        <v>29.08</v>
      </c>
      <c r="H827" t="n">
        <v>0.42</v>
      </c>
      <c r="I827" t="n">
        <v>52</v>
      </c>
      <c r="J827" t="n">
        <v>220.33</v>
      </c>
      <c r="K827" t="n">
        <v>56.13</v>
      </c>
      <c r="L827" t="n">
        <v>5.25</v>
      </c>
      <c r="M827" t="n">
        <v>50</v>
      </c>
      <c r="N827" t="n">
        <v>48.95</v>
      </c>
      <c r="O827" t="n">
        <v>27408.3</v>
      </c>
      <c r="P827" t="n">
        <v>373.56</v>
      </c>
      <c r="Q827" t="n">
        <v>452.7</v>
      </c>
      <c r="R827" t="n">
        <v>110.08</v>
      </c>
      <c r="S827" t="n">
        <v>57.64</v>
      </c>
      <c r="T827" t="n">
        <v>23918.98</v>
      </c>
      <c r="U827" t="n">
        <v>0.52</v>
      </c>
      <c r="V827" t="n">
        <v>0.84</v>
      </c>
      <c r="W827" t="n">
        <v>6.89</v>
      </c>
      <c r="X827" t="n">
        <v>1.48</v>
      </c>
      <c r="Y827" t="n">
        <v>1</v>
      </c>
      <c r="Z827" t="n">
        <v>10</v>
      </c>
    </row>
    <row r="828">
      <c r="A828" t="n">
        <v>18</v>
      </c>
      <c r="B828" t="n">
        <v>110</v>
      </c>
      <c r="C828" t="inlineStr">
        <is>
          <t xml:space="preserve">CONCLUIDO	</t>
        </is>
      </c>
      <c r="D828" t="n">
        <v>3.3457</v>
      </c>
      <c r="E828" t="n">
        <v>29.89</v>
      </c>
      <c r="F828" t="n">
        <v>25.16</v>
      </c>
      <c r="G828" t="n">
        <v>30.2</v>
      </c>
      <c r="H828" t="n">
        <v>0.44</v>
      </c>
      <c r="I828" t="n">
        <v>50</v>
      </c>
      <c r="J828" t="n">
        <v>220.74</v>
      </c>
      <c r="K828" t="n">
        <v>56.13</v>
      </c>
      <c r="L828" t="n">
        <v>5.5</v>
      </c>
      <c r="M828" t="n">
        <v>48</v>
      </c>
      <c r="N828" t="n">
        <v>49.12</v>
      </c>
      <c r="O828" t="n">
        <v>27459.27</v>
      </c>
      <c r="P828" t="n">
        <v>372.85</v>
      </c>
      <c r="Q828" t="n">
        <v>452.74</v>
      </c>
      <c r="R828" t="n">
        <v>108.9</v>
      </c>
      <c r="S828" t="n">
        <v>57.64</v>
      </c>
      <c r="T828" t="n">
        <v>23338.22</v>
      </c>
      <c r="U828" t="n">
        <v>0.53</v>
      </c>
      <c r="V828" t="n">
        <v>0.84</v>
      </c>
      <c r="W828" t="n">
        <v>6.88</v>
      </c>
      <c r="X828" t="n">
        <v>1.44</v>
      </c>
      <c r="Y828" t="n">
        <v>1</v>
      </c>
      <c r="Z828" t="n">
        <v>10</v>
      </c>
    </row>
    <row r="829">
      <c r="A829" t="n">
        <v>19</v>
      </c>
      <c r="B829" t="n">
        <v>110</v>
      </c>
      <c r="C829" t="inlineStr">
        <is>
          <t xml:space="preserve">CONCLUIDO	</t>
        </is>
      </c>
      <c r="D829" t="n">
        <v>3.3674</v>
      </c>
      <c r="E829" t="n">
        <v>29.7</v>
      </c>
      <c r="F829" t="n">
        <v>25.06</v>
      </c>
      <c r="G829" t="n">
        <v>31.32</v>
      </c>
      <c r="H829" t="n">
        <v>0.46</v>
      </c>
      <c r="I829" t="n">
        <v>48</v>
      </c>
      <c r="J829" t="n">
        <v>221.16</v>
      </c>
      <c r="K829" t="n">
        <v>56.13</v>
      </c>
      <c r="L829" t="n">
        <v>5.75</v>
      </c>
      <c r="M829" t="n">
        <v>46</v>
      </c>
      <c r="N829" t="n">
        <v>49.28</v>
      </c>
      <c r="O829" t="n">
        <v>27510.3</v>
      </c>
      <c r="P829" t="n">
        <v>371.08</v>
      </c>
      <c r="Q829" t="n">
        <v>452.83</v>
      </c>
      <c r="R829" t="n">
        <v>105.68</v>
      </c>
      <c r="S829" t="n">
        <v>57.64</v>
      </c>
      <c r="T829" t="n">
        <v>21738.26</v>
      </c>
      <c r="U829" t="n">
        <v>0.55</v>
      </c>
      <c r="V829" t="n">
        <v>0.85</v>
      </c>
      <c r="W829" t="n">
        <v>6.87</v>
      </c>
      <c r="X829" t="n">
        <v>1.33</v>
      </c>
      <c r="Y829" t="n">
        <v>1</v>
      </c>
      <c r="Z829" t="n">
        <v>10</v>
      </c>
    </row>
    <row r="830">
      <c r="A830" t="n">
        <v>20</v>
      </c>
      <c r="B830" t="n">
        <v>110</v>
      </c>
      <c r="C830" t="inlineStr">
        <is>
          <t xml:space="preserve">CONCLUIDO	</t>
        </is>
      </c>
      <c r="D830" t="n">
        <v>3.3818</v>
      </c>
      <c r="E830" t="n">
        <v>29.57</v>
      </c>
      <c r="F830" t="n">
        <v>25.01</v>
      </c>
      <c r="G830" t="n">
        <v>32.63</v>
      </c>
      <c r="H830" t="n">
        <v>0.48</v>
      </c>
      <c r="I830" t="n">
        <v>46</v>
      </c>
      <c r="J830" t="n">
        <v>221.57</v>
      </c>
      <c r="K830" t="n">
        <v>56.13</v>
      </c>
      <c r="L830" t="n">
        <v>6</v>
      </c>
      <c r="M830" t="n">
        <v>44</v>
      </c>
      <c r="N830" t="n">
        <v>49.45</v>
      </c>
      <c r="O830" t="n">
        <v>27561.39</v>
      </c>
      <c r="P830" t="n">
        <v>370.24</v>
      </c>
      <c r="Q830" t="n">
        <v>452.72</v>
      </c>
      <c r="R830" t="n">
        <v>104.21</v>
      </c>
      <c r="S830" t="n">
        <v>57.64</v>
      </c>
      <c r="T830" t="n">
        <v>21012.6</v>
      </c>
      <c r="U830" t="n">
        <v>0.55</v>
      </c>
      <c r="V830" t="n">
        <v>0.85</v>
      </c>
      <c r="W830" t="n">
        <v>6.87</v>
      </c>
      <c r="X830" t="n">
        <v>1.29</v>
      </c>
      <c r="Y830" t="n">
        <v>1</v>
      </c>
      <c r="Z830" t="n">
        <v>10</v>
      </c>
    </row>
    <row r="831">
      <c r="A831" t="n">
        <v>21</v>
      </c>
      <c r="B831" t="n">
        <v>110</v>
      </c>
      <c r="C831" t="inlineStr">
        <is>
          <t xml:space="preserve">CONCLUIDO	</t>
        </is>
      </c>
      <c r="D831" t="n">
        <v>3.3949</v>
      </c>
      <c r="E831" t="n">
        <v>29.46</v>
      </c>
      <c r="F831" t="n">
        <v>24.98</v>
      </c>
      <c r="G831" t="n">
        <v>34.07</v>
      </c>
      <c r="H831" t="n">
        <v>0.5</v>
      </c>
      <c r="I831" t="n">
        <v>44</v>
      </c>
      <c r="J831" t="n">
        <v>221.99</v>
      </c>
      <c r="K831" t="n">
        <v>56.13</v>
      </c>
      <c r="L831" t="n">
        <v>6.25</v>
      </c>
      <c r="M831" t="n">
        <v>42</v>
      </c>
      <c r="N831" t="n">
        <v>49.61</v>
      </c>
      <c r="O831" t="n">
        <v>27612.53</v>
      </c>
      <c r="P831" t="n">
        <v>369.7</v>
      </c>
      <c r="Q831" t="n">
        <v>452.63</v>
      </c>
      <c r="R831" t="n">
        <v>103.12</v>
      </c>
      <c r="S831" t="n">
        <v>57.64</v>
      </c>
      <c r="T831" t="n">
        <v>20480.04</v>
      </c>
      <c r="U831" t="n">
        <v>0.5600000000000001</v>
      </c>
      <c r="V831" t="n">
        <v>0.85</v>
      </c>
      <c r="W831" t="n">
        <v>6.87</v>
      </c>
      <c r="X831" t="n">
        <v>1.26</v>
      </c>
      <c r="Y831" t="n">
        <v>1</v>
      </c>
      <c r="Z831" t="n">
        <v>10</v>
      </c>
    </row>
    <row r="832">
      <c r="A832" t="n">
        <v>22</v>
      </c>
      <c r="B832" t="n">
        <v>110</v>
      </c>
      <c r="C832" t="inlineStr">
        <is>
          <t xml:space="preserve">CONCLUIDO	</t>
        </is>
      </c>
      <c r="D832" t="n">
        <v>3.4166</v>
      </c>
      <c r="E832" t="n">
        <v>29.27</v>
      </c>
      <c r="F832" t="n">
        <v>24.88</v>
      </c>
      <c r="G832" t="n">
        <v>35.55</v>
      </c>
      <c r="H832" t="n">
        <v>0.52</v>
      </c>
      <c r="I832" t="n">
        <v>42</v>
      </c>
      <c r="J832" t="n">
        <v>222.4</v>
      </c>
      <c r="K832" t="n">
        <v>56.13</v>
      </c>
      <c r="L832" t="n">
        <v>6.5</v>
      </c>
      <c r="M832" t="n">
        <v>40</v>
      </c>
      <c r="N832" t="n">
        <v>49.78</v>
      </c>
      <c r="O832" t="n">
        <v>27663.85</v>
      </c>
      <c r="P832" t="n">
        <v>368.08</v>
      </c>
      <c r="Q832" t="n">
        <v>452.61</v>
      </c>
      <c r="R832" t="n">
        <v>99.89</v>
      </c>
      <c r="S832" t="n">
        <v>57.64</v>
      </c>
      <c r="T832" t="n">
        <v>18871.13</v>
      </c>
      <c r="U832" t="n">
        <v>0.58</v>
      </c>
      <c r="V832" t="n">
        <v>0.85</v>
      </c>
      <c r="W832" t="n">
        <v>6.86</v>
      </c>
      <c r="X832" t="n">
        <v>1.16</v>
      </c>
      <c r="Y832" t="n">
        <v>1</v>
      </c>
      <c r="Z832" t="n">
        <v>10</v>
      </c>
    </row>
    <row r="833">
      <c r="A833" t="n">
        <v>23</v>
      </c>
      <c r="B833" t="n">
        <v>110</v>
      </c>
      <c r="C833" t="inlineStr">
        <is>
          <t xml:space="preserve">CONCLUIDO	</t>
        </is>
      </c>
      <c r="D833" t="n">
        <v>3.4307</v>
      </c>
      <c r="E833" t="n">
        <v>29.15</v>
      </c>
      <c r="F833" t="n">
        <v>24.85</v>
      </c>
      <c r="G833" t="n">
        <v>37.27</v>
      </c>
      <c r="H833" t="n">
        <v>0.54</v>
      </c>
      <c r="I833" t="n">
        <v>40</v>
      </c>
      <c r="J833" t="n">
        <v>222.82</v>
      </c>
      <c r="K833" t="n">
        <v>56.13</v>
      </c>
      <c r="L833" t="n">
        <v>6.75</v>
      </c>
      <c r="M833" t="n">
        <v>38</v>
      </c>
      <c r="N833" t="n">
        <v>49.94</v>
      </c>
      <c r="O833" t="n">
        <v>27715.11</v>
      </c>
      <c r="P833" t="n">
        <v>367.11</v>
      </c>
      <c r="Q833" t="n">
        <v>452.63</v>
      </c>
      <c r="R833" t="n">
        <v>98.92</v>
      </c>
      <c r="S833" t="n">
        <v>57.64</v>
      </c>
      <c r="T833" t="n">
        <v>18397.91</v>
      </c>
      <c r="U833" t="n">
        <v>0.58</v>
      </c>
      <c r="V833" t="n">
        <v>0.85</v>
      </c>
      <c r="W833" t="n">
        <v>6.86</v>
      </c>
      <c r="X833" t="n">
        <v>1.12</v>
      </c>
      <c r="Y833" t="n">
        <v>1</v>
      </c>
      <c r="Z833" t="n">
        <v>10</v>
      </c>
    </row>
    <row r="834">
      <c r="A834" t="n">
        <v>24</v>
      </c>
      <c r="B834" t="n">
        <v>110</v>
      </c>
      <c r="C834" t="inlineStr">
        <is>
          <t xml:space="preserve">CONCLUIDO	</t>
        </is>
      </c>
      <c r="D834" t="n">
        <v>3.4371</v>
      </c>
      <c r="E834" t="n">
        <v>29.09</v>
      </c>
      <c r="F834" t="n">
        <v>24.84</v>
      </c>
      <c r="G834" t="n">
        <v>38.21</v>
      </c>
      <c r="H834" t="n">
        <v>0.5600000000000001</v>
      </c>
      <c r="I834" t="n">
        <v>39</v>
      </c>
      <c r="J834" t="n">
        <v>223.23</v>
      </c>
      <c r="K834" t="n">
        <v>56.13</v>
      </c>
      <c r="L834" t="n">
        <v>7</v>
      </c>
      <c r="M834" t="n">
        <v>37</v>
      </c>
      <c r="N834" t="n">
        <v>50.11</v>
      </c>
      <c r="O834" t="n">
        <v>27766.43</v>
      </c>
      <c r="P834" t="n">
        <v>366.89</v>
      </c>
      <c r="Q834" t="n">
        <v>452.59</v>
      </c>
      <c r="R834" t="n">
        <v>98.68000000000001</v>
      </c>
      <c r="S834" t="n">
        <v>57.64</v>
      </c>
      <c r="T834" t="n">
        <v>18284.94</v>
      </c>
      <c r="U834" t="n">
        <v>0.58</v>
      </c>
      <c r="V834" t="n">
        <v>0.85</v>
      </c>
      <c r="W834" t="n">
        <v>6.85</v>
      </c>
      <c r="X834" t="n">
        <v>1.11</v>
      </c>
      <c r="Y834" t="n">
        <v>1</v>
      </c>
      <c r="Z834" t="n">
        <v>10</v>
      </c>
    </row>
    <row r="835">
      <c r="A835" t="n">
        <v>25</v>
      </c>
      <c r="B835" t="n">
        <v>110</v>
      </c>
      <c r="C835" t="inlineStr">
        <is>
          <t xml:space="preserve">CONCLUIDO	</t>
        </is>
      </c>
      <c r="D835" t="n">
        <v>3.4454</v>
      </c>
      <c r="E835" t="n">
        <v>29.02</v>
      </c>
      <c r="F835" t="n">
        <v>24.81</v>
      </c>
      <c r="G835" t="n">
        <v>39.17</v>
      </c>
      <c r="H835" t="n">
        <v>0.58</v>
      </c>
      <c r="I835" t="n">
        <v>38</v>
      </c>
      <c r="J835" t="n">
        <v>223.65</v>
      </c>
      <c r="K835" t="n">
        <v>56.13</v>
      </c>
      <c r="L835" t="n">
        <v>7.25</v>
      </c>
      <c r="M835" t="n">
        <v>36</v>
      </c>
      <c r="N835" t="n">
        <v>50.27</v>
      </c>
      <c r="O835" t="n">
        <v>27817.81</v>
      </c>
      <c r="P835" t="n">
        <v>366.07</v>
      </c>
      <c r="Q835" t="n">
        <v>452.62</v>
      </c>
      <c r="R835" t="n">
        <v>97.43000000000001</v>
      </c>
      <c r="S835" t="n">
        <v>57.64</v>
      </c>
      <c r="T835" t="n">
        <v>17664.75</v>
      </c>
      <c r="U835" t="n">
        <v>0.59</v>
      </c>
      <c r="V835" t="n">
        <v>0.85</v>
      </c>
      <c r="W835" t="n">
        <v>6.86</v>
      </c>
      <c r="X835" t="n">
        <v>1.08</v>
      </c>
      <c r="Y835" t="n">
        <v>1</v>
      </c>
      <c r="Z835" t="n">
        <v>10</v>
      </c>
    </row>
    <row r="836">
      <c r="A836" t="n">
        <v>26</v>
      </c>
      <c r="B836" t="n">
        <v>110</v>
      </c>
      <c r="C836" t="inlineStr">
        <is>
          <t xml:space="preserve">CONCLUIDO	</t>
        </is>
      </c>
      <c r="D836" t="n">
        <v>3.4639</v>
      </c>
      <c r="E836" t="n">
        <v>28.87</v>
      </c>
      <c r="F836" t="n">
        <v>24.74</v>
      </c>
      <c r="G836" t="n">
        <v>41.23</v>
      </c>
      <c r="H836" t="n">
        <v>0.59</v>
      </c>
      <c r="I836" t="n">
        <v>36</v>
      </c>
      <c r="J836" t="n">
        <v>224.07</v>
      </c>
      <c r="K836" t="n">
        <v>56.13</v>
      </c>
      <c r="L836" t="n">
        <v>7.5</v>
      </c>
      <c r="M836" t="n">
        <v>34</v>
      </c>
      <c r="N836" t="n">
        <v>50.44</v>
      </c>
      <c r="O836" t="n">
        <v>27869.24</v>
      </c>
      <c r="P836" t="n">
        <v>365.08</v>
      </c>
      <c r="Q836" t="n">
        <v>452.69</v>
      </c>
      <c r="R836" t="n">
        <v>95.12</v>
      </c>
      <c r="S836" t="n">
        <v>57.64</v>
      </c>
      <c r="T836" t="n">
        <v>16517.49</v>
      </c>
      <c r="U836" t="n">
        <v>0.61</v>
      </c>
      <c r="V836" t="n">
        <v>0.86</v>
      </c>
      <c r="W836" t="n">
        <v>6.86</v>
      </c>
      <c r="X836" t="n">
        <v>1.01</v>
      </c>
      <c r="Y836" t="n">
        <v>1</v>
      </c>
      <c r="Z836" t="n">
        <v>10</v>
      </c>
    </row>
    <row r="837">
      <c r="A837" t="n">
        <v>27</v>
      </c>
      <c r="B837" t="n">
        <v>110</v>
      </c>
      <c r="C837" t="inlineStr">
        <is>
          <t xml:space="preserve">CONCLUIDO	</t>
        </is>
      </c>
      <c r="D837" t="n">
        <v>3.4729</v>
      </c>
      <c r="E837" t="n">
        <v>28.79</v>
      </c>
      <c r="F837" t="n">
        <v>24.7</v>
      </c>
      <c r="G837" t="n">
        <v>42.35</v>
      </c>
      <c r="H837" t="n">
        <v>0.61</v>
      </c>
      <c r="I837" t="n">
        <v>35</v>
      </c>
      <c r="J837" t="n">
        <v>224.49</v>
      </c>
      <c r="K837" t="n">
        <v>56.13</v>
      </c>
      <c r="L837" t="n">
        <v>7.75</v>
      </c>
      <c r="M837" t="n">
        <v>33</v>
      </c>
      <c r="N837" t="n">
        <v>50.61</v>
      </c>
      <c r="O837" t="n">
        <v>27920.73</v>
      </c>
      <c r="P837" t="n">
        <v>364.5</v>
      </c>
      <c r="Q837" t="n">
        <v>452.66</v>
      </c>
      <c r="R837" t="n">
        <v>93.93000000000001</v>
      </c>
      <c r="S837" t="n">
        <v>57.64</v>
      </c>
      <c r="T837" t="n">
        <v>15928.37</v>
      </c>
      <c r="U837" t="n">
        <v>0.61</v>
      </c>
      <c r="V837" t="n">
        <v>0.86</v>
      </c>
      <c r="W837" t="n">
        <v>6.86</v>
      </c>
      <c r="X837" t="n">
        <v>0.98</v>
      </c>
      <c r="Y837" t="n">
        <v>1</v>
      </c>
      <c r="Z837" t="n">
        <v>10</v>
      </c>
    </row>
    <row r="838">
      <c r="A838" t="n">
        <v>28</v>
      </c>
      <c r="B838" t="n">
        <v>110</v>
      </c>
      <c r="C838" t="inlineStr">
        <is>
          <t xml:space="preserve">CONCLUIDO	</t>
        </is>
      </c>
      <c r="D838" t="n">
        <v>3.4849</v>
      </c>
      <c r="E838" t="n">
        <v>28.7</v>
      </c>
      <c r="F838" t="n">
        <v>24.65</v>
      </c>
      <c r="G838" t="n">
        <v>43.49</v>
      </c>
      <c r="H838" t="n">
        <v>0.63</v>
      </c>
      <c r="I838" t="n">
        <v>34</v>
      </c>
      <c r="J838" t="n">
        <v>224.9</v>
      </c>
      <c r="K838" t="n">
        <v>56.13</v>
      </c>
      <c r="L838" t="n">
        <v>8</v>
      </c>
      <c r="M838" t="n">
        <v>32</v>
      </c>
      <c r="N838" t="n">
        <v>50.78</v>
      </c>
      <c r="O838" t="n">
        <v>27972.28</v>
      </c>
      <c r="P838" t="n">
        <v>363.31</v>
      </c>
      <c r="Q838" t="n">
        <v>452.66</v>
      </c>
      <c r="R838" t="n">
        <v>92.15000000000001</v>
      </c>
      <c r="S838" t="n">
        <v>57.64</v>
      </c>
      <c r="T838" t="n">
        <v>15044.08</v>
      </c>
      <c r="U838" t="n">
        <v>0.63</v>
      </c>
      <c r="V838" t="n">
        <v>0.86</v>
      </c>
      <c r="W838" t="n">
        <v>6.85</v>
      </c>
      <c r="X838" t="n">
        <v>0.92</v>
      </c>
      <c r="Y838" t="n">
        <v>1</v>
      </c>
      <c r="Z838" t="n">
        <v>10</v>
      </c>
    </row>
    <row r="839">
      <c r="A839" t="n">
        <v>29</v>
      </c>
      <c r="B839" t="n">
        <v>110</v>
      </c>
      <c r="C839" t="inlineStr">
        <is>
          <t xml:space="preserve">CONCLUIDO	</t>
        </is>
      </c>
      <c r="D839" t="n">
        <v>3.4898</v>
      </c>
      <c r="E839" t="n">
        <v>28.66</v>
      </c>
      <c r="F839" t="n">
        <v>24.65</v>
      </c>
      <c r="G839" t="n">
        <v>44.82</v>
      </c>
      <c r="H839" t="n">
        <v>0.65</v>
      </c>
      <c r="I839" t="n">
        <v>33</v>
      </c>
      <c r="J839" t="n">
        <v>225.32</v>
      </c>
      <c r="K839" t="n">
        <v>56.13</v>
      </c>
      <c r="L839" t="n">
        <v>8.25</v>
      </c>
      <c r="M839" t="n">
        <v>31</v>
      </c>
      <c r="N839" t="n">
        <v>50.95</v>
      </c>
      <c r="O839" t="n">
        <v>28023.89</v>
      </c>
      <c r="P839" t="n">
        <v>363.45</v>
      </c>
      <c r="Q839" t="n">
        <v>452.6</v>
      </c>
      <c r="R839" t="n">
        <v>92.2</v>
      </c>
      <c r="S839" t="n">
        <v>57.64</v>
      </c>
      <c r="T839" t="n">
        <v>15070.73</v>
      </c>
      <c r="U839" t="n">
        <v>0.63</v>
      </c>
      <c r="V839" t="n">
        <v>0.86</v>
      </c>
      <c r="W839" t="n">
        <v>6.85</v>
      </c>
      <c r="X839" t="n">
        <v>0.92</v>
      </c>
      <c r="Y839" t="n">
        <v>1</v>
      </c>
      <c r="Z839" t="n">
        <v>10</v>
      </c>
    </row>
    <row r="840">
      <c r="A840" t="n">
        <v>30</v>
      </c>
      <c r="B840" t="n">
        <v>110</v>
      </c>
      <c r="C840" t="inlineStr">
        <is>
          <t xml:space="preserve">CONCLUIDO	</t>
        </is>
      </c>
      <c r="D840" t="n">
        <v>3.4974</v>
      </c>
      <c r="E840" t="n">
        <v>28.59</v>
      </c>
      <c r="F840" t="n">
        <v>24.63</v>
      </c>
      <c r="G840" t="n">
        <v>46.18</v>
      </c>
      <c r="H840" t="n">
        <v>0.67</v>
      </c>
      <c r="I840" t="n">
        <v>32</v>
      </c>
      <c r="J840" t="n">
        <v>225.74</v>
      </c>
      <c r="K840" t="n">
        <v>56.13</v>
      </c>
      <c r="L840" t="n">
        <v>8.5</v>
      </c>
      <c r="M840" t="n">
        <v>30</v>
      </c>
      <c r="N840" t="n">
        <v>51.11</v>
      </c>
      <c r="O840" t="n">
        <v>28075.56</v>
      </c>
      <c r="P840" t="n">
        <v>362.85</v>
      </c>
      <c r="Q840" t="n">
        <v>452.68</v>
      </c>
      <c r="R840" t="n">
        <v>91.75</v>
      </c>
      <c r="S840" t="n">
        <v>57.64</v>
      </c>
      <c r="T840" t="n">
        <v>14852.44</v>
      </c>
      <c r="U840" t="n">
        <v>0.63</v>
      </c>
      <c r="V840" t="n">
        <v>0.86</v>
      </c>
      <c r="W840" t="n">
        <v>6.85</v>
      </c>
      <c r="X840" t="n">
        <v>0.9</v>
      </c>
      <c r="Y840" t="n">
        <v>1</v>
      </c>
      <c r="Z840" t="n">
        <v>10</v>
      </c>
    </row>
    <row r="841">
      <c r="A841" t="n">
        <v>31</v>
      </c>
      <c r="B841" t="n">
        <v>110</v>
      </c>
      <c r="C841" t="inlineStr">
        <is>
          <t xml:space="preserve">CONCLUIDO	</t>
        </is>
      </c>
      <c r="D841" t="n">
        <v>3.5077</v>
      </c>
      <c r="E841" t="n">
        <v>28.51</v>
      </c>
      <c r="F841" t="n">
        <v>24.59</v>
      </c>
      <c r="G841" t="n">
        <v>47.59</v>
      </c>
      <c r="H841" t="n">
        <v>0.6899999999999999</v>
      </c>
      <c r="I841" t="n">
        <v>31</v>
      </c>
      <c r="J841" t="n">
        <v>226.16</v>
      </c>
      <c r="K841" t="n">
        <v>56.13</v>
      </c>
      <c r="L841" t="n">
        <v>8.75</v>
      </c>
      <c r="M841" t="n">
        <v>29</v>
      </c>
      <c r="N841" t="n">
        <v>51.28</v>
      </c>
      <c r="O841" t="n">
        <v>28127.29</v>
      </c>
      <c r="P841" t="n">
        <v>361.96</v>
      </c>
      <c r="Q841" t="n">
        <v>452.72</v>
      </c>
      <c r="R841" t="n">
        <v>90.45999999999999</v>
      </c>
      <c r="S841" t="n">
        <v>57.64</v>
      </c>
      <c r="T841" t="n">
        <v>14210.56</v>
      </c>
      <c r="U841" t="n">
        <v>0.64</v>
      </c>
      <c r="V841" t="n">
        <v>0.86</v>
      </c>
      <c r="W841" t="n">
        <v>6.85</v>
      </c>
      <c r="X841" t="n">
        <v>0.86</v>
      </c>
      <c r="Y841" t="n">
        <v>1</v>
      </c>
      <c r="Z841" t="n">
        <v>10</v>
      </c>
    </row>
    <row r="842">
      <c r="A842" t="n">
        <v>32</v>
      </c>
      <c r="B842" t="n">
        <v>110</v>
      </c>
      <c r="C842" t="inlineStr">
        <is>
          <t xml:space="preserve">CONCLUIDO	</t>
        </is>
      </c>
      <c r="D842" t="n">
        <v>3.517</v>
      </c>
      <c r="E842" t="n">
        <v>28.43</v>
      </c>
      <c r="F842" t="n">
        <v>24.55</v>
      </c>
      <c r="G842" t="n">
        <v>49.11</v>
      </c>
      <c r="H842" t="n">
        <v>0.71</v>
      </c>
      <c r="I842" t="n">
        <v>30</v>
      </c>
      <c r="J842" t="n">
        <v>226.58</v>
      </c>
      <c r="K842" t="n">
        <v>56.13</v>
      </c>
      <c r="L842" t="n">
        <v>9</v>
      </c>
      <c r="M842" t="n">
        <v>28</v>
      </c>
      <c r="N842" t="n">
        <v>51.45</v>
      </c>
      <c r="O842" t="n">
        <v>28179.08</v>
      </c>
      <c r="P842" t="n">
        <v>361.55</v>
      </c>
      <c r="Q842" t="n">
        <v>452.57</v>
      </c>
      <c r="R842" t="n">
        <v>89.44</v>
      </c>
      <c r="S842" t="n">
        <v>57.64</v>
      </c>
      <c r="T842" t="n">
        <v>13706.51</v>
      </c>
      <c r="U842" t="n">
        <v>0.64</v>
      </c>
      <c r="V842" t="n">
        <v>0.86</v>
      </c>
      <c r="W842" t="n">
        <v>6.84</v>
      </c>
      <c r="X842" t="n">
        <v>0.83</v>
      </c>
      <c r="Y842" t="n">
        <v>1</v>
      </c>
      <c r="Z842" t="n">
        <v>10</v>
      </c>
    </row>
    <row r="843">
      <c r="A843" t="n">
        <v>33</v>
      </c>
      <c r="B843" t="n">
        <v>110</v>
      </c>
      <c r="C843" t="inlineStr">
        <is>
          <t xml:space="preserve">CONCLUIDO	</t>
        </is>
      </c>
      <c r="D843" t="n">
        <v>3.5251</v>
      </c>
      <c r="E843" t="n">
        <v>28.37</v>
      </c>
      <c r="F843" t="n">
        <v>24.53</v>
      </c>
      <c r="G843" t="n">
        <v>50.75</v>
      </c>
      <c r="H843" t="n">
        <v>0.72</v>
      </c>
      <c r="I843" t="n">
        <v>29</v>
      </c>
      <c r="J843" t="n">
        <v>227</v>
      </c>
      <c r="K843" t="n">
        <v>56.13</v>
      </c>
      <c r="L843" t="n">
        <v>9.25</v>
      </c>
      <c r="M843" t="n">
        <v>27</v>
      </c>
      <c r="N843" t="n">
        <v>51.62</v>
      </c>
      <c r="O843" t="n">
        <v>28230.92</v>
      </c>
      <c r="P843" t="n">
        <v>360.75</v>
      </c>
      <c r="Q843" t="n">
        <v>452.56</v>
      </c>
      <c r="R843" t="n">
        <v>88.56999999999999</v>
      </c>
      <c r="S843" t="n">
        <v>57.64</v>
      </c>
      <c r="T843" t="n">
        <v>13277.39</v>
      </c>
      <c r="U843" t="n">
        <v>0.65</v>
      </c>
      <c r="V843" t="n">
        <v>0.86</v>
      </c>
      <c r="W843" t="n">
        <v>6.84</v>
      </c>
      <c r="X843" t="n">
        <v>0.8100000000000001</v>
      </c>
      <c r="Y843" t="n">
        <v>1</v>
      </c>
      <c r="Z843" t="n">
        <v>10</v>
      </c>
    </row>
    <row r="844">
      <c r="A844" t="n">
        <v>34</v>
      </c>
      <c r="B844" t="n">
        <v>110</v>
      </c>
      <c r="C844" t="inlineStr">
        <is>
          <t xml:space="preserve">CONCLUIDO	</t>
        </is>
      </c>
      <c r="D844" t="n">
        <v>3.5242</v>
      </c>
      <c r="E844" t="n">
        <v>28.38</v>
      </c>
      <c r="F844" t="n">
        <v>24.54</v>
      </c>
      <c r="G844" t="n">
        <v>50.77</v>
      </c>
      <c r="H844" t="n">
        <v>0.74</v>
      </c>
      <c r="I844" t="n">
        <v>29</v>
      </c>
      <c r="J844" t="n">
        <v>227.42</v>
      </c>
      <c r="K844" t="n">
        <v>56.13</v>
      </c>
      <c r="L844" t="n">
        <v>9.5</v>
      </c>
      <c r="M844" t="n">
        <v>27</v>
      </c>
      <c r="N844" t="n">
        <v>51.8</v>
      </c>
      <c r="O844" t="n">
        <v>28282.83</v>
      </c>
      <c r="P844" t="n">
        <v>360.93</v>
      </c>
      <c r="Q844" t="n">
        <v>452.63</v>
      </c>
      <c r="R844" t="n">
        <v>88.77</v>
      </c>
      <c r="S844" t="n">
        <v>57.64</v>
      </c>
      <c r="T844" t="n">
        <v>13376.53</v>
      </c>
      <c r="U844" t="n">
        <v>0.65</v>
      </c>
      <c r="V844" t="n">
        <v>0.86</v>
      </c>
      <c r="W844" t="n">
        <v>6.84</v>
      </c>
      <c r="X844" t="n">
        <v>0.8100000000000001</v>
      </c>
      <c r="Y844" t="n">
        <v>1</v>
      </c>
      <c r="Z844" t="n">
        <v>10</v>
      </c>
    </row>
    <row r="845">
      <c r="A845" t="n">
        <v>35</v>
      </c>
      <c r="B845" t="n">
        <v>110</v>
      </c>
      <c r="C845" t="inlineStr">
        <is>
          <t xml:space="preserve">CONCLUIDO	</t>
        </is>
      </c>
      <c r="D845" t="n">
        <v>3.5362</v>
      </c>
      <c r="E845" t="n">
        <v>28.28</v>
      </c>
      <c r="F845" t="n">
        <v>24.48</v>
      </c>
      <c r="G845" t="n">
        <v>52.47</v>
      </c>
      <c r="H845" t="n">
        <v>0.76</v>
      </c>
      <c r="I845" t="n">
        <v>28</v>
      </c>
      <c r="J845" t="n">
        <v>227.84</v>
      </c>
      <c r="K845" t="n">
        <v>56.13</v>
      </c>
      <c r="L845" t="n">
        <v>9.75</v>
      </c>
      <c r="M845" t="n">
        <v>26</v>
      </c>
      <c r="N845" t="n">
        <v>51.97</v>
      </c>
      <c r="O845" t="n">
        <v>28334.8</v>
      </c>
      <c r="P845" t="n">
        <v>359.83</v>
      </c>
      <c r="Q845" t="n">
        <v>452.59</v>
      </c>
      <c r="R845" t="n">
        <v>86.98999999999999</v>
      </c>
      <c r="S845" t="n">
        <v>57.64</v>
      </c>
      <c r="T845" t="n">
        <v>12495</v>
      </c>
      <c r="U845" t="n">
        <v>0.66</v>
      </c>
      <c r="V845" t="n">
        <v>0.87</v>
      </c>
      <c r="W845" t="n">
        <v>6.84</v>
      </c>
      <c r="X845" t="n">
        <v>0.76</v>
      </c>
      <c r="Y845" t="n">
        <v>1</v>
      </c>
      <c r="Z845" t="n">
        <v>10</v>
      </c>
    </row>
    <row r="846">
      <c r="A846" t="n">
        <v>36</v>
      </c>
      <c r="B846" t="n">
        <v>110</v>
      </c>
      <c r="C846" t="inlineStr">
        <is>
          <t xml:space="preserve">CONCLUIDO	</t>
        </is>
      </c>
      <c r="D846" t="n">
        <v>3.5411</v>
      </c>
      <c r="E846" t="n">
        <v>28.24</v>
      </c>
      <c r="F846" t="n">
        <v>24.49</v>
      </c>
      <c r="G846" t="n">
        <v>54.41</v>
      </c>
      <c r="H846" t="n">
        <v>0.78</v>
      </c>
      <c r="I846" t="n">
        <v>27</v>
      </c>
      <c r="J846" t="n">
        <v>228.27</v>
      </c>
      <c r="K846" t="n">
        <v>56.13</v>
      </c>
      <c r="L846" t="n">
        <v>10</v>
      </c>
      <c r="M846" t="n">
        <v>25</v>
      </c>
      <c r="N846" t="n">
        <v>52.14</v>
      </c>
      <c r="O846" t="n">
        <v>28386.82</v>
      </c>
      <c r="P846" t="n">
        <v>359.79</v>
      </c>
      <c r="Q846" t="n">
        <v>452.64</v>
      </c>
      <c r="R846" t="n">
        <v>87.18000000000001</v>
      </c>
      <c r="S846" t="n">
        <v>57.64</v>
      </c>
      <c r="T846" t="n">
        <v>12591.05</v>
      </c>
      <c r="U846" t="n">
        <v>0.66</v>
      </c>
      <c r="V846" t="n">
        <v>0.87</v>
      </c>
      <c r="W846" t="n">
        <v>6.84</v>
      </c>
      <c r="X846" t="n">
        <v>0.76</v>
      </c>
      <c r="Y846" t="n">
        <v>1</v>
      </c>
      <c r="Z846" t="n">
        <v>10</v>
      </c>
    </row>
    <row r="847">
      <c r="A847" t="n">
        <v>37</v>
      </c>
      <c r="B847" t="n">
        <v>110</v>
      </c>
      <c r="C847" t="inlineStr">
        <is>
          <t xml:space="preserve">CONCLUIDO	</t>
        </is>
      </c>
      <c r="D847" t="n">
        <v>3.5436</v>
      </c>
      <c r="E847" t="n">
        <v>28.22</v>
      </c>
      <c r="F847" t="n">
        <v>24.47</v>
      </c>
      <c r="G847" t="n">
        <v>54.37</v>
      </c>
      <c r="H847" t="n">
        <v>0.8</v>
      </c>
      <c r="I847" t="n">
        <v>27</v>
      </c>
      <c r="J847" t="n">
        <v>228.69</v>
      </c>
      <c r="K847" t="n">
        <v>56.13</v>
      </c>
      <c r="L847" t="n">
        <v>10.25</v>
      </c>
      <c r="M847" t="n">
        <v>25</v>
      </c>
      <c r="N847" t="n">
        <v>52.31</v>
      </c>
      <c r="O847" t="n">
        <v>28438.91</v>
      </c>
      <c r="P847" t="n">
        <v>359.08</v>
      </c>
      <c r="Q847" t="n">
        <v>452.61</v>
      </c>
      <c r="R847" t="n">
        <v>86.79000000000001</v>
      </c>
      <c r="S847" t="n">
        <v>57.64</v>
      </c>
      <c r="T847" t="n">
        <v>12397.72</v>
      </c>
      <c r="U847" t="n">
        <v>0.66</v>
      </c>
      <c r="V847" t="n">
        <v>0.87</v>
      </c>
      <c r="W847" t="n">
        <v>6.83</v>
      </c>
      <c r="X847" t="n">
        <v>0.74</v>
      </c>
      <c r="Y847" t="n">
        <v>1</v>
      </c>
      <c r="Z847" t="n">
        <v>10</v>
      </c>
    </row>
    <row r="848">
      <c r="A848" t="n">
        <v>38</v>
      </c>
      <c r="B848" t="n">
        <v>110</v>
      </c>
      <c r="C848" t="inlineStr">
        <is>
          <t xml:space="preserve">CONCLUIDO	</t>
        </is>
      </c>
      <c r="D848" t="n">
        <v>3.5499</v>
      </c>
      <c r="E848" t="n">
        <v>28.17</v>
      </c>
      <c r="F848" t="n">
        <v>24.46</v>
      </c>
      <c r="G848" t="n">
        <v>56.44</v>
      </c>
      <c r="H848" t="n">
        <v>0.8100000000000001</v>
      </c>
      <c r="I848" t="n">
        <v>26</v>
      </c>
      <c r="J848" t="n">
        <v>229.11</v>
      </c>
      <c r="K848" t="n">
        <v>56.13</v>
      </c>
      <c r="L848" t="n">
        <v>10.5</v>
      </c>
      <c r="M848" t="n">
        <v>24</v>
      </c>
      <c r="N848" t="n">
        <v>52.48</v>
      </c>
      <c r="O848" t="n">
        <v>28491.06</v>
      </c>
      <c r="P848" t="n">
        <v>358.88</v>
      </c>
      <c r="Q848" t="n">
        <v>452.59</v>
      </c>
      <c r="R848" t="n">
        <v>86.33</v>
      </c>
      <c r="S848" t="n">
        <v>57.64</v>
      </c>
      <c r="T848" t="n">
        <v>12174.08</v>
      </c>
      <c r="U848" t="n">
        <v>0.67</v>
      </c>
      <c r="V848" t="n">
        <v>0.87</v>
      </c>
      <c r="W848" t="n">
        <v>6.84</v>
      </c>
      <c r="X848" t="n">
        <v>0.73</v>
      </c>
      <c r="Y848" t="n">
        <v>1</v>
      </c>
      <c r="Z848" t="n">
        <v>10</v>
      </c>
    </row>
    <row r="849">
      <c r="A849" t="n">
        <v>39</v>
      </c>
      <c r="B849" t="n">
        <v>110</v>
      </c>
      <c r="C849" t="inlineStr">
        <is>
          <t xml:space="preserve">CONCLUIDO	</t>
        </is>
      </c>
      <c r="D849" t="n">
        <v>3.5594</v>
      </c>
      <c r="E849" t="n">
        <v>28.09</v>
      </c>
      <c r="F849" t="n">
        <v>24.43</v>
      </c>
      <c r="G849" t="n">
        <v>58.62</v>
      </c>
      <c r="H849" t="n">
        <v>0.83</v>
      </c>
      <c r="I849" t="n">
        <v>25</v>
      </c>
      <c r="J849" t="n">
        <v>229.53</v>
      </c>
      <c r="K849" t="n">
        <v>56.13</v>
      </c>
      <c r="L849" t="n">
        <v>10.75</v>
      </c>
      <c r="M849" t="n">
        <v>23</v>
      </c>
      <c r="N849" t="n">
        <v>52.66</v>
      </c>
      <c r="O849" t="n">
        <v>28543.27</v>
      </c>
      <c r="P849" t="n">
        <v>358.26</v>
      </c>
      <c r="Q849" t="n">
        <v>452.61</v>
      </c>
      <c r="R849" t="n">
        <v>85.23</v>
      </c>
      <c r="S849" t="n">
        <v>57.64</v>
      </c>
      <c r="T849" t="n">
        <v>11629.08</v>
      </c>
      <c r="U849" t="n">
        <v>0.68</v>
      </c>
      <c r="V849" t="n">
        <v>0.87</v>
      </c>
      <c r="W849" t="n">
        <v>6.83</v>
      </c>
      <c r="X849" t="n">
        <v>0.7</v>
      </c>
      <c r="Y849" t="n">
        <v>1</v>
      </c>
      <c r="Z849" t="n">
        <v>10</v>
      </c>
    </row>
    <row r="850">
      <c r="A850" t="n">
        <v>40</v>
      </c>
      <c r="B850" t="n">
        <v>110</v>
      </c>
      <c r="C850" t="inlineStr">
        <is>
          <t xml:space="preserve">CONCLUIDO	</t>
        </is>
      </c>
      <c r="D850" t="n">
        <v>3.5604</v>
      </c>
      <c r="E850" t="n">
        <v>28.09</v>
      </c>
      <c r="F850" t="n">
        <v>24.42</v>
      </c>
      <c r="G850" t="n">
        <v>58.6</v>
      </c>
      <c r="H850" t="n">
        <v>0.85</v>
      </c>
      <c r="I850" t="n">
        <v>25</v>
      </c>
      <c r="J850" t="n">
        <v>229.96</v>
      </c>
      <c r="K850" t="n">
        <v>56.13</v>
      </c>
      <c r="L850" t="n">
        <v>11</v>
      </c>
      <c r="M850" t="n">
        <v>23</v>
      </c>
      <c r="N850" t="n">
        <v>52.83</v>
      </c>
      <c r="O850" t="n">
        <v>28595.54</v>
      </c>
      <c r="P850" t="n">
        <v>357.98</v>
      </c>
      <c r="Q850" t="n">
        <v>452.6</v>
      </c>
      <c r="R850" t="n">
        <v>84.86</v>
      </c>
      <c r="S850" t="n">
        <v>57.64</v>
      </c>
      <c r="T850" t="n">
        <v>11442.73</v>
      </c>
      <c r="U850" t="n">
        <v>0.68</v>
      </c>
      <c r="V850" t="n">
        <v>0.87</v>
      </c>
      <c r="W850" t="n">
        <v>6.84</v>
      </c>
      <c r="X850" t="n">
        <v>0.6899999999999999</v>
      </c>
      <c r="Y850" t="n">
        <v>1</v>
      </c>
      <c r="Z850" t="n">
        <v>10</v>
      </c>
    </row>
    <row r="851">
      <c r="A851" t="n">
        <v>41</v>
      </c>
      <c r="B851" t="n">
        <v>110</v>
      </c>
      <c r="C851" t="inlineStr">
        <is>
          <t xml:space="preserve">CONCLUIDO	</t>
        </is>
      </c>
      <c r="D851" t="n">
        <v>3.5719</v>
      </c>
      <c r="E851" t="n">
        <v>28</v>
      </c>
      <c r="F851" t="n">
        <v>24.37</v>
      </c>
      <c r="G851" t="n">
        <v>60.93</v>
      </c>
      <c r="H851" t="n">
        <v>0.87</v>
      </c>
      <c r="I851" t="n">
        <v>24</v>
      </c>
      <c r="J851" t="n">
        <v>230.38</v>
      </c>
      <c r="K851" t="n">
        <v>56.13</v>
      </c>
      <c r="L851" t="n">
        <v>11.25</v>
      </c>
      <c r="M851" t="n">
        <v>22</v>
      </c>
      <c r="N851" t="n">
        <v>53</v>
      </c>
      <c r="O851" t="n">
        <v>28647.87</v>
      </c>
      <c r="P851" t="n">
        <v>357.38</v>
      </c>
      <c r="Q851" t="n">
        <v>452.64</v>
      </c>
      <c r="R851" t="n">
        <v>83.59999999999999</v>
      </c>
      <c r="S851" t="n">
        <v>57.64</v>
      </c>
      <c r="T851" t="n">
        <v>10818.46</v>
      </c>
      <c r="U851" t="n">
        <v>0.6899999999999999</v>
      </c>
      <c r="V851" t="n">
        <v>0.87</v>
      </c>
      <c r="W851" t="n">
        <v>6.83</v>
      </c>
      <c r="X851" t="n">
        <v>0.65</v>
      </c>
      <c r="Y851" t="n">
        <v>1</v>
      </c>
      <c r="Z851" t="n">
        <v>10</v>
      </c>
    </row>
    <row r="852">
      <c r="A852" t="n">
        <v>42</v>
      </c>
      <c r="B852" t="n">
        <v>110</v>
      </c>
      <c r="C852" t="inlineStr">
        <is>
          <t xml:space="preserve">CONCLUIDO	</t>
        </is>
      </c>
      <c r="D852" t="n">
        <v>3.5699</v>
      </c>
      <c r="E852" t="n">
        <v>28.01</v>
      </c>
      <c r="F852" t="n">
        <v>24.39</v>
      </c>
      <c r="G852" t="n">
        <v>60.97</v>
      </c>
      <c r="H852" t="n">
        <v>0.89</v>
      </c>
      <c r="I852" t="n">
        <v>24</v>
      </c>
      <c r="J852" t="n">
        <v>230.81</v>
      </c>
      <c r="K852" t="n">
        <v>56.13</v>
      </c>
      <c r="L852" t="n">
        <v>11.5</v>
      </c>
      <c r="M852" t="n">
        <v>22</v>
      </c>
      <c r="N852" t="n">
        <v>53.18</v>
      </c>
      <c r="O852" t="n">
        <v>28700.26</v>
      </c>
      <c r="P852" t="n">
        <v>357.12</v>
      </c>
      <c r="Q852" t="n">
        <v>452.56</v>
      </c>
      <c r="R852" t="n">
        <v>83.94</v>
      </c>
      <c r="S852" t="n">
        <v>57.64</v>
      </c>
      <c r="T852" t="n">
        <v>10990.2</v>
      </c>
      <c r="U852" t="n">
        <v>0.6899999999999999</v>
      </c>
      <c r="V852" t="n">
        <v>0.87</v>
      </c>
      <c r="W852" t="n">
        <v>6.83</v>
      </c>
      <c r="X852" t="n">
        <v>0.66</v>
      </c>
      <c r="Y852" t="n">
        <v>1</v>
      </c>
      <c r="Z852" t="n">
        <v>10</v>
      </c>
    </row>
    <row r="853">
      <c r="A853" t="n">
        <v>43</v>
      </c>
      <c r="B853" t="n">
        <v>110</v>
      </c>
      <c r="C853" t="inlineStr">
        <is>
          <t xml:space="preserve">CONCLUIDO	</t>
        </is>
      </c>
      <c r="D853" t="n">
        <v>3.5793</v>
      </c>
      <c r="E853" t="n">
        <v>27.94</v>
      </c>
      <c r="F853" t="n">
        <v>24.35</v>
      </c>
      <c r="G853" t="n">
        <v>63.53</v>
      </c>
      <c r="H853" t="n">
        <v>0.9</v>
      </c>
      <c r="I853" t="n">
        <v>23</v>
      </c>
      <c r="J853" t="n">
        <v>231.23</v>
      </c>
      <c r="K853" t="n">
        <v>56.13</v>
      </c>
      <c r="L853" t="n">
        <v>11.75</v>
      </c>
      <c r="M853" t="n">
        <v>21</v>
      </c>
      <c r="N853" t="n">
        <v>53.36</v>
      </c>
      <c r="O853" t="n">
        <v>28752.71</v>
      </c>
      <c r="P853" t="n">
        <v>356.59</v>
      </c>
      <c r="Q853" t="n">
        <v>452.58</v>
      </c>
      <c r="R853" t="n">
        <v>82.78</v>
      </c>
      <c r="S853" t="n">
        <v>57.64</v>
      </c>
      <c r="T853" t="n">
        <v>10413.16</v>
      </c>
      <c r="U853" t="n">
        <v>0.7</v>
      </c>
      <c r="V853" t="n">
        <v>0.87</v>
      </c>
      <c r="W853" t="n">
        <v>6.83</v>
      </c>
      <c r="X853" t="n">
        <v>0.63</v>
      </c>
      <c r="Y853" t="n">
        <v>1</v>
      </c>
      <c r="Z853" t="n">
        <v>10</v>
      </c>
    </row>
    <row r="854">
      <c r="A854" t="n">
        <v>44</v>
      </c>
      <c r="B854" t="n">
        <v>110</v>
      </c>
      <c r="C854" t="inlineStr">
        <is>
          <t xml:space="preserve">CONCLUIDO	</t>
        </is>
      </c>
      <c r="D854" t="n">
        <v>3.5801</v>
      </c>
      <c r="E854" t="n">
        <v>27.93</v>
      </c>
      <c r="F854" t="n">
        <v>24.35</v>
      </c>
      <c r="G854" t="n">
        <v>63.52</v>
      </c>
      <c r="H854" t="n">
        <v>0.92</v>
      </c>
      <c r="I854" t="n">
        <v>23</v>
      </c>
      <c r="J854" t="n">
        <v>231.66</v>
      </c>
      <c r="K854" t="n">
        <v>56.13</v>
      </c>
      <c r="L854" t="n">
        <v>12</v>
      </c>
      <c r="M854" t="n">
        <v>21</v>
      </c>
      <c r="N854" t="n">
        <v>53.53</v>
      </c>
      <c r="O854" t="n">
        <v>28805.23</v>
      </c>
      <c r="P854" t="n">
        <v>356.14</v>
      </c>
      <c r="Q854" t="n">
        <v>452.55</v>
      </c>
      <c r="R854" t="n">
        <v>82.38</v>
      </c>
      <c r="S854" t="n">
        <v>57.64</v>
      </c>
      <c r="T854" t="n">
        <v>10215.4</v>
      </c>
      <c r="U854" t="n">
        <v>0.7</v>
      </c>
      <c r="V854" t="n">
        <v>0.87</v>
      </c>
      <c r="W854" t="n">
        <v>6.84</v>
      </c>
      <c r="X854" t="n">
        <v>0.62</v>
      </c>
      <c r="Y854" t="n">
        <v>1</v>
      </c>
      <c r="Z854" t="n">
        <v>10</v>
      </c>
    </row>
    <row r="855">
      <c r="A855" t="n">
        <v>45</v>
      </c>
      <c r="B855" t="n">
        <v>110</v>
      </c>
      <c r="C855" t="inlineStr">
        <is>
          <t xml:space="preserve">CONCLUIDO	</t>
        </is>
      </c>
      <c r="D855" t="n">
        <v>3.589</v>
      </c>
      <c r="E855" t="n">
        <v>27.86</v>
      </c>
      <c r="F855" t="n">
        <v>24.32</v>
      </c>
      <c r="G855" t="n">
        <v>66.33</v>
      </c>
      <c r="H855" t="n">
        <v>0.9399999999999999</v>
      </c>
      <c r="I855" t="n">
        <v>22</v>
      </c>
      <c r="J855" t="n">
        <v>232.08</v>
      </c>
      <c r="K855" t="n">
        <v>56.13</v>
      </c>
      <c r="L855" t="n">
        <v>12.25</v>
      </c>
      <c r="M855" t="n">
        <v>20</v>
      </c>
      <c r="N855" t="n">
        <v>53.71</v>
      </c>
      <c r="O855" t="n">
        <v>28857.81</v>
      </c>
      <c r="P855" t="n">
        <v>355.86</v>
      </c>
      <c r="Q855" t="n">
        <v>452.62</v>
      </c>
      <c r="R855" t="n">
        <v>81.67</v>
      </c>
      <c r="S855" t="n">
        <v>57.64</v>
      </c>
      <c r="T855" t="n">
        <v>9861.379999999999</v>
      </c>
      <c r="U855" t="n">
        <v>0.71</v>
      </c>
      <c r="V855" t="n">
        <v>0.87</v>
      </c>
      <c r="W855" t="n">
        <v>6.83</v>
      </c>
      <c r="X855" t="n">
        <v>0.6</v>
      </c>
      <c r="Y855" t="n">
        <v>1</v>
      </c>
      <c r="Z855" t="n">
        <v>10</v>
      </c>
    </row>
    <row r="856">
      <c r="A856" t="n">
        <v>46</v>
      </c>
      <c r="B856" t="n">
        <v>110</v>
      </c>
      <c r="C856" t="inlineStr">
        <is>
          <t xml:space="preserve">CONCLUIDO	</t>
        </is>
      </c>
      <c r="D856" t="n">
        <v>3.589</v>
      </c>
      <c r="E856" t="n">
        <v>27.86</v>
      </c>
      <c r="F856" t="n">
        <v>24.32</v>
      </c>
      <c r="G856" t="n">
        <v>66.33</v>
      </c>
      <c r="H856" t="n">
        <v>0.96</v>
      </c>
      <c r="I856" t="n">
        <v>22</v>
      </c>
      <c r="J856" t="n">
        <v>232.51</v>
      </c>
      <c r="K856" t="n">
        <v>56.13</v>
      </c>
      <c r="L856" t="n">
        <v>12.5</v>
      </c>
      <c r="M856" t="n">
        <v>20</v>
      </c>
      <c r="N856" t="n">
        <v>53.88</v>
      </c>
      <c r="O856" t="n">
        <v>28910.45</v>
      </c>
      <c r="P856" t="n">
        <v>355.71</v>
      </c>
      <c r="Q856" t="n">
        <v>452.6</v>
      </c>
      <c r="R856" t="n">
        <v>81.78</v>
      </c>
      <c r="S856" t="n">
        <v>57.64</v>
      </c>
      <c r="T856" t="n">
        <v>9917.32</v>
      </c>
      <c r="U856" t="n">
        <v>0.7</v>
      </c>
      <c r="V856" t="n">
        <v>0.87</v>
      </c>
      <c r="W856" t="n">
        <v>6.83</v>
      </c>
      <c r="X856" t="n">
        <v>0.6</v>
      </c>
      <c r="Y856" t="n">
        <v>1</v>
      </c>
      <c r="Z856" t="n">
        <v>10</v>
      </c>
    </row>
    <row r="857">
      <c r="A857" t="n">
        <v>47</v>
      </c>
      <c r="B857" t="n">
        <v>110</v>
      </c>
      <c r="C857" t="inlineStr">
        <is>
          <t xml:space="preserve">CONCLUIDO	</t>
        </is>
      </c>
      <c r="D857" t="n">
        <v>3.5984</v>
      </c>
      <c r="E857" t="n">
        <v>27.79</v>
      </c>
      <c r="F857" t="n">
        <v>24.29</v>
      </c>
      <c r="G857" t="n">
        <v>69.40000000000001</v>
      </c>
      <c r="H857" t="n">
        <v>0.97</v>
      </c>
      <c r="I857" t="n">
        <v>21</v>
      </c>
      <c r="J857" t="n">
        <v>232.94</v>
      </c>
      <c r="K857" t="n">
        <v>56.13</v>
      </c>
      <c r="L857" t="n">
        <v>12.75</v>
      </c>
      <c r="M857" t="n">
        <v>19</v>
      </c>
      <c r="N857" t="n">
        <v>54.06</v>
      </c>
      <c r="O857" t="n">
        <v>28963.15</v>
      </c>
      <c r="P857" t="n">
        <v>354.93</v>
      </c>
      <c r="Q857" t="n">
        <v>452.56</v>
      </c>
      <c r="R857" t="n">
        <v>80.70999999999999</v>
      </c>
      <c r="S857" t="n">
        <v>57.64</v>
      </c>
      <c r="T857" t="n">
        <v>9388.84</v>
      </c>
      <c r="U857" t="n">
        <v>0.71</v>
      </c>
      <c r="V857" t="n">
        <v>0.87</v>
      </c>
      <c r="W857" t="n">
        <v>6.83</v>
      </c>
      <c r="X857" t="n">
        <v>0.57</v>
      </c>
      <c r="Y857" t="n">
        <v>1</v>
      </c>
      <c r="Z857" t="n">
        <v>10</v>
      </c>
    </row>
    <row r="858">
      <c r="A858" t="n">
        <v>48</v>
      </c>
      <c r="B858" t="n">
        <v>110</v>
      </c>
      <c r="C858" t="inlineStr">
        <is>
          <t xml:space="preserve">CONCLUIDO	</t>
        </is>
      </c>
      <c r="D858" t="n">
        <v>3.5982</v>
      </c>
      <c r="E858" t="n">
        <v>27.79</v>
      </c>
      <c r="F858" t="n">
        <v>24.29</v>
      </c>
      <c r="G858" t="n">
        <v>69.41</v>
      </c>
      <c r="H858" t="n">
        <v>0.99</v>
      </c>
      <c r="I858" t="n">
        <v>21</v>
      </c>
      <c r="J858" t="n">
        <v>233.37</v>
      </c>
      <c r="K858" t="n">
        <v>56.13</v>
      </c>
      <c r="L858" t="n">
        <v>13</v>
      </c>
      <c r="M858" t="n">
        <v>19</v>
      </c>
      <c r="N858" t="n">
        <v>54.24</v>
      </c>
      <c r="O858" t="n">
        <v>29015.91</v>
      </c>
      <c r="P858" t="n">
        <v>355.05</v>
      </c>
      <c r="Q858" t="n">
        <v>452.63</v>
      </c>
      <c r="R858" t="n">
        <v>80.81</v>
      </c>
      <c r="S858" t="n">
        <v>57.64</v>
      </c>
      <c r="T858" t="n">
        <v>9435.790000000001</v>
      </c>
      <c r="U858" t="n">
        <v>0.71</v>
      </c>
      <c r="V858" t="n">
        <v>0.87</v>
      </c>
      <c r="W858" t="n">
        <v>6.83</v>
      </c>
      <c r="X858" t="n">
        <v>0.57</v>
      </c>
      <c r="Y858" t="n">
        <v>1</v>
      </c>
      <c r="Z858" t="n">
        <v>10</v>
      </c>
    </row>
    <row r="859">
      <c r="A859" t="n">
        <v>49</v>
      </c>
      <c r="B859" t="n">
        <v>110</v>
      </c>
      <c r="C859" t="inlineStr">
        <is>
          <t xml:space="preserve">CONCLUIDO	</t>
        </is>
      </c>
      <c r="D859" t="n">
        <v>3.5971</v>
      </c>
      <c r="E859" t="n">
        <v>27.8</v>
      </c>
      <c r="F859" t="n">
        <v>24.3</v>
      </c>
      <c r="G859" t="n">
        <v>69.43000000000001</v>
      </c>
      <c r="H859" t="n">
        <v>1.01</v>
      </c>
      <c r="I859" t="n">
        <v>21</v>
      </c>
      <c r="J859" t="n">
        <v>233.79</v>
      </c>
      <c r="K859" t="n">
        <v>56.13</v>
      </c>
      <c r="L859" t="n">
        <v>13.25</v>
      </c>
      <c r="M859" t="n">
        <v>19</v>
      </c>
      <c r="N859" t="n">
        <v>54.42</v>
      </c>
      <c r="O859" t="n">
        <v>29068.74</v>
      </c>
      <c r="P859" t="n">
        <v>354.78</v>
      </c>
      <c r="Q859" t="n">
        <v>452.56</v>
      </c>
      <c r="R859" t="n">
        <v>81.05</v>
      </c>
      <c r="S859" t="n">
        <v>57.64</v>
      </c>
      <c r="T859" t="n">
        <v>9560.030000000001</v>
      </c>
      <c r="U859" t="n">
        <v>0.71</v>
      </c>
      <c r="V859" t="n">
        <v>0.87</v>
      </c>
      <c r="W859" t="n">
        <v>6.83</v>
      </c>
      <c r="X859" t="n">
        <v>0.58</v>
      </c>
      <c r="Y859" t="n">
        <v>1</v>
      </c>
      <c r="Z859" t="n">
        <v>10</v>
      </c>
    </row>
    <row r="860">
      <c r="A860" t="n">
        <v>50</v>
      </c>
      <c r="B860" t="n">
        <v>110</v>
      </c>
      <c r="C860" t="inlineStr">
        <is>
          <t xml:space="preserve">CONCLUIDO	</t>
        </is>
      </c>
      <c r="D860" t="n">
        <v>3.6062</v>
      </c>
      <c r="E860" t="n">
        <v>27.73</v>
      </c>
      <c r="F860" t="n">
        <v>24.27</v>
      </c>
      <c r="G860" t="n">
        <v>72.81999999999999</v>
      </c>
      <c r="H860" t="n">
        <v>1.02</v>
      </c>
      <c r="I860" t="n">
        <v>20</v>
      </c>
      <c r="J860" t="n">
        <v>234.22</v>
      </c>
      <c r="K860" t="n">
        <v>56.13</v>
      </c>
      <c r="L860" t="n">
        <v>13.5</v>
      </c>
      <c r="M860" t="n">
        <v>18</v>
      </c>
      <c r="N860" t="n">
        <v>54.6</v>
      </c>
      <c r="O860" t="n">
        <v>29121.64</v>
      </c>
      <c r="P860" t="n">
        <v>354.06</v>
      </c>
      <c r="Q860" t="n">
        <v>452.6</v>
      </c>
      <c r="R860" t="n">
        <v>80.22</v>
      </c>
      <c r="S860" t="n">
        <v>57.64</v>
      </c>
      <c r="T860" t="n">
        <v>9150.02</v>
      </c>
      <c r="U860" t="n">
        <v>0.72</v>
      </c>
      <c r="V860" t="n">
        <v>0.87</v>
      </c>
      <c r="W860" t="n">
        <v>6.83</v>
      </c>
      <c r="X860" t="n">
        <v>0.55</v>
      </c>
      <c r="Y860" t="n">
        <v>1</v>
      </c>
      <c r="Z860" t="n">
        <v>10</v>
      </c>
    </row>
    <row r="861">
      <c r="A861" t="n">
        <v>51</v>
      </c>
      <c r="B861" t="n">
        <v>110</v>
      </c>
      <c r="C861" t="inlineStr">
        <is>
          <t xml:space="preserve">CONCLUIDO	</t>
        </is>
      </c>
      <c r="D861" t="n">
        <v>3.607</v>
      </c>
      <c r="E861" t="n">
        <v>27.72</v>
      </c>
      <c r="F861" t="n">
        <v>24.27</v>
      </c>
      <c r="G861" t="n">
        <v>72.8</v>
      </c>
      <c r="H861" t="n">
        <v>1.04</v>
      </c>
      <c r="I861" t="n">
        <v>20</v>
      </c>
      <c r="J861" t="n">
        <v>234.65</v>
      </c>
      <c r="K861" t="n">
        <v>56.13</v>
      </c>
      <c r="L861" t="n">
        <v>13.75</v>
      </c>
      <c r="M861" t="n">
        <v>18</v>
      </c>
      <c r="N861" t="n">
        <v>54.78</v>
      </c>
      <c r="O861" t="n">
        <v>29174.59</v>
      </c>
      <c r="P861" t="n">
        <v>354.26</v>
      </c>
      <c r="Q861" t="n">
        <v>452.6</v>
      </c>
      <c r="R861" t="n">
        <v>80.15000000000001</v>
      </c>
      <c r="S861" t="n">
        <v>57.64</v>
      </c>
      <c r="T861" t="n">
        <v>9115.17</v>
      </c>
      <c r="U861" t="n">
        <v>0.72</v>
      </c>
      <c r="V861" t="n">
        <v>0.87</v>
      </c>
      <c r="W861" t="n">
        <v>6.82</v>
      </c>
      <c r="X861" t="n">
        <v>0.54</v>
      </c>
      <c r="Y861" t="n">
        <v>1</v>
      </c>
      <c r="Z861" t="n">
        <v>10</v>
      </c>
    </row>
    <row r="862">
      <c r="A862" t="n">
        <v>52</v>
      </c>
      <c r="B862" t="n">
        <v>110</v>
      </c>
      <c r="C862" t="inlineStr">
        <is>
          <t xml:space="preserve">CONCLUIDO	</t>
        </is>
      </c>
      <c r="D862" t="n">
        <v>3.6063</v>
      </c>
      <c r="E862" t="n">
        <v>27.73</v>
      </c>
      <c r="F862" t="n">
        <v>24.27</v>
      </c>
      <c r="G862" t="n">
        <v>72.81999999999999</v>
      </c>
      <c r="H862" t="n">
        <v>1.06</v>
      </c>
      <c r="I862" t="n">
        <v>20</v>
      </c>
      <c r="J862" t="n">
        <v>235.08</v>
      </c>
      <c r="K862" t="n">
        <v>56.13</v>
      </c>
      <c r="L862" t="n">
        <v>14</v>
      </c>
      <c r="M862" t="n">
        <v>18</v>
      </c>
      <c r="N862" t="n">
        <v>54.96</v>
      </c>
      <c r="O862" t="n">
        <v>29227.61</v>
      </c>
      <c r="P862" t="n">
        <v>353.21</v>
      </c>
      <c r="Q862" t="n">
        <v>452.58</v>
      </c>
      <c r="R862" t="n">
        <v>80.09</v>
      </c>
      <c r="S862" t="n">
        <v>57.64</v>
      </c>
      <c r="T862" t="n">
        <v>9084.42</v>
      </c>
      <c r="U862" t="n">
        <v>0.72</v>
      </c>
      <c r="V862" t="n">
        <v>0.87</v>
      </c>
      <c r="W862" t="n">
        <v>6.83</v>
      </c>
      <c r="X862" t="n">
        <v>0.55</v>
      </c>
      <c r="Y862" t="n">
        <v>1</v>
      </c>
      <c r="Z862" t="n">
        <v>10</v>
      </c>
    </row>
    <row r="863">
      <c r="A863" t="n">
        <v>53</v>
      </c>
      <c r="B863" t="n">
        <v>110</v>
      </c>
      <c r="C863" t="inlineStr">
        <is>
          <t xml:space="preserve">CONCLUIDO	</t>
        </is>
      </c>
      <c r="D863" t="n">
        <v>3.6153</v>
      </c>
      <c r="E863" t="n">
        <v>27.66</v>
      </c>
      <c r="F863" t="n">
        <v>24.25</v>
      </c>
      <c r="G863" t="n">
        <v>76.56</v>
      </c>
      <c r="H863" t="n">
        <v>1.08</v>
      </c>
      <c r="I863" t="n">
        <v>19</v>
      </c>
      <c r="J863" t="n">
        <v>235.51</v>
      </c>
      <c r="K863" t="n">
        <v>56.13</v>
      </c>
      <c r="L863" t="n">
        <v>14.25</v>
      </c>
      <c r="M863" t="n">
        <v>17</v>
      </c>
      <c r="N863" t="n">
        <v>55.14</v>
      </c>
      <c r="O863" t="n">
        <v>29280.69</v>
      </c>
      <c r="P863" t="n">
        <v>353.11</v>
      </c>
      <c r="Q863" t="n">
        <v>452.55</v>
      </c>
      <c r="R863" t="n">
        <v>79.40000000000001</v>
      </c>
      <c r="S863" t="n">
        <v>57.64</v>
      </c>
      <c r="T863" t="n">
        <v>8742.1</v>
      </c>
      <c r="U863" t="n">
        <v>0.73</v>
      </c>
      <c r="V863" t="n">
        <v>0.87</v>
      </c>
      <c r="W863" t="n">
        <v>6.83</v>
      </c>
      <c r="X863" t="n">
        <v>0.52</v>
      </c>
      <c r="Y863" t="n">
        <v>1</v>
      </c>
      <c r="Z863" t="n">
        <v>10</v>
      </c>
    </row>
    <row r="864">
      <c r="A864" t="n">
        <v>54</v>
      </c>
      <c r="B864" t="n">
        <v>110</v>
      </c>
      <c r="C864" t="inlineStr">
        <is>
          <t xml:space="preserve">CONCLUIDO	</t>
        </is>
      </c>
      <c r="D864" t="n">
        <v>3.6153</v>
      </c>
      <c r="E864" t="n">
        <v>27.66</v>
      </c>
      <c r="F864" t="n">
        <v>24.25</v>
      </c>
      <c r="G864" t="n">
        <v>76.56</v>
      </c>
      <c r="H864" t="n">
        <v>1.09</v>
      </c>
      <c r="I864" t="n">
        <v>19</v>
      </c>
      <c r="J864" t="n">
        <v>235.94</v>
      </c>
      <c r="K864" t="n">
        <v>56.13</v>
      </c>
      <c r="L864" t="n">
        <v>14.5</v>
      </c>
      <c r="M864" t="n">
        <v>17</v>
      </c>
      <c r="N864" t="n">
        <v>55.32</v>
      </c>
      <c r="O864" t="n">
        <v>29333.84</v>
      </c>
      <c r="P864" t="n">
        <v>353.06</v>
      </c>
      <c r="Q864" t="n">
        <v>452.6</v>
      </c>
      <c r="R864" t="n">
        <v>79.06999999999999</v>
      </c>
      <c r="S864" t="n">
        <v>57.64</v>
      </c>
      <c r="T864" t="n">
        <v>8576.48</v>
      </c>
      <c r="U864" t="n">
        <v>0.73</v>
      </c>
      <c r="V864" t="n">
        <v>0.87</v>
      </c>
      <c r="W864" t="n">
        <v>6.83</v>
      </c>
      <c r="X864" t="n">
        <v>0.52</v>
      </c>
      <c r="Y864" t="n">
        <v>1</v>
      </c>
      <c r="Z864" t="n">
        <v>10</v>
      </c>
    </row>
    <row r="865">
      <c r="A865" t="n">
        <v>55</v>
      </c>
      <c r="B865" t="n">
        <v>110</v>
      </c>
      <c r="C865" t="inlineStr">
        <is>
          <t xml:space="preserve">CONCLUIDO	</t>
        </is>
      </c>
      <c r="D865" t="n">
        <v>3.6167</v>
      </c>
      <c r="E865" t="n">
        <v>27.65</v>
      </c>
      <c r="F865" t="n">
        <v>24.23</v>
      </c>
      <c r="G865" t="n">
        <v>76.53</v>
      </c>
      <c r="H865" t="n">
        <v>1.11</v>
      </c>
      <c r="I865" t="n">
        <v>19</v>
      </c>
      <c r="J865" t="n">
        <v>236.37</v>
      </c>
      <c r="K865" t="n">
        <v>56.13</v>
      </c>
      <c r="L865" t="n">
        <v>14.75</v>
      </c>
      <c r="M865" t="n">
        <v>17</v>
      </c>
      <c r="N865" t="n">
        <v>55.5</v>
      </c>
      <c r="O865" t="n">
        <v>29387.05</v>
      </c>
      <c r="P865" t="n">
        <v>352.5</v>
      </c>
      <c r="Q865" t="n">
        <v>452.63</v>
      </c>
      <c r="R865" t="n">
        <v>79.12</v>
      </c>
      <c r="S865" t="n">
        <v>57.64</v>
      </c>
      <c r="T865" t="n">
        <v>8603.17</v>
      </c>
      <c r="U865" t="n">
        <v>0.73</v>
      </c>
      <c r="V865" t="n">
        <v>0.87</v>
      </c>
      <c r="W865" t="n">
        <v>6.82</v>
      </c>
      <c r="X865" t="n">
        <v>0.51</v>
      </c>
      <c r="Y865" t="n">
        <v>1</v>
      </c>
      <c r="Z865" t="n">
        <v>10</v>
      </c>
    </row>
    <row r="866">
      <c r="A866" t="n">
        <v>56</v>
      </c>
      <c r="B866" t="n">
        <v>110</v>
      </c>
      <c r="C866" t="inlineStr">
        <is>
          <t xml:space="preserve">CONCLUIDO	</t>
        </is>
      </c>
      <c r="D866" t="n">
        <v>3.6259</v>
      </c>
      <c r="E866" t="n">
        <v>27.58</v>
      </c>
      <c r="F866" t="n">
        <v>24.21</v>
      </c>
      <c r="G866" t="n">
        <v>80.69</v>
      </c>
      <c r="H866" t="n">
        <v>1.13</v>
      </c>
      <c r="I866" t="n">
        <v>18</v>
      </c>
      <c r="J866" t="n">
        <v>236.81</v>
      </c>
      <c r="K866" t="n">
        <v>56.13</v>
      </c>
      <c r="L866" t="n">
        <v>15</v>
      </c>
      <c r="M866" t="n">
        <v>16</v>
      </c>
      <c r="N866" t="n">
        <v>55.68</v>
      </c>
      <c r="O866" t="n">
        <v>29440.33</v>
      </c>
      <c r="P866" t="n">
        <v>352.44</v>
      </c>
      <c r="Q866" t="n">
        <v>452.61</v>
      </c>
      <c r="R866" t="n">
        <v>77.94</v>
      </c>
      <c r="S866" t="n">
        <v>57.64</v>
      </c>
      <c r="T866" t="n">
        <v>8018.73</v>
      </c>
      <c r="U866" t="n">
        <v>0.74</v>
      </c>
      <c r="V866" t="n">
        <v>0.88</v>
      </c>
      <c r="W866" t="n">
        <v>6.83</v>
      </c>
      <c r="X866" t="n">
        <v>0.48</v>
      </c>
      <c r="Y866" t="n">
        <v>1</v>
      </c>
      <c r="Z866" t="n">
        <v>10</v>
      </c>
    </row>
    <row r="867">
      <c r="A867" t="n">
        <v>57</v>
      </c>
      <c r="B867" t="n">
        <v>110</v>
      </c>
      <c r="C867" t="inlineStr">
        <is>
          <t xml:space="preserve">CONCLUIDO	</t>
        </is>
      </c>
      <c r="D867" t="n">
        <v>3.6247</v>
      </c>
      <c r="E867" t="n">
        <v>27.59</v>
      </c>
      <c r="F867" t="n">
        <v>24.22</v>
      </c>
      <c r="G867" t="n">
        <v>80.72</v>
      </c>
      <c r="H867" t="n">
        <v>1.14</v>
      </c>
      <c r="I867" t="n">
        <v>18</v>
      </c>
      <c r="J867" t="n">
        <v>237.24</v>
      </c>
      <c r="K867" t="n">
        <v>56.13</v>
      </c>
      <c r="L867" t="n">
        <v>15.25</v>
      </c>
      <c r="M867" t="n">
        <v>16</v>
      </c>
      <c r="N867" t="n">
        <v>55.86</v>
      </c>
      <c r="O867" t="n">
        <v>29493.67</v>
      </c>
      <c r="P867" t="n">
        <v>352.57</v>
      </c>
      <c r="Q867" t="n">
        <v>452.59</v>
      </c>
      <c r="R867" t="n">
        <v>78.52</v>
      </c>
      <c r="S867" t="n">
        <v>57.64</v>
      </c>
      <c r="T867" t="n">
        <v>8306.549999999999</v>
      </c>
      <c r="U867" t="n">
        <v>0.73</v>
      </c>
      <c r="V867" t="n">
        <v>0.88</v>
      </c>
      <c r="W867" t="n">
        <v>6.82</v>
      </c>
      <c r="X867" t="n">
        <v>0.49</v>
      </c>
      <c r="Y867" t="n">
        <v>1</v>
      </c>
      <c r="Z867" t="n">
        <v>10</v>
      </c>
    </row>
    <row r="868">
      <c r="A868" t="n">
        <v>58</v>
      </c>
      <c r="B868" t="n">
        <v>110</v>
      </c>
      <c r="C868" t="inlineStr">
        <is>
          <t xml:space="preserve">CONCLUIDO	</t>
        </is>
      </c>
      <c r="D868" t="n">
        <v>3.6268</v>
      </c>
      <c r="E868" t="n">
        <v>27.57</v>
      </c>
      <c r="F868" t="n">
        <v>24.2</v>
      </c>
      <c r="G868" t="n">
        <v>80.66</v>
      </c>
      <c r="H868" t="n">
        <v>1.16</v>
      </c>
      <c r="I868" t="n">
        <v>18</v>
      </c>
      <c r="J868" t="n">
        <v>237.67</v>
      </c>
      <c r="K868" t="n">
        <v>56.13</v>
      </c>
      <c r="L868" t="n">
        <v>15.5</v>
      </c>
      <c r="M868" t="n">
        <v>16</v>
      </c>
      <c r="N868" t="n">
        <v>56.05</v>
      </c>
      <c r="O868" t="n">
        <v>29547.07</v>
      </c>
      <c r="P868" t="n">
        <v>351.85</v>
      </c>
      <c r="Q868" t="n">
        <v>452.59</v>
      </c>
      <c r="R868" t="n">
        <v>77.8</v>
      </c>
      <c r="S868" t="n">
        <v>57.64</v>
      </c>
      <c r="T868" t="n">
        <v>7949.59</v>
      </c>
      <c r="U868" t="n">
        <v>0.74</v>
      </c>
      <c r="V868" t="n">
        <v>0.88</v>
      </c>
      <c r="W868" t="n">
        <v>6.82</v>
      </c>
      <c r="X868" t="n">
        <v>0.47</v>
      </c>
      <c r="Y868" t="n">
        <v>1</v>
      </c>
      <c r="Z868" t="n">
        <v>10</v>
      </c>
    </row>
    <row r="869">
      <c r="A869" t="n">
        <v>59</v>
      </c>
      <c r="B869" t="n">
        <v>110</v>
      </c>
      <c r="C869" t="inlineStr">
        <is>
          <t xml:space="preserve">CONCLUIDO	</t>
        </is>
      </c>
      <c r="D869" t="n">
        <v>3.6361</v>
      </c>
      <c r="E869" t="n">
        <v>27.5</v>
      </c>
      <c r="F869" t="n">
        <v>24.17</v>
      </c>
      <c r="G869" t="n">
        <v>85.31</v>
      </c>
      <c r="H869" t="n">
        <v>1.18</v>
      </c>
      <c r="I869" t="n">
        <v>17</v>
      </c>
      <c r="J869" t="n">
        <v>238.11</v>
      </c>
      <c r="K869" t="n">
        <v>56.13</v>
      </c>
      <c r="L869" t="n">
        <v>15.75</v>
      </c>
      <c r="M869" t="n">
        <v>15</v>
      </c>
      <c r="N869" t="n">
        <v>56.23</v>
      </c>
      <c r="O869" t="n">
        <v>29600.54</v>
      </c>
      <c r="P869" t="n">
        <v>350.83</v>
      </c>
      <c r="Q869" t="n">
        <v>452.59</v>
      </c>
      <c r="R869" t="n">
        <v>76.98999999999999</v>
      </c>
      <c r="S869" t="n">
        <v>57.64</v>
      </c>
      <c r="T869" t="n">
        <v>7547.77</v>
      </c>
      <c r="U869" t="n">
        <v>0.75</v>
      </c>
      <c r="V869" t="n">
        <v>0.88</v>
      </c>
      <c r="W869" t="n">
        <v>6.82</v>
      </c>
      <c r="X869" t="n">
        <v>0.45</v>
      </c>
      <c r="Y869" t="n">
        <v>1</v>
      </c>
      <c r="Z869" t="n">
        <v>10</v>
      </c>
    </row>
    <row r="870">
      <c r="A870" t="n">
        <v>60</v>
      </c>
      <c r="B870" t="n">
        <v>110</v>
      </c>
      <c r="C870" t="inlineStr">
        <is>
          <t xml:space="preserve">CONCLUIDO	</t>
        </is>
      </c>
      <c r="D870" t="n">
        <v>3.6357</v>
      </c>
      <c r="E870" t="n">
        <v>27.51</v>
      </c>
      <c r="F870" t="n">
        <v>24.17</v>
      </c>
      <c r="G870" t="n">
        <v>85.31999999999999</v>
      </c>
      <c r="H870" t="n">
        <v>1.19</v>
      </c>
      <c r="I870" t="n">
        <v>17</v>
      </c>
      <c r="J870" t="n">
        <v>238.54</v>
      </c>
      <c r="K870" t="n">
        <v>56.13</v>
      </c>
      <c r="L870" t="n">
        <v>16</v>
      </c>
      <c r="M870" t="n">
        <v>15</v>
      </c>
      <c r="N870" t="n">
        <v>56.41</v>
      </c>
      <c r="O870" t="n">
        <v>29654.08</v>
      </c>
      <c r="P870" t="n">
        <v>351.22</v>
      </c>
      <c r="Q870" t="n">
        <v>452.58</v>
      </c>
      <c r="R870" t="n">
        <v>77.06</v>
      </c>
      <c r="S870" t="n">
        <v>57.64</v>
      </c>
      <c r="T870" t="n">
        <v>7583.54</v>
      </c>
      <c r="U870" t="n">
        <v>0.75</v>
      </c>
      <c r="V870" t="n">
        <v>0.88</v>
      </c>
      <c r="W870" t="n">
        <v>6.82</v>
      </c>
      <c r="X870" t="n">
        <v>0.45</v>
      </c>
      <c r="Y870" t="n">
        <v>1</v>
      </c>
      <c r="Z870" t="n">
        <v>10</v>
      </c>
    </row>
    <row r="871">
      <c r="A871" t="n">
        <v>61</v>
      </c>
      <c r="B871" t="n">
        <v>110</v>
      </c>
      <c r="C871" t="inlineStr">
        <is>
          <t xml:space="preserve">CONCLUIDO	</t>
        </is>
      </c>
      <c r="D871" t="n">
        <v>3.6354</v>
      </c>
      <c r="E871" t="n">
        <v>27.51</v>
      </c>
      <c r="F871" t="n">
        <v>24.18</v>
      </c>
      <c r="G871" t="n">
        <v>85.33</v>
      </c>
      <c r="H871" t="n">
        <v>1.21</v>
      </c>
      <c r="I871" t="n">
        <v>17</v>
      </c>
      <c r="J871" t="n">
        <v>238.97</v>
      </c>
      <c r="K871" t="n">
        <v>56.13</v>
      </c>
      <c r="L871" t="n">
        <v>16.25</v>
      </c>
      <c r="M871" t="n">
        <v>15</v>
      </c>
      <c r="N871" t="n">
        <v>56.6</v>
      </c>
      <c r="O871" t="n">
        <v>29707.68</v>
      </c>
      <c r="P871" t="n">
        <v>351.48</v>
      </c>
      <c r="Q871" t="n">
        <v>452.59</v>
      </c>
      <c r="R871" t="n">
        <v>76.83</v>
      </c>
      <c r="S871" t="n">
        <v>57.64</v>
      </c>
      <c r="T871" t="n">
        <v>7469.46</v>
      </c>
      <c r="U871" t="n">
        <v>0.75</v>
      </c>
      <c r="V871" t="n">
        <v>0.88</v>
      </c>
      <c r="W871" t="n">
        <v>6.83</v>
      </c>
      <c r="X871" t="n">
        <v>0.45</v>
      </c>
      <c r="Y871" t="n">
        <v>1</v>
      </c>
      <c r="Z871" t="n">
        <v>10</v>
      </c>
    </row>
    <row r="872">
      <c r="A872" t="n">
        <v>62</v>
      </c>
      <c r="B872" t="n">
        <v>110</v>
      </c>
      <c r="C872" t="inlineStr">
        <is>
          <t xml:space="preserve">CONCLUIDO	</t>
        </is>
      </c>
      <c r="D872" t="n">
        <v>3.6339</v>
      </c>
      <c r="E872" t="n">
        <v>27.52</v>
      </c>
      <c r="F872" t="n">
        <v>24.19</v>
      </c>
      <c r="G872" t="n">
        <v>85.37</v>
      </c>
      <c r="H872" t="n">
        <v>1.23</v>
      </c>
      <c r="I872" t="n">
        <v>17</v>
      </c>
      <c r="J872" t="n">
        <v>239.41</v>
      </c>
      <c r="K872" t="n">
        <v>56.13</v>
      </c>
      <c r="L872" t="n">
        <v>16.5</v>
      </c>
      <c r="M872" t="n">
        <v>15</v>
      </c>
      <c r="N872" t="n">
        <v>56.78</v>
      </c>
      <c r="O872" t="n">
        <v>29761.35</v>
      </c>
      <c r="P872" t="n">
        <v>351.36</v>
      </c>
      <c r="Q872" t="n">
        <v>452.61</v>
      </c>
      <c r="R872" t="n">
        <v>77.43000000000001</v>
      </c>
      <c r="S872" t="n">
        <v>57.64</v>
      </c>
      <c r="T872" t="n">
        <v>7770.12</v>
      </c>
      <c r="U872" t="n">
        <v>0.74</v>
      </c>
      <c r="V872" t="n">
        <v>0.88</v>
      </c>
      <c r="W872" t="n">
        <v>6.82</v>
      </c>
      <c r="X872" t="n">
        <v>0.46</v>
      </c>
      <c r="Y872" t="n">
        <v>1</v>
      </c>
      <c r="Z872" t="n">
        <v>10</v>
      </c>
    </row>
    <row r="873">
      <c r="A873" t="n">
        <v>63</v>
      </c>
      <c r="B873" t="n">
        <v>110</v>
      </c>
      <c r="C873" t="inlineStr">
        <is>
          <t xml:space="preserve">CONCLUIDO	</t>
        </is>
      </c>
      <c r="D873" t="n">
        <v>3.6423</v>
      </c>
      <c r="E873" t="n">
        <v>27.46</v>
      </c>
      <c r="F873" t="n">
        <v>24.17</v>
      </c>
      <c r="G873" t="n">
        <v>90.63</v>
      </c>
      <c r="H873" t="n">
        <v>1.24</v>
      </c>
      <c r="I873" t="n">
        <v>16</v>
      </c>
      <c r="J873" t="n">
        <v>239.85</v>
      </c>
      <c r="K873" t="n">
        <v>56.13</v>
      </c>
      <c r="L873" t="n">
        <v>16.75</v>
      </c>
      <c r="M873" t="n">
        <v>14</v>
      </c>
      <c r="N873" t="n">
        <v>56.97</v>
      </c>
      <c r="O873" t="n">
        <v>29815.09</v>
      </c>
      <c r="P873" t="n">
        <v>350.76</v>
      </c>
      <c r="Q873" t="n">
        <v>452.6</v>
      </c>
      <c r="R873" t="n">
        <v>76.66</v>
      </c>
      <c r="S873" t="n">
        <v>57.64</v>
      </c>
      <c r="T873" t="n">
        <v>7387.61</v>
      </c>
      <c r="U873" t="n">
        <v>0.75</v>
      </c>
      <c r="V873" t="n">
        <v>0.88</v>
      </c>
      <c r="W873" t="n">
        <v>6.82</v>
      </c>
      <c r="X873" t="n">
        <v>0.44</v>
      </c>
      <c r="Y873" t="n">
        <v>1</v>
      </c>
      <c r="Z873" t="n">
        <v>10</v>
      </c>
    </row>
    <row r="874">
      <c r="A874" t="n">
        <v>64</v>
      </c>
      <c r="B874" t="n">
        <v>110</v>
      </c>
      <c r="C874" t="inlineStr">
        <is>
          <t xml:space="preserve">CONCLUIDO	</t>
        </is>
      </c>
      <c r="D874" t="n">
        <v>3.6432</v>
      </c>
      <c r="E874" t="n">
        <v>27.45</v>
      </c>
      <c r="F874" t="n">
        <v>24.16</v>
      </c>
      <c r="G874" t="n">
        <v>90.59999999999999</v>
      </c>
      <c r="H874" t="n">
        <v>1.26</v>
      </c>
      <c r="I874" t="n">
        <v>16</v>
      </c>
      <c r="J874" t="n">
        <v>240.28</v>
      </c>
      <c r="K874" t="n">
        <v>56.13</v>
      </c>
      <c r="L874" t="n">
        <v>17</v>
      </c>
      <c r="M874" t="n">
        <v>14</v>
      </c>
      <c r="N874" t="n">
        <v>57.16</v>
      </c>
      <c r="O874" t="n">
        <v>29869.01</v>
      </c>
      <c r="P874" t="n">
        <v>350.43</v>
      </c>
      <c r="Q874" t="n">
        <v>452.62</v>
      </c>
      <c r="R874" t="n">
        <v>76.38</v>
      </c>
      <c r="S874" t="n">
        <v>57.64</v>
      </c>
      <c r="T874" t="n">
        <v>7246.83</v>
      </c>
      <c r="U874" t="n">
        <v>0.75</v>
      </c>
      <c r="V874" t="n">
        <v>0.88</v>
      </c>
      <c r="W874" t="n">
        <v>6.82</v>
      </c>
      <c r="X874" t="n">
        <v>0.43</v>
      </c>
      <c r="Y874" t="n">
        <v>1</v>
      </c>
      <c r="Z874" t="n">
        <v>10</v>
      </c>
    </row>
    <row r="875">
      <c r="A875" t="n">
        <v>65</v>
      </c>
      <c r="B875" t="n">
        <v>110</v>
      </c>
      <c r="C875" t="inlineStr">
        <is>
          <t xml:space="preserve">CONCLUIDO	</t>
        </is>
      </c>
      <c r="D875" t="n">
        <v>3.644</v>
      </c>
      <c r="E875" t="n">
        <v>27.44</v>
      </c>
      <c r="F875" t="n">
        <v>24.15</v>
      </c>
      <c r="G875" t="n">
        <v>90.58</v>
      </c>
      <c r="H875" t="n">
        <v>1.27</v>
      </c>
      <c r="I875" t="n">
        <v>16</v>
      </c>
      <c r="J875" t="n">
        <v>240.72</v>
      </c>
      <c r="K875" t="n">
        <v>56.13</v>
      </c>
      <c r="L875" t="n">
        <v>17.25</v>
      </c>
      <c r="M875" t="n">
        <v>14</v>
      </c>
      <c r="N875" t="n">
        <v>57.34</v>
      </c>
      <c r="O875" t="n">
        <v>29922.88</v>
      </c>
      <c r="P875" t="n">
        <v>350.31</v>
      </c>
      <c r="Q875" t="n">
        <v>452.56</v>
      </c>
      <c r="R875" t="n">
        <v>76.26000000000001</v>
      </c>
      <c r="S875" t="n">
        <v>57.64</v>
      </c>
      <c r="T875" t="n">
        <v>7190.45</v>
      </c>
      <c r="U875" t="n">
        <v>0.76</v>
      </c>
      <c r="V875" t="n">
        <v>0.88</v>
      </c>
      <c r="W875" t="n">
        <v>6.82</v>
      </c>
      <c r="X875" t="n">
        <v>0.43</v>
      </c>
      <c r="Y875" t="n">
        <v>1</v>
      </c>
      <c r="Z875" t="n">
        <v>10</v>
      </c>
    </row>
    <row r="876">
      <c r="A876" t="n">
        <v>66</v>
      </c>
      <c r="B876" t="n">
        <v>110</v>
      </c>
      <c r="C876" t="inlineStr">
        <is>
          <t xml:space="preserve">CONCLUIDO	</t>
        </is>
      </c>
      <c r="D876" t="n">
        <v>3.6423</v>
      </c>
      <c r="E876" t="n">
        <v>27.46</v>
      </c>
      <c r="F876" t="n">
        <v>24.17</v>
      </c>
      <c r="G876" t="n">
        <v>90.62</v>
      </c>
      <c r="H876" t="n">
        <v>1.29</v>
      </c>
      <c r="I876" t="n">
        <v>16</v>
      </c>
      <c r="J876" t="n">
        <v>241.16</v>
      </c>
      <c r="K876" t="n">
        <v>56.13</v>
      </c>
      <c r="L876" t="n">
        <v>17.5</v>
      </c>
      <c r="M876" t="n">
        <v>14</v>
      </c>
      <c r="N876" t="n">
        <v>57.53</v>
      </c>
      <c r="O876" t="n">
        <v>29976.82</v>
      </c>
      <c r="P876" t="n">
        <v>350.54</v>
      </c>
      <c r="Q876" t="n">
        <v>452.6</v>
      </c>
      <c r="R876" t="n">
        <v>76.73999999999999</v>
      </c>
      <c r="S876" t="n">
        <v>57.64</v>
      </c>
      <c r="T876" t="n">
        <v>7429.37</v>
      </c>
      <c r="U876" t="n">
        <v>0.75</v>
      </c>
      <c r="V876" t="n">
        <v>0.88</v>
      </c>
      <c r="W876" t="n">
        <v>6.82</v>
      </c>
      <c r="X876" t="n">
        <v>0.44</v>
      </c>
      <c r="Y876" t="n">
        <v>1</v>
      </c>
      <c r="Z876" t="n">
        <v>10</v>
      </c>
    </row>
    <row r="877">
      <c r="A877" t="n">
        <v>67</v>
      </c>
      <c r="B877" t="n">
        <v>110</v>
      </c>
      <c r="C877" t="inlineStr">
        <is>
          <t xml:space="preserve">CONCLUIDO	</t>
        </is>
      </c>
      <c r="D877" t="n">
        <v>3.6434</v>
      </c>
      <c r="E877" t="n">
        <v>27.45</v>
      </c>
      <c r="F877" t="n">
        <v>24.16</v>
      </c>
      <c r="G877" t="n">
        <v>90.59</v>
      </c>
      <c r="H877" t="n">
        <v>1.31</v>
      </c>
      <c r="I877" t="n">
        <v>16</v>
      </c>
      <c r="J877" t="n">
        <v>241.59</v>
      </c>
      <c r="K877" t="n">
        <v>56.13</v>
      </c>
      <c r="L877" t="n">
        <v>17.75</v>
      </c>
      <c r="M877" t="n">
        <v>14</v>
      </c>
      <c r="N877" t="n">
        <v>57.72</v>
      </c>
      <c r="O877" t="n">
        <v>30030.83</v>
      </c>
      <c r="P877" t="n">
        <v>349.97</v>
      </c>
      <c r="Q877" t="n">
        <v>452.56</v>
      </c>
      <c r="R877" t="n">
        <v>76.59999999999999</v>
      </c>
      <c r="S877" t="n">
        <v>57.64</v>
      </c>
      <c r="T877" t="n">
        <v>7355.87</v>
      </c>
      <c r="U877" t="n">
        <v>0.75</v>
      </c>
      <c r="V877" t="n">
        <v>0.88</v>
      </c>
      <c r="W877" t="n">
        <v>6.82</v>
      </c>
      <c r="X877" t="n">
        <v>0.43</v>
      </c>
      <c r="Y877" t="n">
        <v>1</v>
      </c>
      <c r="Z877" t="n">
        <v>10</v>
      </c>
    </row>
    <row r="878">
      <c r="A878" t="n">
        <v>68</v>
      </c>
      <c r="B878" t="n">
        <v>110</v>
      </c>
      <c r="C878" t="inlineStr">
        <is>
          <t xml:space="preserve">CONCLUIDO	</t>
        </is>
      </c>
      <c r="D878" t="n">
        <v>3.6558</v>
      </c>
      <c r="E878" t="n">
        <v>27.35</v>
      </c>
      <c r="F878" t="n">
        <v>24.11</v>
      </c>
      <c r="G878" t="n">
        <v>96.43000000000001</v>
      </c>
      <c r="H878" t="n">
        <v>1.32</v>
      </c>
      <c r="I878" t="n">
        <v>15</v>
      </c>
      <c r="J878" t="n">
        <v>242.03</v>
      </c>
      <c r="K878" t="n">
        <v>56.13</v>
      </c>
      <c r="L878" t="n">
        <v>18</v>
      </c>
      <c r="M878" t="n">
        <v>13</v>
      </c>
      <c r="N878" t="n">
        <v>57.91</v>
      </c>
      <c r="O878" t="n">
        <v>30084.9</v>
      </c>
      <c r="P878" t="n">
        <v>348.91</v>
      </c>
      <c r="Q878" t="n">
        <v>452.56</v>
      </c>
      <c r="R878" t="n">
        <v>75.14</v>
      </c>
      <c r="S878" t="n">
        <v>57.64</v>
      </c>
      <c r="T878" t="n">
        <v>6632.14</v>
      </c>
      <c r="U878" t="n">
        <v>0.77</v>
      </c>
      <c r="V878" t="n">
        <v>0.88</v>
      </c>
      <c r="W878" t="n">
        <v>6.81</v>
      </c>
      <c r="X878" t="n">
        <v>0.38</v>
      </c>
      <c r="Y878" t="n">
        <v>1</v>
      </c>
      <c r="Z878" t="n">
        <v>10</v>
      </c>
    </row>
    <row r="879">
      <c r="A879" t="n">
        <v>69</v>
      </c>
      <c r="B879" t="n">
        <v>110</v>
      </c>
      <c r="C879" t="inlineStr">
        <is>
          <t xml:space="preserve">CONCLUIDO	</t>
        </is>
      </c>
      <c r="D879" t="n">
        <v>3.6535</v>
      </c>
      <c r="E879" t="n">
        <v>27.37</v>
      </c>
      <c r="F879" t="n">
        <v>24.12</v>
      </c>
      <c r="G879" t="n">
        <v>96.5</v>
      </c>
      <c r="H879" t="n">
        <v>1.34</v>
      </c>
      <c r="I879" t="n">
        <v>15</v>
      </c>
      <c r="J879" t="n">
        <v>242.47</v>
      </c>
      <c r="K879" t="n">
        <v>56.13</v>
      </c>
      <c r="L879" t="n">
        <v>18.25</v>
      </c>
      <c r="M879" t="n">
        <v>13</v>
      </c>
      <c r="N879" t="n">
        <v>58.1</v>
      </c>
      <c r="O879" t="n">
        <v>30139.04</v>
      </c>
      <c r="P879" t="n">
        <v>349.25</v>
      </c>
      <c r="Q879" t="n">
        <v>452.56</v>
      </c>
      <c r="R879" t="n">
        <v>75.26000000000001</v>
      </c>
      <c r="S879" t="n">
        <v>57.64</v>
      </c>
      <c r="T879" t="n">
        <v>6695.05</v>
      </c>
      <c r="U879" t="n">
        <v>0.77</v>
      </c>
      <c r="V879" t="n">
        <v>0.88</v>
      </c>
      <c r="W879" t="n">
        <v>6.82</v>
      </c>
      <c r="X879" t="n">
        <v>0.4</v>
      </c>
      <c r="Y879" t="n">
        <v>1</v>
      </c>
      <c r="Z879" t="n">
        <v>10</v>
      </c>
    </row>
    <row r="880">
      <c r="A880" t="n">
        <v>70</v>
      </c>
      <c r="B880" t="n">
        <v>110</v>
      </c>
      <c r="C880" t="inlineStr">
        <is>
          <t xml:space="preserve">CONCLUIDO	</t>
        </is>
      </c>
      <c r="D880" t="n">
        <v>3.6544</v>
      </c>
      <c r="E880" t="n">
        <v>27.36</v>
      </c>
      <c r="F880" t="n">
        <v>24.12</v>
      </c>
      <c r="G880" t="n">
        <v>96.47</v>
      </c>
      <c r="H880" t="n">
        <v>1.35</v>
      </c>
      <c r="I880" t="n">
        <v>15</v>
      </c>
      <c r="J880" t="n">
        <v>242.91</v>
      </c>
      <c r="K880" t="n">
        <v>56.13</v>
      </c>
      <c r="L880" t="n">
        <v>18.5</v>
      </c>
      <c r="M880" t="n">
        <v>13</v>
      </c>
      <c r="N880" t="n">
        <v>58.28</v>
      </c>
      <c r="O880" t="n">
        <v>30193.25</v>
      </c>
      <c r="P880" t="n">
        <v>349.12</v>
      </c>
      <c r="Q880" t="n">
        <v>452.59</v>
      </c>
      <c r="R880" t="n">
        <v>75.15000000000001</v>
      </c>
      <c r="S880" t="n">
        <v>57.64</v>
      </c>
      <c r="T880" t="n">
        <v>6640.1</v>
      </c>
      <c r="U880" t="n">
        <v>0.77</v>
      </c>
      <c r="V880" t="n">
        <v>0.88</v>
      </c>
      <c r="W880" t="n">
        <v>6.82</v>
      </c>
      <c r="X880" t="n">
        <v>0.39</v>
      </c>
      <c r="Y880" t="n">
        <v>1</v>
      </c>
      <c r="Z880" t="n">
        <v>10</v>
      </c>
    </row>
    <row r="881">
      <c r="A881" t="n">
        <v>71</v>
      </c>
      <c r="B881" t="n">
        <v>110</v>
      </c>
      <c r="C881" t="inlineStr">
        <is>
          <t xml:space="preserve">CONCLUIDO	</t>
        </is>
      </c>
      <c r="D881" t="n">
        <v>3.653</v>
      </c>
      <c r="E881" t="n">
        <v>27.37</v>
      </c>
      <c r="F881" t="n">
        <v>24.13</v>
      </c>
      <c r="G881" t="n">
        <v>96.51000000000001</v>
      </c>
      <c r="H881" t="n">
        <v>1.37</v>
      </c>
      <c r="I881" t="n">
        <v>15</v>
      </c>
      <c r="J881" t="n">
        <v>243.35</v>
      </c>
      <c r="K881" t="n">
        <v>56.13</v>
      </c>
      <c r="L881" t="n">
        <v>18.75</v>
      </c>
      <c r="M881" t="n">
        <v>13</v>
      </c>
      <c r="N881" t="n">
        <v>58.47</v>
      </c>
      <c r="O881" t="n">
        <v>30247.53</v>
      </c>
      <c r="P881" t="n">
        <v>349.01</v>
      </c>
      <c r="Q881" t="n">
        <v>452.57</v>
      </c>
      <c r="R881" t="n">
        <v>75.47</v>
      </c>
      <c r="S881" t="n">
        <v>57.64</v>
      </c>
      <c r="T881" t="n">
        <v>6799.97</v>
      </c>
      <c r="U881" t="n">
        <v>0.76</v>
      </c>
      <c r="V881" t="n">
        <v>0.88</v>
      </c>
      <c r="W881" t="n">
        <v>6.82</v>
      </c>
      <c r="X881" t="n">
        <v>0.4</v>
      </c>
      <c r="Y881" t="n">
        <v>1</v>
      </c>
      <c r="Z881" t="n">
        <v>10</v>
      </c>
    </row>
    <row r="882">
      <c r="A882" t="n">
        <v>72</v>
      </c>
      <c r="B882" t="n">
        <v>110</v>
      </c>
      <c r="C882" t="inlineStr">
        <is>
          <t xml:space="preserve">CONCLUIDO	</t>
        </is>
      </c>
      <c r="D882" t="n">
        <v>3.6545</v>
      </c>
      <c r="E882" t="n">
        <v>27.36</v>
      </c>
      <c r="F882" t="n">
        <v>24.12</v>
      </c>
      <c r="G882" t="n">
        <v>96.47</v>
      </c>
      <c r="H882" t="n">
        <v>1.39</v>
      </c>
      <c r="I882" t="n">
        <v>15</v>
      </c>
      <c r="J882" t="n">
        <v>243.79</v>
      </c>
      <c r="K882" t="n">
        <v>56.13</v>
      </c>
      <c r="L882" t="n">
        <v>19</v>
      </c>
      <c r="M882" t="n">
        <v>13</v>
      </c>
      <c r="N882" t="n">
        <v>58.67</v>
      </c>
      <c r="O882" t="n">
        <v>30301.87</v>
      </c>
      <c r="P882" t="n">
        <v>348.33</v>
      </c>
      <c r="Q882" t="n">
        <v>452.58</v>
      </c>
      <c r="R882" t="n">
        <v>75.06999999999999</v>
      </c>
      <c r="S882" t="n">
        <v>57.64</v>
      </c>
      <c r="T882" t="n">
        <v>6600.21</v>
      </c>
      <c r="U882" t="n">
        <v>0.77</v>
      </c>
      <c r="V882" t="n">
        <v>0.88</v>
      </c>
      <c r="W882" t="n">
        <v>6.82</v>
      </c>
      <c r="X882" t="n">
        <v>0.39</v>
      </c>
      <c r="Y882" t="n">
        <v>1</v>
      </c>
      <c r="Z882" t="n">
        <v>10</v>
      </c>
    </row>
    <row r="883">
      <c r="A883" t="n">
        <v>73</v>
      </c>
      <c r="B883" t="n">
        <v>110</v>
      </c>
      <c r="C883" t="inlineStr">
        <is>
          <t xml:space="preserve">CONCLUIDO	</t>
        </is>
      </c>
      <c r="D883" t="n">
        <v>3.6629</v>
      </c>
      <c r="E883" t="n">
        <v>27.3</v>
      </c>
      <c r="F883" t="n">
        <v>24.1</v>
      </c>
      <c r="G883" t="n">
        <v>103.27</v>
      </c>
      <c r="H883" t="n">
        <v>1.4</v>
      </c>
      <c r="I883" t="n">
        <v>14</v>
      </c>
      <c r="J883" t="n">
        <v>244.23</v>
      </c>
      <c r="K883" t="n">
        <v>56.13</v>
      </c>
      <c r="L883" t="n">
        <v>19.25</v>
      </c>
      <c r="M883" t="n">
        <v>12</v>
      </c>
      <c r="N883" t="n">
        <v>58.86</v>
      </c>
      <c r="O883" t="n">
        <v>30356.29</v>
      </c>
      <c r="P883" t="n">
        <v>348.18</v>
      </c>
      <c r="Q883" t="n">
        <v>452.56</v>
      </c>
      <c r="R883" t="n">
        <v>74.65000000000001</v>
      </c>
      <c r="S883" t="n">
        <v>57.64</v>
      </c>
      <c r="T883" t="n">
        <v>6392.99</v>
      </c>
      <c r="U883" t="n">
        <v>0.77</v>
      </c>
      <c r="V883" t="n">
        <v>0.88</v>
      </c>
      <c r="W883" t="n">
        <v>6.81</v>
      </c>
      <c r="X883" t="n">
        <v>0.37</v>
      </c>
      <c r="Y883" t="n">
        <v>1</v>
      </c>
      <c r="Z883" t="n">
        <v>10</v>
      </c>
    </row>
    <row r="884">
      <c r="A884" t="n">
        <v>74</v>
      </c>
      <c r="B884" t="n">
        <v>110</v>
      </c>
      <c r="C884" t="inlineStr">
        <is>
          <t xml:space="preserve">CONCLUIDO	</t>
        </is>
      </c>
      <c r="D884" t="n">
        <v>3.664</v>
      </c>
      <c r="E884" t="n">
        <v>27.29</v>
      </c>
      <c r="F884" t="n">
        <v>24.09</v>
      </c>
      <c r="G884" t="n">
        <v>103.24</v>
      </c>
      <c r="H884" t="n">
        <v>1.42</v>
      </c>
      <c r="I884" t="n">
        <v>14</v>
      </c>
      <c r="J884" t="n">
        <v>244.68</v>
      </c>
      <c r="K884" t="n">
        <v>56.13</v>
      </c>
      <c r="L884" t="n">
        <v>19.5</v>
      </c>
      <c r="M884" t="n">
        <v>12</v>
      </c>
      <c r="N884" t="n">
        <v>59.05</v>
      </c>
      <c r="O884" t="n">
        <v>30410.77</v>
      </c>
      <c r="P884" t="n">
        <v>348.43</v>
      </c>
      <c r="Q884" t="n">
        <v>452.56</v>
      </c>
      <c r="R884" t="n">
        <v>74.28</v>
      </c>
      <c r="S884" t="n">
        <v>57.64</v>
      </c>
      <c r="T884" t="n">
        <v>6207.41</v>
      </c>
      <c r="U884" t="n">
        <v>0.78</v>
      </c>
      <c r="V884" t="n">
        <v>0.88</v>
      </c>
      <c r="W884" t="n">
        <v>6.81</v>
      </c>
      <c r="X884" t="n">
        <v>0.36</v>
      </c>
      <c r="Y884" t="n">
        <v>1</v>
      </c>
      <c r="Z884" t="n">
        <v>10</v>
      </c>
    </row>
    <row r="885">
      <c r="A885" t="n">
        <v>75</v>
      </c>
      <c r="B885" t="n">
        <v>110</v>
      </c>
      <c r="C885" t="inlineStr">
        <is>
          <t xml:space="preserve">CONCLUIDO	</t>
        </is>
      </c>
      <c r="D885" t="n">
        <v>3.6641</v>
      </c>
      <c r="E885" t="n">
        <v>27.29</v>
      </c>
      <c r="F885" t="n">
        <v>24.09</v>
      </c>
      <c r="G885" t="n">
        <v>103.23</v>
      </c>
      <c r="H885" t="n">
        <v>1.43</v>
      </c>
      <c r="I885" t="n">
        <v>14</v>
      </c>
      <c r="J885" t="n">
        <v>245.12</v>
      </c>
      <c r="K885" t="n">
        <v>56.13</v>
      </c>
      <c r="L885" t="n">
        <v>19.75</v>
      </c>
      <c r="M885" t="n">
        <v>12</v>
      </c>
      <c r="N885" t="n">
        <v>59.24</v>
      </c>
      <c r="O885" t="n">
        <v>30465.32</v>
      </c>
      <c r="P885" t="n">
        <v>348.31</v>
      </c>
      <c r="Q885" t="n">
        <v>452.55</v>
      </c>
      <c r="R885" t="n">
        <v>74.04000000000001</v>
      </c>
      <c r="S885" t="n">
        <v>57.64</v>
      </c>
      <c r="T885" t="n">
        <v>6090.38</v>
      </c>
      <c r="U885" t="n">
        <v>0.78</v>
      </c>
      <c r="V885" t="n">
        <v>0.88</v>
      </c>
      <c r="W885" t="n">
        <v>6.82</v>
      </c>
      <c r="X885" t="n">
        <v>0.36</v>
      </c>
      <c r="Y885" t="n">
        <v>1</v>
      </c>
      <c r="Z885" t="n">
        <v>10</v>
      </c>
    </row>
    <row r="886">
      <c r="A886" t="n">
        <v>76</v>
      </c>
      <c r="B886" t="n">
        <v>110</v>
      </c>
      <c r="C886" t="inlineStr">
        <is>
          <t xml:space="preserve">CONCLUIDO	</t>
        </is>
      </c>
      <c r="D886" t="n">
        <v>3.6627</v>
      </c>
      <c r="E886" t="n">
        <v>27.3</v>
      </c>
      <c r="F886" t="n">
        <v>24.1</v>
      </c>
      <c r="G886" t="n">
        <v>103.28</v>
      </c>
      <c r="H886" t="n">
        <v>1.45</v>
      </c>
      <c r="I886" t="n">
        <v>14</v>
      </c>
      <c r="J886" t="n">
        <v>245.56</v>
      </c>
      <c r="K886" t="n">
        <v>56.13</v>
      </c>
      <c r="L886" t="n">
        <v>20</v>
      </c>
      <c r="M886" t="n">
        <v>12</v>
      </c>
      <c r="N886" t="n">
        <v>59.43</v>
      </c>
      <c r="O886" t="n">
        <v>30519.94</v>
      </c>
      <c r="P886" t="n">
        <v>347.92</v>
      </c>
      <c r="Q886" t="n">
        <v>452.56</v>
      </c>
      <c r="R886" t="n">
        <v>74.53</v>
      </c>
      <c r="S886" t="n">
        <v>57.64</v>
      </c>
      <c r="T886" t="n">
        <v>6331.51</v>
      </c>
      <c r="U886" t="n">
        <v>0.77</v>
      </c>
      <c r="V886" t="n">
        <v>0.88</v>
      </c>
      <c r="W886" t="n">
        <v>6.82</v>
      </c>
      <c r="X886" t="n">
        <v>0.37</v>
      </c>
      <c r="Y886" t="n">
        <v>1</v>
      </c>
      <c r="Z886" t="n">
        <v>10</v>
      </c>
    </row>
    <row r="887">
      <c r="A887" t="n">
        <v>77</v>
      </c>
      <c r="B887" t="n">
        <v>110</v>
      </c>
      <c r="C887" t="inlineStr">
        <is>
          <t xml:space="preserve">CONCLUIDO	</t>
        </is>
      </c>
      <c r="D887" t="n">
        <v>3.6627</v>
      </c>
      <c r="E887" t="n">
        <v>27.3</v>
      </c>
      <c r="F887" t="n">
        <v>24.1</v>
      </c>
      <c r="G887" t="n">
        <v>103.28</v>
      </c>
      <c r="H887" t="n">
        <v>1.46</v>
      </c>
      <c r="I887" t="n">
        <v>14</v>
      </c>
      <c r="J887" t="n">
        <v>246</v>
      </c>
      <c r="K887" t="n">
        <v>56.13</v>
      </c>
      <c r="L887" t="n">
        <v>20.25</v>
      </c>
      <c r="M887" t="n">
        <v>12</v>
      </c>
      <c r="N887" t="n">
        <v>59.63</v>
      </c>
      <c r="O887" t="n">
        <v>30574.64</v>
      </c>
      <c r="P887" t="n">
        <v>347.52</v>
      </c>
      <c r="Q887" t="n">
        <v>452.56</v>
      </c>
      <c r="R887" t="n">
        <v>74.42</v>
      </c>
      <c r="S887" t="n">
        <v>57.64</v>
      </c>
      <c r="T887" t="n">
        <v>6280.18</v>
      </c>
      <c r="U887" t="n">
        <v>0.77</v>
      </c>
      <c r="V887" t="n">
        <v>0.88</v>
      </c>
      <c r="W887" t="n">
        <v>6.82</v>
      </c>
      <c r="X887" t="n">
        <v>0.37</v>
      </c>
      <c r="Y887" t="n">
        <v>1</v>
      </c>
      <c r="Z887" t="n">
        <v>10</v>
      </c>
    </row>
    <row r="888">
      <c r="A888" t="n">
        <v>78</v>
      </c>
      <c r="B888" t="n">
        <v>110</v>
      </c>
      <c r="C888" t="inlineStr">
        <is>
          <t xml:space="preserve">CONCLUIDO	</t>
        </is>
      </c>
      <c r="D888" t="n">
        <v>3.6631</v>
      </c>
      <c r="E888" t="n">
        <v>27.3</v>
      </c>
      <c r="F888" t="n">
        <v>24.1</v>
      </c>
      <c r="G888" t="n">
        <v>103.27</v>
      </c>
      <c r="H888" t="n">
        <v>1.48</v>
      </c>
      <c r="I888" t="n">
        <v>14</v>
      </c>
      <c r="J888" t="n">
        <v>246.45</v>
      </c>
      <c r="K888" t="n">
        <v>56.13</v>
      </c>
      <c r="L888" t="n">
        <v>20.5</v>
      </c>
      <c r="M888" t="n">
        <v>12</v>
      </c>
      <c r="N888" t="n">
        <v>59.82</v>
      </c>
      <c r="O888" t="n">
        <v>30629.4</v>
      </c>
      <c r="P888" t="n">
        <v>346.3</v>
      </c>
      <c r="Q888" t="n">
        <v>452.55</v>
      </c>
      <c r="R888" t="n">
        <v>74.45999999999999</v>
      </c>
      <c r="S888" t="n">
        <v>57.64</v>
      </c>
      <c r="T888" t="n">
        <v>6297.07</v>
      </c>
      <c r="U888" t="n">
        <v>0.77</v>
      </c>
      <c r="V888" t="n">
        <v>0.88</v>
      </c>
      <c r="W888" t="n">
        <v>6.82</v>
      </c>
      <c r="X888" t="n">
        <v>0.37</v>
      </c>
      <c r="Y888" t="n">
        <v>1</v>
      </c>
      <c r="Z888" t="n">
        <v>10</v>
      </c>
    </row>
    <row r="889">
      <c r="A889" t="n">
        <v>79</v>
      </c>
      <c r="B889" t="n">
        <v>110</v>
      </c>
      <c r="C889" t="inlineStr">
        <is>
          <t xml:space="preserve">CONCLUIDO	</t>
        </is>
      </c>
      <c r="D889" t="n">
        <v>3.671</v>
      </c>
      <c r="E889" t="n">
        <v>27.24</v>
      </c>
      <c r="F889" t="n">
        <v>24.08</v>
      </c>
      <c r="G889" t="n">
        <v>111.13</v>
      </c>
      <c r="H889" t="n">
        <v>1.49</v>
      </c>
      <c r="I889" t="n">
        <v>13</v>
      </c>
      <c r="J889" t="n">
        <v>246.89</v>
      </c>
      <c r="K889" t="n">
        <v>56.13</v>
      </c>
      <c r="L889" t="n">
        <v>20.75</v>
      </c>
      <c r="M889" t="n">
        <v>11</v>
      </c>
      <c r="N889" t="n">
        <v>60.02</v>
      </c>
      <c r="O889" t="n">
        <v>30684.23</v>
      </c>
      <c r="P889" t="n">
        <v>346.37</v>
      </c>
      <c r="Q889" t="n">
        <v>452.57</v>
      </c>
      <c r="R889" t="n">
        <v>74.01000000000001</v>
      </c>
      <c r="S889" t="n">
        <v>57.64</v>
      </c>
      <c r="T889" t="n">
        <v>6077.47</v>
      </c>
      <c r="U889" t="n">
        <v>0.78</v>
      </c>
      <c r="V889" t="n">
        <v>0.88</v>
      </c>
      <c r="W889" t="n">
        <v>6.81</v>
      </c>
      <c r="X889" t="n">
        <v>0.36</v>
      </c>
      <c r="Y889" t="n">
        <v>1</v>
      </c>
      <c r="Z889" t="n">
        <v>10</v>
      </c>
    </row>
    <row r="890">
      <c r="A890" t="n">
        <v>80</v>
      </c>
      <c r="B890" t="n">
        <v>110</v>
      </c>
      <c r="C890" t="inlineStr">
        <is>
          <t xml:space="preserve">CONCLUIDO	</t>
        </is>
      </c>
      <c r="D890" t="n">
        <v>3.6717</v>
      </c>
      <c r="E890" t="n">
        <v>27.24</v>
      </c>
      <c r="F890" t="n">
        <v>24.07</v>
      </c>
      <c r="G890" t="n">
        <v>111.11</v>
      </c>
      <c r="H890" t="n">
        <v>1.51</v>
      </c>
      <c r="I890" t="n">
        <v>13</v>
      </c>
      <c r="J890" t="n">
        <v>247.34</v>
      </c>
      <c r="K890" t="n">
        <v>56.13</v>
      </c>
      <c r="L890" t="n">
        <v>21</v>
      </c>
      <c r="M890" t="n">
        <v>11</v>
      </c>
      <c r="N890" t="n">
        <v>60.21</v>
      </c>
      <c r="O890" t="n">
        <v>30739.14</v>
      </c>
      <c r="P890" t="n">
        <v>346.96</v>
      </c>
      <c r="Q890" t="n">
        <v>452.61</v>
      </c>
      <c r="R890" t="n">
        <v>73.81</v>
      </c>
      <c r="S890" t="n">
        <v>57.64</v>
      </c>
      <c r="T890" t="n">
        <v>5980.23</v>
      </c>
      <c r="U890" t="n">
        <v>0.78</v>
      </c>
      <c r="V890" t="n">
        <v>0.88</v>
      </c>
      <c r="W890" t="n">
        <v>6.81</v>
      </c>
      <c r="X890" t="n">
        <v>0.35</v>
      </c>
      <c r="Y890" t="n">
        <v>1</v>
      </c>
      <c r="Z890" t="n">
        <v>10</v>
      </c>
    </row>
    <row r="891">
      <c r="A891" t="n">
        <v>81</v>
      </c>
      <c r="B891" t="n">
        <v>110</v>
      </c>
      <c r="C891" t="inlineStr">
        <is>
          <t xml:space="preserve">CONCLUIDO	</t>
        </is>
      </c>
      <c r="D891" t="n">
        <v>3.6719</v>
      </c>
      <c r="E891" t="n">
        <v>27.23</v>
      </c>
      <c r="F891" t="n">
        <v>24.07</v>
      </c>
      <c r="G891" t="n">
        <v>111.1</v>
      </c>
      <c r="H891" t="n">
        <v>1.53</v>
      </c>
      <c r="I891" t="n">
        <v>13</v>
      </c>
      <c r="J891" t="n">
        <v>247.78</v>
      </c>
      <c r="K891" t="n">
        <v>56.13</v>
      </c>
      <c r="L891" t="n">
        <v>21.25</v>
      </c>
      <c r="M891" t="n">
        <v>11</v>
      </c>
      <c r="N891" t="n">
        <v>60.41</v>
      </c>
      <c r="O891" t="n">
        <v>30794.11</v>
      </c>
      <c r="P891" t="n">
        <v>347.32</v>
      </c>
      <c r="Q891" t="n">
        <v>452.65</v>
      </c>
      <c r="R891" t="n">
        <v>73.75</v>
      </c>
      <c r="S891" t="n">
        <v>57.64</v>
      </c>
      <c r="T891" t="n">
        <v>5946.12</v>
      </c>
      <c r="U891" t="n">
        <v>0.78</v>
      </c>
      <c r="V891" t="n">
        <v>0.88</v>
      </c>
      <c r="W891" t="n">
        <v>6.81</v>
      </c>
      <c r="X891" t="n">
        <v>0.35</v>
      </c>
      <c r="Y891" t="n">
        <v>1</v>
      </c>
      <c r="Z891" t="n">
        <v>10</v>
      </c>
    </row>
    <row r="892">
      <c r="A892" t="n">
        <v>82</v>
      </c>
      <c r="B892" t="n">
        <v>110</v>
      </c>
      <c r="C892" t="inlineStr">
        <is>
          <t xml:space="preserve">CONCLUIDO	</t>
        </is>
      </c>
      <c r="D892" t="n">
        <v>3.6736</v>
      </c>
      <c r="E892" t="n">
        <v>27.22</v>
      </c>
      <c r="F892" t="n">
        <v>24.06</v>
      </c>
      <c r="G892" t="n">
        <v>111.04</v>
      </c>
      <c r="H892" t="n">
        <v>1.54</v>
      </c>
      <c r="I892" t="n">
        <v>13</v>
      </c>
      <c r="J892" t="n">
        <v>248.23</v>
      </c>
      <c r="K892" t="n">
        <v>56.13</v>
      </c>
      <c r="L892" t="n">
        <v>21.5</v>
      </c>
      <c r="M892" t="n">
        <v>11</v>
      </c>
      <c r="N892" t="n">
        <v>60.6</v>
      </c>
      <c r="O892" t="n">
        <v>30849.16</v>
      </c>
      <c r="P892" t="n">
        <v>347.45</v>
      </c>
      <c r="Q892" t="n">
        <v>452.58</v>
      </c>
      <c r="R892" t="n">
        <v>73.19</v>
      </c>
      <c r="S892" t="n">
        <v>57.64</v>
      </c>
      <c r="T892" t="n">
        <v>5667.24</v>
      </c>
      <c r="U892" t="n">
        <v>0.79</v>
      </c>
      <c r="V892" t="n">
        <v>0.88</v>
      </c>
      <c r="W892" t="n">
        <v>6.82</v>
      </c>
      <c r="X892" t="n">
        <v>0.33</v>
      </c>
      <c r="Y892" t="n">
        <v>1</v>
      </c>
      <c r="Z892" t="n">
        <v>10</v>
      </c>
    </row>
    <row r="893">
      <c r="A893" t="n">
        <v>83</v>
      </c>
      <c r="B893" t="n">
        <v>110</v>
      </c>
      <c r="C893" t="inlineStr">
        <is>
          <t xml:space="preserve">CONCLUIDO	</t>
        </is>
      </c>
      <c r="D893" t="n">
        <v>3.6721</v>
      </c>
      <c r="E893" t="n">
        <v>27.23</v>
      </c>
      <c r="F893" t="n">
        <v>24.07</v>
      </c>
      <c r="G893" t="n">
        <v>111.1</v>
      </c>
      <c r="H893" t="n">
        <v>1.56</v>
      </c>
      <c r="I893" t="n">
        <v>13</v>
      </c>
      <c r="J893" t="n">
        <v>248.68</v>
      </c>
      <c r="K893" t="n">
        <v>56.13</v>
      </c>
      <c r="L893" t="n">
        <v>21.75</v>
      </c>
      <c r="M893" t="n">
        <v>11</v>
      </c>
      <c r="N893" t="n">
        <v>60.8</v>
      </c>
      <c r="O893" t="n">
        <v>30904.28</v>
      </c>
      <c r="P893" t="n">
        <v>347.33</v>
      </c>
      <c r="Q893" t="n">
        <v>452.56</v>
      </c>
      <c r="R893" t="n">
        <v>73.61</v>
      </c>
      <c r="S893" t="n">
        <v>57.64</v>
      </c>
      <c r="T893" t="n">
        <v>5877.15</v>
      </c>
      <c r="U893" t="n">
        <v>0.78</v>
      </c>
      <c r="V893" t="n">
        <v>0.88</v>
      </c>
      <c r="W893" t="n">
        <v>6.82</v>
      </c>
      <c r="X893" t="n">
        <v>0.35</v>
      </c>
      <c r="Y893" t="n">
        <v>1</v>
      </c>
      <c r="Z893" t="n">
        <v>10</v>
      </c>
    </row>
    <row r="894">
      <c r="A894" t="n">
        <v>84</v>
      </c>
      <c r="B894" t="n">
        <v>110</v>
      </c>
      <c r="C894" t="inlineStr">
        <is>
          <t xml:space="preserve">CONCLUIDO	</t>
        </is>
      </c>
      <c r="D894" t="n">
        <v>3.6735</v>
      </c>
      <c r="E894" t="n">
        <v>27.22</v>
      </c>
      <c r="F894" t="n">
        <v>24.06</v>
      </c>
      <c r="G894" t="n">
        <v>111.05</v>
      </c>
      <c r="H894" t="n">
        <v>1.57</v>
      </c>
      <c r="I894" t="n">
        <v>13</v>
      </c>
      <c r="J894" t="n">
        <v>249.12</v>
      </c>
      <c r="K894" t="n">
        <v>56.13</v>
      </c>
      <c r="L894" t="n">
        <v>22</v>
      </c>
      <c r="M894" t="n">
        <v>11</v>
      </c>
      <c r="N894" t="n">
        <v>61</v>
      </c>
      <c r="O894" t="n">
        <v>30959.46</v>
      </c>
      <c r="P894" t="n">
        <v>346.64</v>
      </c>
      <c r="Q894" t="n">
        <v>452.57</v>
      </c>
      <c r="R894" t="n">
        <v>73.20999999999999</v>
      </c>
      <c r="S894" t="n">
        <v>57.64</v>
      </c>
      <c r="T894" t="n">
        <v>5679.4</v>
      </c>
      <c r="U894" t="n">
        <v>0.79</v>
      </c>
      <c r="V894" t="n">
        <v>0.88</v>
      </c>
      <c r="W894" t="n">
        <v>6.82</v>
      </c>
      <c r="X894" t="n">
        <v>0.34</v>
      </c>
      <c r="Y894" t="n">
        <v>1</v>
      </c>
      <c r="Z894" t="n">
        <v>10</v>
      </c>
    </row>
    <row r="895">
      <c r="A895" t="n">
        <v>85</v>
      </c>
      <c r="B895" t="n">
        <v>110</v>
      </c>
      <c r="C895" t="inlineStr">
        <is>
          <t xml:space="preserve">CONCLUIDO	</t>
        </is>
      </c>
      <c r="D895" t="n">
        <v>3.6714</v>
      </c>
      <c r="E895" t="n">
        <v>27.24</v>
      </c>
      <c r="F895" t="n">
        <v>24.08</v>
      </c>
      <c r="G895" t="n">
        <v>111.12</v>
      </c>
      <c r="H895" t="n">
        <v>1.59</v>
      </c>
      <c r="I895" t="n">
        <v>13</v>
      </c>
      <c r="J895" t="n">
        <v>249.57</v>
      </c>
      <c r="K895" t="n">
        <v>56.13</v>
      </c>
      <c r="L895" t="n">
        <v>22.25</v>
      </c>
      <c r="M895" t="n">
        <v>11</v>
      </c>
      <c r="N895" t="n">
        <v>61.2</v>
      </c>
      <c r="O895" t="n">
        <v>31014.73</v>
      </c>
      <c r="P895" t="n">
        <v>346.17</v>
      </c>
      <c r="Q895" t="n">
        <v>452.59</v>
      </c>
      <c r="R895" t="n">
        <v>73.79000000000001</v>
      </c>
      <c r="S895" t="n">
        <v>57.64</v>
      </c>
      <c r="T895" t="n">
        <v>5968.08</v>
      </c>
      <c r="U895" t="n">
        <v>0.78</v>
      </c>
      <c r="V895" t="n">
        <v>0.88</v>
      </c>
      <c r="W895" t="n">
        <v>6.82</v>
      </c>
      <c r="X895" t="n">
        <v>0.35</v>
      </c>
      <c r="Y895" t="n">
        <v>1</v>
      </c>
      <c r="Z895" t="n">
        <v>10</v>
      </c>
    </row>
    <row r="896">
      <c r="A896" t="n">
        <v>86</v>
      </c>
      <c r="B896" t="n">
        <v>110</v>
      </c>
      <c r="C896" t="inlineStr">
        <is>
          <t xml:space="preserve">CONCLUIDO	</t>
        </is>
      </c>
      <c r="D896" t="n">
        <v>3.682</v>
      </c>
      <c r="E896" t="n">
        <v>27.16</v>
      </c>
      <c r="F896" t="n">
        <v>24.04</v>
      </c>
      <c r="G896" t="n">
        <v>120.2</v>
      </c>
      <c r="H896" t="n">
        <v>1.6</v>
      </c>
      <c r="I896" t="n">
        <v>12</v>
      </c>
      <c r="J896" t="n">
        <v>250.02</v>
      </c>
      <c r="K896" t="n">
        <v>56.13</v>
      </c>
      <c r="L896" t="n">
        <v>22.5</v>
      </c>
      <c r="M896" t="n">
        <v>10</v>
      </c>
      <c r="N896" t="n">
        <v>61.39</v>
      </c>
      <c r="O896" t="n">
        <v>31070.06</v>
      </c>
      <c r="P896" t="n">
        <v>344.94</v>
      </c>
      <c r="Q896" t="n">
        <v>452.56</v>
      </c>
      <c r="R896" t="n">
        <v>72.44</v>
      </c>
      <c r="S896" t="n">
        <v>57.64</v>
      </c>
      <c r="T896" t="n">
        <v>5296.83</v>
      </c>
      <c r="U896" t="n">
        <v>0.8</v>
      </c>
      <c r="V896" t="n">
        <v>0.88</v>
      </c>
      <c r="W896" t="n">
        <v>6.82</v>
      </c>
      <c r="X896" t="n">
        <v>0.32</v>
      </c>
      <c r="Y896" t="n">
        <v>1</v>
      </c>
      <c r="Z896" t="n">
        <v>10</v>
      </c>
    </row>
    <row r="897">
      <c r="A897" t="n">
        <v>87</v>
      </c>
      <c r="B897" t="n">
        <v>110</v>
      </c>
      <c r="C897" t="inlineStr">
        <is>
          <t xml:space="preserve">CONCLUIDO	</t>
        </is>
      </c>
      <c r="D897" t="n">
        <v>3.6835</v>
      </c>
      <c r="E897" t="n">
        <v>27.15</v>
      </c>
      <c r="F897" t="n">
        <v>24.03</v>
      </c>
      <c r="G897" t="n">
        <v>120.14</v>
      </c>
      <c r="H897" t="n">
        <v>1.62</v>
      </c>
      <c r="I897" t="n">
        <v>12</v>
      </c>
      <c r="J897" t="n">
        <v>250.47</v>
      </c>
      <c r="K897" t="n">
        <v>56.13</v>
      </c>
      <c r="L897" t="n">
        <v>22.75</v>
      </c>
      <c r="M897" t="n">
        <v>10</v>
      </c>
      <c r="N897" t="n">
        <v>61.59</v>
      </c>
      <c r="O897" t="n">
        <v>31125.47</v>
      </c>
      <c r="P897" t="n">
        <v>344.89</v>
      </c>
      <c r="Q897" t="n">
        <v>452.56</v>
      </c>
      <c r="R897" t="n">
        <v>72.18000000000001</v>
      </c>
      <c r="S897" t="n">
        <v>57.64</v>
      </c>
      <c r="T897" t="n">
        <v>5167.33</v>
      </c>
      <c r="U897" t="n">
        <v>0.8</v>
      </c>
      <c r="V897" t="n">
        <v>0.88</v>
      </c>
      <c r="W897" t="n">
        <v>6.81</v>
      </c>
      <c r="X897" t="n">
        <v>0.3</v>
      </c>
      <c r="Y897" t="n">
        <v>1</v>
      </c>
      <c r="Z897" t="n">
        <v>10</v>
      </c>
    </row>
    <row r="898">
      <c r="A898" t="n">
        <v>88</v>
      </c>
      <c r="B898" t="n">
        <v>110</v>
      </c>
      <c r="C898" t="inlineStr">
        <is>
          <t xml:space="preserve">CONCLUIDO	</t>
        </is>
      </c>
      <c r="D898" t="n">
        <v>3.6834</v>
      </c>
      <c r="E898" t="n">
        <v>27.15</v>
      </c>
      <c r="F898" t="n">
        <v>24.03</v>
      </c>
      <c r="G898" t="n">
        <v>120.15</v>
      </c>
      <c r="H898" t="n">
        <v>1.63</v>
      </c>
      <c r="I898" t="n">
        <v>12</v>
      </c>
      <c r="J898" t="n">
        <v>250.92</v>
      </c>
      <c r="K898" t="n">
        <v>56.13</v>
      </c>
      <c r="L898" t="n">
        <v>23</v>
      </c>
      <c r="M898" t="n">
        <v>10</v>
      </c>
      <c r="N898" t="n">
        <v>61.79</v>
      </c>
      <c r="O898" t="n">
        <v>31180.95</v>
      </c>
      <c r="P898" t="n">
        <v>345.26</v>
      </c>
      <c r="Q898" t="n">
        <v>452.58</v>
      </c>
      <c r="R898" t="n">
        <v>72.12</v>
      </c>
      <c r="S898" t="n">
        <v>57.64</v>
      </c>
      <c r="T898" t="n">
        <v>5136.14</v>
      </c>
      <c r="U898" t="n">
        <v>0.8</v>
      </c>
      <c r="V898" t="n">
        <v>0.88</v>
      </c>
      <c r="W898" t="n">
        <v>6.82</v>
      </c>
      <c r="X898" t="n">
        <v>0.31</v>
      </c>
      <c r="Y898" t="n">
        <v>1</v>
      </c>
      <c r="Z898" t="n">
        <v>10</v>
      </c>
    </row>
    <row r="899">
      <c r="A899" t="n">
        <v>89</v>
      </c>
      <c r="B899" t="n">
        <v>110</v>
      </c>
      <c r="C899" t="inlineStr">
        <is>
          <t xml:space="preserve">CONCLUIDO	</t>
        </is>
      </c>
      <c r="D899" t="n">
        <v>3.6852</v>
      </c>
      <c r="E899" t="n">
        <v>27.14</v>
      </c>
      <c r="F899" t="n">
        <v>24.02</v>
      </c>
      <c r="G899" t="n">
        <v>120.08</v>
      </c>
      <c r="H899" t="n">
        <v>1.65</v>
      </c>
      <c r="I899" t="n">
        <v>12</v>
      </c>
      <c r="J899" t="n">
        <v>251.37</v>
      </c>
      <c r="K899" t="n">
        <v>56.13</v>
      </c>
      <c r="L899" t="n">
        <v>23.25</v>
      </c>
      <c r="M899" t="n">
        <v>10</v>
      </c>
      <c r="N899" t="n">
        <v>61.99</v>
      </c>
      <c r="O899" t="n">
        <v>31236.5</v>
      </c>
      <c r="P899" t="n">
        <v>345.19</v>
      </c>
      <c r="Q899" t="n">
        <v>452.57</v>
      </c>
      <c r="R899" t="n">
        <v>71.84999999999999</v>
      </c>
      <c r="S899" t="n">
        <v>57.64</v>
      </c>
      <c r="T899" t="n">
        <v>5003.47</v>
      </c>
      <c r="U899" t="n">
        <v>0.8</v>
      </c>
      <c r="V899" t="n">
        <v>0.88</v>
      </c>
      <c r="W899" t="n">
        <v>6.81</v>
      </c>
      <c r="X899" t="n">
        <v>0.29</v>
      </c>
      <c r="Y899" t="n">
        <v>1</v>
      </c>
      <c r="Z899" t="n">
        <v>10</v>
      </c>
    </row>
    <row r="900">
      <c r="A900" t="n">
        <v>90</v>
      </c>
      <c r="B900" t="n">
        <v>110</v>
      </c>
      <c r="C900" t="inlineStr">
        <is>
          <t xml:space="preserve">CONCLUIDO	</t>
        </is>
      </c>
      <c r="D900" t="n">
        <v>3.6817</v>
      </c>
      <c r="E900" t="n">
        <v>27.16</v>
      </c>
      <c r="F900" t="n">
        <v>24.04</v>
      </c>
      <c r="G900" t="n">
        <v>120.21</v>
      </c>
      <c r="H900" t="n">
        <v>1.66</v>
      </c>
      <c r="I900" t="n">
        <v>12</v>
      </c>
      <c r="J900" t="n">
        <v>251.82</v>
      </c>
      <c r="K900" t="n">
        <v>56.13</v>
      </c>
      <c r="L900" t="n">
        <v>23.5</v>
      </c>
      <c r="M900" t="n">
        <v>10</v>
      </c>
      <c r="N900" t="n">
        <v>62.19</v>
      </c>
      <c r="O900" t="n">
        <v>31292.13</v>
      </c>
      <c r="P900" t="n">
        <v>345.92</v>
      </c>
      <c r="Q900" t="n">
        <v>452.59</v>
      </c>
      <c r="R900" t="n">
        <v>72.64</v>
      </c>
      <c r="S900" t="n">
        <v>57.64</v>
      </c>
      <c r="T900" t="n">
        <v>5396.47</v>
      </c>
      <c r="U900" t="n">
        <v>0.79</v>
      </c>
      <c r="V900" t="n">
        <v>0.88</v>
      </c>
      <c r="W900" t="n">
        <v>6.82</v>
      </c>
      <c r="X900" t="n">
        <v>0.32</v>
      </c>
      <c r="Y900" t="n">
        <v>1</v>
      </c>
      <c r="Z900" t="n">
        <v>10</v>
      </c>
    </row>
    <row r="901">
      <c r="A901" t="n">
        <v>91</v>
      </c>
      <c r="B901" t="n">
        <v>110</v>
      </c>
      <c r="C901" t="inlineStr">
        <is>
          <t xml:space="preserve">CONCLUIDO	</t>
        </is>
      </c>
      <c r="D901" t="n">
        <v>3.6838</v>
      </c>
      <c r="E901" t="n">
        <v>27.15</v>
      </c>
      <c r="F901" t="n">
        <v>24.03</v>
      </c>
      <c r="G901" t="n">
        <v>120.13</v>
      </c>
      <c r="H901" t="n">
        <v>1.67</v>
      </c>
      <c r="I901" t="n">
        <v>12</v>
      </c>
      <c r="J901" t="n">
        <v>252.27</v>
      </c>
      <c r="K901" t="n">
        <v>56.13</v>
      </c>
      <c r="L901" t="n">
        <v>23.75</v>
      </c>
      <c r="M901" t="n">
        <v>10</v>
      </c>
      <c r="N901" t="n">
        <v>62.4</v>
      </c>
      <c r="O901" t="n">
        <v>31347.83</v>
      </c>
      <c r="P901" t="n">
        <v>345.43</v>
      </c>
      <c r="Q901" t="n">
        <v>452.59</v>
      </c>
      <c r="R901" t="n">
        <v>72.36</v>
      </c>
      <c r="S901" t="n">
        <v>57.64</v>
      </c>
      <c r="T901" t="n">
        <v>5257.01</v>
      </c>
      <c r="U901" t="n">
        <v>0.8</v>
      </c>
      <c r="V901" t="n">
        <v>0.88</v>
      </c>
      <c r="W901" t="n">
        <v>6.81</v>
      </c>
      <c r="X901" t="n">
        <v>0.3</v>
      </c>
      <c r="Y901" t="n">
        <v>1</v>
      </c>
      <c r="Z901" t="n">
        <v>10</v>
      </c>
    </row>
    <row r="902">
      <c r="A902" t="n">
        <v>92</v>
      </c>
      <c r="B902" t="n">
        <v>110</v>
      </c>
      <c r="C902" t="inlineStr">
        <is>
          <t xml:space="preserve">CONCLUIDO	</t>
        </is>
      </c>
      <c r="D902" t="n">
        <v>3.6823</v>
      </c>
      <c r="E902" t="n">
        <v>27.16</v>
      </c>
      <c r="F902" t="n">
        <v>24.04</v>
      </c>
      <c r="G902" t="n">
        <v>120.19</v>
      </c>
      <c r="H902" t="n">
        <v>1.69</v>
      </c>
      <c r="I902" t="n">
        <v>12</v>
      </c>
      <c r="J902" t="n">
        <v>252.73</v>
      </c>
      <c r="K902" t="n">
        <v>56.13</v>
      </c>
      <c r="L902" t="n">
        <v>24</v>
      </c>
      <c r="M902" t="n">
        <v>10</v>
      </c>
      <c r="N902" t="n">
        <v>62.6</v>
      </c>
      <c r="O902" t="n">
        <v>31403.6</v>
      </c>
      <c r="P902" t="n">
        <v>345.07</v>
      </c>
      <c r="Q902" t="n">
        <v>452.55</v>
      </c>
      <c r="R902" t="n">
        <v>72.55</v>
      </c>
      <c r="S902" t="n">
        <v>57.64</v>
      </c>
      <c r="T902" t="n">
        <v>5351.94</v>
      </c>
      <c r="U902" t="n">
        <v>0.79</v>
      </c>
      <c r="V902" t="n">
        <v>0.88</v>
      </c>
      <c r="W902" t="n">
        <v>6.81</v>
      </c>
      <c r="X902" t="n">
        <v>0.31</v>
      </c>
      <c r="Y902" t="n">
        <v>1</v>
      </c>
      <c r="Z902" t="n">
        <v>10</v>
      </c>
    </row>
    <row r="903">
      <c r="A903" t="n">
        <v>93</v>
      </c>
      <c r="B903" t="n">
        <v>110</v>
      </c>
      <c r="C903" t="inlineStr">
        <is>
          <t xml:space="preserve">CONCLUIDO	</t>
        </is>
      </c>
      <c r="D903" t="n">
        <v>3.6831</v>
      </c>
      <c r="E903" t="n">
        <v>27.15</v>
      </c>
      <c r="F903" t="n">
        <v>24.03</v>
      </c>
      <c r="G903" t="n">
        <v>120.16</v>
      </c>
      <c r="H903" t="n">
        <v>1.7</v>
      </c>
      <c r="I903" t="n">
        <v>12</v>
      </c>
      <c r="J903" t="n">
        <v>253.18</v>
      </c>
      <c r="K903" t="n">
        <v>56.13</v>
      </c>
      <c r="L903" t="n">
        <v>24.25</v>
      </c>
      <c r="M903" t="n">
        <v>10</v>
      </c>
      <c r="N903" t="n">
        <v>62.8</v>
      </c>
      <c r="O903" t="n">
        <v>31459.45</v>
      </c>
      <c r="P903" t="n">
        <v>344.4</v>
      </c>
      <c r="Q903" t="n">
        <v>452.55</v>
      </c>
      <c r="R903" t="n">
        <v>72.43000000000001</v>
      </c>
      <c r="S903" t="n">
        <v>57.64</v>
      </c>
      <c r="T903" t="n">
        <v>5291.87</v>
      </c>
      <c r="U903" t="n">
        <v>0.8</v>
      </c>
      <c r="V903" t="n">
        <v>0.88</v>
      </c>
      <c r="W903" t="n">
        <v>6.81</v>
      </c>
      <c r="X903" t="n">
        <v>0.31</v>
      </c>
      <c r="Y903" t="n">
        <v>1</v>
      </c>
      <c r="Z903" t="n">
        <v>10</v>
      </c>
    </row>
    <row r="904">
      <c r="A904" t="n">
        <v>94</v>
      </c>
      <c r="B904" t="n">
        <v>110</v>
      </c>
      <c r="C904" t="inlineStr">
        <is>
          <t xml:space="preserve">CONCLUIDO	</t>
        </is>
      </c>
      <c r="D904" t="n">
        <v>3.6819</v>
      </c>
      <c r="E904" t="n">
        <v>27.16</v>
      </c>
      <c r="F904" t="n">
        <v>24.04</v>
      </c>
      <c r="G904" t="n">
        <v>120.2</v>
      </c>
      <c r="H904" t="n">
        <v>1.72</v>
      </c>
      <c r="I904" t="n">
        <v>12</v>
      </c>
      <c r="J904" t="n">
        <v>253.63</v>
      </c>
      <c r="K904" t="n">
        <v>56.13</v>
      </c>
      <c r="L904" t="n">
        <v>24.5</v>
      </c>
      <c r="M904" t="n">
        <v>10</v>
      </c>
      <c r="N904" t="n">
        <v>63</v>
      </c>
      <c r="O904" t="n">
        <v>31515.37</v>
      </c>
      <c r="P904" t="n">
        <v>343.81</v>
      </c>
      <c r="Q904" t="n">
        <v>452.56</v>
      </c>
      <c r="R904" t="n">
        <v>72.67</v>
      </c>
      <c r="S904" t="n">
        <v>57.64</v>
      </c>
      <c r="T904" t="n">
        <v>5413.24</v>
      </c>
      <c r="U904" t="n">
        <v>0.79</v>
      </c>
      <c r="V904" t="n">
        <v>0.88</v>
      </c>
      <c r="W904" t="n">
        <v>6.81</v>
      </c>
      <c r="X904" t="n">
        <v>0.32</v>
      </c>
      <c r="Y904" t="n">
        <v>1</v>
      </c>
      <c r="Z904" t="n">
        <v>10</v>
      </c>
    </row>
    <row r="905">
      <c r="A905" t="n">
        <v>95</v>
      </c>
      <c r="B905" t="n">
        <v>110</v>
      </c>
      <c r="C905" t="inlineStr">
        <is>
          <t xml:space="preserve">CONCLUIDO	</t>
        </is>
      </c>
      <c r="D905" t="n">
        <v>3.6931</v>
      </c>
      <c r="E905" t="n">
        <v>27.08</v>
      </c>
      <c r="F905" t="n">
        <v>24</v>
      </c>
      <c r="G905" t="n">
        <v>130.91</v>
      </c>
      <c r="H905" t="n">
        <v>1.73</v>
      </c>
      <c r="I905" t="n">
        <v>11</v>
      </c>
      <c r="J905" t="n">
        <v>254.09</v>
      </c>
      <c r="K905" t="n">
        <v>56.13</v>
      </c>
      <c r="L905" t="n">
        <v>24.75</v>
      </c>
      <c r="M905" t="n">
        <v>9</v>
      </c>
      <c r="N905" t="n">
        <v>63.21</v>
      </c>
      <c r="O905" t="n">
        <v>31571.37</v>
      </c>
      <c r="P905" t="n">
        <v>343.26</v>
      </c>
      <c r="Q905" t="n">
        <v>452.56</v>
      </c>
      <c r="R905" t="n">
        <v>71.39</v>
      </c>
      <c r="S905" t="n">
        <v>57.64</v>
      </c>
      <c r="T905" t="n">
        <v>4779.82</v>
      </c>
      <c r="U905" t="n">
        <v>0.8100000000000001</v>
      </c>
      <c r="V905" t="n">
        <v>0.88</v>
      </c>
      <c r="W905" t="n">
        <v>6.81</v>
      </c>
      <c r="X905" t="n">
        <v>0.28</v>
      </c>
      <c r="Y905" t="n">
        <v>1</v>
      </c>
      <c r="Z905" t="n">
        <v>10</v>
      </c>
    </row>
    <row r="906">
      <c r="A906" t="n">
        <v>96</v>
      </c>
      <c r="B906" t="n">
        <v>110</v>
      </c>
      <c r="C906" t="inlineStr">
        <is>
          <t xml:space="preserve">CONCLUIDO	</t>
        </is>
      </c>
      <c r="D906" t="n">
        <v>3.6938</v>
      </c>
      <c r="E906" t="n">
        <v>27.07</v>
      </c>
      <c r="F906" t="n">
        <v>24</v>
      </c>
      <c r="G906" t="n">
        <v>130.88</v>
      </c>
      <c r="H906" t="n">
        <v>1.75</v>
      </c>
      <c r="I906" t="n">
        <v>11</v>
      </c>
      <c r="J906" t="n">
        <v>254.54</v>
      </c>
      <c r="K906" t="n">
        <v>56.13</v>
      </c>
      <c r="L906" t="n">
        <v>25</v>
      </c>
      <c r="M906" t="n">
        <v>9</v>
      </c>
      <c r="N906" t="n">
        <v>63.41</v>
      </c>
      <c r="O906" t="n">
        <v>31627.44</v>
      </c>
      <c r="P906" t="n">
        <v>343.45</v>
      </c>
      <c r="Q906" t="n">
        <v>452.56</v>
      </c>
      <c r="R906" t="n">
        <v>71.23</v>
      </c>
      <c r="S906" t="n">
        <v>57.64</v>
      </c>
      <c r="T906" t="n">
        <v>4699.03</v>
      </c>
      <c r="U906" t="n">
        <v>0.8100000000000001</v>
      </c>
      <c r="V906" t="n">
        <v>0.88</v>
      </c>
      <c r="W906" t="n">
        <v>6.81</v>
      </c>
      <c r="X906" t="n">
        <v>0.27</v>
      </c>
      <c r="Y906" t="n">
        <v>1</v>
      </c>
      <c r="Z906" t="n">
        <v>10</v>
      </c>
    </row>
    <row r="907">
      <c r="A907" t="n">
        <v>97</v>
      </c>
      <c r="B907" t="n">
        <v>110</v>
      </c>
      <c r="C907" t="inlineStr">
        <is>
          <t xml:space="preserve">CONCLUIDO	</t>
        </is>
      </c>
      <c r="D907" t="n">
        <v>3.6924</v>
      </c>
      <c r="E907" t="n">
        <v>27.08</v>
      </c>
      <c r="F907" t="n">
        <v>24.01</v>
      </c>
      <c r="G907" t="n">
        <v>130.94</v>
      </c>
      <c r="H907" t="n">
        <v>1.76</v>
      </c>
      <c r="I907" t="n">
        <v>11</v>
      </c>
      <c r="J907" t="n">
        <v>255</v>
      </c>
      <c r="K907" t="n">
        <v>56.13</v>
      </c>
      <c r="L907" t="n">
        <v>25.25</v>
      </c>
      <c r="M907" t="n">
        <v>9</v>
      </c>
      <c r="N907" t="n">
        <v>63.62</v>
      </c>
      <c r="O907" t="n">
        <v>31683.59</v>
      </c>
      <c r="P907" t="n">
        <v>343.83</v>
      </c>
      <c r="Q907" t="n">
        <v>452.56</v>
      </c>
      <c r="R907" t="n">
        <v>71.5</v>
      </c>
      <c r="S907" t="n">
        <v>57.64</v>
      </c>
      <c r="T907" t="n">
        <v>4835.4</v>
      </c>
      <c r="U907" t="n">
        <v>0.8100000000000001</v>
      </c>
      <c r="V907" t="n">
        <v>0.88</v>
      </c>
      <c r="W907" t="n">
        <v>6.81</v>
      </c>
      <c r="X907" t="n">
        <v>0.28</v>
      </c>
      <c r="Y907" t="n">
        <v>1</v>
      </c>
      <c r="Z907" t="n">
        <v>10</v>
      </c>
    </row>
    <row r="908">
      <c r="A908" t="n">
        <v>98</v>
      </c>
      <c r="B908" t="n">
        <v>110</v>
      </c>
      <c r="C908" t="inlineStr">
        <is>
          <t xml:space="preserve">CONCLUIDO	</t>
        </is>
      </c>
      <c r="D908" t="n">
        <v>3.6923</v>
      </c>
      <c r="E908" t="n">
        <v>27.08</v>
      </c>
      <c r="F908" t="n">
        <v>24.01</v>
      </c>
      <c r="G908" t="n">
        <v>130.94</v>
      </c>
      <c r="H908" t="n">
        <v>1.78</v>
      </c>
      <c r="I908" t="n">
        <v>11</v>
      </c>
      <c r="J908" t="n">
        <v>255.45</v>
      </c>
      <c r="K908" t="n">
        <v>56.13</v>
      </c>
      <c r="L908" t="n">
        <v>25.5</v>
      </c>
      <c r="M908" t="n">
        <v>9</v>
      </c>
      <c r="N908" t="n">
        <v>63.82</v>
      </c>
      <c r="O908" t="n">
        <v>31739.82</v>
      </c>
      <c r="P908" t="n">
        <v>344.07</v>
      </c>
      <c r="Q908" t="n">
        <v>452.56</v>
      </c>
      <c r="R908" t="n">
        <v>71.42</v>
      </c>
      <c r="S908" t="n">
        <v>57.64</v>
      </c>
      <c r="T908" t="n">
        <v>4792.51</v>
      </c>
      <c r="U908" t="n">
        <v>0.8100000000000001</v>
      </c>
      <c r="V908" t="n">
        <v>0.88</v>
      </c>
      <c r="W908" t="n">
        <v>6.81</v>
      </c>
      <c r="X908" t="n">
        <v>0.28</v>
      </c>
      <c r="Y908" t="n">
        <v>1</v>
      </c>
      <c r="Z908" t="n">
        <v>10</v>
      </c>
    </row>
    <row r="909">
      <c r="A909" t="n">
        <v>99</v>
      </c>
      <c r="B909" t="n">
        <v>110</v>
      </c>
      <c r="C909" t="inlineStr">
        <is>
          <t xml:space="preserve">CONCLUIDO	</t>
        </is>
      </c>
      <c r="D909" t="n">
        <v>3.692</v>
      </c>
      <c r="E909" t="n">
        <v>27.09</v>
      </c>
      <c r="F909" t="n">
        <v>24.01</v>
      </c>
      <c r="G909" t="n">
        <v>130.96</v>
      </c>
      <c r="H909" t="n">
        <v>1.79</v>
      </c>
      <c r="I909" t="n">
        <v>11</v>
      </c>
      <c r="J909" t="n">
        <v>255.91</v>
      </c>
      <c r="K909" t="n">
        <v>56.13</v>
      </c>
      <c r="L909" t="n">
        <v>25.75</v>
      </c>
      <c r="M909" t="n">
        <v>9</v>
      </c>
      <c r="N909" t="n">
        <v>64.03</v>
      </c>
      <c r="O909" t="n">
        <v>31796.12</v>
      </c>
      <c r="P909" t="n">
        <v>344.02</v>
      </c>
      <c r="Q909" t="n">
        <v>452.55</v>
      </c>
      <c r="R909" t="n">
        <v>71.58</v>
      </c>
      <c r="S909" t="n">
        <v>57.64</v>
      </c>
      <c r="T909" t="n">
        <v>4871.13</v>
      </c>
      <c r="U909" t="n">
        <v>0.8100000000000001</v>
      </c>
      <c r="V909" t="n">
        <v>0.88</v>
      </c>
      <c r="W909" t="n">
        <v>6.81</v>
      </c>
      <c r="X909" t="n">
        <v>0.28</v>
      </c>
      <c r="Y909" t="n">
        <v>1</v>
      </c>
      <c r="Z909" t="n">
        <v>10</v>
      </c>
    </row>
    <row r="910">
      <c r="A910" t="n">
        <v>100</v>
      </c>
      <c r="B910" t="n">
        <v>110</v>
      </c>
      <c r="C910" t="inlineStr">
        <is>
          <t xml:space="preserve">CONCLUIDO	</t>
        </is>
      </c>
      <c r="D910" t="n">
        <v>3.6921</v>
      </c>
      <c r="E910" t="n">
        <v>27.08</v>
      </c>
      <c r="F910" t="n">
        <v>24.01</v>
      </c>
      <c r="G910" t="n">
        <v>130.95</v>
      </c>
      <c r="H910" t="n">
        <v>1.8</v>
      </c>
      <c r="I910" t="n">
        <v>11</v>
      </c>
      <c r="J910" t="n">
        <v>256.36</v>
      </c>
      <c r="K910" t="n">
        <v>56.13</v>
      </c>
      <c r="L910" t="n">
        <v>26</v>
      </c>
      <c r="M910" t="n">
        <v>9</v>
      </c>
      <c r="N910" t="n">
        <v>64.23999999999999</v>
      </c>
      <c r="O910" t="n">
        <v>31852.5</v>
      </c>
      <c r="P910" t="n">
        <v>343.93</v>
      </c>
      <c r="Q910" t="n">
        <v>452.59</v>
      </c>
      <c r="R910" t="n">
        <v>71.56999999999999</v>
      </c>
      <c r="S910" t="n">
        <v>57.64</v>
      </c>
      <c r="T910" t="n">
        <v>4865.82</v>
      </c>
      <c r="U910" t="n">
        <v>0.8100000000000001</v>
      </c>
      <c r="V910" t="n">
        <v>0.88</v>
      </c>
      <c r="W910" t="n">
        <v>6.81</v>
      </c>
      <c r="X910" t="n">
        <v>0.28</v>
      </c>
      <c r="Y910" t="n">
        <v>1</v>
      </c>
      <c r="Z910" t="n">
        <v>10</v>
      </c>
    </row>
    <row r="911">
      <c r="A911" t="n">
        <v>101</v>
      </c>
      <c r="B911" t="n">
        <v>110</v>
      </c>
      <c r="C911" t="inlineStr">
        <is>
          <t xml:space="preserve">CONCLUIDO	</t>
        </is>
      </c>
      <c r="D911" t="n">
        <v>3.6924</v>
      </c>
      <c r="E911" t="n">
        <v>27.08</v>
      </c>
      <c r="F911" t="n">
        <v>24.01</v>
      </c>
      <c r="G911" t="n">
        <v>130.94</v>
      </c>
      <c r="H911" t="n">
        <v>1.82</v>
      </c>
      <c r="I911" t="n">
        <v>11</v>
      </c>
      <c r="J911" t="n">
        <v>256.82</v>
      </c>
      <c r="K911" t="n">
        <v>56.13</v>
      </c>
      <c r="L911" t="n">
        <v>26.25</v>
      </c>
      <c r="M911" t="n">
        <v>9</v>
      </c>
      <c r="N911" t="n">
        <v>64.45</v>
      </c>
      <c r="O911" t="n">
        <v>31909.08</v>
      </c>
      <c r="P911" t="n">
        <v>343.74</v>
      </c>
      <c r="Q911" t="n">
        <v>452.58</v>
      </c>
      <c r="R911" t="n">
        <v>71.62</v>
      </c>
      <c r="S911" t="n">
        <v>57.64</v>
      </c>
      <c r="T911" t="n">
        <v>4895.45</v>
      </c>
      <c r="U911" t="n">
        <v>0.8</v>
      </c>
      <c r="V911" t="n">
        <v>0.88</v>
      </c>
      <c r="W911" t="n">
        <v>6.81</v>
      </c>
      <c r="X911" t="n">
        <v>0.28</v>
      </c>
      <c r="Y911" t="n">
        <v>1</v>
      </c>
      <c r="Z911" t="n">
        <v>10</v>
      </c>
    </row>
    <row r="912">
      <c r="A912" t="n">
        <v>102</v>
      </c>
      <c r="B912" t="n">
        <v>110</v>
      </c>
      <c r="C912" t="inlineStr">
        <is>
          <t xml:space="preserve">CONCLUIDO	</t>
        </is>
      </c>
      <c r="D912" t="n">
        <v>3.6932</v>
      </c>
      <c r="E912" t="n">
        <v>27.08</v>
      </c>
      <c r="F912" t="n">
        <v>24</v>
      </c>
      <c r="G912" t="n">
        <v>130.91</v>
      </c>
      <c r="H912" t="n">
        <v>1.83</v>
      </c>
      <c r="I912" t="n">
        <v>11</v>
      </c>
      <c r="J912" t="n">
        <v>257.28</v>
      </c>
      <c r="K912" t="n">
        <v>56.13</v>
      </c>
      <c r="L912" t="n">
        <v>26.5</v>
      </c>
      <c r="M912" t="n">
        <v>9</v>
      </c>
      <c r="N912" t="n">
        <v>64.66</v>
      </c>
      <c r="O912" t="n">
        <v>31965.61</v>
      </c>
      <c r="P912" t="n">
        <v>343.47</v>
      </c>
      <c r="Q912" t="n">
        <v>452.61</v>
      </c>
      <c r="R912" t="n">
        <v>71.22</v>
      </c>
      <c r="S912" t="n">
        <v>57.64</v>
      </c>
      <c r="T912" t="n">
        <v>4694.69</v>
      </c>
      <c r="U912" t="n">
        <v>0.8100000000000001</v>
      </c>
      <c r="V912" t="n">
        <v>0.88</v>
      </c>
      <c r="W912" t="n">
        <v>6.81</v>
      </c>
      <c r="X912" t="n">
        <v>0.27</v>
      </c>
      <c r="Y912" t="n">
        <v>1</v>
      </c>
      <c r="Z912" t="n">
        <v>10</v>
      </c>
    </row>
    <row r="913">
      <c r="A913" t="n">
        <v>103</v>
      </c>
      <c r="B913" t="n">
        <v>110</v>
      </c>
      <c r="C913" t="inlineStr">
        <is>
          <t xml:space="preserve">CONCLUIDO	</t>
        </is>
      </c>
      <c r="D913" t="n">
        <v>3.6909</v>
      </c>
      <c r="E913" t="n">
        <v>27.09</v>
      </c>
      <c r="F913" t="n">
        <v>24.02</v>
      </c>
      <c r="G913" t="n">
        <v>131</v>
      </c>
      <c r="H913" t="n">
        <v>1.85</v>
      </c>
      <c r="I913" t="n">
        <v>11</v>
      </c>
      <c r="J913" t="n">
        <v>257.74</v>
      </c>
      <c r="K913" t="n">
        <v>56.13</v>
      </c>
      <c r="L913" t="n">
        <v>26.75</v>
      </c>
      <c r="M913" t="n">
        <v>9</v>
      </c>
      <c r="N913" t="n">
        <v>64.86</v>
      </c>
      <c r="O913" t="n">
        <v>32022.22</v>
      </c>
      <c r="P913" t="n">
        <v>343.53</v>
      </c>
      <c r="Q913" t="n">
        <v>452.56</v>
      </c>
      <c r="R913" t="n">
        <v>71.75</v>
      </c>
      <c r="S913" t="n">
        <v>57.64</v>
      </c>
      <c r="T913" t="n">
        <v>4959.42</v>
      </c>
      <c r="U913" t="n">
        <v>0.8</v>
      </c>
      <c r="V913" t="n">
        <v>0.88</v>
      </c>
      <c r="W913" t="n">
        <v>6.82</v>
      </c>
      <c r="X913" t="n">
        <v>0.29</v>
      </c>
      <c r="Y913" t="n">
        <v>1</v>
      </c>
      <c r="Z913" t="n">
        <v>10</v>
      </c>
    </row>
    <row r="914">
      <c r="A914" t="n">
        <v>104</v>
      </c>
      <c r="B914" t="n">
        <v>110</v>
      </c>
      <c r="C914" t="inlineStr">
        <is>
          <t xml:space="preserve">CONCLUIDO	</t>
        </is>
      </c>
      <c r="D914" t="n">
        <v>3.6926</v>
      </c>
      <c r="E914" t="n">
        <v>27.08</v>
      </c>
      <c r="F914" t="n">
        <v>24</v>
      </c>
      <c r="G914" t="n">
        <v>130.93</v>
      </c>
      <c r="H914" t="n">
        <v>1.86</v>
      </c>
      <c r="I914" t="n">
        <v>11</v>
      </c>
      <c r="J914" t="n">
        <v>258.2</v>
      </c>
      <c r="K914" t="n">
        <v>56.13</v>
      </c>
      <c r="L914" t="n">
        <v>27</v>
      </c>
      <c r="M914" t="n">
        <v>9</v>
      </c>
      <c r="N914" t="n">
        <v>65.06999999999999</v>
      </c>
      <c r="O914" t="n">
        <v>32078.91</v>
      </c>
      <c r="P914" t="n">
        <v>342.17</v>
      </c>
      <c r="Q914" t="n">
        <v>452.56</v>
      </c>
      <c r="R914" t="n">
        <v>71.63</v>
      </c>
      <c r="S914" t="n">
        <v>57.64</v>
      </c>
      <c r="T914" t="n">
        <v>4896.18</v>
      </c>
      <c r="U914" t="n">
        <v>0.8</v>
      </c>
      <c r="V914" t="n">
        <v>0.88</v>
      </c>
      <c r="W914" t="n">
        <v>6.81</v>
      </c>
      <c r="X914" t="n">
        <v>0.28</v>
      </c>
      <c r="Y914" t="n">
        <v>1</v>
      </c>
      <c r="Z914" t="n">
        <v>10</v>
      </c>
    </row>
    <row r="915">
      <c r="A915" t="n">
        <v>105</v>
      </c>
      <c r="B915" t="n">
        <v>110</v>
      </c>
      <c r="C915" t="inlineStr">
        <is>
          <t xml:space="preserve">CONCLUIDO	</t>
        </is>
      </c>
      <c r="D915" t="n">
        <v>3.7015</v>
      </c>
      <c r="E915" t="n">
        <v>27.02</v>
      </c>
      <c r="F915" t="n">
        <v>23.98</v>
      </c>
      <c r="G915" t="n">
        <v>143.89</v>
      </c>
      <c r="H915" t="n">
        <v>1.87</v>
      </c>
      <c r="I915" t="n">
        <v>10</v>
      </c>
      <c r="J915" t="n">
        <v>258.66</v>
      </c>
      <c r="K915" t="n">
        <v>56.13</v>
      </c>
      <c r="L915" t="n">
        <v>27.25</v>
      </c>
      <c r="M915" t="n">
        <v>8</v>
      </c>
      <c r="N915" t="n">
        <v>65.28</v>
      </c>
      <c r="O915" t="n">
        <v>32135.68</v>
      </c>
      <c r="P915" t="n">
        <v>341.68</v>
      </c>
      <c r="Q915" t="n">
        <v>452.55</v>
      </c>
      <c r="R915" t="n">
        <v>70.68000000000001</v>
      </c>
      <c r="S915" t="n">
        <v>57.64</v>
      </c>
      <c r="T915" t="n">
        <v>4428.1</v>
      </c>
      <c r="U915" t="n">
        <v>0.82</v>
      </c>
      <c r="V915" t="n">
        <v>0.88</v>
      </c>
      <c r="W915" t="n">
        <v>6.81</v>
      </c>
      <c r="X915" t="n">
        <v>0.26</v>
      </c>
      <c r="Y915" t="n">
        <v>1</v>
      </c>
      <c r="Z915" t="n">
        <v>10</v>
      </c>
    </row>
    <row r="916">
      <c r="A916" t="n">
        <v>106</v>
      </c>
      <c r="B916" t="n">
        <v>110</v>
      </c>
      <c r="C916" t="inlineStr">
        <is>
          <t xml:space="preserve">CONCLUIDO	</t>
        </is>
      </c>
      <c r="D916" t="n">
        <v>3.7007</v>
      </c>
      <c r="E916" t="n">
        <v>27.02</v>
      </c>
      <c r="F916" t="n">
        <v>23.99</v>
      </c>
      <c r="G916" t="n">
        <v>143.92</v>
      </c>
      <c r="H916" t="n">
        <v>1.89</v>
      </c>
      <c r="I916" t="n">
        <v>10</v>
      </c>
      <c r="J916" t="n">
        <v>259.12</v>
      </c>
      <c r="K916" t="n">
        <v>56.13</v>
      </c>
      <c r="L916" t="n">
        <v>27.5</v>
      </c>
      <c r="M916" t="n">
        <v>8</v>
      </c>
      <c r="N916" t="n">
        <v>65.48999999999999</v>
      </c>
      <c r="O916" t="n">
        <v>32192.53</v>
      </c>
      <c r="P916" t="n">
        <v>342.02</v>
      </c>
      <c r="Q916" t="n">
        <v>452.56</v>
      </c>
      <c r="R916" t="n">
        <v>70.93000000000001</v>
      </c>
      <c r="S916" t="n">
        <v>57.64</v>
      </c>
      <c r="T916" t="n">
        <v>4555.4</v>
      </c>
      <c r="U916" t="n">
        <v>0.8100000000000001</v>
      </c>
      <c r="V916" t="n">
        <v>0.88</v>
      </c>
      <c r="W916" t="n">
        <v>6.81</v>
      </c>
      <c r="X916" t="n">
        <v>0.26</v>
      </c>
      <c r="Y916" t="n">
        <v>1</v>
      </c>
      <c r="Z916" t="n">
        <v>10</v>
      </c>
    </row>
    <row r="917">
      <c r="A917" t="n">
        <v>107</v>
      </c>
      <c r="B917" t="n">
        <v>110</v>
      </c>
      <c r="C917" t="inlineStr">
        <is>
          <t xml:space="preserve">CONCLUIDO	</t>
        </is>
      </c>
      <c r="D917" t="n">
        <v>3.7036</v>
      </c>
      <c r="E917" t="n">
        <v>27</v>
      </c>
      <c r="F917" t="n">
        <v>23.97</v>
      </c>
      <c r="G917" t="n">
        <v>143.79</v>
      </c>
      <c r="H917" t="n">
        <v>1.9</v>
      </c>
      <c r="I917" t="n">
        <v>10</v>
      </c>
      <c r="J917" t="n">
        <v>259.58</v>
      </c>
      <c r="K917" t="n">
        <v>56.13</v>
      </c>
      <c r="L917" t="n">
        <v>27.75</v>
      </c>
      <c r="M917" t="n">
        <v>8</v>
      </c>
      <c r="N917" t="n">
        <v>65.70999999999999</v>
      </c>
      <c r="O917" t="n">
        <v>32249.46</v>
      </c>
      <c r="P917" t="n">
        <v>341.98</v>
      </c>
      <c r="Q917" t="n">
        <v>452.61</v>
      </c>
      <c r="R917" t="n">
        <v>70.17</v>
      </c>
      <c r="S917" t="n">
        <v>57.64</v>
      </c>
      <c r="T917" t="n">
        <v>4171.62</v>
      </c>
      <c r="U917" t="n">
        <v>0.82</v>
      </c>
      <c r="V917" t="n">
        <v>0.88</v>
      </c>
      <c r="W917" t="n">
        <v>6.81</v>
      </c>
      <c r="X917" t="n">
        <v>0.24</v>
      </c>
      <c r="Y917" t="n">
        <v>1</v>
      </c>
      <c r="Z917" t="n">
        <v>10</v>
      </c>
    </row>
    <row r="918">
      <c r="A918" t="n">
        <v>108</v>
      </c>
      <c r="B918" t="n">
        <v>110</v>
      </c>
      <c r="C918" t="inlineStr">
        <is>
          <t xml:space="preserve">CONCLUIDO	</t>
        </is>
      </c>
      <c r="D918" t="n">
        <v>3.702</v>
      </c>
      <c r="E918" t="n">
        <v>27.01</v>
      </c>
      <c r="F918" t="n">
        <v>23.98</v>
      </c>
      <c r="G918" t="n">
        <v>143.86</v>
      </c>
      <c r="H918" t="n">
        <v>1.92</v>
      </c>
      <c r="I918" t="n">
        <v>10</v>
      </c>
      <c r="J918" t="n">
        <v>260.05</v>
      </c>
      <c r="K918" t="n">
        <v>56.13</v>
      </c>
      <c r="L918" t="n">
        <v>28</v>
      </c>
      <c r="M918" t="n">
        <v>8</v>
      </c>
      <c r="N918" t="n">
        <v>65.92</v>
      </c>
      <c r="O918" t="n">
        <v>32306.46</v>
      </c>
      <c r="P918" t="n">
        <v>342.26</v>
      </c>
      <c r="Q918" t="n">
        <v>452.57</v>
      </c>
      <c r="R918" t="n">
        <v>70.73999999999999</v>
      </c>
      <c r="S918" t="n">
        <v>57.64</v>
      </c>
      <c r="T918" t="n">
        <v>4456.87</v>
      </c>
      <c r="U918" t="n">
        <v>0.8100000000000001</v>
      </c>
      <c r="V918" t="n">
        <v>0.88</v>
      </c>
      <c r="W918" t="n">
        <v>6.81</v>
      </c>
      <c r="X918" t="n">
        <v>0.25</v>
      </c>
      <c r="Y918" t="n">
        <v>1</v>
      </c>
      <c r="Z918" t="n">
        <v>10</v>
      </c>
    </row>
    <row r="919">
      <c r="A919" t="n">
        <v>109</v>
      </c>
      <c r="B919" t="n">
        <v>110</v>
      </c>
      <c r="C919" t="inlineStr">
        <is>
          <t xml:space="preserve">CONCLUIDO	</t>
        </is>
      </c>
      <c r="D919" t="n">
        <v>3.7017</v>
      </c>
      <c r="E919" t="n">
        <v>27.01</v>
      </c>
      <c r="F919" t="n">
        <v>23.98</v>
      </c>
      <c r="G919" t="n">
        <v>143.88</v>
      </c>
      <c r="H919" t="n">
        <v>1.93</v>
      </c>
      <c r="I919" t="n">
        <v>10</v>
      </c>
      <c r="J919" t="n">
        <v>260.51</v>
      </c>
      <c r="K919" t="n">
        <v>56.13</v>
      </c>
      <c r="L919" t="n">
        <v>28.25</v>
      </c>
      <c r="M919" t="n">
        <v>8</v>
      </c>
      <c r="N919" t="n">
        <v>66.13</v>
      </c>
      <c r="O919" t="n">
        <v>32363.54</v>
      </c>
      <c r="P919" t="n">
        <v>342.43</v>
      </c>
      <c r="Q919" t="n">
        <v>452.6</v>
      </c>
      <c r="R919" t="n">
        <v>70.75</v>
      </c>
      <c r="S919" t="n">
        <v>57.64</v>
      </c>
      <c r="T919" t="n">
        <v>4462.91</v>
      </c>
      <c r="U919" t="n">
        <v>0.8100000000000001</v>
      </c>
      <c r="V919" t="n">
        <v>0.88</v>
      </c>
      <c r="W919" t="n">
        <v>6.81</v>
      </c>
      <c r="X919" t="n">
        <v>0.26</v>
      </c>
      <c r="Y919" t="n">
        <v>1</v>
      </c>
      <c r="Z919" t="n">
        <v>10</v>
      </c>
    </row>
    <row r="920">
      <c r="A920" t="n">
        <v>110</v>
      </c>
      <c r="B920" t="n">
        <v>110</v>
      </c>
      <c r="C920" t="inlineStr">
        <is>
          <t xml:space="preserve">CONCLUIDO	</t>
        </is>
      </c>
      <c r="D920" t="n">
        <v>3.7019</v>
      </c>
      <c r="E920" t="n">
        <v>27.01</v>
      </c>
      <c r="F920" t="n">
        <v>23.98</v>
      </c>
      <c r="G920" t="n">
        <v>143.87</v>
      </c>
      <c r="H920" t="n">
        <v>1.94</v>
      </c>
      <c r="I920" t="n">
        <v>10</v>
      </c>
      <c r="J920" t="n">
        <v>260.97</v>
      </c>
      <c r="K920" t="n">
        <v>56.13</v>
      </c>
      <c r="L920" t="n">
        <v>28.5</v>
      </c>
      <c r="M920" t="n">
        <v>8</v>
      </c>
      <c r="N920" t="n">
        <v>66.34999999999999</v>
      </c>
      <c r="O920" t="n">
        <v>32420.71</v>
      </c>
      <c r="P920" t="n">
        <v>342.39</v>
      </c>
      <c r="Q920" t="n">
        <v>452.57</v>
      </c>
      <c r="R920" t="n">
        <v>70.72</v>
      </c>
      <c r="S920" t="n">
        <v>57.64</v>
      </c>
      <c r="T920" t="n">
        <v>4450</v>
      </c>
      <c r="U920" t="n">
        <v>0.82</v>
      </c>
      <c r="V920" t="n">
        <v>0.88</v>
      </c>
      <c r="W920" t="n">
        <v>6.81</v>
      </c>
      <c r="X920" t="n">
        <v>0.25</v>
      </c>
      <c r="Y920" t="n">
        <v>1</v>
      </c>
      <c r="Z920" t="n">
        <v>10</v>
      </c>
    </row>
    <row r="921">
      <c r="A921" t="n">
        <v>111</v>
      </c>
      <c r="B921" t="n">
        <v>110</v>
      </c>
      <c r="C921" t="inlineStr">
        <is>
          <t xml:space="preserve">CONCLUIDO	</t>
        </is>
      </c>
      <c r="D921" t="n">
        <v>3.7033</v>
      </c>
      <c r="E921" t="n">
        <v>27</v>
      </c>
      <c r="F921" t="n">
        <v>23.97</v>
      </c>
      <c r="G921" t="n">
        <v>143.81</v>
      </c>
      <c r="H921" t="n">
        <v>1.96</v>
      </c>
      <c r="I921" t="n">
        <v>10</v>
      </c>
      <c r="J921" t="n">
        <v>261.44</v>
      </c>
      <c r="K921" t="n">
        <v>56.13</v>
      </c>
      <c r="L921" t="n">
        <v>28.75</v>
      </c>
      <c r="M921" t="n">
        <v>8</v>
      </c>
      <c r="N921" t="n">
        <v>66.56</v>
      </c>
      <c r="O921" t="n">
        <v>32477.95</v>
      </c>
      <c r="P921" t="n">
        <v>342.13</v>
      </c>
      <c r="Q921" t="n">
        <v>452.55</v>
      </c>
      <c r="R921" t="n">
        <v>70.40000000000001</v>
      </c>
      <c r="S921" t="n">
        <v>57.64</v>
      </c>
      <c r="T921" t="n">
        <v>4287.2</v>
      </c>
      <c r="U921" t="n">
        <v>0.82</v>
      </c>
      <c r="V921" t="n">
        <v>0.88</v>
      </c>
      <c r="W921" t="n">
        <v>6.81</v>
      </c>
      <c r="X921" t="n">
        <v>0.24</v>
      </c>
      <c r="Y921" t="n">
        <v>1</v>
      </c>
      <c r="Z921" t="n">
        <v>10</v>
      </c>
    </row>
    <row r="922">
      <c r="A922" t="n">
        <v>112</v>
      </c>
      <c r="B922" t="n">
        <v>110</v>
      </c>
      <c r="C922" t="inlineStr">
        <is>
          <t xml:space="preserve">CONCLUIDO	</t>
        </is>
      </c>
      <c r="D922" t="n">
        <v>3.7015</v>
      </c>
      <c r="E922" t="n">
        <v>27.02</v>
      </c>
      <c r="F922" t="n">
        <v>23.98</v>
      </c>
      <c r="G922" t="n">
        <v>143.89</v>
      </c>
      <c r="H922" t="n">
        <v>1.97</v>
      </c>
      <c r="I922" t="n">
        <v>10</v>
      </c>
      <c r="J922" t="n">
        <v>261.9</v>
      </c>
      <c r="K922" t="n">
        <v>56.13</v>
      </c>
      <c r="L922" t="n">
        <v>29</v>
      </c>
      <c r="M922" t="n">
        <v>8</v>
      </c>
      <c r="N922" t="n">
        <v>66.77</v>
      </c>
      <c r="O922" t="n">
        <v>32535.28</v>
      </c>
      <c r="P922" t="n">
        <v>342.23</v>
      </c>
      <c r="Q922" t="n">
        <v>452.62</v>
      </c>
      <c r="R922" t="n">
        <v>70.73</v>
      </c>
      <c r="S922" t="n">
        <v>57.64</v>
      </c>
      <c r="T922" t="n">
        <v>4452.75</v>
      </c>
      <c r="U922" t="n">
        <v>0.8100000000000001</v>
      </c>
      <c r="V922" t="n">
        <v>0.88</v>
      </c>
      <c r="W922" t="n">
        <v>6.81</v>
      </c>
      <c r="X922" t="n">
        <v>0.26</v>
      </c>
      <c r="Y922" t="n">
        <v>1</v>
      </c>
      <c r="Z922" t="n">
        <v>10</v>
      </c>
    </row>
    <row r="923">
      <c r="A923" t="n">
        <v>113</v>
      </c>
      <c r="B923" t="n">
        <v>110</v>
      </c>
      <c r="C923" t="inlineStr">
        <is>
          <t xml:space="preserve">CONCLUIDO	</t>
        </is>
      </c>
      <c r="D923" t="n">
        <v>3.6999</v>
      </c>
      <c r="E923" t="n">
        <v>27.03</v>
      </c>
      <c r="F923" t="n">
        <v>23.99</v>
      </c>
      <c r="G923" t="n">
        <v>143.96</v>
      </c>
      <c r="H923" t="n">
        <v>1.98</v>
      </c>
      <c r="I923" t="n">
        <v>10</v>
      </c>
      <c r="J923" t="n">
        <v>262.37</v>
      </c>
      <c r="K923" t="n">
        <v>56.13</v>
      </c>
      <c r="L923" t="n">
        <v>29.25</v>
      </c>
      <c r="M923" t="n">
        <v>8</v>
      </c>
      <c r="N923" t="n">
        <v>66.98999999999999</v>
      </c>
      <c r="O923" t="n">
        <v>32592.68</v>
      </c>
      <c r="P923" t="n">
        <v>342.15</v>
      </c>
      <c r="Q923" t="n">
        <v>452.56</v>
      </c>
      <c r="R923" t="n">
        <v>71.05</v>
      </c>
      <c r="S923" t="n">
        <v>57.64</v>
      </c>
      <c r="T923" t="n">
        <v>4612.26</v>
      </c>
      <c r="U923" t="n">
        <v>0.8100000000000001</v>
      </c>
      <c r="V923" t="n">
        <v>0.88</v>
      </c>
      <c r="W923" t="n">
        <v>6.81</v>
      </c>
      <c r="X923" t="n">
        <v>0.27</v>
      </c>
      <c r="Y923" t="n">
        <v>1</v>
      </c>
      <c r="Z923" t="n">
        <v>10</v>
      </c>
    </row>
    <row r="924">
      <c r="A924" t="n">
        <v>114</v>
      </c>
      <c r="B924" t="n">
        <v>110</v>
      </c>
      <c r="C924" t="inlineStr">
        <is>
          <t xml:space="preserve">CONCLUIDO	</t>
        </is>
      </c>
      <c r="D924" t="n">
        <v>3.7018</v>
      </c>
      <c r="E924" t="n">
        <v>27.01</v>
      </c>
      <c r="F924" t="n">
        <v>23.98</v>
      </c>
      <c r="G924" t="n">
        <v>143.88</v>
      </c>
      <c r="H924" t="n">
        <v>2</v>
      </c>
      <c r="I924" t="n">
        <v>10</v>
      </c>
      <c r="J924" t="n">
        <v>262.83</v>
      </c>
      <c r="K924" t="n">
        <v>56.13</v>
      </c>
      <c r="L924" t="n">
        <v>29.5</v>
      </c>
      <c r="M924" t="n">
        <v>8</v>
      </c>
      <c r="N924" t="n">
        <v>67.20999999999999</v>
      </c>
      <c r="O924" t="n">
        <v>32650.17</v>
      </c>
      <c r="P924" t="n">
        <v>341.35</v>
      </c>
      <c r="Q924" t="n">
        <v>452.55</v>
      </c>
      <c r="R924" t="n">
        <v>70.62</v>
      </c>
      <c r="S924" t="n">
        <v>57.64</v>
      </c>
      <c r="T924" t="n">
        <v>4399.75</v>
      </c>
      <c r="U924" t="n">
        <v>0.82</v>
      </c>
      <c r="V924" t="n">
        <v>0.88</v>
      </c>
      <c r="W924" t="n">
        <v>6.81</v>
      </c>
      <c r="X924" t="n">
        <v>0.26</v>
      </c>
      <c r="Y924" t="n">
        <v>1</v>
      </c>
      <c r="Z924" t="n">
        <v>10</v>
      </c>
    </row>
    <row r="925">
      <c r="A925" t="n">
        <v>115</v>
      </c>
      <c r="B925" t="n">
        <v>110</v>
      </c>
      <c r="C925" t="inlineStr">
        <is>
          <t xml:space="preserve">CONCLUIDO	</t>
        </is>
      </c>
      <c r="D925" t="n">
        <v>3.7008</v>
      </c>
      <c r="E925" t="n">
        <v>27.02</v>
      </c>
      <c r="F925" t="n">
        <v>23.99</v>
      </c>
      <c r="G925" t="n">
        <v>143.92</v>
      </c>
      <c r="H925" t="n">
        <v>2.01</v>
      </c>
      <c r="I925" t="n">
        <v>10</v>
      </c>
      <c r="J925" t="n">
        <v>263.3</v>
      </c>
      <c r="K925" t="n">
        <v>56.13</v>
      </c>
      <c r="L925" t="n">
        <v>29.75</v>
      </c>
      <c r="M925" t="n">
        <v>8</v>
      </c>
      <c r="N925" t="n">
        <v>67.42</v>
      </c>
      <c r="O925" t="n">
        <v>32707.74</v>
      </c>
      <c r="P925" t="n">
        <v>341.12</v>
      </c>
      <c r="Q925" t="n">
        <v>452.55</v>
      </c>
      <c r="R925" t="n">
        <v>70.95999999999999</v>
      </c>
      <c r="S925" t="n">
        <v>57.64</v>
      </c>
      <c r="T925" t="n">
        <v>4567.84</v>
      </c>
      <c r="U925" t="n">
        <v>0.8100000000000001</v>
      </c>
      <c r="V925" t="n">
        <v>0.88</v>
      </c>
      <c r="W925" t="n">
        <v>6.81</v>
      </c>
      <c r="X925" t="n">
        <v>0.26</v>
      </c>
      <c r="Y925" t="n">
        <v>1</v>
      </c>
      <c r="Z925" t="n">
        <v>10</v>
      </c>
    </row>
    <row r="926">
      <c r="A926" t="n">
        <v>116</v>
      </c>
      <c r="B926" t="n">
        <v>110</v>
      </c>
      <c r="C926" t="inlineStr">
        <is>
          <t xml:space="preserve">CONCLUIDO	</t>
        </is>
      </c>
      <c r="D926" t="n">
        <v>3.7016</v>
      </c>
      <c r="E926" t="n">
        <v>27.02</v>
      </c>
      <c r="F926" t="n">
        <v>23.98</v>
      </c>
      <c r="G926" t="n">
        <v>143.88</v>
      </c>
      <c r="H926" t="n">
        <v>2.02</v>
      </c>
      <c r="I926" t="n">
        <v>10</v>
      </c>
      <c r="J926" t="n">
        <v>263.77</v>
      </c>
      <c r="K926" t="n">
        <v>56.13</v>
      </c>
      <c r="L926" t="n">
        <v>30</v>
      </c>
      <c r="M926" t="n">
        <v>8</v>
      </c>
      <c r="N926" t="n">
        <v>67.64</v>
      </c>
      <c r="O926" t="n">
        <v>32765.39</v>
      </c>
      <c r="P926" t="n">
        <v>340.18</v>
      </c>
      <c r="Q926" t="n">
        <v>452.59</v>
      </c>
      <c r="R926" t="n">
        <v>70.76000000000001</v>
      </c>
      <c r="S926" t="n">
        <v>57.64</v>
      </c>
      <c r="T926" t="n">
        <v>4465.84</v>
      </c>
      <c r="U926" t="n">
        <v>0.8100000000000001</v>
      </c>
      <c r="V926" t="n">
        <v>0.88</v>
      </c>
      <c r="W926" t="n">
        <v>6.81</v>
      </c>
      <c r="X926" t="n">
        <v>0.26</v>
      </c>
      <c r="Y926" t="n">
        <v>1</v>
      </c>
      <c r="Z926" t="n">
        <v>10</v>
      </c>
    </row>
    <row r="927">
      <c r="A927" t="n">
        <v>117</v>
      </c>
      <c r="B927" t="n">
        <v>110</v>
      </c>
      <c r="C927" t="inlineStr">
        <is>
          <t xml:space="preserve">CONCLUIDO	</t>
        </is>
      </c>
      <c r="D927" t="n">
        <v>3.702</v>
      </c>
      <c r="E927" t="n">
        <v>27.01</v>
      </c>
      <c r="F927" t="n">
        <v>23.98</v>
      </c>
      <c r="G927" t="n">
        <v>143.87</v>
      </c>
      <c r="H927" t="n">
        <v>2.04</v>
      </c>
      <c r="I927" t="n">
        <v>10</v>
      </c>
      <c r="J927" t="n">
        <v>264.23</v>
      </c>
      <c r="K927" t="n">
        <v>56.13</v>
      </c>
      <c r="L927" t="n">
        <v>30.25</v>
      </c>
      <c r="M927" t="n">
        <v>8</v>
      </c>
      <c r="N927" t="n">
        <v>67.86</v>
      </c>
      <c r="O927" t="n">
        <v>32823.12</v>
      </c>
      <c r="P927" t="n">
        <v>339.26</v>
      </c>
      <c r="Q927" t="n">
        <v>452.6</v>
      </c>
      <c r="R927" t="n">
        <v>70.55</v>
      </c>
      <c r="S927" t="n">
        <v>57.64</v>
      </c>
      <c r="T927" t="n">
        <v>4362.73</v>
      </c>
      <c r="U927" t="n">
        <v>0.82</v>
      </c>
      <c r="V927" t="n">
        <v>0.88</v>
      </c>
      <c r="W927" t="n">
        <v>6.81</v>
      </c>
      <c r="X927" t="n">
        <v>0.25</v>
      </c>
      <c r="Y927" t="n">
        <v>1</v>
      </c>
      <c r="Z927" t="n">
        <v>10</v>
      </c>
    </row>
    <row r="928">
      <c r="A928" t="n">
        <v>118</v>
      </c>
      <c r="B928" t="n">
        <v>110</v>
      </c>
      <c r="C928" t="inlineStr">
        <is>
          <t xml:space="preserve">CONCLUIDO	</t>
        </is>
      </c>
      <c r="D928" t="n">
        <v>3.7115</v>
      </c>
      <c r="E928" t="n">
        <v>26.94</v>
      </c>
      <c r="F928" t="n">
        <v>23.95</v>
      </c>
      <c r="G928" t="n">
        <v>159.67</v>
      </c>
      <c r="H928" t="n">
        <v>2.05</v>
      </c>
      <c r="I928" t="n">
        <v>9</v>
      </c>
      <c r="J928" t="n">
        <v>264.7</v>
      </c>
      <c r="K928" t="n">
        <v>56.13</v>
      </c>
      <c r="L928" t="n">
        <v>30.5</v>
      </c>
      <c r="M928" t="n">
        <v>7</v>
      </c>
      <c r="N928" t="n">
        <v>68.08</v>
      </c>
      <c r="O928" t="n">
        <v>32880.94</v>
      </c>
      <c r="P928" t="n">
        <v>339.11</v>
      </c>
      <c r="Q928" t="n">
        <v>452.56</v>
      </c>
      <c r="R928" t="n">
        <v>69.70999999999999</v>
      </c>
      <c r="S928" t="n">
        <v>57.64</v>
      </c>
      <c r="T928" t="n">
        <v>3945.66</v>
      </c>
      <c r="U928" t="n">
        <v>0.83</v>
      </c>
      <c r="V928" t="n">
        <v>0.89</v>
      </c>
      <c r="W928" t="n">
        <v>6.81</v>
      </c>
      <c r="X928" t="n">
        <v>0.23</v>
      </c>
      <c r="Y928" t="n">
        <v>1</v>
      </c>
      <c r="Z928" t="n">
        <v>10</v>
      </c>
    </row>
    <row r="929">
      <c r="A929" t="n">
        <v>119</v>
      </c>
      <c r="B929" t="n">
        <v>110</v>
      </c>
      <c r="C929" t="inlineStr">
        <is>
          <t xml:space="preserve">CONCLUIDO	</t>
        </is>
      </c>
      <c r="D929" t="n">
        <v>3.7122</v>
      </c>
      <c r="E929" t="n">
        <v>26.94</v>
      </c>
      <c r="F929" t="n">
        <v>23.95</v>
      </c>
      <c r="G929" t="n">
        <v>159.64</v>
      </c>
      <c r="H929" t="n">
        <v>2.06</v>
      </c>
      <c r="I929" t="n">
        <v>9</v>
      </c>
      <c r="J929" t="n">
        <v>265.17</v>
      </c>
      <c r="K929" t="n">
        <v>56.13</v>
      </c>
      <c r="L929" t="n">
        <v>30.75</v>
      </c>
      <c r="M929" t="n">
        <v>7</v>
      </c>
      <c r="N929" t="n">
        <v>68.3</v>
      </c>
      <c r="O929" t="n">
        <v>32938.83</v>
      </c>
      <c r="P929" t="n">
        <v>339.36</v>
      </c>
      <c r="Q929" t="n">
        <v>452.57</v>
      </c>
      <c r="R929" t="n">
        <v>69.52</v>
      </c>
      <c r="S929" t="n">
        <v>57.64</v>
      </c>
      <c r="T929" t="n">
        <v>3851.86</v>
      </c>
      <c r="U929" t="n">
        <v>0.83</v>
      </c>
      <c r="V929" t="n">
        <v>0.89</v>
      </c>
      <c r="W929" t="n">
        <v>6.81</v>
      </c>
      <c r="X929" t="n">
        <v>0.22</v>
      </c>
      <c r="Y929" t="n">
        <v>1</v>
      </c>
      <c r="Z929" t="n">
        <v>10</v>
      </c>
    </row>
    <row r="930">
      <c r="A930" t="n">
        <v>120</v>
      </c>
      <c r="B930" t="n">
        <v>110</v>
      </c>
      <c r="C930" t="inlineStr">
        <is>
          <t xml:space="preserve">CONCLUIDO	</t>
        </is>
      </c>
      <c r="D930" t="n">
        <v>3.7113</v>
      </c>
      <c r="E930" t="n">
        <v>26.94</v>
      </c>
      <c r="F930" t="n">
        <v>23.95</v>
      </c>
      <c r="G930" t="n">
        <v>159.68</v>
      </c>
      <c r="H930" t="n">
        <v>2.08</v>
      </c>
      <c r="I930" t="n">
        <v>9</v>
      </c>
      <c r="J930" t="n">
        <v>265.64</v>
      </c>
      <c r="K930" t="n">
        <v>56.13</v>
      </c>
      <c r="L930" t="n">
        <v>31</v>
      </c>
      <c r="M930" t="n">
        <v>7</v>
      </c>
      <c r="N930" t="n">
        <v>68.52</v>
      </c>
      <c r="O930" t="n">
        <v>32996.81</v>
      </c>
      <c r="P930" t="n">
        <v>339.66</v>
      </c>
      <c r="Q930" t="n">
        <v>452.58</v>
      </c>
      <c r="R930" t="n">
        <v>69.73</v>
      </c>
      <c r="S930" t="n">
        <v>57.64</v>
      </c>
      <c r="T930" t="n">
        <v>3957</v>
      </c>
      <c r="U930" t="n">
        <v>0.83</v>
      </c>
      <c r="V930" t="n">
        <v>0.89</v>
      </c>
      <c r="W930" t="n">
        <v>6.81</v>
      </c>
      <c r="X930" t="n">
        <v>0.23</v>
      </c>
      <c r="Y930" t="n">
        <v>1</v>
      </c>
      <c r="Z930" t="n">
        <v>10</v>
      </c>
    </row>
    <row r="931">
      <c r="A931" t="n">
        <v>121</v>
      </c>
      <c r="B931" t="n">
        <v>110</v>
      </c>
      <c r="C931" t="inlineStr">
        <is>
          <t xml:space="preserve">CONCLUIDO	</t>
        </is>
      </c>
      <c r="D931" t="n">
        <v>3.7112</v>
      </c>
      <c r="E931" t="n">
        <v>26.95</v>
      </c>
      <c r="F931" t="n">
        <v>23.95</v>
      </c>
      <c r="G931" t="n">
        <v>159.68</v>
      </c>
      <c r="H931" t="n">
        <v>2.09</v>
      </c>
      <c r="I931" t="n">
        <v>9</v>
      </c>
      <c r="J931" t="n">
        <v>266.11</v>
      </c>
      <c r="K931" t="n">
        <v>56.13</v>
      </c>
      <c r="L931" t="n">
        <v>31.25</v>
      </c>
      <c r="M931" t="n">
        <v>7</v>
      </c>
      <c r="N931" t="n">
        <v>68.73999999999999</v>
      </c>
      <c r="O931" t="n">
        <v>33054.88</v>
      </c>
      <c r="P931" t="n">
        <v>340.34</v>
      </c>
      <c r="Q931" t="n">
        <v>452.57</v>
      </c>
      <c r="R931" t="n">
        <v>69.63</v>
      </c>
      <c r="S931" t="n">
        <v>57.64</v>
      </c>
      <c r="T931" t="n">
        <v>3909.73</v>
      </c>
      <c r="U931" t="n">
        <v>0.83</v>
      </c>
      <c r="V931" t="n">
        <v>0.89</v>
      </c>
      <c r="W931" t="n">
        <v>6.81</v>
      </c>
      <c r="X931" t="n">
        <v>0.23</v>
      </c>
      <c r="Y931" t="n">
        <v>1</v>
      </c>
      <c r="Z931" t="n">
        <v>10</v>
      </c>
    </row>
    <row r="932">
      <c r="A932" t="n">
        <v>122</v>
      </c>
      <c r="B932" t="n">
        <v>110</v>
      </c>
      <c r="C932" t="inlineStr">
        <is>
          <t xml:space="preserve">CONCLUIDO	</t>
        </is>
      </c>
      <c r="D932" t="n">
        <v>3.7115</v>
      </c>
      <c r="E932" t="n">
        <v>26.94</v>
      </c>
      <c r="F932" t="n">
        <v>23.95</v>
      </c>
      <c r="G932" t="n">
        <v>159.67</v>
      </c>
      <c r="H932" t="n">
        <v>2.1</v>
      </c>
      <c r="I932" t="n">
        <v>9</v>
      </c>
      <c r="J932" t="n">
        <v>266.59</v>
      </c>
      <c r="K932" t="n">
        <v>56.13</v>
      </c>
      <c r="L932" t="n">
        <v>31.5</v>
      </c>
      <c r="M932" t="n">
        <v>7</v>
      </c>
      <c r="N932" t="n">
        <v>68.95999999999999</v>
      </c>
      <c r="O932" t="n">
        <v>33113.03</v>
      </c>
      <c r="P932" t="n">
        <v>340.77</v>
      </c>
      <c r="Q932" t="n">
        <v>452.61</v>
      </c>
      <c r="R932" t="n">
        <v>69.58</v>
      </c>
      <c r="S932" t="n">
        <v>57.64</v>
      </c>
      <c r="T932" t="n">
        <v>3882.17</v>
      </c>
      <c r="U932" t="n">
        <v>0.83</v>
      </c>
      <c r="V932" t="n">
        <v>0.89</v>
      </c>
      <c r="W932" t="n">
        <v>6.81</v>
      </c>
      <c r="X932" t="n">
        <v>0.23</v>
      </c>
      <c r="Y932" t="n">
        <v>1</v>
      </c>
      <c r="Z932" t="n">
        <v>10</v>
      </c>
    </row>
    <row r="933">
      <c r="A933" t="n">
        <v>123</v>
      </c>
      <c r="B933" t="n">
        <v>110</v>
      </c>
      <c r="C933" t="inlineStr">
        <is>
          <t xml:space="preserve">CONCLUIDO	</t>
        </is>
      </c>
      <c r="D933" t="n">
        <v>3.7122</v>
      </c>
      <c r="E933" t="n">
        <v>26.94</v>
      </c>
      <c r="F933" t="n">
        <v>23.95</v>
      </c>
      <c r="G933" t="n">
        <v>159.64</v>
      </c>
      <c r="H933" t="n">
        <v>2.12</v>
      </c>
      <c r="I933" t="n">
        <v>9</v>
      </c>
      <c r="J933" t="n">
        <v>267.06</v>
      </c>
      <c r="K933" t="n">
        <v>56.13</v>
      </c>
      <c r="L933" t="n">
        <v>31.75</v>
      </c>
      <c r="M933" t="n">
        <v>7</v>
      </c>
      <c r="N933" t="n">
        <v>69.18000000000001</v>
      </c>
      <c r="O933" t="n">
        <v>33171.26</v>
      </c>
      <c r="P933" t="n">
        <v>340.8</v>
      </c>
      <c r="Q933" t="n">
        <v>452.57</v>
      </c>
      <c r="R933" t="n">
        <v>69.55</v>
      </c>
      <c r="S933" t="n">
        <v>57.64</v>
      </c>
      <c r="T933" t="n">
        <v>3868.1</v>
      </c>
      <c r="U933" t="n">
        <v>0.83</v>
      </c>
      <c r="V933" t="n">
        <v>0.89</v>
      </c>
      <c r="W933" t="n">
        <v>6.81</v>
      </c>
      <c r="X933" t="n">
        <v>0.22</v>
      </c>
      <c r="Y933" t="n">
        <v>1</v>
      </c>
      <c r="Z933" t="n">
        <v>10</v>
      </c>
    </row>
    <row r="934">
      <c r="A934" t="n">
        <v>124</v>
      </c>
      <c r="B934" t="n">
        <v>110</v>
      </c>
      <c r="C934" t="inlineStr">
        <is>
          <t xml:space="preserve">CONCLUIDO	</t>
        </is>
      </c>
      <c r="D934" t="n">
        <v>3.7127</v>
      </c>
      <c r="E934" t="n">
        <v>26.93</v>
      </c>
      <c r="F934" t="n">
        <v>23.94</v>
      </c>
      <c r="G934" t="n">
        <v>159.61</v>
      </c>
      <c r="H934" t="n">
        <v>2.13</v>
      </c>
      <c r="I934" t="n">
        <v>9</v>
      </c>
      <c r="J934" t="n">
        <v>267.53</v>
      </c>
      <c r="K934" t="n">
        <v>56.13</v>
      </c>
      <c r="L934" t="n">
        <v>32</v>
      </c>
      <c r="M934" t="n">
        <v>7</v>
      </c>
      <c r="N934" t="n">
        <v>69.40000000000001</v>
      </c>
      <c r="O934" t="n">
        <v>33229.58</v>
      </c>
      <c r="P934" t="n">
        <v>340.86</v>
      </c>
      <c r="Q934" t="n">
        <v>452.57</v>
      </c>
      <c r="R934" t="n">
        <v>69.5</v>
      </c>
      <c r="S934" t="n">
        <v>57.64</v>
      </c>
      <c r="T934" t="n">
        <v>3845.14</v>
      </c>
      <c r="U934" t="n">
        <v>0.83</v>
      </c>
      <c r="V934" t="n">
        <v>0.89</v>
      </c>
      <c r="W934" t="n">
        <v>6.8</v>
      </c>
      <c r="X934" t="n">
        <v>0.22</v>
      </c>
      <c r="Y934" t="n">
        <v>1</v>
      </c>
      <c r="Z934" t="n">
        <v>10</v>
      </c>
    </row>
    <row r="935">
      <c r="A935" t="n">
        <v>125</v>
      </c>
      <c r="B935" t="n">
        <v>110</v>
      </c>
      <c r="C935" t="inlineStr">
        <is>
          <t xml:space="preserve">CONCLUIDO	</t>
        </is>
      </c>
      <c r="D935" t="n">
        <v>3.7107</v>
      </c>
      <c r="E935" t="n">
        <v>26.95</v>
      </c>
      <c r="F935" t="n">
        <v>23.96</v>
      </c>
      <c r="G935" t="n">
        <v>159.71</v>
      </c>
      <c r="H935" t="n">
        <v>2.14</v>
      </c>
      <c r="I935" t="n">
        <v>9</v>
      </c>
      <c r="J935" t="n">
        <v>268</v>
      </c>
      <c r="K935" t="n">
        <v>56.13</v>
      </c>
      <c r="L935" t="n">
        <v>32.25</v>
      </c>
      <c r="M935" t="n">
        <v>7</v>
      </c>
      <c r="N935" t="n">
        <v>69.63</v>
      </c>
      <c r="O935" t="n">
        <v>33287.98</v>
      </c>
      <c r="P935" t="n">
        <v>341.13</v>
      </c>
      <c r="Q935" t="n">
        <v>452.56</v>
      </c>
      <c r="R935" t="n">
        <v>69.90000000000001</v>
      </c>
      <c r="S935" t="n">
        <v>57.64</v>
      </c>
      <c r="T935" t="n">
        <v>4044.44</v>
      </c>
      <c r="U935" t="n">
        <v>0.82</v>
      </c>
      <c r="V935" t="n">
        <v>0.89</v>
      </c>
      <c r="W935" t="n">
        <v>6.81</v>
      </c>
      <c r="X935" t="n">
        <v>0.23</v>
      </c>
      <c r="Y935" t="n">
        <v>1</v>
      </c>
      <c r="Z935" t="n">
        <v>10</v>
      </c>
    </row>
    <row r="936">
      <c r="A936" t="n">
        <v>126</v>
      </c>
      <c r="B936" t="n">
        <v>110</v>
      </c>
      <c r="C936" t="inlineStr">
        <is>
          <t xml:space="preserve">CONCLUIDO	</t>
        </is>
      </c>
      <c r="D936" t="n">
        <v>3.71</v>
      </c>
      <c r="E936" t="n">
        <v>26.95</v>
      </c>
      <c r="F936" t="n">
        <v>23.96</v>
      </c>
      <c r="G936" t="n">
        <v>159.74</v>
      </c>
      <c r="H936" t="n">
        <v>2.15</v>
      </c>
      <c r="I936" t="n">
        <v>9</v>
      </c>
      <c r="J936" t="n">
        <v>268.48</v>
      </c>
      <c r="K936" t="n">
        <v>56.13</v>
      </c>
      <c r="L936" t="n">
        <v>32.5</v>
      </c>
      <c r="M936" t="n">
        <v>7</v>
      </c>
      <c r="N936" t="n">
        <v>69.84999999999999</v>
      </c>
      <c r="O936" t="n">
        <v>33346.47</v>
      </c>
      <c r="P936" t="n">
        <v>340.95</v>
      </c>
      <c r="Q936" t="n">
        <v>452.56</v>
      </c>
      <c r="R936" t="n">
        <v>70.09</v>
      </c>
      <c r="S936" t="n">
        <v>57.64</v>
      </c>
      <c r="T936" t="n">
        <v>4140.4</v>
      </c>
      <c r="U936" t="n">
        <v>0.82</v>
      </c>
      <c r="V936" t="n">
        <v>0.88</v>
      </c>
      <c r="W936" t="n">
        <v>6.81</v>
      </c>
      <c r="X936" t="n">
        <v>0.24</v>
      </c>
      <c r="Y936" t="n">
        <v>1</v>
      </c>
      <c r="Z936" t="n">
        <v>10</v>
      </c>
    </row>
    <row r="937">
      <c r="A937" t="n">
        <v>127</v>
      </c>
      <c r="B937" t="n">
        <v>110</v>
      </c>
      <c r="C937" t="inlineStr">
        <is>
          <t xml:space="preserve">CONCLUIDO	</t>
        </is>
      </c>
      <c r="D937" t="n">
        <v>3.7104</v>
      </c>
      <c r="E937" t="n">
        <v>26.95</v>
      </c>
      <c r="F937" t="n">
        <v>23.96</v>
      </c>
      <c r="G937" t="n">
        <v>159.72</v>
      </c>
      <c r="H937" t="n">
        <v>2.17</v>
      </c>
      <c r="I937" t="n">
        <v>9</v>
      </c>
      <c r="J937" t="n">
        <v>268.95</v>
      </c>
      <c r="K937" t="n">
        <v>56.13</v>
      </c>
      <c r="L937" t="n">
        <v>32.75</v>
      </c>
      <c r="M937" t="n">
        <v>7</v>
      </c>
      <c r="N937" t="n">
        <v>70.08</v>
      </c>
      <c r="O937" t="n">
        <v>33405.04</v>
      </c>
      <c r="P937" t="n">
        <v>341.02</v>
      </c>
      <c r="Q937" t="n">
        <v>452.58</v>
      </c>
      <c r="R937" t="n">
        <v>69.98999999999999</v>
      </c>
      <c r="S937" t="n">
        <v>57.64</v>
      </c>
      <c r="T937" t="n">
        <v>4088.35</v>
      </c>
      <c r="U937" t="n">
        <v>0.82</v>
      </c>
      <c r="V937" t="n">
        <v>0.88</v>
      </c>
      <c r="W937" t="n">
        <v>6.81</v>
      </c>
      <c r="X937" t="n">
        <v>0.23</v>
      </c>
      <c r="Y937" t="n">
        <v>1</v>
      </c>
      <c r="Z937" t="n">
        <v>10</v>
      </c>
    </row>
    <row r="938">
      <c r="A938" t="n">
        <v>128</v>
      </c>
      <c r="B938" t="n">
        <v>110</v>
      </c>
      <c r="C938" t="inlineStr">
        <is>
          <t xml:space="preserve">CONCLUIDO	</t>
        </is>
      </c>
      <c r="D938" t="n">
        <v>3.7116</v>
      </c>
      <c r="E938" t="n">
        <v>26.94</v>
      </c>
      <c r="F938" t="n">
        <v>23.95</v>
      </c>
      <c r="G938" t="n">
        <v>159.66</v>
      </c>
      <c r="H938" t="n">
        <v>2.18</v>
      </c>
      <c r="I938" t="n">
        <v>9</v>
      </c>
      <c r="J938" t="n">
        <v>269.43</v>
      </c>
      <c r="K938" t="n">
        <v>56.13</v>
      </c>
      <c r="L938" t="n">
        <v>33</v>
      </c>
      <c r="M938" t="n">
        <v>7</v>
      </c>
      <c r="N938" t="n">
        <v>70.3</v>
      </c>
      <c r="O938" t="n">
        <v>33463.7</v>
      </c>
      <c r="P938" t="n">
        <v>340.6</v>
      </c>
      <c r="Q938" t="n">
        <v>452.55</v>
      </c>
      <c r="R938" t="n">
        <v>69.7</v>
      </c>
      <c r="S938" t="n">
        <v>57.64</v>
      </c>
      <c r="T938" t="n">
        <v>3942.07</v>
      </c>
      <c r="U938" t="n">
        <v>0.83</v>
      </c>
      <c r="V938" t="n">
        <v>0.89</v>
      </c>
      <c r="W938" t="n">
        <v>6.81</v>
      </c>
      <c r="X938" t="n">
        <v>0.23</v>
      </c>
      <c r="Y938" t="n">
        <v>1</v>
      </c>
      <c r="Z938" t="n">
        <v>10</v>
      </c>
    </row>
    <row r="939">
      <c r="A939" t="n">
        <v>129</v>
      </c>
      <c r="B939" t="n">
        <v>110</v>
      </c>
      <c r="C939" t="inlineStr">
        <is>
          <t xml:space="preserve">CONCLUIDO	</t>
        </is>
      </c>
      <c r="D939" t="n">
        <v>3.7122</v>
      </c>
      <c r="E939" t="n">
        <v>26.94</v>
      </c>
      <c r="F939" t="n">
        <v>23.95</v>
      </c>
      <c r="G939" t="n">
        <v>159.64</v>
      </c>
      <c r="H939" t="n">
        <v>2.19</v>
      </c>
      <c r="I939" t="n">
        <v>9</v>
      </c>
      <c r="J939" t="n">
        <v>269.9</v>
      </c>
      <c r="K939" t="n">
        <v>56.13</v>
      </c>
      <c r="L939" t="n">
        <v>33.25</v>
      </c>
      <c r="M939" t="n">
        <v>7</v>
      </c>
      <c r="N939" t="n">
        <v>70.53</v>
      </c>
      <c r="O939" t="n">
        <v>33522.45</v>
      </c>
      <c r="P939" t="n">
        <v>339.73</v>
      </c>
      <c r="Q939" t="n">
        <v>452.6</v>
      </c>
      <c r="R939" t="n">
        <v>69.54000000000001</v>
      </c>
      <c r="S939" t="n">
        <v>57.64</v>
      </c>
      <c r="T939" t="n">
        <v>3864.55</v>
      </c>
      <c r="U939" t="n">
        <v>0.83</v>
      </c>
      <c r="V939" t="n">
        <v>0.89</v>
      </c>
      <c r="W939" t="n">
        <v>6.81</v>
      </c>
      <c r="X939" t="n">
        <v>0.22</v>
      </c>
      <c r="Y939" t="n">
        <v>1</v>
      </c>
      <c r="Z939" t="n">
        <v>10</v>
      </c>
    </row>
    <row r="940">
      <c r="A940" t="n">
        <v>130</v>
      </c>
      <c r="B940" t="n">
        <v>110</v>
      </c>
      <c r="C940" t="inlineStr">
        <is>
          <t xml:space="preserve">CONCLUIDO	</t>
        </is>
      </c>
      <c r="D940" t="n">
        <v>3.7112</v>
      </c>
      <c r="E940" t="n">
        <v>26.95</v>
      </c>
      <c r="F940" t="n">
        <v>23.95</v>
      </c>
      <c r="G940" t="n">
        <v>159.69</v>
      </c>
      <c r="H940" t="n">
        <v>2.21</v>
      </c>
      <c r="I940" t="n">
        <v>9</v>
      </c>
      <c r="J940" t="n">
        <v>270.38</v>
      </c>
      <c r="K940" t="n">
        <v>56.13</v>
      </c>
      <c r="L940" t="n">
        <v>33.5</v>
      </c>
      <c r="M940" t="n">
        <v>7</v>
      </c>
      <c r="N940" t="n">
        <v>70.76000000000001</v>
      </c>
      <c r="O940" t="n">
        <v>33581.28</v>
      </c>
      <c r="P940" t="n">
        <v>339.3</v>
      </c>
      <c r="Q940" t="n">
        <v>452.55</v>
      </c>
      <c r="R940" t="n">
        <v>69.79000000000001</v>
      </c>
      <c r="S940" t="n">
        <v>57.64</v>
      </c>
      <c r="T940" t="n">
        <v>3989.43</v>
      </c>
      <c r="U940" t="n">
        <v>0.83</v>
      </c>
      <c r="V940" t="n">
        <v>0.89</v>
      </c>
      <c r="W940" t="n">
        <v>6.81</v>
      </c>
      <c r="X940" t="n">
        <v>0.23</v>
      </c>
      <c r="Y940" t="n">
        <v>1</v>
      </c>
      <c r="Z940" t="n">
        <v>10</v>
      </c>
    </row>
    <row r="941">
      <c r="A941" t="n">
        <v>131</v>
      </c>
      <c r="B941" t="n">
        <v>110</v>
      </c>
      <c r="C941" t="inlineStr">
        <is>
          <t xml:space="preserve">CONCLUIDO	</t>
        </is>
      </c>
      <c r="D941" t="n">
        <v>3.7095</v>
      </c>
      <c r="E941" t="n">
        <v>26.96</v>
      </c>
      <c r="F941" t="n">
        <v>23.97</v>
      </c>
      <c r="G941" t="n">
        <v>159.77</v>
      </c>
      <c r="H941" t="n">
        <v>2.22</v>
      </c>
      <c r="I941" t="n">
        <v>9</v>
      </c>
      <c r="J941" t="n">
        <v>270.86</v>
      </c>
      <c r="K941" t="n">
        <v>56.13</v>
      </c>
      <c r="L941" t="n">
        <v>33.75</v>
      </c>
      <c r="M941" t="n">
        <v>7</v>
      </c>
      <c r="N941" t="n">
        <v>70.98</v>
      </c>
      <c r="O941" t="n">
        <v>33640.21</v>
      </c>
      <c r="P941" t="n">
        <v>339.59</v>
      </c>
      <c r="Q941" t="n">
        <v>452.55</v>
      </c>
      <c r="R941" t="n">
        <v>70.16</v>
      </c>
      <c r="S941" t="n">
        <v>57.64</v>
      </c>
      <c r="T941" t="n">
        <v>4175.36</v>
      </c>
      <c r="U941" t="n">
        <v>0.82</v>
      </c>
      <c r="V941" t="n">
        <v>0.88</v>
      </c>
      <c r="W941" t="n">
        <v>6.81</v>
      </c>
      <c r="X941" t="n">
        <v>0.24</v>
      </c>
      <c r="Y941" t="n">
        <v>1</v>
      </c>
      <c r="Z941" t="n">
        <v>10</v>
      </c>
    </row>
    <row r="942">
      <c r="A942" t="n">
        <v>132</v>
      </c>
      <c r="B942" t="n">
        <v>110</v>
      </c>
      <c r="C942" t="inlineStr">
        <is>
          <t xml:space="preserve">CONCLUIDO	</t>
        </is>
      </c>
      <c r="D942" t="n">
        <v>3.7105</v>
      </c>
      <c r="E942" t="n">
        <v>26.95</v>
      </c>
      <c r="F942" t="n">
        <v>23.96</v>
      </c>
      <c r="G942" t="n">
        <v>159.72</v>
      </c>
      <c r="H942" t="n">
        <v>2.23</v>
      </c>
      <c r="I942" t="n">
        <v>9</v>
      </c>
      <c r="J942" t="n">
        <v>271.34</v>
      </c>
      <c r="K942" t="n">
        <v>56.13</v>
      </c>
      <c r="L942" t="n">
        <v>34</v>
      </c>
      <c r="M942" t="n">
        <v>7</v>
      </c>
      <c r="N942" t="n">
        <v>71.20999999999999</v>
      </c>
      <c r="O942" t="n">
        <v>33699.21</v>
      </c>
      <c r="P942" t="n">
        <v>339.38</v>
      </c>
      <c r="Q942" t="n">
        <v>452.56</v>
      </c>
      <c r="R942" t="n">
        <v>69.91</v>
      </c>
      <c r="S942" t="n">
        <v>57.64</v>
      </c>
      <c r="T942" t="n">
        <v>4048.42</v>
      </c>
      <c r="U942" t="n">
        <v>0.82</v>
      </c>
      <c r="V942" t="n">
        <v>0.88</v>
      </c>
      <c r="W942" t="n">
        <v>6.81</v>
      </c>
      <c r="X942" t="n">
        <v>0.23</v>
      </c>
      <c r="Y942" t="n">
        <v>1</v>
      </c>
      <c r="Z942" t="n">
        <v>10</v>
      </c>
    </row>
    <row r="943">
      <c r="A943" t="n">
        <v>133</v>
      </c>
      <c r="B943" t="n">
        <v>110</v>
      </c>
      <c r="C943" t="inlineStr">
        <is>
          <t xml:space="preserve">CONCLUIDO	</t>
        </is>
      </c>
      <c r="D943" t="n">
        <v>3.7109</v>
      </c>
      <c r="E943" t="n">
        <v>26.95</v>
      </c>
      <c r="F943" t="n">
        <v>23.95</v>
      </c>
      <c r="G943" t="n">
        <v>159.7</v>
      </c>
      <c r="H943" t="n">
        <v>2.24</v>
      </c>
      <c r="I943" t="n">
        <v>9</v>
      </c>
      <c r="J943" t="n">
        <v>271.82</v>
      </c>
      <c r="K943" t="n">
        <v>56.13</v>
      </c>
      <c r="L943" t="n">
        <v>34.25</v>
      </c>
      <c r="M943" t="n">
        <v>7</v>
      </c>
      <c r="N943" t="n">
        <v>71.44</v>
      </c>
      <c r="O943" t="n">
        <v>33758.31</v>
      </c>
      <c r="P943" t="n">
        <v>338.63</v>
      </c>
      <c r="Q943" t="n">
        <v>452.6</v>
      </c>
      <c r="R943" t="n">
        <v>69.86</v>
      </c>
      <c r="S943" t="n">
        <v>57.64</v>
      </c>
      <c r="T943" t="n">
        <v>4025.41</v>
      </c>
      <c r="U943" t="n">
        <v>0.83</v>
      </c>
      <c r="V943" t="n">
        <v>0.89</v>
      </c>
      <c r="W943" t="n">
        <v>6.81</v>
      </c>
      <c r="X943" t="n">
        <v>0.23</v>
      </c>
      <c r="Y943" t="n">
        <v>1</v>
      </c>
      <c r="Z943" t="n">
        <v>10</v>
      </c>
    </row>
    <row r="944">
      <c r="A944" t="n">
        <v>134</v>
      </c>
      <c r="B944" t="n">
        <v>110</v>
      </c>
      <c r="C944" t="inlineStr">
        <is>
          <t xml:space="preserve">CONCLUIDO	</t>
        </is>
      </c>
      <c r="D944" t="n">
        <v>3.7105</v>
      </c>
      <c r="E944" t="n">
        <v>26.95</v>
      </c>
      <c r="F944" t="n">
        <v>23.96</v>
      </c>
      <c r="G944" t="n">
        <v>159.72</v>
      </c>
      <c r="H944" t="n">
        <v>2.26</v>
      </c>
      <c r="I944" t="n">
        <v>9</v>
      </c>
      <c r="J944" t="n">
        <v>272.3</v>
      </c>
      <c r="K944" t="n">
        <v>56.13</v>
      </c>
      <c r="L944" t="n">
        <v>34.5</v>
      </c>
      <c r="M944" t="n">
        <v>7</v>
      </c>
      <c r="N944" t="n">
        <v>71.67</v>
      </c>
      <c r="O944" t="n">
        <v>33817.62</v>
      </c>
      <c r="P944" t="n">
        <v>338.28</v>
      </c>
      <c r="Q944" t="n">
        <v>452.59</v>
      </c>
      <c r="R944" t="n">
        <v>69.95</v>
      </c>
      <c r="S944" t="n">
        <v>57.64</v>
      </c>
      <c r="T944" t="n">
        <v>4069.72</v>
      </c>
      <c r="U944" t="n">
        <v>0.82</v>
      </c>
      <c r="V944" t="n">
        <v>0.89</v>
      </c>
      <c r="W944" t="n">
        <v>6.81</v>
      </c>
      <c r="X944" t="n">
        <v>0.23</v>
      </c>
      <c r="Y944" t="n">
        <v>1</v>
      </c>
      <c r="Z944" t="n">
        <v>10</v>
      </c>
    </row>
    <row r="945">
      <c r="A945" t="n">
        <v>135</v>
      </c>
      <c r="B945" t="n">
        <v>110</v>
      </c>
      <c r="C945" t="inlineStr">
        <is>
          <t xml:space="preserve">CONCLUIDO	</t>
        </is>
      </c>
      <c r="D945" t="n">
        <v>3.721</v>
      </c>
      <c r="E945" t="n">
        <v>26.87</v>
      </c>
      <c r="F945" t="n">
        <v>23.92</v>
      </c>
      <c r="G945" t="n">
        <v>179.43</v>
      </c>
      <c r="H945" t="n">
        <v>2.27</v>
      </c>
      <c r="I945" t="n">
        <v>8</v>
      </c>
      <c r="J945" t="n">
        <v>272.78</v>
      </c>
      <c r="K945" t="n">
        <v>56.13</v>
      </c>
      <c r="L945" t="n">
        <v>34.75</v>
      </c>
      <c r="M945" t="n">
        <v>6</v>
      </c>
      <c r="N945" t="n">
        <v>71.90000000000001</v>
      </c>
      <c r="O945" t="n">
        <v>33876.9</v>
      </c>
      <c r="P945" t="n">
        <v>337.88</v>
      </c>
      <c r="Q945" t="n">
        <v>452.57</v>
      </c>
      <c r="R945" t="n">
        <v>68.75</v>
      </c>
      <c r="S945" t="n">
        <v>57.64</v>
      </c>
      <c r="T945" t="n">
        <v>3470.55</v>
      </c>
      <c r="U945" t="n">
        <v>0.84</v>
      </c>
      <c r="V945" t="n">
        <v>0.89</v>
      </c>
      <c r="W945" t="n">
        <v>6.81</v>
      </c>
      <c r="X945" t="n">
        <v>0.2</v>
      </c>
      <c r="Y945" t="n">
        <v>1</v>
      </c>
      <c r="Z945" t="n">
        <v>10</v>
      </c>
    </row>
    <row r="946">
      <c r="A946" t="n">
        <v>136</v>
      </c>
      <c r="B946" t="n">
        <v>110</v>
      </c>
      <c r="C946" t="inlineStr">
        <is>
          <t xml:space="preserve">CONCLUIDO	</t>
        </is>
      </c>
      <c r="D946" t="n">
        <v>3.7208</v>
      </c>
      <c r="E946" t="n">
        <v>26.88</v>
      </c>
      <c r="F946" t="n">
        <v>23.93</v>
      </c>
      <c r="G946" t="n">
        <v>179.44</v>
      </c>
      <c r="H946" t="n">
        <v>2.28</v>
      </c>
      <c r="I946" t="n">
        <v>8</v>
      </c>
      <c r="J946" t="n">
        <v>273.26</v>
      </c>
      <c r="K946" t="n">
        <v>56.13</v>
      </c>
      <c r="L946" t="n">
        <v>35</v>
      </c>
      <c r="M946" t="n">
        <v>6</v>
      </c>
      <c r="N946" t="n">
        <v>72.13</v>
      </c>
      <c r="O946" t="n">
        <v>33936.26</v>
      </c>
      <c r="P946" t="n">
        <v>338.03</v>
      </c>
      <c r="Q946" t="n">
        <v>452.56</v>
      </c>
      <c r="R946" t="n">
        <v>68.81</v>
      </c>
      <c r="S946" t="n">
        <v>57.64</v>
      </c>
      <c r="T946" t="n">
        <v>3502.99</v>
      </c>
      <c r="U946" t="n">
        <v>0.84</v>
      </c>
      <c r="V946" t="n">
        <v>0.89</v>
      </c>
      <c r="W946" t="n">
        <v>6.81</v>
      </c>
      <c r="X946" t="n">
        <v>0.2</v>
      </c>
      <c r="Y946" t="n">
        <v>1</v>
      </c>
      <c r="Z946" t="n">
        <v>10</v>
      </c>
    </row>
    <row r="947">
      <c r="A947" t="n">
        <v>137</v>
      </c>
      <c r="B947" t="n">
        <v>110</v>
      </c>
      <c r="C947" t="inlineStr">
        <is>
          <t xml:space="preserve">CONCLUIDO	</t>
        </is>
      </c>
      <c r="D947" t="n">
        <v>3.7218</v>
      </c>
      <c r="E947" t="n">
        <v>26.87</v>
      </c>
      <c r="F947" t="n">
        <v>23.92</v>
      </c>
      <c r="G947" t="n">
        <v>179.39</v>
      </c>
      <c r="H947" t="n">
        <v>2.29</v>
      </c>
      <c r="I947" t="n">
        <v>8</v>
      </c>
      <c r="J947" t="n">
        <v>273.74</v>
      </c>
      <c r="K947" t="n">
        <v>56.13</v>
      </c>
      <c r="L947" t="n">
        <v>35.25</v>
      </c>
      <c r="M947" t="n">
        <v>6</v>
      </c>
      <c r="N947" t="n">
        <v>72.37</v>
      </c>
      <c r="O947" t="n">
        <v>33995.72</v>
      </c>
      <c r="P947" t="n">
        <v>338.14</v>
      </c>
      <c r="Q947" t="n">
        <v>452.57</v>
      </c>
      <c r="R947" t="n">
        <v>68.81</v>
      </c>
      <c r="S947" t="n">
        <v>57.64</v>
      </c>
      <c r="T947" t="n">
        <v>3500.64</v>
      </c>
      <c r="U947" t="n">
        <v>0.84</v>
      </c>
      <c r="V947" t="n">
        <v>0.89</v>
      </c>
      <c r="W947" t="n">
        <v>6.8</v>
      </c>
      <c r="X947" t="n">
        <v>0.19</v>
      </c>
      <c r="Y947" t="n">
        <v>1</v>
      </c>
      <c r="Z947" t="n">
        <v>10</v>
      </c>
    </row>
    <row r="948">
      <c r="A948" t="n">
        <v>138</v>
      </c>
      <c r="B948" t="n">
        <v>110</v>
      </c>
      <c r="C948" t="inlineStr">
        <is>
          <t xml:space="preserve">CONCLUIDO	</t>
        </is>
      </c>
      <c r="D948" t="n">
        <v>3.7209</v>
      </c>
      <c r="E948" t="n">
        <v>26.88</v>
      </c>
      <c r="F948" t="n">
        <v>23.93</v>
      </c>
      <c r="G948" t="n">
        <v>179.44</v>
      </c>
      <c r="H948" t="n">
        <v>2.3</v>
      </c>
      <c r="I948" t="n">
        <v>8</v>
      </c>
      <c r="J948" t="n">
        <v>274.22</v>
      </c>
      <c r="K948" t="n">
        <v>56.13</v>
      </c>
      <c r="L948" t="n">
        <v>35.5</v>
      </c>
      <c r="M948" t="n">
        <v>6</v>
      </c>
      <c r="N948" t="n">
        <v>72.59999999999999</v>
      </c>
      <c r="O948" t="n">
        <v>34055.27</v>
      </c>
      <c r="P948" t="n">
        <v>338.51</v>
      </c>
      <c r="Q948" t="n">
        <v>452.55</v>
      </c>
      <c r="R948" t="n">
        <v>68.84</v>
      </c>
      <c r="S948" t="n">
        <v>57.64</v>
      </c>
      <c r="T948" t="n">
        <v>3517.1</v>
      </c>
      <c r="U948" t="n">
        <v>0.84</v>
      </c>
      <c r="V948" t="n">
        <v>0.89</v>
      </c>
      <c r="W948" t="n">
        <v>6.81</v>
      </c>
      <c r="X948" t="n">
        <v>0.2</v>
      </c>
      <c r="Y948" t="n">
        <v>1</v>
      </c>
      <c r="Z948" t="n">
        <v>10</v>
      </c>
    </row>
    <row r="949">
      <c r="A949" t="n">
        <v>139</v>
      </c>
      <c r="B949" t="n">
        <v>110</v>
      </c>
      <c r="C949" t="inlineStr">
        <is>
          <t xml:space="preserve">CONCLUIDO	</t>
        </is>
      </c>
      <c r="D949" t="n">
        <v>3.7227</v>
      </c>
      <c r="E949" t="n">
        <v>26.86</v>
      </c>
      <c r="F949" t="n">
        <v>23.91</v>
      </c>
      <c r="G949" t="n">
        <v>179.34</v>
      </c>
      <c r="H949" t="n">
        <v>2.32</v>
      </c>
      <c r="I949" t="n">
        <v>8</v>
      </c>
      <c r="J949" t="n">
        <v>274.71</v>
      </c>
      <c r="K949" t="n">
        <v>56.13</v>
      </c>
      <c r="L949" t="n">
        <v>35.75</v>
      </c>
      <c r="M949" t="n">
        <v>6</v>
      </c>
      <c r="N949" t="n">
        <v>72.83</v>
      </c>
      <c r="O949" t="n">
        <v>34114.91</v>
      </c>
      <c r="P949" t="n">
        <v>338.64</v>
      </c>
      <c r="Q949" t="n">
        <v>452.56</v>
      </c>
      <c r="R949" t="n">
        <v>68.51000000000001</v>
      </c>
      <c r="S949" t="n">
        <v>57.64</v>
      </c>
      <c r="T949" t="n">
        <v>3352.94</v>
      </c>
      <c r="U949" t="n">
        <v>0.84</v>
      </c>
      <c r="V949" t="n">
        <v>0.89</v>
      </c>
      <c r="W949" t="n">
        <v>6.8</v>
      </c>
      <c r="X949" t="n">
        <v>0.19</v>
      </c>
      <c r="Y949" t="n">
        <v>1</v>
      </c>
      <c r="Z949" t="n">
        <v>10</v>
      </c>
    </row>
    <row r="950">
      <c r="A950" t="n">
        <v>140</v>
      </c>
      <c r="B950" t="n">
        <v>110</v>
      </c>
      <c r="C950" t="inlineStr">
        <is>
          <t xml:space="preserve">CONCLUIDO	</t>
        </is>
      </c>
      <c r="D950" t="n">
        <v>3.7213</v>
      </c>
      <c r="E950" t="n">
        <v>26.87</v>
      </c>
      <c r="F950" t="n">
        <v>23.92</v>
      </c>
      <c r="G950" t="n">
        <v>179.41</v>
      </c>
      <c r="H950" t="n">
        <v>2.33</v>
      </c>
      <c r="I950" t="n">
        <v>8</v>
      </c>
      <c r="J950" t="n">
        <v>275.19</v>
      </c>
      <c r="K950" t="n">
        <v>56.13</v>
      </c>
      <c r="L950" t="n">
        <v>36</v>
      </c>
      <c r="M950" t="n">
        <v>6</v>
      </c>
      <c r="N950" t="n">
        <v>73.06999999999999</v>
      </c>
      <c r="O950" t="n">
        <v>34174.63</v>
      </c>
      <c r="P950" t="n">
        <v>338.75</v>
      </c>
      <c r="Q950" t="n">
        <v>452.58</v>
      </c>
      <c r="R950" t="n">
        <v>68.95999999999999</v>
      </c>
      <c r="S950" t="n">
        <v>57.64</v>
      </c>
      <c r="T950" t="n">
        <v>3580.46</v>
      </c>
      <c r="U950" t="n">
        <v>0.84</v>
      </c>
      <c r="V950" t="n">
        <v>0.89</v>
      </c>
      <c r="W950" t="n">
        <v>6.8</v>
      </c>
      <c r="X950" t="n">
        <v>0.2</v>
      </c>
      <c r="Y950" t="n">
        <v>1</v>
      </c>
      <c r="Z950" t="n">
        <v>10</v>
      </c>
    </row>
    <row r="951">
      <c r="A951" t="n">
        <v>141</v>
      </c>
      <c r="B951" t="n">
        <v>110</v>
      </c>
      <c r="C951" t="inlineStr">
        <is>
          <t xml:space="preserve">CONCLUIDO	</t>
        </is>
      </c>
      <c r="D951" t="n">
        <v>3.722</v>
      </c>
      <c r="E951" t="n">
        <v>26.87</v>
      </c>
      <c r="F951" t="n">
        <v>23.92</v>
      </c>
      <c r="G951" t="n">
        <v>179.38</v>
      </c>
      <c r="H951" t="n">
        <v>2.34</v>
      </c>
      <c r="I951" t="n">
        <v>8</v>
      </c>
      <c r="J951" t="n">
        <v>275.68</v>
      </c>
      <c r="K951" t="n">
        <v>56.13</v>
      </c>
      <c r="L951" t="n">
        <v>36.25</v>
      </c>
      <c r="M951" t="n">
        <v>6</v>
      </c>
      <c r="N951" t="n">
        <v>73.3</v>
      </c>
      <c r="O951" t="n">
        <v>34234.45</v>
      </c>
      <c r="P951" t="n">
        <v>339.02</v>
      </c>
      <c r="Q951" t="n">
        <v>452.59</v>
      </c>
      <c r="R951" t="n">
        <v>68.59999999999999</v>
      </c>
      <c r="S951" t="n">
        <v>57.64</v>
      </c>
      <c r="T951" t="n">
        <v>3396.05</v>
      </c>
      <c r="U951" t="n">
        <v>0.84</v>
      </c>
      <c r="V951" t="n">
        <v>0.89</v>
      </c>
      <c r="W951" t="n">
        <v>6.81</v>
      </c>
      <c r="X951" t="n">
        <v>0.19</v>
      </c>
      <c r="Y951" t="n">
        <v>1</v>
      </c>
      <c r="Z951" t="n">
        <v>10</v>
      </c>
    </row>
    <row r="952">
      <c r="A952" t="n">
        <v>142</v>
      </c>
      <c r="B952" t="n">
        <v>110</v>
      </c>
      <c r="C952" t="inlineStr">
        <is>
          <t xml:space="preserve">CONCLUIDO	</t>
        </is>
      </c>
      <c r="D952" t="n">
        <v>3.7227</v>
      </c>
      <c r="E952" t="n">
        <v>26.86</v>
      </c>
      <c r="F952" t="n">
        <v>23.91</v>
      </c>
      <c r="G952" t="n">
        <v>179.34</v>
      </c>
      <c r="H952" t="n">
        <v>2.35</v>
      </c>
      <c r="I952" t="n">
        <v>8</v>
      </c>
      <c r="J952" t="n">
        <v>276.16</v>
      </c>
      <c r="K952" t="n">
        <v>56.13</v>
      </c>
      <c r="L952" t="n">
        <v>36.5</v>
      </c>
      <c r="M952" t="n">
        <v>6</v>
      </c>
      <c r="N952" t="n">
        <v>73.54000000000001</v>
      </c>
      <c r="O952" t="n">
        <v>34294.37</v>
      </c>
      <c r="P952" t="n">
        <v>338.79</v>
      </c>
      <c r="Q952" t="n">
        <v>452.55</v>
      </c>
      <c r="R952" t="n">
        <v>68.47</v>
      </c>
      <c r="S952" t="n">
        <v>57.64</v>
      </c>
      <c r="T952" t="n">
        <v>3331.41</v>
      </c>
      <c r="U952" t="n">
        <v>0.84</v>
      </c>
      <c r="V952" t="n">
        <v>0.89</v>
      </c>
      <c r="W952" t="n">
        <v>6.81</v>
      </c>
      <c r="X952" t="n">
        <v>0.19</v>
      </c>
      <c r="Y952" t="n">
        <v>1</v>
      </c>
      <c r="Z952" t="n">
        <v>10</v>
      </c>
    </row>
    <row r="953">
      <c r="A953" t="n">
        <v>143</v>
      </c>
      <c r="B953" t="n">
        <v>110</v>
      </c>
      <c r="C953" t="inlineStr">
        <is>
          <t xml:space="preserve">CONCLUIDO	</t>
        </is>
      </c>
      <c r="D953" t="n">
        <v>3.7222</v>
      </c>
      <c r="E953" t="n">
        <v>26.87</v>
      </c>
      <c r="F953" t="n">
        <v>23.91</v>
      </c>
      <c r="G953" t="n">
        <v>179.36</v>
      </c>
      <c r="H953" t="n">
        <v>2.36</v>
      </c>
      <c r="I953" t="n">
        <v>8</v>
      </c>
      <c r="J953" t="n">
        <v>276.65</v>
      </c>
      <c r="K953" t="n">
        <v>56.13</v>
      </c>
      <c r="L953" t="n">
        <v>36.75</v>
      </c>
      <c r="M953" t="n">
        <v>6</v>
      </c>
      <c r="N953" t="n">
        <v>73.77</v>
      </c>
      <c r="O953" t="n">
        <v>34354.37</v>
      </c>
      <c r="P953" t="n">
        <v>338.98</v>
      </c>
      <c r="Q953" t="n">
        <v>452.64</v>
      </c>
      <c r="R953" t="n">
        <v>68.53</v>
      </c>
      <c r="S953" t="n">
        <v>57.64</v>
      </c>
      <c r="T953" t="n">
        <v>3364.26</v>
      </c>
      <c r="U953" t="n">
        <v>0.84</v>
      </c>
      <c r="V953" t="n">
        <v>0.89</v>
      </c>
      <c r="W953" t="n">
        <v>6.81</v>
      </c>
      <c r="X953" t="n">
        <v>0.19</v>
      </c>
      <c r="Y953" t="n">
        <v>1</v>
      </c>
      <c r="Z953" t="n">
        <v>10</v>
      </c>
    </row>
    <row r="954">
      <c r="A954" t="n">
        <v>144</v>
      </c>
      <c r="B954" t="n">
        <v>110</v>
      </c>
      <c r="C954" t="inlineStr">
        <is>
          <t xml:space="preserve">CONCLUIDO	</t>
        </is>
      </c>
      <c r="D954" t="n">
        <v>3.7223</v>
      </c>
      <c r="E954" t="n">
        <v>26.87</v>
      </c>
      <c r="F954" t="n">
        <v>23.91</v>
      </c>
      <c r="G954" t="n">
        <v>179.36</v>
      </c>
      <c r="H954" t="n">
        <v>2.38</v>
      </c>
      <c r="I954" t="n">
        <v>8</v>
      </c>
      <c r="J954" t="n">
        <v>277.14</v>
      </c>
      <c r="K954" t="n">
        <v>56.13</v>
      </c>
      <c r="L954" t="n">
        <v>37</v>
      </c>
      <c r="M954" t="n">
        <v>6</v>
      </c>
      <c r="N954" t="n">
        <v>74.01000000000001</v>
      </c>
      <c r="O954" t="n">
        <v>34414.47</v>
      </c>
      <c r="P954" t="n">
        <v>339.12</v>
      </c>
      <c r="Q954" t="n">
        <v>452.58</v>
      </c>
      <c r="R954" t="n">
        <v>68.62</v>
      </c>
      <c r="S954" t="n">
        <v>57.64</v>
      </c>
      <c r="T954" t="n">
        <v>3409.34</v>
      </c>
      <c r="U954" t="n">
        <v>0.84</v>
      </c>
      <c r="V954" t="n">
        <v>0.89</v>
      </c>
      <c r="W954" t="n">
        <v>6.8</v>
      </c>
      <c r="X954" t="n">
        <v>0.19</v>
      </c>
      <c r="Y954" t="n">
        <v>1</v>
      </c>
      <c r="Z954" t="n">
        <v>10</v>
      </c>
    </row>
    <row r="955">
      <c r="A955" t="n">
        <v>145</v>
      </c>
      <c r="B955" t="n">
        <v>110</v>
      </c>
      <c r="C955" t="inlineStr">
        <is>
          <t xml:space="preserve">CONCLUIDO	</t>
        </is>
      </c>
      <c r="D955" t="n">
        <v>3.7214</v>
      </c>
      <c r="E955" t="n">
        <v>26.87</v>
      </c>
      <c r="F955" t="n">
        <v>23.92</v>
      </c>
      <c r="G955" t="n">
        <v>179.41</v>
      </c>
      <c r="H955" t="n">
        <v>2.39</v>
      </c>
      <c r="I955" t="n">
        <v>8</v>
      </c>
      <c r="J955" t="n">
        <v>277.63</v>
      </c>
      <c r="K955" t="n">
        <v>56.13</v>
      </c>
      <c r="L955" t="n">
        <v>37.25</v>
      </c>
      <c r="M955" t="n">
        <v>6</v>
      </c>
      <c r="N955" t="n">
        <v>74.25</v>
      </c>
      <c r="O955" t="n">
        <v>34474.66</v>
      </c>
      <c r="P955" t="n">
        <v>338.92</v>
      </c>
      <c r="Q955" t="n">
        <v>452.55</v>
      </c>
      <c r="R955" t="n">
        <v>68.70999999999999</v>
      </c>
      <c r="S955" t="n">
        <v>57.64</v>
      </c>
      <c r="T955" t="n">
        <v>3452.11</v>
      </c>
      <c r="U955" t="n">
        <v>0.84</v>
      </c>
      <c r="V955" t="n">
        <v>0.89</v>
      </c>
      <c r="W955" t="n">
        <v>6.81</v>
      </c>
      <c r="X955" t="n">
        <v>0.2</v>
      </c>
      <c r="Y955" t="n">
        <v>1</v>
      </c>
      <c r="Z955" t="n">
        <v>10</v>
      </c>
    </row>
    <row r="956">
      <c r="A956" t="n">
        <v>146</v>
      </c>
      <c r="B956" t="n">
        <v>110</v>
      </c>
      <c r="C956" t="inlineStr">
        <is>
          <t xml:space="preserve">CONCLUIDO	</t>
        </is>
      </c>
      <c r="D956" t="n">
        <v>3.7216</v>
      </c>
      <c r="E956" t="n">
        <v>26.87</v>
      </c>
      <c r="F956" t="n">
        <v>23.92</v>
      </c>
      <c r="G956" t="n">
        <v>179.4</v>
      </c>
      <c r="H956" t="n">
        <v>2.4</v>
      </c>
      <c r="I956" t="n">
        <v>8</v>
      </c>
      <c r="J956" t="n">
        <v>278.11</v>
      </c>
      <c r="K956" t="n">
        <v>56.13</v>
      </c>
      <c r="L956" t="n">
        <v>37.5</v>
      </c>
      <c r="M956" t="n">
        <v>6</v>
      </c>
      <c r="N956" t="n">
        <v>74.48999999999999</v>
      </c>
      <c r="O956" t="n">
        <v>34534.94</v>
      </c>
      <c r="P956" t="n">
        <v>338.86</v>
      </c>
      <c r="Q956" t="n">
        <v>452.55</v>
      </c>
      <c r="R956" t="n">
        <v>68.64</v>
      </c>
      <c r="S956" t="n">
        <v>57.64</v>
      </c>
      <c r="T956" t="n">
        <v>3417.52</v>
      </c>
      <c r="U956" t="n">
        <v>0.84</v>
      </c>
      <c r="V956" t="n">
        <v>0.89</v>
      </c>
      <c r="W956" t="n">
        <v>6.81</v>
      </c>
      <c r="X956" t="n">
        <v>0.2</v>
      </c>
      <c r="Y956" t="n">
        <v>1</v>
      </c>
      <c r="Z956" t="n">
        <v>10</v>
      </c>
    </row>
    <row r="957">
      <c r="A957" t="n">
        <v>147</v>
      </c>
      <c r="B957" t="n">
        <v>110</v>
      </c>
      <c r="C957" t="inlineStr">
        <is>
          <t xml:space="preserve">CONCLUIDO	</t>
        </is>
      </c>
      <c r="D957" t="n">
        <v>3.7219</v>
      </c>
      <c r="E957" t="n">
        <v>26.87</v>
      </c>
      <c r="F957" t="n">
        <v>23.92</v>
      </c>
      <c r="G957" t="n">
        <v>179.38</v>
      </c>
      <c r="H957" t="n">
        <v>2.41</v>
      </c>
      <c r="I957" t="n">
        <v>8</v>
      </c>
      <c r="J957" t="n">
        <v>278.6</v>
      </c>
      <c r="K957" t="n">
        <v>56.13</v>
      </c>
      <c r="L957" t="n">
        <v>37.75</v>
      </c>
      <c r="M957" t="n">
        <v>6</v>
      </c>
      <c r="N957" t="n">
        <v>74.73</v>
      </c>
      <c r="O957" t="n">
        <v>34595.32</v>
      </c>
      <c r="P957" t="n">
        <v>338.07</v>
      </c>
      <c r="Q957" t="n">
        <v>452.6</v>
      </c>
      <c r="R957" t="n">
        <v>68.7</v>
      </c>
      <c r="S957" t="n">
        <v>57.64</v>
      </c>
      <c r="T957" t="n">
        <v>3447.01</v>
      </c>
      <c r="U957" t="n">
        <v>0.84</v>
      </c>
      <c r="V957" t="n">
        <v>0.89</v>
      </c>
      <c r="W957" t="n">
        <v>6.81</v>
      </c>
      <c r="X957" t="n">
        <v>0.19</v>
      </c>
      <c r="Y957" t="n">
        <v>1</v>
      </c>
      <c r="Z957" t="n">
        <v>10</v>
      </c>
    </row>
    <row r="958">
      <c r="A958" t="n">
        <v>148</v>
      </c>
      <c r="B958" t="n">
        <v>110</v>
      </c>
      <c r="C958" t="inlineStr">
        <is>
          <t xml:space="preserve">CONCLUIDO	</t>
        </is>
      </c>
      <c r="D958" t="n">
        <v>3.7222</v>
      </c>
      <c r="E958" t="n">
        <v>26.87</v>
      </c>
      <c r="F958" t="n">
        <v>23.92</v>
      </c>
      <c r="G958" t="n">
        <v>179.36</v>
      </c>
      <c r="H958" t="n">
        <v>2.42</v>
      </c>
      <c r="I958" t="n">
        <v>8</v>
      </c>
      <c r="J958" t="n">
        <v>279.09</v>
      </c>
      <c r="K958" t="n">
        <v>56.13</v>
      </c>
      <c r="L958" t="n">
        <v>38</v>
      </c>
      <c r="M958" t="n">
        <v>6</v>
      </c>
      <c r="N958" t="n">
        <v>74.97</v>
      </c>
      <c r="O958" t="n">
        <v>34655.79</v>
      </c>
      <c r="P958" t="n">
        <v>337.87</v>
      </c>
      <c r="Q958" t="n">
        <v>452.59</v>
      </c>
      <c r="R958" t="n">
        <v>68.64</v>
      </c>
      <c r="S958" t="n">
        <v>57.64</v>
      </c>
      <c r="T958" t="n">
        <v>3420.32</v>
      </c>
      <c r="U958" t="n">
        <v>0.84</v>
      </c>
      <c r="V958" t="n">
        <v>0.89</v>
      </c>
      <c r="W958" t="n">
        <v>6.8</v>
      </c>
      <c r="X958" t="n">
        <v>0.19</v>
      </c>
      <c r="Y958" t="n">
        <v>1</v>
      </c>
      <c r="Z958" t="n">
        <v>10</v>
      </c>
    </row>
    <row r="959">
      <c r="A959" t="n">
        <v>149</v>
      </c>
      <c r="B959" t="n">
        <v>110</v>
      </c>
      <c r="C959" t="inlineStr">
        <is>
          <t xml:space="preserve">CONCLUIDO	</t>
        </is>
      </c>
      <c r="D959" t="n">
        <v>3.7218</v>
      </c>
      <c r="E959" t="n">
        <v>26.87</v>
      </c>
      <c r="F959" t="n">
        <v>23.92</v>
      </c>
      <c r="G959" t="n">
        <v>179.39</v>
      </c>
      <c r="H959" t="n">
        <v>2.44</v>
      </c>
      <c r="I959" t="n">
        <v>8</v>
      </c>
      <c r="J959" t="n">
        <v>279.58</v>
      </c>
      <c r="K959" t="n">
        <v>56.13</v>
      </c>
      <c r="L959" t="n">
        <v>38.25</v>
      </c>
      <c r="M959" t="n">
        <v>6</v>
      </c>
      <c r="N959" t="n">
        <v>75.20999999999999</v>
      </c>
      <c r="O959" t="n">
        <v>34716.36</v>
      </c>
      <c r="P959" t="n">
        <v>337.44</v>
      </c>
      <c r="Q959" t="n">
        <v>452.56</v>
      </c>
      <c r="R959" t="n">
        <v>68.7</v>
      </c>
      <c r="S959" t="n">
        <v>57.64</v>
      </c>
      <c r="T959" t="n">
        <v>3445.9</v>
      </c>
      <c r="U959" t="n">
        <v>0.84</v>
      </c>
      <c r="V959" t="n">
        <v>0.89</v>
      </c>
      <c r="W959" t="n">
        <v>6.81</v>
      </c>
      <c r="X959" t="n">
        <v>0.19</v>
      </c>
      <c r="Y959" t="n">
        <v>1</v>
      </c>
      <c r="Z959" t="n">
        <v>10</v>
      </c>
    </row>
    <row r="960">
      <c r="A960" t="n">
        <v>150</v>
      </c>
      <c r="B960" t="n">
        <v>110</v>
      </c>
      <c r="C960" t="inlineStr">
        <is>
          <t xml:space="preserve">CONCLUIDO	</t>
        </is>
      </c>
      <c r="D960" t="n">
        <v>3.7202</v>
      </c>
      <c r="E960" t="n">
        <v>26.88</v>
      </c>
      <c r="F960" t="n">
        <v>23.93</v>
      </c>
      <c r="G960" t="n">
        <v>179.47</v>
      </c>
      <c r="H960" t="n">
        <v>2.45</v>
      </c>
      <c r="I960" t="n">
        <v>8</v>
      </c>
      <c r="J960" t="n">
        <v>280.08</v>
      </c>
      <c r="K960" t="n">
        <v>56.13</v>
      </c>
      <c r="L960" t="n">
        <v>38.5</v>
      </c>
      <c r="M960" t="n">
        <v>6</v>
      </c>
      <c r="N960" t="n">
        <v>75.45</v>
      </c>
      <c r="O960" t="n">
        <v>34777.02</v>
      </c>
      <c r="P960" t="n">
        <v>337.01</v>
      </c>
      <c r="Q960" t="n">
        <v>452.61</v>
      </c>
      <c r="R960" t="n">
        <v>68.98</v>
      </c>
      <c r="S960" t="n">
        <v>57.64</v>
      </c>
      <c r="T960" t="n">
        <v>3586.01</v>
      </c>
      <c r="U960" t="n">
        <v>0.84</v>
      </c>
      <c r="V960" t="n">
        <v>0.89</v>
      </c>
      <c r="W960" t="n">
        <v>6.81</v>
      </c>
      <c r="X960" t="n">
        <v>0.21</v>
      </c>
      <c r="Y960" t="n">
        <v>1</v>
      </c>
      <c r="Z960" t="n">
        <v>10</v>
      </c>
    </row>
    <row r="961">
      <c r="A961" t="n">
        <v>151</v>
      </c>
      <c r="B961" t="n">
        <v>110</v>
      </c>
      <c r="C961" t="inlineStr">
        <is>
          <t xml:space="preserve">CONCLUIDO	</t>
        </is>
      </c>
      <c r="D961" t="n">
        <v>3.7207</v>
      </c>
      <c r="E961" t="n">
        <v>26.88</v>
      </c>
      <c r="F961" t="n">
        <v>23.93</v>
      </c>
      <c r="G961" t="n">
        <v>179.45</v>
      </c>
      <c r="H961" t="n">
        <v>2.46</v>
      </c>
      <c r="I961" t="n">
        <v>8</v>
      </c>
      <c r="J961" t="n">
        <v>280.57</v>
      </c>
      <c r="K961" t="n">
        <v>56.13</v>
      </c>
      <c r="L961" t="n">
        <v>38.75</v>
      </c>
      <c r="M961" t="n">
        <v>6</v>
      </c>
      <c r="N961" t="n">
        <v>75.69</v>
      </c>
      <c r="O961" t="n">
        <v>34837.77</v>
      </c>
      <c r="P961" t="n">
        <v>336.59</v>
      </c>
      <c r="Q961" t="n">
        <v>452.55</v>
      </c>
      <c r="R961" t="n">
        <v>68.87</v>
      </c>
      <c r="S961" t="n">
        <v>57.64</v>
      </c>
      <c r="T961" t="n">
        <v>3531.81</v>
      </c>
      <c r="U961" t="n">
        <v>0.84</v>
      </c>
      <c r="V961" t="n">
        <v>0.89</v>
      </c>
      <c r="W961" t="n">
        <v>6.81</v>
      </c>
      <c r="X961" t="n">
        <v>0.2</v>
      </c>
      <c r="Y961" t="n">
        <v>1</v>
      </c>
      <c r="Z961" t="n">
        <v>10</v>
      </c>
    </row>
    <row r="962">
      <c r="A962" t="n">
        <v>152</v>
      </c>
      <c r="B962" t="n">
        <v>110</v>
      </c>
      <c r="C962" t="inlineStr">
        <is>
          <t xml:space="preserve">CONCLUIDO	</t>
        </is>
      </c>
      <c r="D962" t="n">
        <v>3.7209</v>
      </c>
      <c r="E962" t="n">
        <v>26.88</v>
      </c>
      <c r="F962" t="n">
        <v>23.92</v>
      </c>
      <c r="G962" t="n">
        <v>179.43</v>
      </c>
      <c r="H962" t="n">
        <v>2.47</v>
      </c>
      <c r="I962" t="n">
        <v>8</v>
      </c>
      <c r="J962" t="n">
        <v>281.06</v>
      </c>
      <c r="K962" t="n">
        <v>56.13</v>
      </c>
      <c r="L962" t="n">
        <v>39</v>
      </c>
      <c r="M962" t="n">
        <v>6</v>
      </c>
      <c r="N962" t="n">
        <v>75.94</v>
      </c>
      <c r="O962" t="n">
        <v>34898.63</v>
      </c>
      <c r="P962" t="n">
        <v>336.21</v>
      </c>
      <c r="Q962" t="n">
        <v>452.55</v>
      </c>
      <c r="R962" t="n">
        <v>68.92</v>
      </c>
      <c r="S962" t="n">
        <v>57.64</v>
      </c>
      <c r="T962" t="n">
        <v>3559.43</v>
      </c>
      <c r="U962" t="n">
        <v>0.84</v>
      </c>
      <c r="V962" t="n">
        <v>0.89</v>
      </c>
      <c r="W962" t="n">
        <v>6.81</v>
      </c>
      <c r="X962" t="n">
        <v>0.2</v>
      </c>
      <c r="Y962" t="n">
        <v>1</v>
      </c>
      <c r="Z962" t="n">
        <v>10</v>
      </c>
    </row>
    <row r="963">
      <c r="A963" t="n">
        <v>153</v>
      </c>
      <c r="B963" t="n">
        <v>110</v>
      </c>
      <c r="C963" t="inlineStr">
        <is>
          <t xml:space="preserve">CONCLUIDO	</t>
        </is>
      </c>
      <c r="D963" t="n">
        <v>3.7205</v>
      </c>
      <c r="E963" t="n">
        <v>26.88</v>
      </c>
      <c r="F963" t="n">
        <v>23.93</v>
      </c>
      <c r="G963" t="n">
        <v>179.46</v>
      </c>
      <c r="H963" t="n">
        <v>2.48</v>
      </c>
      <c r="I963" t="n">
        <v>8</v>
      </c>
      <c r="J963" t="n">
        <v>281.56</v>
      </c>
      <c r="K963" t="n">
        <v>56.13</v>
      </c>
      <c r="L963" t="n">
        <v>39.25</v>
      </c>
      <c r="M963" t="n">
        <v>6</v>
      </c>
      <c r="N963" t="n">
        <v>76.18000000000001</v>
      </c>
      <c r="O963" t="n">
        <v>34959.58</v>
      </c>
      <c r="P963" t="n">
        <v>334.98</v>
      </c>
      <c r="Q963" t="n">
        <v>452.56</v>
      </c>
      <c r="R963" t="n">
        <v>69</v>
      </c>
      <c r="S963" t="n">
        <v>57.64</v>
      </c>
      <c r="T963" t="n">
        <v>3597.65</v>
      </c>
      <c r="U963" t="n">
        <v>0.84</v>
      </c>
      <c r="V963" t="n">
        <v>0.89</v>
      </c>
      <c r="W963" t="n">
        <v>6.81</v>
      </c>
      <c r="X963" t="n">
        <v>0.2</v>
      </c>
      <c r="Y963" t="n">
        <v>1</v>
      </c>
      <c r="Z963" t="n">
        <v>10</v>
      </c>
    </row>
    <row r="964">
      <c r="A964" t="n">
        <v>154</v>
      </c>
      <c r="B964" t="n">
        <v>110</v>
      </c>
      <c r="C964" t="inlineStr">
        <is>
          <t xml:space="preserve">CONCLUIDO	</t>
        </is>
      </c>
      <c r="D964" t="n">
        <v>3.719</v>
      </c>
      <c r="E964" t="n">
        <v>26.89</v>
      </c>
      <c r="F964" t="n">
        <v>23.94</v>
      </c>
      <c r="G964" t="n">
        <v>179.54</v>
      </c>
      <c r="H964" t="n">
        <v>2.49</v>
      </c>
      <c r="I964" t="n">
        <v>8</v>
      </c>
      <c r="J964" t="n">
        <v>282.05</v>
      </c>
      <c r="K964" t="n">
        <v>56.13</v>
      </c>
      <c r="L964" t="n">
        <v>39.5</v>
      </c>
      <c r="M964" t="n">
        <v>6</v>
      </c>
      <c r="N964" t="n">
        <v>76.43000000000001</v>
      </c>
      <c r="O964" t="n">
        <v>35020.63</v>
      </c>
      <c r="P964" t="n">
        <v>334.12</v>
      </c>
      <c r="Q964" t="n">
        <v>452.56</v>
      </c>
      <c r="R964" t="n">
        <v>69.23</v>
      </c>
      <c r="S964" t="n">
        <v>57.64</v>
      </c>
      <c r="T964" t="n">
        <v>3714.49</v>
      </c>
      <c r="U964" t="n">
        <v>0.83</v>
      </c>
      <c r="V964" t="n">
        <v>0.89</v>
      </c>
      <c r="W964" t="n">
        <v>6.81</v>
      </c>
      <c r="X964" t="n">
        <v>0.21</v>
      </c>
      <c r="Y964" t="n">
        <v>1</v>
      </c>
      <c r="Z964" t="n">
        <v>10</v>
      </c>
    </row>
    <row r="965">
      <c r="A965" t="n">
        <v>155</v>
      </c>
      <c r="B965" t="n">
        <v>110</v>
      </c>
      <c r="C965" t="inlineStr">
        <is>
          <t xml:space="preserve">CONCLUIDO	</t>
        </is>
      </c>
      <c r="D965" t="n">
        <v>3.7293</v>
      </c>
      <c r="E965" t="n">
        <v>26.81</v>
      </c>
      <c r="F965" t="n">
        <v>23.91</v>
      </c>
      <c r="G965" t="n">
        <v>204.91</v>
      </c>
      <c r="H965" t="n">
        <v>2.5</v>
      </c>
      <c r="I965" t="n">
        <v>7</v>
      </c>
      <c r="J965" t="n">
        <v>282.55</v>
      </c>
      <c r="K965" t="n">
        <v>56.13</v>
      </c>
      <c r="L965" t="n">
        <v>39.75</v>
      </c>
      <c r="M965" t="n">
        <v>5</v>
      </c>
      <c r="N965" t="n">
        <v>76.67</v>
      </c>
      <c r="O965" t="n">
        <v>35081.77</v>
      </c>
      <c r="P965" t="n">
        <v>333.28</v>
      </c>
      <c r="Q965" t="n">
        <v>452.59</v>
      </c>
      <c r="R965" t="n">
        <v>68.3</v>
      </c>
      <c r="S965" t="n">
        <v>57.64</v>
      </c>
      <c r="T965" t="n">
        <v>3250.89</v>
      </c>
      <c r="U965" t="n">
        <v>0.84</v>
      </c>
      <c r="V965" t="n">
        <v>0.89</v>
      </c>
      <c r="W965" t="n">
        <v>6.81</v>
      </c>
      <c r="X965" t="n">
        <v>0.18</v>
      </c>
      <c r="Y965" t="n">
        <v>1</v>
      </c>
      <c r="Z965" t="n">
        <v>10</v>
      </c>
    </row>
    <row r="966">
      <c r="A966" t="n">
        <v>156</v>
      </c>
      <c r="B966" t="n">
        <v>110</v>
      </c>
      <c r="C966" t="inlineStr">
        <is>
          <t xml:space="preserve">CONCLUIDO	</t>
        </is>
      </c>
      <c r="D966" t="n">
        <v>3.7293</v>
      </c>
      <c r="E966" t="n">
        <v>26.82</v>
      </c>
      <c r="F966" t="n">
        <v>23.91</v>
      </c>
      <c r="G966" t="n">
        <v>204.91</v>
      </c>
      <c r="H966" t="n">
        <v>2.52</v>
      </c>
      <c r="I966" t="n">
        <v>7</v>
      </c>
      <c r="J966" t="n">
        <v>283.04</v>
      </c>
      <c r="K966" t="n">
        <v>56.13</v>
      </c>
      <c r="L966" t="n">
        <v>40</v>
      </c>
      <c r="M966" t="n">
        <v>5</v>
      </c>
      <c r="N966" t="n">
        <v>76.92</v>
      </c>
      <c r="O966" t="n">
        <v>35143.02</v>
      </c>
      <c r="P966" t="n">
        <v>333.85</v>
      </c>
      <c r="Q966" t="n">
        <v>452.57</v>
      </c>
      <c r="R966" t="n">
        <v>68.36</v>
      </c>
      <c r="S966" t="n">
        <v>57.64</v>
      </c>
      <c r="T966" t="n">
        <v>3281.75</v>
      </c>
      <c r="U966" t="n">
        <v>0.84</v>
      </c>
      <c r="V966" t="n">
        <v>0.89</v>
      </c>
      <c r="W966" t="n">
        <v>6.8</v>
      </c>
      <c r="X966" t="n">
        <v>0.18</v>
      </c>
      <c r="Y966" t="n">
        <v>1</v>
      </c>
      <c r="Z966" t="n">
        <v>10</v>
      </c>
    </row>
    <row r="967">
      <c r="A967" t="n">
        <v>0</v>
      </c>
      <c r="B967" t="n">
        <v>150</v>
      </c>
      <c r="C967" t="inlineStr">
        <is>
          <t xml:space="preserve">CONCLUIDO	</t>
        </is>
      </c>
      <c r="D967" t="n">
        <v>1.3716</v>
      </c>
      <c r="E967" t="n">
        <v>72.91</v>
      </c>
      <c r="F967" t="n">
        <v>40.19</v>
      </c>
      <c r="G967" t="n">
        <v>4.51</v>
      </c>
      <c r="H967" t="n">
        <v>0.06</v>
      </c>
      <c r="I967" t="n">
        <v>535</v>
      </c>
      <c r="J967" t="n">
        <v>296.65</v>
      </c>
      <c r="K967" t="n">
        <v>61.82</v>
      </c>
      <c r="L967" t="n">
        <v>1</v>
      </c>
      <c r="M967" t="n">
        <v>533</v>
      </c>
      <c r="N967" t="n">
        <v>83.83</v>
      </c>
      <c r="O967" t="n">
        <v>36821.52</v>
      </c>
      <c r="P967" t="n">
        <v>736.46</v>
      </c>
      <c r="Q967" t="n">
        <v>453.88</v>
      </c>
      <c r="R967" t="n">
        <v>599.86</v>
      </c>
      <c r="S967" t="n">
        <v>57.64</v>
      </c>
      <c r="T967" t="n">
        <v>266395.14</v>
      </c>
      <c r="U967" t="n">
        <v>0.1</v>
      </c>
      <c r="V967" t="n">
        <v>0.53</v>
      </c>
      <c r="W967" t="n">
        <v>7.7</v>
      </c>
      <c r="X967" t="n">
        <v>16.43</v>
      </c>
      <c r="Y967" t="n">
        <v>1</v>
      </c>
      <c r="Z967" t="n">
        <v>10</v>
      </c>
    </row>
    <row r="968">
      <c r="A968" t="n">
        <v>1</v>
      </c>
      <c r="B968" t="n">
        <v>150</v>
      </c>
      <c r="C968" t="inlineStr">
        <is>
          <t xml:space="preserve">CONCLUIDO	</t>
        </is>
      </c>
      <c r="D968" t="n">
        <v>1.7095</v>
      </c>
      <c r="E968" t="n">
        <v>58.5</v>
      </c>
      <c r="F968" t="n">
        <v>34.89</v>
      </c>
      <c r="G968" t="n">
        <v>5.64</v>
      </c>
      <c r="H968" t="n">
        <v>0.07000000000000001</v>
      </c>
      <c r="I968" t="n">
        <v>371</v>
      </c>
      <c r="J968" t="n">
        <v>297.17</v>
      </c>
      <c r="K968" t="n">
        <v>61.82</v>
      </c>
      <c r="L968" t="n">
        <v>1.25</v>
      </c>
      <c r="M968" t="n">
        <v>369</v>
      </c>
      <c r="N968" t="n">
        <v>84.09999999999999</v>
      </c>
      <c r="O968" t="n">
        <v>36885.7</v>
      </c>
      <c r="P968" t="n">
        <v>639.7</v>
      </c>
      <c r="Q968" t="n">
        <v>453.49</v>
      </c>
      <c r="R968" t="n">
        <v>426.65</v>
      </c>
      <c r="S968" t="n">
        <v>57.64</v>
      </c>
      <c r="T968" t="n">
        <v>180610.13</v>
      </c>
      <c r="U968" t="n">
        <v>0.14</v>
      </c>
      <c r="V968" t="n">
        <v>0.61</v>
      </c>
      <c r="W968" t="n">
        <v>7.4</v>
      </c>
      <c r="X968" t="n">
        <v>11.14</v>
      </c>
      <c r="Y968" t="n">
        <v>1</v>
      </c>
      <c r="Z968" t="n">
        <v>10</v>
      </c>
    </row>
    <row r="969">
      <c r="A969" t="n">
        <v>2</v>
      </c>
      <c r="B969" t="n">
        <v>150</v>
      </c>
      <c r="C969" t="inlineStr">
        <is>
          <t xml:space="preserve">CONCLUIDO	</t>
        </is>
      </c>
      <c r="D969" t="n">
        <v>1.9602</v>
      </c>
      <c r="E969" t="n">
        <v>51.02</v>
      </c>
      <c r="F969" t="n">
        <v>32.18</v>
      </c>
      <c r="G969" t="n">
        <v>6.78</v>
      </c>
      <c r="H969" t="n">
        <v>0.09</v>
      </c>
      <c r="I969" t="n">
        <v>285</v>
      </c>
      <c r="J969" t="n">
        <v>297.7</v>
      </c>
      <c r="K969" t="n">
        <v>61.82</v>
      </c>
      <c r="L969" t="n">
        <v>1.5</v>
      </c>
      <c r="M969" t="n">
        <v>283</v>
      </c>
      <c r="N969" t="n">
        <v>84.37</v>
      </c>
      <c r="O969" t="n">
        <v>36949.99</v>
      </c>
      <c r="P969" t="n">
        <v>590.34</v>
      </c>
      <c r="Q969" t="n">
        <v>453.31</v>
      </c>
      <c r="R969" t="n">
        <v>338.52</v>
      </c>
      <c r="S969" t="n">
        <v>57.64</v>
      </c>
      <c r="T969" t="n">
        <v>136971.42</v>
      </c>
      <c r="U969" t="n">
        <v>0.17</v>
      </c>
      <c r="V969" t="n">
        <v>0.66</v>
      </c>
      <c r="W969" t="n">
        <v>7.25</v>
      </c>
      <c r="X969" t="n">
        <v>8.44</v>
      </c>
      <c r="Y969" t="n">
        <v>1</v>
      </c>
      <c r="Z969" t="n">
        <v>10</v>
      </c>
    </row>
    <row r="970">
      <c r="A970" t="n">
        <v>3</v>
      </c>
      <c r="B970" t="n">
        <v>150</v>
      </c>
      <c r="C970" t="inlineStr">
        <is>
          <t xml:space="preserve">CONCLUIDO	</t>
        </is>
      </c>
      <c r="D970" t="n">
        <v>2.1525</v>
      </c>
      <c r="E970" t="n">
        <v>46.46</v>
      </c>
      <c r="F970" t="n">
        <v>30.57</v>
      </c>
      <c r="G970" t="n">
        <v>7.91</v>
      </c>
      <c r="H970" t="n">
        <v>0.1</v>
      </c>
      <c r="I970" t="n">
        <v>232</v>
      </c>
      <c r="J970" t="n">
        <v>298.22</v>
      </c>
      <c r="K970" t="n">
        <v>61.82</v>
      </c>
      <c r="L970" t="n">
        <v>1.75</v>
      </c>
      <c r="M970" t="n">
        <v>230</v>
      </c>
      <c r="N970" t="n">
        <v>84.65000000000001</v>
      </c>
      <c r="O970" t="n">
        <v>37014.39</v>
      </c>
      <c r="P970" t="n">
        <v>560.88</v>
      </c>
      <c r="Q970" t="n">
        <v>453.15</v>
      </c>
      <c r="R970" t="n">
        <v>285.19</v>
      </c>
      <c r="S970" t="n">
        <v>57.64</v>
      </c>
      <c r="T970" t="n">
        <v>110572.8</v>
      </c>
      <c r="U970" t="n">
        <v>0.2</v>
      </c>
      <c r="V970" t="n">
        <v>0.6899999999999999</v>
      </c>
      <c r="W970" t="n">
        <v>7.18</v>
      </c>
      <c r="X970" t="n">
        <v>6.83</v>
      </c>
      <c r="Y970" t="n">
        <v>1</v>
      </c>
      <c r="Z970" t="n">
        <v>10</v>
      </c>
    </row>
    <row r="971">
      <c r="A971" t="n">
        <v>4</v>
      </c>
      <c r="B971" t="n">
        <v>150</v>
      </c>
      <c r="C971" t="inlineStr">
        <is>
          <t xml:space="preserve">CONCLUIDO	</t>
        </is>
      </c>
      <c r="D971" t="n">
        <v>2.3063</v>
      </c>
      <c r="E971" t="n">
        <v>43.36</v>
      </c>
      <c r="F971" t="n">
        <v>29.47</v>
      </c>
      <c r="G971" t="n">
        <v>9.02</v>
      </c>
      <c r="H971" t="n">
        <v>0.12</v>
      </c>
      <c r="I971" t="n">
        <v>196</v>
      </c>
      <c r="J971" t="n">
        <v>298.74</v>
      </c>
      <c r="K971" t="n">
        <v>61.82</v>
      </c>
      <c r="L971" t="n">
        <v>2</v>
      </c>
      <c r="M971" t="n">
        <v>194</v>
      </c>
      <c r="N971" t="n">
        <v>84.92</v>
      </c>
      <c r="O971" t="n">
        <v>37078.91</v>
      </c>
      <c r="P971" t="n">
        <v>540.88</v>
      </c>
      <c r="Q971" t="n">
        <v>453.06</v>
      </c>
      <c r="R971" t="n">
        <v>249.5</v>
      </c>
      <c r="S971" t="n">
        <v>57.64</v>
      </c>
      <c r="T971" t="n">
        <v>92908.07000000001</v>
      </c>
      <c r="U971" t="n">
        <v>0.23</v>
      </c>
      <c r="V971" t="n">
        <v>0.72</v>
      </c>
      <c r="W971" t="n">
        <v>7.12</v>
      </c>
      <c r="X971" t="n">
        <v>5.74</v>
      </c>
      <c r="Y971" t="n">
        <v>1</v>
      </c>
      <c r="Z971" t="n">
        <v>10</v>
      </c>
    </row>
    <row r="972">
      <c r="A972" t="n">
        <v>5</v>
      </c>
      <c r="B972" t="n">
        <v>150</v>
      </c>
      <c r="C972" t="inlineStr">
        <is>
          <t xml:space="preserve">CONCLUIDO	</t>
        </is>
      </c>
      <c r="D972" t="n">
        <v>2.4315</v>
      </c>
      <c r="E972" t="n">
        <v>41.13</v>
      </c>
      <c r="F972" t="n">
        <v>28.69</v>
      </c>
      <c r="G972" t="n">
        <v>10.12</v>
      </c>
      <c r="H972" t="n">
        <v>0.13</v>
      </c>
      <c r="I972" t="n">
        <v>170</v>
      </c>
      <c r="J972" t="n">
        <v>299.26</v>
      </c>
      <c r="K972" t="n">
        <v>61.82</v>
      </c>
      <c r="L972" t="n">
        <v>2.25</v>
      </c>
      <c r="M972" t="n">
        <v>168</v>
      </c>
      <c r="N972" t="n">
        <v>85.19</v>
      </c>
      <c r="O972" t="n">
        <v>37143.54</v>
      </c>
      <c r="P972" t="n">
        <v>526.47</v>
      </c>
      <c r="Q972" t="n">
        <v>452.89</v>
      </c>
      <c r="R972" t="n">
        <v>224.13</v>
      </c>
      <c r="S972" t="n">
        <v>57.64</v>
      </c>
      <c r="T972" t="n">
        <v>80351.27</v>
      </c>
      <c r="U972" t="n">
        <v>0.26</v>
      </c>
      <c r="V972" t="n">
        <v>0.74</v>
      </c>
      <c r="W972" t="n">
        <v>7.07</v>
      </c>
      <c r="X972" t="n">
        <v>4.95</v>
      </c>
      <c r="Y972" t="n">
        <v>1</v>
      </c>
      <c r="Z972" t="n">
        <v>10</v>
      </c>
    </row>
    <row r="973">
      <c r="A973" t="n">
        <v>6</v>
      </c>
      <c r="B973" t="n">
        <v>150</v>
      </c>
      <c r="C973" t="inlineStr">
        <is>
          <t xml:space="preserve">CONCLUIDO	</t>
        </is>
      </c>
      <c r="D973" t="n">
        <v>2.5437</v>
      </c>
      <c r="E973" t="n">
        <v>39.31</v>
      </c>
      <c r="F973" t="n">
        <v>28.04</v>
      </c>
      <c r="G973" t="n">
        <v>11.29</v>
      </c>
      <c r="H973" t="n">
        <v>0.15</v>
      </c>
      <c r="I973" t="n">
        <v>149</v>
      </c>
      <c r="J973" t="n">
        <v>299.79</v>
      </c>
      <c r="K973" t="n">
        <v>61.82</v>
      </c>
      <c r="L973" t="n">
        <v>2.5</v>
      </c>
      <c r="M973" t="n">
        <v>147</v>
      </c>
      <c r="N973" t="n">
        <v>85.47</v>
      </c>
      <c r="O973" t="n">
        <v>37208.42</v>
      </c>
      <c r="P973" t="n">
        <v>514.62</v>
      </c>
      <c r="Q973" t="n">
        <v>453.06</v>
      </c>
      <c r="R973" t="n">
        <v>203.3</v>
      </c>
      <c r="S973" t="n">
        <v>57.64</v>
      </c>
      <c r="T973" t="n">
        <v>70043</v>
      </c>
      <c r="U973" t="n">
        <v>0.28</v>
      </c>
      <c r="V973" t="n">
        <v>0.76</v>
      </c>
      <c r="W973" t="n">
        <v>7.02</v>
      </c>
      <c r="X973" t="n">
        <v>4.3</v>
      </c>
      <c r="Y973" t="n">
        <v>1</v>
      </c>
      <c r="Z973" t="n">
        <v>10</v>
      </c>
    </row>
    <row r="974">
      <c r="A974" t="n">
        <v>7</v>
      </c>
      <c r="B974" t="n">
        <v>150</v>
      </c>
      <c r="C974" t="inlineStr">
        <is>
          <t xml:space="preserve">CONCLUIDO	</t>
        </is>
      </c>
      <c r="D974" t="n">
        <v>2.6279</v>
      </c>
      <c r="E974" t="n">
        <v>38.05</v>
      </c>
      <c r="F974" t="n">
        <v>27.61</v>
      </c>
      <c r="G974" t="n">
        <v>12.36</v>
      </c>
      <c r="H974" t="n">
        <v>0.16</v>
      </c>
      <c r="I974" t="n">
        <v>134</v>
      </c>
      <c r="J974" t="n">
        <v>300.32</v>
      </c>
      <c r="K974" t="n">
        <v>61.82</v>
      </c>
      <c r="L974" t="n">
        <v>2.75</v>
      </c>
      <c r="M974" t="n">
        <v>132</v>
      </c>
      <c r="N974" t="n">
        <v>85.73999999999999</v>
      </c>
      <c r="O974" t="n">
        <v>37273.29</v>
      </c>
      <c r="P974" t="n">
        <v>506.87</v>
      </c>
      <c r="Q974" t="n">
        <v>452.96</v>
      </c>
      <c r="R974" t="n">
        <v>188.63</v>
      </c>
      <c r="S974" t="n">
        <v>57.64</v>
      </c>
      <c r="T974" t="n">
        <v>62780.89</v>
      </c>
      <c r="U974" t="n">
        <v>0.31</v>
      </c>
      <c r="V974" t="n">
        <v>0.77</v>
      </c>
      <c r="W974" t="n">
        <v>7.01</v>
      </c>
      <c r="X974" t="n">
        <v>3.88</v>
      </c>
      <c r="Y974" t="n">
        <v>1</v>
      </c>
      <c r="Z974" t="n">
        <v>10</v>
      </c>
    </row>
    <row r="975">
      <c r="A975" t="n">
        <v>8</v>
      </c>
      <c r="B975" t="n">
        <v>150</v>
      </c>
      <c r="C975" t="inlineStr">
        <is>
          <t xml:space="preserve">CONCLUIDO	</t>
        </is>
      </c>
      <c r="D975" t="n">
        <v>2.7066</v>
      </c>
      <c r="E975" t="n">
        <v>36.95</v>
      </c>
      <c r="F975" t="n">
        <v>27.23</v>
      </c>
      <c r="G975" t="n">
        <v>13.5</v>
      </c>
      <c r="H975" t="n">
        <v>0.18</v>
      </c>
      <c r="I975" t="n">
        <v>121</v>
      </c>
      <c r="J975" t="n">
        <v>300.84</v>
      </c>
      <c r="K975" t="n">
        <v>61.82</v>
      </c>
      <c r="L975" t="n">
        <v>3</v>
      </c>
      <c r="M975" t="n">
        <v>119</v>
      </c>
      <c r="N975" t="n">
        <v>86.02</v>
      </c>
      <c r="O975" t="n">
        <v>37338.27</v>
      </c>
      <c r="P975" t="n">
        <v>499.87</v>
      </c>
      <c r="Q975" t="n">
        <v>452.92</v>
      </c>
      <c r="R975" t="n">
        <v>176.11</v>
      </c>
      <c r="S975" t="n">
        <v>57.64</v>
      </c>
      <c r="T975" t="n">
        <v>56585.64</v>
      </c>
      <c r="U975" t="n">
        <v>0.33</v>
      </c>
      <c r="V975" t="n">
        <v>0.78</v>
      </c>
      <c r="W975" t="n">
        <v>7</v>
      </c>
      <c r="X975" t="n">
        <v>3.5</v>
      </c>
      <c r="Y975" t="n">
        <v>1</v>
      </c>
      <c r="Z975" t="n">
        <v>10</v>
      </c>
    </row>
    <row r="976">
      <c r="A976" t="n">
        <v>9</v>
      </c>
      <c r="B976" t="n">
        <v>150</v>
      </c>
      <c r="C976" t="inlineStr">
        <is>
          <t xml:space="preserve">CONCLUIDO	</t>
        </is>
      </c>
      <c r="D976" t="n">
        <v>2.77</v>
      </c>
      <c r="E976" t="n">
        <v>36.1</v>
      </c>
      <c r="F976" t="n">
        <v>26.94</v>
      </c>
      <c r="G976" t="n">
        <v>14.56</v>
      </c>
      <c r="H976" t="n">
        <v>0.19</v>
      </c>
      <c r="I976" t="n">
        <v>111</v>
      </c>
      <c r="J976" t="n">
        <v>301.37</v>
      </c>
      <c r="K976" t="n">
        <v>61.82</v>
      </c>
      <c r="L976" t="n">
        <v>3.25</v>
      </c>
      <c r="M976" t="n">
        <v>109</v>
      </c>
      <c r="N976" t="n">
        <v>86.3</v>
      </c>
      <c r="O976" t="n">
        <v>37403.38</v>
      </c>
      <c r="P976" t="n">
        <v>494.55</v>
      </c>
      <c r="Q976" t="n">
        <v>452.92</v>
      </c>
      <c r="R976" t="n">
        <v>166.78</v>
      </c>
      <c r="S976" t="n">
        <v>57.64</v>
      </c>
      <c r="T976" t="n">
        <v>51974.96</v>
      </c>
      <c r="U976" t="n">
        <v>0.35</v>
      </c>
      <c r="V976" t="n">
        <v>0.79</v>
      </c>
      <c r="W976" t="n">
        <v>6.97</v>
      </c>
      <c r="X976" t="n">
        <v>3.2</v>
      </c>
      <c r="Y976" t="n">
        <v>1</v>
      </c>
      <c r="Z976" t="n">
        <v>10</v>
      </c>
    </row>
    <row r="977">
      <c r="A977" t="n">
        <v>10</v>
      </c>
      <c r="B977" t="n">
        <v>150</v>
      </c>
      <c r="C977" t="inlineStr">
        <is>
          <t xml:space="preserve">CONCLUIDO	</t>
        </is>
      </c>
      <c r="D977" t="n">
        <v>2.8303</v>
      </c>
      <c r="E977" t="n">
        <v>35.33</v>
      </c>
      <c r="F977" t="n">
        <v>26.67</v>
      </c>
      <c r="G977" t="n">
        <v>15.69</v>
      </c>
      <c r="H977" t="n">
        <v>0.21</v>
      </c>
      <c r="I977" t="n">
        <v>102</v>
      </c>
      <c r="J977" t="n">
        <v>301.9</v>
      </c>
      <c r="K977" t="n">
        <v>61.82</v>
      </c>
      <c r="L977" t="n">
        <v>3.5</v>
      </c>
      <c r="M977" t="n">
        <v>100</v>
      </c>
      <c r="N977" t="n">
        <v>86.58</v>
      </c>
      <c r="O977" t="n">
        <v>37468.6</v>
      </c>
      <c r="P977" t="n">
        <v>489.7</v>
      </c>
      <c r="Q977" t="n">
        <v>452.85</v>
      </c>
      <c r="R977" t="n">
        <v>157.89</v>
      </c>
      <c r="S977" t="n">
        <v>57.64</v>
      </c>
      <c r="T977" t="n">
        <v>47575.4</v>
      </c>
      <c r="U977" t="n">
        <v>0.37</v>
      </c>
      <c r="V977" t="n">
        <v>0.8</v>
      </c>
      <c r="W977" t="n">
        <v>6.97</v>
      </c>
      <c r="X977" t="n">
        <v>2.94</v>
      </c>
      <c r="Y977" t="n">
        <v>1</v>
      </c>
      <c r="Z977" t="n">
        <v>10</v>
      </c>
    </row>
    <row r="978">
      <c r="A978" t="n">
        <v>11</v>
      </c>
      <c r="B978" t="n">
        <v>150</v>
      </c>
      <c r="C978" t="inlineStr">
        <is>
          <t xml:space="preserve">CONCLUIDO	</t>
        </is>
      </c>
      <c r="D978" t="n">
        <v>2.8877</v>
      </c>
      <c r="E978" t="n">
        <v>34.63</v>
      </c>
      <c r="F978" t="n">
        <v>26.41</v>
      </c>
      <c r="G978" t="n">
        <v>16.86</v>
      </c>
      <c r="H978" t="n">
        <v>0.22</v>
      </c>
      <c r="I978" t="n">
        <v>94</v>
      </c>
      <c r="J978" t="n">
        <v>302.43</v>
      </c>
      <c r="K978" t="n">
        <v>61.82</v>
      </c>
      <c r="L978" t="n">
        <v>3.75</v>
      </c>
      <c r="M978" t="n">
        <v>92</v>
      </c>
      <c r="N978" t="n">
        <v>86.86</v>
      </c>
      <c r="O978" t="n">
        <v>37533.94</v>
      </c>
      <c r="P978" t="n">
        <v>485.03</v>
      </c>
      <c r="Q978" t="n">
        <v>452.81</v>
      </c>
      <c r="R978" t="n">
        <v>149.72</v>
      </c>
      <c r="S978" t="n">
        <v>57.64</v>
      </c>
      <c r="T978" t="n">
        <v>43527.75</v>
      </c>
      <c r="U978" t="n">
        <v>0.39</v>
      </c>
      <c r="V978" t="n">
        <v>0.8</v>
      </c>
      <c r="W978" t="n">
        <v>6.95</v>
      </c>
      <c r="X978" t="n">
        <v>2.68</v>
      </c>
      <c r="Y978" t="n">
        <v>1</v>
      </c>
      <c r="Z978" t="n">
        <v>10</v>
      </c>
    </row>
    <row r="979">
      <c r="A979" t="n">
        <v>12</v>
      </c>
      <c r="B979" t="n">
        <v>150</v>
      </c>
      <c r="C979" t="inlineStr">
        <is>
          <t xml:space="preserve">CONCLUIDO	</t>
        </is>
      </c>
      <c r="D979" t="n">
        <v>2.9287</v>
      </c>
      <c r="E979" t="n">
        <v>34.15</v>
      </c>
      <c r="F979" t="n">
        <v>26.26</v>
      </c>
      <c r="G979" t="n">
        <v>17.9</v>
      </c>
      <c r="H979" t="n">
        <v>0.24</v>
      </c>
      <c r="I979" t="n">
        <v>88</v>
      </c>
      <c r="J979" t="n">
        <v>302.96</v>
      </c>
      <c r="K979" t="n">
        <v>61.82</v>
      </c>
      <c r="L979" t="n">
        <v>4</v>
      </c>
      <c r="M979" t="n">
        <v>86</v>
      </c>
      <c r="N979" t="n">
        <v>87.14</v>
      </c>
      <c r="O979" t="n">
        <v>37599.4</v>
      </c>
      <c r="P979" t="n">
        <v>482.21</v>
      </c>
      <c r="Q979" t="n">
        <v>452.69</v>
      </c>
      <c r="R979" t="n">
        <v>144.42</v>
      </c>
      <c r="S979" t="n">
        <v>57.64</v>
      </c>
      <c r="T979" t="n">
        <v>40910.1</v>
      </c>
      <c r="U979" t="n">
        <v>0.4</v>
      </c>
      <c r="V979" t="n">
        <v>0.8100000000000001</v>
      </c>
      <c r="W979" t="n">
        <v>6.95</v>
      </c>
      <c r="X979" t="n">
        <v>2.53</v>
      </c>
      <c r="Y979" t="n">
        <v>1</v>
      </c>
      <c r="Z979" t="n">
        <v>10</v>
      </c>
    </row>
    <row r="980">
      <c r="A980" t="n">
        <v>13</v>
      </c>
      <c r="B980" t="n">
        <v>150</v>
      </c>
      <c r="C980" t="inlineStr">
        <is>
          <t xml:space="preserve">CONCLUIDO	</t>
        </is>
      </c>
      <c r="D980" t="n">
        <v>2.9734</v>
      </c>
      <c r="E980" t="n">
        <v>33.63</v>
      </c>
      <c r="F980" t="n">
        <v>26.08</v>
      </c>
      <c r="G980" t="n">
        <v>19.08</v>
      </c>
      <c r="H980" t="n">
        <v>0.25</v>
      </c>
      <c r="I980" t="n">
        <v>82</v>
      </c>
      <c r="J980" t="n">
        <v>303.49</v>
      </c>
      <c r="K980" t="n">
        <v>61.82</v>
      </c>
      <c r="L980" t="n">
        <v>4.25</v>
      </c>
      <c r="M980" t="n">
        <v>80</v>
      </c>
      <c r="N980" t="n">
        <v>87.42</v>
      </c>
      <c r="O980" t="n">
        <v>37664.98</v>
      </c>
      <c r="P980" t="n">
        <v>478.91</v>
      </c>
      <c r="Q980" t="n">
        <v>452.8</v>
      </c>
      <c r="R980" t="n">
        <v>138.81</v>
      </c>
      <c r="S980" t="n">
        <v>57.64</v>
      </c>
      <c r="T980" t="n">
        <v>38130.65</v>
      </c>
      <c r="U980" t="n">
        <v>0.42</v>
      </c>
      <c r="V980" t="n">
        <v>0.8100000000000001</v>
      </c>
      <c r="W980" t="n">
        <v>6.93</v>
      </c>
      <c r="X980" t="n">
        <v>2.35</v>
      </c>
      <c r="Y980" t="n">
        <v>1</v>
      </c>
      <c r="Z980" t="n">
        <v>10</v>
      </c>
    </row>
    <row r="981">
      <c r="A981" t="n">
        <v>14</v>
      </c>
      <c r="B981" t="n">
        <v>150</v>
      </c>
      <c r="C981" t="inlineStr">
        <is>
          <t xml:space="preserve">CONCLUIDO	</t>
        </is>
      </c>
      <c r="D981" t="n">
        <v>3.0108</v>
      </c>
      <c r="E981" t="n">
        <v>33.21</v>
      </c>
      <c r="F981" t="n">
        <v>25.94</v>
      </c>
      <c r="G981" t="n">
        <v>20.21</v>
      </c>
      <c r="H981" t="n">
        <v>0.26</v>
      </c>
      <c r="I981" t="n">
        <v>77</v>
      </c>
      <c r="J981" t="n">
        <v>304.03</v>
      </c>
      <c r="K981" t="n">
        <v>61.82</v>
      </c>
      <c r="L981" t="n">
        <v>4.5</v>
      </c>
      <c r="M981" t="n">
        <v>75</v>
      </c>
      <c r="N981" t="n">
        <v>87.7</v>
      </c>
      <c r="O981" t="n">
        <v>37730.68</v>
      </c>
      <c r="P981" t="n">
        <v>476.4</v>
      </c>
      <c r="Q981" t="n">
        <v>452.72</v>
      </c>
      <c r="R981" t="n">
        <v>134.44</v>
      </c>
      <c r="S981" t="n">
        <v>57.64</v>
      </c>
      <c r="T981" t="n">
        <v>35970.59</v>
      </c>
      <c r="U981" t="n">
        <v>0.43</v>
      </c>
      <c r="V981" t="n">
        <v>0.82</v>
      </c>
      <c r="W981" t="n">
        <v>6.92</v>
      </c>
      <c r="X981" t="n">
        <v>2.21</v>
      </c>
      <c r="Y981" t="n">
        <v>1</v>
      </c>
      <c r="Z981" t="n">
        <v>10</v>
      </c>
    </row>
    <row r="982">
      <c r="A982" t="n">
        <v>15</v>
      </c>
      <c r="B982" t="n">
        <v>150</v>
      </c>
      <c r="C982" t="inlineStr">
        <is>
          <t xml:space="preserve">CONCLUIDO	</t>
        </is>
      </c>
      <c r="D982" t="n">
        <v>3.0413</v>
      </c>
      <c r="E982" t="n">
        <v>32.88</v>
      </c>
      <c r="F982" t="n">
        <v>25.83</v>
      </c>
      <c r="G982" t="n">
        <v>21.23</v>
      </c>
      <c r="H982" t="n">
        <v>0.28</v>
      </c>
      <c r="I982" t="n">
        <v>73</v>
      </c>
      <c r="J982" t="n">
        <v>304.56</v>
      </c>
      <c r="K982" t="n">
        <v>61.82</v>
      </c>
      <c r="L982" t="n">
        <v>4.75</v>
      </c>
      <c r="M982" t="n">
        <v>71</v>
      </c>
      <c r="N982" t="n">
        <v>87.98999999999999</v>
      </c>
      <c r="O982" t="n">
        <v>37796.51</v>
      </c>
      <c r="P982" t="n">
        <v>474.31</v>
      </c>
      <c r="Q982" t="n">
        <v>452.77</v>
      </c>
      <c r="R982" t="n">
        <v>130.95</v>
      </c>
      <c r="S982" t="n">
        <v>57.64</v>
      </c>
      <c r="T982" t="n">
        <v>34247.17</v>
      </c>
      <c r="U982" t="n">
        <v>0.44</v>
      </c>
      <c r="V982" t="n">
        <v>0.82</v>
      </c>
      <c r="W982" t="n">
        <v>6.91</v>
      </c>
      <c r="X982" t="n">
        <v>2.1</v>
      </c>
      <c r="Y982" t="n">
        <v>1</v>
      </c>
      <c r="Z982" t="n">
        <v>10</v>
      </c>
    </row>
    <row r="983">
      <c r="A983" t="n">
        <v>16</v>
      </c>
      <c r="B983" t="n">
        <v>150</v>
      </c>
      <c r="C983" t="inlineStr">
        <is>
          <t xml:space="preserve">CONCLUIDO	</t>
        </is>
      </c>
      <c r="D983" t="n">
        <v>3.0751</v>
      </c>
      <c r="E983" t="n">
        <v>32.52</v>
      </c>
      <c r="F983" t="n">
        <v>25.69</v>
      </c>
      <c r="G983" t="n">
        <v>22.34</v>
      </c>
      <c r="H983" t="n">
        <v>0.29</v>
      </c>
      <c r="I983" t="n">
        <v>69</v>
      </c>
      <c r="J983" t="n">
        <v>305.09</v>
      </c>
      <c r="K983" t="n">
        <v>61.82</v>
      </c>
      <c r="L983" t="n">
        <v>5</v>
      </c>
      <c r="M983" t="n">
        <v>67</v>
      </c>
      <c r="N983" t="n">
        <v>88.27</v>
      </c>
      <c r="O983" t="n">
        <v>37862.45</v>
      </c>
      <c r="P983" t="n">
        <v>471.86</v>
      </c>
      <c r="Q983" t="n">
        <v>452.76</v>
      </c>
      <c r="R983" t="n">
        <v>126.19</v>
      </c>
      <c r="S983" t="n">
        <v>57.64</v>
      </c>
      <c r="T983" t="n">
        <v>31889.97</v>
      </c>
      <c r="U983" t="n">
        <v>0.46</v>
      </c>
      <c r="V983" t="n">
        <v>0.83</v>
      </c>
      <c r="W983" t="n">
        <v>6.91</v>
      </c>
      <c r="X983" t="n">
        <v>1.96</v>
      </c>
      <c r="Y983" t="n">
        <v>1</v>
      </c>
      <c r="Z983" t="n">
        <v>10</v>
      </c>
    </row>
    <row r="984">
      <c r="A984" t="n">
        <v>17</v>
      </c>
      <c r="B984" t="n">
        <v>150</v>
      </c>
      <c r="C984" t="inlineStr">
        <is>
          <t xml:space="preserve">CONCLUIDO	</t>
        </is>
      </c>
      <c r="D984" t="n">
        <v>3.1016</v>
      </c>
      <c r="E984" t="n">
        <v>32.24</v>
      </c>
      <c r="F984" t="n">
        <v>25.58</v>
      </c>
      <c r="G984" t="n">
        <v>23.25</v>
      </c>
      <c r="H984" t="n">
        <v>0.31</v>
      </c>
      <c r="I984" t="n">
        <v>66</v>
      </c>
      <c r="J984" t="n">
        <v>305.63</v>
      </c>
      <c r="K984" t="n">
        <v>61.82</v>
      </c>
      <c r="L984" t="n">
        <v>5.25</v>
      </c>
      <c r="M984" t="n">
        <v>64</v>
      </c>
      <c r="N984" t="n">
        <v>88.56</v>
      </c>
      <c r="O984" t="n">
        <v>37928.52</v>
      </c>
      <c r="P984" t="n">
        <v>469.82</v>
      </c>
      <c r="Q984" t="n">
        <v>452.76</v>
      </c>
      <c r="R984" t="n">
        <v>122.68</v>
      </c>
      <c r="S984" t="n">
        <v>57.64</v>
      </c>
      <c r="T984" t="n">
        <v>30148.49</v>
      </c>
      <c r="U984" t="n">
        <v>0.47</v>
      </c>
      <c r="V984" t="n">
        <v>0.83</v>
      </c>
      <c r="W984" t="n">
        <v>6.9</v>
      </c>
      <c r="X984" t="n">
        <v>1.85</v>
      </c>
      <c r="Y984" t="n">
        <v>1</v>
      </c>
      <c r="Z984" t="n">
        <v>10</v>
      </c>
    </row>
    <row r="985">
      <c r="A985" t="n">
        <v>18</v>
      </c>
      <c r="B985" t="n">
        <v>150</v>
      </c>
      <c r="C985" t="inlineStr">
        <is>
          <t xml:space="preserve">CONCLUIDO	</t>
        </is>
      </c>
      <c r="D985" t="n">
        <v>3.1217</v>
      </c>
      <c r="E985" t="n">
        <v>32.03</v>
      </c>
      <c r="F985" t="n">
        <v>25.54</v>
      </c>
      <c r="G985" t="n">
        <v>24.32</v>
      </c>
      <c r="H985" t="n">
        <v>0.32</v>
      </c>
      <c r="I985" t="n">
        <v>63</v>
      </c>
      <c r="J985" t="n">
        <v>306.17</v>
      </c>
      <c r="K985" t="n">
        <v>61.82</v>
      </c>
      <c r="L985" t="n">
        <v>5.5</v>
      </c>
      <c r="M985" t="n">
        <v>61</v>
      </c>
      <c r="N985" t="n">
        <v>88.84</v>
      </c>
      <c r="O985" t="n">
        <v>37994.72</v>
      </c>
      <c r="P985" t="n">
        <v>469.14</v>
      </c>
      <c r="Q985" t="n">
        <v>452.67</v>
      </c>
      <c r="R985" t="n">
        <v>121.36</v>
      </c>
      <c r="S985" t="n">
        <v>57.64</v>
      </c>
      <c r="T985" t="n">
        <v>29502.51</v>
      </c>
      <c r="U985" t="n">
        <v>0.47</v>
      </c>
      <c r="V985" t="n">
        <v>0.83</v>
      </c>
      <c r="W985" t="n">
        <v>6.9</v>
      </c>
      <c r="X985" t="n">
        <v>1.81</v>
      </c>
      <c r="Y985" t="n">
        <v>1</v>
      </c>
      <c r="Z985" t="n">
        <v>10</v>
      </c>
    </row>
    <row r="986">
      <c r="A986" t="n">
        <v>19</v>
      </c>
      <c r="B986" t="n">
        <v>150</v>
      </c>
      <c r="C986" t="inlineStr">
        <is>
          <t xml:space="preserve">CONCLUIDO	</t>
        </is>
      </c>
      <c r="D986" t="n">
        <v>3.1505</v>
      </c>
      <c r="E986" t="n">
        <v>31.74</v>
      </c>
      <c r="F986" t="n">
        <v>25.41</v>
      </c>
      <c r="G986" t="n">
        <v>25.41</v>
      </c>
      <c r="H986" t="n">
        <v>0.33</v>
      </c>
      <c r="I986" t="n">
        <v>60</v>
      </c>
      <c r="J986" t="n">
        <v>306.7</v>
      </c>
      <c r="K986" t="n">
        <v>61.82</v>
      </c>
      <c r="L986" t="n">
        <v>5.75</v>
      </c>
      <c r="M986" t="n">
        <v>58</v>
      </c>
      <c r="N986" t="n">
        <v>89.13</v>
      </c>
      <c r="O986" t="n">
        <v>38061.04</v>
      </c>
      <c r="P986" t="n">
        <v>466.79</v>
      </c>
      <c r="Q986" t="n">
        <v>452.72</v>
      </c>
      <c r="R986" t="n">
        <v>117.42</v>
      </c>
      <c r="S986" t="n">
        <v>57.64</v>
      </c>
      <c r="T986" t="n">
        <v>27547.25</v>
      </c>
      <c r="U986" t="n">
        <v>0.49</v>
      </c>
      <c r="V986" t="n">
        <v>0.83</v>
      </c>
      <c r="W986" t="n">
        <v>6.88</v>
      </c>
      <c r="X986" t="n">
        <v>1.68</v>
      </c>
      <c r="Y986" t="n">
        <v>1</v>
      </c>
      <c r="Z986" t="n">
        <v>10</v>
      </c>
    </row>
    <row r="987">
      <c r="A987" t="n">
        <v>20</v>
      </c>
      <c r="B987" t="n">
        <v>150</v>
      </c>
      <c r="C987" t="inlineStr">
        <is>
          <t xml:space="preserve">CONCLUIDO	</t>
        </is>
      </c>
      <c r="D987" t="n">
        <v>3.1738</v>
      </c>
      <c r="E987" t="n">
        <v>31.51</v>
      </c>
      <c r="F987" t="n">
        <v>25.34</v>
      </c>
      <c r="G987" t="n">
        <v>26.68</v>
      </c>
      <c r="H987" t="n">
        <v>0.35</v>
      </c>
      <c r="I987" t="n">
        <v>57</v>
      </c>
      <c r="J987" t="n">
        <v>307.24</v>
      </c>
      <c r="K987" t="n">
        <v>61.82</v>
      </c>
      <c r="L987" t="n">
        <v>6</v>
      </c>
      <c r="M987" t="n">
        <v>55</v>
      </c>
      <c r="N987" t="n">
        <v>89.42</v>
      </c>
      <c r="O987" t="n">
        <v>38127.48</v>
      </c>
      <c r="P987" t="n">
        <v>465.57</v>
      </c>
      <c r="Q987" t="n">
        <v>452.73</v>
      </c>
      <c r="R987" t="n">
        <v>115.07</v>
      </c>
      <c r="S987" t="n">
        <v>57.64</v>
      </c>
      <c r="T987" t="n">
        <v>26387.58</v>
      </c>
      <c r="U987" t="n">
        <v>0.5</v>
      </c>
      <c r="V987" t="n">
        <v>0.84</v>
      </c>
      <c r="W987" t="n">
        <v>6.89</v>
      </c>
      <c r="X987" t="n">
        <v>1.62</v>
      </c>
      <c r="Y987" t="n">
        <v>1</v>
      </c>
      <c r="Z987" t="n">
        <v>10</v>
      </c>
    </row>
    <row r="988">
      <c r="A988" t="n">
        <v>21</v>
      </c>
      <c r="B988" t="n">
        <v>150</v>
      </c>
      <c r="C988" t="inlineStr">
        <is>
          <t xml:space="preserve">CONCLUIDO	</t>
        </is>
      </c>
      <c r="D988" t="n">
        <v>3.192</v>
      </c>
      <c r="E988" t="n">
        <v>31.33</v>
      </c>
      <c r="F988" t="n">
        <v>25.28</v>
      </c>
      <c r="G988" t="n">
        <v>27.57</v>
      </c>
      <c r="H988" t="n">
        <v>0.36</v>
      </c>
      <c r="I988" t="n">
        <v>55</v>
      </c>
      <c r="J988" t="n">
        <v>307.78</v>
      </c>
      <c r="K988" t="n">
        <v>61.82</v>
      </c>
      <c r="L988" t="n">
        <v>6.25</v>
      </c>
      <c r="M988" t="n">
        <v>53</v>
      </c>
      <c r="N988" t="n">
        <v>89.70999999999999</v>
      </c>
      <c r="O988" t="n">
        <v>38194.05</v>
      </c>
      <c r="P988" t="n">
        <v>464.35</v>
      </c>
      <c r="Q988" t="n">
        <v>452.66</v>
      </c>
      <c r="R988" t="n">
        <v>112.78</v>
      </c>
      <c r="S988" t="n">
        <v>57.64</v>
      </c>
      <c r="T988" t="n">
        <v>25250.59</v>
      </c>
      <c r="U988" t="n">
        <v>0.51</v>
      </c>
      <c r="V988" t="n">
        <v>0.84</v>
      </c>
      <c r="W988" t="n">
        <v>6.88</v>
      </c>
      <c r="X988" t="n">
        <v>1.55</v>
      </c>
      <c r="Y988" t="n">
        <v>1</v>
      </c>
      <c r="Z988" t="n">
        <v>10</v>
      </c>
    </row>
    <row r="989">
      <c r="A989" t="n">
        <v>22</v>
      </c>
      <c r="B989" t="n">
        <v>150</v>
      </c>
      <c r="C989" t="inlineStr">
        <is>
          <t xml:space="preserve">CONCLUIDO	</t>
        </is>
      </c>
      <c r="D989" t="n">
        <v>3.2182</v>
      </c>
      <c r="E989" t="n">
        <v>31.07</v>
      </c>
      <c r="F989" t="n">
        <v>25.19</v>
      </c>
      <c r="G989" t="n">
        <v>29.06</v>
      </c>
      <c r="H989" t="n">
        <v>0.38</v>
      </c>
      <c r="I989" t="n">
        <v>52</v>
      </c>
      <c r="J989" t="n">
        <v>308.32</v>
      </c>
      <c r="K989" t="n">
        <v>61.82</v>
      </c>
      <c r="L989" t="n">
        <v>6.5</v>
      </c>
      <c r="M989" t="n">
        <v>50</v>
      </c>
      <c r="N989" t="n">
        <v>90</v>
      </c>
      <c r="O989" t="n">
        <v>38260.74</v>
      </c>
      <c r="P989" t="n">
        <v>462.64</v>
      </c>
      <c r="Q989" t="n">
        <v>452.6</v>
      </c>
      <c r="R989" t="n">
        <v>110.05</v>
      </c>
      <c r="S989" t="n">
        <v>57.64</v>
      </c>
      <c r="T989" t="n">
        <v>23902.08</v>
      </c>
      <c r="U989" t="n">
        <v>0.52</v>
      </c>
      <c r="V989" t="n">
        <v>0.84</v>
      </c>
      <c r="W989" t="n">
        <v>6.87</v>
      </c>
      <c r="X989" t="n">
        <v>1.46</v>
      </c>
      <c r="Y989" t="n">
        <v>1</v>
      </c>
      <c r="Z989" t="n">
        <v>10</v>
      </c>
    </row>
    <row r="990">
      <c r="A990" t="n">
        <v>23</v>
      </c>
      <c r="B990" t="n">
        <v>150</v>
      </c>
      <c r="C990" t="inlineStr">
        <is>
          <t xml:space="preserve">CONCLUIDO	</t>
        </is>
      </c>
      <c r="D990" t="n">
        <v>3.2254</v>
      </c>
      <c r="E990" t="n">
        <v>31</v>
      </c>
      <c r="F990" t="n">
        <v>25.17</v>
      </c>
      <c r="G990" t="n">
        <v>29.62</v>
      </c>
      <c r="H990" t="n">
        <v>0.39</v>
      </c>
      <c r="I990" t="n">
        <v>51</v>
      </c>
      <c r="J990" t="n">
        <v>308.86</v>
      </c>
      <c r="K990" t="n">
        <v>61.82</v>
      </c>
      <c r="L990" t="n">
        <v>6.75</v>
      </c>
      <c r="M990" t="n">
        <v>49</v>
      </c>
      <c r="N990" t="n">
        <v>90.29000000000001</v>
      </c>
      <c r="O990" t="n">
        <v>38327.57</v>
      </c>
      <c r="P990" t="n">
        <v>462.6</v>
      </c>
      <c r="Q990" t="n">
        <v>452.74</v>
      </c>
      <c r="R990" t="n">
        <v>109.51</v>
      </c>
      <c r="S990" t="n">
        <v>57.64</v>
      </c>
      <c r="T990" t="n">
        <v>23639.7</v>
      </c>
      <c r="U990" t="n">
        <v>0.53</v>
      </c>
      <c r="V990" t="n">
        <v>0.84</v>
      </c>
      <c r="W990" t="n">
        <v>6.88</v>
      </c>
      <c r="X990" t="n">
        <v>1.45</v>
      </c>
      <c r="Y990" t="n">
        <v>1</v>
      </c>
      <c r="Z990" t="n">
        <v>10</v>
      </c>
    </row>
    <row r="991">
      <c r="A991" t="n">
        <v>24</v>
      </c>
      <c r="B991" t="n">
        <v>150</v>
      </c>
      <c r="C991" t="inlineStr">
        <is>
          <t xml:space="preserve">CONCLUIDO	</t>
        </is>
      </c>
      <c r="D991" t="n">
        <v>3.2427</v>
      </c>
      <c r="E991" t="n">
        <v>30.84</v>
      </c>
      <c r="F991" t="n">
        <v>25.12</v>
      </c>
      <c r="G991" t="n">
        <v>30.76</v>
      </c>
      <c r="H991" t="n">
        <v>0.4</v>
      </c>
      <c r="I991" t="n">
        <v>49</v>
      </c>
      <c r="J991" t="n">
        <v>309.41</v>
      </c>
      <c r="K991" t="n">
        <v>61.82</v>
      </c>
      <c r="L991" t="n">
        <v>7</v>
      </c>
      <c r="M991" t="n">
        <v>47</v>
      </c>
      <c r="N991" t="n">
        <v>90.59</v>
      </c>
      <c r="O991" t="n">
        <v>38394.52</v>
      </c>
      <c r="P991" t="n">
        <v>461.5</v>
      </c>
      <c r="Q991" t="n">
        <v>452.64</v>
      </c>
      <c r="R991" t="n">
        <v>107.5</v>
      </c>
      <c r="S991" t="n">
        <v>57.64</v>
      </c>
      <c r="T991" t="n">
        <v>22640.81</v>
      </c>
      <c r="U991" t="n">
        <v>0.54</v>
      </c>
      <c r="V991" t="n">
        <v>0.84</v>
      </c>
      <c r="W991" t="n">
        <v>6.88</v>
      </c>
      <c r="X991" t="n">
        <v>1.39</v>
      </c>
      <c r="Y991" t="n">
        <v>1</v>
      </c>
      <c r="Z991" t="n">
        <v>10</v>
      </c>
    </row>
    <row r="992">
      <c r="A992" t="n">
        <v>25</v>
      </c>
      <c r="B992" t="n">
        <v>150</v>
      </c>
      <c r="C992" t="inlineStr">
        <is>
          <t xml:space="preserve">CONCLUIDO	</t>
        </is>
      </c>
      <c r="D992" t="n">
        <v>3.2612</v>
      </c>
      <c r="E992" t="n">
        <v>30.66</v>
      </c>
      <c r="F992" t="n">
        <v>25.06</v>
      </c>
      <c r="G992" t="n">
        <v>31.99</v>
      </c>
      <c r="H992" t="n">
        <v>0.42</v>
      </c>
      <c r="I992" t="n">
        <v>47</v>
      </c>
      <c r="J992" t="n">
        <v>309.95</v>
      </c>
      <c r="K992" t="n">
        <v>61.82</v>
      </c>
      <c r="L992" t="n">
        <v>7.25</v>
      </c>
      <c r="M992" t="n">
        <v>45</v>
      </c>
      <c r="N992" t="n">
        <v>90.88</v>
      </c>
      <c r="O992" t="n">
        <v>38461.6</v>
      </c>
      <c r="P992" t="n">
        <v>460.51</v>
      </c>
      <c r="Q992" t="n">
        <v>452.78</v>
      </c>
      <c r="R992" t="n">
        <v>105.58</v>
      </c>
      <c r="S992" t="n">
        <v>57.64</v>
      </c>
      <c r="T992" t="n">
        <v>21692.77</v>
      </c>
      <c r="U992" t="n">
        <v>0.55</v>
      </c>
      <c r="V992" t="n">
        <v>0.85</v>
      </c>
      <c r="W992" t="n">
        <v>6.87</v>
      </c>
      <c r="X992" t="n">
        <v>1.33</v>
      </c>
      <c r="Y992" t="n">
        <v>1</v>
      </c>
      <c r="Z992" t="n">
        <v>10</v>
      </c>
    </row>
    <row r="993">
      <c r="A993" t="n">
        <v>26</v>
      </c>
      <c r="B993" t="n">
        <v>150</v>
      </c>
      <c r="C993" t="inlineStr">
        <is>
          <t xml:space="preserve">CONCLUIDO	</t>
        </is>
      </c>
      <c r="D993" t="n">
        <v>3.2803</v>
      </c>
      <c r="E993" t="n">
        <v>30.49</v>
      </c>
      <c r="F993" t="n">
        <v>24.99</v>
      </c>
      <c r="G993" t="n">
        <v>33.32</v>
      </c>
      <c r="H993" t="n">
        <v>0.43</v>
      </c>
      <c r="I993" t="n">
        <v>45</v>
      </c>
      <c r="J993" t="n">
        <v>310.5</v>
      </c>
      <c r="K993" t="n">
        <v>61.82</v>
      </c>
      <c r="L993" t="n">
        <v>7.5</v>
      </c>
      <c r="M993" t="n">
        <v>43</v>
      </c>
      <c r="N993" t="n">
        <v>91.18000000000001</v>
      </c>
      <c r="O993" t="n">
        <v>38528.81</v>
      </c>
      <c r="P993" t="n">
        <v>459.23</v>
      </c>
      <c r="Q993" t="n">
        <v>452.69</v>
      </c>
      <c r="R993" t="n">
        <v>103.41</v>
      </c>
      <c r="S993" t="n">
        <v>57.64</v>
      </c>
      <c r="T993" t="n">
        <v>20618.46</v>
      </c>
      <c r="U993" t="n">
        <v>0.5600000000000001</v>
      </c>
      <c r="V993" t="n">
        <v>0.85</v>
      </c>
      <c r="W993" t="n">
        <v>6.87</v>
      </c>
      <c r="X993" t="n">
        <v>1.26</v>
      </c>
      <c r="Y993" t="n">
        <v>1</v>
      </c>
      <c r="Z993" t="n">
        <v>10</v>
      </c>
    </row>
    <row r="994">
      <c r="A994" t="n">
        <v>27</v>
      </c>
      <c r="B994" t="n">
        <v>150</v>
      </c>
      <c r="C994" t="inlineStr">
        <is>
          <t xml:space="preserve">CONCLUIDO	</t>
        </is>
      </c>
      <c r="D994" t="n">
        <v>3.2884</v>
      </c>
      <c r="E994" t="n">
        <v>30.41</v>
      </c>
      <c r="F994" t="n">
        <v>24.97</v>
      </c>
      <c r="G994" t="n">
        <v>34.05</v>
      </c>
      <c r="H994" t="n">
        <v>0.44</v>
      </c>
      <c r="I994" t="n">
        <v>44</v>
      </c>
      <c r="J994" t="n">
        <v>311.04</v>
      </c>
      <c r="K994" t="n">
        <v>61.82</v>
      </c>
      <c r="L994" t="n">
        <v>7.75</v>
      </c>
      <c r="M994" t="n">
        <v>42</v>
      </c>
      <c r="N994" t="n">
        <v>91.47</v>
      </c>
      <c r="O994" t="n">
        <v>38596.15</v>
      </c>
      <c r="P994" t="n">
        <v>458.95</v>
      </c>
      <c r="Q994" t="n">
        <v>452.72</v>
      </c>
      <c r="R994" t="n">
        <v>102.86</v>
      </c>
      <c r="S994" t="n">
        <v>57.64</v>
      </c>
      <c r="T994" t="n">
        <v>20345.65</v>
      </c>
      <c r="U994" t="n">
        <v>0.5600000000000001</v>
      </c>
      <c r="V994" t="n">
        <v>0.85</v>
      </c>
      <c r="W994" t="n">
        <v>6.86</v>
      </c>
      <c r="X994" t="n">
        <v>1.24</v>
      </c>
      <c r="Y994" t="n">
        <v>1</v>
      </c>
      <c r="Z994" t="n">
        <v>10</v>
      </c>
    </row>
    <row r="995">
      <c r="A995" t="n">
        <v>28</v>
      </c>
      <c r="B995" t="n">
        <v>150</v>
      </c>
      <c r="C995" t="inlineStr">
        <is>
          <t xml:space="preserve">CONCLUIDO	</t>
        </is>
      </c>
      <c r="D995" t="n">
        <v>3.3066</v>
      </c>
      <c r="E995" t="n">
        <v>30.24</v>
      </c>
      <c r="F995" t="n">
        <v>24.91</v>
      </c>
      <c r="G995" t="n">
        <v>35.59</v>
      </c>
      <c r="H995" t="n">
        <v>0.46</v>
      </c>
      <c r="I995" t="n">
        <v>42</v>
      </c>
      <c r="J995" t="n">
        <v>311.59</v>
      </c>
      <c r="K995" t="n">
        <v>61.82</v>
      </c>
      <c r="L995" t="n">
        <v>8</v>
      </c>
      <c r="M995" t="n">
        <v>40</v>
      </c>
      <c r="N995" t="n">
        <v>91.77</v>
      </c>
      <c r="O995" t="n">
        <v>38663.62</v>
      </c>
      <c r="P995" t="n">
        <v>457.86</v>
      </c>
      <c r="Q995" t="n">
        <v>452.68</v>
      </c>
      <c r="R995" t="n">
        <v>100.75</v>
      </c>
      <c r="S995" t="n">
        <v>57.64</v>
      </c>
      <c r="T995" t="n">
        <v>19304.2</v>
      </c>
      <c r="U995" t="n">
        <v>0.57</v>
      </c>
      <c r="V995" t="n">
        <v>0.85</v>
      </c>
      <c r="W995" t="n">
        <v>6.87</v>
      </c>
      <c r="X995" t="n">
        <v>1.19</v>
      </c>
      <c r="Y995" t="n">
        <v>1</v>
      </c>
      <c r="Z995" t="n">
        <v>10</v>
      </c>
    </row>
    <row r="996">
      <c r="A996" t="n">
        <v>29</v>
      </c>
      <c r="B996" t="n">
        <v>150</v>
      </c>
      <c r="C996" t="inlineStr">
        <is>
          <t xml:space="preserve">CONCLUIDO	</t>
        </is>
      </c>
      <c r="D996" t="n">
        <v>3.3167</v>
      </c>
      <c r="E996" t="n">
        <v>30.15</v>
      </c>
      <c r="F996" t="n">
        <v>24.88</v>
      </c>
      <c r="G996" t="n">
        <v>36.4</v>
      </c>
      <c r="H996" t="n">
        <v>0.47</v>
      </c>
      <c r="I996" t="n">
        <v>41</v>
      </c>
      <c r="J996" t="n">
        <v>312.14</v>
      </c>
      <c r="K996" t="n">
        <v>61.82</v>
      </c>
      <c r="L996" t="n">
        <v>8.25</v>
      </c>
      <c r="M996" t="n">
        <v>39</v>
      </c>
      <c r="N996" t="n">
        <v>92.06999999999999</v>
      </c>
      <c r="O996" t="n">
        <v>38731.35</v>
      </c>
      <c r="P996" t="n">
        <v>457.31</v>
      </c>
      <c r="Q996" t="n">
        <v>452.71</v>
      </c>
      <c r="R996" t="n">
        <v>99.52</v>
      </c>
      <c r="S996" t="n">
        <v>57.64</v>
      </c>
      <c r="T996" t="n">
        <v>18693.29</v>
      </c>
      <c r="U996" t="n">
        <v>0.58</v>
      </c>
      <c r="V996" t="n">
        <v>0.85</v>
      </c>
      <c r="W996" t="n">
        <v>6.87</v>
      </c>
      <c r="X996" t="n">
        <v>1.15</v>
      </c>
      <c r="Y996" t="n">
        <v>1</v>
      </c>
      <c r="Z996" t="n">
        <v>10</v>
      </c>
    </row>
    <row r="997">
      <c r="A997" t="n">
        <v>30</v>
      </c>
      <c r="B997" t="n">
        <v>150</v>
      </c>
      <c r="C997" t="inlineStr">
        <is>
          <t xml:space="preserve">CONCLUIDO	</t>
        </is>
      </c>
      <c r="D997" t="n">
        <v>3.3241</v>
      </c>
      <c r="E997" t="n">
        <v>30.08</v>
      </c>
      <c r="F997" t="n">
        <v>24.86</v>
      </c>
      <c r="G997" t="n">
        <v>37.3</v>
      </c>
      <c r="H997" t="n">
        <v>0.48</v>
      </c>
      <c r="I997" t="n">
        <v>40</v>
      </c>
      <c r="J997" t="n">
        <v>312.69</v>
      </c>
      <c r="K997" t="n">
        <v>61.82</v>
      </c>
      <c r="L997" t="n">
        <v>8.5</v>
      </c>
      <c r="M997" t="n">
        <v>38</v>
      </c>
      <c r="N997" t="n">
        <v>92.37</v>
      </c>
      <c r="O997" t="n">
        <v>38799.09</v>
      </c>
      <c r="P997" t="n">
        <v>457.27</v>
      </c>
      <c r="Q997" t="n">
        <v>452.59</v>
      </c>
      <c r="R997" t="n">
        <v>99.63</v>
      </c>
      <c r="S997" t="n">
        <v>57.64</v>
      </c>
      <c r="T997" t="n">
        <v>18751.31</v>
      </c>
      <c r="U997" t="n">
        <v>0.58</v>
      </c>
      <c r="V997" t="n">
        <v>0.85</v>
      </c>
      <c r="W997" t="n">
        <v>6.86</v>
      </c>
      <c r="X997" t="n">
        <v>1.14</v>
      </c>
      <c r="Y997" t="n">
        <v>1</v>
      </c>
      <c r="Z997" t="n">
        <v>10</v>
      </c>
    </row>
    <row r="998">
      <c r="A998" t="n">
        <v>31</v>
      </c>
      <c r="B998" t="n">
        <v>150</v>
      </c>
      <c r="C998" t="inlineStr">
        <is>
          <t xml:space="preserve">CONCLUIDO	</t>
        </is>
      </c>
      <c r="D998" t="n">
        <v>3.3337</v>
      </c>
      <c r="E998" t="n">
        <v>30</v>
      </c>
      <c r="F998" t="n">
        <v>24.83</v>
      </c>
      <c r="G998" t="n">
        <v>38.2</v>
      </c>
      <c r="H998" t="n">
        <v>0.5</v>
      </c>
      <c r="I998" t="n">
        <v>39</v>
      </c>
      <c r="J998" t="n">
        <v>313.24</v>
      </c>
      <c r="K998" t="n">
        <v>61.82</v>
      </c>
      <c r="L998" t="n">
        <v>8.75</v>
      </c>
      <c r="M998" t="n">
        <v>37</v>
      </c>
      <c r="N998" t="n">
        <v>92.67</v>
      </c>
      <c r="O998" t="n">
        <v>38866.96</v>
      </c>
      <c r="P998" t="n">
        <v>456.61</v>
      </c>
      <c r="Q998" t="n">
        <v>452.63</v>
      </c>
      <c r="R998" t="n">
        <v>98.33</v>
      </c>
      <c r="S998" t="n">
        <v>57.64</v>
      </c>
      <c r="T998" t="n">
        <v>18106.49</v>
      </c>
      <c r="U998" t="n">
        <v>0.59</v>
      </c>
      <c r="V998" t="n">
        <v>0.85</v>
      </c>
      <c r="W998" t="n">
        <v>6.86</v>
      </c>
      <c r="X998" t="n">
        <v>1.11</v>
      </c>
      <c r="Y998" t="n">
        <v>1</v>
      </c>
      <c r="Z998" t="n">
        <v>10</v>
      </c>
    </row>
    <row r="999">
      <c r="A999" t="n">
        <v>32</v>
      </c>
      <c r="B999" t="n">
        <v>150</v>
      </c>
      <c r="C999" t="inlineStr">
        <is>
          <t xml:space="preserve">CONCLUIDO	</t>
        </is>
      </c>
      <c r="D999" t="n">
        <v>3.3433</v>
      </c>
      <c r="E999" t="n">
        <v>29.91</v>
      </c>
      <c r="F999" t="n">
        <v>24.8</v>
      </c>
      <c r="G999" t="n">
        <v>39.16</v>
      </c>
      <c r="H999" t="n">
        <v>0.51</v>
      </c>
      <c r="I999" t="n">
        <v>38</v>
      </c>
      <c r="J999" t="n">
        <v>313.79</v>
      </c>
      <c r="K999" t="n">
        <v>61.82</v>
      </c>
      <c r="L999" t="n">
        <v>9</v>
      </c>
      <c r="M999" t="n">
        <v>36</v>
      </c>
      <c r="N999" t="n">
        <v>92.97</v>
      </c>
      <c r="O999" t="n">
        <v>38934.97</v>
      </c>
      <c r="P999" t="n">
        <v>455.79</v>
      </c>
      <c r="Q999" t="n">
        <v>452.64</v>
      </c>
      <c r="R999" t="n">
        <v>97.23999999999999</v>
      </c>
      <c r="S999" t="n">
        <v>57.64</v>
      </c>
      <c r="T999" t="n">
        <v>17565.64</v>
      </c>
      <c r="U999" t="n">
        <v>0.59</v>
      </c>
      <c r="V999" t="n">
        <v>0.85</v>
      </c>
      <c r="W999" t="n">
        <v>6.86</v>
      </c>
      <c r="X999" t="n">
        <v>1.08</v>
      </c>
      <c r="Y999" t="n">
        <v>1</v>
      </c>
      <c r="Z999" t="n">
        <v>10</v>
      </c>
    </row>
    <row r="1000">
      <c r="A1000" t="n">
        <v>33</v>
      </c>
      <c r="B1000" t="n">
        <v>150</v>
      </c>
      <c r="C1000" t="inlineStr">
        <is>
          <t xml:space="preserve">CONCLUIDO	</t>
        </is>
      </c>
      <c r="D1000" t="n">
        <v>3.3547</v>
      </c>
      <c r="E1000" t="n">
        <v>29.81</v>
      </c>
      <c r="F1000" t="n">
        <v>24.76</v>
      </c>
      <c r="G1000" t="n">
        <v>40.14</v>
      </c>
      <c r="H1000" t="n">
        <v>0.52</v>
      </c>
      <c r="I1000" t="n">
        <v>37</v>
      </c>
      <c r="J1000" t="n">
        <v>314.34</v>
      </c>
      <c r="K1000" t="n">
        <v>61.82</v>
      </c>
      <c r="L1000" t="n">
        <v>9.25</v>
      </c>
      <c r="M1000" t="n">
        <v>35</v>
      </c>
      <c r="N1000" t="n">
        <v>93.27</v>
      </c>
      <c r="O1000" t="n">
        <v>39003.11</v>
      </c>
      <c r="P1000" t="n">
        <v>455.27</v>
      </c>
      <c r="Q1000" t="n">
        <v>452.66</v>
      </c>
      <c r="R1000" t="n">
        <v>95.81</v>
      </c>
      <c r="S1000" t="n">
        <v>57.64</v>
      </c>
      <c r="T1000" t="n">
        <v>16856.1</v>
      </c>
      <c r="U1000" t="n">
        <v>0.6</v>
      </c>
      <c r="V1000" t="n">
        <v>0.86</v>
      </c>
      <c r="W1000" t="n">
        <v>6.86</v>
      </c>
      <c r="X1000" t="n">
        <v>1.03</v>
      </c>
      <c r="Y1000" t="n">
        <v>1</v>
      </c>
      <c r="Z1000" t="n">
        <v>10</v>
      </c>
    </row>
    <row r="1001">
      <c r="A1001" t="n">
        <v>34</v>
      </c>
      <c r="B1001" t="n">
        <v>150</v>
      </c>
      <c r="C1001" t="inlineStr">
        <is>
          <t xml:space="preserve">CONCLUIDO	</t>
        </is>
      </c>
      <c r="D1001" t="n">
        <v>3.3629</v>
      </c>
      <c r="E1001" t="n">
        <v>29.74</v>
      </c>
      <c r="F1001" t="n">
        <v>24.74</v>
      </c>
      <c r="G1001" t="n">
        <v>41.23</v>
      </c>
      <c r="H1001" t="n">
        <v>0.54</v>
      </c>
      <c r="I1001" t="n">
        <v>36</v>
      </c>
      <c r="J1001" t="n">
        <v>314.9</v>
      </c>
      <c r="K1001" t="n">
        <v>61.82</v>
      </c>
      <c r="L1001" t="n">
        <v>9.5</v>
      </c>
      <c r="M1001" t="n">
        <v>34</v>
      </c>
      <c r="N1001" t="n">
        <v>93.56999999999999</v>
      </c>
      <c r="O1001" t="n">
        <v>39071.38</v>
      </c>
      <c r="P1001" t="n">
        <v>454.98</v>
      </c>
      <c r="Q1001" t="n">
        <v>452.72</v>
      </c>
      <c r="R1001" t="n">
        <v>95.14</v>
      </c>
      <c r="S1001" t="n">
        <v>57.64</v>
      </c>
      <c r="T1001" t="n">
        <v>16529.82</v>
      </c>
      <c r="U1001" t="n">
        <v>0.61</v>
      </c>
      <c r="V1001" t="n">
        <v>0.86</v>
      </c>
      <c r="W1001" t="n">
        <v>6.86</v>
      </c>
      <c r="X1001" t="n">
        <v>1.01</v>
      </c>
      <c r="Y1001" t="n">
        <v>1</v>
      </c>
      <c r="Z1001" t="n">
        <v>10</v>
      </c>
    </row>
    <row r="1002">
      <c r="A1002" t="n">
        <v>35</v>
      </c>
      <c r="B1002" t="n">
        <v>150</v>
      </c>
      <c r="C1002" t="inlineStr">
        <is>
          <t xml:space="preserve">CONCLUIDO	</t>
        </is>
      </c>
      <c r="D1002" t="n">
        <v>3.372</v>
      </c>
      <c r="E1002" t="n">
        <v>29.66</v>
      </c>
      <c r="F1002" t="n">
        <v>24.71</v>
      </c>
      <c r="G1002" t="n">
        <v>42.37</v>
      </c>
      <c r="H1002" t="n">
        <v>0.55</v>
      </c>
      <c r="I1002" t="n">
        <v>35</v>
      </c>
      <c r="J1002" t="n">
        <v>315.45</v>
      </c>
      <c r="K1002" t="n">
        <v>61.82</v>
      </c>
      <c r="L1002" t="n">
        <v>9.75</v>
      </c>
      <c r="M1002" t="n">
        <v>33</v>
      </c>
      <c r="N1002" t="n">
        <v>93.88</v>
      </c>
      <c r="O1002" t="n">
        <v>39139.8</v>
      </c>
      <c r="P1002" t="n">
        <v>454.68</v>
      </c>
      <c r="Q1002" t="n">
        <v>452.6</v>
      </c>
      <c r="R1002" t="n">
        <v>94.75</v>
      </c>
      <c r="S1002" t="n">
        <v>57.64</v>
      </c>
      <c r="T1002" t="n">
        <v>16337.18</v>
      </c>
      <c r="U1002" t="n">
        <v>0.61</v>
      </c>
      <c r="V1002" t="n">
        <v>0.86</v>
      </c>
      <c r="W1002" t="n">
        <v>6.85</v>
      </c>
      <c r="X1002" t="n">
        <v>0.99</v>
      </c>
      <c r="Y1002" t="n">
        <v>1</v>
      </c>
      <c r="Z1002" t="n">
        <v>10</v>
      </c>
    </row>
    <row r="1003">
      <c r="A1003" t="n">
        <v>36</v>
      </c>
      <c r="B1003" t="n">
        <v>150</v>
      </c>
      <c r="C1003" t="inlineStr">
        <is>
          <t xml:space="preserve">CONCLUIDO	</t>
        </is>
      </c>
      <c r="D1003" t="n">
        <v>3.3871</v>
      </c>
      <c r="E1003" t="n">
        <v>29.52</v>
      </c>
      <c r="F1003" t="n">
        <v>24.64</v>
      </c>
      <c r="G1003" t="n">
        <v>43.48</v>
      </c>
      <c r="H1003" t="n">
        <v>0.5600000000000001</v>
      </c>
      <c r="I1003" t="n">
        <v>34</v>
      </c>
      <c r="J1003" t="n">
        <v>316.01</v>
      </c>
      <c r="K1003" t="n">
        <v>61.82</v>
      </c>
      <c r="L1003" t="n">
        <v>10</v>
      </c>
      <c r="M1003" t="n">
        <v>32</v>
      </c>
      <c r="N1003" t="n">
        <v>94.18000000000001</v>
      </c>
      <c r="O1003" t="n">
        <v>39208.35</v>
      </c>
      <c r="P1003" t="n">
        <v>452.99</v>
      </c>
      <c r="Q1003" t="n">
        <v>452.57</v>
      </c>
      <c r="R1003" t="n">
        <v>92.34</v>
      </c>
      <c r="S1003" t="n">
        <v>57.64</v>
      </c>
      <c r="T1003" t="n">
        <v>15135.85</v>
      </c>
      <c r="U1003" t="n">
        <v>0.62</v>
      </c>
      <c r="V1003" t="n">
        <v>0.86</v>
      </c>
      <c r="W1003" t="n">
        <v>6.84</v>
      </c>
      <c r="X1003" t="n">
        <v>0.91</v>
      </c>
      <c r="Y1003" t="n">
        <v>1</v>
      </c>
      <c r="Z1003" t="n">
        <v>10</v>
      </c>
    </row>
    <row r="1004">
      <c r="A1004" t="n">
        <v>37</v>
      </c>
      <c r="B1004" t="n">
        <v>150</v>
      </c>
      <c r="C1004" t="inlineStr">
        <is>
          <t xml:space="preserve">CONCLUIDO	</t>
        </is>
      </c>
      <c r="D1004" t="n">
        <v>3.3927</v>
      </c>
      <c r="E1004" t="n">
        <v>29.48</v>
      </c>
      <c r="F1004" t="n">
        <v>24.64</v>
      </c>
      <c r="G1004" t="n">
        <v>44.81</v>
      </c>
      <c r="H1004" t="n">
        <v>0.58</v>
      </c>
      <c r="I1004" t="n">
        <v>33</v>
      </c>
      <c r="J1004" t="n">
        <v>316.56</v>
      </c>
      <c r="K1004" t="n">
        <v>61.82</v>
      </c>
      <c r="L1004" t="n">
        <v>10.25</v>
      </c>
      <c r="M1004" t="n">
        <v>31</v>
      </c>
      <c r="N1004" t="n">
        <v>94.48999999999999</v>
      </c>
      <c r="O1004" t="n">
        <v>39277.04</v>
      </c>
      <c r="P1004" t="n">
        <v>453.38</v>
      </c>
      <c r="Q1004" t="n">
        <v>452.64</v>
      </c>
      <c r="R1004" t="n">
        <v>92.2</v>
      </c>
      <c r="S1004" t="n">
        <v>57.64</v>
      </c>
      <c r="T1004" t="n">
        <v>15073.51</v>
      </c>
      <c r="U1004" t="n">
        <v>0.63</v>
      </c>
      <c r="V1004" t="n">
        <v>0.86</v>
      </c>
      <c r="W1004" t="n">
        <v>6.85</v>
      </c>
      <c r="X1004" t="n">
        <v>0.92</v>
      </c>
      <c r="Y1004" t="n">
        <v>1</v>
      </c>
      <c r="Z1004" t="n">
        <v>10</v>
      </c>
    </row>
    <row r="1005">
      <c r="A1005" t="n">
        <v>38</v>
      </c>
      <c r="B1005" t="n">
        <v>150</v>
      </c>
      <c r="C1005" t="inlineStr">
        <is>
          <t xml:space="preserve">CONCLUIDO	</t>
        </is>
      </c>
      <c r="D1005" t="n">
        <v>3.4032</v>
      </c>
      <c r="E1005" t="n">
        <v>29.38</v>
      </c>
      <c r="F1005" t="n">
        <v>24.61</v>
      </c>
      <c r="G1005" t="n">
        <v>46.14</v>
      </c>
      <c r="H1005" t="n">
        <v>0.59</v>
      </c>
      <c r="I1005" t="n">
        <v>32</v>
      </c>
      <c r="J1005" t="n">
        <v>317.12</v>
      </c>
      <c r="K1005" t="n">
        <v>61.82</v>
      </c>
      <c r="L1005" t="n">
        <v>10.5</v>
      </c>
      <c r="M1005" t="n">
        <v>30</v>
      </c>
      <c r="N1005" t="n">
        <v>94.8</v>
      </c>
      <c r="O1005" t="n">
        <v>39345.87</v>
      </c>
      <c r="P1005" t="n">
        <v>452.69</v>
      </c>
      <c r="Q1005" t="n">
        <v>452.6</v>
      </c>
      <c r="R1005" t="n">
        <v>91</v>
      </c>
      <c r="S1005" t="n">
        <v>57.64</v>
      </c>
      <c r="T1005" t="n">
        <v>14477.28</v>
      </c>
      <c r="U1005" t="n">
        <v>0.63</v>
      </c>
      <c r="V1005" t="n">
        <v>0.86</v>
      </c>
      <c r="W1005" t="n">
        <v>6.85</v>
      </c>
      <c r="X1005" t="n">
        <v>0.88</v>
      </c>
      <c r="Y1005" t="n">
        <v>1</v>
      </c>
      <c r="Z1005" t="n">
        <v>10</v>
      </c>
    </row>
    <row r="1006">
      <c r="A1006" t="n">
        <v>39</v>
      </c>
      <c r="B1006" t="n">
        <v>150</v>
      </c>
      <c r="C1006" t="inlineStr">
        <is>
          <t xml:space="preserve">CONCLUIDO	</t>
        </is>
      </c>
      <c r="D1006" t="n">
        <v>3.4008</v>
      </c>
      <c r="E1006" t="n">
        <v>29.4</v>
      </c>
      <c r="F1006" t="n">
        <v>24.63</v>
      </c>
      <c r="G1006" t="n">
        <v>46.18</v>
      </c>
      <c r="H1006" t="n">
        <v>0.6</v>
      </c>
      <c r="I1006" t="n">
        <v>32</v>
      </c>
      <c r="J1006" t="n">
        <v>317.68</v>
      </c>
      <c r="K1006" t="n">
        <v>61.82</v>
      </c>
      <c r="L1006" t="n">
        <v>10.75</v>
      </c>
      <c r="M1006" t="n">
        <v>30</v>
      </c>
      <c r="N1006" t="n">
        <v>95.11</v>
      </c>
      <c r="O1006" t="n">
        <v>39414.84</v>
      </c>
      <c r="P1006" t="n">
        <v>453.22</v>
      </c>
      <c r="Q1006" t="n">
        <v>452.59</v>
      </c>
      <c r="R1006" t="n">
        <v>91.7</v>
      </c>
      <c r="S1006" t="n">
        <v>57.64</v>
      </c>
      <c r="T1006" t="n">
        <v>14829.76</v>
      </c>
      <c r="U1006" t="n">
        <v>0.63</v>
      </c>
      <c r="V1006" t="n">
        <v>0.86</v>
      </c>
      <c r="W1006" t="n">
        <v>6.85</v>
      </c>
      <c r="X1006" t="n">
        <v>0.91</v>
      </c>
      <c r="Y1006" t="n">
        <v>1</v>
      </c>
      <c r="Z1006" t="n">
        <v>10</v>
      </c>
    </row>
    <row r="1007">
      <c r="A1007" t="n">
        <v>40</v>
      </c>
      <c r="B1007" t="n">
        <v>150</v>
      </c>
      <c r="C1007" t="inlineStr">
        <is>
          <t xml:space="preserve">CONCLUIDO	</t>
        </is>
      </c>
      <c r="D1007" t="n">
        <v>3.4114</v>
      </c>
      <c r="E1007" t="n">
        <v>29.31</v>
      </c>
      <c r="F1007" t="n">
        <v>24.59</v>
      </c>
      <c r="G1007" t="n">
        <v>47.6</v>
      </c>
      <c r="H1007" t="n">
        <v>0.62</v>
      </c>
      <c r="I1007" t="n">
        <v>31</v>
      </c>
      <c r="J1007" t="n">
        <v>318.24</v>
      </c>
      <c r="K1007" t="n">
        <v>61.82</v>
      </c>
      <c r="L1007" t="n">
        <v>11</v>
      </c>
      <c r="M1007" t="n">
        <v>29</v>
      </c>
      <c r="N1007" t="n">
        <v>95.42</v>
      </c>
      <c r="O1007" t="n">
        <v>39483.95</v>
      </c>
      <c r="P1007" t="n">
        <v>452.61</v>
      </c>
      <c r="Q1007" t="n">
        <v>452.68</v>
      </c>
      <c r="R1007" t="n">
        <v>90.45</v>
      </c>
      <c r="S1007" t="n">
        <v>57.64</v>
      </c>
      <c r="T1007" t="n">
        <v>14206.17</v>
      </c>
      <c r="U1007" t="n">
        <v>0.64</v>
      </c>
      <c r="V1007" t="n">
        <v>0.86</v>
      </c>
      <c r="W1007" t="n">
        <v>6.85</v>
      </c>
      <c r="X1007" t="n">
        <v>0.87</v>
      </c>
      <c r="Y1007" t="n">
        <v>1</v>
      </c>
      <c r="Z1007" t="n">
        <v>10</v>
      </c>
    </row>
    <row r="1008">
      <c r="A1008" t="n">
        <v>41</v>
      </c>
      <c r="B1008" t="n">
        <v>150</v>
      </c>
      <c r="C1008" t="inlineStr">
        <is>
          <t xml:space="preserve">CONCLUIDO	</t>
        </is>
      </c>
      <c r="D1008" t="n">
        <v>3.4226</v>
      </c>
      <c r="E1008" t="n">
        <v>29.22</v>
      </c>
      <c r="F1008" t="n">
        <v>24.55</v>
      </c>
      <c r="G1008" t="n">
        <v>49.11</v>
      </c>
      <c r="H1008" t="n">
        <v>0.63</v>
      </c>
      <c r="I1008" t="n">
        <v>30</v>
      </c>
      <c r="J1008" t="n">
        <v>318.8</v>
      </c>
      <c r="K1008" t="n">
        <v>61.82</v>
      </c>
      <c r="L1008" t="n">
        <v>11.25</v>
      </c>
      <c r="M1008" t="n">
        <v>28</v>
      </c>
      <c r="N1008" t="n">
        <v>95.73</v>
      </c>
      <c r="O1008" t="n">
        <v>39553.2</v>
      </c>
      <c r="P1008" t="n">
        <v>451.97</v>
      </c>
      <c r="Q1008" t="n">
        <v>452.65</v>
      </c>
      <c r="R1008" t="n">
        <v>89.31</v>
      </c>
      <c r="S1008" t="n">
        <v>57.64</v>
      </c>
      <c r="T1008" t="n">
        <v>13642.32</v>
      </c>
      <c r="U1008" t="n">
        <v>0.65</v>
      </c>
      <c r="V1008" t="n">
        <v>0.86</v>
      </c>
      <c r="W1008" t="n">
        <v>6.84</v>
      </c>
      <c r="X1008" t="n">
        <v>0.83</v>
      </c>
      <c r="Y1008" t="n">
        <v>1</v>
      </c>
      <c r="Z1008" t="n">
        <v>10</v>
      </c>
    </row>
    <row r="1009">
      <c r="A1009" t="n">
        <v>42</v>
      </c>
      <c r="B1009" t="n">
        <v>150</v>
      </c>
      <c r="C1009" t="inlineStr">
        <is>
          <t xml:space="preserve">CONCLUIDO	</t>
        </is>
      </c>
      <c r="D1009" t="n">
        <v>3.4205</v>
      </c>
      <c r="E1009" t="n">
        <v>29.24</v>
      </c>
      <c r="F1009" t="n">
        <v>24.57</v>
      </c>
      <c r="G1009" t="n">
        <v>49.14</v>
      </c>
      <c r="H1009" t="n">
        <v>0.64</v>
      </c>
      <c r="I1009" t="n">
        <v>30</v>
      </c>
      <c r="J1009" t="n">
        <v>319.36</v>
      </c>
      <c r="K1009" t="n">
        <v>61.82</v>
      </c>
      <c r="L1009" t="n">
        <v>11.5</v>
      </c>
      <c r="M1009" t="n">
        <v>28</v>
      </c>
      <c r="N1009" t="n">
        <v>96.04000000000001</v>
      </c>
      <c r="O1009" t="n">
        <v>39622.59</v>
      </c>
      <c r="P1009" t="n">
        <v>452.14</v>
      </c>
      <c r="Q1009" t="n">
        <v>452.62</v>
      </c>
      <c r="R1009" t="n">
        <v>89.84999999999999</v>
      </c>
      <c r="S1009" t="n">
        <v>57.64</v>
      </c>
      <c r="T1009" t="n">
        <v>13915.13</v>
      </c>
      <c r="U1009" t="n">
        <v>0.64</v>
      </c>
      <c r="V1009" t="n">
        <v>0.86</v>
      </c>
      <c r="W1009" t="n">
        <v>6.85</v>
      </c>
      <c r="X1009" t="n">
        <v>0.85</v>
      </c>
      <c r="Y1009" t="n">
        <v>1</v>
      </c>
      <c r="Z1009" t="n">
        <v>10</v>
      </c>
    </row>
    <row r="1010">
      <c r="A1010" t="n">
        <v>43</v>
      </c>
      <c r="B1010" t="n">
        <v>150</v>
      </c>
      <c r="C1010" t="inlineStr">
        <is>
          <t xml:space="preserve">CONCLUIDO	</t>
        </is>
      </c>
      <c r="D1010" t="n">
        <v>3.4303</v>
      </c>
      <c r="E1010" t="n">
        <v>29.15</v>
      </c>
      <c r="F1010" t="n">
        <v>24.54</v>
      </c>
      <c r="G1010" t="n">
        <v>50.78</v>
      </c>
      <c r="H1010" t="n">
        <v>0.65</v>
      </c>
      <c r="I1010" t="n">
        <v>29</v>
      </c>
      <c r="J1010" t="n">
        <v>319.93</v>
      </c>
      <c r="K1010" t="n">
        <v>61.82</v>
      </c>
      <c r="L1010" t="n">
        <v>11.75</v>
      </c>
      <c r="M1010" t="n">
        <v>27</v>
      </c>
      <c r="N1010" t="n">
        <v>96.36</v>
      </c>
      <c r="O1010" t="n">
        <v>39692.13</v>
      </c>
      <c r="P1010" t="n">
        <v>451.72</v>
      </c>
      <c r="Q1010" t="n">
        <v>452.59</v>
      </c>
      <c r="R1010" t="n">
        <v>88.97</v>
      </c>
      <c r="S1010" t="n">
        <v>57.64</v>
      </c>
      <c r="T1010" t="n">
        <v>13479.07</v>
      </c>
      <c r="U1010" t="n">
        <v>0.65</v>
      </c>
      <c r="V1010" t="n">
        <v>0.86</v>
      </c>
      <c r="W1010" t="n">
        <v>6.84</v>
      </c>
      <c r="X1010" t="n">
        <v>0.82</v>
      </c>
      <c r="Y1010" t="n">
        <v>1</v>
      </c>
      <c r="Z1010" t="n">
        <v>10</v>
      </c>
    </row>
    <row r="1011">
      <c r="A1011" t="n">
        <v>44</v>
      </c>
      <c r="B1011" t="n">
        <v>150</v>
      </c>
      <c r="C1011" t="inlineStr">
        <is>
          <t xml:space="preserve">CONCLUIDO	</t>
        </is>
      </c>
      <c r="D1011" t="n">
        <v>3.4418</v>
      </c>
      <c r="E1011" t="n">
        <v>29.05</v>
      </c>
      <c r="F1011" t="n">
        <v>24.5</v>
      </c>
      <c r="G1011" t="n">
        <v>52.5</v>
      </c>
      <c r="H1011" t="n">
        <v>0.67</v>
      </c>
      <c r="I1011" t="n">
        <v>28</v>
      </c>
      <c r="J1011" t="n">
        <v>320.49</v>
      </c>
      <c r="K1011" t="n">
        <v>61.82</v>
      </c>
      <c r="L1011" t="n">
        <v>12</v>
      </c>
      <c r="M1011" t="n">
        <v>26</v>
      </c>
      <c r="N1011" t="n">
        <v>96.67</v>
      </c>
      <c r="O1011" t="n">
        <v>39761.81</v>
      </c>
      <c r="P1011" t="n">
        <v>451.09</v>
      </c>
      <c r="Q1011" t="n">
        <v>452.62</v>
      </c>
      <c r="R1011" t="n">
        <v>87.58</v>
      </c>
      <c r="S1011" t="n">
        <v>57.64</v>
      </c>
      <c r="T1011" t="n">
        <v>12789.3</v>
      </c>
      <c r="U1011" t="n">
        <v>0.66</v>
      </c>
      <c r="V1011" t="n">
        <v>0.87</v>
      </c>
      <c r="W1011" t="n">
        <v>6.84</v>
      </c>
      <c r="X1011" t="n">
        <v>0.78</v>
      </c>
      <c r="Y1011" t="n">
        <v>1</v>
      </c>
      <c r="Z1011" t="n">
        <v>10</v>
      </c>
    </row>
    <row r="1012">
      <c r="A1012" t="n">
        <v>45</v>
      </c>
      <c r="B1012" t="n">
        <v>150</v>
      </c>
      <c r="C1012" t="inlineStr">
        <is>
          <t xml:space="preserve">CONCLUIDO	</t>
        </is>
      </c>
      <c r="D1012" t="n">
        <v>3.4435</v>
      </c>
      <c r="E1012" t="n">
        <v>29.04</v>
      </c>
      <c r="F1012" t="n">
        <v>24.49</v>
      </c>
      <c r="G1012" t="n">
        <v>52.47</v>
      </c>
      <c r="H1012" t="n">
        <v>0.68</v>
      </c>
      <c r="I1012" t="n">
        <v>28</v>
      </c>
      <c r="J1012" t="n">
        <v>321.06</v>
      </c>
      <c r="K1012" t="n">
        <v>61.82</v>
      </c>
      <c r="L1012" t="n">
        <v>12.25</v>
      </c>
      <c r="M1012" t="n">
        <v>26</v>
      </c>
      <c r="N1012" t="n">
        <v>96.98999999999999</v>
      </c>
      <c r="O1012" t="n">
        <v>39831.64</v>
      </c>
      <c r="P1012" t="n">
        <v>450.85</v>
      </c>
      <c r="Q1012" t="n">
        <v>452.59</v>
      </c>
      <c r="R1012" t="n">
        <v>87.11</v>
      </c>
      <c r="S1012" t="n">
        <v>57.64</v>
      </c>
      <c r="T1012" t="n">
        <v>12554.69</v>
      </c>
      <c r="U1012" t="n">
        <v>0.66</v>
      </c>
      <c r="V1012" t="n">
        <v>0.87</v>
      </c>
      <c r="W1012" t="n">
        <v>6.84</v>
      </c>
      <c r="X1012" t="n">
        <v>0.76</v>
      </c>
      <c r="Y1012" t="n">
        <v>1</v>
      </c>
      <c r="Z1012" t="n">
        <v>10</v>
      </c>
    </row>
    <row r="1013">
      <c r="A1013" t="n">
        <v>46</v>
      </c>
      <c r="B1013" t="n">
        <v>150</v>
      </c>
      <c r="C1013" t="inlineStr">
        <is>
          <t xml:space="preserve">CONCLUIDO	</t>
        </is>
      </c>
      <c r="D1013" t="n">
        <v>3.4517</v>
      </c>
      <c r="E1013" t="n">
        <v>28.97</v>
      </c>
      <c r="F1013" t="n">
        <v>24.47</v>
      </c>
      <c r="G1013" t="n">
        <v>54.39</v>
      </c>
      <c r="H1013" t="n">
        <v>0.6899999999999999</v>
      </c>
      <c r="I1013" t="n">
        <v>27</v>
      </c>
      <c r="J1013" t="n">
        <v>321.63</v>
      </c>
      <c r="K1013" t="n">
        <v>61.82</v>
      </c>
      <c r="L1013" t="n">
        <v>12.5</v>
      </c>
      <c r="M1013" t="n">
        <v>25</v>
      </c>
      <c r="N1013" t="n">
        <v>97.31</v>
      </c>
      <c r="O1013" t="n">
        <v>39901.61</v>
      </c>
      <c r="P1013" t="n">
        <v>450.65</v>
      </c>
      <c r="Q1013" t="n">
        <v>452.62</v>
      </c>
      <c r="R1013" t="n">
        <v>86.84</v>
      </c>
      <c r="S1013" t="n">
        <v>57.64</v>
      </c>
      <c r="T1013" t="n">
        <v>12423.08</v>
      </c>
      <c r="U1013" t="n">
        <v>0.66</v>
      </c>
      <c r="V1013" t="n">
        <v>0.87</v>
      </c>
      <c r="W1013" t="n">
        <v>6.84</v>
      </c>
      <c r="X1013" t="n">
        <v>0.75</v>
      </c>
      <c r="Y1013" t="n">
        <v>1</v>
      </c>
      <c r="Z1013" t="n">
        <v>10</v>
      </c>
    </row>
    <row r="1014">
      <c r="A1014" t="n">
        <v>47</v>
      </c>
      <c r="B1014" t="n">
        <v>150</v>
      </c>
      <c r="C1014" t="inlineStr">
        <is>
          <t xml:space="preserve">CONCLUIDO	</t>
        </is>
      </c>
      <c r="D1014" t="n">
        <v>3.4527</v>
      </c>
      <c r="E1014" t="n">
        <v>28.96</v>
      </c>
      <c r="F1014" t="n">
        <v>24.47</v>
      </c>
      <c r="G1014" t="n">
        <v>54.37</v>
      </c>
      <c r="H1014" t="n">
        <v>0.71</v>
      </c>
      <c r="I1014" t="n">
        <v>27</v>
      </c>
      <c r="J1014" t="n">
        <v>322.2</v>
      </c>
      <c r="K1014" t="n">
        <v>61.82</v>
      </c>
      <c r="L1014" t="n">
        <v>12.75</v>
      </c>
      <c r="M1014" t="n">
        <v>25</v>
      </c>
      <c r="N1014" t="n">
        <v>97.62</v>
      </c>
      <c r="O1014" t="n">
        <v>39971.73</v>
      </c>
      <c r="P1014" t="n">
        <v>450.55</v>
      </c>
      <c r="Q1014" t="n">
        <v>452.61</v>
      </c>
      <c r="R1014" t="n">
        <v>86.48999999999999</v>
      </c>
      <c r="S1014" t="n">
        <v>57.64</v>
      </c>
      <c r="T1014" t="n">
        <v>12245.71</v>
      </c>
      <c r="U1014" t="n">
        <v>0.67</v>
      </c>
      <c r="V1014" t="n">
        <v>0.87</v>
      </c>
      <c r="W1014" t="n">
        <v>6.84</v>
      </c>
      <c r="X1014" t="n">
        <v>0.74</v>
      </c>
      <c r="Y1014" t="n">
        <v>1</v>
      </c>
      <c r="Z1014" t="n">
        <v>10</v>
      </c>
    </row>
    <row r="1015">
      <c r="A1015" t="n">
        <v>48</v>
      </c>
      <c r="B1015" t="n">
        <v>150</v>
      </c>
      <c r="C1015" t="inlineStr">
        <is>
          <t xml:space="preserve">CONCLUIDO	</t>
        </is>
      </c>
      <c r="D1015" t="n">
        <v>3.4637</v>
      </c>
      <c r="E1015" t="n">
        <v>28.87</v>
      </c>
      <c r="F1015" t="n">
        <v>24.43</v>
      </c>
      <c r="G1015" t="n">
        <v>56.38</v>
      </c>
      <c r="H1015" t="n">
        <v>0.72</v>
      </c>
      <c r="I1015" t="n">
        <v>26</v>
      </c>
      <c r="J1015" t="n">
        <v>322.77</v>
      </c>
      <c r="K1015" t="n">
        <v>61.82</v>
      </c>
      <c r="L1015" t="n">
        <v>13</v>
      </c>
      <c r="M1015" t="n">
        <v>24</v>
      </c>
      <c r="N1015" t="n">
        <v>97.94</v>
      </c>
      <c r="O1015" t="n">
        <v>40042</v>
      </c>
      <c r="P1015" t="n">
        <v>449.74</v>
      </c>
      <c r="Q1015" t="n">
        <v>452.58</v>
      </c>
      <c r="R1015" t="n">
        <v>85.22</v>
      </c>
      <c r="S1015" t="n">
        <v>57.64</v>
      </c>
      <c r="T1015" t="n">
        <v>11618.66</v>
      </c>
      <c r="U1015" t="n">
        <v>0.68</v>
      </c>
      <c r="V1015" t="n">
        <v>0.87</v>
      </c>
      <c r="W1015" t="n">
        <v>6.84</v>
      </c>
      <c r="X1015" t="n">
        <v>0.7</v>
      </c>
      <c r="Y1015" t="n">
        <v>1</v>
      </c>
      <c r="Z1015" t="n">
        <v>10</v>
      </c>
    </row>
    <row r="1016">
      <c r="A1016" t="n">
        <v>49</v>
      </c>
      <c r="B1016" t="n">
        <v>150</v>
      </c>
      <c r="C1016" t="inlineStr">
        <is>
          <t xml:space="preserve">CONCLUIDO	</t>
        </is>
      </c>
      <c r="D1016" t="n">
        <v>3.4601</v>
      </c>
      <c r="E1016" t="n">
        <v>28.9</v>
      </c>
      <c r="F1016" t="n">
        <v>24.46</v>
      </c>
      <c r="G1016" t="n">
        <v>56.44</v>
      </c>
      <c r="H1016" t="n">
        <v>0.73</v>
      </c>
      <c r="I1016" t="n">
        <v>26</v>
      </c>
      <c r="J1016" t="n">
        <v>323.34</v>
      </c>
      <c r="K1016" t="n">
        <v>61.82</v>
      </c>
      <c r="L1016" t="n">
        <v>13.25</v>
      </c>
      <c r="M1016" t="n">
        <v>24</v>
      </c>
      <c r="N1016" t="n">
        <v>98.27</v>
      </c>
      <c r="O1016" t="n">
        <v>40112.54</v>
      </c>
      <c r="P1016" t="n">
        <v>450.34</v>
      </c>
      <c r="Q1016" t="n">
        <v>452.67</v>
      </c>
      <c r="R1016" t="n">
        <v>85.95</v>
      </c>
      <c r="S1016" t="n">
        <v>57.64</v>
      </c>
      <c r="T1016" t="n">
        <v>11983.91</v>
      </c>
      <c r="U1016" t="n">
        <v>0.67</v>
      </c>
      <c r="V1016" t="n">
        <v>0.87</v>
      </c>
      <c r="W1016" t="n">
        <v>6.85</v>
      </c>
      <c r="X1016" t="n">
        <v>0.73</v>
      </c>
      <c r="Y1016" t="n">
        <v>1</v>
      </c>
      <c r="Z1016" t="n">
        <v>10</v>
      </c>
    </row>
    <row r="1017">
      <c r="A1017" t="n">
        <v>50</v>
      </c>
      <c r="B1017" t="n">
        <v>150</v>
      </c>
      <c r="C1017" t="inlineStr">
        <is>
          <t xml:space="preserve">CONCLUIDO	</t>
        </is>
      </c>
      <c r="D1017" t="n">
        <v>3.47</v>
      </c>
      <c r="E1017" t="n">
        <v>28.82</v>
      </c>
      <c r="F1017" t="n">
        <v>24.43</v>
      </c>
      <c r="G1017" t="n">
        <v>58.64</v>
      </c>
      <c r="H1017" t="n">
        <v>0.74</v>
      </c>
      <c r="I1017" t="n">
        <v>25</v>
      </c>
      <c r="J1017" t="n">
        <v>323.91</v>
      </c>
      <c r="K1017" t="n">
        <v>61.82</v>
      </c>
      <c r="L1017" t="n">
        <v>13.5</v>
      </c>
      <c r="M1017" t="n">
        <v>23</v>
      </c>
      <c r="N1017" t="n">
        <v>98.59</v>
      </c>
      <c r="O1017" t="n">
        <v>40183.11</v>
      </c>
      <c r="P1017" t="n">
        <v>449.98</v>
      </c>
      <c r="Q1017" t="n">
        <v>452.64</v>
      </c>
      <c r="R1017" t="n">
        <v>85.25</v>
      </c>
      <c r="S1017" t="n">
        <v>57.64</v>
      </c>
      <c r="T1017" t="n">
        <v>11638.22</v>
      </c>
      <c r="U1017" t="n">
        <v>0.68</v>
      </c>
      <c r="V1017" t="n">
        <v>0.87</v>
      </c>
      <c r="W1017" t="n">
        <v>6.84</v>
      </c>
      <c r="X1017" t="n">
        <v>0.71</v>
      </c>
      <c r="Y1017" t="n">
        <v>1</v>
      </c>
      <c r="Z1017" t="n">
        <v>10</v>
      </c>
    </row>
    <row r="1018">
      <c r="A1018" t="n">
        <v>51</v>
      </c>
      <c r="B1018" t="n">
        <v>150</v>
      </c>
      <c r="C1018" t="inlineStr">
        <is>
          <t xml:space="preserve">CONCLUIDO	</t>
        </is>
      </c>
      <c r="D1018" t="n">
        <v>3.4706</v>
      </c>
      <c r="E1018" t="n">
        <v>28.81</v>
      </c>
      <c r="F1018" t="n">
        <v>24.43</v>
      </c>
      <c r="G1018" t="n">
        <v>58.62</v>
      </c>
      <c r="H1018" t="n">
        <v>0.76</v>
      </c>
      <c r="I1018" t="n">
        <v>25</v>
      </c>
      <c r="J1018" t="n">
        <v>324.48</v>
      </c>
      <c r="K1018" t="n">
        <v>61.82</v>
      </c>
      <c r="L1018" t="n">
        <v>13.75</v>
      </c>
      <c r="M1018" t="n">
        <v>23</v>
      </c>
      <c r="N1018" t="n">
        <v>98.91</v>
      </c>
      <c r="O1018" t="n">
        <v>40253.84</v>
      </c>
      <c r="P1018" t="n">
        <v>449.9</v>
      </c>
      <c r="Q1018" t="n">
        <v>452.69</v>
      </c>
      <c r="R1018" t="n">
        <v>85.47</v>
      </c>
      <c r="S1018" t="n">
        <v>57.64</v>
      </c>
      <c r="T1018" t="n">
        <v>11747.68</v>
      </c>
      <c r="U1018" t="n">
        <v>0.67</v>
      </c>
      <c r="V1018" t="n">
        <v>0.87</v>
      </c>
      <c r="W1018" t="n">
        <v>6.83</v>
      </c>
      <c r="X1018" t="n">
        <v>0.7</v>
      </c>
      <c r="Y1018" t="n">
        <v>1</v>
      </c>
      <c r="Z1018" t="n">
        <v>10</v>
      </c>
    </row>
    <row r="1019">
      <c r="A1019" t="n">
        <v>52</v>
      </c>
      <c r="B1019" t="n">
        <v>150</v>
      </c>
      <c r="C1019" t="inlineStr">
        <is>
          <t xml:space="preserve">CONCLUIDO	</t>
        </is>
      </c>
      <c r="D1019" t="n">
        <v>3.4855</v>
      </c>
      <c r="E1019" t="n">
        <v>28.69</v>
      </c>
      <c r="F1019" t="n">
        <v>24.36</v>
      </c>
      <c r="G1019" t="n">
        <v>60.9</v>
      </c>
      <c r="H1019" t="n">
        <v>0.77</v>
      </c>
      <c r="I1019" t="n">
        <v>24</v>
      </c>
      <c r="J1019" t="n">
        <v>325.06</v>
      </c>
      <c r="K1019" t="n">
        <v>61.82</v>
      </c>
      <c r="L1019" t="n">
        <v>14</v>
      </c>
      <c r="M1019" t="n">
        <v>22</v>
      </c>
      <c r="N1019" t="n">
        <v>99.23999999999999</v>
      </c>
      <c r="O1019" t="n">
        <v>40324.71</v>
      </c>
      <c r="P1019" t="n">
        <v>448.88</v>
      </c>
      <c r="Q1019" t="n">
        <v>452.59</v>
      </c>
      <c r="R1019" t="n">
        <v>83.34</v>
      </c>
      <c r="S1019" t="n">
        <v>57.64</v>
      </c>
      <c r="T1019" t="n">
        <v>10688.98</v>
      </c>
      <c r="U1019" t="n">
        <v>0.6899999999999999</v>
      </c>
      <c r="V1019" t="n">
        <v>0.87</v>
      </c>
      <c r="W1019" t="n">
        <v>6.82</v>
      </c>
      <c r="X1019" t="n">
        <v>0.64</v>
      </c>
      <c r="Y1019" t="n">
        <v>1</v>
      </c>
      <c r="Z1019" t="n">
        <v>10</v>
      </c>
    </row>
    <row r="1020">
      <c r="A1020" t="n">
        <v>53</v>
      </c>
      <c r="B1020" t="n">
        <v>150</v>
      </c>
      <c r="C1020" t="inlineStr">
        <is>
          <t xml:space="preserve">CONCLUIDO	</t>
        </is>
      </c>
      <c r="D1020" t="n">
        <v>3.4827</v>
      </c>
      <c r="E1020" t="n">
        <v>28.71</v>
      </c>
      <c r="F1020" t="n">
        <v>24.38</v>
      </c>
      <c r="G1020" t="n">
        <v>60.96</v>
      </c>
      <c r="H1020" t="n">
        <v>0.78</v>
      </c>
      <c r="I1020" t="n">
        <v>24</v>
      </c>
      <c r="J1020" t="n">
        <v>325.63</v>
      </c>
      <c r="K1020" t="n">
        <v>61.82</v>
      </c>
      <c r="L1020" t="n">
        <v>14.25</v>
      </c>
      <c r="M1020" t="n">
        <v>22</v>
      </c>
      <c r="N1020" t="n">
        <v>99.56</v>
      </c>
      <c r="O1020" t="n">
        <v>40395.74</v>
      </c>
      <c r="P1020" t="n">
        <v>449.64</v>
      </c>
      <c r="Q1020" t="n">
        <v>452.68</v>
      </c>
      <c r="R1020" t="n">
        <v>83.8</v>
      </c>
      <c r="S1020" t="n">
        <v>57.64</v>
      </c>
      <c r="T1020" t="n">
        <v>10919.71</v>
      </c>
      <c r="U1020" t="n">
        <v>0.6899999999999999</v>
      </c>
      <c r="V1020" t="n">
        <v>0.87</v>
      </c>
      <c r="W1020" t="n">
        <v>6.83</v>
      </c>
      <c r="X1020" t="n">
        <v>0.66</v>
      </c>
      <c r="Y1020" t="n">
        <v>1</v>
      </c>
      <c r="Z1020" t="n">
        <v>10</v>
      </c>
    </row>
    <row r="1021">
      <c r="A1021" t="n">
        <v>54</v>
      </c>
      <c r="B1021" t="n">
        <v>150</v>
      </c>
      <c r="C1021" t="inlineStr">
        <is>
          <t xml:space="preserve">CONCLUIDO	</t>
        </is>
      </c>
      <c r="D1021" t="n">
        <v>3.4818</v>
      </c>
      <c r="E1021" t="n">
        <v>28.72</v>
      </c>
      <c r="F1021" t="n">
        <v>24.39</v>
      </c>
      <c r="G1021" t="n">
        <v>60.98</v>
      </c>
      <c r="H1021" t="n">
        <v>0.79</v>
      </c>
      <c r="I1021" t="n">
        <v>24</v>
      </c>
      <c r="J1021" t="n">
        <v>326.21</v>
      </c>
      <c r="K1021" t="n">
        <v>61.82</v>
      </c>
      <c r="L1021" t="n">
        <v>14.5</v>
      </c>
      <c r="M1021" t="n">
        <v>22</v>
      </c>
      <c r="N1021" t="n">
        <v>99.89</v>
      </c>
      <c r="O1021" t="n">
        <v>40466.92</v>
      </c>
      <c r="P1021" t="n">
        <v>449.42</v>
      </c>
      <c r="Q1021" t="n">
        <v>452.61</v>
      </c>
      <c r="R1021" t="n">
        <v>83.91</v>
      </c>
      <c r="S1021" t="n">
        <v>57.64</v>
      </c>
      <c r="T1021" t="n">
        <v>10972.58</v>
      </c>
      <c r="U1021" t="n">
        <v>0.6899999999999999</v>
      </c>
      <c r="V1021" t="n">
        <v>0.87</v>
      </c>
      <c r="W1021" t="n">
        <v>6.84</v>
      </c>
      <c r="X1021" t="n">
        <v>0.66</v>
      </c>
      <c r="Y1021" t="n">
        <v>1</v>
      </c>
      <c r="Z1021" t="n">
        <v>10</v>
      </c>
    </row>
    <row r="1022">
      <c r="A1022" t="n">
        <v>55</v>
      </c>
      <c r="B1022" t="n">
        <v>150</v>
      </c>
      <c r="C1022" t="inlineStr">
        <is>
          <t xml:space="preserve">CONCLUIDO	</t>
        </is>
      </c>
      <c r="D1022" t="n">
        <v>3.4938</v>
      </c>
      <c r="E1022" t="n">
        <v>28.62</v>
      </c>
      <c r="F1022" t="n">
        <v>24.35</v>
      </c>
      <c r="G1022" t="n">
        <v>63.51</v>
      </c>
      <c r="H1022" t="n">
        <v>0.8</v>
      </c>
      <c r="I1022" t="n">
        <v>23</v>
      </c>
      <c r="J1022" t="n">
        <v>326.79</v>
      </c>
      <c r="K1022" t="n">
        <v>61.82</v>
      </c>
      <c r="L1022" t="n">
        <v>14.75</v>
      </c>
      <c r="M1022" t="n">
        <v>21</v>
      </c>
      <c r="N1022" t="n">
        <v>100.22</v>
      </c>
      <c r="O1022" t="n">
        <v>40538.25</v>
      </c>
      <c r="P1022" t="n">
        <v>448.73</v>
      </c>
      <c r="Q1022" t="n">
        <v>452.58</v>
      </c>
      <c r="R1022" t="n">
        <v>82.55</v>
      </c>
      <c r="S1022" t="n">
        <v>57.64</v>
      </c>
      <c r="T1022" t="n">
        <v>10298.04</v>
      </c>
      <c r="U1022" t="n">
        <v>0.7</v>
      </c>
      <c r="V1022" t="n">
        <v>0.87</v>
      </c>
      <c r="W1022" t="n">
        <v>6.83</v>
      </c>
      <c r="X1022" t="n">
        <v>0.62</v>
      </c>
      <c r="Y1022" t="n">
        <v>1</v>
      </c>
      <c r="Z1022" t="n">
        <v>10</v>
      </c>
    </row>
    <row r="1023">
      <c r="A1023" t="n">
        <v>56</v>
      </c>
      <c r="B1023" t="n">
        <v>150</v>
      </c>
      <c r="C1023" t="inlineStr">
        <is>
          <t xml:space="preserve">CONCLUIDO	</t>
        </is>
      </c>
      <c r="D1023" t="n">
        <v>3.4947</v>
      </c>
      <c r="E1023" t="n">
        <v>28.61</v>
      </c>
      <c r="F1023" t="n">
        <v>24.34</v>
      </c>
      <c r="G1023" t="n">
        <v>63.49</v>
      </c>
      <c r="H1023" t="n">
        <v>0.82</v>
      </c>
      <c r="I1023" t="n">
        <v>23</v>
      </c>
      <c r="J1023" t="n">
        <v>327.37</v>
      </c>
      <c r="K1023" t="n">
        <v>61.82</v>
      </c>
      <c r="L1023" t="n">
        <v>15</v>
      </c>
      <c r="M1023" t="n">
        <v>21</v>
      </c>
      <c r="N1023" t="n">
        <v>100.55</v>
      </c>
      <c r="O1023" t="n">
        <v>40609.74</v>
      </c>
      <c r="P1023" t="n">
        <v>448.7</v>
      </c>
      <c r="Q1023" t="n">
        <v>452.66</v>
      </c>
      <c r="R1023" t="n">
        <v>82.29000000000001</v>
      </c>
      <c r="S1023" t="n">
        <v>57.64</v>
      </c>
      <c r="T1023" t="n">
        <v>10170.43</v>
      </c>
      <c r="U1023" t="n">
        <v>0.7</v>
      </c>
      <c r="V1023" t="n">
        <v>0.87</v>
      </c>
      <c r="W1023" t="n">
        <v>6.83</v>
      </c>
      <c r="X1023" t="n">
        <v>0.61</v>
      </c>
      <c r="Y1023" t="n">
        <v>1</v>
      </c>
      <c r="Z1023" t="n">
        <v>10</v>
      </c>
    </row>
    <row r="1024">
      <c r="A1024" t="n">
        <v>57</v>
      </c>
      <c r="B1024" t="n">
        <v>150</v>
      </c>
      <c r="C1024" t="inlineStr">
        <is>
          <t xml:space="preserve">CONCLUIDO	</t>
        </is>
      </c>
      <c r="D1024" t="n">
        <v>3.493</v>
      </c>
      <c r="E1024" t="n">
        <v>28.63</v>
      </c>
      <c r="F1024" t="n">
        <v>24.35</v>
      </c>
      <c r="G1024" t="n">
        <v>63.53</v>
      </c>
      <c r="H1024" t="n">
        <v>0.83</v>
      </c>
      <c r="I1024" t="n">
        <v>23</v>
      </c>
      <c r="J1024" t="n">
        <v>327.95</v>
      </c>
      <c r="K1024" t="n">
        <v>61.82</v>
      </c>
      <c r="L1024" t="n">
        <v>15.25</v>
      </c>
      <c r="M1024" t="n">
        <v>21</v>
      </c>
      <c r="N1024" t="n">
        <v>100.88</v>
      </c>
      <c r="O1024" t="n">
        <v>40681.39</v>
      </c>
      <c r="P1024" t="n">
        <v>448.82</v>
      </c>
      <c r="Q1024" t="n">
        <v>452.71</v>
      </c>
      <c r="R1024" t="n">
        <v>82.94</v>
      </c>
      <c r="S1024" t="n">
        <v>57.64</v>
      </c>
      <c r="T1024" t="n">
        <v>10491.63</v>
      </c>
      <c r="U1024" t="n">
        <v>0.7</v>
      </c>
      <c r="V1024" t="n">
        <v>0.87</v>
      </c>
      <c r="W1024" t="n">
        <v>6.83</v>
      </c>
      <c r="X1024" t="n">
        <v>0.63</v>
      </c>
      <c r="Y1024" t="n">
        <v>1</v>
      </c>
      <c r="Z1024" t="n">
        <v>10</v>
      </c>
    </row>
    <row r="1025">
      <c r="A1025" t="n">
        <v>58</v>
      </c>
      <c r="B1025" t="n">
        <v>150</v>
      </c>
      <c r="C1025" t="inlineStr">
        <is>
          <t xml:space="preserve">CONCLUIDO	</t>
        </is>
      </c>
      <c r="D1025" t="n">
        <v>3.5046</v>
      </c>
      <c r="E1025" t="n">
        <v>28.53</v>
      </c>
      <c r="F1025" t="n">
        <v>24.31</v>
      </c>
      <c r="G1025" t="n">
        <v>66.31</v>
      </c>
      <c r="H1025" t="n">
        <v>0.84</v>
      </c>
      <c r="I1025" t="n">
        <v>22</v>
      </c>
      <c r="J1025" t="n">
        <v>328.53</v>
      </c>
      <c r="K1025" t="n">
        <v>61.82</v>
      </c>
      <c r="L1025" t="n">
        <v>15.5</v>
      </c>
      <c r="M1025" t="n">
        <v>20</v>
      </c>
      <c r="N1025" t="n">
        <v>101.21</v>
      </c>
      <c r="O1025" t="n">
        <v>40753.2</v>
      </c>
      <c r="P1025" t="n">
        <v>448.52</v>
      </c>
      <c r="Q1025" t="n">
        <v>452.57</v>
      </c>
      <c r="R1025" t="n">
        <v>81.53</v>
      </c>
      <c r="S1025" t="n">
        <v>57.64</v>
      </c>
      <c r="T1025" t="n">
        <v>9794.99</v>
      </c>
      <c r="U1025" t="n">
        <v>0.71</v>
      </c>
      <c r="V1025" t="n">
        <v>0.87</v>
      </c>
      <c r="W1025" t="n">
        <v>6.83</v>
      </c>
      <c r="X1025" t="n">
        <v>0.59</v>
      </c>
      <c r="Y1025" t="n">
        <v>1</v>
      </c>
      <c r="Z1025" t="n">
        <v>10</v>
      </c>
    </row>
    <row r="1026">
      <c r="A1026" t="n">
        <v>59</v>
      </c>
      <c r="B1026" t="n">
        <v>150</v>
      </c>
      <c r="C1026" t="inlineStr">
        <is>
          <t xml:space="preserve">CONCLUIDO	</t>
        </is>
      </c>
      <c r="D1026" t="n">
        <v>3.5033</v>
      </c>
      <c r="E1026" t="n">
        <v>28.54</v>
      </c>
      <c r="F1026" t="n">
        <v>24.33</v>
      </c>
      <c r="G1026" t="n">
        <v>66.34</v>
      </c>
      <c r="H1026" t="n">
        <v>0.85</v>
      </c>
      <c r="I1026" t="n">
        <v>22</v>
      </c>
      <c r="J1026" t="n">
        <v>329.12</v>
      </c>
      <c r="K1026" t="n">
        <v>61.82</v>
      </c>
      <c r="L1026" t="n">
        <v>15.75</v>
      </c>
      <c r="M1026" t="n">
        <v>20</v>
      </c>
      <c r="N1026" t="n">
        <v>101.54</v>
      </c>
      <c r="O1026" t="n">
        <v>40825.16</v>
      </c>
      <c r="P1026" t="n">
        <v>448.74</v>
      </c>
      <c r="Q1026" t="n">
        <v>452.58</v>
      </c>
      <c r="R1026" t="n">
        <v>81.90000000000001</v>
      </c>
      <c r="S1026" t="n">
        <v>57.64</v>
      </c>
      <c r="T1026" t="n">
        <v>9979.370000000001</v>
      </c>
      <c r="U1026" t="n">
        <v>0.7</v>
      </c>
      <c r="V1026" t="n">
        <v>0.87</v>
      </c>
      <c r="W1026" t="n">
        <v>6.83</v>
      </c>
      <c r="X1026" t="n">
        <v>0.6</v>
      </c>
      <c r="Y1026" t="n">
        <v>1</v>
      </c>
      <c r="Z1026" t="n">
        <v>10</v>
      </c>
    </row>
    <row r="1027">
      <c r="A1027" t="n">
        <v>60</v>
      </c>
      <c r="B1027" t="n">
        <v>150</v>
      </c>
      <c r="C1027" t="inlineStr">
        <is>
          <t xml:space="preserve">CONCLUIDO	</t>
        </is>
      </c>
      <c r="D1027" t="n">
        <v>3.5032</v>
      </c>
      <c r="E1027" t="n">
        <v>28.55</v>
      </c>
      <c r="F1027" t="n">
        <v>24.33</v>
      </c>
      <c r="G1027" t="n">
        <v>66.34</v>
      </c>
      <c r="H1027" t="n">
        <v>0.86</v>
      </c>
      <c r="I1027" t="n">
        <v>22</v>
      </c>
      <c r="J1027" t="n">
        <v>329.7</v>
      </c>
      <c r="K1027" t="n">
        <v>61.82</v>
      </c>
      <c r="L1027" t="n">
        <v>16</v>
      </c>
      <c r="M1027" t="n">
        <v>20</v>
      </c>
      <c r="N1027" t="n">
        <v>101.88</v>
      </c>
      <c r="O1027" t="n">
        <v>40897.29</v>
      </c>
      <c r="P1027" t="n">
        <v>448.61</v>
      </c>
      <c r="Q1027" t="n">
        <v>452.57</v>
      </c>
      <c r="R1027" t="n">
        <v>81.76000000000001</v>
      </c>
      <c r="S1027" t="n">
        <v>57.64</v>
      </c>
      <c r="T1027" t="n">
        <v>9907.200000000001</v>
      </c>
      <c r="U1027" t="n">
        <v>0.71</v>
      </c>
      <c r="V1027" t="n">
        <v>0.87</v>
      </c>
      <c r="W1027" t="n">
        <v>6.83</v>
      </c>
      <c r="X1027" t="n">
        <v>0.6</v>
      </c>
      <c r="Y1027" t="n">
        <v>1</v>
      </c>
      <c r="Z1027" t="n">
        <v>10</v>
      </c>
    </row>
    <row r="1028">
      <c r="A1028" t="n">
        <v>61</v>
      </c>
      <c r="B1028" t="n">
        <v>150</v>
      </c>
      <c r="C1028" t="inlineStr">
        <is>
          <t xml:space="preserve">CONCLUIDO	</t>
        </is>
      </c>
      <c r="D1028" t="n">
        <v>3.5154</v>
      </c>
      <c r="E1028" t="n">
        <v>28.45</v>
      </c>
      <c r="F1028" t="n">
        <v>24.28</v>
      </c>
      <c r="G1028" t="n">
        <v>69.38</v>
      </c>
      <c r="H1028" t="n">
        <v>0.88</v>
      </c>
      <c r="I1028" t="n">
        <v>21</v>
      </c>
      <c r="J1028" t="n">
        <v>330.29</v>
      </c>
      <c r="K1028" t="n">
        <v>61.82</v>
      </c>
      <c r="L1028" t="n">
        <v>16.25</v>
      </c>
      <c r="M1028" t="n">
        <v>19</v>
      </c>
      <c r="N1028" t="n">
        <v>102.21</v>
      </c>
      <c r="O1028" t="n">
        <v>40969.57</v>
      </c>
      <c r="P1028" t="n">
        <v>448.13</v>
      </c>
      <c r="Q1028" t="n">
        <v>452.61</v>
      </c>
      <c r="R1028" t="n">
        <v>80.31</v>
      </c>
      <c r="S1028" t="n">
        <v>57.64</v>
      </c>
      <c r="T1028" t="n">
        <v>9185.959999999999</v>
      </c>
      <c r="U1028" t="n">
        <v>0.72</v>
      </c>
      <c r="V1028" t="n">
        <v>0.87</v>
      </c>
      <c r="W1028" t="n">
        <v>6.83</v>
      </c>
      <c r="X1028" t="n">
        <v>0.5600000000000001</v>
      </c>
      <c r="Y1028" t="n">
        <v>1</v>
      </c>
      <c r="Z1028" t="n">
        <v>10</v>
      </c>
    </row>
    <row r="1029">
      <c r="A1029" t="n">
        <v>62</v>
      </c>
      <c r="B1029" t="n">
        <v>150</v>
      </c>
      <c r="C1029" t="inlineStr">
        <is>
          <t xml:space="preserve">CONCLUIDO	</t>
        </is>
      </c>
      <c r="D1029" t="n">
        <v>3.5139</v>
      </c>
      <c r="E1029" t="n">
        <v>28.46</v>
      </c>
      <c r="F1029" t="n">
        <v>24.29</v>
      </c>
      <c r="G1029" t="n">
        <v>69.41</v>
      </c>
      <c r="H1029" t="n">
        <v>0.89</v>
      </c>
      <c r="I1029" t="n">
        <v>21</v>
      </c>
      <c r="J1029" t="n">
        <v>330.87</v>
      </c>
      <c r="K1029" t="n">
        <v>61.82</v>
      </c>
      <c r="L1029" t="n">
        <v>16.5</v>
      </c>
      <c r="M1029" t="n">
        <v>19</v>
      </c>
      <c r="N1029" t="n">
        <v>102.55</v>
      </c>
      <c r="O1029" t="n">
        <v>41042.02</v>
      </c>
      <c r="P1029" t="n">
        <v>448.45</v>
      </c>
      <c r="Q1029" t="n">
        <v>452.6</v>
      </c>
      <c r="R1029" t="n">
        <v>80.95</v>
      </c>
      <c r="S1029" t="n">
        <v>57.64</v>
      </c>
      <c r="T1029" t="n">
        <v>9509.209999999999</v>
      </c>
      <c r="U1029" t="n">
        <v>0.71</v>
      </c>
      <c r="V1029" t="n">
        <v>0.87</v>
      </c>
      <c r="W1029" t="n">
        <v>6.83</v>
      </c>
      <c r="X1029" t="n">
        <v>0.57</v>
      </c>
      <c r="Y1029" t="n">
        <v>1</v>
      </c>
      <c r="Z1029" t="n">
        <v>10</v>
      </c>
    </row>
    <row r="1030">
      <c r="A1030" t="n">
        <v>63</v>
      </c>
      <c r="B1030" t="n">
        <v>150</v>
      </c>
      <c r="C1030" t="inlineStr">
        <is>
          <t xml:space="preserve">CONCLUIDO	</t>
        </is>
      </c>
      <c r="D1030" t="n">
        <v>3.5139</v>
      </c>
      <c r="E1030" t="n">
        <v>28.46</v>
      </c>
      <c r="F1030" t="n">
        <v>24.29</v>
      </c>
      <c r="G1030" t="n">
        <v>69.41</v>
      </c>
      <c r="H1030" t="n">
        <v>0.9</v>
      </c>
      <c r="I1030" t="n">
        <v>21</v>
      </c>
      <c r="J1030" t="n">
        <v>331.46</v>
      </c>
      <c r="K1030" t="n">
        <v>61.82</v>
      </c>
      <c r="L1030" t="n">
        <v>16.75</v>
      </c>
      <c r="M1030" t="n">
        <v>19</v>
      </c>
      <c r="N1030" t="n">
        <v>102.89</v>
      </c>
      <c r="O1030" t="n">
        <v>41114.63</v>
      </c>
      <c r="P1030" t="n">
        <v>448.36</v>
      </c>
      <c r="Q1030" t="n">
        <v>452.61</v>
      </c>
      <c r="R1030" t="n">
        <v>81</v>
      </c>
      <c r="S1030" t="n">
        <v>57.64</v>
      </c>
      <c r="T1030" t="n">
        <v>9534.52</v>
      </c>
      <c r="U1030" t="n">
        <v>0.71</v>
      </c>
      <c r="V1030" t="n">
        <v>0.87</v>
      </c>
      <c r="W1030" t="n">
        <v>6.83</v>
      </c>
      <c r="X1030" t="n">
        <v>0.57</v>
      </c>
      <c r="Y1030" t="n">
        <v>1</v>
      </c>
      <c r="Z1030" t="n">
        <v>10</v>
      </c>
    </row>
    <row r="1031">
      <c r="A1031" t="n">
        <v>64</v>
      </c>
      <c r="B1031" t="n">
        <v>150</v>
      </c>
      <c r="C1031" t="inlineStr">
        <is>
          <t xml:space="preserve">CONCLUIDO	</t>
        </is>
      </c>
      <c r="D1031" t="n">
        <v>3.5237</v>
      </c>
      <c r="E1031" t="n">
        <v>28.38</v>
      </c>
      <c r="F1031" t="n">
        <v>24.27</v>
      </c>
      <c r="G1031" t="n">
        <v>72.81</v>
      </c>
      <c r="H1031" t="n">
        <v>0.91</v>
      </c>
      <c r="I1031" t="n">
        <v>20</v>
      </c>
      <c r="J1031" t="n">
        <v>332.05</v>
      </c>
      <c r="K1031" t="n">
        <v>61.82</v>
      </c>
      <c r="L1031" t="n">
        <v>17</v>
      </c>
      <c r="M1031" t="n">
        <v>18</v>
      </c>
      <c r="N1031" t="n">
        <v>103.23</v>
      </c>
      <c r="O1031" t="n">
        <v>41187.41</v>
      </c>
      <c r="P1031" t="n">
        <v>447.82</v>
      </c>
      <c r="Q1031" t="n">
        <v>452.58</v>
      </c>
      <c r="R1031" t="n">
        <v>79.92</v>
      </c>
      <c r="S1031" t="n">
        <v>57.64</v>
      </c>
      <c r="T1031" t="n">
        <v>8998.120000000001</v>
      </c>
      <c r="U1031" t="n">
        <v>0.72</v>
      </c>
      <c r="V1031" t="n">
        <v>0.87</v>
      </c>
      <c r="W1031" t="n">
        <v>6.83</v>
      </c>
      <c r="X1031" t="n">
        <v>0.55</v>
      </c>
      <c r="Y1031" t="n">
        <v>1</v>
      </c>
      <c r="Z1031" t="n">
        <v>10</v>
      </c>
    </row>
    <row r="1032">
      <c r="A1032" t="n">
        <v>65</v>
      </c>
      <c r="B1032" t="n">
        <v>150</v>
      </c>
      <c r="C1032" t="inlineStr">
        <is>
          <t xml:space="preserve">CONCLUIDO	</t>
        </is>
      </c>
      <c r="D1032" t="n">
        <v>3.5234</v>
      </c>
      <c r="E1032" t="n">
        <v>28.38</v>
      </c>
      <c r="F1032" t="n">
        <v>24.27</v>
      </c>
      <c r="G1032" t="n">
        <v>72.81999999999999</v>
      </c>
      <c r="H1032" t="n">
        <v>0.92</v>
      </c>
      <c r="I1032" t="n">
        <v>20</v>
      </c>
      <c r="J1032" t="n">
        <v>332.64</v>
      </c>
      <c r="K1032" t="n">
        <v>61.82</v>
      </c>
      <c r="L1032" t="n">
        <v>17.25</v>
      </c>
      <c r="M1032" t="n">
        <v>18</v>
      </c>
      <c r="N1032" t="n">
        <v>103.57</v>
      </c>
      <c r="O1032" t="n">
        <v>41260.35</v>
      </c>
      <c r="P1032" t="n">
        <v>448.4</v>
      </c>
      <c r="Q1032" t="n">
        <v>452.6</v>
      </c>
      <c r="R1032" t="n">
        <v>80.14</v>
      </c>
      <c r="S1032" t="n">
        <v>57.64</v>
      </c>
      <c r="T1032" t="n">
        <v>9107.91</v>
      </c>
      <c r="U1032" t="n">
        <v>0.72</v>
      </c>
      <c r="V1032" t="n">
        <v>0.87</v>
      </c>
      <c r="W1032" t="n">
        <v>6.83</v>
      </c>
      <c r="X1032" t="n">
        <v>0.55</v>
      </c>
      <c r="Y1032" t="n">
        <v>1</v>
      </c>
      <c r="Z1032" t="n">
        <v>10</v>
      </c>
    </row>
    <row r="1033">
      <c r="A1033" t="n">
        <v>66</v>
      </c>
      <c r="B1033" t="n">
        <v>150</v>
      </c>
      <c r="C1033" t="inlineStr">
        <is>
          <t xml:space="preserve">CONCLUIDO	</t>
        </is>
      </c>
      <c r="D1033" t="n">
        <v>3.5237</v>
      </c>
      <c r="E1033" t="n">
        <v>28.38</v>
      </c>
      <c r="F1033" t="n">
        <v>24.27</v>
      </c>
      <c r="G1033" t="n">
        <v>72.81</v>
      </c>
      <c r="H1033" t="n">
        <v>0.9399999999999999</v>
      </c>
      <c r="I1033" t="n">
        <v>20</v>
      </c>
      <c r="J1033" t="n">
        <v>333.24</v>
      </c>
      <c r="K1033" t="n">
        <v>61.82</v>
      </c>
      <c r="L1033" t="n">
        <v>17.5</v>
      </c>
      <c r="M1033" t="n">
        <v>18</v>
      </c>
      <c r="N1033" t="n">
        <v>103.92</v>
      </c>
      <c r="O1033" t="n">
        <v>41333.46</v>
      </c>
      <c r="P1033" t="n">
        <v>448.32</v>
      </c>
      <c r="Q1033" t="n">
        <v>452.58</v>
      </c>
      <c r="R1033" t="n">
        <v>80.22</v>
      </c>
      <c r="S1033" t="n">
        <v>57.64</v>
      </c>
      <c r="T1033" t="n">
        <v>9145.790000000001</v>
      </c>
      <c r="U1033" t="n">
        <v>0.72</v>
      </c>
      <c r="V1033" t="n">
        <v>0.87</v>
      </c>
      <c r="W1033" t="n">
        <v>6.82</v>
      </c>
      <c r="X1033" t="n">
        <v>0.55</v>
      </c>
      <c r="Y1033" t="n">
        <v>1</v>
      </c>
      <c r="Z1033" t="n">
        <v>10</v>
      </c>
    </row>
    <row r="1034">
      <c r="A1034" t="n">
        <v>67</v>
      </c>
      <c r="B1034" t="n">
        <v>150</v>
      </c>
      <c r="C1034" t="inlineStr">
        <is>
          <t xml:space="preserve">CONCLUIDO	</t>
        </is>
      </c>
      <c r="D1034" t="n">
        <v>3.525</v>
      </c>
      <c r="E1034" t="n">
        <v>28.37</v>
      </c>
      <c r="F1034" t="n">
        <v>24.26</v>
      </c>
      <c r="G1034" t="n">
        <v>72.78</v>
      </c>
      <c r="H1034" t="n">
        <v>0.95</v>
      </c>
      <c r="I1034" t="n">
        <v>20</v>
      </c>
      <c r="J1034" t="n">
        <v>333.83</v>
      </c>
      <c r="K1034" t="n">
        <v>61.82</v>
      </c>
      <c r="L1034" t="n">
        <v>17.75</v>
      </c>
      <c r="M1034" t="n">
        <v>18</v>
      </c>
      <c r="N1034" t="n">
        <v>104.26</v>
      </c>
      <c r="O1034" t="n">
        <v>41406.86</v>
      </c>
      <c r="P1034" t="n">
        <v>447.42</v>
      </c>
      <c r="Q1034" t="n">
        <v>452.68</v>
      </c>
      <c r="R1034" t="n">
        <v>80.08</v>
      </c>
      <c r="S1034" t="n">
        <v>57.64</v>
      </c>
      <c r="T1034" t="n">
        <v>9080.32</v>
      </c>
      <c r="U1034" t="n">
        <v>0.72</v>
      </c>
      <c r="V1034" t="n">
        <v>0.87</v>
      </c>
      <c r="W1034" t="n">
        <v>6.82</v>
      </c>
      <c r="X1034" t="n">
        <v>0.54</v>
      </c>
      <c r="Y1034" t="n">
        <v>1</v>
      </c>
      <c r="Z1034" t="n">
        <v>10</v>
      </c>
    </row>
    <row r="1035">
      <c r="A1035" t="n">
        <v>68</v>
      </c>
      <c r="B1035" t="n">
        <v>150</v>
      </c>
      <c r="C1035" t="inlineStr">
        <is>
          <t xml:space="preserve">CONCLUIDO	</t>
        </is>
      </c>
      <c r="D1035" t="n">
        <v>3.5334</v>
      </c>
      <c r="E1035" t="n">
        <v>28.3</v>
      </c>
      <c r="F1035" t="n">
        <v>24.25</v>
      </c>
      <c r="G1035" t="n">
        <v>76.58</v>
      </c>
      <c r="H1035" t="n">
        <v>0.96</v>
      </c>
      <c r="I1035" t="n">
        <v>19</v>
      </c>
      <c r="J1035" t="n">
        <v>334.43</v>
      </c>
      <c r="K1035" t="n">
        <v>61.82</v>
      </c>
      <c r="L1035" t="n">
        <v>18</v>
      </c>
      <c r="M1035" t="n">
        <v>17</v>
      </c>
      <c r="N1035" t="n">
        <v>104.61</v>
      </c>
      <c r="O1035" t="n">
        <v>41480.31</v>
      </c>
      <c r="P1035" t="n">
        <v>447.76</v>
      </c>
      <c r="Q1035" t="n">
        <v>452.58</v>
      </c>
      <c r="R1035" t="n">
        <v>79.47</v>
      </c>
      <c r="S1035" t="n">
        <v>57.64</v>
      </c>
      <c r="T1035" t="n">
        <v>8776.440000000001</v>
      </c>
      <c r="U1035" t="n">
        <v>0.73</v>
      </c>
      <c r="V1035" t="n">
        <v>0.87</v>
      </c>
      <c r="W1035" t="n">
        <v>6.82</v>
      </c>
      <c r="X1035" t="n">
        <v>0.52</v>
      </c>
      <c r="Y1035" t="n">
        <v>1</v>
      </c>
      <c r="Z1035" t="n">
        <v>10</v>
      </c>
    </row>
    <row r="1036">
      <c r="A1036" t="n">
        <v>69</v>
      </c>
      <c r="B1036" t="n">
        <v>150</v>
      </c>
      <c r="C1036" t="inlineStr">
        <is>
          <t xml:space="preserve">CONCLUIDO	</t>
        </is>
      </c>
      <c r="D1036" t="n">
        <v>3.5348</v>
      </c>
      <c r="E1036" t="n">
        <v>28.29</v>
      </c>
      <c r="F1036" t="n">
        <v>24.24</v>
      </c>
      <c r="G1036" t="n">
        <v>76.54000000000001</v>
      </c>
      <c r="H1036" t="n">
        <v>0.97</v>
      </c>
      <c r="I1036" t="n">
        <v>19</v>
      </c>
      <c r="J1036" t="n">
        <v>335.02</v>
      </c>
      <c r="K1036" t="n">
        <v>61.82</v>
      </c>
      <c r="L1036" t="n">
        <v>18.25</v>
      </c>
      <c r="M1036" t="n">
        <v>17</v>
      </c>
      <c r="N1036" t="n">
        <v>104.95</v>
      </c>
      <c r="O1036" t="n">
        <v>41553.93</v>
      </c>
      <c r="P1036" t="n">
        <v>447.81</v>
      </c>
      <c r="Q1036" t="n">
        <v>452.59</v>
      </c>
      <c r="R1036" t="n">
        <v>78.95999999999999</v>
      </c>
      <c r="S1036" t="n">
        <v>57.64</v>
      </c>
      <c r="T1036" t="n">
        <v>8522.16</v>
      </c>
      <c r="U1036" t="n">
        <v>0.73</v>
      </c>
      <c r="V1036" t="n">
        <v>0.87</v>
      </c>
      <c r="W1036" t="n">
        <v>6.83</v>
      </c>
      <c r="X1036" t="n">
        <v>0.51</v>
      </c>
      <c r="Y1036" t="n">
        <v>1</v>
      </c>
      <c r="Z1036" t="n">
        <v>10</v>
      </c>
    </row>
    <row r="1037">
      <c r="A1037" t="n">
        <v>70</v>
      </c>
      <c r="B1037" t="n">
        <v>150</v>
      </c>
      <c r="C1037" t="inlineStr">
        <is>
          <t xml:space="preserve">CONCLUIDO	</t>
        </is>
      </c>
      <c r="D1037" t="n">
        <v>3.5335</v>
      </c>
      <c r="E1037" t="n">
        <v>28.3</v>
      </c>
      <c r="F1037" t="n">
        <v>24.25</v>
      </c>
      <c r="G1037" t="n">
        <v>76.56999999999999</v>
      </c>
      <c r="H1037" t="n">
        <v>0.98</v>
      </c>
      <c r="I1037" t="n">
        <v>19</v>
      </c>
      <c r="J1037" t="n">
        <v>335.62</v>
      </c>
      <c r="K1037" t="n">
        <v>61.82</v>
      </c>
      <c r="L1037" t="n">
        <v>18.5</v>
      </c>
      <c r="M1037" t="n">
        <v>17</v>
      </c>
      <c r="N1037" t="n">
        <v>105.3</v>
      </c>
      <c r="O1037" t="n">
        <v>41627.72</v>
      </c>
      <c r="P1037" t="n">
        <v>448.16</v>
      </c>
      <c r="Q1037" t="n">
        <v>452.57</v>
      </c>
      <c r="R1037" t="n">
        <v>79.28</v>
      </c>
      <c r="S1037" t="n">
        <v>57.64</v>
      </c>
      <c r="T1037" t="n">
        <v>8683.049999999999</v>
      </c>
      <c r="U1037" t="n">
        <v>0.73</v>
      </c>
      <c r="V1037" t="n">
        <v>0.87</v>
      </c>
      <c r="W1037" t="n">
        <v>6.83</v>
      </c>
      <c r="X1037" t="n">
        <v>0.52</v>
      </c>
      <c r="Y1037" t="n">
        <v>1</v>
      </c>
      <c r="Z1037" t="n">
        <v>10</v>
      </c>
    </row>
    <row r="1038">
      <c r="A1038" t="n">
        <v>71</v>
      </c>
      <c r="B1038" t="n">
        <v>150</v>
      </c>
      <c r="C1038" t="inlineStr">
        <is>
          <t xml:space="preserve">CONCLUIDO	</t>
        </is>
      </c>
      <c r="D1038" t="n">
        <v>3.5344</v>
      </c>
      <c r="E1038" t="n">
        <v>28.29</v>
      </c>
      <c r="F1038" t="n">
        <v>24.24</v>
      </c>
      <c r="G1038" t="n">
        <v>76.55</v>
      </c>
      <c r="H1038" t="n">
        <v>0.99</v>
      </c>
      <c r="I1038" t="n">
        <v>19</v>
      </c>
      <c r="J1038" t="n">
        <v>336.22</v>
      </c>
      <c r="K1038" t="n">
        <v>61.82</v>
      </c>
      <c r="L1038" t="n">
        <v>18.75</v>
      </c>
      <c r="M1038" t="n">
        <v>17</v>
      </c>
      <c r="N1038" t="n">
        <v>105.65</v>
      </c>
      <c r="O1038" t="n">
        <v>41701.68</v>
      </c>
      <c r="P1038" t="n">
        <v>447.76</v>
      </c>
      <c r="Q1038" t="n">
        <v>452.61</v>
      </c>
      <c r="R1038" t="n">
        <v>79.17</v>
      </c>
      <c r="S1038" t="n">
        <v>57.64</v>
      </c>
      <c r="T1038" t="n">
        <v>8628.360000000001</v>
      </c>
      <c r="U1038" t="n">
        <v>0.73</v>
      </c>
      <c r="V1038" t="n">
        <v>0.87</v>
      </c>
      <c r="W1038" t="n">
        <v>6.82</v>
      </c>
      <c r="X1038" t="n">
        <v>0.52</v>
      </c>
      <c r="Y1038" t="n">
        <v>1</v>
      </c>
      <c r="Z1038" t="n">
        <v>10</v>
      </c>
    </row>
    <row r="1039">
      <c r="A1039" t="n">
        <v>72</v>
      </c>
      <c r="B1039" t="n">
        <v>150</v>
      </c>
      <c r="C1039" t="inlineStr">
        <is>
          <t xml:space="preserve">CONCLUIDO	</t>
        </is>
      </c>
      <c r="D1039" t="n">
        <v>3.547</v>
      </c>
      <c r="E1039" t="n">
        <v>28.19</v>
      </c>
      <c r="F1039" t="n">
        <v>24.2</v>
      </c>
      <c r="G1039" t="n">
        <v>80.65000000000001</v>
      </c>
      <c r="H1039" t="n">
        <v>1.01</v>
      </c>
      <c r="I1039" t="n">
        <v>18</v>
      </c>
      <c r="J1039" t="n">
        <v>336.82</v>
      </c>
      <c r="K1039" t="n">
        <v>61.82</v>
      </c>
      <c r="L1039" t="n">
        <v>19</v>
      </c>
      <c r="M1039" t="n">
        <v>16</v>
      </c>
      <c r="N1039" t="n">
        <v>106</v>
      </c>
      <c r="O1039" t="n">
        <v>41775.82</v>
      </c>
      <c r="P1039" t="n">
        <v>447.27</v>
      </c>
      <c r="Q1039" t="n">
        <v>452.6</v>
      </c>
      <c r="R1039" t="n">
        <v>77.70999999999999</v>
      </c>
      <c r="S1039" t="n">
        <v>57.64</v>
      </c>
      <c r="T1039" t="n">
        <v>7904.47</v>
      </c>
      <c r="U1039" t="n">
        <v>0.74</v>
      </c>
      <c r="V1039" t="n">
        <v>0.88</v>
      </c>
      <c r="W1039" t="n">
        <v>6.82</v>
      </c>
      <c r="X1039" t="n">
        <v>0.47</v>
      </c>
      <c r="Y1039" t="n">
        <v>1</v>
      </c>
      <c r="Z1039" t="n">
        <v>10</v>
      </c>
    </row>
    <row r="1040">
      <c r="A1040" t="n">
        <v>73</v>
      </c>
      <c r="B1040" t="n">
        <v>150</v>
      </c>
      <c r="C1040" t="inlineStr">
        <is>
          <t xml:space="preserve">CONCLUIDO	</t>
        </is>
      </c>
      <c r="D1040" t="n">
        <v>3.5445</v>
      </c>
      <c r="E1040" t="n">
        <v>28.21</v>
      </c>
      <c r="F1040" t="n">
        <v>24.22</v>
      </c>
      <c r="G1040" t="n">
        <v>80.72</v>
      </c>
      <c r="H1040" t="n">
        <v>1.02</v>
      </c>
      <c r="I1040" t="n">
        <v>18</v>
      </c>
      <c r="J1040" t="n">
        <v>337.43</v>
      </c>
      <c r="K1040" t="n">
        <v>61.82</v>
      </c>
      <c r="L1040" t="n">
        <v>19.25</v>
      </c>
      <c r="M1040" t="n">
        <v>16</v>
      </c>
      <c r="N1040" t="n">
        <v>106.35</v>
      </c>
      <c r="O1040" t="n">
        <v>41850.13</v>
      </c>
      <c r="P1040" t="n">
        <v>448.02</v>
      </c>
      <c r="Q1040" t="n">
        <v>452.56</v>
      </c>
      <c r="R1040" t="n">
        <v>78.45</v>
      </c>
      <c r="S1040" t="n">
        <v>57.64</v>
      </c>
      <c r="T1040" t="n">
        <v>8271.110000000001</v>
      </c>
      <c r="U1040" t="n">
        <v>0.73</v>
      </c>
      <c r="V1040" t="n">
        <v>0.88</v>
      </c>
      <c r="W1040" t="n">
        <v>6.82</v>
      </c>
      <c r="X1040" t="n">
        <v>0.49</v>
      </c>
      <c r="Y1040" t="n">
        <v>1</v>
      </c>
      <c r="Z1040" t="n">
        <v>10</v>
      </c>
    </row>
    <row r="1041">
      <c r="A1041" t="n">
        <v>74</v>
      </c>
      <c r="B1041" t="n">
        <v>150</v>
      </c>
      <c r="C1041" t="inlineStr">
        <is>
          <t xml:space="preserve">CONCLUIDO	</t>
        </is>
      </c>
      <c r="D1041" t="n">
        <v>3.5452</v>
      </c>
      <c r="E1041" t="n">
        <v>28.21</v>
      </c>
      <c r="F1041" t="n">
        <v>24.21</v>
      </c>
      <c r="G1041" t="n">
        <v>80.7</v>
      </c>
      <c r="H1041" t="n">
        <v>1.03</v>
      </c>
      <c r="I1041" t="n">
        <v>18</v>
      </c>
      <c r="J1041" t="n">
        <v>338.03</v>
      </c>
      <c r="K1041" t="n">
        <v>61.82</v>
      </c>
      <c r="L1041" t="n">
        <v>19.5</v>
      </c>
      <c r="M1041" t="n">
        <v>16</v>
      </c>
      <c r="N1041" t="n">
        <v>106.71</v>
      </c>
      <c r="O1041" t="n">
        <v>41924.62</v>
      </c>
      <c r="P1041" t="n">
        <v>448.08</v>
      </c>
      <c r="Q1041" t="n">
        <v>452.62</v>
      </c>
      <c r="R1041" t="n">
        <v>77.90000000000001</v>
      </c>
      <c r="S1041" t="n">
        <v>57.64</v>
      </c>
      <c r="T1041" t="n">
        <v>7999.89</v>
      </c>
      <c r="U1041" t="n">
        <v>0.74</v>
      </c>
      <c r="V1041" t="n">
        <v>0.88</v>
      </c>
      <c r="W1041" t="n">
        <v>6.83</v>
      </c>
      <c r="X1041" t="n">
        <v>0.49</v>
      </c>
      <c r="Y1041" t="n">
        <v>1</v>
      </c>
      <c r="Z1041" t="n">
        <v>10</v>
      </c>
    </row>
    <row r="1042">
      <c r="A1042" t="n">
        <v>75</v>
      </c>
      <c r="B1042" t="n">
        <v>150</v>
      </c>
      <c r="C1042" t="inlineStr">
        <is>
          <t xml:space="preserve">CONCLUIDO	</t>
        </is>
      </c>
      <c r="D1042" t="n">
        <v>3.5452</v>
      </c>
      <c r="E1042" t="n">
        <v>28.21</v>
      </c>
      <c r="F1042" t="n">
        <v>24.21</v>
      </c>
      <c r="G1042" t="n">
        <v>80.7</v>
      </c>
      <c r="H1042" t="n">
        <v>1.04</v>
      </c>
      <c r="I1042" t="n">
        <v>18</v>
      </c>
      <c r="J1042" t="n">
        <v>338.63</v>
      </c>
      <c r="K1042" t="n">
        <v>61.82</v>
      </c>
      <c r="L1042" t="n">
        <v>19.75</v>
      </c>
      <c r="M1042" t="n">
        <v>16</v>
      </c>
      <c r="N1042" t="n">
        <v>107.06</v>
      </c>
      <c r="O1042" t="n">
        <v>41999.28</v>
      </c>
      <c r="P1042" t="n">
        <v>447.85</v>
      </c>
      <c r="Q1042" t="n">
        <v>452.65</v>
      </c>
      <c r="R1042" t="n">
        <v>77.88</v>
      </c>
      <c r="S1042" t="n">
        <v>57.64</v>
      </c>
      <c r="T1042" t="n">
        <v>7987.66</v>
      </c>
      <c r="U1042" t="n">
        <v>0.74</v>
      </c>
      <c r="V1042" t="n">
        <v>0.88</v>
      </c>
      <c r="W1042" t="n">
        <v>6.83</v>
      </c>
      <c r="X1042" t="n">
        <v>0.48</v>
      </c>
      <c r="Y1042" t="n">
        <v>1</v>
      </c>
      <c r="Z1042" t="n">
        <v>10</v>
      </c>
    </row>
    <row r="1043">
      <c r="A1043" t="n">
        <v>76</v>
      </c>
      <c r="B1043" t="n">
        <v>150</v>
      </c>
      <c r="C1043" t="inlineStr">
        <is>
          <t xml:space="preserve">CONCLUIDO	</t>
        </is>
      </c>
      <c r="D1043" t="n">
        <v>3.557</v>
      </c>
      <c r="E1043" t="n">
        <v>28.11</v>
      </c>
      <c r="F1043" t="n">
        <v>24.17</v>
      </c>
      <c r="G1043" t="n">
        <v>85.31</v>
      </c>
      <c r="H1043" t="n">
        <v>1.05</v>
      </c>
      <c r="I1043" t="n">
        <v>17</v>
      </c>
      <c r="J1043" t="n">
        <v>339.24</v>
      </c>
      <c r="K1043" t="n">
        <v>61.82</v>
      </c>
      <c r="L1043" t="n">
        <v>20</v>
      </c>
      <c r="M1043" t="n">
        <v>15</v>
      </c>
      <c r="N1043" t="n">
        <v>107.42</v>
      </c>
      <c r="O1043" t="n">
        <v>42074.12</v>
      </c>
      <c r="P1043" t="n">
        <v>446.8</v>
      </c>
      <c r="Q1043" t="n">
        <v>452.56</v>
      </c>
      <c r="R1043" t="n">
        <v>76.94</v>
      </c>
      <c r="S1043" t="n">
        <v>57.64</v>
      </c>
      <c r="T1043" t="n">
        <v>7521.36</v>
      </c>
      <c r="U1043" t="n">
        <v>0.75</v>
      </c>
      <c r="V1043" t="n">
        <v>0.88</v>
      </c>
      <c r="W1043" t="n">
        <v>6.82</v>
      </c>
      <c r="X1043" t="n">
        <v>0.45</v>
      </c>
      <c r="Y1043" t="n">
        <v>1</v>
      </c>
      <c r="Z1043" t="n">
        <v>10</v>
      </c>
    </row>
    <row r="1044">
      <c r="A1044" t="n">
        <v>77</v>
      </c>
      <c r="B1044" t="n">
        <v>150</v>
      </c>
      <c r="C1044" t="inlineStr">
        <is>
          <t xml:space="preserve">CONCLUIDO	</t>
        </is>
      </c>
      <c r="D1044" t="n">
        <v>3.5564</v>
      </c>
      <c r="E1044" t="n">
        <v>28.12</v>
      </c>
      <c r="F1044" t="n">
        <v>24.18</v>
      </c>
      <c r="G1044" t="n">
        <v>85.33</v>
      </c>
      <c r="H1044" t="n">
        <v>1.06</v>
      </c>
      <c r="I1044" t="n">
        <v>17</v>
      </c>
      <c r="J1044" t="n">
        <v>339.85</v>
      </c>
      <c r="K1044" t="n">
        <v>61.82</v>
      </c>
      <c r="L1044" t="n">
        <v>20.25</v>
      </c>
      <c r="M1044" t="n">
        <v>15</v>
      </c>
      <c r="N1044" t="n">
        <v>107.78</v>
      </c>
      <c r="O1044" t="n">
        <v>42149.15</v>
      </c>
      <c r="P1044" t="n">
        <v>447.34</v>
      </c>
      <c r="Q1044" t="n">
        <v>452.57</v>
      </c>
      <c r="R1044" t="n">
        <v>76.75</v>
      </c>
      <c r="S1044" t="n">
        <v>57.64</v>
      </c>
      <c r="T1044" t="n">
        <v>7428.3</v>
      </c>
      <c r="U1044" t="n">
        <v>0.75</v>
      </c>
      <c r="V1044" t="n">
        <v>0.88</v>
      </c>
      <c r="W1044" t="n">
        <v>6.83</v>
      </c>
      <c r="X1044" t="n">
        <v>0.45</v>
      </c>
      <c r="Y1044" t="n">
        <v>1</v>
      </c>
      <c r="Z1044" t="n">
        <v>10</v>
      </c>
    </row>
    <row r="1045">
      <c r="A1045" t="n">
        <v>78</v>
      </c>
      <c r="B1045" t="n">
        <v>150</v>
      </c>
      <c r="C1045" t="inlineStr">
        <is>
          <t xml:space="preserve">CONCLUIDO	</t>
        </is>
      </c>
      <c r="D1045" t="n">
        <v>3.5567</v>
      </c>
      <c r="E1045" t="n">
        <v>28.12</v>
      </c>
      <c r="F1045" t="n">
        <v>24.17</v>
      </c>
      <c r="G1045" t="n">
        <v>85.31999999999999</v>
      </c>
      <c r="H1045" t="n">
        <v>1.07</v>
      </c>
      <c r="I1045" t="n">
        <v>17</v>
      </c>
      <c r="J1045" t="n">
        <v>340.46</v>
      </c>
      <c r="K1045" t="n">
        <v>61.82</v>
      </c>
      <c r="L1045" t="n">
        <v>20.5</v>
      </c>
      <c r="M1045" t="n">
        <v>15</v>
      </c>
      <c r="N1045" t="n">
        <v>108.14</v>
      </c>
      <c r="O1045" t="n">
        <v>42224.35</v>
      </c>
      <c r="P1045" t="n">
        <v>447.57</v>
      </c>
      <c r="Q1045" t="n">
        <v>452.64</v>
      </c>
      <c r="R1045" t="n">
        <v>77.08</v>
      </c>
      <c r="S1045" t="n">
        <v>57.64</v>
      </c>
      <c r="T1045" t="n">
        <v>7594.79</v>
      </c>
      <c r="U1045" t="n">
        <v>0.75</v>
      </c>
      <c r="V1045" t="n">
        <v>0.88</v>
      </c>
      <c r="W1045" t="n">
        <v>6.82</v>
      </c>
      <c r="X1045" t="n">
        <v>0.45</v>
      </c>
      <c r="Y1045" t="n">
        <v>1</v>
      </c>
      <c r="Z1045" t="n">
        <v>10</v>
      </c>
    </row>
    <row r="1046">
      <c r="A1046" t="n">
        <v>79</v>
      </c>
      <c r="B1046" t="n">
        <v>150</v>
      </c>
      <c r="C1046" t="inlineStr">
        <is>
          <t xml:space="preserve">CONCLUIDO	</t>
        </is>
      </c>
      <c r="D1046" t="n">
        <v>3.5572</v>
      </c>
      <c r="E1046" t="n">
        <v>28.11</v>
      </c>
      <c r="F1046" t="n">
        <v>24.17</v>
      </c>
      <c r="G1046" t="n">
        <v>85.31</v>
      </c>
      <c r="H1046" t="n">
        <v>1.08</v>
      </c>
      <c r="I1046" t="n">
        <v>17</v>
      </c>
      <c r="J1046" t="n">
        <v>341.07</v>
      </c>
      <c r="K1046" t="n">
        <v>61.82</v>
      </c>
      <c r="L1046" t="n">
        <v>20.75</v>
      </c>
      <c r="M1046" t="n">
        <v>15</v>
      </c>
      <c r="N1046" t="n">
        <v>108.5</v>
      </c>
      <c r="O1046" t="n">
        <v>42299.74</v>
      </c>
      <c r="P1046" t="n">
        <v>447.9</v>
      </c>
      <c r="Q1046" t="n">
        <v>452.63</v>
      </c>
      <c r="R1046" t="n">
        <v>76.68000000000001</v>
      </c>
      <c r="S1046" t="n">
        <v>57.64</v>
      </c>
      <c r="T1046" t="n">
        <v>7392.39</v>
      </c>
      <c r="U1046" t="n">
        <v>0.75</v>
      </c>
      <c r="V1046" t="n">
        <v>0.88</v>
      </c>
      <c r="W1046" t="n">
        <v>6.83</v>
      </c>
      <c r="X1046" t="n">
        <v>0.45</v>
      </c>
      <c r="Y1046" t="n">
        <v>1</v>
      </c>
      <c r="Z1046" t="n">
        <v>10</v>
      </c>
    </row>
    <row r="1047">
      <c r="A1047" t="n">
        <v>80</v>
      </c>
      <c r="B1047" t="n">
        <v>150</v>
      </c>
      <c r="C1047" t="inlineStr">
        <is>
          <t xml:space="preserve">CONCLUIDO	</t>
        </is>
      </c>
      <c r="D1047" t="n">
        <v>3.5545</v>
      </c>
      <c r="E1047" t="n">
        <v>28.13</v>
      </c>
      <c r="F1047" t="n">
        <v>24.19</v>
      </c>
      <c r="G1047" t="n">
        <v>85.38</v>
      </c>
      <c r="H1047" t="n">
        <v>1.1</v>
      </c>
      <c r="I1047" t="n">
        <v>17</v>
      </c>
      <c r="J1047" t="n">
        <v>341.68</v>
      </c>
      <c r="K1047" t="n">
        <v>61.82</v>
      </c>
      <c r="L1047" t="n">
        <v>21</v>
      </c>
      <c r="M1047" t="n">
        <v>15</v>
      </c>
      <c r="N1047" t="n">
        <v>108.86</v>
      </c>
      <c r="O1047" t="n">
        <v>42375.31</v>
      </c>
      <c r="P1047" t="n">
        <v>448.21</v>
      </c>
      <c r="Q1047" t="n">
        <v>452.58</v>
      </c>
      <c r="R1047" t="n">
        <v>77.56</v>
      </c>
      <c r="S1047" t="n">
        <v>57.64</v>
      </c>
      <c r="T1047" t="n">
        <v>7834.4</v>
      </c>
      <c r="U1047" t="n">
        <v>0.74</v>
      </c>
      <c r="V1047" t="n">
        <v>0.88</v>
      </c>
      <c r="W1047" t="n">
        <v>6.82</v>
      </c>
      <c r="X1047" t="n">
        <v>0.47</v>
      </c>
      <c r="Y1047" t="n">
        <v>1</v>
      </c>
      <c r="Z1047" t="n">
        <v>10</v>
      </c>
    </row>
    <row r="1048">
      <c r="A1048" t="n">
        <v>81</v>
      </c>
      <c r="B1048" t="n">
        <v>150</v>
      </c>
      <c r="C1048" t="inlineStr">
        <is>
          <t xml:space="preserve">CONCLUIDO	</t>
        </is>
      </c>
      <c r="D1048" t="n">
        <v>3.555</v>
      </c>
      <c r="E1048" t="n">
        <v>28.13</v>
      </c>
      <c r="F1048" t="n">
        <v>24.19</v>
      </c>
      <c r="G1048" t="n">
        <v>85.37</v>
      </c>
      <c r="H1048" t="n">
        <v>1.11</v>
      </c>
      <c r="I1048" t="n">
        <v>17</v>
      </c>
      <c r="J1048" t="n">
        <v>342.3</v>
      </c>
      <c r="K1048" t="n">
        <v>61.82</v>
      </c>
      <c r="L1048" t="n">
        <v>21.25</v>
      </c>
      <c r="M1048" t="n">
        <v>15</v>
      </c>
      <c r="N1048" t="n">
        <v>109.23</v>
      </c>
      <c r="O1048" t="n">
        <v>42451.07</v>
      </c>
      <c r="P1048" t="n">
        <v>448.02</v>
      </c>
      <c r="Q1048" t="n">
        <v>452.6</v>
      </c>
      <c r="R1048" t="n">
        <v>77.41</v>
      </c>
      <c r="S1048" t="n">
        <v>57.64</v>
      </c>
      <c r="T1048" t="n">
        <v>7758.4</v>
      </c>
      <c r="U1048" t="n">
        <v>0.74</v>
      </c>
      <c r="V1048" t="n">
        <v>0.88</v>
      </c>
      <c r="W1048" t="n">
        <v>6.82</v>
      </c>
      <c r="X1048" t="n">
        <v>0.46</v>
      </c>
      <c r="Y1048" t="n">
        <v>1</v>
      </c>
      <c r="Z1048" t="n">
        <v>10</v>
      </c>
    </row>
    <row r="1049">
      <c r="A1049" t="n">
        <v>82</v>
      </c>
      <c r="B1049" t="n">
        <v>150</v>
      </c>
      <c r="C1049" t="inlineStr">
        <is>
          <t xml:space="preserve">CONCLUIDO	</t>
        </is>
      </c>
      <c r="D1049" t="n">
        <v>3.5654</v>
      </c>
      <c r="E1049" t="n">
        <v>28.05</v>
      </c>
      <c r="F1049" t="n">
        <v>24.16</v>
      </c>
      <c r="G1049" t="n">
        <v>90.59999999999999</v>
      </c>
      <c r="H1049" t="n">
        <v>1.12</v>
      </c>
      <c r="I1049" t="n">
        <v>16</v>
      </c>
      <c r="J1049" t="n">
        <v>342.91</v>
      </c>
      <c r="K1049" t="n">
        <v>61.82</v>
      </c>
      <c r="L1049" t="n">
        <v>21.5</v>
      </c>
      <c r="M1049" t="n">
        <v>14</v>
      </c>
      <c r="N1049" t="n">
        <v>109.59</v>
      </c>
      <c r="O1049" t="n">
        <v>42527.02</v>
      </c>
      <c r="P1049" t="n">
        <v>447.77</v>
      </c>
      <c r="Q1049" t="n">
        <v>452.59</v>
      </c>
      <c r="R1049" t="n">
        <v>76.56</v>
      </c>
      <c r="S1049" t="n">
        <v>57.64</v>
      </c>
      <c r="T1049" t="n">
        <v>7339.47</v>
      </c>
      <c r="U1049" t="n">
        <v>0.75</v>
      </c>
      <c r="V1049" t="n">
        <v>0.88</v>
      </c>
      <c r="W1049" t="n">
        <v>6.82</v>
      </c>
      <c r="X1049" t="n">
        <v>0.44</v>
      </c>
      <c r="Y1049" t="n">
        <v>1</v>
      </c>
      <c r="Z1049" t="n">
        <v>10</v>
      </c>
    </row>
    <row r="1050">
      <c r="A1050" t="n">
        <v>83</v>
      </c>
      <c r="B1050" t="n">
        <v>150</v>
      </c>
      <c r="C1050" t="inlineStr">
        <is>
          <t xml:space="preserve">CONCLUIDO	</t>
        </is>
      </c>
      <c r="D1050" t="n">
        <v>3.5657</v>
      </c>
      <c r="E1050" t="n">
        <v>28.04</v>
      </c>
      <c r="F1050" t="n">
        <v>24.16</v>
      </c>
      <c r="G1050" t="n">
        <v>90.59</v>
      </c>
      <c r="H1050" t="n">
        <v>1.13</v>
      </c>
      <c r="I1050" t="n">
        <v>16</v>
      </c>
      <c r="J1050" t="n">
        <v>343.53</v>
      </c>
      <c r="K1050" t="n">
        <v>61.82</v>
      </c>
      <c r="L1050" t="n">
        <v>21.75</v>
      </c>
      <c r="M1050" t="n">
        <v>14</v>
      </c>
      <c r="N1050" t="n">
        <v>109.96</v>
      </c>
      <c r="O1050" t="n">
        <v>42603.15</v>
      </c>
      <c r="P1050" t="n">
        <v>447.78</v>
      </c>
      <c r="Q1050" t="n">
        <v>452.58</v>
      </c>
      <c r="R1050" t="n">
        <v>76.38</v>
      </c>
      <c r="S1050" t="n">
        <v>57.64</v>
      </c>
      <c r="T1050" t="n">
        <v>7247.31</v>
      </c>
      <c r="U1050" t="n">
        <v>0.75</v>
      </c>
      <c r="V1050" t="n">
        <v>0.88</v>
      </c>
      <c r="W1050" t="n">
        <v>6.82</v>
      </c>
      <c r="X1050" t="n">
        <v>0.43</v>
      </c>
      <c r="Y1050" t="n">
        <v>1</v>
      </c>
      <c r="Z1050" t="n">
        <v>10</v>
      </c>
    </row>
    <row r="1051">
      <c r="A1051" t="n">
        <v>84</v>
      </c>
      <c r="B1051" t="n">
        <v>150</v>
      </c>
      <c r="C1051" t="inlineStr">
        <is>
          <t xml:space="preserve">CONCLUIDO	</t>
        </is>
      </c>
      <c r="D1051" t="n">
        <v>3.5665</v>
      </c>
      <c r="E1051" t="n">
        <v>28.04</v>
      </c>
      <c r="F1051" t="n">
        <v>24.15</v>
      </c>
      <c r="G1051" t="n">
        <v>90.56999999999999</v>
      </c>
      <c r="H1051" t="n">
        <v>1.14</v>
      </c>
      <c r="I1051" t="n">
        <v>16</v>
      </c>
      <c r="J1051" t="n">
        <v>344.15</v>
      </c>
      <c r="K1051" t="n">
        <v>61.82</v>
      </c>
      <c r="L1051" t="n">
        <v>22</v>
      </c>
      <c r="M1051" t="n">
        <v>14</v>
      </c>
      <c r="N1051" t="n">
        <v>110.33</v>
      </c>
      <c r="O1051" t="n">
        <v>42679.6</v>
      </c>
      <c r="P1051" t="n">
        <v>447.88</v>
      </c>
      <c r="Q1051" t="n">
        <v>452.57</v>
      </c>
      <c r="R1051" t="n">
        <v>76.36</v>
      </c>
      <c r="S1051" t="n">
        <v>57.64</v>
      </c>
      <c r="T1051" t="n">
        <v>7235.98</v>
      </c>
      <c r="U1051" t="n">
        <v>0.75</v>
      </c>
      <c r="V1051" t="n">
        <v>0.88</v>
      </c>
      <c r="W1051" t="n">
        <v>6.82</v>
      </c>
      <c r="X1051" t="n">
        <v>0.43</v>
      </c>
      <c r="Y1051" t="n">
        <v>1</v>
      </c>
      <c r="Z1051" t="n">
        <v>10</v>
      </c>
    </row>
    <row r="1052">
      <c r="A1052" t="n">
        <v>85</v>
      </c>
      <c r="B1052" t="n">
        <v>150</v>
      </c>
      <c r="C1052" t="inlineStr">
        <is>
          <t xml:space="preserve">CONCLUIDO	</t>
        </is>
      </c>
      <c r="D1052" t="n">
        <v>3.5663</v>
      </c>
      <c r="E1052" t="n">
        <v>28.04</v>
      </c>
      <c r="F1052" t="n">
        <v>24.15</v>
      </c>
      <c r="G1052" t="n">
        <v>90.58</v>
      </c>
      <c r="H1052" t="n">
        <v>1.15</v>
      </c>
      <c r="I1052" t="n">
        <v>16</v>
      </c>
      <c r="J1052" t="n">
        <v>344.77</v>
      </c>
      <c r="K1052" t="n">
        <v>61.82</v>
      </c>
      <c r="L1052" t="n">
        <v>22.25</v>
      </c>
      <c r="M1052" t="n">
        <v>14</v>
      </c>
      <c r="N1052" t="n">
        <v>110.7</v>
      </c>
      <c r="O1052" t="n">
        <v>42756.12</v>
      </c>
      <c r="P1052" t="n">
        <v>448.2</v>
      </c>
      <c r="Q1052" t="n">
        <v>452.6</v>
      </c>
      <c r="R1052" t="n">
        <v>76.23999999999999</v>
      </c>
      <c r="S1052" t="n">
        <v>57.64</v>
      </c>
      <c r="T1052" t="n">
        <v>7177.84</v>
      </c>
      <c r="U1052" t="n">
        <v>0.76</v>
      </c>
      <c r="V1052" t="n">
        <v>0.88</v>
      </c>
      <c r="W1052" t="n">
        <v>6.82</v>
      </c>
      <c r="X1052" t="n">
        <v>0.43</v>
      </c>
      <c r="Y1052" t="n">
        <v>1</v>
      </c>
      <c r="Z1052" t="n">
        <v>10</v>
      </c>
    </row>
    <row r="1053">
      <c r="A1053" t="n">
        <v>86</v>
      </c>
      <c r="B1053" t="n">
        <v>150</v>
      </c>
      <c r="C1053" t="inlineStr">
        <is>
          <t xml:space="preserve">CONCLUIDO	</t>
        </is>
      </c>
      <c r="D1053" t="n">
        <v>3.5647</v>
      </c>
      <c r="E1053" t="n">
        <v>28.05</v>
      </c>
      <c r="F1053" t="n">
        <v>24.17</v>
      </c>
      <c r="G1053" t="n">
        <v>90.63</v>
      </c>
      <c r="H1053" t="n">
        <v>1.16</v>
      </c>
      <c r="I1053" t="n">
        <v>16</v>
      </c>
      <c r="J1053" t="n">
        <v>345.39</v>
      </c>
      <c r="K1053" t="n">
        <v>61.82</v>
      </c>
      <c r="L1053" t="n">
        <v>22.5</v>
      </c>
      <c r="M1053" t="n">
        <v>14</v>
      </c>
      <c r="N1053" t="n">
        <v>111.07</v>
      </c>
      <c r="O1053" t="n">
        <v>42832.82</v>
      </c>
      <c r="P1053" t="n">
        <v>448.62</v>
      </c>
      <c r="Q1053" t="n">
        <v>452.58</v>
      </c>
      <c r="R1053" t="n">
        <v>76.65000000000001</v>
      </c>
      <c r="S1053" t="n">
        <v>57.64</v>
      </c>
      <c r="T1053" t="n">
        <v>7385.4</v>
      </c>
      <c r="U1053" t="n">
        <v>0.75</v>
      </c>
      <c r="V1053" t="n">
        <v>0.88</v>
      </c>
      <c r="W1053" t="n">
        <v>6.82</v>
      </c>
      <c r="X1053" t="n">
        <v>0.44</v>
      </c>
      <c r="Y1053" t="n">
        <v>1</v>
      </c>
      <c r="Z1053" t="n">
        <v>10</v>
      </c>
    </row>
    <row r="1054">
      <c r="A1054" t="n">
        <v>87</v>
      </c>
      <c r="B1054" t="n">
        <v>150</v>
      </c>
      <c r="C1054" t="inlineStr">
        <is>
          <t xml:space="preserve">CONCLUIDO	</t>
        </is>
      </c>
      <c r="D1054" t="n">
        <v>3.565</v>
      </c>
      <c r="E1054" t="n">
        <v>28.05</v>
      </c>
      <c r="F1054" t="n">
        <v>24.16</v>
      </c>
      <c r="G1054" t="n">
        <v>90.62</v>
      </c>
      <c r="H1054" t="n">
        <v>1.17</v>
      </c>
      <c r="I1054" t="n">
        <v>16</v>
      </c>
      <c r="J1054" t="n">
        <v>346.02</v>
      </c>
      <c r="K1054" t="n">
        <v>61.82</v>
      </c>
      <c r="L1054" t="n">
        <v>22.75</v>
      </c>
      <c r="M1054" t="n">
        <v>14</v>
      </c>
      <c r="N1054" t="n">
        <v>111.45</v>
      </c>
      <c r="O1054" t="n">
        <v>42909.73</v>
      </c>
      <c r="P1054" t="n">
        <v>448.29</v>
      </c>
      <c r="Q1054" t="n">
        <v>452.62</v>
      </c>
      <c r="R1054" t="n">
        <v>76.64</v>
      </c>
      <c r="S1054" t="n">
        <v>57.64</v>
      </c>
      <c r="T1054" t="n">
        <v>7376.23</v>
      </c>
      <c r="U1054" t="n">
        <v>0.75</v>
      </c>
      <c r="V1054" t="n">
        <v>0.88</v>
      </c>
      <c r="W1054" t="n">
        <v>6.82</v>
      </c>
      <c r="X1054" t="n">
        <v>0.44</v>
      </c>
      <c r="Y1054" t="n">
        <v>1</v>
      </c>
      <c r="Z1054" t="n">
        <v>10</v>
      </c>
    </row>
    <row r="1055">
      <c r="A1055" t="n">
        <v>88</v>
      </c>
      <c r="B1055" t="n">
        <v>150</v>
      </c>
      <c r="C1055" t="inlineStr">
        <is>
          <t xml:space="preserve">CONCLUIDO	</t>
        </is>
      </c>
      <c r="D1055" t="n">
        <v>3.5761</v>
      </c>
      <c r="E1055" t="n">
        <v>27.96</v>
      </c>
      <c r="F1055" t="n">
        <v>24.13</v>
      </c>
      <c r="G1055" t="n">
        <v>96.53</v>
      </c>
      <c r="H1055" t="n">
        <v>1.18</v>
      </c>
      <c r="I1055" t="n">
        <v>15</v>
      </c>
      <c r="J1055" t="n">
        <v>346.64</v>
      </c>
      <c r="K1055" t="n">
        <v>61.82</v>
      </c>
      <c r="L1055" t="n">
        <v>23</v>
      </c>
      <c r="M1055" t="n">
        <v>13</v>
      </c>
      <c r="N1055" t="n">
        <v>111.82</v>
      </c>
      <c r="O1055" t="n">
        <v>42986.83</v>
      </c>
      <c r="P1055" t="n">
        <v>447.67</v>
      </c>
      <c r="Q1055" t="n">
        <v>452.59</v>
      </c>
      <c r="R1055" t="n">
        <v>75.63</v>
      </c>
      <c r="S1055" t="n">
        <v>57.64</v>
      </c>
      <c r="T1055" t="n">
        <v>6876.4</v>
      </c>
      <c r="U1055" t="n">
        <v>0.76</v>
      </c>
      <c r="V1055" t="n">
        <v>0.88</v>
      </c>
      <c r="W1055" t="n">
        <v>6.82</v>
      </c>
      <c r="X1055" t="n">
        <v>0.41</v>
      </c>
      <c r="Y1055" t="n">
        <v>1</v>
      </c>
      <c r="Z1055" t="n">
        <v>10</v>
      </c>
    </row>
    <row r="1056">
      <c r="A1056" t="n">
        <v>89</v>
      </c>
      <c r="B1056" t="n">
        <v>150</v>
      </c>
      <c r="C1056" t="inlineStr">
        <is>
          <t xml:space="preserve">CONCLUIDO	</t>
        </is>
      </c>
      <c r="D1056" t="n">
        <v>3.5784</v>
      </c>
      <c r="E1056" t="n">
        <v>27.95</v>
      </c>
      <c r="F1056" t="n">
        <v>24.11</v>
      </c>
      <c r="G1056" t="n">
        <v>96.45999999999999</v>
      </c>
      <c r="H1056" t="n">
        <v>1.19</v>
      </c>
      <c r="I1056" t="n">
        <v>15</v>
      </c>
      <c r="J1056" t="n">
        <v>347.27</v>
      </c>
      <c r="K1056" t="n">
        <v>61.82</v>
      </c>
      <c r="L1056" t="n">
        <v>23.25</v>
      </c>
      <c r="M1056" t="n">
        <v>13</v>
      </c>
      <c r="N1056" t="n">
        <v>112.2</v>
      </c>
      <c r="O1056" t="n">
        <v>43064.12</v>
      </c>
      <c r="P1056" t="n">
        <v>447.57</v>
      </c>
      <c r="Q1056" t="n">
        <v>452.59</v>
      </c>
      <c r="R1056" t="n">
        <v>74.91</v>
      </c>
      <c r="S1056" t="n">
        <v>57.64</v>
      </c>
      <c r="T1056" t="n">
        <v>6515.73</v>
      </c>
      <c r="U1056" t="n">
        <v>0.77</v>
      </c>
      <c r="V1056" t="n">
        <v>0.88</v>
      </c>
      <c r="W1056" t="n">
        <v>6.82</v>
      </c>
      <c r="X1056" t="n">
        <v>0.39</v>
      </c>
      <c r="Y1056" t="n">
        <v>1</v>
      </c>
      <c r="Z1056" t="n">
        <v>10</v>
      </c>
    </row>
    <row r="1057">
      <c r="A1057" t="n">
        <v>90</v>
      </c>
      <c r="B1057" t="n">
        <v>150</v>
      </c>
      <c r="C1057" t="inlineStr">
        <is>
          <t xml:space="preserve">CONCLUIDO	</t>
        </is>
      </c>
      <c r="D1057" t="n">
        <v>3.5769</v>
      </c>
      <c r="E1057" t="n">
        <v>27.96</v>
      </c>
      <c r="F1057" t="n">
        <v>24.13</v>
      </c>
      <c r="G1057" t="n">
        <v>96.51000000000001</v>
      </c>
      <c r="H1057" t="n">
        <v>1.2</v>
      </c>
      <c r="I1057" t="n">
        <v>15</v>
      </c>
      <c r="J1057" t="n">
        <v>347.9</v>
      </c>
      <c r="K1057" t="n">
        <v>61.82</v>
      </c>
      <c r="L1057" t="n">
        <v>23.5</v>
      </c>
      <c r="M1057" t="n">
        <v>13</v>
      </c>
      <c r="N1057" t="n">
        <v>112.58</v>
      </c>
      <c r="O1057" t="n">
        <v>43141.62</v>
      </c>
      <c r="P1057" t="n">
        <v>448.02</v>
      </c>
      <c r="Q1057" t="n">
        <v>452.64</v>
      </c>
      <c r="R1057" t="n">
        <v>75.48999999999999</v>
      </c>
      <c r="S1057" t="n">
        <v>57.64</v>
      </c>
      <c r="T1057" t="n">
        <v>6809.66</v>
      </c>
      <c r="U1057" t="n">
        <v>0.76</v>
      </c>
      <c r="V1057" t="n">
        <v>0.88</v>
      </c>
      <c r="W1057" t="n">
        <v>6.82</v>
      </c>
      <c r="X1057" t="n">
        <v>0.4</v>
      </c>
      <c r="Y1057" t="n">
        <v>1</v>
      </c>
      <c r="Z1057" t="n">
        <v>10</v>
      </c>
    </row>
    <row r="1058">
      <c r="A1058" t="n">
        <v>91</v>
      </c>
      <c r="B1058" t="n">
        <v>150</v>
      </c>
      <c r="C1058" t="inlineStr">
        <is>
          <t xml:space="preserve">CONCLUIDO	</t>
        </is>
      </c>
      <c r="D1058" t="n">
        <v>3.577</v>
      </c>
      <c r="E1058" t="n">
        <v>27.96</v>
      </c>
      <c r="F1058" t="n">
        <v>24.13</v>
      </c>
      <c r="G1058" t="n">
        <v>96.5</v>
      </c>
      <c r="H1058" t="n">
        <v>1.21</v>
      </c>
      <c r="I1058" t="n">
        <v>15</v>
      </c>
      <c r="J1058" t="n">
        <v>348.53</v>
      </c>
      <c r="K1058" t="n">
        <v>61.82</v>
      </c>
      <c r="L1058" t="n">
        <v>23.75</v>
      </c>
      <c r="M1058" t="n">
        <v>13</v>
      </c>
      <c r="N1058" t="n">
        <v>112.96</v>
      </c>
      <c r="O1058" t="n">
        <v>43219.31</v>
      </c>
      <c r="P1058" t="n">
        <v>448.27</v>
      </c>
      <c r="Q1058" t="n">
        <v>452.57</v>
      </c>
      <c r="R1058" t="n">
        <v>75.23999999999999</v>
      </c>
      <c r="S1058" t="n">
        <v>57.64</v>
      </c>
      <c r="T1058" t="n">
        <v>6685.25</v>
      </c>
      <c r="U1058" t="n">
        <v>0.77</v>
      </c>
      <c r="V1058" t="n">
        <v>0.88</v>
      </c>
      <c r="W1058" t="n">
        <v>6.82</v>
      </c>
      <c r="X1058" t="n">
        <v>0.4</v>
      </c>
      <c r="Y1058" t="n">
        <v>1</v>
      </c>
      <c r="Z1058" t="n">
        <v>10</v>
      </c>
    </row>
    <row r="1059">
      <c r="A1059" t="n">
        <v>92</v>
      </c>
      <c r="B1059" t="n">
        <v>150</v>
      </c>
      <c r="C1059" t="inlineStr">
        <is>
          <t xml:space="preserve">CONCLUIDO	</t>
        </is>
      </c>
      <c r="D1059" t="n">
        <v>3.577</v>
      </c>
      <c r="E1059" t="n">
        <v>27.96</v>
      </c>
      <c r="F1059" t="n">
        <v>24.13</v>
      </c>
      <c r="G1059" t="n">
        <v>96.5</v>
      </c>
      <c r="H1059" t="n">
        <v>1.23</v>
      </c>
      <c r="I1059" t="n">
        <v>15</v>
      </c>
      <c r="J1059" t="n">
        <v>349.16</v>
      </c>
      <c r="K1059" t="n">
        <v>61.82</v>
      </c>
      <c r="L1059" t="n">
        <v>24</v>
      </c>
      <c r="M1059" t="n">
        <v>13</v>
      </c>
      <c r="N1059" t="n">
        <v>113.34</v>
      </c>
      <c r="O1059" t="n">
        <v>43297.21</v>
      </c>
      <c r="P1059" t="n">
        <v>448.27</v>
      </c>
      <c r="Q1059" t="n">
        <v>452.57</v>
      </c>
      <c r="R1059" t="n">
        <v>75.34999999999999</v>
      </c>
      <c r="S1059" t="n">
        <v>57.64</v>
      </c>
      <c r="T1059" t="n">
        <v>6737.32</v>
      </c>
      <c r="U1059" t="n">
        <v>0.77</v>
      </c>
      <c r="V1059" t="n">
        <v>0.88</v>
      </c>
      <c r="W1059" t="n">
        <v>6.82</v>
      </c>
      <c r="X1059" t="n">
        <v>0.4</v>
      </c>
      <c r="Y1059" t="n">
        <v>1</v>
      </c>
      <c r="Z1059" t="n">
        <v>10</v>
      </c>
    </row>
    <row r="1060">
      <c r="A1060" t="n">
        <v>93</v>
      </c>
      <c r="B1060" t="n">
        <v>150</v>
      </c>
      <c r="C1060" t="inlineStr">
        <is>
          <t xml:space="preserve">CONCLUIDO	</t>
        </is>
      </c>
      <c r="D1060" t="n">
        <v>3.5776</v>
      </c>
      <c r="E1060" t="n">
        <v>27.95</v>
      </c>
      <c r="F1060" t="n">
        <v>24.12</v>
      </c>
      <c r="G1060" t="n">
        <v>96.48</v>
      </c>
      <c r="H1060" t="n">
        <v>1.24</v>
      </c>
      <c r="I1060" t="n">
        <v>15</v>
      </c>
      <c r="J1060" t="n">
        <v>349.79</v>
      </c>
      <c r="K1060" t="n">
        <v>61.82</v>
      </c>
      <c r="L1060" t="n">
        <v>24.25</v>
      </c>
      <c r="M1060" t="n">
        <v>13</v>
      </c>
      <c r="N1060" t="n">
        <v>113.72</v>
      </c>
      <c r="O1060" t="n">
        <v>43375.3</v>
      </c>
      <c r="P1060" t="n">
        <v>448.09</v>
      </c>
      <c r="Q1060" t="n">
        <v>452.57</v>
      </c>
      <c r="R1060" t="n">
        <v>75.08</v>
      </c>
      <c r="S1060" t="n">
        <v>57.64</v>
      </c>
      <c r="T1060" t="n">
        <v>6604.74</v>
      </c>
      <c r="U1060" t="n">
        <v>0.77</v>
      </c>
      <c r="V1060" t="n">
        <v>0.88</v>
      </c>
      <c r="W1060" t="n">
        <v>6.82</v>
      </c>
      <c r="X1060" t="n">
        <v>0.4</v>
      </c>
      <c r="Y1060" t="n">
        <v>1</v>
      </c>
      <c r="Z1060" t="n">
        <v>10</v>
      </c>
    </row>
    <row r="1061">
      <c r="A1061" t="n">
        <v>94</v>
      </c>
      <c r="B1061" t="n">
        <v>150</v>
      </c>
      <c r="C1061" t="inlineStr">
        <is>
          <t xml:space="preserve">CONCLUIDO	</t>
        </is>
      </c>
      <c r="D1061" t="n">
        <v>3.5771</v>
      </c>
      <c r="E1061" t="n">
        <v>27.96</v>
      </c>
      <c r="F1061" t="n">
        <v>24.12</v>
      </c>
      <c r="G1061" t="n">
        <v>96.5</v>
      </c>
      <c r="H1061" t="n">
        <v>1.25</v>
      </c>
      <c r="I1061" t="n">
        <v>15</v>
      </c>
      <c r="J1061" t="n">
        <v>350.43</v>
      </c>
      <c r="K1061" t="n">
        <v>61.82</v>
      </c>
      <c r="L1061" t="n">
        <v>24.5</v>
      </c>
      <c r="M1061" t="n">
        <v>13</v>
      </c>
      <c r="N1061" t="n">
        <v>114.11</v>
      </c>
      <c r="O1061" t="n">
        <v>43453.61</v>
      </c>
      <c r="P1061" t="n">
        <v>448.16</v>
      </c>
      <c r="Q1061" t="n">
        <v>452.6</v>
      </c>
      <c r="R1061" t="n">
        <v>75.17</v>
      </c>
      <c r="S1061" t="n">
        <v>57.64</v>
      </c>
      <c r="T1061" t="n">
        <v>6645.96</v>
      </c>
      <c r="U1061" t="n">
        <v>0.77</v>
      </c>
      <c r="V1061" t="n">
        <v>0.88</v>
      </c>
      <c r="W1061" t="n">
        <v>6.82</v>
      </c>
      <c r="X1061" t="n">
        <v>0.4</v>
      </c>
      <c r="Y1061" t="n">
        <v>1</v>
      </c>
      <c r="Z1061" t="n">
        <v>10</v>
      </c>
    </row>
    <row r="1062">
      <c r="A1062" t="n">
        <v>95</v>
      </c>
      <c r="B1062" t="n">
        <v>150</v>
      </c>
      <c r="C1062" t="inlineStr">
        <is>
          <t xml:space="preserve">CONCLUIDO	</t>
        </is>
      </c>
      <c r="D1062" t="n">
        <v>3.5875</v>
      </c>
      <c r="E1062" t="n">
        <v>27.87</v>
      </c>
      <c r="F1062" t="n">
        <v>24.1</v>
      </c>
      <c r="G1062" t="n">
        <v>103.28</v>
      </c>
      <c r="H1062" t="n">
        <v>1.26</v>
      </c>
      <c r="I1062" t="n">
        <v>14</v>
      </c>
      <c r="J1062" t="n">
        <v>351.06</v>
      </c>
      <c r="K1062" t="n">
        <v>61.82</v>
      </c>
      <c r="L1062" t="n">
        <v>24.75</v>
      </c>
      <c r="M1062" t="n">
        <v>12</v>
      </c>
      <c r="N1062" t="n">
        <v>114.49</v>
      </c>
      <c r="O1062" t="n">
        <v>43532.12</v>
      </c>
      <c r="P1062" t="n">
        <v>448.04</v>
      </c>
      <c r="Q1062" t="n">
        <v>452.59</v>
      </c>
      <c r="R1062" t="n">
        <v>74.48999999999999</v>
      </c>
      <c r="S1062" t="n">
        <v>57.64</v>
      </c>
      <c r="T1062" t="n">
        <v>6315.05</v>
      </c>
      <c r="U1062" t="n">
        <v>0.77</v>
      </c>
      <c r="V1062" t="n">
        <v>0.88</v>
      </c>
      <c r="W1062" t="n">
        <v>6.82</v>
      </c>
      <c r="X1062" t="n">
        <v>0.38</v>
      </c>
      <c r="Y1062" t="n">
        <v>1</v>
      </c>
      <c r="Z1062" t="n">
        <v>10</v>
      </c>
    </row>
    <row r="1063">
      <c r="A1063" t="n">
        <v>96</v>
      </c>
      <c r="B1063" t="n">
        <v>150</v>
      </c>
      <c r="C1063" t="inlineStr">
        <is>
          <t xml:space="preserve">CONCLUIDO	</t>
        </is>
      </c>
      <c r="D1063" t="n">
        <v>3.5869</v>
      </c>
      <c r="E1063" t="n">
        <v>27.88</v>
      </c>
      <c r="F1063" t="n">
        <v>24.1</v>
      </c>
      <c r="G1063" t="n">
        <v>103.3</v>
      </c>
      <c r="H1063" t="n">
        <v>1.27</v>
      </c>
      <c r="I1063" t="n">
        <v>14</v>
      </c>
      <c r="J1063" t="n">
        <v>351.7</v>
      </c>
      <c r="K1063" t="n">
        <v>61.82</v>
      </c>
      <c r="L1063" t="n">
        <v>25</v>
      </c>
      <c r="M1063" t="n">
        <v>12</v>
      </c>
      <c r="N1063" t="n">
        <v>114.88</v>
      </c>
      <c r="O1063" t="n">
        <v>43610.83</v>
      </c>
      <c r="P1063" t="n">
        <v>448.75</v>
      </c>
      <c r="Q1063" t="n">
        <v>452.64</v>
      </c>
      <c r="R1063" t="n">
        <v>74.73999999999999</v>
      </c>
      <c r="S1063" t="n">
        <v>57.64</v>
      </c>
      <c r="T1063" t="n">
        <v>6437.71</v>
      </c>
      <c r="U1063" t="n">
        <v>0.77</v>
      </c>
      <c r="V1063" t="n">
        <v>0.88</v>
      </c>
      <c r="W1063" t="n">
        <v>6.82</v>
      </c>
      <c r="X1063" t="n">
        <v>0.38</v>
      </c>
      <c r="Y1063" t="n">
        <v>1</v>
      </c>
      <c r="Z1063" t="n">
        <v>10</v>
      </c>
    </row>
    <row r="1064">
      <c r="A1064" t="n">
        <v>97</v>
      </c>
      <c r="B1064" t="n">
        <v>150</v>
      </c>
      <c r="C1064" t="inlineStr">
        <is>
          <t xml:space="preserve">CONCLUIDO	</t>
        </is>
      </c>
      <c r="D1064" t="n">
        <v>3.5892</v>
      </c>
      <c r="E1064" t="n">
        <v>27.86</v>
      </c>
      <c r="F1064" t="n">
        <v>24.09</v>
      </c>
      <c r="G1064" t="n">
        <v>103.23</v>
      </c>
      <c r="H1064" t="n">
        <v>1.28</v>
      </c>
      <c r="I1064" t="n">
        <v>14</v>
      </c>
      <c r="J1064" t="n">
        <v>352.34</v>
      </c>
      <c r="K1064" t="n">
        <v>61.82</v>
      </c>
      <c r="L1064" t="n">
        <v>25.25</v>
      </c>
      <c r="M1064" t="n">
        <v>12</v>
      </c>
      <c r="N1064" t="n">
        <v>115.27</v>
      </c>
      <c r="O1064" t="n">
        <v>43689.76</v>
      </c>
      <c r="P1064" t="n">
        <v>448.48</v>
      </c>
      <c r="Q1064" t="n">
        <v>452.56</v>
      </c>
      <c r="R1064" t="n">
        <v>74.14</v>
      </c>
      <c r="S1064" t="n">
        <v>57.64</v>
      </c>
      <c r="T1064" t="n">
        <v>6137.35</v>
      </c>
      <c r="U1064" t="n">
        <v>0.78</v>
      </c>
      <c r="V1064" t="n">
        <v>0.88</v>
      </c>
      <c r="W1064" t="n">
        <v>6.82</v>
      </c>
      <c r="X1064" t="n">
        <v>0.36</v>
      </c>
      <c r="Y1064" t="n">
        <v>1</v>
      </c>
      <c r="Z1064" t="n">
        <v>10</v>
      </c>
    </row>
    <row r="1065">
      <c r="A1065" t="n">
        <v>98</v>
      </c>
      <c r="B1065" t="n">
        <v>150</v>
      </c>
      <c r="C1065" t="inlineStr">
        <is>
          <t xml:space="preserve">CONCLUIDO	</t>
        </is>
      </c>
      <c r="D1065" t="n">
        <v>3.5895</v>
      </c>
      <c r="E1065" t="n">
        <v>27.86</v>
      </c>
      <c r="F1065" t="n">
        <v>24.08</v>
      </c>
      <c r="G1065" t="n">
        <v>103.22</v>
      </c>
      <c r="H1065" t="n">
        <v>1.29</v>
      </c>
      <c r="I1065" t="n">
        <v>14</v>
      </c>
      <c r="J1065" t="n">
        <v>352.98</v>
      </c>
      <c r="K1065" t="n">
        <v>61.82</v>
      </c>
      <c r="L1065" t="n">
        <v>25.5</v>
      </c>
      <c r="M1065" t="n">
        <v>12</v>
      </c>
      <c r="N1065" t="n">
        <v>115.66</v>
      </c>
      <c r="O1065" t="n">
        <v>43769.02</v>
      </c>
      <c r="P1065" t="n">
        <v>448.63</v>
      </c>
      <c r="Q1065" t="n">
        <v>452.6</v>
      </c>
      <c r="R1065" t="n">
        <v>73.98</v>
      </c>
      <c r="S1065" t="n">
        <v>57.64</v>
      </c>
      <c r="T1065" t="n">
        <v>6055.57</v>
      </c>
      <c r="U1065" t="n">
        <v>0.78</v>
      </c>
      <c r="V1065" t="n">
        <v>0.88</v>
      </c>
      <c r="W1065" t="n">
        <v>6.82</v>
      </c>
      <c r="X1065" t="n">
        <v>0.36</v>
      </c>
      <c r="Y1065" t="n">
        <v>1</v>
      </c>
      <c r="Z1065" t="n">
        <v>10</v>
      </c>
    </row>
    <row r="1066">
      <c r="A1066" t="n">
        <v>99</v>
      </c>
      <c r="B1066" t="n">
        <v>150</v>
      </c>
      <c r="C1066" t="inlineStr">
        <is>
          <t xml:space="preserve">CONCLUIDO	</t>
        </is>
      </c>
      <c r="D1066" t="n">
        <v>3.5861</v>
      </c>
      <c r="E1066" t="n">
        <v>27.89</v>
      </c>
      <c r="F1066" t="n">
        <v>24.11</v>
      </c>
      <c r="G1066" t="n">
        <v>103.33</v>
      </c>
      <c r="H1066" t="n">
        <v>1.3</v>
      </c>
      <c r="I1066" t="n">
        <v>14</v>
      </c>
      <c r="J1066" t="n">
        <v>353.63</v>
      </c>
      <c r="K1066" t="n">
        <v>61.82</v>
      </c>
      <c r="L1066" t="n">
        <v>25.75</v>
      </c>
      <c r="M1066" t="n">
        <v>12</v>
      </c>
      <c r="N1066" t="n">
        <v>116.06</v>
      </c>
      <c r="O1066" t="n">
        <v>43848.38</v>
      </c>
      <c r="P1066" t="n">
        <v>449.09</v>
      </c>
      <c r="Q1066" t="n">
        <v>452.56</v>
      </c>
      <c r="R1066" t="n">
        <v>74.92</v>
      </c>
      <c r="S1066" t="n">
        <v>57.64</v>
      </c>
      <c r="T1066" t="n">
        <v>6530.47</v>
      </c>
      <c r="U1066" t="n">
        <v>0.77</v>
      </c>
      <c r="V1066" t="n">
        <v>0.88</v>
      </c>
      <c r="W1066" t="n">
        <v>6.82</v>
      </c>
      <c r="X1066" t="n">
        <v>0.39</v>
      </c>
      <c r="Y1066" t="n">
        <v>1</v>
      </c>
      <c r="Z1066" t="n">
        <v>10</v>
      </c>
    </row>
    <row r="1067">
      <c r="A1067" t="n">
        <v>100</v>
      </c>
      <c r="B1067" t="n">
        <v>150</v>
      </c>
      <c r="C1067" t="inlineStr">
        <is>
          <t xml:space="preserve">CONCLUIDO	</t>
        </is>
      </c>
      <c r="D1067" t="n">
        <v>3.5888</v>
      </c>
      <c r="E1067" t="n">
        <v>27.86</v>
      </c>
      <c r="F1067" t="n">
        <v>24.09</v>
      </c>
      <c r="G1067" t="n">
        <v>103.24</v>
      </c>
      <c r="H1067" t="n">
        <v>1.31</v>
      </c>
      <c r="I1067" t="n">
        <v>14</v>
      </c>
      <c r="J1067" t="n">
        <v>354.27</v>
      </c>
      <c r="K1067" t="n">
        <v>61.82</v>
      </c>
      <c r="L1067" t="n">
        <v>26</v>
      </c>
      <c r="M1067" t="n">
        <v>12</v>
      </c>
      <c r="N1067" t="n">
        <v>116.45</v>
      </c>
      <c r="O1067" t="n">
        <v>43927.95</v>
      </c>
      <c r="P1067" t="n">
        <v>448.66</v>
      </c>
      <c r="Q1067" t="n">
        <v>452.58</v>
      </c>
      <c r="R1067" t="n">
        <v>74.20999999999999</v>
      </c>
      <c r="S1067" t="n">
        <v>57.64</v>
      </c>
      <c r="T1067" t="n">
        <v>6171.96</v>
      </c>
      <c r="U1067" t="n">
        <v>0.78</v>
      </c>
      <c r="V1067" t="n">
        <v>0.88</v>
      </c>
      <c r="W1067" t="n">
        <v>6.82</v>
      </c>
      <c r="X1067" t="n">
        <v>0.37</v>
      </c>
      <c r="Y1067" t="n">
        <v>1</v>
      </c>
      <c r="Z1067" t="n">
        <v>10</v>
      </c>
    </row>
    <row r="1068">
      <c r="A1068" t="n">
        <v>101</v>
      </c>
      <c r="B1068" t="n">
        <v>150</v>
      </c>
      <c r="C1068" t="inlineStr">
        <is>
          <t xml:space="preserve">CONCLUIDO	</t>
        </is>
      </c>
      <c r="D1068" t="n">
        <v>3.5884</v>
      </c>
      <c r="E1068" t="n">
        <v>27.87</v>
      </c>
      <c r="F1068" t="n">
        <v>24.09</v>
      </c>
      <c r="G1068" t="n">
        <v>103.25</v>
      </c>
      <c r="H1068" t="n">
        <v>1.32</v>
      </c>
      <c r="I1068" t="n">
        <v>14</v>
      </c>
      <c r="J1068" t="n">
        <v>354.92</v>
      </c>
      <c r="K1068" t="n">
        <v>61.82</v>
      </c>
      <c r="L1068" t="n">
        <v>26.25</v>
      </c>
      <c r="M1068" t="n">
        <v>12</v>
      </c>
      <c r="N1068" t="n">
        <v>116.85</v>
      </c>
      <c r="O1068" t="n">
        <v>44007.74</v>
      </c>
      <c r="P1068" t="n">
        <v>448.44</v>
      </c>
      <c r="Q1068" t="n">
        <v>452.56</v>
      </c>
      <c r="R1068" t="n">
        <v>74.40000000000001</v>
      </c>
      <c r="S1068" t="n">
        <v>57.64</v>
      </c>
      <c r="T1068" t="n">
        <v>6269.07</v>
      </c>
      <c r="U1068" t="n">
        <v>0.77</v>
      </c>
      <c r="V1068" t="n">
        <v>0.88</v>
      </c>
      <c r="W1068" t="n">
        <v>6.82</v>
      </c>
      <c r="X1068" t="n">
        <v>0.37</v>
      </c>
      <c r="Y1068" t="n">
        <v>1</v>
      </c>
      <c r="Z1068" t="n">
        <v>10</v>
      </c>
    </row>
    <row r="1069">
      <c r="A1069" t="n">
        <v>102</v>
      </c>
      <c r="B1069" t="n">
        <v>150</v>
      </c>
      <c r="C1069" t="inlineStr">
        <is>
          <t xml:space="preserve">CONCLUIDO	</t>
        </is>
      </c>
      <c r="D1069" t="n">
        <v>3.5886</v>
      </c>
      <c r="E1069" t="n">
        <v>27.87</v>
      </c>
      <c r="F1069" t="n">
        <v>24.09</v>
      </c>
      <c r="G1069" t="n">
        <v>103.25</v>
      </c>
      <c r="H1069" t="n">
        <v>1.33</v>
      </c>
      <c r="I1069" t="n">
        <v>14</v>
      </c>
      <c r="J1069" t="n">
        <v>355.57</v>
      </c>
      <c r="K1069" t="n">
        <v>61.82</v>
      </c>
      <c r="L1069" t="n">
        <v>26.5</v>
      </c>
      <c r="M1069" t="n">
        <v>12</v>
      </c>
      <c r="N1069" t="n">
        <v>117.25</v>
      </c>
      <c r="O1069" t="n">
        <v>44087.74</v>
      </c>
      <c r="P1069" t="n">
        <v>448.08</v>
      </c>
      <c r="Q1069" t="n">
        <v>452.57</v>
      </c>
      <c r="R1069" t="n">
        <v>74.36</v>
      </c>
      <c r="S1069" t="n">
        <v>57.64</v>
      </c>
      <c r="T1069" t="n">
        <v>6248.73</v>
      </c>
      <c r="U1069" t="n">
        <v>0.78</v>
      </c>
      <c r="V1069" t="n">
        <v>0.88</v>
      </c>
      <c r="W1069" t="n">
        <v>6.82</v>
      </c>
      <c r="X1069" t="n">
        <v>0.37</v>
      </c>
      <c r="Y1069" t="n">
        <v>1</v>
      </c>
      <c r="Z1069" t="n">
        <v>10</v>
      </c>
    </row>
    <row r="1070">
      <c r="A1070" t="n">
        <v>103</v>
      </c>
      <c r="B1070" t="n">
        <v>150</v>
      </c>
      <c r="C1070" t="inlineStr">
        <is>
          <t xml:space="preserve">CONCLUIDO	</t>
        </is>
      </c>
      <c r="D1070" t="n">
        <v>3.5966</v>
      </c>
      <c r="E1070" t="n">
        <v>27.8</v>
      </c>
      <c r="F1070" t="n">
        <v>24.08</v>
      </c>
      <c r="G1070" t="n">
        <v>111.16</v>
      </c>
      <c r="H1070" t="n">
        <v>1.34</v>
      </c>
      <c r="I1070" t="n">
        <v>13</v>
      </c>
      <c r="J1070" t="n">
        <v>356.22</v>
      </c>
      <c r="K1070" t="n">
        <v>61.82</v>
      </c>
      <c r="L1070" t="n">
        <v>26.75</v>
      </c>
      <c r="M1070" t="n">
        <v>11</v>
      </c>
      <c r="N1070" t="n">
        <v>117.65</v>
      </c>
      <c r="O1070" t="n">
        <v>44167.96</v>
      </c>
      <c r="P1070" t="n">
        <v>448.02</v>
      </c>
      <c r="Q1070" t="n">
        <v>452.56</v>
      </c>
      <c r="R1070" t="n">
        <v>73.95</v>
      </c>
      <c r="S1070" t="n">
        <v>57.64</v>
      </c>
      <c r="T1070" t="n">
        <v>6045.94</v>
      </c>
      <c r="U1070" t="n">
        <v>0.78</v>
      </c>
      <c r="V1070" t="n">
        <v>0.88</v>
      </c>
      <c r="W1070" t="n">
        <v>6.82</v>
      </c>
      <c r="X1070" t="n">
        <v>0.36</v>
      </c>
      <c r="Y1070" t="n">
        <v>1</v>
      </c>
      <c r="Z1070" t="n">
        <v>10</v>
      </c>
    </row>
    <row r="1071">
      <c r="A1071" t="n">
        <v>104</v>
      </c>
      <c r="B1071" t="n">
        <v>150</v>
      </c>
      <c r="C1071" t="inlineStr">
        <is>
          <t xml:space="preserve">CONCLUIDO	</t>
        </is>
      </c>
      <c r="D1071" t="n">
        <v>3.5971</v>
      </c>
      <c r="E1071" t="n">
        <v>27.8</v>
      </c>
      <c r="F1071" t="n">
        <v>24.08</v>
      </c>
      <c r="G1071" t="n">
        <v>111.14</v>
      </c>
      <c r="H1071" t="n">
        <v>1.35</v>
      </c>
      <c r="I1071" t="n">
        <v>13</v>
      </c>
      <c r="J1071" t="n">
        <v>356.87</v>
      </c>
      <c r="K1071" t="n">
        <v>61.82</v>
      </c>
      <c r="L1071" t="n">
        <v>27</v>
      </c>
      <c r="M1071" t="n">
        <v>11</v>
      </c>
      <c r="N1071" t="n">
        <v>118.05</v>
      </c>
      <c r="O1071" t="n">
        <v>44248.41</v>
      </c>
      <c r="P1071" t="n">
        <v>448.72</v>
      </c>
      <c r="Q1071" t="n">
        <v>452.6</v>
      </c>
      <c r="R1071" t="n">
        <v>74.03</v>
      </c>
      <c r="S1071" t="n">
        <v>57.64</v>
      </c>
      <c r="T1071" t="n">
        <v>6089.17</v>
      </c>
      <c r="U1071" t="n">
        <v>0.78</v>
      </c>
      <c r="V1071" t="n">
        <v>0.88</v>
      </c>
      <c r="W1071" t="n">
        <v>6.81</v>
      </c>
      <c r="X1071" t="n">
        <v>0.36</v>
      </c>
      <c r="Y1071" t="n">
        <v>1</v>
      </c>
      <c r="Z1071" t="n">
        <v>10</v>
      </c>
    </row>
    <row r="1072">
      <c r="A1072" t="n">
        <v>105</v>
      </c>
      <c r="B1072" t="n">
        <v>150</v>
      </c>
      <c r="C1072" t="inlineStr">
        <is>
          <t xml:space="preserve">CONCLUIDO	</t>
        </is>
      </c>
      <c r="D1072" t="n">
        <v>3.5977</v>
      </c>
      <c r="E1072" t="n">
        <v>27.8</v>
      </c>
      <c r="F1072" t="n">
        <v>24.08</v>
      </c>
      <c r="G1072" t="n">
        <v>111.12</v>
      </c>
      <c r="H1072" t="n">
        <v>1.36</v>
      </c>
      <c r="I1072" t="n">
        <v>13</v>
      </c>
      <c r="J1072" t="n">
        <v>357.52</v>
      </c>
      <c r="K1072" t="n">
        <v>61.82</v>
      </c>
      <c r="L1072" t="n">
        <v>27.25</v>
      </c>
      <c r="M1072" t="n">
        <v>11</v>
      </c>
      <c r="N1072" t="n">
        <v>118.45</v>
      </c>
      <c r="O1072" t="n">
        <v>44329.08</v>
      </c>
      <c r="P1072" t="n">
        <v>449.2</v>
      </c>
      <c r="Q1072" t="n">
        <v>452.57</v>
      </c>
      <c r="R1072" t="n">
        <v>73.77</v>
      </c>
      <c r="S1072" t="n">
        <v>57.64</v>
      </c>
      <c r="T1072" t="n">
        <v>5956.81</v>
      </c>
      <c r="U1072" t="n">
        <v>0.78</v>
      </c>
      <c r="V1072" t="n">
        <v>0.88</v>
      </c>
      <c r="W1072" t="n">
        <v>6.82</v>
      </c>
      <c r="X1072" t="n">
        <v>0.35</v>
      </c>
      <c r="Y1072" t="n">
        <v>1</v>
      </c>
      <c r="Z1072" t="n">
        <v>10</v>
      </c>
    </row>
    <row r="1073">
      <c r="A1073" t="n">
        <v>106</v>
      </c>
      <c r="B1073" t="n">
        <v>150</v>
      </c>
      <c r="C1073" t="inlineStr">
        <is>
          <t xml:space="preserve">CONCLUIDO	</t>
        </is>
      </c>
      <c r="D1073" t="n">
        <v>3.5982</v>
      </c>
      <c r="E1073" t="n">
        <v>27.79</v>
      </c>
      <c r="F1073" t="n">
        <v>24.07</v>
      </c>
      <c r="G1073" t="n">
        <v>111.1</v>
      </c>
      <c r="H1073" t="n">
        <v>1.37</v>
      </c>
      <c r="I1073" t="n">
        <v>13</v>
      </c>
      <c r="J1073" t="n">
        <v>358.18</v>
      </c>
      <c r="K1073" t="n">
        <v>61.82</v>
      </c>
      <c r="L1073" t="n">
        <v>27.5</v>
      </c>
      <c r="M1073" t="n">
        <v>11</v>
      </c>
      <c r="N1073" t="n">
        <v>118.86</v>
      </c>
      <c r="O1073" t="n">
        <v>44409.98</v>
      </c>
      <c r="P1073" t="n">
        <v>449.6</v>
      </c>
      <c r="Q1073" t="n">
        <v>452.57</v>
      </c>
      <c r="R1073" t="n">
        <v>73.84999999999999</v>
      </c>
      <c r="S1073" t="n">
        <v>57.64</v>
      </c>
      <c r="T1073" t="n">
        <v>5999.51</v>
      </c>
      <c r="U1073" t="n">
        <v>0.78</v>
      </c>
      <c r="V1073" t="n">
        <v>0.88</v>
      </c>
      <c r="W1073" t="n">
        <v>6.81</v>
      </c>
      <c r="X1073" t="n">
        <v>0.35</v>
      </c>
      <c r="Y1073" t="n">
        <v>1</v>
      </c>
      <c r="Z1073" t="n">
        <v>10</v>
      </c>
    </row>
    <row r="1074">
      <c r="A1074" t="n">
        <v>107</v>
      </c>
      <c r="B1074" t="n">
        <v>150</v>
      </c>
      <c r="C1074" t="inlineStr">
        <is>
          <t xml:space="preserve">CONCLUIDO	</t>
        </is>
      </c>
      <c r="D1074" t="n">
        <v>3.5987</v>
      </c>
      <c r="E1074" t="n">
        <v>27.79</v>
      </c>
      <c r="F1074" t="n">
        <v>24.07</v>
      </c>
      <c r="G1074" t="n">
        <v>111.08</v>
      </c>
      <c r="H1074" t="n">
        <v>1.38</v>
      </c>
      <c r="I1074" t="n">
        <v>13</v>
      </c>
      <c r="J1074" t="n">
        <v>358.84</v>
      </c>
      <c r="K1074" t="n">
        <v>61.82</v>
      </c>
      <c r="L1074" t="n">
        <v>27.75</v>
      </c>
      <c r="M1074" t="n">
        <v>11</v>
      </c>
      <c r="N1074" t="n">
        <v>119.27</v>
      </c>
      <c r="O1074" t="n">
        <v>44491.1</v>
      </c>
      <c r="P1074" t="n">
        <v>450.01</v>
      </c>
      <c r="Q1074" t="n">
        <v>452.57</v>
      </c>
      <c r="R1074" t="n">
        <v>73.45</v>
      </c>
      <c r="S1074" t="n">
        <v>57.64</v>
      </c>
      <c r="T1074" t="n">
        <v>5797.87</v>
      </c>
      <c r="U1074" t="n">
        <v>0.78</v>
      </c>
      <c r="V1074" t="n">
        <v>0.88</v>
      </c>
      <c r="W1074" t="n">
        <v>6.82</v>
      </c>
      <c r="X1074" t="n">
        <v>0.34</v>
      </c>
      <c r="Y1074" t="n">
        <v>1</v>
      </c>
      <c r="Z1074" t="n">
        <v>10</v>
      </c>
    </row>
    <row r="1075">
      <c r="A1075" t="n">
        <v>108</v>
      </c>
      <c r="B1075" t="n">
        <v>150</v>
      </c>
      <c r="C1075" t="inlineStr">
        <is>
          <t xml:space="preserve">CONCLUIDO	</t>
        </is>
      </c>
      <c r="D1075" t="n">
        <v>3.5987</v>
      </c>
      <c r="E1075" t="n">
        <v>27.79</v>
      </c>
      <c r="F1075" t="n">
        <v>24.07</v>
      </c>
      <c r="G1075" t="n">
        <v>111.09</v>
      </c>
      <c r="H1075" t="n">
        <v>1.39</v>
      </c>
      <c r="I1075" t="n">
        <v>13</v>
      </c>
      <c r="J1075" t="n">
        <v>359.5</v>
      </c>
      <c r="K1075" t="n">
        <v>61.82</v>
      </c>
      <c r="L1075" t="n">
        <v>28</v>
      </c>
      <c r="M1075" t="n">
        <v>11</v>
      </c>
      <c r="N1075" t="n">
        <v>119.68</v>
      </c>
      <c r="O1075" t="n">
        <v>44572.45</v>
      </c>
      <c r="P1075" t="n">
        <v>450.44</v>
      </c>
      <c r="Q1075" t="n">
        <v>452.64</v>
      </c>
      <c r="R1075" t="n">
        <v>73.5</v>
      </c>
      <c r="S1075" t="n">
        <v>57.64</v>
      </c>
      <c r="T1075" t="n">
        <v>5822.32</v>
      </c>
      <c r="U1075" t="n">
        <v>0.78</v>
      </c>
      <c r="V1075" t="n">
        <v>0.88</v>
      </c>
      <c r="W1075" t="n">
        <v>6.82</v>
      </c>
      <c r="X1075" t="n">
        <v>0.34</v>
      </c>
      <c r="Y1075" t="n">
        <v>1</v>
      </c>
      <c r="Z1075" t="n">
        <v>10</v>
      </c>
    </row>
    <row r="1076">
      <c r="A1076" t="n">
        <v>109</v>
      </c>
      <c r="B1076" t="n">
        <v>150</v>
      </c>
      <c r="C1076" t="inlineStr">
        <is>
          <t xml:space="preserve">CONCLUIDO	</t>
        </is>
      </c>
      <c r="D1076" t="n">
        <v>3.5984</v>
      </c>
      <c r="E1076" t="n">
        <v>27.79</v>
      </c>
      <c r="F1076" t="n">
        <v>24.07</v>
      </c>
      <c r="G1076" t="n">
        <v>111.09</v>
      </c>
      <c r="H1076" t="n">
        <v>1.4</v>
      </c>
      <c r="I1076" t="n">
        <v>13</v>
      </c>
      <c r="J1076" t="n">
        <v>360.16</v>
      </c>
      <c r="K1076" t="n">
        <v>61.82</v>
      </c>
      <c r="L1076" t="n">
        <v>28.25</v>
      </c>
      <c r="M1076" t="n">
        <v>11</v>
      </c>
      <c r="N1076" t="n">
        <v>120.09</v>
      </c>
      <c r="O1076" t="n">
        <v>44654.04</v>
      </c>
      <c r="P1076" t="n">
        <v>450.43</v>
      </c>
      <c r="Q1076" t="n">
        <v>452.64</v>
      </c>
      <c r="R1076" t="n">
        <v>73.62</v>
      </c>
      <c r="S1076" t="n">
        <v>57.64</v>
      </c>
      <c r="T1076" t="n">
        <v>5882.87</v>
      </c>
      <c r="U1076" t="n">
        <v>0.78</v>
      </c>
      <c r="V1076" t="n">
        <v>0.88</v>
      </c>
      <c r="W1076" t="n">
        <v>6.82</v>
      </c>
      <c r="X1076" t="n">
        <v>0.35</v>
      </c>
      <c r="Y1076" t="n">
        <v>1</v>
      </c>
      <c r="Z1076" t="n">
        <v>10</v>
      </c>
    </row>
    <row r="1077">
      <c r="A1077" t="n">
        <v>110</v>
      </c>
      <c r="B1077" t="n">
        <v>150</v>
      </c>
      <c r="C1077" t="inlineStr">
        <is>
          <t xml:space="preserve">CONCLUIDO	</t>
        </is>
      </c>
      <c r="D1077" t="n">
        <v>3.5993</v>
      </c>
      <c r="E1077" t="n">
        <v>27.78</v>
      </c>
      <c r="F1077" t="n">
        <v>24.06</v>
      </c>
      <c r="G1077" t="n">
        <v>111.06</v>
      </c>
      <c r="H1077" t="n">
        <v>1.41</v>
      </c>
      <c r="I1077" t="n">
        <v>13</v>
      </c>
      <c r="J1077" t="n">
        <v>360.82</v>
      </c>
      <c r="K1077" t="n">
        <v>61.82</v>
      </c>
      <c r="L1077" t="n">
        <v>28.5</v>
      </c>
      <c r="M1077" t="n">
        <v>11</v>
      </c>
      <c r="N1077" t="n">
        <v>120.5</v>
      </c>
      <c r="O1077" t="n">
        <v>44735.86</v>
      </c>
      <c r="P1077" t="n">
        <v>450.3</v>
      </c>
      <c r="Q1077" t="n">
        <v>452.6</v>
      </c>
      <c r="R1077" t="n">
        <v>73.28</v>
      </c>
      <c r="S1077" t="n">
        <v>57.64</v>
      </c>
      <c r="T1077" t="n">
        <v>5712.39</v>
      </c>
      <c r="U1077" t="n">
        <v>0.79</v>
      </c>
      <c r="V1077" t="n">
        <v>0.88</v>
      </c>
      <c r="W1077" t="n">
        <v>6.82</v>
      </c>
      <c r="X1077" t="n">
        <v>0.34</v>
      </c>
      <c r="Y1077" t="n">
        <v>1</v>
      </c>
      <c r="Z1077" t="n">
        <v>10</v>
      </c>
    </row>
    <row r="1078">
      <c r="A1078" t="n">
        <v>111</v>
      </c>
      <c r="B1078" t="n">
        <v>150</v>
      </c>
      <c r="C1078" t="inlineStr">
        <is>
          <t xml:space="preserve">CONCLUIDO	</t>
        </is>
      </c>
      <c r="D1078" t="n">
        <v>3.5986</v>
      </c>
      <c r="E1078" t="n">
        <v>27.79</v>
      </c>
      <c r="F1078" t="n">
        <v>24.07</v>
      </c>
      <c r="G1078" t="n">
        <v>111.09</v>
      </c>
      <c r="H1078" t="n">
        <v>1.42</v>
      </c>
      <c r="I1078" t="n">
        <v>13</v>
      </c>
      <c r="J1078" t="n">
        <v>361.49</v>
      </c>
      <c r="K1078" t="n">
        <v>61.82</v>
      </c>
      <c r="L1078" t="n">
        <v>28.75</v>
      </c>
      <c r="M1078" t="n">
        <v>11</v>
      </c>
      <c r="N1078" t="n">
        <v>120.92</v>
      </c>
      <c r="O1078" t="n">
        <v>44817.91</v>
      </c>
      <c r="P1078" t="n">
        <v>450.01</v>
      </c>
      <c r="Q1078" t="n">
        <v>452.58</v>
      </c>
      <c r="R1078" t="n">
        <v>73.62</v>
      </c>
      <c r="S1078" t="n">
        <v>57.64</v>
      </c>
      <c r="T1078" t="n">
        <v>5885.46</v>
      </c>
      <c r="U1078" t="n">
        <v>0.78</v>
      </c>
      <c r="V1078" t="n">
        <v>0.88</v>
      </c>
      <c r="W1078" t="n">
        <v>6.81</v>
      </c>
      <c r="X1078" t="n">
        <v>0.34</v>
      </c>
      <c r="Y1078" t="n">
        <v>1</v>
      </c>
      <c r="Z1078" t="n">
        <v>10</v>
      </c>
    </row>
    <row r="1079">
      <c r="A1079" t="n">
        <v>112</v>
      </c>
      <c r="B1079" t="n">
        <v>150</v>
      </c>
      <c r="C1079" t="inlineStr">
        <is>
          <t xml:space="preserve">CONCLUIDO	</t>
        </is>
      </c>
      <c r="D1079" t="n">
        <v>3.598</v>
      </c>
      <c r="E1079" t="n">
        <v>27.79</v>
      </c>
      <c r="F1079" t="n">
        <v>24.07</v>
      </c>
      <c r="G1079" t="n">
        <v>111.11</v>
      </c>
      <c r="H1079" t="n">
        <v>1.43</v>
      </c>
      <c r="I1079" t="n">
        <v>13</v>
      </c>
      <c r="J1079" t="n">
        <v>362.16</v>
      </c>
      <c r="K1079" t="n">
        <v>61.82</v>
      </c>
      <c r="L1079" t="n">
        <v>29</v>
      </c>
      <c r="M1079" t="n">
        <v>11</v>
      </c>
      <c r="N1079" t="n">
        <v>121.34</v>
      </c>
      <c r="O1079" t="n">
        <v>44900.33</v>
      </c>
      <c r="P1079" t="n">
        <v>449.87</v>
      </c>
      <c r="Q1079" t="n">
        <v>452.56</v>
      </c>
      <c r="R1079" t="n">
        <v>73.78</v>
      </c>
      <c r="S1079" t="n">
        <v>57.64</v>
      </c>
      <c r="T1079" t="n">
        <v>5961.9</v>
      </c>
      <c r="U1079" t="n">
        <v>0.78</v>
      </c>
      <c r="V1079" t="n">
        <v>0.88</v>
      </c>
      <c r="W1079" t="n">
        <v>6.81</v>
      </c>
      <c r="X1079" t="n">
        <v>0.35</v>
      </c>
      <c r="Y1079" t="n">
        <v>1</v>
      </c>
      <c r="Z1079" t="n">
        <v>10</v>
      </c>
    </row>
    <row r="1080">
      <c r="A1080" t="n">
        <v>113</v>
      </c>
      <c r="B1080" t="n">
        <v>150</v>
      </c>
      <c r="C1080" t="inlineStr">
        <is>
          <t xml:space="preserve">CONCLUIDO	</t>
        </is>
      </c>
      <c r="D1080" t="n">
        <v>3.6113</v>
      </c>
      <c r="E1080" t="n">
        <v>27.69</v>
      </c>
      <c r="F1080" t="n">
        <v>24.03</v>
      </c>
      <c r="G1080" t="n">
        <v>120.13</v>
      </c>
      <c r="H1080" t="n">
        <v>1.44</v>
      </c>
      <c r="I1080" t="n">
        <v>12</v>
      </c>
      <c r="J1080" t="n">
        <v>362.83</v>
      </c>
      <c r="K1080" t="n">
        <v>61.82</v>
      </c>
      <c r="L1080" t="n">
        <v>29.25</v>
      </c>
      <c r="M1080" t="n">
        <v>10</v>
      </c>
      <c r="N1080" t="n">
        <v>121.75</v>
      </c>
      <c r="O1080" t="n">
        <v>44982.86</v>
      </c>
      <c r="P1080" t="n">
        <v>448.77</v>
      </c>
      <c r="Q1080" t="n">
        <v>452.56</v>
      </c>
      <c r="R1080" t="n">
        <v>72.31</v>
      </c>
      <c r="S1080" t="n">
        <v>57.64</v>
      </c>
      <c r="T1080" t="n">
        <v>5235.31</v>
      </c>
      <c r="U1080" t="n">
        <v>0.8</v>
      </c>
      <c r="V1080" t="n">
        <v>0.88</v>
      </c>
      <c r="W1080" t="n">
        <v>6.81</v>
      </c>
      <c r="X1080" t="n">
        <v>0.3</v>
      </c>
      <c r="Y1080" t="n">
        <v>1</v>
      </c>
      <c r="Z1080" t="n">
        <v>10</v>
      </c>
    </row>
    <row r="1081">
      <c r="A1081" t="n">
        <v>114</v>
      </c>
      <c r="B1081" t="n">
        <v>150</v>
      </c>
      <c r="C1081" t="inlineStr">
        <is>
          <t xml:space="preserve">CONCLUIDO	</t>
        </is>
      </c>
      <c r="D1081" t="n">
        <v>3.6114</v>
      </c>
      <c r="E1081" t="n">
        <v>27.69</v>
      </c>
      <c r="F1081" t="n">
        <v>24.03</v>
      </c>
      <c r="G1081" t="n">
        <v>120.13</v>
      </c>
      <c r="H1081" t="n">
        <v>1.45</v>
      </c>
      <c r="I1081" t="n">
        <v>12</v>
      </c>
      <c r="J1081" t="n">
        <v>363.5</v>
      </c>
      <c r="K1081" t="n">
        <v>61.82</v>
      </c>
      <c r="L1081" t="n">
        <v>29.5</v>
      </c>
      <c r="M1081" t="n">
        <v>10</v>
      </c>
      <c r="N1081" t="n">
        <v>122.18</v>
      </c>
      <c r="O1081" t="n">
        <v>45065.64</v>
      </c>
      <c r="P1081" t="n">
        <v>449.11</v>
      </c>
      <c r="Q1081" t="n">
        <v>452.58</v>
      </c>
      <c r="R1081" t="n">
        <v>72.13</v>
      </c>
      <c r="S1081" t="n">
        <v>57.64</v>
      </c>
      <c r="T1081" t="n">
        <v>5144.75</v>
      </c>
      <c r="U1081" t="n">
        <v>0.8</v>
      </c>
      <c r="V1081" t="n">
        <v>0.88</v>
      </c>
      <c r="W1081" t="n">
        <v>6.81</v>
      </c>
      <c r="X1081" t="n">
        <v>0.3</v>
      </c>
      <c r="Y1081" t="n">
        <v>1</v>
      </c>
      <c r="Z1081" t="n">
        <v>10</v>
      </c>
    </row>
    <row r="1082">
      <c r="A1082" t="n">
        <v>115</v>
      </c>
      <c r="B1082" t="n">
        <v>150</v>
      </c>
      <c r="C1082" t="inlineStr">
        <is>
          <t xml:space="preserve">CONCLUIDO	</t>
        </is>
      </c>
      <c r="D1082" t="n">
        <v>3.6107</v>
      </c>
      <c r="E1082" t="n">
        <v>27.7</v>
      </c>
      <c r="F1082" t="n">
        <v>24.03</v>
      </c>
      <c r="G1082" t="n">
        <v>120.16</v>
      </c>
      <c r="H1082" t="n">
        <v>1.46</v>
      </c>
      <c r="I1082" t="n">
        <v>12</v>
      </c>
      <c r="J1082" t="n">
        <v>364.17</v>
      </c>
      <c r="K1082" t="n">
        <v>61.82</v>
      </c>
      <c r="L1082" t="n">
        <v>29.75</v>
      </c>
      <c r="M1082" t="n">
        <v>10</v>
      </c>
      <c r="N1082" t="n">
        <v>122.6</v>
      </c>
      <c r="O1082" t="n">
        <v>45148.66</v>
      </c>
      <c r="P1082" t="n">
        <v>449.72</v>
      </c>
      <c r="Q1082" t="n">
        <v>452.55</v>
      </c>
      <c r="R1082" t="n">
        <v>72.23</v>
      </c>
      <c r="S1082" t="n">
        <v>57.64</v>
      </c>
      <c r="T1082" t="n">
        <v>5194.18</v>
      </c>
      <c r="U1082" t="n">
        <v>0.8</v>
      </c>
      <c r="V1082" t="n">
        <v>0.88</v>
      </c>
      <c r="W1082" t="n">
        <v>6.82</v>
      </c>
      <c r="X1082" t="n">
        <v>0.31</v>
      </c>
      <c r="Y1082" t="n">
        <v>1</v>
      </c>
      <c r="Z1082" t="n">
        <v>10</v>
      </c>
    </row>
    <row r="1083">
      <c r="A1083" t="n">
        <v>116</v>
      </c>
      <c r="B1083" t="n">
        <v>150</v>
      </c>
      <c r="C1083" t="inlineStr">
        <is>
          <t xml:space="preserve">CONCLUIDO	</t>
        </is>
      </c>
      <c r="D1083" t="n">
        <v>3.6113</v>
      </c>
      <c r="E1083" t="n">
        <v>27.69</v>
      </c>
      <c r="F1083" t="n">
        <v>24.03</v>
      </c>
      <c r="G1083" t="n">
        <v>120.13</v>
      </c>
      <c r="H1083" t="n">
        <v>1.47</v>
      </c>
      <c r="I1083" t="n">
        <v>12</v>
      </c>
      <c r="J1083" t="n">
        <v>364.85</v>
      </c>
      <c r="K1083" t="n">
        <v>61.82</v>
      </c>
      <c r="L1083" t="n">
        <v>30</v>
      </c>
      <c r="M1083" t="n">
        <v>10</v>
      </c>
      <c r="N1083" t="n">
        <v>123.02</v>
      </c>
      <c r="O1083" t="n">
        <v>45231.92</v>
      </c>
      <c r="P1083" t="n">
        <v>450.02</v>
      </c>
      <c r="Q1083" t="n">
        <v>452.59</v>
      </c>
      <c r="R1083" t="n">
        <v>72.14</v>
      </c>
      <c r="S1083" t="n">
        <v>57.64</v>
      </c>
      <c r="T1083" t="n">
        <v>5146.19</v>
      </c>
      <c r="U1083" t="n">
        <v>0.8</v>
      </c>
      <c r="V1083" t="n">
        <v>0.88</v>
      </c>
      <c r="W1083" t="n">
        <v>6.81</v>
      </c>
      <c r="X1083" t="n">
        <v>0.3</v>
      </c>
      <c r="Y1083" t="n">
        <v>1</v>
      </c>
      <c r="Z1083" t="n">
        <v>10</v>
      </c>
    </row>
    <row r="1084">
      <c r="A1084" t="n">
        <v>117</v>
      </c>
      <c r="B1084" t="n">
        <v>150</v>
      </c>
      <c r="C1084" t="inlineStr">
        <is>
          <t xml:space="preserve">CONCLUIDO	</t>
        </is>
      </c>
      <c r="D1084" t="n">
        <v>3.6122</v>
      </c>
      <c r="E1084" t="n">
        <v>27.68</v>
      </c>
      <c r="F1084" t="n">
        <v>24.02</v>
      </c>
      <c r="G1084" t="n">
        <v>120.1</v>
      </c>
      <c r="H1084" t="n">
        <v>1.48</v>
      </c>
      <c r="I1084" t="n">
        <v>12</v>
      </c>
      <c r="J1084" t="n">
        <v>365.52</v>
      </c>
      <c r="K1084" t="n">
        <v>61.82</v>
      </c>
      <c r="L1084" t="n">
        <v>30.25</v>
      </c>
      <c r="M1084" t="n">
        <v>10</v>
      </c>
      <c r="N1084" t="n">
        <v>123.45</v>
      </c>
      <c r="O1084" t="n">
        <v>45315.43</v>
      </c>
      <c r="P1084" t="n">
        <v>450.56</v>
      </c>
      <c r="Q1084" t="n">
        <v>452.6</v>
      </c>
      <c r="R1084" t="n">
        <v>71.93000000000001</v>
      </c>
      <c r="S1084" t="n">
        <v>57.64</v>
      </c>
      <c r="T1084" t="n">
        <v>5043.36</v>
      </c>
      <c r="U1084" t="n">
        <v>0.8</v>
      </c>
      <c r="V1084" t="n">
        <v>0.88</v>
      </c>
      <c r="W1084" t="n">
        <v>6.81</v>
      </c>
      <c r="X1084" t="n">
        <v>0.3</v>
      </c>
      <c r="Y1084" t="n">
        <v>1</v>
      </c>
      <c r="Z1084" t="n">
        <v>10</v>
      </c>
    </row>
    <row r="1085">
      <c r="A1085" t="n">
        <v>118</v>
      </c>
      <c r="B1085" t="n">
        <v>150</v>
      </c>
      <c r="C1085" t="inlineStr">
        <is>
          <t xml:space="preserve">CONCLUIDO	</t>
        </is>
      </c>
      <c r="D1085" t="n">
        <v>3.611</v>
      </c>
      <c r="E1085" t="n">
        <v>27.69</v>
      </c>
      <c r="F1085" t="n">
        <v>24.03</v>
      </c>
      <c r="G1085" t="n">
        <v>120.15</v>
      </c>
      <c r="H1085" t="n">
        <v>1.49</v>
      </c>
      <c r="I1085" t="n">
        <v>12</v>
      </c>
      <c r="J1085" t="n">
        <v>366.2</v>
      </c>
      <c r="K1085" t="n">
        <v>61.82</v>
      </c>
      <c r="L1085" t="n">
        <v>30.5</v>
      </c>
      <c r="M1085" t="n">
        <v>10</v>
      </c>
      <c r="N1085" t="n">
        <v>123.88</v>
      </c>
      <c r="O1085" t="n">
        <v>45399.2</v>
      </c>
      <c r="P1085" t="n">
        <v>450.88</v>
      </c>
      <c r="Q1085" t="n">
        <v>452.57</v>
      </c>
      <c r="R1085" t="n">
        <v>72.41</v>
      </c>
      <c r="S1085" t="n">
        <v>57.64</v>
      </c>
      <c r="T1085" t="n">
        <v>5281.37</v>
      </c>
      <c r="U1085" t="n">
        <v>0.8</v>
      </c>
      <c r="V1085" t="n">
        <v>0.88</v>
      </c>
      <c r="W1085" t="n">
        <v>6.81</v>
      </c>
      <c r="X1085" t="n">
        <v>0.31</v>
      </c>
      <c r="Y1085" t="n">
        <v>1</v>
      </c>
      <c r="Z1085" t="n">
        <v>10</v>
      </c>
    </row>
    <row r="1086">
      <c r="A1086" t="n">
        <v>119</v>
      </c>
      <c r="B1086" t="n">
        <v>150</v>
      </c>
      <c r="C1086" t="inlineStr">
        <is>
          <t xml:space="preserve">CONCLUIDO	</t>
        </is>
      </c>
      <c r="D1086" t="n">
        <v>3.6094</v>
      </c>
      <c r="E1086" t="n">
        <v>27.71</v>
      </c>
      <c r="F1086" t="n">
        <v>24.04</v>
      </c>
      <c r="G1086" t="n">
        <v>120.21</v>
      </c>
      <c r="H1086" t="n">
        <v>1.49</v>
      </c>
      <c r="I1086" t="n">
        <v>12</v>
      </c>
      <c r="J1086" t="n">
        <v>366.88</v>
      </c>
      <c r="K1086" t="n">
        <v>61.82</v>
      </c>
      <c r="L1086" t="n">
        <v>30.75</v>
      </c>
      <c r="M1086" t="n">
        <v>10</v>
      </c>
      <c r="N1086" t="n">
        <v>124.31</v>
      </c>
      <c r="O1086" t="n">
        <v>45483.22</v>
      </c>
      <c r="P1086" t="n">
        <v>451.55</v>
      </c>
      <c r="Q1086" t="n">
        <v>452.56</v>
      </c>
      <c r="R1086" t="n">
        <v>72.58</v>
      </c>
      <c r="S1086" t="n">
        <v>57.64</v>
      </c>
      <c r="T1086" t="n">
        <v>5366.84</v>
      </c>
      <c r="U1086" t="n">
        <v>0.79</v>
      </c>
      <c r="V1086" t="n">
        <v>0.88</v>
      </c>
      <c r="W1086" t="n">
        <v>6.82</v>
      </c>
      <c r="X1086" t="n">
        <v>0.32</v>
      </c>
      <c r="Y1086" t="n">
        <v>1</v>
      </c>
      <c r="Z1086" t="n">
        <v>10</v>
      </c>
    </row>
    <row r="1087">
      <c r="A1087" t="n">
        <v>120</v>
      </c>
      <c r="B1087" t="n">
        <v>150</v>
      </c>
      <c r="C1087" t="inlineStr">
        <is>
          <t xml:space="preserve">CONCLUIDO	</t>
        </is>
      </c>
      <c r="D1087" t="n">
        <v>3.61</v>
      </c>
      <c r="E1087" t="n">
        <v>27.7</v>
      </c>
      <c r="F1087" t="n">
        <v>24.04</v>
      </c>
      <c r="G1087" t="n">
        <v>120.19</v>
      </c>
      <c r="H1087" t="n">
        <v>1.5</v>
      </c>
      <c r="I1087" t="n">
        <v>12</v>
      </c>
      <c r="J1087" t="n">
        <v>367.57</v>
      </c>
      <c r="K1087" t="n">
        <v>61.82</v>
      </c>
      <c r="L1087" t="n">
        <v>31</v>
      </c>
      <c r="M1087" t="n">
        <v>10</v>
      </c>
      <c r="N1087" t="n">
        <v>124.74</v>
      </c>
      <c r="O1087" t="n">
        <v>45567.49</v>
      </c>
      <c r="P1087" t="n">
        <v>451.59</v>
      </c>
      <c r="Q1087" t="n">
        <v>452.55</v>
      </c>
      <c r="R1087" t="n">
        <v>72.5</v>
      </c>
      <c r="S1087" t="n">
        <v>57.64</v>
      </c>
      <c r="T1087" t="n">
        <v>5327.96</v>
      </c>
      <c r="U1087" t="n">
        <v>0.8</v>
      </c>
      <c r="V1087" t="n">
        <v>0.88</v>
      </c>
      <c r="W1087" t="n">
        <v>6.81</v>
      </c>
      <c r="X1087" t="n">
        <v>0.31</v>
      </c>
      <c r="Y1087" t="n">
        <v>1</v>
      </c>
      <c r="Z1087" t="n">
        <v>10</v>
      </c>
    </row>
    <row r="1088">
      <c r="A1088" t="n">
        <v>121</v>
      </c>
      <c r="B1088" t="n">
        <v>150</v>
      </c>
      <c r="C1088" t="inlineStr">
        <is>
          <t xml:space="preserve">CONCLUIDO	</t>
        </is>
      </c>
      <c r="D1088" t="n">
        <v>3.6108</v>
      </c>
      <c r="E1088" t="n">
        <v>27.69</v>
      </c>
      <c r="F1088" t="n">
        <v>24.03</v>
      </c>
      <c r="G1088" t="n">
        <v>120.15</v>
      </c>
      <c r="H1088" t="n">
        <v>1.51</v>
      </c>
      <c r="I1088" t="n">
        <v>12</v>
      </c>
      <c r="J1088" t="n">
        <v>368.25</v>
      </c>
      <c r="K1088" t="n">
        <v>61.82</v>
      </c>
      <c r="L1088" t="n">
        <v>31.25</v>
      </c>
      <c r="M1088" t="n">
        <v>10</v>
      </c>
      <c r="N1088" t="n">
        <v>125.18</v>
      </c>
      <c r="O1088" t="n">
        <v>45652.02</v>
      </c>
      <c r="P1088" t="n">
        <v>451.46</v>
      </c>
      <c r="Q1088" t="n">
        <v>452.56</v>
      </c>
      <c r="R1088" t="n">
        <v>72.40000000000001</v>
      </c>
      <c r="S1088" t="n">
        <v>57.64</v>
      </c>
      <c r="T1088" t="n">
        <v>5276.55</v>
      </c>
      <c r="U1088" t="n">
        <v>0.8</v>
      </c>
      <c r="V1088" t="n">
        <v>0.88</v>
      </c>
      <c r="W1088" t="n">
        <v>6.81</v>
      </c>
      <c r="X1088" t="n">
        <v>0.31</v>
      </c>
      <c r="Y1088" t="n">
        <v>1</v>
      </c>
      <c r="Z1088" t="n">
        <v>10</v>
      </c>
    </row>
    <row r="1089">
      <c r="A1089" t="n">
        <v>122</v>
      </c>
      <c r="B1089" t="n">
        <v>150</v>
      </c>
      <c r="C1089" t="inlineStr">
        <is>
          <t xml:space="preserve">CONCLUIDO	</t>
        </is>
      </c>
      <c r="D1089" t="n">
        <v>3.6095</v>
      </c>
      <c r="E1089" t="n">
        <v>27.7</v>
      </c>
      <c r="F1089" t="n">
        <v>24.04</v>
      </c>
      <c r="G1089" t="n">
        <v>120.2</v>
      </c>
      <c r="H1089" t="n">
        <v>1.52</v>
      </c>
      <c r="I1089" t="n">
        <v>12</v>
      </c>
      <c r="J1089" t="n">
        <v>368.94</v>
      </c>
      <c r="K1089" t="n">
        <v>61.82</v>
      </c>
      <c r="L1089" t="n">
        <v>31.5</v>
      </c>
      <c r="M1089" t="n">
        <v>10</v>
      </c>
      <c r="N1089" t="n">
        <v>125.62</v>
      </c>
      <c r="O1089" t="n">
        <v>45736.8</v>
      </c>
      <c r="P1089" t="n">
        <v>451.56</v>
      </c>
      <c r="Q1089" t="n">
        <v>452.57</v>
      </c>
      <c r="R1089" t="n">
        <v>72.72</v>
      </c>
      <c r="S1089" t="n">
        <v>57.64</v>
      </c>
      <c r="T1089" t="n">
        <v>5437.7</v>
      </c>
      <c r="U1089" t="n">
        <v>0.79</v>
      </c>
      <c r="V1089" t="n">
        <v>0.88</v>
      </c>
      <c r="W1089" t="n">
        <v>6.81</v>
      </c>
      <c r="X1089" t="n">
        <v>0.32</v>
      </c>
      <c r="Y1089" t="n">
        <v>1</v>
      </c>
      <c r="Z1089" t="n">
        <v>10</v>
      </c>
    </row>
    <row r="1090">
      <c r="A1090" t="n">
        <v>123</v>
      </c>
      <c r="B1090" t="n">
        <v>150</v>
      </c>
      <c r="C1090" t="inlineStr">
        <is>
          <t xml:space="preserve">CONCLUIDO	</t>
        </is>
      </c>
      <c r="D1090" t="n">
        <v>3.6088</v>
      </c>
      <c r="E1090" t="n">
        <v>27.71</v>
      </c>
      <c r="F1090" t="n">
        <v>24.05</v>
      </c>
      <c r="G1090" t="n">
        <v>120.23</v>
      </c>
      <c r="H1090" t="n">
        <v>1.53</v>
      </c>
      <c r="I1090" t="n">
        <v>12</v>
      </c>
      <c r="J1090" t="n">
        <v>369.63</v>
      </c>
      <c r="K1090" t="n">
        <v>61.82</v>
      </c>
      <c r="L1090" t="n">
        <v>31.75</v>
      </c>
      <c r="M1090" t="n">
        <v>10</v>
      </c>
      <c r="N1090" t="n">
        <v>126.06</v>
      </c>
      <c r="O1090" t="n">
        <v>45821.85</v>
      </c>
      <c r="P1090" t="n">
        <v>451.59</v>
      </c>
      <c r="Q1090" t="n">
        <v>452.59</v>
      </c>
      <c r="R1090" t="n">
        <v>72.66</v>
      </c>
      <c r="S1090" t="n">
        <v>57.64</v>
      </c>
      <c r="T1090" t="n">
        <v>5409.02</v>
      </c>
      <c r="U1090" t="n">
        <v>0.79</v>
      </c>
      <c r="V1090" t="n">
        <v>0.88</v>
      </c>
      <c r="W1090" t="n">
        <v>6.82</v>
      </c>
      <c r="X1090" t="n">
        <v>0.32</v>
      </c>
      <c r="Y1090" t="n">
        <v>1</v>
      </c>
      <c r="Z1090" t="n">
        <v>10</v>
      </c>
    </row>
    <row r="1091">
      <c r="A1091" t="n">
        <v>124</v>
      </c>
      <c r="B1091" t="n">
        <v>150</v>
      </c>
      <c r="C1091" t="inlineStr">
        <is>
          <t xml:space="preserve">CONCLUIDO	</t>
        </is>
      </c>
      <c r="D1091" t="n">
        <v>3.6093</v>
      </c>
      <c r="E1091" t="n">
        <v>27.71</v>
      </c>
      <c r="F1091" t="n">
        <v>24.04</v>
      </c>
      <c r="G1091" t="n">
        <v>120.21</v>
      </c>
      <c r="H1091" t="n">
        <v>1.54</v>
      </c>
      <c r="I1091" t="n">
        <v>12</v>
      </c>
      <c r="J1091" t="n">
        <v>370.32</v>
      </c>
      <c r="K1091" t="n">
        <v>61.82</v>
      </c>
      <c r="L1091" t="n">
        <v>32</v>
      </c>
      <c r="M1091" t="n">
        <v>10</v>
      </c>
      <c r="N1091" t="n">
        <v>126.5</v>
      </c>
      <c r="O1091" t="n">
        <v>45907.3</v>
      </c>
      <c r="P1091" t="n">
        <v>451.19</v>
      </c>
      <c r="Q1091" t="n">
        <v>452.56</v>
      </c>
      <c r="R1091" t="n">
        <v>72.62</v>
      </c>
      <c r="S1091" t="n">
        <v>57.64</v>
      </c>
      <c r="T1091" t="n">
        <v>5386.57</v>
      </c>
      <c r="U1091" t="n">
        <v>0.79</v>
      </c>
      <c r="V1091" t="n">
        <v>0.88</v>
      </c>
      <c r="W1091" t="n">
        <v>6.82</v>
      </c>
      <c r="X1091" t="n">
        <v>0.32</v>
      </c>
      <c r="Y1091" t="n">
        <v>1</v>
      </c>
      <c r="Z1091" t="n">
        <v>10</v>
      </c>
    </row>
    <row r="1092">
      <c r="A1092" t="n">
        <v>125</v>
      </c>
      <c r="B1092" t="n">
        <v>150</v>
      </c>
      <c r="C1092" t="inlineStr">
        <is>
          <t xml:space="preserve">CONCLUIDO	</t>
        </is>
      </c>
      <c r="D1092" t="n">
        <v>3.6203</v>
      </c>
      <c r="E1092" t="n">
        <v>27.62</v>
      </c>
      <c r="F1092" t="n">
        <v>24.01</v>
      </c>
      <c r="G1092" t="n">
        <v>130.98</v>
      </c>
      <c r="H1092" t="n">
        <v>1.55</v>
      </c>
      <c r="I1092" t="n">
        <v>11</v>
      </c>
      <c r="J1092" t="n">
        <v>371.02</v>
      </c>
      <c r="K1092" t="n">
        <v>61.82</v>
      </c>
      <c r="L1092" t="n">
        <v>32.25</v>
      </c>
      <c r="M1092" t="n">
        <v>9</v>
      </c>
      <c r="N1092" t="n">
        <v>126.94</v>
      </c>
      <c r="O1092" t="n">
        <v>45992.88</v>
      </c>
      <c r="P1092" t="n">
        <v>450.71</v>
      </c>
      <c r="Q1092" t="n">
        <v>452.59</v>
      </c>
      <c r="R1092" t="n">
        <v>71.77</v>
      </c>
      <c r="S1092" t="n">
        <v>57.64</v>
      </c>
      <c r="T1092" t="n">
        <v>4968.89</v>
      </c>
      <c r="U1092" t="n">
        <v>0.8</v>
      </c>
      <c r="V1092" t="n">
        <v>0.88</v>
      </c>
      <c r="W1092" t="n">
        <v>6.81</v>
      </c>
      <c r="X1092" t="n">
        <v>0.29</v>
      </c>
      <c r="Y1092" t="n">
        <v>1</v>
      </c>
      <c r="Z1092" t="n">
        <v>10</v>
      </c>
    </row>
    <row r="1093">
      <c r="A1093" t="n">
        <v>126</v>
      </c>
      <c r="B1093" t="n">
        <v>150</v>
      </c>
      <c r="C1093" t="inlineStr">
        <is>
          <t xml:space="preserve">CONCLUIDO	</t>
        </is>
      </c>
      <c r="D1093" t="n">
        <v>3.621</v>
      </c>
      <c r="E1093" t="n">
        <v>27.62</v>
      </c>
      <c r="F1093" t="n">
        <v>24.01</v>
      </c>
      <c r="G1093" t="n">
        <v>130.96</v>
      </c>
      <c r="H1093" t="n">
        <v>1.56</v>
      </c>
      <c r="I1093" t="n">
        <v>11</v>
      </c>
      <c r="J1093" t="n">
        <v>371.71</v>
      </c>
      <c r="K1093" t="n">
        <v>61.82</v>
      </c>
      <c r="L1093" t="n">
        <v>32.5</v>
      </c>
      <c r="M1093" t="n">
        <v>9</v>
      </c>
      <c r="N1093" t="n">
        <v>127.39</v>
      </c>
      <c r="O1093" t="n">
        <v>46078.74</v>
      </c>
      <c r="P1093" t="n">
        <v>450.96</v>
      </c>
      <c r="Q1093" t="n">
        <v>452.55</v>
      </c>
      <c r="R1093" t="n">
        <v>71.54000000000001</v>
      </c>
      <c r="S1093" t="n">
        <v>57.64</v>
      </c>
      <c r="T1093" t="n">
        <v>4852.85</v>
      </c>
      <c r="U1093" t="n">
        <v>0.8100000000000001</v>
      </c>
      <c r="V1093" t="n">
        <v>0.88</v>
      </c>
      <c r="W1093" t="n">
        <v>6.81</v>
      </c>
      <c r="X1093" t="n">
        <v>0.28</v>
      </c>
      <c r="Y1093" t="n">
        <v>1</v>
      </c>
      <c r="Z1093" t="n">
        <v>10</v>
      </c>
    </row>
    <row r="1094">
      <c r="A1094" t="n">
        <v>127</v>
      </c>
      <c r="B1094" t="n">
        <v>150</v>
      </c>
      <c r="C1094" t="inlineStr">
        <is>
          <t xml:space="preserve">CONCLUIDO	</t>
        </is>
      </c>
      <c r="D1094" t="n">
        <v>3.6223</v>
      </c>
      <c r="E1094" t="n">
        <v>27.61</v>
      </c>
      <c r="F1094" t="n">
        <v>24</v>
      </c>
      <c r="G1094" t="n">
        <v>130.9</v>
      </c>
      <c r="H1094" t="n">
        <v>1.57</v>
      </c>
      <c r="I1094" t="n">
        <v>11</v>
      </c>
      <c r="J1094" t="n">
        <v>372.41</v>
      </c>
      <c r="K1094" t="n">
        <v>61.82</v>
      </c>
      <c r="L1094" t="n">
        <v>32.75</v>
      </c>
      <c r="M1094" t="n">
        <v>9</v>
      </c>
      <c r="N1094" t="n">
        <v>127.84</v>
      </c>
      <c r="O1094" t="n">
        <v>46164.87</v>
      </c>
      <c r="P1094" t="n">
        <v>451.28</v>
      </c>
      <c r="Q1094" t="n">
        <v>452.58</v>
      </c>
      <c r="R1094" t="n">
        <v>71.23999999999999</v>
      </c>
      <c r="S1094" t="n">
        <v>57.64</v>
      </c>
      <c r="T1094" t="n">
        <v>4703.58</v>
      </c>
      <c r="U1094" t="n">
        <v>0.8100000000000001</v>
      </c>
      <c r="V1094" t="n">
        <v>0.88</v>
      </c>
      <c r="W1094" t="n">
        <v>6.81</v>
      </c>
      <c r="X1094" t="n">
        <v>0.27</v>
      </c>
      <c r="Y1094" t="n">
        <v>1</v>
      </c>
      <c r="Z1094" t="n">
        <v>10</v>
      </c>
    </row>
    <row r="1095">
      <c r="A1095" t="n">
        <v>128</v>
      </c>
      <c r="B1095" t="n">
        <v>150</v>
      </c>
      <c r="C1095" t="inlineStr">
        <is>
          <t xml:space="preserve">CONCLUIDO	</t>
        </is>
      </c>
      <c r="D1095" t="n">
        <v>3.6221</v>
      </c>
      <c r="E1095" t="n">
        <v>27.61</v>
      </c>
      <c r="F1095" t="n">
        <v>24</v>
      </c>
      <c r="G1095" t="n">
        <v>130.91</v>
      </c>
      <c r="H1095" t="n">
        <v>1.58</v>
      </c>
      <c r="I1095" t="n">
        <v>11</v>
      </c>
      <c r="J1095" t="n">
        <v>373.11</v>
      </c>
      <c r="K1095" t="n">
        <v>61.82</v>
      </c>
      <c r="L1095" t="n">
        <v>33</v>
      </c>
      <c r="M1095" t="n">
        <v>9</v>
      </c>
      <c r="N1095" t="n">
        <v>128.29</v>
      </c>
      <c r="O1095" t="n">
        <v>46251.27</v>
      </c>
      <c r="P1095" t="n">
        <v>451.76</v>
      </c>
      <c r="Q1095" t="n">
        <v>452.56</v>
      </c>
      <c r="R1095" t="n">
        <v>71.33</v>
      </c>
      <c r="S1095" t="n">
        <v>57.64</v>
      </c>
      <c r="T1095" t="n">
        <v>4745.99</v>
      </c>
      <c r="U1095" t="n">
        <v>0.8100000000000001</v>
      </c>
      <c r="V1095" t="n">
        <v>0.88</v>
      </c>
      <c r="W1095" t="n">
        <v>6.81</v>
      </c>
      <c r="X1095" t="n">
        <v>0.28</v>
      </c>
      <c r="Y1095" t="n">
        <v>1</v>
      </c>
      <c r="Z1095" t="n">
        <v>10</v>
      </c>
    </row>
    <row r="1096">
      <c r="A1096" t="n">
        <v>129</v>
      </c>
      <c r="B1096" t="n">
        <v>150</v>
      </c>
      <c r="C1096" t="inlineStr">
        <is>
          <t xml:space="preserve">CONCLUIDO	</t>
        </is>
      </c>
      <c r="D1096" t="n">
        <v>3.6208</v>
      </c>
      <c r="E1096" t="n">
        <v>27.62</v>
      </c>
      <c r="F1096" t="n">
        <v>24.01</v>
      </c>
      <c r="G1096" t="n">
        <v>130.96</v>
      </c>
      <c r="H1096" t="n">
        <v>1.59</v>
      </c>
      <c r="I1096" t="n">
        <v>11</v>
      </c>
      <c r="J1096" t="n">
        <v>373.81</v>
      </c>
      <c r="K1096" t="n">
        <v>61.82</v>
      </c>
      <c r="L1096" t="n">
        <v>33.25</v>
      </c>
      <c r="M1096" t="n">
        <v>9</v>
      </c>
      <c r="N1096" t="n">
        <v>128.74</v>
      </c>
      <c r="O1096" t="n">
        <v>46337.95</v>
      </c>
      <c r="P1096" t="n">
        <v>452.27</v>
      </c>
      <c r="Q1096" t="n">
        <v>452.61</v>
      </c>
      <c r="R1096" t="n">
        <v>71.5</v>
      </c>
      <c r="S1096" t="n">
        <v>57.64</v>
      </c>
      <c r="T1096" t="n">
        <v>4832.7</v>
      </c>
      <c r="U1096" t="n">
        <v>0.8100000000000001</v>
      </c>
      <c r="V1096" t="n">
        <v>0.88</v>
      </c>
      <c r="W1096" t="n">
        <v>6.82</v>
      </c>
      <c r="X1096" t="n">
        <v>0.29</v>
      </c>
      <c r="Y1096" t="n">
        <v>1</v>
      </c>
      <c r="Z1096" t="n">
        <v>10</v>
      </c>
    </row>
    <row r="1097">
      <c r="A1097" t="n">
        <v>130</v>
      </c>
      <c r="B1097" t="n">
        <v>150</v>
      </c>
      <c r="C1097" t="inlineStr">
        <is>
          <t xml:space="preserve">CONCLUIDO	</t>
        </is>
      </c>
      <c r="D1097" t="n">
        <v>3.6218</v>
      </c>
      <c r="E1097" t="n">
        <v>27.61</v>
      </c>
      <c r="F1097" t="n">
        <v>24</v>
      </c>
      <c r="G1097" t="n">
        <v>130.92</v>
      </c>
      <c r="H1097" t="n">
        <v>1.6</v>
      </c>
      <c r="I1097" t="n">
        <v>11</v>
      </c>
      <c r="J1097" t="n">
        <v>374.52</v>
      </c>
      <c r="K1097" t="n">
        <v>61.82</v>
      </c>
      <c r="L1097" t="n">
        <v>33.5</v>
      </c>
      <c r="M1097" t="n">
        <v>9</v>
      </c>
      <c r="N1097" t="n">
        <v>129.2</v>
      </c>
      <c r="O1097" t="n">
        <v>46424.91</v>
      </c>
      <c r="P1097" t="n">
        <v>452.65</v>
      </c>
      <c r="Q1097" t="n">
        <v>452.56</v>
      </c>
      <c r="R1097" t="n">
        <v>71.44</v>
      </c>
      <c r="S1097" t="n">
        <v>57.64</v>
      </c>
      <c r="T1097" t="n">
        <v>4801.01</v>
      </c>
      <c r="U1097" t="n">
        <v>0.8100000000000001</v>
      </c>
      <c r="V1097" t="n">
        <v>0.88</v>
      </c>
      <c r="W1097" t="n">
        <v>6.81</v>
      </c>
      <c r="X1097" t="n">
        <v>0.28</v>
      </c>
      <c r="Y1097" t="n">
        <v>1</v>
      </c>
      <c r="Z1097" t="n">
        <v>10</v>
      </c>
    </row>
    <row r="1098">
      <c r="A1098" t="n">
        <v>131</v>
      </c>
      <c r="B1098" t="n">
        <v>150</v>
      </c>
      <c r="C1098" t="inlineStr">
        <is>
          <t xml:space="preserve">CONCLUIDO	</t>
        </is>
      </c>
      <c r="D1098" t="n">
        <v>3.6201</v>
      </c>
      <c r="E1098" t="n">
        <v>27.62</v>
      </c>
      <c r="F1098" t="n">
        <v>24.02</v>
      </c>
      <c r="G1098" t="n">
        <v>130.99</v>
      </c>
      <c r="H1098" t="n">
        <v>1.6</v>
      </c>
      <c r="I1098" t="n">
        <v>11</v>
      </c>
      <c r="J1098" t="n">
        <v>375.23</v>
      </c>
      <c r="K1098" t="n">
        <v>61.82</v>
      </c>
      <c r="L1098" t="n">
        <v>33.75</v>
      </c>
      <c r="M1098" t="n">
        <v>9</v>
      </c>
      <c r="N1098" t="n">
        <v>129.65</v>
      </c>
      <c r="O1098" t="n">
        <v>46512.15</v>
      </c>
      <c r="P1098" t="n">
        <v>453.33</v>
      </c>
      <c r="Q1098" t="n">
        <v>452.59</v>
      </c>
      <c r="R1098" t="n">
        <v>71.68000000000001</v>
      </c>
      <c r="S1098" t="n">
        <v>57.64</v>
      </c>
      <c r="T1098" t="n">
        <v>4925.08</v>
      </c>
      <c r="U1098" t="n">
        <v>0.8</v>
      </c>
      <c r="V1098" t="n">
        <v>0.88</v>
      </c>
      <c r="W1098" t="n">
        <v>6.82</v>
      </c>
      <c r="X1098" t="n">
        <v>0.29</v>
      </c>
      <c r="Y1098" t="n">
        <v>1</v>
      </c>
      <c r="Z1098" t="n">
        <v>10</v>
      </c>
    </row>
    <row r="1099">
      <c r="A1099" t="n">
        <v>132</v>
      </c>
      <c r="B1099" t="n">
        <v>150</v>
      </c>
      <c r="C1099" t="inlineStr">
        <is>
          <t xml:space="preserve">CONCLUIDO	</t>
        </is>
      </c>
      <c r="D1099" t="n">
        <v>3.6208</v>
      </c>
      <c r="E1099" t="n">
        <v>27.62</v>
      </c>
      <c r="F1099" t="n">
        <v>24.01</v>
      </c>
      <c r="G1099" t="n">
        <v>130.96</v>
      </c>
      <c r="H1099" t="n">
        <v>1.61</v>
      </c>
      <c r="I1099" t="n">
        <v>11</v>
      </c>
      <c r="J1099" t="n">
        <v>375.93</v>
      </c>
      <c r="K1099" t="n">
        <v>61.82</v>
      </c>
      <c r="L1099" t="n">
        <v>34</v>
      </c>
      <c r="M1099" t="n">
        <v>9</v>
      </c>
      <c r="N1099" t="n">
        <v>130.11</v>
      </c>
      <c r="O1099" t="n">
        <v>46599.68</v>
      </c>
      <c r="P1099" t="n">
        <v>453.33</v>
      </c>
      <c r="Q1099" t="n">
        <v>452.55</v>
      </c>
      <c r="R1099" t="n">
        <v>71.55</v>
      </c>
      <c r="S1099" t="n">
        <v>57.64</v>
      </c>
      <c r="T1099" t="n">
        <v>4856.01</v>
      </c>
      <c r="U1099" t="n">
        <v>0.8100000000000001</v>
      </c>
      <c r="V1099" t="n">
        <v>0.88</v>
      </c>
      <c r="W1099" t="n">
        <v>6.82</v>
      </c>
      <c r="X1099" t="n">
        <v>0.29</v>
      </c>
      <c r="Y1099" t="n">
        <v>1</v>
      </c>
      <c r="Z1099" t="n">
        <v>10</v>
      </c>
    </row>
    <row r="1100">
      <c r="A1100" t="n">
        <v>133</v>
      </c>
      <c r="B1100" t="n">
        <v>150</v>
      </c>
      <c r="C1100" t="inlineStr">
        <is>
          <t xml:space="preserve">CONCLUIDO	</t>
        </is>
      </c>
      <c r="D1100" t="n">
        <v>3.6218</v>
      </c>
      <c r="E1100" t="n">
        <v>27.61</v>
      </c>
      <c r="F1100" t="n">
        <v>24</v>
      </c>
      <c r="G1100" t="n">
        <v>130.92</v>
      </c>
      <c r="H1100" t="n">
        <v>1.62</v>
      </c>
      <c r="I1100" t="n">
        <v>11</v>
      </c>
      <c r="J1100" t="n">
        <v>376.65</v>
      </c>
      <c r="K1100" t="n">
        <v>61.82</v>
      </c>
      <c r="L1100" t="n">
        <v>34.25</v>
      </c>
      <c r="M1100" t="n">
        <v>9</v>
      </c>
      <c r="N1100" t="n">
        <v>130.58</v>
      </c>
      <c r="O1100" t="n">
        <v>46687.5</v>
      </c>
      <c r="P1100" t="n">
        <v>453.49</v>
      </c>
      <c r="Q1100" t="n">
        <v>452.59</v>
      </c>
      <c r="R1100" t="n">
        <v>71.41</v>
      </c>
      <c r="S1100" t="n">
        <v>57.64</v>
      </c>
      <c r="T1100" t="n">
        <v>4789.07</v>
      </c>
      <c r="U1100" t="n">
        <v>0.8100000000000001</v>
      </c>
      <c r="V1100" t="n">
        <v>0.88</v>
      </c>
      <c r="W1100" t="n">
        <v>6.81</v>
      </c>
      <c r="X1100" t="n">
        <v>0.28</v>
      </c>
      <c r="Y1100" t="n">
        <v>1</v>
      </c>
      <c r="Z1100" t="n">
        <v>10</v>
      </c>
    </row>
    <row r="1101">
      <c r="A1101" t="n">
        <v>134</v>
      </c>
      <c r="B1101" t="n">
        <v>150</v>
      </c>
      <c r="C1101" t="inlineStr">
        <is>
          <t xml:space="preserve">CONCLUIDO	</t>
        </is>
      </c>
      <c r="D1101" t="n">
        <v>3.6198</v>
      </c>
      <c r="E1101" t="n">
        <v>27.63</v>
      </c>
      <c r="F1101" t="n">
        <v>24.02</v>
      </c>
      <c r="G1101" t="n">
        <v>131</v>
      </c>
      <c r="H1101" t="n">
        <v>1.63</v>
      </c>
      <c r="I1101" t="n">
        <v>11</v>
      </c>
      <c r="J1101" t="n">
        <v>377.36</v>
      </c>
      <c r="K1101" t="n">
        <v>61.82</v>
      </c>
      <c r="L1101" t="n">
        <v>34.5</v>
      </c>
      <c r="M1101" t="n">
        <v>9</v>
      </c>
      <c r="N1101" t="n">
        <v>131.04</v>
      </c>
      <c r="O1101" t="n">
        <v>46775.73</v>
      </c>
      <c r="P1101" t="n">
        <v>453.75</v>
      </c>
      <c r="Q1101" t="n">
        <v>452.59</v>
      </c>
      <c r="R1101" t="n">
        <v>71.89</v>
      </c>
      <c r="S1101" t="n">
        <v>57.64</v>
      </c>
      <c r="T1101" t="n">
        <v>5028.4</v>
      </c>
      <c r="U1101" t="n">
        <v>0.8</v>
      </c>
      <c r="V1101" t="n">
        <v>0.88</v>
      </c>
      <c r="W1101" t="n">
        <v>6.81</v>
      </c>
      <c r="X1101" t="n">
        <v>0.29</v>
      </c>
      <c r="Y1101" t="n">
        <v>1</v>
      </c>
      <c r="Z1101" t="n">
        <v>10</v>
      </c>
    </row>
    <row r="1102">
      <c r="A1102" t="n">
        <v>135</v>
      </c>
      <c r="B1102" t="n">
        <v>150</v>
      </c>
      <c r="C1102" t="inlineStr">
        <is>
          <t xml:space="preserve">CONCLUIDO	</t>
        </is>
      </c>
      <c r="D1102" t="n">
        <v>3.6212</v>
      </c>
      <c r="E1102" t="n">
        <v>27.62</v>
      </c>
      <c r="F1102" t="n">
        <v>24.01</v>
      </c>
      <c r="G1102" t="n">
        <v>130.95</v>
      </c>
      <c r="H1102" t="n">
        <v>1.64</v>
      </c>
      <c r="I1102" t="n">
        <v>11</v>
      </c>
      <c r="J1102" t="n">
        <v>378.08</v>
      </c>
      <c r="K1102" t="n">
        <v>61.82</v>
      </c>
      <c r="L1102" t="n">
        <v>34.75</v>
      </c>
      <c r="M1102" t="n">
        <v>9</v>
      </c>
      <c r="N1102" t="n">
        <v>131.51</v>
      </c>
      <c r="O1102" t="n">
        <v>46864.14</v>
      </c>
      <c r="P1102" t="n">
        <v>453.98</v>
      </c>
      <c r="Q1102" t="n">
        <v>452.58</v>
      </c>
      <c r="R1102" t="n">
        <v>71.59</v>
      </c>
      <c r="S1102" t="n">
        <v>57.64</v>
      </c>
      <c r="T1102" t="n">
        <v>4879.83</v>
      </c>
      <c r="U1102" t="n">
        <v>0.8100000000000001</v>
      </c>
      <c r="V1102" t="n">
        <v>0.88</v>
      </c>
      <c r="W1102" t="n">
        <v>6.81</v>
      </c>
      <c r="X1102" t="n">
        <v>0.28</v>
      </c>
      <c r="Y1102" t="n">
        <v>1</v>
      </c>
      <c r="Z1102" t="n">
        <v>10</v>
      </c>
    </row>
    <row r="1103">
      <c r="A1103" t="n">
        <v>136</v>
      </c>
      <c r="B1103" t="n">
        <v>150</v>
      </c>
      <c r="C1103" t="inlineStr">
        <is>
          <t xml:space="preserve">CONCLUIDO	</t>
        </is>
      </c>
      <c r="D1103" t="n">
        <v>3.6219</v>
      </c>
      <c r="E1103" t="n">
        <v>27.61</v>
      </c>
      <c r="F1103" t="n">
        <v>24</v>
      </c>
      <c r="G1103" t="n">
        <v>130.92</v>
      </c>
      <c r="H1103" t="n">
        <v>1.65</v>
      </c>
      <c r="I1103" t="n">
        <v>11</v>
      </c>
      <c r="J1103" t="n">
        <v>378.8</v>
      </c>
      <c r="K1103" t="n">
        <v>61.82</v>
      </c>
      <c r="L1103" t="n">
        <v>35</v>
      </c>
      <c r="M1103" t="n">
        <v>9</v>
      </c>
      <c r="N1103" t="n">
        <v>131.98</v>
      </c>
      <c r="O1103" t="n">
        <v>46952.84</v>
      </c>
      <c r="P1103" t="n">
        <v>453.86</v>
      </c>
      <c r="Q1103" t="n">
        <v>452.56</v>
      </c>
      <c r="R1103" t="n">
        <v>71.22</v>
      </c>
      <c r="S1103" t="n">
        <v>57.64</v>
      </c>
      <c r="T1103" t="n">
        <v>4695.01</v>
      </c>
      <c r="U1103" t="n">
        <v>0.8100000000000001</v>
      </c>
      <c r="V1103" t="n">
        <v>0.88</v>
      </c>
      <c r="W1103" t="n">
        <v>6.82</v>
      </c>
      <c r="X1103" t="n">
        <v>0.28</v>
      </c>
      <c r="Y1103" t="n">
        <v>1</v>
      </c>
      <c r="Z1103" t="n">
        <v>10</v>
      </c>
    </row>
    <row r="1104">
      <c r="A1104" t="n">
        <v>137</v>
      </c>
      <c r="B1104" t="n">
        <v>150</v>
      </c>
      <c r="C1104" t="inlineStr">
        <is>
          <t xml:space="preserve">CONCLUIDO	</t>
        </is>
      </c>
      <c r="D1104" t="n">
        <v>3.6211</v>
      </c>
      <c r="E1104" t="n">
        <v>27.62</v>
      </c>
      <c r="F1104" t="n">
        <v>24.01</v>
      </c>
      <c r="G1104" t="n">
        <v>130.95</v>
      </c>
      <c r="H1104" t="n">
        <v>1.66</v>
      </c>
      <c r="I1104" t="n">
        <v>11</v>
      </c>
      <c r="J1104" t="n">
        <v>379.52</v>
      </c>
      <c r="K1104" t="n">
        <v>61.82</v>
      </c>
      <c r="L1104" t="n">
        <v>35.25</v>
      </c>
      <c r="M1104" t="n">
        <v>9</v>
      </c>
      <c r="N1104" t="n">
        <v>132.45</v>
      </c>
      <c r="O1104" t="n">
        <v>47041.84</v>
      </c>
      <c r="P1104" t="n">
        <v>454.25</v>
      </c>
      <c r="Q1104" t="n">
        <v>452.58</v>
      </c>
      <c r="R1104" t="n">
        <v>71.55</v>
      </c>
      <c r="S1104" t="n">
        <v>57.64</v>
      </c>
      <c r="T1104" t="n">
        <v>4858.54</v>
      </c>
      <c r="U1104" t="n">
        <v>0.8100000000000001</v>
      </c>
      <c r="V1104" t="n">
        <v>0.88</v>
      </c>
      <c r="W1104" t="n">
        <v>6.81</v>
      </c>
      <c r="X1104" t="n">
        <v>0.28</v>
      </c>
      <c r="Y1104" t="n">
        <v>1</v>
      </c>
      <c r="Z1104" t="n">
        <v>10</v>
      </c>
    </row>
    <row r="1105">
      <c r="A1105" t="n">
        <v>138</v>
      </c>
      <c r="B1105" t="n">
        <v>150</v>
      </c>
      <c r="C1105" t="inlineStr">
        <is>
          <t xml:space="preserve">CONCLUIDO	</t>
        </is>
      </c>
      <c r="D1105" t="n">
        <v>3.6216</v>
      </c>
      <c r="E1105" t="n">
        <v>27.61</v>
      </c>
      <c r="F1105" t="n">
        <v>24</v>
      </c>
      <c r="G1105" t="n">
        <v>130.93</v>
      </c>
      <c r="H1105" t="n">
        <v>1.67</v>
      </c>
      <c r="I1105" t="n">
        <v>11</v>
      </c>
      <c r="J1105" t="n">
        <v>380.24</v>
      </c>
      <c r="K1105" t="n">
        <v>61.82</v>
      </c>
      <c r="L1105" t="n">
        <v>35.5</v>
      </c>
      <c r="M1105" t="n">
        <v>9</v>
      </c>
      <c r="N1105" t="n">
        <v>132.92</v>
      </c>
      <c r="O1105" t="n">
        <v>47131.15</v>
      </c>
      <c r="P1105" t="n">
        <v>454</v>
      </c>
      <c r="Q1105" t="n">
        <v>452.56</v>
      </c>
      <c r="R1105" t="n">
        <v>71.48999999999999</v>
      </c>
      <c r="S1105" t="n">
        <v>57.64</v>
      </c>
      <c r="T1105" t="n">
        <v>4828.66</v>
      </c>
      <c r="U1105" t="n">
        <v>0.8100000000000001</v>
      </c>
      <c r="V1105" t="n">
        <v>0.88</v>
      </c>
      <c r="W1105" t="n">
        <v>6.81</v>
      </c>
      <c r="X1105" t="n">
        <v>0.28</v>
      </c>
      <c r="Y1105" t="n">
        <v>1</v>
      </c>
      <c r="Z1105" t="n">
        <v>10</v>
      </c>
    </row>
    <row r="1106">
      <c r="A1106" t="n">
        <v>139</v>
      </c>
      <c r="B1106" t="n">
        <v>150</v>
      </c>
      <c r="C1106" t="inlineStr">
        <is>
          <t xml:space="preserve">CONCLUIDO	</t>
        </is>
      </c>
      <c r="D1106" t="n">
        <v>3.6209</v>
      </c>
      <c r="E1106" t="n">
        <v>27.62</v>
      </c>
      <c r="F1106" t="n">
        <v>24.01</v>
      </c>
      <c r="G1106" t="n">
        <v>130.96</v>
      </c>
      <c r="H1106" t="n">
        <v>1.67</v>
      </c>
      <c r="I1106" t="n">
        <v>11</v>
      </c>
      <c r="J1106" t="n">
        <v>380.97</v>
      </c>
      <c r="K1106" t="n">
        <v>61.82</v>
      </c>
      <c r="L1106" t="n">
        <v>35.75</v>
      </c>
      <c r="M1106" t="n">
        <v>9</v>
      </c>
      <c r="N1106" t="n">
        <v>133.4</v>
      </c>
      <c r="O1106" t="n">
        <v>47220.77</v>
      </c>
      <c r="P1106" t="n">
        <v>453.68</v>
      </c>
      <c r="Q1106" t="n">
        <v>452.56</v>
      </c>
      <c r="R1106" t="n">
        <v>71.64</v>
      </c>
      <c r="S1106" t="n">
        <v>57.64</v>
      </c>
      <c r="T1106" t="n">
        <v>4901.23</v>
      </c>
      <c r="U1106" t="n">
        <v>0.8</v>
      </c>
      <c r="V1106" t="n">
        <v>0.88</v>
      </c>
      <c r="W1106" t="n">
        <v>6.81</v>
      </c>
      <c r="X1106" t="n">
        <v>0.28</v>
      </c>
      <c r="Y1106" t="n">
        <v>1</v>
      </c>
      <c r="Z1106" t="n">
        <v>10</v>
      </c>
    </row>
    <row r="1107">
      <c r="A1107" t="n">
        <v>140</v>
      </c>
      <c r="B1107" t="n">
        <v>150</v>
      </c>
      <c r="C1107" t="inlineStr">
        <is>
          <t xml:space="preserve">CONCLUIDO	</t>
        </is>
      </c>
      <c r="D1107" t="n">
        <v>3.6333</v>
      </c>
      <c r="E1107" t="n">
        <v>27.52</v>
      </c>
      <c r="F1107" t="n">
        <v>23.97</v>
      </c>
      <c r="G1107" t="n">
        <v>143.82</v>
      </c>
      <c r="H1107" t="n">
        <v>1.68</v>
      </c>
      <c r="I1107" t="n">
        <v>10</v>
      </c>
      <c r="J1107" t="n">
        <v>381.7</v>
      </c>
      <c r="K1107" t="n">
        <v>61.82</v>
      </c>
      <c r="L1107" t="n">
        <v>36</v>
      </c>
      <c r="M1107" t="n">
        <v>8</v>
      </c>
      <c r="N1107" t="n">
        <v>133.88</v>
      </c>
      <c r="O1107" t="n">
        <v>47310.69</v>
      </c>
      <c r="P1107" t="n">
        <v>452.8</v>
      </c>
      <c r="Q1107" t="n">
        <v>452.57</v>
      </c>
      <c r="R1107" t="n">
        <v>70.36</v>
      </c>
      <c r="S1107" t="n">
        <v>57.64</v>
      </c>
      <c r="T1107" t="n">
        <v>4268.93</v>
      </c>
      <c r="U1107" t="n">
        <v>0.82</v>
      </c>
      <c r="V1107" t="n">
        <v>0.88</v>
      </c>
      <c r="W1107" t="n">
        <v>6.81</v>
      </c>
      <c r="X1107" t="n">
        <v>0.25</v>
      </c>
      <c r="Y1107" t="n">
        <v>1</v>
      </c>
      <c r="Z1107" t="n">
        <v>10</v>
      </c>
    </row>
    <row r="1108">
      <c r="A1108" t="n">
        <v>141</v>
      </c>
      <c r="B1108" t="n">
        <v>150</v>
      </c>
      <c r="C1108" t="inlineStr">
        <is>
          <t xml:space="preserve">CONCLUIDO	</t>
        </is>
      </c>
      <c r="D1108" t="n">
        <v>3.6311</v>
      </c>
      <c r="E1108" t="n">
        <v>27.54</v>
      </c>
      <c r="F1108" t="n">
        <v>23.99</v>
      </c>
      <c r="G1108" t="n">
        <v>143.92</v>
      </c>
      <c r="H1108" t="n">
        <v>1.69</v>
      </c>
      <c r="I1108" t="n">
        <v>10</v>
      </c>
      <c r="J1108" t="n">
        <v>382.43</v>
      </c>
      <c r="K1108" t="n">
        <v>61.82</v>
      </c>
      <c r="L1108" t="n">
        <v>36.25</v>
      </c>
      <c r="M1108" t="n">
        <v>8</v>
      </c>
      <c r="N1108" t="n">
        <v>134.36</v>
      </c>
      <c r="O1108" t="n">
        <v>47400.92</v>
      </c>
      <c r="P1108" t="n">
        <v>453.71</v>
      </c>
      <c r="Q1108" t="n">
        <v>452.56</v>
      </c>
      <c r="R1108" t="n">
        <v>70.87</v>
      </c>
      <c r="S1108" t="n">
        <v>57.64</v>
      </c>
      <c r="T1108" t="n">
        <v>4524.52</v>
      </c>
      <c r="U1108" t="n">
        <v>0.8100000000000001</v>
      </c>
      <c r="V1108" t="n">
        <v>0.88</v>
      </c>
      <c r="W1108" t="n">
        <v>6.81</v>
      </c>
      <c r="X1108" t="n">
        <v>0.26</v>
      </c>
      <c r="Y1108" t="n">
        <v>1</v>
      </c>
      <c r="Z1108" t="n">
        <v>10</v>
      </c>
    </row>
    <row r="1109">
      <c r="A1109" t="n">
        <v>142</v>
      </c>
      <c r="B1109" t="n">
        <v>150</v>
      </c>
      <c r="C1109" t="inlineStr">
        <is>
          <t xml:space="preserve">CONCLUIDO	</t>
        </is>
      </c>
      <c r="D1109" t="n">
        <v>3.6306</v>
      </c>
      <c r="E1109" t="n">
        <v>27.54</v>
      </c>
      <c r="F1109" t="n">
        <v>23.99</v>
      </c>
      <c r="G1109" t="n">
        <v>143.94</v>
      </c>
      <c r="H1109" t="n">
        <v>1.7</v>
      </c>
      <c r="I1109" t="n">
        <v>10</v>
      </c>
      <c r="J1109" t="n">
        <v>383.17</v>
      </c>
      <c r="K1109" t="n">
        <v>61.82</v>
      </c>
      <c r="L1109" t="n">
        <v>36.5</v>
      </c>
      <c r="M1109" t="n">
        <v>8</v>
      </c>
      <c r="N1109" t="n">
        <v>134.84</v>
      </c>
      <c r="O1109" t="n">
        <v>47491.48</v>
      </c>
      <c r="P1109" t="n">
        <v>454.32</v>
      </c>
      <c r="Q1109" t="n">
        <v>452.57</v>
      </c>
      <c r="R1109" t="n">
        <v>70.94</v>
      </c>
      <c r="S1109" t="n">
        <v>57.64</v>
      </c>
      <c r="T1109" t="n">
        <v>4557.14</v>
      </c>
      <c r="U1109" t="n">
        <v>0.8100000000000001</v>
      </c>
      <c r="V1109" t="n">
        <v>0.88</v>
      </c>
      <c r="W1109" t="n">
        <v>6.81</v>
      </c>
      <c r="X1109" t="n">
        <v>0.27</v>
      </c>
      <c r="Y1109" t="n">
        <v>1</v>
      </c>
      <c r="Z1109" t="n">
        <v>10</v>
      </c>
    </row>
    <row r="1110">
      <c r="A1110" t="n">
        <v>143</v>
      </c>
      <c r="B1110" t="n">
        <v>150</v>
      </c>
      <c r="C1110" t="inlineStr">
        <is>
          <t xml:space="preserve">CONCLUIDO	</t>
        </is>
      </c>
      <c r="D1110" t="n">
        <v>3.6316</v>
      </c>
      <c r="E1110" t="n">
        <v>27.54</v>
      </c>
      <c r="F1110" t="n">
        <v>23.98</v>
      </c>
      <c r="G1110" t="n">
        <v>143.9</v>
      </c>
      <c r="H1110" t="n">
        <v>1.71</v>
      </c>
      <c r="I1110" t="n">
        <v>10</v>
      </c>
      <c r="J1110" t="n">
        <v>383.9</v>
      </c>
      <c r="K1110" t="n">
        <v>61.82</v>
      </c>
      <c r="L1110" t="n">
        <v>36.75</v>
      </c>
      <c r="M1110" t="n">
        <v>8</v>
      </c>
      <c r="N1110" t="n">
        <v>135.33</v>
      </c>
      <c r="O1110" t="n">
        <v>47582.35</v>
      </c>
      <c r="P1110" t="n">
        <v>454.64</v>
      </c>
      <c r="Q1110" t="n">
        <v>452.56</v>
      </c>
      <c r="R1110" t="n">
        <v>70.59</v>
      </c>
      <c r="S1110" t="n">
        <v>57.64</v>
      </c>
      <c r="T1110" t="n">
        <v>4385.18</v>
      </c>
      <c r="U1110" t="n">
        <v>0.82</v>
      </c>
      <c r="V1110" t="n">
        <v>0.88</v>
      </c>
      <c r="W1110" t="n">
        <v>6.82</v>
      </c>
      <c r="X1110" t="n">
        <v>0.26</v>
      </c>
      <c r="Y1110" t="n">
        <v>1</v>
      </c>
      <c r="Z1110" t="n">
        <v>10</v>
      </c>
    </row>
    <row r="1111">
      <c r="A1111" t="n">
        <v>144</v>
      </c>
      <c r="B1111" t="n">
        <v>150</v>
      </c>
      <c r="C1111" t="inlineStr">
        <is>
          <t xml:space="preserve">CONCLUIDO	</t>
        </is>
      </c>
      <c r="D1111" t="n">
        <v>3.6335</v>
      </c>
      <c r="E1111" t="n">
        <v>27.52</v>
      </c>
      <c r="F1111" t="n">
        <v>23.97</v>
      </c>
      <c r="G1111" t="n">
        <v>143.81</v>
      </c>
      <c r="H1111" t="n">
        <v>1.72</v>
      </c>
      <c r="I1111" t="n">
        <v>10</v>
      </c>
      <c r="J1111" t="n">
        <v>384.64</v>
      </c>
      <c r="K1111" t="n">
        <v>61.82</v>
      </c>
      <c r="L1111" t="n">
        <v>37</v>
      </c>
      <c r="M1111" t="n">
        <v>8</v>
      </c>
      <c r="N1111" t="n">
        <v>135.82</v>
      </c>
      <c r="O1111" t="n">
        <v>47673.67</v>
      </c>
      <c r="P1111" t="n">
        <v>454.82</v>
      </c>
      <c r="Q1111" t="n">
        <v>452.57</v>
      </c>
      <c r="R1111" t="n">
        <v>70.26000000000001</v>
      </c>
      <c r="S1111" t="n">
        <v>57.64</v>
      </c>
      <c r="T1111" t="n">
        <v>4217.72</v>
      </c>
      <c r="U1111" t="n">
        <v>0.82</v>
      </c>
      <c r="V1111" t="n">
        <v>0.88</v>
      </c>
      <c r="W1111" t="n">
        <v>6.81</v>
      </c>
      <c r="X1111" t="n">
        <v>0.24</v>
      </c>
      <c r="Y1111" t="n">
        <v>1</v>
      </c>
      <c r="Z1111" t="n">
        <v>10</v>
      </c>
    </row>
    <row r="1112">
      <c r="A1112" t="n">
        <v>145</v>
      </c>
      <c r="B1112" t="n">
        <v>150</v>
      </c>
      <c r="C1112" t="inlineStr">
        <is>
          <t xml:space="preserve">CONCLUIDO	</t>
        </is>
      </c>
      <c r="D1112" t="n">
        <v>3.632</v>
      </c>
      <c r="E1112" t="n">
        <v>27.53</v>
      </c>
      <c r="F1112" t="n">
        <v>23.98</v>
      </c>
      <c r="G1112" t="n">
        <v>143.88</v>
      </c>
      <c r="H1112" t="n">
        <v>1.72</v>
      </c>
      <c r="I1112" t="n">
        <v>10</v>
      </c>
      <c r="J1112" t="n">
        <v>385.38</v>
      </c>
      <c r="K1112" t="n">
        <v>61.82</v>
      </c>
      <c r="L1112" t="n">
        <v>37.25</v>
      </c>
      <c r="M1112" t="n">
        <v>8</v>
      </c>
      <c r="N1112" t="n">
        <v>136.31</v>
      </c>
      <c r="O1112" t="n">
        <v>47765.19</v>
      </c>
      <c r="P1112" t="n">
        <v>455.48</v>
      </c>
      <c r="Q1112" t="n">
        <v>452.61</v>
      </c>
      <c r="R1112" t="n">
        <v>70.72</v>
      </c>
      <c r="S1112" t="n">
        <v>57.64</v>
      </c>
      <c r="T1112" t="n">
        <v>4445.86</v>
      </c>
      <c r="U1112" t="n">
        <v>0.82</v>
      </c>
      <c r="V1112" t="n">
        <v>0.88</v>
      </c>
      <c r="W1112" t="n">
        <v>6.81</v>
      </c>
      <c r="X1112" t="n">
        <v>0.26</v>
      </c>
      <c r="Y1112" t="n">
        <v>1</v>
      </c>
      <c r="Z1112" t="n">
        <v>10</v>
      </c>
    </row>
    <row r="1113">
      <c r="A1113" t="n">
        <v>146</v>
      </c>
      <c r="B1113" t="n">
        <v>150</v>
      </c>
      <c r="C1113" t="inlineStr">
        <is>
          <t xml:space="preserve">CONCLUIDO	</t>
        </is>
      </c>
      <c r="D1113" t="n">
        <v>3.6309</v>
      </c>
      <c r="E1113" t="n">
        <v>27.54</v>
      </c>
      <c r="F1113" t="n">
        <v>23.99</v>
      </c>
      <c r="G1113" t="n">
        <v>143.93</v>
      </c>
      <c r="H1113" t="n">
        <v>1.73</v>
      </c>
      <c r="I1113" t="n">
        <v>10</v>
      </c>
      <c r="J1113" t="n">
        <v>386.13</v>
      </c>
      <c r="K1113" t="n">
        <v>61.82</v>
      </c>
      <c r="L1113" t="n">
        <v>37.5</v>
      </c>
      <c r="M1113" t="n">
        <v>8</v>
      </c>
      <c r="N1113" t="n">
        <v>136.81</v>
      </c>
      <c r="O1113" t="n">
        <v>47857.05</v>
      </c>
      <c r="P1113" t="n">
        <v>455.85</v>
      </c>
      <c r="Q1113" t="n">
        <v>452.58</v>
      </c>
      <c r="R1113" t="n">
        <v>70.90000000000001</v>
      </c>
      <c r="S1113" t="n">
        <v>57.64</v>
      </c>
      <c r="T1113" t="n">
        <v>4535.63</v>
      </c>
      <c r="U1113" t="n">
        <v>0.8100000000000001</v>
      </c>
      <c r="V1113" t="n">
        <v>0.88</v>
      </c>
      <c r="W1113" t="n">
        <v>6.81</v>
      </c>
      <c r="X1113" t="n">
        <v>0.26</v>
      </c>
      <c r="Y1113" t="n">
        <v>1</v>
      </c>
      <c r="Z1113" t="n">
        <v>10</v>
      </c>
    </row>
    <row r="1114">
      <c r="A1114" t="n">
        <v>147</v>
      </c>
      <c r="B1114" t="n">
        <v>150</v>
      </c>
      <c r="C1114" t="inlineStr">
        <is>
          <t xml:space="preserve">CONCLUIDO	</t>
        </is>
      </c>
      <c r="D1114" t="n">
        <v>3.6317</v>
      </c>
      <c r="E1114" t="n">
        <v>27.54</v>
      </c>
      <c r="F1114" t="n">
        <v>23.98</v>
      </c>
      <c r="G1114" t="n">
        <v>143.9</v>
      </c>
      <c r="H1114" t="n">
        <v>1.74</v>
      </c>
      <c r="I1114" t="n">
        <v>10</v>
      </c>
      <c r="J1114" t="n">
        <v>386.88</v>
      </c>
      <c r="K1114" t="n">
        <v>61.82</v>
      </c>
      <c r="L1114" t="n">
        <v>37.75</v>
      </c>
      <c r="M1114" t="n">
        <v>8</v>
      </c>
      <c r="N1114" t="n">
        <v>137.31</v>
      </c>
      <c r="O1114" t="n">
        <v>47949.23</v>
      </c>
      <c r="P1114" t="n">
        <v>456.26</v>
      </c>
      <c r="Q1114" t="n">
        <v>452.59</v>
      </c>
      <c r="R1114" t="n">
        <v>70.69</v>
      </c>
      <c r="S1114" t="n">
        <v>57.64</v>
      </c>
      <c r="T1114" t="n">
        <v>4432.08</v>
      </c>
      <c r="U1114" t="n">
        <v>0.82</v>
      </c>
      <c r="V1114" t="n">
        <v>0.88</v>
      </c>
      <c r="W1114" t="n">
        <v>6.81</v>
      </c>
      <c r="X1114" t="n">
        <v>0.26</v>
      </c>
      <c r="Y1114" t="n">
        <v>1</v>
      </c>
      <c r="Z1114" t="n">
        <v>10</v>
      </c>
    </row>
    <row r="1115">
      <c r="A1115" t="n">
        <v>148</v>
      </c>
      <c r="B1115" t="n">
        <v>150</v>
      </c>
      <c r="C1115" t="inlineStr">
        <is>
          <t xml:space="preserve">CONCLUIDO	</t>
        </is>
      </c>
      <c r="D1115" t="n">
        <v>3.6312</v>
      </c>
      <c r="E1115" t="n">
        <v>27.54</v>
      </c>
      <c r="F1115" t="n">
        <v>23.99</v>
      </c>
      <c r="G1115" t="n">
        <v>143.92</v>
      </c>
      <c r="H1115" t="n">
        <v>1.75</v>
      </c>
      <c r="I1115" t="n">
        <v>10</v>
      </c>
      <c r="J1115" t="n">
        <v>387.63</v>
      </c>
      <c r="K1115" t="n">
        <v>61.82</v>
      </c>
      <c r="L1115" t="n">
        <v>38</v>
      </c>
      <c r="M1115" t="n">
        <v>8</v>
      </c>
      <c r="N1115" t="n">
        <v>137.81</v>
      </c>
      <c r="O1115" t="n">
        <v>48041.76</v>
      </c>
      <c r="P1115" t="n">
        <v>456.77</v>
      </c>
      <c r="Q1115" t="n">
        <v>452.62</v>
      </c>
      <c r="R1115" t="n">
        <v>70.81999999999999</v>
      </c>
      <c r="S1115" t="n">
        <v>57.64</v>
      </c>
      <c r="T1115" t="n">
        <v>4498.44</v>
      </c>
      <c r="U1115" t="n">
        <v>0.8100000000000001</v>
      </c>
      <c r="V1115" t="n">
        <v>0.88</v>
      </c>
      <c r="W1115" t="n">
        <v>6.81</v>
      </c>
      <c r="X1115" t="n">
        <v>0.26</v>
      </c>
      <c r="Y1115" t="n">
        <v>1</v>
      </c>
      <c r="Z1115" t="n">
        <v>10</v>
      </c>
    </row>
    <row r="1116">
      <c r="A1116" t="n">
        <v>149</v>
      </c>
      <c r="B1116" t="n">
        <v>150</v>
      </c>
      <c r="C1116" t="inlineStr">
        <is>
          <t xml:space="preserve">CONCLUIDO	</t>
        </is>
      </c>
      <c r="D1116" t="n">
        <v>3.6325</v>
      </c>
      <c r="E1116" t="n">
        <v>27.53</v>
      </c>
      <c r="F1116" t="n">
        <v>23.98</v>
      </c>
      <c r="G1116" t="n">
        <v>143.86</v>
      </c>
      <c r="H1116" t="n">
        <v>1.76</v>
      </c>
      <c r="I1116" t="n">
        <v>10</v>
      </c>
      <c r="J1116" t="n">
        <v>388.38</v>
      </c>
      <c r="K1116" t="n">
        <v>61.82</v>
      </c>
      <c r="L1116" t="n">
        <v>38.25</v>
      </c>
      <c r="M1116" t="n">
        <v>8</v>
      </c>
      <c r="N1116" t="n">
        <v>138.31</v>
      </c>
      <c r="O1116" t="n">
        <v>48134.63</v>
      </c>
      <c r="P1116" t="n">
        <v>456.85</v>
      </c>
      <c r="Q1116" t="n">
        <v>452.57</v>
      </c>
      <c r="R1116" t="n">
        <v>70.58</v>
      </c>
      <c r="S1116" t="n">
        <v>57.64</v>
      </c>
      <c r="T1116" t="n">
        <v>4380.16</v>
      </c>
      <c r="U1116" t="n">
        <v>0.82</v>
      </c>
      <c r="V1116" t="n">
        <v>0.88</v>
      </c>
      <c r="W1116" t="n">
        <v>6.81</v>
      </c>
      <c r="X1116" t="n">
        <v>0.25</v>
      </c>
      <c r="Y1116" t="n">
        <v>1</v>
      </c>
      <c r="Z1116" t="n">
        <v>10</v>
      </c>
    </row>
    <row r="1117">
      <c r="A1117" t="n">
        <v>150</v>
      </c>
      <c r="B1117" t="n">
        <v>150</v>
      </c>
      <c r="C1117" t="inlineStr">
        <is>
          <t xml:space="preserve">CONCLUIDO	</t>
        </is>
      </c>
      <c r="D1117" t="n">
        <v>3.6327</v>
      </c>
      <c r="E1117" t="n">
        <v>27.53</v>
      </c>
      <c r="F1117" t="n">
        <v>23.98</v>
      </c>
      <c r="G1117" t="n">
        <v>143.85</v>
      </c>
      <c r="H1117" t="n">
        <v>1.76</v>
      </c>
      <c r="I1117" t="n">
        <v>10</v>
      </c>
      <c r="J1117" t="n">
        <v>389.14</v>
      </c>
      <c r="K1117" t="n">
        <v>61.82</v>
      </c>
      <c r="L1117" t="n">
        <v>38.5</v>
      </c>
      <c r="M1117" t="n">
        <v>8</v>
      </c>
      <c r="N1117" t="n">
        <v>138.81</v>
      </c>
      <c r="O1117" t="n">
        <v>48227.84</v>
      </c>
      <c r="P1117" t="n">
        <v>457</v>
      </c>
      <c r="Q1117" t="n">
        <v>452.56</v>
      </c>
      <c r="R1117" t="n">
        <v>70.47</v>
      </c>
      <c r="S1117" t="n">
        <v>57.64</v>
      </c>
      <c r="T1117" t="n">
        <v>4321.73</v>
      </c>
      <c r="U1117" t="n">
        <v>0.82</v>
      </c>
      <c r="V1117" t="n">
        <v>0.88</v>
      </c>
      <c r="W1117" t="n">
        <v>6.81</v>
      </c>
      <c r="X1117" t="n">
        <v>0.25</v>
      </c>
      <c r="Y1117" t="n">
        <v>1</v>
      </c>
      <c r="Z1117" t="n">
        <v>10</v>
      </c>
    </row>
    <row r="1118">
      <c r="A1118" t="n">
        <v>151</v>
      </c>
      <c r="B1118" t="n">
        <v>150</v>
      </c>
      <c r="C1118" t="inlineStr">
        <is>
          <t xml:space="preserve">CONCLUIDO	</t>
        </is>
      </c>
      <c r="D1118" t="n">
        <v>3.6321</v>
      </c>
      <c r="E1118" t="n">
        <v>27.53</v>
      </c>
      <c r="F1118" t="n">
        <v>23.98</v>
      </c>
      <c r="G1118" t="n">
        <v>143.88</v>
      </c>
      <c r="H1118" t="n">
        <v>1.77</v>
      </c>
      <c r="I1118" t="n">
        <v>10</v>
      </c>
      <c r="J1118" t="n">
        <v>389.89</v>
      </c>
      <c r="K1118" t="n">
        <v>61.82</v>
      </c>
      <c r="L1118" t="n">
        <v>38.75</v>
      </c>
      <c r="M1118" t="n">
        <v>8</v>
      </c>
      <c r="N1118" t="n">
        <v>139.32</v>
      </c>
      <c r="O1118" t="n">
        <v>48321.4</v>
      </c>
      <c r="P1118" t="n">
        <v>457.29</v>
      </c>
      <c r="Q1118" t="n">
        <v>452.61</v>
      </c>
      <c r="R1118" t="n">
        <v>70.59</v>
      </c>
      <c r="S1118" t="n">
        <v>57.64</v>
      </c>
      <c r="T1118" t="n">
        <v>4383.69</v>
      </c>
      <c r="U1118" t="n">
        <v>0.82</v>
      </c>
      <c r="V1118" t="n">
        <v>0.88</v>
      </c>
      <c r="W1118" t="n">
        <v>6.81</v>
      </c>
      <c r="X1118" t="n">
        <v>0.26</v>
      </c>
      <c r="Y1118" t="n">
        <v>1</v>
      </c>
      <c r="Z1118" t="n">
        <v>10</v>
      </c>
    </row>
    <row r="1119">
      <c r="A1119" t="n">
        <v>152</v>
      </c>
      <c r="B1119" t="n">
        <v>150</v>
      </c>
      <c r="C1119" t="inlineStr">
        <is>
          <t xml:space="preserve">CONCLUIDO	</t>
        </is>
      </c>
      <c r="D1119" t="n">
        <v>3.6316</v>
      </c>
      <c r="E1119" t="n">
        <v>27.54</v>
      </c>
      <c r="F1119" t="n">
        <v>23.98</v>
      </c>
      <c r="G1119" t="n">
        <v>143.9</v>
      </c>
      <c r="H1119" t="n">
        <v>1.78</v>
      </c>
      <c r="I1119" t="n">
        <v>10</v>
      </c>
      <c r="J1119" t="n">
        <v>390.66</v>
      </c>
      <c r="K1119" t="n">
        <v>61.82</v>
      </c>
      <c r="L1119" t="n">
        <v>39</v>
      </c>
      <c r="M1119" t="n">
        <v>8</v>
      </c>
      <c r="N1119" t="n">
        <v>139.83</v>
      </c>
      <c r="O1119" t="n">
        <v>48415.31</v>
      </c>
      <c r="P1119" t="n">
        <v>457.78</v>
      </c>
      <c r="Q1119" t="n">
        <v>452.56</v>
      </c>
      <c r="R1119" t="n">
        <v>70.90000000000001</v>
      </c>
      <c r="S1119" t="n">
        <v>57.64</v>
      </c>
      <c r="T1119" t="n">
        <v>4536.66</v>
      </c>
      <c r="U1119" t="n">
        <v>0.8100000000000001</v>
      </c>
      <c r="V1119" t="n">
        <v>0.88</v>
      </c>
      <c r="W1119" t="n">
        <v>6.81</v>
      </c>
      <c r="X1119" t="n">
        <v>0.26</v>
      </c>
      <c r="Y1119" t="n">
        <v>1</v>
      </c>
      <c r="Z1119" t="n">
        <v>10</v>
      </c>
    </row>
    <row r="1120">
      <c r="A1120" t="n">
        <v>153</v>
      </c>
      <c r="B1120" t="n">
        <v>150</v>
      </c>
      <c r="C1120" t="inlineStr">
        <is>
          <t xml:space="preserve">CONCLUIDO	</t>
        </is>
      </c>
      <c r="D1120" t="n">
        <v>3.6308</v>
      </c>
      <c r="E1120" t="n">
        <v>27.54</v>
      </c>
      <c r="F1120" t="n">
        <v>23.99</v>
      </c>
      <c r="G1120" t="n">
        <v>143.94</v>
      </c>
      <c r="H1120" t="n">
        <v>1.79</v>
      </c>
      <c r="I1120" t="n">
        <v>10</v>
      </c>
      <c r="J1120" t="n">
        <v>391.42</v>
      </c>
      <c r="K1120" t="n">
        <v>61.82</v>
      </c>
      <c r="L1120" t="n">
        <v>39.25</v>
      </c>
      <c r="M1120" t="n">
        <v>8</v>
      </c>
      <c r="N1120" t="n">
        <v>140.35</v>
      </c>
      <c r="O1120" t="n">
        <v>48509.7</v>
      </c>
      <c r="P1120" t="n">
        <v>458</v>
      </c>
      <c r="Q1120" t="n">
        <v>452.55</v>
      </c>
      <c r="R1120" t="n">
        <v>71.06</v>
      </c>
      <c r="S1120" t="n">
        <v>57.64</v>
      </c>
      <c r="T1120" t="n">
        <v>4618.25</v>
      </c>
      <c r="U1120" t="n">
        <v>0.8100000000000001</v>
      </c>
      <c r="V1120" t="n">
        <v>0.88</v>
      </c>
      <c r="W1120" t="n">
        <v>6.81</v>
      </c>
      <c r="X1120" t="n">
        <v>0.27</v>
      </c>
      <c r="Y1120" t="n">
        <v>1</v>
      </c>
      <c r="Z1120" t="n">
        <v>10</v>
      </c>
    </row>
    <row r="1121">
      <c r="A1121" t="n">
        <v>154</v>
      </c>
      <c r="B1121" t="n">
        <v>150</v>
      </c>
      <c r="C1121" t="inlineStr">
        <is>
          <t xml:space="preserve">CONCLUIDO	</t>
        </is>
      </c>
      <c r="D1121" t="n">
        <v>3.6323</v>
      </c>
      <c r="E1121" t="n">
        <v>27.53</v>
      </c>
      <c r="F1121" t="n">
        <v>23.98</v>
      </c>
      <c r="G1121" t="n">
        <v>143.87</v>
      </c>
      <c r="H1121" t="n">
        <v>1.8</v>
      </c>
      <c r="I1121" t="n">
        <v>10</v>
      </c>
      <c r="J1121" t="n">
        <v>392.19</v>
      </c>
      <c r="K1121" t="n">
        <v>61.82</v>
      </c>
      <c r="L1121" t="n">
        <v>39.5</v>
      </c>
      <c r="M1121" t="n">
        <v>8</v>
      </c>
      <c r="N1121" t="n">
        <v>140.87</v>
      </c>
      <c r="O1121" t="n">
        <v>48604.33</v>
      </c>
      <c r="P1121" t="n">
        <v>457.69</v>
      </c>
      <c r="Q1121" t="n">
        <v>452.57</v>
      </c>
      <c r="R1121" t="n">
        <v>70.70999999999999</v>
      </c>
      <c r="S1121" t="n">
        <v>57.64</v>
      </c>
      <c r="T1121" t="n">
        <v>4442.75</v>
      </c>
      <c r="U1121" t="n">
        <v>0.82</v>
      </c>
      <c r="V1121" t="n">
        <v>0.88</v>
      </c>
      <c r="W1121" t="n">
        <v>6.81</v>
      </c>
      <c r="X1121" t="n">
        <v>0.25</v>
      </c>
      <c r="Y1121" t="n">
        <v>1</v>
      </c>
      <c r="Z1121" t="n">
        <v>10</v>
      </c>
    </row>
    <row r="1122">
      <c r="A1122" t="n">
        <v>155</v>
      </c>
      <c r="B1122" t="n">
        <v>150</v>
      </c>
      <c r="C1122" t="inlineStr">
        <is>
          <t xml:space="preserve">CONCLUIDO	</t>
        </is>
      </c>
      <c r="D1122" t="n">
        <v>3.6317</v>
      </c>
      <c r="E1122" t="n">
        <v>27.54</v>
      </c>
      <c r="F1122" t="n">
        <v>23.98</v>
      </c>
      <c r="G1122" t="n">
        <v>143.89</v>
      </c>
      <c r="H1122" t="n">
        <v>1.8</v>
      </c>
      <c r="I1122" t="n">
        <v>10</v>
      </c>
      <c r="J1122" t="n">
        <v>392.96</v>
      </c>
      <c r="K1122" t="n">
        <v>61.82</v>
      </c>
      <c r="L1122" t="n">
        <v>39.75</v>
      </c>
      <c r="M1122" t="n">
        <v>8</v>
      </c>
      <c r="N1122" t="n">
        <v>141.39</v>
      </c>
      <c r="O1122" t="n">
        <v>48699.33</v>
      </c>
      <c r="P1122" t="n">
        <v>457.9</v>
      </c>
      <c r="Q1122" t="n">
        <v>452.57</v>
      </c>
      <c r="R1122" t="n">
        <v>70.67</v>
      </c>
      <c r="S1122" t="n">
        <v>57.64</v>
      </c>
      <c r="T1122" t="n">
        <v>4421.77</v>
      </c>
      <c r="U1122" t="n">
        <v>0.82</v>
      </c>
      <c r="V1122" t="n">
        <v>0.88</v>
      </c>
      <c r="W1122" t="n">
        <v>6.81</v>
      </c>
      <c r="X1122" t="n">
        <v>0.26</v>
      </c>
      <c r="Y1122" t="n">
        <v>1</v>
      </c>
      <c r="Z1122" t="n">
        <v>10</v>
      </c>
    </row>
    <row r="1123">
      <c r="A1123" t="n">
        <v>156</v>
      </c>
      <c r="B1123" t="n">
        <v>150</v>
      </c>
      <c r="C1123" t="inlineStr">
        <is>
          <t xml:space="preserve">CONCLUIDO	</t>
        </is>
      </c>
      <c r="D1123" t="n">
        <v>3.6314</v>
      </c>
      <c r="E1123" t="n">
        <v>27.54</v>
      </c>
      <c r="F1123" t="n">
        <v>23.98</v>
      </c>
      <c r="G1123" t="n">
        <v>143.91</v>
      </c>
      <c r="H1123" t="n">
        <v>1.81</v>
      </c>
      <c r="I1123" t="n">
        <v>10</v>
      </c>
      <c r="J1123" t="n">
        <v>393.73</v>
      </c>
      <c r="K1123" t="n">
        <v>61.82</v>
      </c>
      <c r="L1123" t="n">
        <v>40</v>
      </c>
      <c r="M1123" t="n">
        <v>8</v>
      </c>
      <c r="N1123" t="n">
        <v>141.91</v>
      </c>
      <c r="O1123" t="n">
        <v>48794.7</v>
      </c>
      <c r="P1123" t="n">
        <v>458</v>
      </c>
      <c r="Q1123" t="n">
        <v>452.56</v>
      </c>
      <c r="R1123" t="n">
        <v>70.92</v>
      </c>
      <c r="S1123" t="n">
        <v>57.64</v>
      </c>
      <c r="T1123" t="n">
        <v>4546.97</v>
      </c>
      <c r="U1123" t="n">
        <v>0.8100000000000001</v>
      </c>
      <c r="V1123" t="n">
        <v>0.88</v>
      </c>
      <c r="W1123" t="n">
        <v>6.81</v>
      </c>
      <c r="X1123" t="n">
        <v>0.26</v>
      </c>
      <c r="Y1123" t="n">
        <v>1</v>
      </c>
      <c r="Z1123" t="n">
        <v>10</v>
      </c>
    </row>
    <row r="1124">
      <c r="A1124" t="n">
        <v>0</v>
      </c>
      <c r="B1124" t="n">
        <v>10</v>
      </c>
      <c r="C1124" t="inlineStr">
        <is>
          <t xml:space="preserve">CONCLUIDO	</t>
        </is>
      </c>
      <c r="D1124" t="n">
        <v>3.6259</v>
      </c>
      <c r="E1124" t="n">
        <v>27.58</v>
      </c>
      <c r="F1124" t="n">
        <v>25.31</v>
      </c>
      <c r="G1124" t="n">
        <v>27.12</v>
      </c>
      <c r="H1124" t="n">
        <v>0.64</v>
      </c>
      <c r="I1124" t="n">
        <v>56</v>
      </c>
      <c r="J1124" t="n">
        <v>26.11</v>
      </c>
      <c r="K1124" t="n">
        <v>12.1</v>
      </c>
      <c r="L1124" t="n">
        <v>1</v>
      </c>
      <c r="M1124" t="n">
        <v>52</v>
      </c>
      <c r="N1124" t="n">
        <v>3.01</v>
      </c>
      <c r="O1124" t="n">
        <v>3454.41</v>
      </c>
      <c r="P1124" t="n">
        <v>75.76000000000001</v>
      </c>
      <c r="Q1124" t="n">
        <v>452.72</v>
      </c>
      <c r="R1124" t="n">
        <v>113.95</v>
      </c>
      <c r="S1124" t="n">
        <v>57.64</v>
      </c>
      <c r="T1124" t="n">
        <v>25831.65</v>
      </c>
      <c r="U1124" t="n">
        <v>0.51</v>
      </c>
      <c r="V1124" t="n">
        <v>0.84</v>
      </c>
      <c r="W1124" t="n">
        <v>6.88</v>
      </c>
      <c r="X1124" t="n">
        <v>1.58</v>
      </c>
      <c r="Y1124" t="n">
        <v>1</v>
      </c>
      <c r="Z1124" t="n">
        <v>10</v>
      </c>
    </row>
    <row r="1125">
      <c r="A1125" t="n">
        <v>1</v>
      </c>
      <c r="B1125" t="n">
        <v>10</v>
      </c>
      <c r="C1125" t="inlineStr">
        <is>
          <t xml:space="preserve">CONCLUIDO	</t>
        </is>
      </c>
      <c r="D1125" t="n">
        <v>3.6696</v>
      </c>
      <c r="E1125" t="n">
        <v>27.25</v>
      </c>
      <c r="F1125" t="n">
        <v>25.08</v>
      </c>
      <c r="G1125" t="n">
        <v>32.02</v>
      </c>
      <c r="H1125" t="n">
        <v>0.79</v>
      </c>
      <c r="I1125" t="n">
        <v>47</v>
      </c>
      <c r="J1125" t="n">
        <v>26.38</v>
      </c>
      <c r="K1125" t="n">
        <v>12.1</v>
      </c>
      <c r="L1125" t="n">
        <v>1.25</v>
      </c>
      <c r="M1125" t="n">
        <v>6</v>
      </c>
      <c r="N1125" t="n">
        <v>3.04</v>
      </c>
      <c r="O1125" t="n">
        <v>3487.87</v>
      </c>
      <c r="P1125" t="n">
        <v>72.73999999999999</v>
      </c>
      <c r="Q1125" t="n">
        <v>452.94</v>
      </c>
      <c r="R1125" t="n">
        <v>105.01</v>
      </c>
      <c r="S1125" t="n">
        <v>57.64</v>
      </c>
      <c r="T1125" t="n">
        <v>21407.28</v>
      </c>
      <c r="U1125" t="n">
        <v>0.55</v>
      </c>
      <c r="V1125" t="n">
        <v>0.85</v>
      </c>
      <c r="W1125" t="n">
        <v>6.91</v>
      </c>
      <c r="X1125" t="n">
        <v>1.35</v>
      </c>
      <c r="Y1125" t="n">
        <v>1</v>
      </c>
      <c r="Z1125" t="n">
        <v>10</v>
      </c>
    </row>
    <row r="1126">
      <c r="A1126" t="n">
        <v>2</v>
      </c>
      <c r="B1126" t="n">
        <v>10</v>
      </c>
      <c r="C1126" t="inlineStr">
        <is>
          <t xml:space="preserve">CONCLUIDO	</t>
        </is>
      </c>
      <c r="D1126" t="n">
        <v>3.6668</v>
      </c>
      <c r="E1126" t="n">
        <v>27.27</v>
      </c>
      <c r="F1126" t="n">
        <v>25.1</v>
      </c>
      <c r="G1126" t="n">
        <v>32.05</v>
      </c>
      <c r="H1126" t="n">
        <v>0.9399999999999999</v>
      </c>
      <c r="I1126" t="n">
        <v>47</v>
      </c>
      <c r="J1126" t="n">
        <v>26.66</v>
      </c>
      <c r="K1126" t="n">
        <v>12.1</v>
      </c>
      <c r="L1126" t="n">
        <v>1.5</v>
      </c>
      <c r="M1126" t="n">
        <v>0</v>
      </c>
      <c r="N1126" t="n">
        <v>3.06</v>
      </c>
      <c r="O1126" t="n">
        <v>3521.35</v>
      </c>
      <c r="P1126" t="n">
        <v>73.44</v>
      </c>
      <c r="Q1126" t="n">
        <v>452.77</v>
      </c>
      <c r="R1126" t="n">
        <v>105.07</v>
      </c>
      <c r="S1126" t="n">
        <v>57.64</v>
      </c>
      <c r="T1126" t="n">
        <v>21435.89</v>
      </c>
      <c r="U1126" t="n">
        <v>0.55</v>
      </c>
      <c r="V1126" t="n">
        <v>0.84</v>
      </c>
      <c r="W1126" t="n">
        <v>6.93</v>
      </c>
      <c r="X1126" t="n">
        <v>1.38</v>
      </c>
      <c r="Y1126" t="n">
        <v>1</v>
      </c>
      <c r="Z1126" t="n">
        <v>10</v>
      </c>
    </row>
    <row r="1127">
      <c r="A1127" t="n">
        <v>0</v>
      </c>
      <c r="B1127" t="n">
        <v>45</v>
      </c>
      <c r="C1127" t="inlineStr">
        <is>
          <t xml:space="preserve">CONCLUIDO	</t>
        </is>
      </c>
      <c r="D1127" t="n">
        <v>2.8353</v>
      </c>
      <c r="E1127" t="n">
        <v>35.27</v>
      </c>
      <c r="F1127" t="n">
        <v>29.33</v>
      </c>
      <c r="G1127" t="n">
        <v>9.17</v>
      </c>
      <c r="H1127" t="n">
        <v>0.18</v>
      </c>
      <c r="I1127" t="n">
        <v>192</v>
      </c>
      <c r="J1127" t="n">
        <v>98.70999999999999</v>
      </c>
      <c r="K1127" t="n">
        <v>39.72</v>
      </c>
      <c r="L1127" t="n">
        <v>1</v>
      </c>
      <c r="M1127" t="n">
        <v>190</v>
      </c>
      <c r="N1127" t="n">
        <v>12.99</v>
      </c>
      <c r="O1127" t="n">
        <v>12407.75</v>
      </c>
      <c r="P1127" t="n">
        <v>264.72</v>
      </c>
      <c r="Q1127" t="n">
        <v>452.96</v>
      </c>
      <c r="R1127" t="n">
        <v>245.45</v>
      </c>
      <c r="S1127" t="n">
        <v>57.64</v>
      </c>
      <c r="T1127" t="n">
        <v>90903.84</v>
      </c>
      <c r="U1127" t="n">
        <v>0.23</v>
      </c>
      <c r="V1127" t="n">
        <v>0.72</v>
      </c>
      <c r="W1127" t="n">
        <v>7.1</v>
      </c>
      <c r="X1127" t="n">
        <v>5.6</v>
      </c>
      <c r="Y1127" t="n">
        <v>1</v>
      </c>
      <c r="Z1127" t="n">
        <v>10</v>
      </c>
    </row>
    <row r="1128">
      <c r="A1128" t="n">
        <v>1</v>
      </c>
      <c r="B1128" t="n">
        <v>45</v>
      </c>
      <c r="C1128" t="inlineStr">
        <is>
          <t xml:space="preserve">CONCLUIDO	</t>
        </is>
      </c>
      <c r="D1128" t="n">
        <v>3.0345</v>
      </c>
      <c r="E1128" t="n">
        <v>32.95</v>
      </c>
      <c r="F1128" t="n">
        <v>27.96</v>
      </c>
      <c r="G1128" t="n">
        <v>11.49</v>
      </c>
      <c r="H1128" t="n">
        <v>0.22</v>
      </c>
      <c r="I1128" t="n">
        <v>146</v>
      </c>
      <c r="J1128" t="n">
        <v>99.02</v>
      </c>
      <c r="K1128" t="n">
        <v>39.72</v>
      </c>
      <c r="L1128" t="n">
        <v>1.25</v>
      </c>
      <c r="M1128" t="n">
        <v>144</v>
      </c>
      <c r="N1128" t="n">
        <v>13.05</v>
      </c>
      <c r="O1128" t="n">
        <v>12446.14</v>
      </c>
      <c r="P1128" t="n">
        <v>251.67</v>
      </c>
      <c r="Q1128" t="n">
        <v>452.87</v>
      </c>
      <c r="R1128" t="n">
        <v>200.23</v>
      </c>
      <c r="S1128" t="n">
        <v>57.64</v>
      </c>
      <c r="T1128" t="n">
        <v>68523.39999999999</v>
      </c>
      <c r="U1128" t="n">
        <v>0.29</v>
      </c>
      <c r="V1128" t="n">
        <v>0.76</v>
      </c>
      <c r="W1128" t="n">
        <v>7.03</v>
      </c>
      <c r="X1128" t="n">
        <v>4.23</v>
      </c>
      <c r="Y1128" t="n">
        <v>1</v>
      </c>
      <c r="Z1128" t="n">
        <v>10</v>
      </c>
    </row>
    <row r="1129">
      <c r="A1129" t="n">
        <v>2</v>
      </c>
      <c r="B1129" t="n">
        <v>45</v>
      </c>
      <c r="C1129" t="inlineStr">
        <is>
          <t xml:space="preserve">CONCLUIDO	</t>
        </is>
      </c>
      <c r="D1129" t="n">
        <v>3.1706</v>
      </c>
      <c r="E1129" t="n">
        <v>31.54</v>
      </c>
      <c r="F1129" t="n">
        <v>27.13</v>
      </c>
      <c r="G1129" t="n">
        <v>13.79</v>
      </c>
      <c r="H1129" t="n">
        <v>0.27</v>
      </c>
      <c r="I1129" t="n">
        <v>118</v>
      </c>
      <c r="J1129" t="n">
        <v>99.33</v>
      </c>
      <c r="K1129" t="n">
        <v>39.72</v>
      </c>
      <c r="L1129" t="n">
        <v>1.5</v>
      </c>
      <c r="M1129" t="n">
        <v>116</v>
      </c>
      <c r="N1129" t="n">
        <v>13.11</v>
      </c>
      <c r="O1129" t="n">
        <v>12484.55</v>
      </c>
      <c r="P1129" t="n">
        <v>243.43</v>
      </c>
      <c r="Q1129" t="n">
        <v>452.75</v>
      </c>
      <c r="R1129" t="n">
        <v>173.21</v>
      </c>
      <c r="S1129" t="n">
        <v>57.64</v>
      </c>
      <c r="T1129" t="n">
        <v>55154.92</v>
      </c>
      <c r="U1129" t="n">
        <v>0.33</v>
      </c>
      <c r="V1129" t="n">
        <v>0.78</v>
      </c>
      <c r="W1129" t="n">
        <v>6.98</v>
      </c>
      <c r="X1129" t="n">
        <v>3.4</v>
      </c>
      <c r="Y1129" t="n">
        <v>1</v>
      </c>
      <c r="Z1129" t="n">
        <v>10</v>
      </c>
    </row>
    <row r="1130">
      <c r="A1130" t="n">
        <v>3</v>
      </c>
      <c r="B1130" t="n">
        <v>45</v>
      </c>
      <c r="C1130" t="inlineStr">
        <is>
          <t xml:space="preserve">CONCLUIDO	</t>
        </is>
      </c>
      <c r="D1130" t="n">
        <v>3.2668</v>
      </c>
      <c r="E1130" t="n">
        <v>30.61</v>
      </c>
      <c r="F1130" t="n">
        <v>26.59</v>
      </c>
      <c r="G1130" t="n">
        <v>16.11</v>
      </c>
      <c r="H1130" t="n">
        <v>0.31</v>
      </c>
      <c r="I1130" t="n">
        <v>99</v>
      </c>
      <c r="J1130" t="n">
        <v>99.64</v>
      </c>
      <c r="K1130" t="n">
        <v>39.72</v>
      </c>
      <c r="L1130" t="n">
        <v>1.75</v>
      </c>
      <c r="M1130" t="n">
        <v>97</v>
      </c>
      <c r="N1130" t="n">
        <v>13.18</v>
      </c>
      <c r="O1130" t="n">
        <v>12522.99</v>
      </c>
      <c r="P1130" t="n">
        <v>237.94</v>
      </c>
      <c r="Q1130" t="n">
        <v>452.86</v>
      </c>
      <c r="R1130" t="n">
        <v>155.51</v>
      </c>
      <c r="S1130" t="n">
        <v>57.64</v>
      </c>
      <c r="T1130" t="n">
        <v>46398.53</v>
      </c>
      <c r="U1130" t="n">
        <v>0.37</v>
      </c>
      <c r="V1130" t="n">
        <v>0.8</v>
      </c>
      <c r="W1130" t="n">
        <v>6.96</v>
      </c>
      <c r="X1130" t="n">
        <v>2.86</v>
      </c>
      <c r="Y1130" t="n">
        <v>1</v>
      </c>
      <c r="Z1130" t="n">
        <v>10</v>
      </c>
    </row>
    <row r="1131">
      <c r="A1131" t="n">
        <v>4</v>
      </c>
      <c r="B1131" t="n">
        <v>45</v>
      </c>
      <c r="C1131" t="inlineStr">
        <is>
          <t xml:space="preserve">CONCLUIDO	</t>
        </is>
      </c>
      <c r="D1131" t="n">
        <v>3.3445</v>
      </c>
      <c r="E1131" t="n">
        <v>29.9</v>
      </c>
      <c r="F1131" t="n">
        <v>26.16</v>
      </c>
      <c r="G1131" t="n">
        <v>18.47</v>
      </c>
      <c r="H1131" t="n">
        <v>0.35</v>
      </c>
      <c r="I1131" t="n">
        <v>85</v>
      </c>
      <c r="J1131" t="n">
        <v>99.95</v>
      </c>
      <c r="K1131" t="n">
        <v>39.72</v>
      </c>
      <c r="L1131" t="n">
        <v>2</v>
      </c>
      <c r="M1131" t="n">
        <v>83</v>
      </c>
      <c r="N1131" t="n">
        <v>13.24</v>
      </c>
      <c r="O1131" t="n">
        <v>12561.45</v>
      </c>
      <c r="P1131" t="n">
        <v>233.45</v>
      </c>
      <c r="Q1131" t="n">
        <v>452.79</v>
      </c>
      <c r="R1131" t="n">
        <v>141.36</v>
      </c>
      <c r="S1131" t="n">
        <v>57.64</v>
      </c>
      <c r="T1131" t="n">
        <v>39390.86</v>
      </c>
      <c r="U1131" t="n">
        <v>0.41</v>
      </c>
      <c r="V1131" t="n">
        <v>0.8100000000000001</v>
      </c>
      <c r="W1131" t="n">
        <v>6.94</v>
      </c>
      <c r="X1131" t="n">
        <v>2.43</v>
      </c>
      <c r="Y1131" t="n">
        <v>1</v>
      </c>
      <c r="Z1131" t="n">
        <v>10</v>
      </c>
    </row>
    <row r="1132">
      <c r="A1132" t="n">
        <v>5</v>
      </c>
      <c r="B1132" t="n">
        <v>45</v>
      </c>
      <c r="C1132" t="inlineStr">
        <is>
          <t xml:space="preserve">CONCLUIDO	</t>
        </is>
      </c>
      <c r="D1132" t="n">
        <v>3.4063</v>
      </c>
      <c r="E1132" t="n">
        <v>29.36</v>
      </c>
      <c r="F1132" t="n">
        <v>25.83</v>
      </c>
      <c r="G1132" t="n">
        <v>20.66</v>
      </c>
      <c r="H1132" t="n">
        <v>0.39</v>
      </c>
      <c r="I1132" t="n">
        <v>75</v>
      </c>
      <c r="J1132" t="n">
        <v>100.27</v>
      </c>
      <c r="K1132" t="n">
        <v>39.72</v>
      </c>
      <c r="L1132" t="n">
        <v>2.25</v>
      </c>
      <c r="M1132" t="n">
        <v>73</v>
      </c>
      <c r="N1132" t="n">
        <v>13.3</v>
      </c>
      <c r="O1132" t="n">
        <v>12599.94</v>
      </c>
      <c r="P1132" t="n">
        <v>229.63</v>
      </c>
      <c r="Q1132" t="n">
        <v>452.8</v>
      </c>
      <c r="R1132" t="n">
        <v>130.91</v>
      </c>
      <c r="S1132" t="n">
        <v>57.64</v>
      </c>
      <c r="T1132" t="n">
        <v>34219.07</v>
      </c>
      <c r="U1132" t="n">
        <v>0.44</v>
      </c>
      <c r="V1132" t="n">
        <v>0.82</v>
      </c>
      <c r="W1132" t="n">
        <v>6.91</v>
      </c>
      <c r="X1132" t="n">
        <v>2.1</v>
      </c>
      <c r="Y1132" t="n">
        <v>1</v>
      </c>
      <c r="Z1132" t="n">
        <v>10</v>
      </c>
    </row>
    <row r="1133">
      <c r="A1133" t="n">
        <v>6</v>
      </c>
      <c r="B1133" t="n">
        <v>45</v>
      </c>
      <c r="C1133" t="inlineStr">
        <is>
          <t xml:space="preserve">CONCLUIDO	</t>
        </is>
      </c>
      <c r="D1133" t="n">
        <v>3.4488</v>
      </c>
      <c r="E1133" t="n">
        <v>29</v>
      </c>
      <c r="F1133" t="n">
        <v>25.63</v>
      </c>
      <c r="G1133" t="n">
        <v>22.95</v>
      </c>
      <c r="H1133" t="n">
        <v>0.44</v>
      </c>
      <c r="I1133" t="n">
        <v>67</v>
      </c>
      <c r="J1133" t="n">
        <v>100.58</v>
      </c>
      <c r="K1133" t="n">
        <v>39.72</v>
      </c>
      <c r="L1133" t="n">
        <v>2.5</v>
      </c>
      <c r="M1133" t="n">
        <v>65</v>
      </c>
      <c r="N1133" t="n">
        <v>13.36</v>
      </c>
      <c r="O1133" t="n">
        <v>12638.45</v>
      </c>
      <c r="P1133" t="n">
        <v>227.15</v>
      </c>
      <c r="Q1133" t="n">
        <v>452.67</v>
      </c>
      <c r="R1133" t="n">
        <v>124.42</v>
      </c>
      <c r="S1133" t="n">
        <v>57.64</v>
      </c>
      <c r="T1133" t="n">
        <v>31014.47</v>
      </c>
      <c r="U1133" t="n">
        <v>0.46</v>
      </c>
      <c r="V1133" t="n">
        <v>0.83</v>
      </c>
      <c r="W1133" t="n">
        <v>6.9</v>
      </c>
      <c r="X1133" t="n">
        <v>1.9</v>
      </c>
      <c r="Y1133" t="n">
        <v>1</v>
      </c>
      <c r="Z1133" t="n">
        <v>10</v>
      </c>
    </row>
    <row r="1134">
      <c r="A1134" t="n">
        <v>7</v>
      </c>
      <c r="B1134" t="n">
        <v>45</v>
      </c>
      <c r="C1134" t="inlineStr">
        <is>
          <t xml:space="preserve">CONCLUIDO	</t>
        </is>
      </c>
      <c r="D1134" t="n">
        <v>3.4912</v>
      </c>
      <c r="E1134" t="n">
        <v>28.64</v>
      </c>
      <c r="F1134" t="n">
        <v>25.42</v>
      </c>
      <c r="G1134" t="n">
        <v>25.42</v>
      </c>
      <c r="H1134" t="n">
        <v>0.48</v>
      </c>
      <c r="I1134" t="n">
        <v>60</v>
      </c>
      <c r="J1134" t="n">
        <v>100.89</v>
      </c>
      <c r="K1134" t="n">
        <v>39.72</v>
      </c>
      <c r="L1134" t="n">
        <v>2.75</v>
      </c>
      <c r="M1134" t="n">
        <v>58</v>
      </c>
      <c r="N1134" t="n">
        <v>13.42</v>
      </c>
      <c r="O1134" t="n">
        <v>12676.98</v>
      </c>
      <c r="P1134" t="n">
        <v>224.64</v>
      </c>
      <c r="Q1134" t="n">
        <v>452.72</v>
      </c>
      <c r="R1134" t="n">
        <v>117.44</v>
      </c>
      <c r="S1134" t="n">
        <v>57.64</v>
      </c>
      <c r="T1134" t="n">
        <v>27558.91</v>
      </c>
      <c r="U1134" t="n">
        <v>0.49</v>
      </c>
      <c r="V1134" t="n">
        <v>0.83</v>
      </c>
      <c r="W1134" t="n">
        <v>6.89</v>
      </c>
      <c r="X1134" t="n">
        <v>1.69</v>
      </c>
      <c r="Y1134" t="n">
        <v>1</v>
      </c>
      <c r="Z1134" t="n">
        <v>10</v>
      </c>
    </row>
    <row r="1135">
      <c r="A1135" t="n">
        <v>8</v>
      </c>
      <c r="B1135" t="n">
        <v>45</v>
      </c>
      <c r="C1135" t="inlineStr">
        <is>
          <t xml:space="preserve">CONCLUIDO	</t>
        </is>
      </c>
      <c r="D1135" t="n">
        <v>3.5217</v>
      </c>
      <c r="E1135" t="n">
        <v>28.4</v>
      </c>
      <c r="F1135" t="n">
        <v>25.28</v>
      </c>
      <c r="G1135" t="n">
        <v>27.57</v>
      </c>
      <c r="H1135" t="n">
        <v>0.52</v>
      </c>
      <c r="I1135" t="n">
        <v>55</v>
      </c>
      <c r="J1135" t="n">
        <v>101.2</v>
      </c>
      <c r="K1135" t="n">
        <v>39.72</v>
      </c>
      <c r="L1135" t="n">
        <v>3</v>
      </c>
      <c r="M1135" t="n">
        <v>53</v>
      </c>
      <c r="N1135" t="n">
        <v>13.49</v>
      </c>
      <c r="O1135" t="n">
        <v>12715.54</v>
      </c>
      <c r="P1135" t="n">
        <v>222.52</v>
      </c>
      <c r="Q1135" t="n">
        <v>452.61</v>
      </c>
      <c r="R1135" t="n">
        <v>112.95</v>
      </c>
      <c r="S1135" t="n">
        <v>57.64</v>
      </c>
      <c r="T1135" t="n">
        <v>25335.95</v>
      </c>
      <c r="U1135" t="n">
        <v>0.51</v>
      </c>
      <c r="V1135" t="n">
        <v>0.84</v>
      </c>
      <c r="W1135" t="n">
        <v>6.88</v>
      </c>
      <c r="X1135" t="n">
        <v>1.55</v>
      </c>
      <c r="Y1135" t="n">
        <v>1</v>
      </c>
      <c r="Z1135" t="n">
        <v>10</v>
      </c>
    </row>
    <row r="1136">
      <c r="A1136" t="n">
        <v>9</v>
      </c>
      <c r="B1136" t="n">
        <v>45</v>
      </c>
      <c r="C1136" t="inlineStr">
        <is>
          <t xml:space="preserve">CONCLUIDO	</t>
        </is>
      </c>
      <c r="D1136" t="n">
        <v>3.5501</v>
      </c>
      <c r="E1136" t="n">
        <v>28.17</v>
      </c>
      <c r="F1136" t="n">
        <v>25.15</v>
      </c>
      <c r="G1136" t="n">
        <v>30.18</v>
      </c>
      <c r="H1136" t="n">
        <v>0.5600000000000001</v>
      </c>
      <c r="I1136" t="n">
        <v>50</v>
      </c>
      <c r="J1136" t="n">
        <v>101.52</v>
      </c>
      <c r="K1136" t="n">
        <v>39.72</v>
      </c>
      <c r="L1136" t="n">
        <v>3.25</v>
      </c>
      <c r="M1136" t="n">
        <v>48</v>
      </c>
      <c r="N1136" t="n">
        <v>13.55</v>
      </c>
      <c r="O1136" t="n">
        <v>12754.13</v>
      </c>
      <c r="P1136" t="n">
        <v>220.77</v>
      </c>
      <c r="Q1136" t="n">
        <v>452.68</v>
      </c>
      <c r="R1136" t="n">
        <v>108.83</v>
      </c>
      <c r="S1136" t="n">
        <v>57.64</v>
      </c>
      <c r="T1136" t="n">
        <v>23304.51</v>
      </c>
      <c r="U1136" t="n">
        <v>0.53</v>
      </c>
      <c r="V1136" t="n">
        <v>0.84</v>
      </c>
      <c r="W1136" t="n">
        <v>6.88</v>
      </c>
      <c r="X1136" t="n">
        <v>1.42</v>
      </c>
      <c r="Y1136" t="n">
        <v>1</v>
      </c>
      <c r="Z1136" t="n">
        <v>10</v>
      </c>
    </row>
    <row r="1137">
      <c r="A1137" t="n">
        <v>10</v>
      </c>
      <c r="B1137" t="n">
        <v>45</v>
      </c>
      <c r="C1137" t="inlineStr">
        <is>
          <t xml:space="preserve">CONCLUIDO	</t>
        </is>
      </c>
      <c r="D1137" t="n">
        <v>3.5772</v>
      </c>
      <c r="E1137" t="n">
        <v>27.95</v>
      </c>
      <c r="F1137" t="n">
        <v>25.02</v>
      </c>
      <c r="G1137" t="n">
        <v>32.64</v>
      </c>
      <c r="H1137" t="n">
        <v>0.6</v>
      </c>
      <c r="I1137" t="n">
        <v>46</v>
      </c>
      <c r="J1137" t="n">
        <v>101.83</v>
      </c>
      <c r="K1137" t="n">
        <v>39.72</v>
      </c>
      <c r="L1137" t="n">
        <v>3.5</v>
      </c>
      <c r="M1137" t="n">
        <v>44</v>
      </c>
      <c r="N1137" t="n">
        <v>13.61</v>
      </c>
      <c r="O1137" t="n">
        <v>12792.74</v>
      </c>
      <c r="P1137" t="n">
        <v>218.95</v>
      </c>
      <c r="Q1137" t="n">
        <v>452.67</v>
      </c>
      <c r="R1137" t="n">
        <v>104.72</v>
      </c>
      <c r="S1137" t="n">
        <v>57.64</v>
      </c>
      <c r="T1137" t="n">
        <v>21269.55</v>
      </c>
      <c r="U1137" t="n">
        <v>0.55</v>
      </c>
      <c r="V1137" t="n">
        <v>0.85</v>
      </c>
      <c r="W1137" t="n">
        <v>6.86</v>
      </c>
      <c r="X1137" t="n">
        <v>1.29</v>
      </c>
      <c r="Y1137" t="n">
        <v>1</v>
      </c>
      <c r="Z1137" t="n">
        <v>10</v>
      </c>
    </row>
    <row r="1138">
      <c r="A1138" t="n">
        <v>11</v>
      </c>
      <c r="B1138" t="n">
        <v>45</v>
      </c>
      <c r="C1138" t="inlineStr">
        <is>
          <t xml:space="preserve">CONCLUIDO	</t>
        </is>
      </c>
      <c r="D1138" t="n">
        <v>3.5988</v>
      </c>
      <c r="E1138" t="n">
        <v>27.79</v>
      </c>
      <c r="F1138" t="n">
        <v>24.92</v>
      </c>
      <c r="G1138" t="n">
        <v>34.77</v>
      </c>
      <c r="H1138" t="n">
        <v>0.65</v>
      </c>
      <c r="I1138" t="n">
        <v>43</v>
      </c>
      <c r="J1138" t="n">
        <v>102.14</v>
      </c>
      <c r="K1138" t="n">
        <v>39.72</v>
      </c>
      <c r="L1138" t="n">
        <v>3.75</v>
      </c>
      <c r="M1138" t="n">
        <v>41</v>
      </c>
      <c r="N1138" t="n">
        <v>13.68</v>
      </c>
      <c r="O1138" t="n">
        <v>12831.37</v>
      </c>
      <c r="P1138" t="n">
        <v>217.29</v>
      </c>
      <c r="Q1138" t="n">
        <v>452.61</v>
      </c>
      <c r="R1138" t="n">
        <v>101.21</v>
      </c>
      <c r="S1138" t="n">
        <v>57.64</v>
      </c>
      <c r="T1138" t="n">
        <v>19527.96</v>
      </c>
      <c r="U1138" t="n">
        <v>0.57</v>
      </c>
      <c r="V1138" t="n">
        <v>0.85</v>
      </c>
      <c r="W1138" t="n">
        <v>6.86</v>
      </c>
      <c r="X1138" t="n">
        <v>1.19</v>
      </c>
      <c r="Y1138" t="n">
        <v>1</v>
      </c>
      <c r="Z1138" t="n">
        <v>10</v>
      </c>
    </row>
    <row r="1139">
      <c r="A1139" t="n">
        <v>12</v>
      </c>
      <c r="B1139" t="n">
        <v>45</v>
      </c>
      <c r="C1139" t="inlineStr">
        <is>
          <t xml:space="preserve">CONCLUIDO	</t>
        </is>
      </c>
      <c r="D1139" t="n">
        <v>3.6121</v>
      </c>
      <c r="E1139" t="n">
        <v>27.68</v>
      </c>
      <c r="F1139" t="n">
        <v>24.87</v>
      </c>
      <c r="G1139" t="n">
        <v>37.31</v>
      </c>
      <c r="H1139" t="n">
        <v>0.6899999999999999</v>
      </c>
      <c r="I1139" t="n">
        <v>40</v>
      </c>
      <c r="J1139" t="n">
        <v>102.45</v>
      </c>
      <c r="K1139" t="n">
        <v>39.72</v>
      </c>
      <c r="L1139" t="n">
        <v>4</v>
      </c>
      <c r="M1139" t="n">
        <v>38</v>
      </c>
      <c r="N1139" t="n">
        <v>13.74</v>
      </c>
      <c r="O1139" t="n">
        <v>12870.03</v>
      </c>
      <c r="P1139" t="n">
        <v>216.35</v>
      </c>
      <c r="Q1139" t="n">
        <v>452.6</v>
      </c>
      <c r="R1139" t="n">
        <v>99.75</v>
      </c>
      <c r="S1139" t="n">
        <v>57.64</v>
      </c>
      <c r="T1139" t="n">
        <v>18810.85</v>
      </c>
      <c r="U1139" t="n">
        <v>0.58</v>
      </c>
      <c r="V1139" t="n">
        <v>0.85</v>
      </c>
      <c r="W1139" t="n">
        <v>6.86</v>
      </c>
      <c r="X1139" t="n">
        <v>1.15</v>
      </c>
      <c r="Y1139" t="n">
        <v>1</v>
      </c>
      <c r="Z1139" t="n">
        <v>10</v>
      </c>
    </row>
    <row r="1140">
      <c r="A1140" t="n">
        <v>13</v>
      </c>
      <c r="B1140" t="n">
        <v>45</v>
      </c>
      <c r="C1140" t="inlineStr">
        <is>
          <t xml:space="preserve">CONCLUIDO	</t>
        </is>
      </c>
      <c r="D1140" t="n">
        <v>3.6265</v>
      </c>
      <c r="E1140" t="n">
        <v>27.58</v>
      </c>
      <c r="F1140" t="n">
        <v>24.81</v>
      </c>
      <c r="G1140" t="n">
        <v>39.17</v>
      </c>
      <c r="H1140" t="n">
        <v>0.73</v>
      </c>
      <c r="I1140" t="n">
        <v>38</v>
      </c>
      <c r="J1140" t="n">
        <v>102.77</v>
      </c>
      <c r="K1140" t="n">
        <v>39.72</v>
      </c>
      <c r="L1140" t="n">
        <v>4.25</v>
      </c>
      <c r="M1140" t="n">
        <v>36</v>
      </c>
      <c r="N1140" t="n">
        <v>13.8</v>
      </c>
      <c r="O1140" t="n">
        <v>12908.71</v>
      </c>
      <c r="P1140" t="n">
        <v>214.45</v>
      </c>
      <c r="Q1140" t="n">
        <v>452.65</v>
      </c>
      <c r="R1140" t="n">
        <v>97.45999999999999</v>
      </c>
      <c r="S1140" t="n">
        <v>57.64</v>
      </c>
      <c r="T1140" t="n">
        <v>17676.58</v>
      </c>
      <c r="U1140" t="n">
        <v>0.59</v>
      </c>
      <c r="V1140" t="n">
        <v>0.85</v>
      </c>
      <c r="W1140" t="n">
        <v>6.86</v>
      </c>
      <c r="X1140" t="n">
        <v>1.08</v>
      </c>
      <c r="Y1140" t="n">
        <v>1</v>
      </c>
      <c r="Z1140" t="n">
        <v>10</v>
      </c>
    </row>
    <row r="1141">
      <c r="A1141" t="n">
        <v>14</v>
      </c>
      <c r="B1141" t="n">
        <v>45</v>
      </c>
      <c r="C1141" t="inlineStr">
        <is>
          <t xml:space="preserve">CONCLUIDO	</t>
        </is>
      </c>
      <c r="D1141" t="n">
        <v>3.6503</v>
      </c>
      <c r="E1141" t="n">
        <v>27.4</v>
      </c>
      <c r="F1141" t="n">
        <v>24.69</v>
      </c>
      <c r="G1141" t="n">
        <v>42.32</v>
      </c>
      <c r="H1141" t="n">
        <v>0.77</v>
      </c>
      <c r="I1141" t="n">
        <v>35</v>
      </c>
      <c r="J1141" t="n">
        <v>103.08</v>
      </c>
      <c r="K1141" t="n">
        <v>39.72</v>
      </c>
      <c r="L1141" t="n">
        <v>4.5</v>
      </c>
      <c r="M1141" t="n">
        <v>33</v>
      </c>
      <c r="N1141" t="n">
        <v>13.87</v>
      </c>
      <c r="O1141" t="n">
        <v>12947.42</v>
      </c>
      <c r="P1141" t="n">
        <v>213.11</v>
      </c>
      <c r="Q1141" t="n">
        <v>452.65</v>
      </c>
      <c r="R1141" t="n">
        <v>93.77</v>
      </c>
      <c r="S1141" t="n">
        <v>57.64</v>
      </c>
      <c r="T1141" t="n">
        <v>15846.82</v>
      </c>
      <c r="U1141" t="n">
        <v>0.61</v>
      </c>
      <c r="V1141" t="n">
        <v>0.86</v>
      </c>
      <c r="W1141" t="n">
        <v>6.85</v>
      </c>
      <c r="X1141" t="n">
        <v>0.96</v>
      </c>
      <c r="Y1141" t="n">
        <v>1</v>
      </c>
      <c r="Z1141" t="n">
        <v>10</v>
      </c>
    </row>
    <row r="1142">
      <c r="A1142" t="n">
        <v>15</v>
      </c>
      <c r="B1142" t="n">
        <v>45</v>
      </c>
      <c r="C1142" t="inlineStr">
        <is>
          <t xml:space="preserve">CONCLUIDO	</t>
        </is>
      </c>
      <c r="D1142" t="n">
        <v>3.665</v>
      </c>
      <c r="E1142" t="n">
        <v>27.28</v>
      </c>
      <c r="F1142" t="n">
        <v>24.62</v>
      </c>
      <c r="G1142" t="n">
        <v>44.76</v>
      </c>
      <c r="H1142" t="n">
        <v>0.8100000000000001</v>
      </c>
      <c r="I1142" t="n">
        <v>33</v>
      </c>
      <c r="J1142" t="n">
        <v>103.4</v>
      </c>
      <c r="K1142" t="n">
        <v>39.72</v>
      </c>
      <c r="L1142" t="n">
        <v>4.75</v>
      </c>
      <c r="M1142" t="n">
        <v>31</v>
      </c>
      <c r="N1142" t="n">
        <v>13.93</v>
      </c>
      <c r="O1142" t="n">
        <v>12986.15</v>
      </c>
      <c r="P1142" t="n">
        <v>211.49</v>
      </c>
      <c r="Q1142" t="n">
        <v>452.75</v>
      </c>
      <c r="R1142" t="n">
        <v>91.69</v>
      </c>
      <c r="S1142" t="n">
        <v>57.64</v>
      </c>
      <c r="T1142" t="n">
        <v>14817.95</v>
      </c>
      <c r="U1142" t="n">
        <v>0.63</v>
      </c>
      <c r="V1142" t="n">
        <v>0.86</v>
      </c>
      <c r="W1142" t="n">
        <v>6.84</v>
      </c>
      <c r="X1142" t="n">
        <v>0.89</v>
      </c>
      <c r="Y1142" t="n">
        <v>1</v>
      </c>
      <c r="Z1142" t="n">
        <v>10</v>
      </c>
    </row>
    <row r="1143">
      <c r="A1143" t="n">
        <v>16</v>
      </c>
      <c r="B1143" t="n">
        <v>45</v>
      </c>
      <c r="C1143" t="inlineStr">
        <is>
          <t xml:space="preserve">CONCLUIDO	</t>
        </is>
      </c>
      <c r="D1143" t="n">
        <v>3.6657</v>
      </c>
      <c r="E1143" t="n">
        <v>27.28</v>
      </c>
      <c r="F1143" t="n">
        <v>24.63</v>
      </c>
      <c r="G1143" t="n">
        <v>46.19</v>
      </c>
      <c r="H1143" t="n">
        <v>0.85</v>
      </c>
      <c r="I1143" t="n">
        <v>32</v>
      </c>
      <c r="J1143" t="n">
        <v>103.71</v>
      </c>
      <c r="K1143" t="n">
        <v>39.72</v>
      </c>
      <c r="L1143" t="n">
        <v>5</v>
      </c>
      <c r="M1143" t="n">
        <v>30</v>
      </c>
      <c r="N1143" t="n">
        <v>14</v>
      </c>
      <c r="O1143" t="n">
        <v>13024.91</v>
      </c>
      <c r="P1143" t="n">
        <v>211.27</v>
      </c>
      <c r="Q1143" t="n">
        <v>452.62</v>
      </c>
      <c r="R1143" t="n">
        <v>91.95</v>
      </c>
      <c r="S1143" t="n">
        <v>57.64</v>
      </c>
      <c r="T1143" t="n">
        <v>14955.14</v>
      </c>
      <c r="U1143" t="n">
        <v>0.63</v>
      </c>
      <c r="V1143" t="n">
        <v>0.86</v>
      </c>
      <c r="W1143" t="n">
        <v>6.85</v>
      </c>
      <c r="X1143" t="n">
        <v>0.91</v>
      </c>
      <c r="Y1143" t="n">
        <v>1</v>
      </c>
      <c r="Z1143" t="n">
        <v>10</v>
      </c>
    </row>
    <row r="1144">
      <c r="A1144" t="n">
        <v>17</v>
      </c>
      <c r="B1144" t="n">
        <v>45</v>
      </c>
      <c r="C1144" t="inlineStr">
        <is>
          <t xml:space="preserve">CONCLUIDO	</t>
        </is>
      </c>
      <c r="D1144" t="n">
        <v>3.6826</v>
      </c>
      <c r="E1144" t="n">
        <v>27.15</v>
      </c>
      <c r="F1144" t="n">
        <v>24.55</v>
      </c>
      <c r="G1144" t="n">
        <v>49.1</v>
      </c>
      <c r="H1144" t="n">
        <v>0.89</v>
      </c>
      <c r="I1144" t="n">
        <v>30</v>
      </c>
      <c r="J1144" t="n">
        <v>104.03</v>
      </c>
      <c r="K1144" t="n">
        <v>39.72</v>
      </c>
      <c r="L1144" t="n">
        <v>5.25</v>
      </c>
      <c r="M1144" t="n">
        <v>28</v>
      </c>
      <c r="N1144" t="n">
        <v>14.06</v>
      </c>
      <c r="O1144" t="n">
        <v>13063.69</v>
      </c>
      <c r="P1144" t="n">
        <v>209.7</v>
      </c>
      <c r="Q1144" t="n">
        <v>452.59</v>
      </c>
      <c r="R1144" t="n">
        <v>89.31</v>
      </c>
      <c r="S1144" t="n">
        <v>57.64</v>
      </c>
      <c r="T1144" t="n">
        <v>13641.96</v>
      </c>
      <c r="U1144" t="n">
        <v>0.65</v>
      </c>
      <c r="V1144" t="n">
        <v>0.86</v>
      </c>
      <c r="W1144" t="n">
        <v>6.84</v>
      </c>
      <c r="X1144" t="n">
        <v>0.82</v>
      </c>
      <c r="Y1144" t="n">
        <v>1</v>
      </c>
      <c r="Z1144" t="n">
        <v>10</v>
      </c>
    </row>
    <row r="1145">
      <c r="A1145" t="n">
        <v>18</v>
      </c>
      <c r="B1145" t="n">
        <v>45</v>
      </c>
      <c r="C1145" t="inlineStr">
        <is>
          <t xml:space="preserve">CONCLUIDO	</t>
        </is>
      </c>
      <c r="D1145" t="n">
        <v>3.6875</v>
      </c>
      <c r="E1145" t="n">
        <v>27.12</v>
      </c>
      <c r="F1145" t="n">
        <v>24.53</v>
      </c>
      <c r="G1145" t="n">
        <v>50.76</v>
      </c>
      <c r="H1145" t="n">
        <v>0.93</v>
      </c>
      <c r="I1145" t="n">
        <v>29</v>
      </c>
      <c r="J1145" t="n">
        <v>104.34</v>
      </c>
      <c r="K1145" t="n">
        <v>39.72</v>
      </c>
      <c r="L1145" t="n">
        <v>5.5</v>
      </c>
      <c r="M1145" t="n">
        <v>27</v>
      </c>
      <c r="N1145" t="n">
        <v>14.12</v>
      </c>
      <c r="O1145" t="n">
        <v>13102.5</v>
      </c>
      <c r="P1145" t="n">
        <v>208.85</v>
      </c>
      <c r="Q1145" t="n">
        <v>452.65</v>
      </c>
      <c r="R1145" t="n">
        <v>88.56999999999999</v>
      </c>
      <c r="S1145" t="n">
        <v>57.64</v>
      </c>
      <c r="T1145" t="n">
        <v>13279.8</v>
      </c>
      <c r="U1145" t="n">
        <v>0.65</v>
      </c>
      <c r="V1145" t="n">
        <v>0.86</v>
      </c>
      <c r="W1145" t="n">
        <v>6.85</v>
      </c>
      <c r="X1145" t="n">
        <v>0.8100000000000001</v>
      </c>
      <c r="Y1145" t="n">
        <v>1</v>
      </c>
      <c r="Z1145" t="n">
        <v>10</v>
      </c>
    </row>
    <row r="1146">
      <c r="A1146" t="n">
        <v>19</v>
      </c>
      <c r="B1146" t="n">
        <v>45</v>
      </c>
      <c r="C1146" t="inlineStr">
        <is>
          <t xml:space="preserve">CONCLUIDO	</t>
        </is>
      </c>
      <c r="D1146" t="n">
        <v>3.7</v>
      </c>
      <c r="E1146" t="n">
        <v>27.03</v>
      </c>
      <c r="F1146" t="n">
        <v>24.48</v>
      </c>
      <c r="G1146" t="n">
        <v>54.41</v>
      </c>
      <c r="H1146" t="n">
        <v>0.97</v>
      </c>
      <c r="I1146" t="n">
        <v>27</v>
      </c>
      <c r="J1146" t="n">
        <v>104.65</v>
      </c>
      <c r="K1146" t="n">
        <v>39.72</v>
      </c>
      <c r="L1146" t="n">
        <v>5.75</v>
      </c>
      <c r="M1146" t="n">
        <v>25</v>
      </c>
      <c r="N1146" t="n">
        <v>14.19</v>
      </c>
      <c r="O1146" t="n">
        <v>13141.33</v>
      </c>
      <c r="P1146" t="n">
        <v>207.59</v>
      </c>
      <c r="Q1146" t="n">
        <v>452.62</v>
      </c>
      <c r="R1146" t="n">
        <v>86.87</v>
      </c>
      <c r="S1146" t="n">
        <v>57.64</v>
      </c>
      <c r="T1146" t="n">
        <v>12436.34</v>
      </c>
      <c r="U1146" t="n">
        <v>0.66</v>
      </c>
      <c r="V1146" t="n">
        <v>0.87</v>
      </c>
      <c r="W1146" t="n">
        <v>6.84</v>
      </c>
      <c r="X1146" t="n">
        <v>0.76</v>
      </c>
      <c r="Y1146" t="n">
        <v>1</v>
      </c>
      <c r="Z1146" t="n">
        <v>10</v>
      </c>
    </row>
    <row r="1147">
      <c r="A1147" t="n">
        <v>20</v>
      </c>
      <c r="B1147" t="n">
        <v>45</v>
      </c>
      <c r="C1147" t="inlineStr">
        <is>
          <t xml:space="preserve">CONCLUIDO	</t>
        </is>
      </c>
      <c r="D1147" t="n">
        <v>3.7066</v>
      </c>
      <c r="E1147" t="n">
        <v>26.98</v>
      </c>
      <c r="F1147" t="n">
        <v>24.46</v>
      </c>
      <c r="G1147" t="n">
        <v>56.44</v>
      </c>
      <c r="H1147" t="n">
        <v>1.01</v>
      </c>
      <c r="I1147" t="n">
        <v>26</v>
      </c>
      <c r="J1147" t="n">
        <v>104.97</v>
      </c>
      <c r="K1147" t="n">
        <v>39.72</v>
      </c>
      <c r="L1147" t="n">
        <v>6</v>
      </c>
      <c r="M1147" t="n">
        <v>24</v>
      </c>
      <c r="N1147" t="n">
        <v>14.25</v>
      </c>
      <c r="O1147" t="n">
        <v>13180.19</v>
      </c>
      <c r="P1147" t="n">
        <v>206.48</v>
      </c>
      <c r="Q1147" t="n">
        <v>452.61</v>
      </c>
      <c r="R1147" t="n">
        <v>86.13</v>
      </c>
      <c r="S1147" t="n">
        <v>57.64</v>
      </c>
      <c r="T1147" t="n">
        <v>12073.46</v>
      </c>
      <c r="U1147" t="n">
        <v>0.67</v>
      </c>
      <c r="V1147" t="n">
        <v>0.87</v>
      </c>
      <c r="W1147" t="n">
        <v>6.84</v>
      </c>
      <c r="X1147" t="n">
        <v>0.73</v>
      </c>
      <c r="Y1147" t="n">
        <v>1</v>
      </c>
      <c r="Z1147" t="n">
        <v>10</v>
      </c>
    </row>
    <row r="1148">
      <c r="A1148" t="n">
        <v>21</v>
      </c>
      <c r="B1148" t="n">
        <v>45</v>
      </c>
      <c r="C1148" t="inlineStr">
        <is>
          <t xml:space="preserve">CONCLUIDO	</t>
        </is>
      </c>
      <c r="D1148" t="n">
        <v>3.7125</v>
      </c>
      <c r="E1148" t="n">
        <v>26.94</v>
      </c>
      <c r="F1148" t="n">
        <v>24.43</v>
      </c>
      <c r="G1148" t="n">
        <v>58.64</v>
      </c>
      <c r="H1148" t="n">
        <v>1.05</v>
      </c>
      <c r="I1148" t="n">
        <v>25</v>
      </c>
      <c r="J1148" t="n">
        <v>105.28</v>
      </c>
      <c r="K1148" t="n">
        <v>39.72</v>
      </c>
      <c r="L1148" t="n">
        <v>6.25</v>
      </c>
      <c r="M1148" t="n">
        <v>23</v>
      </c>
      <c r="N1148" t="n">
        <v>14.32</v>
      </c>
      <c r="O1148" t="n">
        <v>13219.07</v>
      </c>
      <c r="P1148" t="n">
        <v>205.36</v>
      </c>
      <c r="Q1148" t="n">
        <v>452.72</v>
      </c>
      <c r="R1148" t="n">
        <v>85.42</v>
      </c>
      <c r="S1148" t="n">
        <v>57.64</v>
      </c>
      <c r="T1148" t="n">
        <v>11722.98</v>
      </c>
      <c r="U1148" t="n">
        <v>0.67</v>
      </c>
      <c r="V1148" t="n">
        <v>0.87</v>
      </c>
      <c r="W1148" t="n">
        <v>6.84</v>
      </c>
      <c r="X1148" t="n">
        <v>0.71</v>
      </c>
      <c r="Y1148" t="n">
        <v>1</v>
      </c>
      <c r="Z1148" t="n">
        <v>10</v>
      </c>
    </row>
    <row r="1149">
      <c r="A1149" t="n">
        <v>22</v>
      </c>
      <c r="B1149" t="n">
        <v>45</v>
      </c>
      <c r="C1149" t="inlineStr">
        <is>
          <t xml:space="preserve">CONCLUIDO	</t>
        </is>
      </c>
      <c r="D1149" t="n">
        <v>3.7214</v>
      </c>
      <c r="E1149" t="n">
        <v>26.87</v>
      </c>
      <c r="F1149" t="n">
        <v>24.39</v>
      </c>
      <c r="G1149" t="n">
        <v>60.98</v>
      </c>
      <c r="H1149" t="n">
        <v>1.08</v>
      </c>
      <c r="I1149" t="n">
        <v>24</v>
      </c>
      <c r="J1149" t="n">
        <v>105.6</v>
      </c>
      <c r="K1149" t="n">
        <v>39.72</v>
      </c>
      <c r="L1149" t="n">
        <v>6.5</v>
      </c>
      <c r="M1149" t="n">
        <v>22</v>
      </c>
      <c r="N1149" t="n">
        <v>14.39</v>
      </c>
      <c r="O1149" t="n">
        <v>13257.98</v>
      </c>
      <c r="P1149" t="n">
        <v>204.49</v>
      </c>
      <c r="Q1149" t="n">
        <v>452.63</v>
      </c>
      <c r="R1149" t="n">
        <v>83.93000000000001</v>
      </c>
      <c r="S1149" t="n">
        <v>57.64</v>
      </c>
      <c r="T1149" t="n">
        <v>10982.67</v>
      </c>
      <c r="U1149" t="n">
        <v>0.6899999999999999</v>
      </c>
      <c r="V1149" t="n">
        <v>0.87</v>
      </c>
      <c r="W1149" t="n">
        <v>6.84</v>
      </c>
      <c r="X1149" t="n">
        <v>0.66</v>
      </c>
      <c r="Y1149" t="n">
        <v>1</v>
      </c>
      <c r="Z1149" t="n">
        <v>10</v>
      </c>
    </row>
    <row r="1150">
      <c r="A1150" t="n">
        <v>23</v>
      </c>
      <c r="B1150" t="n">
        <v>45</v>
      </c>
      <c r="C1150" t="inlineStr">
        <is>
          <t xml:space="preserve">CONCLUIDO	</t>
        </is>
      </c>
      <c r="D1150" t="n">
        <v>3.731</v>
      </c>
      <c r="E1150" t="n">
        <v>26.8</v>
      </c>
      <c r="F1150" t="n">
        <v>24.34</v>
      </c>
      <c r="G1150" t="n">
        <v>63.5</v>
      </c>
      <c r="H1150" t="n">
        <v>1.12</v>
      </c>
      <c r="I1150" t="n">
        <v>23</v>
      </c>
      <c r="J1150" t="n">
        <v>105.92</v>
      </c>
      <c r="K1150" t="n">
        <v>39.72</v>
      </c>
      <c r="L1150" t="n">
        <v>6.75</v>
      </c>
      <c r="M1150" t="n">
        <v>21</v>
      </c>
      <c r="N1150" t="n">
        <v>14.45</v>
      </c>
      <c r="O1150" t="n">
        <v>13296.91</v>
      </c>
      <c r="P1150" t="n">
        <v>203.19</v>
      </c>
      <c r="Q1150" t="n">
        <v>452.62</v>
      </c>
      <c r="R1150" t="n">
        <v>82.41</v>
      </c>
      <c r="S1150" t="n">
        <v>57.64</v>
      </c>
      <c r="T1150" t="n">
        <v>10229.26</v>
      </c>
      <c r="U1150" t="n">
        <v>0.7</v>
      </c>
      <c r="V1150" t="n">
        <v>0.87</v>
      </c>
      <c r="W1150" t="n">
        <v>6.83</v>
      </c>
      <c r="X1150" t="n">
        <v>0.62</v>
      </c>
      <c r="Y1150" t="n">
        <v>1</v>
      </c>
      <c r="Z1150" t="n">
        <v>10</v>
      </c>
    </row>
    <row r="1151">
      <c r="A1151" t="n">
        <v>24</v>
      </c>
      <c r="B1151" t="n">
        <v>45</v>
      </c>
      <c r="C1151" t="inlineStr">
        <is>
          <t xml:space="preserve">CONCLUIDO	</t>
        </is>
      </c>
      <c r="D1151" t="n">
        <v>3.7373</v>
      </c>
      <c r="E1151" t="n">
        <v>26.76</v>
      </c>
      <c r="F1151" t="n">
        <v>24.32</v>
      </c>
      <c r="G1151" t="n">
        <v>66.31999999999999</v>
      </c>
      <c r="H1151" t="n">
        <v>1.16</v>
      </c>
      <c r="I1151" t="n">
        <v>22</v>
      </c>
      <c r="J1151" t="n">
        <v>106.23</v>
      </c>
      <c r="K1151" t="n">
        <v>39.72</v>
      </c>
      <c r="L1151" t="n">
        <v>7</v>
      </c>
      <c r="M1151" t="n">
        <v>20</v>
      </c>
      <c r="N1151" t="n">
        <v>14.52</v>
      </c>
      <c r="O1151" t="n">
        <v>13335.87</v>
      </c>
      <c r="P1151" t="n">
        <v>202.24</v>
      </c>
      <c r="Q1151" t="n">
        <v>452.61</v>
      </c>
      <c r="R1151" t="n">
        <v>81.48</v>
      </c>
      <c r="S1151" t="n">
        <v>57.64</v>
      </c>
      <c r="T1151" t="n">
        <v>9767.290000000001</v>
      </c>
      <c r="U1151" t="n">
        <v>0.71</v>
      </c>
      <c r="V1151" t="n">
        <v>0.87</v>
      </c>
      <c r="W1151" t="n">
        <v>6.83</v>
      </c>
      <c r="X1151" t="n">
        <v>0.59</v>
      </c>
      <c r="Y1151" t="n">
        <v>1</v>
      </c>
      <c r="Z1151" t="n">
        <v>10</v>
      </c>
    </row>
    <row r="1152">
      <c r="A1152" t="n">
        <v>25</v>
      </c>
      <c r="B1152" t="n">
        <v>45</v>
      </c>
      <c r="C1152" t="inlineStr">
        <is>
          <t xml:space="preserve">CONCLUIDO	</t>
        </is>
      </c>
      <c r="D1152" t="n">
        <v>3.7442</v>
      </c>
      <c r="E1152" t="n">
        <v>26.71</v>
      </c>
      <c r="F1152" t="n">
        <v>24.29</v>
      </c>
      <c r="G1152" t="n">
        <v>69.39</v>
      </c>
      <c r="H1152" t="n">
        <v>1.2</v>
      </c>
      <c r="I1152" t="n">
        <v>21</v>
      </c>
      <c r="J1152" t="n">
        <v>106.55</v>
      </c>
      <c r="K1152" t="n">
        <v>39.72</v>
      </c>
      <c r="L1152" t="n">
        <v>7.25</v>
      </c>
      <c r="M1152" t="n">
        <v>19</v>
      </c>
      <c r="N1152" t="n">
        <v>14.58</v>
      </c>
      <c r="O1152" t="n">
        <v>13374.86</v>
      </c>
      <c r="P1152" t="n">
        <v>201.22</v>
      </c>
      <c r="Q1152" t="n">
        <v>452.62</v>
      </c>
      <c r="R1152" t="n">
        <v>80.40000000000001</v>
      </c>
      <c r="S1152" t="n">
        <v>57.64</v>
      </c>
      <c r="T1152" t="n">
        <v>9233.940000000001</v>
      </c>
      <c r="U1152" t="n">
        <v>0.72</v>
      </c>
      <c r="V1152" t="n">
        <v>0.87</v>
      </c>
      <c r="W1152" t="n">
        <v>6.84</v>
      </c>
      <c r="X1152" t="n">
        <v>0.5600000000000001</v>
      </c>
      <c r="Y1152" t="n">
        <v>1</v>
      </c>
      <c r="Z1152" t="n">
        <v>10</v>
      </c>
    </row>
    <row r="1153">
      <c r="A1153" t="n">
        <v>26</v>
      </c>
      <c r="B1153" t="n">
        <v>45</v>
      </c>
      <c r="C1153" t="inlineStr">
        <is>
          <t xml:space="preserve">CONCLUIDO	</t>
        </is>
      </c>
      <c r="D1153" t="n">
        <v>3.7436</v>
      </c>
      <c r="E1153" t="n">
        <v>26.71</v>
      </c>
      <c r="F1153" t="n">
        <v>24.29</v>
      </c>
      <c r="G1153" t="n">
        <v>69.41</v>
      </c>
      <c r="H1153" t="n">
        <v>1.24</v>
      </c>
      <c r="I1153" t="n">
        <v>21</v>
      </c>
      <c r="J1153" t="n">
        <v>106.86</v>
      </c>
      <c r="K1153" t="n">
        <v>39.72</v>
      </c>
      <c r="L1153" t="n">
        <v>7.5</v>
      </c>
      <c r="M1153" t="n">
        <v>19</v>
      </c>
      <c r="N1153" t="n">
        <v>14.65</v>
      </c>
      <c r="O1153" t="n">
        <v>13413.87</v>
      </c>
      <c r="P1153" t="n">
        <v>199.72</v>
      </c>
      <c r="Q1153" t="n">
        <v>452.56</v>
      </c>
      <c r="R1153" t="n">
        <v>80.94</v>
      </c>
      <c r="S1153" t="n">
        <v>57.64</v>
      </c>
      <c r="T1153" t="n">
        <v>9500.91</v>
      </c>
      <c r="U1153" t="n">
        <v>0.71</v>
      </c>
      <c r="V1153" t="n">
        <v>0.87</v>
      </c>
      <c r="W1153" t="n">
        <v>6.82</v>
      </c>
      <c r="X1153" t="n">
        <v>0.57</v>
      </c>
      <c r="Y1153" t="n">
        <v>1</v>
      </c>
      <c r="Z1153" t="n">
        <v>10</v>
      </c>
    </row>
    <row r="1154">
      <c r="A1154" t="n">
        <v>27</v>
      </c>
      <c r="B1154" t="n">
        <v>45</v>
      </c>
      <c r="C1154" t="inlineStr">
        <is>
          <t xml:space="preserve">CONCLUIDO	</t>
        </is>
      </c>
      <c r="D1154" t="n">
        <v>3.7509</v>
      </c>
      <c r="E1154" t="n">
        <v>26.66</v>
      </c>
      <c r="F1154" t="n">
        <v>24.26</v>
      </c>
      <c r="G1154" t="n">
        <v>72.78</v>
      </c>
      <c r="H1154" t="n">
        <v>1.27</v>
      </c>
      <c r="I1154" t="n">
        <v>20</v>
      </c>
      <c r="J1154" t="n">
        <v>107.18</v>
      </c>
      <c r="K1154" t="n">
        <v>39.72</v>
      </c>
      <c r="L1154" t="n">
        <v>7.75</v>
      </c>
      <c r="M1154" t="n">
        <v>18</v>
      </c>
      <c r="N1154" t="n">
        <v>14.72</v>
      </c>
      <c r="O1154" t="n">
        <v>13452.9</v>
      </c>
      <c r="P1154" t="n">
        <v>199.37</v>
      </c>
      <c r="Q1154" t="n">
        <v>452.61</v>
      </c>
      <c r="R1154" t="n">
        <v>79.97</v>
      </c>
      <c r="S1154" t="n">
        <v>57.64</v>
      </c>
      <c r="T1154" t="n">
        <v>9022.34</v>
      </c>
      <c r="U1154" t="n">
        <v>0.72</v>
      </c>
      <c r="V1154" t="n">
        <v>0.87</v>
      </c>
      <c r="W1154" t="n">
        <v>6.82</v>
      </c>
      <c r="X1154" t="n">
        <v>0.54</v>
      </c>
      <c r="Y1154" t="n">
        <v>1</v>
      </c>
      <c r="Z1154" t="n">
        <v>10</v>
      </c>
    </row>
    <row r="1155">
      <c r="A1155" t="n">
        <v>28</v>
      </c>
      <c r="B1155" t="n">
        <v>45</v>
      </c>
      <c r="C1155" t="inlineStr">
        <is>
          <t xml:space="preserve">CONCLUIDO	</t>
        </is>
      </c>
      <c r="D1155" t="n">
        <v>3.7571</v>
      </c>
      <c r="E1155" t="n">
        <v>26.62</v>
      </c>
      <c r="F1155" t="n">
        <v>24.24</v>
      </c>
      <c r="G1155" t="n">
        <v>76.54000000000001</v>
      </c>
      <c r="H1155" t="n">
        <v>1.31</v>
      </c>
      <c r="I1155" t="n">
        <v>19</v>
      </c>
      <c r="J1155" t="n">
        <v>107.5</v>
      </c>
      <c r="K1155" t="n">
        <v>39.72</v>
      </c>
      <c r="L1155" t="n">
        <v>8</v>
      </c>
      <c r="M1155" t="n">
        <v>17</v>
      </c>
      <c r="N1155" t="n">
        <v>14.78</v>
      </c>
      <c r="O1155" t="n">
        <v>13491.96</v>
      </c>
      <c r="P1155" t="n">
        <v>197.93</v>
      </c>
      <c r="Q1155" t="n">
        <v>452.58</v>
      </c>
      <c r="R1155" t="n">
        <v>79.05</v>
      </c>
      <c r="S1155" t="n">
        <v>57.64</v>
      </c>
      <c r="T1155" t="n">
        <v>8569.16</v>
      </c>
      <c r="U1155" t="n">
        <v>0.73</v>
      </c>
      <c r="V1155" t="n">
        <v>0.87</v>
      </c>
      <c r="W1155" t="n">
        <v>6.83</v>
      </c>
      <c r="X1155" t="n">
        <v>0.51</v>
      </c>
      <c r="Y1155" t="n">
        <v>1</v>
      </c>
      <c r="Z1155" t="n">
        <v>10</v>
      </c>
    </row>
    <row r="1156">
      <c r="A1156" t="n">
        <v>29</v>
      </c>
      <c r="B1156" t="n">
        <v>45</v>
      </c>
      <c r="C1156" t="inlineStr">
        <is>
          <t xml:space="preserve">CONCLUIDO	</t>
        </is>
      </c>
      <c r="D1156" t="n">
        <v>3.757</v>
      </c>
      <c r="E1156" t="n">
        <v>26.62</v>
      </c>
      <c r="F1156" t="n">
        <v>24.24</v>
      </c>
      <c r="G1156" t="n">
        <v>76.54000000000001</v>
      </c>
      <c r="H1156" t="n">
        <v>1.35</v>
      </c>
      <c r="I1156" t="n">
        <v>19</v>
      </c>
      <c r="J1156" t="n">
        <v>107.81</v>
      </c>
      <c r="K1156" t="n">
        <v>39.72</v>
      </c>
      <c r="L1156" t="n">
        <v>8.25</v>
      </c>
      <c r="M1156" t="n">
        <v>17</v>
      </c>
      <c r="N1156" t="n">
        <v>14.85</v>
      </c>
      <c r="O1156" t="n">
        <v>13531.05</v>
      </c>
      <c r="P1156" t="n">
        <v>197.24</v>
      </c>
      <c r="Q1156" t="n">
        <v>452.59</v>
      </c>
      <c r="R1156" t="n">
        <v>79.11</v>
      </c>
      <c r="S1156" t="n">
        <v>57.64</v>
      </c>
      <c r="T1156" t="n">
        <v>8598.32</v>
      </c>
      <c r="U1156" t="n">
        <v>0.73</v>
      </c>
      <c r="V1156" t="n">
        <v>0.87</v>
      </c>
      <c r="W1156" t="n">
        <v>6.82</v>
      </c>
      <c r="X1156" t="n">
        <v>0.51</v>
      </c>
      <c r="Y1156" t="n">
        <v>1</v>
      </c>
      <c r="Z1156" t="n">
        <v>10</v>
      </c>
    </row>
    <row r="1157">
      <c r="A1157" t="n">
        <v>30</v>
      </c>
      <c r="B1157" t="n">
        <v>45</v>
      </c>
      <c r="C1157" t="inlineStr">
        <is>
          <t xml:space="preserve">CONCLUIDO	</t>
        </is>
      </c>
      <c r="D1157" t="n">
        <v>3.7627</v>
      </c>
      <c r="E1157" t="n">
        <v>26.58</v>
      </c>
      <c r="F1157" t="n">
        <v>24.22</v>
      </c>
      <c r="G1157" t="n">
        <v>80.73</v>
      </c>
      <c r="H1157" t="n">
        <v>1.38</v>
      </c>
      <c r="I1157" t="n">
        <v>18</v>
      </c>
      <c r="J1157" t="n">
        <v>108.13</v>
      </c>
      <c r="K1157" t="n">
        <v>39.72</v>
      </c>
      <c r="L1157" t="n">
        <v>8.5</v>
      </c>
      <c r="M1157" t="n">
        <v>16</v>
      </c>
      <c r="N1157" t="n">
        <v>14.92</v>
      </c>
      <c r="O1157" t="n">
        <v>13570.16</v>
      </c>
      <c r="P1157" t="n">
        <v>197.06</v>
      </c>
      <c r="Q1157" t="n">
        <v>452.6</v>
      </c>
      <c r="R1157" t="n">
        <v>78.51000000000001</v>
      </c>
      <c r="S1157" t="n">
        <v>57.64</v>
      </c>
      <c r="T1157" t="n">
        <v>8302.77</v>
      </c>
      <c r="U1157" t="n">
        <v>0.73</v>
      </c>
      <c r="V1157" t="n">
        <v>0.88</v>
      </c>
      <c r="W1157" t="n">
        <v>6.82</v>
      </c>
      <c r="X1157" t="n">
        <v>0.49</v>
      </c>
      <c r="Y1157" t="n">
        <v>1</v>
      </c>
      <c r="Z1157" t="n">
        <v>10</v>
      </c>
    </row>
    <row r="1158">
      <c r="A1158" t="n">
        <v>31</v>
      </c>
      <c r="B1158" t="n">
        <v>45</v>
      </c>
      <c r="C1158" t="inlineStr">
        <is>
          <t xml:space="preserve">CONCLUIDO	</t>
        </is>
      </c>
      <c r="D1158" t="n">
        <v>3.7726</v>
      </c>
      <c r="E1158" t="n">
        <v>26.51</v>
      </c>
      <c r="F1158" t="n">
        <v>24.17</v>
      </c>
      <c r="G1158" t="n">
        <v>85.3</v>
      </c>
      <c r="H1158" t="n">
        <v>1.42</v>
      </c>
      <c r="I1158" t="n">
        <v>17</v>
      </c>
      <c r="J1158" t="n">
        <v>108.45</v>
      </c>
      <c r="K1158" t="n">
        <v>39.72</v>
      </c>
      <c r="L1158" t="n">
        <v>8.75</v>
      </c>
      <c r="M1158" t="n">
        <v>15</v>
      </c>
      <c r="N1158" t="n">
        <v>14.98</v>
      </c>
      <c r="O1158" t="n">
        <v>13609.42</v>
      </c>
      <c r="P1158" t="n">
        <v>194.73</v>
      </c>
      <c r="Q1158" t="n">
        <v>452.57</v>
      </c>
      <c r="R1158" t="n">
        <v>76.77</v>
      </c>
      <c r="S1158" t="n">
        <v>57.64</v>
      </c>
      <c r="T1158" t="n">
        <v>7436.39</v>
      </c>
      <c r="U1158" t="n">
        <v>0.75</v>
      </c>
      <c r="V1158" t="n">
        <v>0.88</v>
      </c>
      <c r="W1158" t="n">
        <v>6.82</v>
      </c>
      <c r="X1158" t="n">
        <v>0.45</v>
      </c>
      <c r="Y1158" t="n">
        <v>1</v>
      </c>
      <c r="Z1158" t="n">
        <v>10</v>
      </c>
    </row>
    <row r="1159">
      <c r="A1159" t="n">
        <v>32</v>
      </c>
      <c r="B1159" t="n">
        <v>45</v>
      </c>
      <c r="C1159" t="inlineStr">
        <is>
          <t xml:space="preserve">CONCLUIDO	</t>
        </is>
      </c>
      <c r="D1159" t="n">
        <v>3.7728</v>
      </c>
      <c r="E1159" t="n">
        <v>26.51</v>
      </c>
      <c r="F1159" t="n">
        <v>24.17</v>
      </c>
      <c r="G1159" t="n">
        <v>85.3</v>
      </c>
      <c r="H1159" t="n">
        <v>1.46</v>
      </c>
      <c r="I1159" t="n">
        <v>17</v>
      </c>
      <c r="J1159" t="n">
        <v>108.77</v>
      </c>
      <c r="K1159" t="n">
        <v>39.72</v>
      </c>
      <c r="L1159" t="n">
        <v>9</v>
      </c>
      <c r="M1159" t="n">
        <v>15</v>
      </c>
      <c r="N1159" t="n">
        <v>15.05</v>
      </c>
      <c r="O1159" t="n">
        <v>13648.58</v>
      </c>
      <c r="P1159" t="n">
        <v>194.81</v>
      </c>
      <c r="Q1159" t="n">
        <v>452.6</v>
      </c>
      <c r="R1159" t="n">
        <v>76.75</v>
      </c>
      <c r="S1159" t="n">
        <v>57.64</v>
      </c>
      <c r="T1159" t="n">
        <v>7426.9</v>
      </c>
      <c r="U1159" t="n">
        <v>0.75</v>
      </c>
      <c r="V1159" t="n">
        <v>0.88</v>
      </c>
      <c r="W1159" t="n">
        <v>6.82</v>
      </c>
      <c r="X1159" t="n">
        <v>0.44</v>
      </c>
      <c r="Y1159" t="n">
        <v>1</v>
      </c>
      <c r="Z1159" t="n">
        <v>10</v>
      </c>
    </row>
    <row r="1160">
      <c r="A1160" t="n">
        <v>33</v>
      </c>
      <c r="B1160" t="n">
        <v>45</v>
      </c>
      <c r="C1160" t="inlineStr">
        <is>
          <t xml:space="preserve">CONCLUIDO	</t>
        </is>
      </c>
      <c r="D1160" t="n">
        <v>3.776</v>
      </c>
      <c r="E1160" t="n">
        <v>26.48</v>
      </c>
      <c r="F1160" t="n">
        <v>24.17</v>
      </c>
      <c r="G1160" t="n">
        <v>90.62</v>
      </c>
      <c r="H1160" t="n">
        <v>1.49</v>
      </c>
      <c r="I1160" t="n">
        <v>16</v>
      </c>
      <c r="J1160" t="n">
        <v>109.09</v>
      </c>
      <c r="K1160" t="n">
        <v>39.72</v>
      </c>
      <c r="L1160" t="n">
        <v>9.25</v>
      </c>
      <c r="M1160" t="n">
        <v>14</v>
      </c>
      <c r="N1160" t="n">
        <v>15.12</v>
      </c>
      <c r="O1160" t="n">
        <v>13687.77</v>
      </c>
      <c r="P1160" t="n">
        <v>193.71</v>
      </c>
      <c r="Q1160" t="n">
        <v>452.6</v>
      </c>
      <c r="R1160" t="n">
        <v>76.75</v>
      </c>
      <c r="S1160" t="n">
        <v>57.64</v>
      </c>
      <c r="T1160" t="n">
        <v>7430.66</v>
      </c>
      <c r="U1160" t="n">
        <v>0.75</v>
      </c>
      <c r="V1160" t="n">
        <v>0.88</v>
      </c>
      <c r="W1160" t="n">
        <v>6.82</v>
      </c>
      <c r="X1160" t="n">
        <v>0.44</v>
      </c>
      <c r="Y1160" t="n">
        <v>1</v>
      </c>
      <c r="Z1160" t="n">
        <v>10</v>
      </c>
    </row>
    <row r="1161">
      <c r="A1161" t="n">
        <v>34</v>
      </c>
      <c r="B1161" t="n">
        <v>45</v>
      </c>
      <c r="C1161" t="inlineStr">
        <is>
          <t xml:space="preserve">CONCLUIDO	</t>
        </is>
      </c>
      <c r="D1161" t="n">
        <v>3.777</v>
      </c>
      <c r="E1161" t="n">
        <v>26.48</v>
      </c>
      <c r="F1161" t="n">
        <v>24.16</v>
      </c>
      <c r="G1161" t="n">
        <v>90.59999999999999</v>
      </c>
      <c r="H1161" t="n">
        <v>1.53</v>
      </c>
      <c r="I1161" t="n">
        <v>16</v>
      </c>
      <c r="J1161" t="n">
        <v>109.4</v>
      </c>
      <c r="K1161" t="n">
        <v>39.72</v>
      </c>
      <c r="L1161" t="n">
        <v>9.5</v>
      </c>
      <c r="M1161" t="n">
        <v>14</v>
      </c>
      <c r="N1161" t="n">
        <v>15.19</v>
      </c>
      <c r="O1161" t="n">
        <v>13726.99</v>
      </c>
      <c r="P1161" t="n">
        <v>192.97</v>
      </c>
      <c r="Q1161" t="n">
        <v>452.61</v>
      </c>
      <c r="R1161" t="n">
        <v>76.43000000000001</v>
      </c>
      <c r="S1161" t="n">
        <v>57.64</v>
      </c>
      <c r="T1161" t="n">
        <v>7272.71</v>
      </c>
      <c r="U1161" t="n">
        <v>0.75</v>
      </c>
      <c r="V1161" t="n">
        <v>0.88</v>
      </c>
      <c r="W1161" t="n">
        <v>6.82</v>
      </c>
      <c r="X1161" t="n">
        <v>0.43</v>
      </c>
      <c r="Y1161" t="n">
        <v>1</v>
      </c>
      <c r="Z1161" t="n">
        <v>10</v>
      </c>
    </row>
    <row r="1162">
      <c r="A1162" t="n">
        <v>35</v>
      </c>
      <c r="B1162" t="n">
        <v>45</v>
      </c>
      <c r="C1162" t="inlineStr">
        <is>
          <t xml:space="preserve">CONCLUIDO	</t>
        </is>
      </c>
      <c r="D1162" t="n">
        <v>3.7758</v>
      </c>
      <c r="E1162" t="n">
        <v>26.48</v>
      </c>
      <c r="F1162" t="n">
        <v>24.17</v>
      </c>
      <c r="G1162" t="n">
        <v>90.63</v>
      </c>
      <c r="H1162" t="n">
        <v>1.57</v>
      </c>
      <c r="I1162" t="n">
        <v>16</v>
      </c>
      <c r="J1162" t="n">
        <v>109.72</v>
      </c>
      <c r="K1162" t="n">
        <v>39.72</v>
      </c>
      <c r="L1162" t="n">
        <v>9.75</v>
      </c>
      <c r="M1162" t="n">
        <v>14</v>
      </c>
      <c r="N1162" t="n">
        <v>15.26</v>
      </c>
      <c r="O1162" t="n">
        <v>13766.23</v>
      </c>
      <c r="P1162" t="n">
        <v>191.89</v>
      </c>
      <c r="Q1162" t="n">
        <v>452.57</v>
      </c>
      <c r="R1162" t="n">
        <v>76.95</v>
      </c>
      <c r="S1162" t="n">
        <v>57.64</v>
      </c>
      <c r="T1162" t="n">
        <v>7533.54</v>
      </c>
      <c r="U1162" t="n">
        <v>0.75</v>
      </c>
      <c r="V1162" t="n">
        <v>0.88</v>
      </c>
      <c r="W1162" t="n">
        <v>6.82</v>
      </c>
      <c r="X1162" t="n">
        <v>0.44</v>
      </c>
      <c r="Y1162" t="n">
        <v>1</v>
      </c>
      <c r="Z1162" t="n">
        <v>10</v>
      </c>
    </row>
    <row r="1163">
      <c r="A1163" t="n">
        <v>36</v>
      </c>
      <c r="B1163" t="n">
        <v>45</v>
      </c>
      <c r="C1163" t="inlineStr">
        <is>
          <t xml:space="preserve">CONCLUIDO	</t>
        </is>
      </c>
      <c r="D1163" t="n">
        <v>3.7839</v>
      </c>
      <c r="E1163" t="n">
        <v>26.43</v>
      </c>
      <c r="F1163" t="n">
        <v>24.13</v>
      </c>
      <c r="G1163" t="n">
        <v>96.52</v>
      </c>
      <c r="H1163" t="n">
        <v>1.6</v>
      </c>
      <c r="I1163" t="n">
        <v>15</v>
      </c>
      <c r="J1163" t="n">
        <v>110.04</v>
      </c>
      <c r="K1163" t="n">
        <v>39.72</v>
      </c>
      <c r="L1163" t="n">
        <v>10</v>
      </c>
      <c r="M1163" t="n">
        <v>13</v>
      </c>
      <c r="N1163" t="n">
        <v>15.32</v>
      </c>
      <c r="O1163" t="n">
        <v>13805.5</v>
      </c>
      <c r="P1163" t="n">
        <v>190.67</v>
      </c>
      <c r="Q1163" t="n">
        <v>452.55</v>
      </c>
      <c r="R1163" t="n">
        <v>75.65000000000001</v>
      </c>
      <c r="S1163" t="n">
        <v>57.64</v>
      </c>
      <c r="T1163" t="n">
        <v>6890.41</v>
      </c>
      <c r="U1163" t="n">
        <v>0.76</v>
      </c>
      <c r="V1163" t="n">
        <v>0.88</v>
      </c>
      <c r="W1163" t="n">
        <v>6.82</v>
      </c>
      <c r="X1163" t="n">
        <v>0.41</v>
      </c>
      <c r="Y1163" t="n">
        <v>1</v>
      </c>
      <c r="Z1163" t="n">
        <v>10</v>
      </c>
    </row>
    <row r="1164">
      <c r="A1164" t="n">
        <v>37</v>
      </c>
      <c r="B1164" t="n">
        <v>45</v>
      </c>
      <c r="C1164" t="inlineStr">
        <is>
          <t xml:space="preserve">CONCLUIDO	</t>
        </is>
      </c>
      <c r="D1164" t="n">
        <v>3.7868</v>
      </c>
      <c r="E1164" t="n">
        <v>26.41</v>
      </c>
      <c r="F1164" t="n">
        <v>24.11</v>
      </c>
      <c r="G1164" t="n">
        <v>96.44</v>
      </c>
      <c r="H1164" t="n">
        <v>1.64</v>
      </c>
      <c r="I1164" t="n">
        <v>15</v>
      </c>
      <c r="J1164" t="n">
        <v>110.36</v>
      </c>
      <c r="K1164" t="n">
        <v>39.72</v>
      </c>
      <c r="L1164" t="n">
        <v>10.25</v>
      </c>
      <c r="M1164" t="n">
        <v>13</v>
      </c>
      <c r="N1164" t="n">
        <v>15.39</v>
      </c>
      <c r="O1164" t="n">
        <v>13844.79</v>
      </c>
      <c r="P1164" t="n">
        <v>189.46</v>
      </c>
      <c r="Q1164" t="n">
        <v>452.6</v>
      </c>
      <c r="R1164" t="n">
        <v>75.03</v>
      </c>
      <c r="S1164" t="n">
        <v>57.64</v>
      </c>
      <c r="T1164" t="n">
        <v>6575.84</v>
      </c>
      <c r="U1164" t="n">
        <v>0.77</v>
      </c>
      <c r="V1164" t="n">
        <v>0.88</v>
      </c>
      <c r="W1164" t="n">
        <v>6.81</v>
      </c>
      <c r="X1164" t="n">
        <v>0.39</v>
      </c>
      <c r="Y1164" t="n">
        <v>1</v>
      </c>
      <c r="Z1164" t="n">
        <v>10</v>
      </c>
    </row>
    <row r="1165">
      <c r="A1165" t="n">
        <v>38</v>
      </c>
      <c r="B1165" t="n">
        <v>45</v>
      </c>
      <c r="C1165" t="inlineStr">
        <is>
          <t xml:space="preserve">CONCLUIDO	</t>
        </is>
      </c>
      <c r="D1165" t="n">
        <v>3.7905</v>
      </c>
      <c r="E1165" t="n">
        <v>26.38</v>
      </c>
      <c r="F1165" t="n">
        <v>24.11</v>
      </c>
      <c r="G1165" t="n">
        <v>103.31</v>
      </c>
      <c r="H1165" t="n">
        <v>1.67</v>
      </c>
      <c r="I1165" t="n">
        <v>14</v>
      </c>
      <c r="J1165" t="n">
        <v>110.68</v>
      </c>
      <c r="K1165" t="n">
        <v>39.72</v>
      </c>
      <c r="L1165" t="n">
        <v>10.5</v>
      </c>
      <c r="M1165" t="n">
        <v>12</v>
      </c>
      <c r="N1165" t="n">
        <v>15.46</v>
      </c>
      <c r="O1165" t="n">
        <v>13884.11</v>
      </c>
      <c r="P1165" t="n">
        <v>189.52</v>
      </c>
      <c r="Q1165" t="n">
        <v>452.56</v>
      </c>
      <c r="R1165" t="n">
        <v>74.81</v>
      </c>
      <c r="S1165" t="n">
        <v>57.64</v>
      </c>
      <c r="T1165" t="n">
        <v>6471.41</v>
      </c>
      <c r="U1165" t="n">
        <v>0.77</v>
      </c>
      <c r="V1165" t="n">
        <v>0.88</v>
      </c>
      <c r="W1165" t="n">
        <v>6.82</v>
      </c>
      <c r="X1165" t="n">
        <v>0.38</v>
      </c>
      <c r="Y1165" t="n">
        <v>1</v>
      </c>
      <c r="Z1165" t="n">
        <v>10</v>
      </c>
    </row>
    <row r="1166">
      <c r="A1166" t="n">
        <v>39</v>
      </c>
      <c r="B1166" t="n">
        <v>45</v>
      </c>
      <c r="C1166" t="inlineStr">
        <is>
          <t xml:space="preserve">CONCLUIDO	</t>
        </is>
      </c>
      <c r="D1166" t="n">
        <v>3.7914</v>
      </c>
      <c r="E1166" t="n">
        <v>26.38</v>
      </c>
      <c r="F1166" t="n">
        <v>24.1</v>
      </c>
      <c r="G1166" t="n">
        <v>103.28</v>
      </c>
      <c r="H1166" t="n">
        <v>1.71</v>
      </c>
      <c r="I1166" t="n">
        <v>14</v>
      </c>
      <c r="J1166" t="n">
        <v>111</v>
      </c>
      <c r="K1166" t="n">
        <v>39.72</v>
      </c>
      <c r="L1166" t="n">
        <v>10.75</v>
      </c>
      <c r="M1166" t="n">
        <v>12</v>
      </c>
      <c r="N1166" t="n">
        <v>15.53</v>
      </c>
      <c r="O1166" t="n">
        <v>13923.46</v>
      </c>
      <c r="P1166" t="n">
        <v>187.94</v>
      </c>
      <c r="Q1166" t="n">
        <v>452.59</v>
      </c>
      <c r="R1166" t="n">
        <v>74.53</v>
      </c>
      <c r="S1166" t="n">
        <v>57.64</v>
      </c>
      <c r="T1166" t="n">
        <v>6331.94</v>
      </c>
      <c r="U1166" t="n">
        <v>0.77</v>
      </c>
      <c r="V1166" t="n">
        <v>0.88</v>
      </c>
      <c r="W1166" t="n">
        <v>6.82</v>
      </c>
      <c r="X1166" t="n">
        <v>0.38</v>
      </c>
      <c r="Y1166" t="n">
        <v>1</v>
      </c>
      <c r="Z1166" t="n">
        <v>10</v>
      </c>
    </row>
    <row r="1167">
      <c r="A1167" t="n">
        <v>40</v>
      </c>
      <c r="B1167" t="n">
        <v>45</v>
      </c>
      <c r="C1167" t="inlineStr">
        <is>
          <t xml:space="preserve">CONCLUIDO	</t>
        </is>
      </c>
      <c r="D1167" t="n">
        <v>3.7912</v>
      </c>
      <c r="E1167" t="n">
        <v>26.38</v>
      </c>
      <c r="F1167" t="n">
        <v>24.1</v>
      </c>
      <c r="G1167" t="n">
        <v>103.29</v>
      </c>
      <c r="H1167" t="n">
        <v>1.74</v>
      </c>
      <c r="I1167" t="n">
        <v>14</v>
      </c>
      <c r="J1167" t="n">
        <v>111.32</v>
      </c>
      <c r="K1167" t="n">
        <v>39.72</v>
      </c>
      <c r="L1167" t="n">
        <v>11</v>
      </c>
      <c r="M1167" t="n">
        <v>12</v>
      </c>
      <c r="N1167" t="n">
        <v>15.6</v>
      </c>
      <c r="O1167" t="n">
        <v>13962.83</v>
      </c>
      <c r="P1167" t="n">
        <v>185.35</v>
      </c>
      <c r="Q1167" t="n">
        <v>452.57</v>
      </c>
      <c r="R1167" t="n">
        <v>74.66</v>
      </c>
      <c r="S1167" t="n">
        <v>57.64</v>
      </c>
      <c r="T1167" t="n">
        <v>6399.63</v>
      </c>
      <c r="U1167" t="n">
        <v>0.77</v>
      </c>
      <c r="V1167" t="n">
        <v>0.88</v>
      </c>
      <c r="W1167" t="n">
        <v>6.82</v>
      </c>
      <c r="X1167" t="n">
        <v>0.38</v>
      </c>
      <c r="Y1167" t="n">
        <v>1</v>
      </c>
      <c r="Z1167" t="n">
        <v>10</v>
      </c>
    </row>
    <row r="1168">
      <c r="A1168" t="n">
        <v>41</v>
      </c>
      <c r="B1168" t="n">
        <v>45</v>
      </c>
      <c r="C1168" t="inlineStr">
        <is>
          <t xml:space="preserve">CONCLUIDO	</t>
        </is>
      </c>
      <c r="D1168" t="n">
        <v>3.7973</v>
      </c>
      <c r="E1168" t="n">
        <v>26.33</v>
      </c>
      <c r="F1168" t="n">
        <v>24.08</v>
      </c>
      <c r="G1168" t="n">
        <v>111.13</v>
      </c>
      <c r="H1168" t="n">
        <v>1.78</v>
      </c>
      <c r="I1168" t="n">
        <v>13</v>
      </c>
      <c r="J1168" t="n">
        <v>111.63</v>
      </c>
      <c r="K1168" t="n">
        <v>39.72</v>
      </c>
      <c r="L1168" t="n">
        <v>11.25</v>
      </c>
      <c r="M1168" t="n">
        <v>11</v>
      </c>
      <c r="N1168" t="n">
        <v>15.67</v>
      </c>
      <c r="O1168" t="n">
        <v>14002.23</v>
      </c>
      <c r="P1168" t="n">
        <v>186.14</v>
      </c>
      <c r="Q1168" t="n">
        <v>452.59</v>
      </c>
      <c r="R1168" t="n">
        <v>73.83</v>
      </c>
      <c r="S1168" t="n">
        <v>57.64</v>
      </c>
      <c r="T1168" t="n">
        <v>5985.77</v>
      </c>
      <c r="U1168" t="n">
        <v>0.78</v>
      </c>
      <c r="V1168" t="n">
        <v>0.88</v>
      </c>
      <c r="W1168" t="n">
        <v>6.82</v>
      </c>
      <c r="X1168" t="n">
        <v>0.35</v>
      </c>
      <c r="Y1168" t="n">
        <v>1</v>
      </c>
      <c r="Z1168" t="n">
        <v>10</v>
      </c>
    </row>
    <row r="1169">
      <c r="A1169" t="n">
        <v>42</v>
      </c>
      <c r="B1169" t="n">
        <v>45</v>
      </c>
      <c r="C1169" t="inlineStr">
        <is>
          <t xml:space="preserve">CONCLUIDO	</t>
        </is>
      </c>
      <c r="D1169" t="n">
        <v>3.7991</v>
      </c>
      <c r="E1169" t="n">
        <v>26.32</v>
      </c>
      <c r="F1169" t="n">
        <v>24.07</v>
      </c>
      <c r="G1169" t="n">
        <v>111.08</v>
      </c>
      <c r="H1169" t="n">
        <v>1.81</v>
      </c>
      <c r="I1169" t="n">
        <v>13</v>
      </c>
      <c r="J1169" t="n">
        <v>111.95</v>
      </c>
      <c r="K1169" t="n">
        <v>39.72</v>
      </c>
      <c r="L1169" t="n">
        <v>11.5</v>
      </c>
      <c r="M1169" t="n">
        <v>11</v>
      </c>
      <c r="N1169" t="n">
        <v>15.74</v>
      </c>
      <c r="O1169" t="n">
        <v>14041.65</v>
      </c>
      <c r="P1169" t="n">
        <v>186.56</v>
      </c>
      <c r="Q1169" t="n">
        <v>452.65</v>
      </c>
      <c r="R1169" t="n">
        <v>73.3</v>
      </c>
      <c r="S1169" t="n">
        <v>57.64</v>
      </c>
      <c r="T1169" t="n">
        <v>5724.44</v>
      </c>
      <c r="U1169" t="n">
        <v>0.79</v>
      </c>
      <c r="V1169" t="n">
        <v>0.88</v>
      </c>
      <c r="W1169" t="n">
        <v>6.82</v>
      </c>
      <c r="X1169" t="n">
        <v>0.34</v>
      </c>
      <c r="Y1169" t="n">
        <v>1</v>
      </c>
      <c r="Z1169" t="n">
        <v>10</v>
      </c>
    </row>
    <row r="1170">
      <c r="A1170" t="n">
        <v>43</v>
      </c>
      <c r="B1170" t="n">
        <v>45</v>
      </c>
      <c r="C1170" t="inlineStr">
        <is>
          <t xml:space="preserve">CONCLUIDO	</t>
        </is>
      </c>
      <c r="D1170" t="n">
        <v>3.7984</v>
      </c>
      <c r="E1170" t="n">
        <v>26.33</v>
      </c>
      <c r="F1170" t="n">
        <v>24.07</v>
      </c>
      <c r="G1170" t="n">
        <v>111.1</v>
      </c>
      <c r="H1170" t="n">
        <v>1.84</v>
      </c>
      <c r="I1170" t="n">
        <v>13</v>
      </c>
      <c r="J1170" t="n">
        <v>112.27</v>
      </c>
      <c r="K1170" t="n">
        <v>39.72</v>
      </c>
      <c r="L1170" t="n">
        <v>11.75</v>
      </c>
      <c r="M1170" t="n">
        <v>11</v>
      </c>
      <c r="N1170" t="n">
        <v>15.81</v>
      </c>
      <c r="O1170" t="n">
        <v>14081.1</v>
      </c>
      <c r="P1170" t="n">
        <v>184.2</v>
      </c>
      <c r="Q1170" t="n">
        <v>452.57</v>
      </c>
      <c r="R1170" t="n">
        <v>73.72</v>
      </c>
      <c r="S1170" t="n">
        <v>57.64</v>
      </c>
      <c r="T1170" t="n">
        <v>5933.28</v>
      </c>
      <c r="U1170" t="n">
        <v>0.78</v>
      </c>
      <c r="V1170" t="n">
        <v>0.88</v>
      </c>
      <c r="W1170" t="n">
        <v>6.81</v>
      </c>
      <c r="X1170" t="n">
        <v>0.35</v>
      </c>
      <c r="Y1170" t="n">
        <v>1</v>
      </c>
      <c r="Z1170" t="n">
        <v>10</v>
      </c>
    </row>
    <row r="1171">
      <c r="A1171" t="n">
        <v>44</v>
      </c>
      <c r="B1171" t="n">
        <v>45</v>
      </c>
      <c r="C1171" t="inlineStr">
        <is>
          <t xml:space="preserve">CONCLUIDO	</t>
        </is>
      </c>
      <c r="D1171" t="n">
        <v>3.8073</v>
      </c>
      <c r="E1171" t="n">
        <v>26.26</v>
      </c>
      <c r="F1171" t="n">
        <v>24.03</v>
      </c>
      <c r="G1171" t="n">
        <v>120.15</v>
      </c>
      <c r="H1171" t="n">
        <v>1.88</v>
      </c>
      <c r="I1171" t="n">
        <v>12</v>
      </c>
      <c r="J1171" t="n">
        <v>112.59</v>
      </c>
      <c r="K1171" t="n">
        <v>39.72</v>
      </c>
      <c r="L1171" t="n">
        <v>12</v>
      </c>
      <c r="M1171" t="n">
        <v>9</v>
      </c>
      <c r="N1171" t="n">
        <v>15.88</v>
      </c>
      <c r="O1171" t="n">
        <v>14120.58</v>
      </c>
      <c r="P1171" t="n">
        <v>182.25</v>
      </c>
      <c r="Q1171" t="n">
        <v>452.6</v>
      </c>
      <c r="R1171" t="n">
        <v>72.08</v>
      </c>
      <c r="S1171" t="n">
        <v>57.64</v>
      </c>
      <c r="T1171" t="n">
        <v>5118.18</v>
      </c>
      <c r="U1171" t="n">
        <v>0.8</v>
      </c>
      <c r="V1171" t="n">
        <v>0.88</v>
      </c>
      <c r="W1171" t="n">
        <v>6.82</v>
      </c>
      <c r="X1171" t="n">
        <v>0.31</v>
      </c>
      <c r="Y1171" t="n">
        <v>1</v>
      </c>
      <c r="Z1171" t="n">
        <v>10</v>
      </c>
    </row>
    <row r="1172">
      <c r="A1172" t="n">
        <v>45</v>
      </c>
      <c r="B1172" t="n">
        <v>45</v>
      </c>
      <c r="C1172" t="inlineStr">
        <is>
          <t xml:space="preserve">CONCLUIDO	</t>
        </is>
      </c>
      <c r="D1172" t="n">
        <v>3.8086</v>
      </c>
      <c r="E1172" t="n">
        <v>26.26</v>
      </c>
      <c r="F1172" t="n">
        <v>24.02</v>
      </c>
      <c r="G1172" t="n">
        <v>120.11</v>
      </c>
      <c r="H1172" t="n">
        <v>1.91</v>
      </c>
      <c r="I1172" t="n">
        <v>12</v>
      </c>
      <c r="J1172" t="n">
        <v>112.91</v>
      </c>
      <c r="K1172" t="n">
        <v>39.72</v>
      </c>
      <c r="L1172" t="n">
        <v>12.25</v>
      </c>
      <c r="M1172" t="n">
        <v>8</v>
      </c>
      <c r="N1172" t="n">
        <v>15.95</v>
      </c>
      <c r="O1172" t="n">
        <v>14160.09</v>
      </c>
      <c r="P1172" t="n">
        <v>182.58</v>
      </c>
      <c r="Q1172" t="n">
        <v>452.57</v>
      </c>
      <c r="R1172" t="n">
        <v>71.98</v>
      </c>
      <c r="S1172" t="n">
        <v>57.64</v>
      </c>
      <c r="T1172" t="n">
        <v>5068.04</v>
      </c>
      <c r="U1172" t="n">
        <v>0.8</v>
      </c>
      <c r="V1172" t="n">
        <v>0.88</v>
      </c>
      <c r="W1172" t="n">
        <v>6.81</v>
      </c>
      <c r="X1172" t="n">
        <v>0.3</v>
      </c>
      <c r="Y1172" t="n">
        <v>1</v>
      </c>
      <c r="Z1172" t="n">
        <v>10</v>
      </c>
    </row>
    <row r="1173">
      <c r="A1173" t="n">
        <v>46</v>
      </c>
      <c r="B1173" t="n">
        <v>45</v>
      </c>
      <c r="C1173" t="inlineStr">
        <is>
          <t xml:space="preserve">CONCLUIDO	</t>
        </is>
      </c>
      <c r="D1173" t="n">
        <v>3.8061</v>
      </c>
      <c r="E1173" t="n">
        <v>26.27</v>
      </c>
      <c r="F1173" t="n">
        <v>24.04</v>
      </c>
      <c r="G1173" t="n">
        <v>120.19</v>
      </c>
      <c r="H1173" t="n">
        <v>1.95</v>
      </c>
      <c r="I1173" t="n">
        <v>12</v>
      </c>
      <c r="J1173" t="n">
        <v>113.24</v>
      </c>
      <c r="K1173" t="n">
        <v>39.72</v>
      </c>
      <c r="L1173" t="n">
        <v>12.5</v>
      </c>
      <c r="M1173" t="n">
        <v>6</v>
      </c>
      <c r="N1173" t="n">
        <v>16.02</v>
      </c>
      <c r="O1173" t="n">
        <v>14199.62</v>
      </c>
      <c r="P1173" t="n">
        <v>182.67</v>
      </c>
      <c r="Q1173" t="n">
        <v>452.56</v>
      </c>
      <c r="R1173" t="n">
        <v>72.38</v>
      </c>
      <c r="S1173" t="n">
        <v>57.64</v>
      </c>
      <c r="T1173" t="n">
        <v>5266.6</v>
      </c>
      <c r="U1173" t="n">
        <v>0.8</v>
      </c>
      <c r="V1173" t="n">
        <v>0.88</v>
      </c>
      <c r="W1173" t="n">
        <v>6.82</v>
      </c>
      <c r="X1173" t="n">
        <v>0.32</v>
      </c>
      <c r="Y1173" t="n">
        <v>1</v>
      </c>
      <c r="Z1173" t="n">
        <v>10</v>
      </c>
    </row>
    <row r="1174">
      <c r="A1174" t="n">
        <v>47</v>
      </c>
      <c r="B1174" t="n">
        <v>45</v>
      </c>
      <c r="C1174" t="inlineStr">
        <is>
          <t xml:space="preserve">CONCLUIDO	</t>
        </is>
      </c>
      <c r="D1174" t="n">
        <v>3.8073</v>
      </c>
      <c r="E1174" t="n">
        <v>26.27</v>
      </c>
      <c r="F1174" t="n">
        <v>24.03</v>
      </c>
      <c r="G1174" t="n">
        <v>120.15</v>
      </c>
      <c r="H1174" t="n">
        <v>1.98</v>
      </c>
      <c r="I1174" t="n">
        <v>12</v>
      </c>
      <c r="J1174" t="n">
        <v>113.56</v>
      </c>
      <c r="K1174" t="n">
        <v>39.72</v>
      </c>
      <c r="L1174" t="n">
        <v>12.75</v>
      </c>
      <c r="M1174" t="n">
        <v>5</v>
      </c>
      <c r="N1174" t="n">
        <v>16.09</v>
      </c>
      <c r="O1174" t="n">
        <v>14239.17</v>
      </c>
      <c r="P1174" t="n">
        <v>181.4</v>
      </c>
      <c r="Q1174" t="n">
        <v>452.56</v>
      </c>
      <c r="R1174" t="n">
        <v>71.97</v>
      </c>
      <c r="S1174" t="n">
        <v>57.64</v>
      </c>
      <c r="T1174" t="n">
        <v>5061.46</v>
      </c>
      <c r="U1174" t="n">
        <v>0.8</v>
      </c>
      <c r="V1174" t="n">
        <v>0.88</v>
      </c>
      <c r="W1174" t="n">
        <v>6.82</v>
      </c>
      <c r="X1174" t="n">
        <v>0.31</v>
      </c>
      <c r="Y1174" t="n">
        <v>1</v>
      </c>
      <c r="Z1174" t="n">
        <v>10</v>
      </c>
    </row>
    <row r="1175">
      <c r="A1175" t="n">
        <v>48</v>
      </c>
      <c r="B1175" t="n">
        <v>45</v>
      </c>
      <c r="C1175" t="inlineStr">
        <is>
          <t xml:space="preserve">CONCLUIDO	</t>
        </is>
      </c>
      <c r="D1175" t="n">
        <v>3.8051</v>
      </c>
      <c r="E1175" t="n">
        <v>26.28</v>
      </c>
      <c r="F1175" t="n">
        <v>24.05</v>
      </c>
      <c r="G1175" t="n">
        <v>120.23</v>
      </c>
      <c r="H1175" t="n">
        <v>2.01</v>
      </c>
      <c r="I1175" t="n">
        <v>12</v>
      </c>
      <c r="J1175" t="n">
        <v>113.88</v>
      </c>
      <c r="K1175" t="n">
        <v>39.72</v>
      </c>
      <c r="L1175" t="n">
        <v>13</v>
      </c>
      <c r="M1175" t="n">
        <v>3</v>
      </c>
      <c r="N1175" t="n">
        <v>16.16</v>
      </c>
      <c r="O1175" t="n">
        <v>14278.75</v>
      </c>
      <c r="P1175" t="n">
        <v>181.25</v>
      </c>
      <c r="Q1175" t="n">
        <v>452.66</v>
      </c>
      <c r="R1175" t="n">
        <v>72.45999999999999</v>
      </c>
      <c r="S1175" t="n">
        <v>57.64</v>
      </c>
      <c r="T1175" t="n">
        <v>5307.8</v>
      </c>
      <c r="U1175" t="n">
        <v>0.8</v>
      </c>
      <c r="V1175" t="n">
        <v>0.88</v>
      </c>
      <c r="W1175" t="n">
        <v>6.82</v>
      </c>
      <c r="X1175" t="n">
        <v>0.32</v>
      </c>
      <c r="Y1175" t="n">
        <v>1</v>
      </c>
      <c r="Z1175" t="n">
        <v>10</v>
      </c>
    </row>
    <row r="1176">
      <c r="A1176" t="n">
        <v>49</v>
      </c>
      <c r="B1176" t="n">
        <v>45</v>
      </c>
      <c r="C1176" t="inlineStr">
        <is>
          <t xml:space="preserve">CONCLUIDO	</t>
        </is>
      </c>
      <c r="D1176" t="n">
        <v>3.805</v>
      </c>
      <c r="E1176" t="n">
        <v>26.28</v>
      </c>
      <c r="F1176" t="n">
        <v>24.05</v>
      </c>
      <c r="G1176" t="n">
        <v>120.23</v>
      </c>
      <c r="H1176" t="n">
        <v>2.05</v>
      </c>
      <c r="I1176" t="n">
        <v>12</v>
      </c>
      <c r="J1176" t="n">
        <v>114.2</v>
      </c>
      <c r="K1176" t="n">
        <v>39.72</v>
      </c>
      <c r="L1176" t="n">
        <v>13.25</v>
      </c>
      <c r="M1176" t="n">
        <v>2</v>
      </c>
      <c r="N1176" t="n">
        <v>16.23</v>
      </c>
      <c r="O1176" t="n">
        <v>14318.36</v>
      </c>
      <c r="P1176" t="n">
        <v>180.86</v>
      </c>
      <c r="Q1176" t="n">
        <v>452.59</v>
      </c>
      <c r="R1176" t="n">
        <v>72.54000000000001</v>
      </c>
      <c r="S1176" t="n">
        <v>57.64</v>
      </c>
      <c r="T1176" t="n">
        <v>5349.11</v>
      </c>
      <c r="U1176" t="n">
        <v>0.79</v>
      </c>
      <c r="V1176" t="n">
        <v>0.88</v>
      </c>
      <c r="W1176" t="n">
        <v>6.82</v>
      </c>
      <c r="X1176" t="n">
        <v>0.32</v>
      </c>
      <c r="Y1176" t="n">
        <v>1</v>
      </c>
      <c r="Z1176" t="n">
        <v>10</v>
      </c>
    </row>
    <row r="1177">
      <c r="A1177" t="n">
        <v>50</v>
      </c>
      <c r="B1177" t="n">
        <v>45</v>
      </c>
      <c r="C1177" t="inlineStr">
        <is>
          <t xml:space="preserve">CONCLUIDO	</t>
        </is>
      </c>
      <c r="D1177" t="n">
        <v>3.8045</v>
      </c>
      <c r="E1177" t="n">
        <v>26.28</v>
      </c>
      <c r="F1177" t="n">
        <v>24.05</v>
      </c>
      <c r="G1177" t="n">
        <v>120.25</v>
      </c>
      <c r="H1177" t="n">
        <v>2.08</v>
      </c>
      <c r="I1177" t="n">
        <v>12</v>
      </c>
      <c r="J1177" t="n">
        <v>114.52</v>
      </c>
      <c r="K1177" t="n">
        <v>39.72</v>
      </c>
      <c r="L1177" t="n">
        <v>13.5</v>
      </c>
      <c r="M1177" t="n">
        <v>1</v>
      </c>
      <c r="N1177" t="n">
        <v>16.3</v>
      </c>
      <c r="O1177" t="n">
        <v>14358</v>
      </c>
      <c r="P1177" t="n">
        <v>180.91</v>
      </c>
      <c r="Q1177" t="n">
        <v>452.59</v>
      </c>
      <c r="R1177" t="n">
        <v>72.56</v>
      </c>
      <c r="S1177" t="n">
        <v>57.64</v>
      </c>
      <c r="T1177" t="n">
        <v>5357.88</v>
      </c>
      <c r="U1177" t="n">
        <v>0.79</v>
      </c>
      <c r="V1177" t="n">
        <v>0.88</v>
      </c>
      <c r="W1177" t="n">
        <v>6.83</v>
      </c>
      <c r="X1177" t="n">
        <v>0.33</v>
      </c>
      <c r="Y1177" t="n">
        <v>1</v>
      </c>
      <c r="Z1177" t="n">
        <v>10</v>
      </c>
    </row>
    <row r="1178">
      <c r="A1178" t="n">
        <v>51</v>
      </c>
      <c r="B1178" t="n">
        <v>45</v>
      </c>
      <c r="C1178" t="inlineStr">
        <is>
          <t xml:space="preserve">CONCLUIDO	</t>
        </is>
      </c>
      <c r="D1178" t="n">
        <v>3.8044</v>
      </c>
      <c r="E1178" t="n">
        <v>26.29</v>
      </c>
      <c r="F1178" t="n">
        <v>24.05</v>
      </c>
      <c r="G1178" t="n">
        <v>120.25</v>
      </c>
      <c r="H1178" t="n">
        <v>2.11</v>
      </c>
      <c r="I1178" t="n">
        <v>12</v>
      </c>
      <c r="J1178" t="n">
        <v>114.84</v>
      </c>
      <c r="K1178" t="n">
        <v>39.72</v>
      </c>
      <c r="L1178" t="n">
        <v>13.75</v>
      </c>
      <c r="M1178" t="n">
        <v>0</v>
      </c>
      <c r="N1178" t="n">
        <v>16.38</v>
      </c>
      <c r="O1178" t="n">
        <v>14397.66</v>
      </c>
      <c r="P1178" t="n">
        <v>181.13</v>
      </c>
      <c r="Q1178" t="n">
        <v>452.64</v>
      </c>
      <c r="R1178" t="n">
        <v>72.52</v>
      </c>
      <c r="S1178" t="n">
        <v>57.64</v>
      </c>
      <c r="T1178" t="n">
        <v>5336.33</v>
      </c>
      <c r="U1178" t="n">
        <v>0.79</v>
      </c>
      <c r="V1178" t="n">
        <v>0.88</v>
      </c>
      <c r="W1178" t="n">
        <v>6.83</v>
      </c>
      <c r="X1178" t="n">
        <v>0.33</v>
      </c>
      <c r="Y1178" t="n">
        <v>1</v>
      </c>
      <c r="Z1178" t="n">
        <v>10</v>
      </c>
    </row>
    <row r="1179">
      <c r="A1179" t="n">
        <v>0</v>
      </c>
      <c r="B1179" t="n">
        <v>105</v>
      </c>
      <c r="C1179" t="inlineStr">
        <is>
          <t xml:space="preserve">CONCLUIDO	</t>
        </is>
      </c>
      <c r="D1179" t="n">
        <v>1.9249</v>
      </c>
      <c r="E1179" t="n">
        <v>51.95</v>
      </c>
      <c r="F1179" t="n">
        <v>34.62</v>
      </c>
      <c r="G1179" t="n">
        <v>5.71</v>
      </c>
      <c r="H1179" t="n">
        <v>0.09</v>
      </c>
      <c r="I1179" t="n">
        <v>364</v>
      </c>
      <c r="J1179" t="n">
        <v>204</v>
      </c>
      <c r="K1179" t="n">
        <v>55.27</v>
      </c>
      <c r="L1179" t="n">
        <v>1</v>
      </c>
      <c r="M1179" t="n">
        <v>362</v>
      </c>
      <c r="N1179" t="n">
        <v>42.72</v>
      </c>
      <c r="O1179" t="n">
        <v>25393.6</v>
      </c>
      <c r="P1179" t="n">
        <v>502.21</v>
      </c>
      <c r="Q1179" t="n">
        <v>453.53</v>
      </c>
      <c r="R1179" t="n">
        <v>418.7</v>
      </c>
      <c r="S1179" t="n">
        <v>57.64</v>
      </c>
      <c r="T1179" t="n">
        <v>176668.96</v>
      </c>
      <c r="U1179" t="n">
        <v>0.14</v>
      </c>
      <c r="V1179" t="n">
        <v>0.61</v>
      </c>
      <c r="W1179" t="n">
        <v>7.37</v>
      </c>
      <c r="X1179" t="n">
        <v>10.87</v>
      </c>
      <c r="Y1179" t="n">
        <v>1</v>
      </c>
      <c r="Z1179" t="n">
        <v>10</v>
      </c>
    </row>
    <row r="1180">
      <c r="A1180" t="n">
        <v>1</v>
      </c>
      <c r="B1180" t="n">
        <v>105</v>
      </c>
      <c r="C1180" t="inlineStr">
        <is>
          <t xml:space="preserve">CONCLUIDO	</t>
        </is>
      </c>
      <c r="D1180" t="n">
        <v>2.2236</v>
      </c>
      <c r="E1180" t="n">
        <v>44.97</v>
      </c>
      <c r="F1180" t="n">
        <v>31.62</v>
      </c>
      <c r="G1180" t="n">
        <v>7.13</v>
      </c>
      <c r="H1180" t="n">
        <v>0.11</v>
      </c>
      <c r="I1180" t="n">
        <v>266</v>
      </c>
      <c r="J1180" t="n">
        <v>204.39</v>
      </c>
      <c r="K1180" t="n">
        <v>55.27</v>
      </c>
      <c r="L1180" t="n">
        <v>1.25</v>
      </c>
      <c r="M1180" t="n">
        <v>264</v>
      </c>
      <c r="N1180" t="n">
        <v>42.87</v>
      </c>
      <c r="O1180" t="n">
        <v>25442.42</v>
      </c>
      <c r="P1180" t="n">
        <v>458.66</v>
      </c>
      <c r="Q1180" t="n">
        <v>453.21</v>
      </c>
      <c r="R1180" t="n">
        <v>319.52</v>
      </c>
      <c r="S1180" t="n">
        <v>57.64</v>
      </c>
      <c r="T1180" t="n">
        <v>127569.2</v>
      </c>
      <c r="U1180" t="n">
        <v>0.18</v>
      </c>
      <c r="V1180" t="n">
        <v>0.67</v>
      </c>
      <c r="W1180" t="n">
        <v>7.24</v>
      </c>
      <c r="X1180" t="n">
        <v>7.88</v>
      </c>
      <c r="Y1180" t="n">
        <v>1</v>
      </c>
      <c r="Z1180" t="n">
        <v>10</v>
      </c>
    </row>
    <row r="1181">
      <c r="A1181" t="n">
        <v>2</v>
      </c>
      <c r="B1181" t="n">
        <v>105</v>
      </c>
      <c r="C1181" t="inlineStr">
        <is>
          <t xml:space="preserve">CONCLUIDO	</t>
        </is>
      </c>
      <c r="D1181" t="n">
        <v>2.4451</v>
      </c>
      <c r="E1181" t="n">
        <v>40.9</v>
      </c>
      <c r="F1181" t="n">
        <v>29.86</v>
      </c>
      <c r="G1181" t="n">
        <v>8.57</v>
      </c>
      <c r="H1181" t="n">
        <v>0.13</v>
      </c>
      <c r="I1181" t="n">
        <v>209</v>
      </c>
      <c r="J1181" t="n">
        <v>204.79</v>
      </c>
      <c r="K1181" t="n">
        <v>55.27</v>
      </c>
      <c r="L1181" t="n">
        <v>1.5</v>
      </c>
      <c r="M1181" t="n">
        <v>207</v>
      </c>
      <c r="N1181" t="n">
        <v>43.02</v>
      </c>
      <c r="O1181" t="n">
        <v>25491.3</v>
      </c>
      <c r="P1181" t="n">
        <v>432.97</v>
      </c>
      <c r="Q1181" t="n">
        <v>453.25</v>
      </c>
      <c r="R1181" t="n">
        <v>262.3</v>
      </c>
      <c r="S1181" t="n">
        <v>57.64</v>
      </c>
      <c r="T1181" t="n">
        <v>99243.14</v>
      </c>
      <c r="U1181" t="n">
        <v>0.22</v>
      </c>
      <c r="V1181" t="n">
        <v>0.71</v>
      </c>
      <c r="W1181" t="n">
        <v>7.13</v>
      </c>
      <c r="X1181" t="n">
        <v>6.12</v>
      </c>
      <c r="Y1181" t="n">
        <v>1</v>
      </c>
      <c r="Z1181" t="n">
        <v>10</v>
      </c>
    </row>
    <row r="1182">
      <c r="A1182" t="n">
        <v>3</v>
      </c>
      <c r="B1182" t="n">
        <v>105</v>
      </c>
      <c r="C1182" t="inlineStr">
        <is>
          <t xml:space="preserve">CONCLUIDO	</t>
        </is>
      </c>
      <c r="D1182" t="n">
        <v>2.6047</v>
      </c>
      <c r="E1182" t="n">
        <v>38.39</v>
      </c>
      <c r="F1182" t="n">
        <v>28.81</v>
      </c>
      <c r="G1182" t="n">
        <v>9.99</v>
      </c>
      <c r="H1182" t="n">
        <v>0.15</v>
      </c>
      <c r="I1182" t="n">
        <v>173</v>
      </c>
      <c r="J1182" t="n">
        <v>205.18</v>
      </c>
      <c r="K1182" t="n">
        <v>55.27</v>
      </c>
      <c r="L1182" t="n">
        <v>1.75</v>
      </c>
      <c r="M1182" t="n">
        <v>171</v>
      </c>
      <c r="N1182" t="n">
        <v>43.16</v>
      </c>
      <c r="O1182" t="n">
        <v>25540.22</v>
      </c>
      <c r="P1182" t="n">
        <v>417.69</v>
      </c>
      <c r="Q1182" t="n">
        <v>453.12</v>
      </c>
      <c r="R1182" t="n">
        <v>227.7</v>
      </c>
      <c r="S1182" t="n">
        <v>57.64</v>
      </c>
      <c r="T1182" t="n">
        <v>82120.53999999999</v>
      </c>
      <c r="U1182" t="n">
        <v>0.25</v>
      </c>
      <c r="V1182" t="n">
        <v>0.74</v>
      </c>
      <c r="W1182" t="n">
        <v>7.09</v>
      </c>
      <c r="X1182" t="n">
        <v>5.07</v>
      </c>
      <c r="Y1182" t="n">
        <v>1</v>
      </c>
      <c r="Z1182" t="n">
        <v>10</v>
      </c>
    </row>
    <row r="1183">
      <c r="A1183" t="n">
        <v>4</v>
      </c>
      <c r="B1183" t="n">
        <v>105</v>
      </c>
      <c r="C1183" t="inlineStr">
        <is>
          <t xml:space="preserve">CONCLUIDO	</t>
        </is>
      </c>
      <c r="D1183" t="n">
        <v>2.7385</v>
      </c>
      <c r="E1183" t="n">
        <v>36.52</v>
      </c>
      <c r="F1183" t="n">
        <v>27.99</v>
      </c>
      <c r="G1183" t="n">
        <v>11.42</v>
      </c>
      <c r="H1183" t="n">
        <v>0.17</v>
      </c>
      <c r="I1183" t="n">
        <v>147</v>
      </c>
      <c r="J1183" t="n">
        <v>205.58</v>
      </c>
      <c r="K1183" t="n">
        <v>55.27</v>
      </c>
      <c r="L1183" t="n">
        <v>2</v>
      </c>
      <c r="M1183" t="n">
        <v>145</v>
      </c>
      <c r="N1183" t="n">
        <v>43.31</v>
      </c>
      <c r="O1183" t="n">
        <v>25589.2</v>
      </c>
      <c r="P1183" t="n">
        <v>405.6</v>
      </c>
      <c r="Q1183" t="n">
        <v>452.84</v>
      </c>
      <c r="R1183" t="n">
        <v>201.31</v>
      </c>
      <c r="S1183" t="n">
        <v>57.64</v>
      </c>
      <c r="T1183" t="n">
        <v>69058.48</v>
      </c>
      <c r="U1183" t="n">
        <v>0.29</v>
      </c>
      <c r="V1183" t="n">
        <v>0.76</v>
      </c>
      <c r="W1183" t="n">
        <v>7.03</v>
      </c>
      <c r="X1183" t="n">
        <v>4.26</v>
      </c>
      <c r="Y1183" t="n">
        <v>1</v>
      </c>
      <c r="Z1183" t="n">
        <v>10</v>
      </c>
    </row>
    <row r="1184">
      <c r="A1184" t="n">
        <v>5</v>
      </c>
      <c r="B1184" t="n">
        <v>105</v>
      </c>
      <c r="C1184" t="inlineStr">
        <is>
          <t xml:space="preserve">CONCLUIDO	</t>
        </is>
      </c>
      <c r="D1184" t="n">
        <v>2.8421</v>
      </c>
      <c r="E1184" t="n">
        <v>35.18</v>
      </c>
      <c r="F1184" t="n">
        <v>27.43</v>
      </c>
      <c r="G1184" t="n">
        <v>12.86</v>
      </c>
      <c r="H1184" t="n">
        <v>0.19</v>
      </c>
      <c r="I1184" t="n">
        <v>128</v>
      </c>
      <c r="J1184" t="n">
        <v>205.98</v>
      </c>
      <c r="K1184" t="n">
        <v>55.27</v>
      </c>
      <c r="L1184" t="n">
        <v>2.25</v>
      </c>
      <c r="M1184" t="n">
        <v>126</v>
      </c>
      <c r="N1184" t="n">
        <v>43.46</v>
      </c>
      <c r="O1184" t="n">
        <v>25638.22</v>
      </c>
      <c r="P1184" t="n">
        <v>397.29</v>
      </c>
      <c r="Q1184" t="n">
        <v>452.84</v>
      </c>
      <c r="R1184" t="n">
        <v>182.5</v>
      </c>
      <c r="S1184" t="n">
        <v>57.64</v>
      </c>
      <c r="T1184" t="n">
        <v>59749.25</v>
      </c>
      <c r="U1184" t="n">
        <v>0.32</v>
      </c>
      <c r="V1184" t="n">
        <v>0.77</v>
      </c>
      <c r="W1184" t="n">
        <v>7.01</v>
      </c>
      <c r="X1184" t="n">
        <v>3.7</v>
      </c>
      <c r="Y1184" t="n">
        <v>1</v>
      </c>
      <c r="Z1184" t="n">
        <v>10</v>
      </c>
    </row>
    <row r="1185">
      <c r="A1185" t="n">
        <v>6</v>
      </c>
      <c r="B1185" t="n">
        <v>105</v>
      </c>
      <c r="C1185" t="inlineStr">
        <is>
          <t xml:space="preserve">CONCLUIDO	</t>
        </is>
      </c>
      <c r="D1185" t="n">
        <v>2.9248</v>
      </c>
      <c r="E1185" t="n">
        <v>34.19</v>
      </c>
      <c r="F1185" t="n">
        <v>27</v>
      </c>
      <c r="G1185" t="n">
        <v>14.21</v>
      </c>
      <c r="H1185" t="n">
        <v>0.22</v>
      </c>
      <c r="I1185" t="n">
        <v>114</v>
      </c>
      <c r="J1185" t="n">
        <v>206.38</v>
      </c>
      <c r="K1185" t="n">
        <v>55.27</v>
      </c>
      <c r="L1185" t="n">
        <v>2.5</v>
      </c>
      <c r="M1185" t="n">
        <v>112</v>
      </c>
      <c r="N1185" t="n">
        <v>43.6</v>
      </c>
      <c r="O1185" t="n">
        <v>25687.3</v>
      </c>
      <c r="P1185" t="n">
        <v>390.86</v>
      </c>
      <c r="Q1185" t="n">
        <v>452.83</v>
      </c>
      <c r="R1185" t="n">
        <v>169.4</v>
      </c>
      <c r="S1185" t="n">
        <v>57.64</v>
      </c>
      <c r="T1185" t="n">
        <v>53268.78</v>
      </c>
      <c r="U1185" t="n">
        <v>0.34</v>
      </c>
      <c r="V1185" t="n">
        <v>0.79</v>
      </c>
      <c r="W1185" t="n">
        <v>6.97</v>
      </c>
      <c r="X1185" t="n">
        <v>3.27</v>
      </c>
      <c r="Y1185" t="n">
        <v>1</v>
      </c>
      <c r="Z1185" t="n">
        <v>10</v>
      </c>
    </row>
    <row r="1186">
      <c r="A1186" t="n">
        <v>7</v>
      </c>
      <c r="B1186" t="n">
        <v>105</v>
      </c>
      <c r="C1186" t="inlineStr">
        <is>
          <t xml:space="preserve">CONCLUIDO	</t>
        </is>
      </c>
      <c r="D1186" t="n">
        <v>2.9971</v>
      </c>
      <c r="E1186" t="n">
        <v>33.37</v>
      </c>
      <c r="F1186" t="n">
        <v>26.66</v>
      </c>
      <c r="G1186" t="n">
        <v>15.69</v>
      </c>
      <c r="H1186" t="n">
        <v>0.24</v>
      </c>
      <c r="I1186" t="n">
        <v>102</v>
      </c>
      <c r="J1186" t="n">
        <v>206.78</v>
      </c>
      <c r="K1186" t="n">
        <v>55.27</v>
      </c>
      <c r="L1186" t="n">
        <v>2.75</v>
      </c>
      <c r="M1186" t="n">
        <v>100</v>
      </c>
      <c r="N1186" t="n">
        <v>43.75</v>
      </c>
      <c r="O1186" t="n">
        <v>25736.42</v>
      </c>
      <c r="P1186" t="n">
        <v>385.81</v>
      </c>
      <c r="Q1186" t="n">
        <v>452.94</v>
      </c>
      <c r="R1186" t="n">
        <v>158.19</v>
      </c>
      <c r="S1186" t="n">
        <v>57.64</v>
      </c>
      <c r="T1186" t="n">
        <v>47722.79</v>
      </c>
      <c r="U1186" t="n">
        <v>0.36</v>
      </c>
      <c r="V1186" t="n">
        <v>0.8</v>
      </c>
      <c r="W1186" t="n">
        <v>6.96</v>
      </c>
      <c r="X1186" t="n">
        <v>2.93</v>
      </c>
      <c r="Y1186" t="n">
        <v>1</v>
      </c>
      <c r="Z1186" t="n">
        <v>10</v>
      </c>
    </row>
    <row r="1187">
      <c r="A1187" t="n">
        <v>8</v>
      </c>
      <c r="B1187" t="n">
        <v>105</v>
      </c>
      <c r="C1187" t="inlineStr">
        <is>
          <t xml:space="preserve">CONCLUIDO	</t>
        </is>
      </c>
      <c r="D1187" t="n">
        <v>3.0542</v>
      </c>
      <c r="E1187" t="n">
        <v>32.74</v>
      </c>
      <c r="F1187" t="n">
        <v>26.41</v>
      </c>
      <c r="G1187" t="n">
        <v>17.04</v>
      </c>
      <c r="H1187" t="n">
        <v>0.26</v>
      </c>
      <c r="I1187" t="n">
        <v>93</v>
      </c>
      <c r="J1187" t="n">
        <v>207.17</v>
      </c>
      <c r="K1187" t="n">
        <v>55.27</v>
      </c>
      <c r="L1187" t="n">
        <v>3</v>
      </c>
      <c r="M1187" t="n">
        <v>91</v>
      </c>
      <c r="N1187" t="n">
        <v>43.9</v>
      </c>
      <c r="O1187" t="n">
        <v>25785.6</v>
      </c>
      <c r="P1187" t="n">
        <v>381.87</v>
      </c>
      <c r="Q1187" t="n">
        <v>452.84</v>
      </c>
      <c r="R1187" t="n">
        <v>149.18</v>
      </c>
      <c r="S1187" t="n">
        <v>57.64</v>
      </c>
      <c r="T1187" t="n">
        <v>43265.47</v>
      </c>
      <c r="U1187" t="n">
        <v>0.39</v>
      </c>
      <c r="V1187" t="n">
        <v>0.8</v>
      </c>
      <c r="W1187" t="n">
        <v>6.96</v>
      </c>
      <c r="X1187" t="n">
        <v>2.68</v>
      </c>
      <c r="Y1187" t="n">
        <v>1</v>
      </c>
      <c r="Z1187" t="n">
        <v>10</v>
      </c>
    </row>
    <row r="1188">
      <c r="A1188" t="n">
        <v>9</v>
      </c>
      <c r="B1188" t="n">
        <v>105</v>
      </c>
      <c r="C1188" t="inlineStr">
        <is>
          <t xml:space="preserve">CONCLUIDO	</t>
        </is>
      </c>
      <c r="D1188" t="n">
        <v>3.1088</v>
      </c>
      <c r="E1188" t="n">
        <v>32.17</v>
      </c>
      <c r="F1188" t="n">
        <v>26.16</v>
      </c>
      <c r="G1188" t="n">
        <v>18.46</v>
      </c>
      <c r="H1188" t="n">
        <v>0.28</v>
      </c>
      <c r="I1188" t="n">
        <v>85</v>
      </c>
      <c r="J1188" t="n">
        <v>207.57</v>
      </c>
      <c r="K1188" t="n">
        <v>55.27</v>
      </c>
      <c r="L1188" t="n">
        <v>3.25</v>
      </c>
      <c r="M1188" t="n">
        <v>83</v>
      </c>
      <c r="N1188" t="n">
        <v>44.05</v>
      </c>
      <c r="O1188" t="n">
        <v>25834.83</v>
      </c>
      <c r="P1188" t="n">
        <v>378.09</v>
      </c>
      <c r="Q1188" t="n">
        <v>452.81</v>
      </c>
      <c r="R1188" t="n">
        <v>141.32</v>
      </c>
      <c r="S1188" t="n">
        <v>57.64</v>
      </c>
      <c r="T1188" t="n">
        <v>39373.18</v>
      </c>
      <c r="U1188" t="n">
        <v>0.41</v>
      </c>
      <c r="V1188" t="n">
        <v>0.8100000000000001</v>
      </c>
      <c r="W1188" t="n">
        <v>6.93</v>
      </c>
      <c r="X1188" t="n">
        <v>2.43</v>
      </c>
      <c r="Y1188" t="n">
        <v>1</v>
      </c>
      <c r="Z1188" t="n">
        <v>10</v>
      </c>
    </row>
    <row r="1189">
      <c r="A1189" t="n">
        <v>10</v>
      </c>
      <c r="B1189" t="n">
        <v>105</v>
      </c>
      <c r="C1189" t="inlineStr">
        <is>
          <t xml:space="preserve">CONCLUIDO	</t>
        </is>
      </c>
      <c r="D1189" t="n">
        <v>3.1562</v>
      </c>
      <c r="E1189" t="n">
        <v>31.68</v>
      </c>
      <c r="F1189" t="n">
        <v>25.96</v>
      </c>
      <c r="G1189" t="n">
        <v>19.97</v>
      </c>
      <c r="H1189" t="n">
        <v>0.3</v>
      </c>
      <c r="I1189" t="n">
        <v>78</v>
      </c>
      <c r="J1189" t="n">
        <v>207.97</v>
      </c>
      <c r="K1189" t="n">
        <v>55.27</v>
      </c>
      <c r="L1189" t="n">
        <v>3.5</v>
      </c>
      <c r="M1189" t="n">
        <v>76</v>
      </c>
      <c r="N1189" t="n">
        <v>44.2</v>
      </c>
      <c r="O1189" t="n">
        <v>25884.1</v>
      </c>
      <c r="P1189" t="n">
        <v>374.85</v>
      </c>
      <c r="Q1189" t="n">
        <v>452.73</v>
      </c>
      <c r="R1189" t="n">
        <v>134.59</v>
      </c>
      <c r="S1189" t="n">
        <v>57.64</v>
      </c>
      <c r="T1189" t="n">
        <v>36043.09</v>
      </c>
      <c r="U1189" t="n">
        <v>0.43</v>
      </c>
      <c r="V1189" t="n">
        <v>0.82</v>
      </c>
      <c r="W1189" t="n">
        <v>6.93</v>
      </c>
      <c r="X1189" t="n">
        <v>2.23</v>
      </c>
      <c r="Y1189" t="n">
        <v>1</v>
      </c>
      <c r="Z1189" t="n">
        <v>10</v>
      </c>
    </row>
    <row r="1190">
      <c r="A1190" t="n">
        <v>11</v>
      </c>
      <c r="B1190" t="n">
        <v>105</v>
      </c>
      <c r="C1190" t="inlineStr">
        <is>
          <t xml:space="preserve">CONCLUIDO	</t>
        </is>
      </c>
      <c r="D1190" t="n">
        <v>3.192</v>
      </c>
      <c r="E1190" t="n">
        <v>31.33</v>
      </c>
      <c r="F1190" t="n">
        <v>25.8</v>
      </c>
      <c r="G1190" t="n">
        <v>21.21</v>
      </c>
      <c r="H1190" t="n">
        <v>0.32</v>
      </c>
      <c r="I1190" t="n">
        <v>73</v>
      </c>
      <c r="J1190" t="n">
        <v>208.37</v>
      </c>
      <c r="K1190" t="n">
        <v>55.27</v>
      </c>
      <c r="L1190" t="n">
        <v>3.75</v>
      </c>
      <c r="M1190" t="n">
        <v>71</v>
      </c>
      <c r="N1190" t="n">
        <v>44.35</v>
      </c>
      <c r="O1190" t="n">
        <v>25933.43</v>
      </c>
      <c r="P1190" t="n">
        <v>372.47</v>
      </c>
      <c r="Q1190" t="n">
        <v>452.76</v>
      </c>
      <c r="R1190" t="n">
        <v>130.23</v>
      </c>
      <c r="S1190" t="n">
        <v>57.64</v>
      </c>
      <c r="T1190" t="n">
        <v>33886.74</v>
      </c>
      <c r="U1190" t="n">
        <v>0.44</v>
      </c>
      <c r="V1190" t="n">
        <v>0.82</v>
      </c>
      <c r="W1190" t="n">
        <v>6.91</v>
      </c>
      <c r="X1190" t="n">
        <v>2.07</v>
      </c>
      <c r="Y1190" t="n">
        <v>1</v>
      </c>
      <c r="Z1190" t="n">
        <v>10</v>
      </c>
    </row>
    <row r="1191">
      <c r="A1191" t="n">
        <v>12</v>
      </c>
      <c r="B1191" t="n">
        <v>105</v>
      </c>
      <c r="C1191" t="inlineStr">
        <is>
          <t xml:space="preserve">CONCLUIDO	</t>
        </is>
      </c>
      <c r="D1191" t="n">
        <v>3.2295</v>
      </c>
      <c r="E1191" t="n">
        <v>30.96</v>
      </c>
      <c r="F1191" t="n">
        <v>25.64</v>
      </c>
      <c r="G1191" t="n">
        <v>22.62</v>
      </c>
      <c r="H1191" t="n">
        <v>0.34</v>
      </c>
      <c r="I1191" t="n">
        <v>68</v>
      </c>
      <c r="J1191" t="n">
        <v>208.77</v>
      </c>
      <c r="K1191" t="n">
        <v>55.27</v>
      </c>
      <c r="L1191" t="n">
        <v>4</v>
      </c>
      <c r="M1191" t="n">
        <v>66</v>
      </c>
      <c r="N1191" t="n">
        <v>44.5</v>
      </c>
      <c r="O1191" t="n">
        <v>25982.82</v>
      </c>
      <c r="P1191" t="n">
        <v>369.93</v>
      </c>
      <c r="Q1191" t="n">
        <v>452.69</v>
      </c>
      <c r="R1191" t="n">
        <v>124.65</v>
      </c>
      <c r="S1191" t="n">
        <v>57.64</v>
      </c>
      <c r="T1191" t="n">
        <v>31123.69</v>
      </c>
      <c r="U1191" t="n">
        <v>0.46</v>
      </c>
      <c r="V1191" t="n">
        <v>0.83</v>
      </c>
      <c r="W1191" t="n">
        <v>6.91</v>
      </c>
      <c r="X1191" t="n">
        <v>1.92</v>
      </c>
      <c r="Y1191" t="n">
        <v>1</v>
      </c>
      <c r="Z1191" t="n">
        <v>10</v>
      </c>
    </row>
    <row r="1192">
      <c r="A1192" t="n">
        <v>13</v>
      </c>
      <c r="B1192" t="n">
        <v>105</v>
      </c>
      <c r="C1192" t="inlineStr">
        <is>
          <t xml:space="preserve">CONCLUIDO	</t>
        </is>
      </c>
      <c r="D1192" t="n">
        <v>3.2546</v>
      </c>
      <c r="E1192" t="n">
        <v>30.73</v>
      </c>
      <c r="F1192" t="n">
        <v>25.57</v>
      </c>
      <c r="G1192" t="n">
        <v>23.97</v>
      </c>
      <c r="H1192" t="n">
        <v>0.36</v>
      </c>
      <c r="I1192" t="n">
        <v>64</v>
      </c>
      <c r="J1192" t="n">
        <v>209.17</v>
      </c>
      <c r="K1192" t="n">
        <v>55.27</v>
      </c>
      <c r="L1192" t="n">
        <v>4.25</v>
      </c>
      <c r="M1192" t="n">
        <v>62</v>
      </c>
      <c r="N1192" t="n">
        <v>44.65</v>
      </c>
      <c r="O1192" t="n">
        <v>26032.25</v>
      </c>
      <c r="P1192" t="n">
        <v>368.69</v>
      </c>
      <c r="Q1192" t="n">
        <v>452.76</v>
      </c>
      <c r="R1192" t="n">
        <v>121.98</v>
      </c>
      <c r="S1192" t="n">
        <v>57.64</v>
      </c>
      <c r="T1192" t="n">
        <v>29805.61</v>
      </c>
      <c r="U1192" t="n">
        <v>0.47</v>
      </c>
      <c r="V1192" t="n">
        <v>0.83</v>
      </c>
      <c r="W1192" t="n">
        <v>6.91</v>
      </c>
      <c r="X1192" t="n">
        <v>1.84</v>
      </c>
      <c r="Y1192" t="n">
        <v>1</v>
      </c>
      <c r="Z1192" t="n">
        <v>10</v>
      </c>
    </row>
    <row r="1193">
      <c r="A1193" t="n">
        <v>14</v>
      </c>
      <c r="B1193" t="n">
        <v>105</v>
      </c>
      <c r="C1193" t="inlineStr">
        <is>
          <t xml:space="preserve">CONCLUIDO	</t>
        </is>
      </c>
      <c r="D1193" t="n">
        <v>3.2848</v>
      </c>
      <c r="E1193" t="n">
        <v>30.44</v>
      </c>
      <c r="F1193" t="n">
        <v>25.45</v>
      </c>
      <c r="G1193" t="n">
        <v>25.45</v>
      </c>
      <c r="H1193" t="n">
        <v>0.38</v>
      </c>
      <c r="I1193" t="n">
        <v>60</v>
      </c>
      <c r="J1193" t="n">
        <v>209.58</v>
      </c>
      <c r="K1193" t="n">
        <v>55.27</v>
      </c>
      <c r="L1193" t="n">
        <v>4.5</v>
      </c>
      <c r="M1193" t="n">
        <v>58</v>
      </c>
      <c r="N1193" t="n">
        <v>44.8</v>
      </c>
      <c r="O1193" t="n">
        <v>26081.73</v>
      </c>
      <c r="P1193" t="n">
        <v>366.85</v>
      </c>
      <c r="Q1193" t="n">
        <v>452.76</v>
      </c>
      <c r="R1193" t="n">
        <v>117.83</v>
      </c>
      <c r="S1193" t="n">
        <v>57.64</v>
      </c>
      <c r="T1193" t="n">
        <v>27751.88</v>
      </c>
      <c r="U1193" t="n">
        <v>0.49</v>
      </c>
      <c r="V1193" t="n">
        <v>0.83</v>
      </c>
      <c r="W1193" t="n">
        <v>6.91</v>
      </c>
      <c r="X1193" t="n">
        <v>1.72</v>
      </c>
      <c r="Y1193" t="n">
        <v>1</v>
      </c>
      <c r="Z1193" t="n">
        <v>10</v>
      </c>
    </row>
    <row r="1194">
      <c r="A1194" t="n">
        <v>15</v>
      </c>
      <c r="B1194" t="n">
        <v>105</v>
      </c>
      <c r="C1194" t="inlineStr">
        <is>
          <t xml:space="preserve">CONCLUIDO	</t>
        </is>
      </c>
      <c r="D1194" t="n">
        <v>3.3179</v>
      </c>
      <c r="E1194" t="n">
        <v>30.14</v>
      </c>
      <c r="F1194" t="n">
        <v>25.3</v>
      </c>
      <c r="G1194" t="n">
        <v>27.11</v>
      </c>
      <c r="H1194" t="n">
        <v>0.4</v>
      </c>
      <c r="I1194" t="n">
        <v>56</v>
      </c>
      <c r="J1194" t="n">
        <v>209.98</v>
      </c>
      <c r="K1194" t="n">
        <v>55.27</v>
      </c>
      <c r="L1194" t="n">
        <v>4.75</v>
      </c>
      <c r="M1194" t="n">
        <v>54</v>
      </c>
      <c r="N1194" t="n">
        <v>44.95</v>
      </c>
      <c r="O1194" t="n">
        <v>26131.27</v>
      </c>
      <c r="P1194" t="n">
        <v>364.41</v>
      </c>
      <c r="Q1194" t="n">
        <v>452.7</v>
      </c>
      <c r="R1194" t="n">
        <v>113.74</v>
      </c>
      <c r="S1194" t="n">
        <v>57.64</v>
      </c>
      <c r="T1194" t="n">
        <v>25726.54</v>
      </c>
      <c r="U1194" t="n">
        <v>0.51</v>
      </c>
      <c r="V1194" t="n">
        <v>0.84</v>
      </c>
      <c r="W1194" t="n">
        <v>6.88</v>
      </c>
      <c r="X1194" t="n">
        <v>1.58</v>
      </c>
      <c r="Y1194" t="n">
        <v>1</v>
      </c>
      <c r="Z1194" t="n">
        <v>10</v>
      </c>
    </row>
    <row r="1195">
      <c r="A1195" t="n">
        <v>16</v>
      </c>
      <c r="B1195" t="n">
        <v>105</v>
      </c>
      <c r="C1195" t="inlineStr">
        <is>
          <t xml:space="preserve">CONCLUIDO	</t>
        </is>
      </c>
      <c r="D1195" t="n">
        <v>3.3298</v>
      </c>
      <c r="E1195" t="n">
        <v>30.03</v>
      </c>
      <c r="F1195" t="n">
        <v>25.28</v>
      </c>
      <c r="G1195" t="n">
        <v>28.09</v>
      </c>
      <c r="H1195" t="n">
        <v>0.42</v>
      </c>
      <c r="I1195" t="n">
        <v>54</v>
      </c>
      <c r="J1195" t="n">
        <v>210.38</v>
      </c>
      <c r="K1195" t="n">
        <v>55.27</v>
      </c>
      <c r="L1195" t="n">
        <v>5</v>
      </c>
      <c r="M1195" t="n">
        <v>52</v>
      </c>
      <c r="N1195" t="n">
        <v>45.11</v>
      </c>
      <c r="O1195" t="n">
        <v>26180.86</v>
      </c>
      <c r="P1195" t="n">
        <v>363.98</v>
      </c>
      <c r="Q1195" t="n">
        <v>452.63</v>
      </c>
      <c r="R1195" t="n">
        <v>112.55</v>
      </c>
      <c r="S1195" t="n">
        <v>57.64</v>
      </c>
      <c r="T1195" t="n">
        <v>25145.47</v>
      </c>
      <c r="U1195" t="n">
        <v>0.51</v>
      </c>
      <c r="V1195" t="n">
        <v>0.84</v>
      </c>
      <c r="W1195" t="n">
        <v>6.89</v>
      </c>
      <c r="X1195" t="n">
        <v>1.55</v>
      </c>
      <c r="Y1195" t="n">
        <v>1</v>
      </c>
      <c r="Z1195" t="n">
        <v>10</v>
      </c>
    </row>
    <row r="1196">
      <c r="A1196" t="n">
        <v>17</v>
      </c>
      <c r="B1196" t="n">
        <v>105</v>
      </c>
      <c r="C1196" t="inlineStr">
        <is>
          <t xml:space="preserve">CONCLUIDO	</t>
        </is>
      </c>
      <c r="D1196" t="n">
        <v>3.3561</v>
      </c>
      <c r="E1196" t="n">
        <v>29.8</v>
      </c>
      <c r="F1196" t="n">
        <v>25.16</v>
      </c>
      <c r="G1196" t="n">
        <v>29.6</v>
      </c>
      <c r="H1196" t="n">
        <v>0.44</v>
      </c>
      <c r="I1196" t="n">
        <v>51</v>
      </c>
      <c r="J1196" t="n">
        <v>210.78</v>
      </c>
      <c r="K1196" t="n">
        <v>55.27</v>
      </c>
      <c r="L1196" t="n">
        <v>5.25</v>
      </c>
      <c r="M1196" t="n">
        <v>49</v>
      </c>
      <c r="N1196" t="n">
        <v>45.26</v>
      </c>
      <c r="O1196" t="n">
        <v>26230.5</v>
      </c>
      <c r="P1196" t="n">
        <v>362.13</v>
      </c>
      <c r="Q1196" t="n">
        <v>452.64</v>
      </c>
      <c r="R1196" t="n">
        <v>109.13</v>
      </c>
      <c r="S1196" t="n">
        <v>57.64</v>
      </c>
      <c r="T1196" t="n">
        <v>23449.97</v>
      </c>
      <c r="U1196" t="n">
        <v>0.53</v>
      </c>
      <c r="V1196" t="n">
        <v>0.84</v>
      </c>
      <c r="W1196" t="n">
        <v>6.88</v>
      </c>
      <c r="X1196" t="n">
        <v>1.44</v>
      </c>
      <c r="Y1196" t="n">
        <v>1</v>
      </c>
      <c r="Z1196" t="n">
        <v>10</v>
      </c>
    </row>
    <row r="1197">
      <c r="A1197" t="n">
        <v>18</v>
      </c>
      <c r="B1197" t="n">
        <v>105</v>
      </c>
      <c r="C1197" t="inlineStr">
        <is>
          <t xml:space="preserve">CONCLUIDO	</t>
        </is>
      </c>
      <c r="D1197" t="n">
        <v>3.3771</v>
      </c>
      <c r="E1197" t="n">
        <v>29.61</v>
      </c>
      <c r="F1197" t="n">
        <v>25.1</v>
      </c>
      <c r="G1197" t="n">
        <v>31.37</v>
      </c>
      <c r="H1197" t="n">
        <v>0.46</v>
      </c>
      <c r="I1197" t="n">
        <v>48</v>
      </c>
      <c r="J1197" t="n">
        <v>211.18</v>
      </c>
      <c r="K1197" t="n">
        <v>55.27</v>
      </c>
      <c r="L1197" t="n">
        <v>5.5</v>
      </c>
      <c r="M1197" t="n">
        <v>46</v>
      </c>
      <c r="N1197" t="n">
        <v>45.41</v>
      </c>
      <c r="O1197" t="n">
        <v>26280.2</v>
      </c>
      <c r="P1197" t="n">
        <v>360.81</v>
      </c>
      <c r="Q1197" t="n">
        <v>452.69</v>
      </c>
      <c r="R1197" t="n">
        <v>106.82</v>
      </c>
      <c r="S1197" t="n">
        <v>57.64</v>
      </c>
      <c r="T1197" t="n">
        <v>22310.45</v>
      </c>
      <c r="U1197" t="n">
        <v>0.54</v>
      </c>
      <c r="V1197" t="n">
        <v>0.84</v>
      </c>
      <c r="W1197" t="n">
        <v>6.88</v>
      </c>
      <c r="X1197" t="n">
        <v>1.37</v>
      </c>
      <c r="Y1197" t="n">
        <v>1</v>
      </c>
      <c r="Z1197" t="n">
        <v>10</v>
      </c>
    </row>
    <row r="1198">
      <c r="A1198" t="n">
        <v>19</v>
      </c>
      <c r="B1198" t="n">
        <v>105</v>
      </c>
      <c r="C1198" t="inlineStr">
        <is>
          <t xml:space="preserve">CONCLUIDO	</t>
        </is>
      </c>
      <c r="D1198" t="n">
        <v>3.3949</v>
      </c>
      <c r="E1198" t="n">
        <v>29.46</v>
      </c>
      <c r="F1198" t="n">
        <v>25.03</v>
      </c>
      <c r="G1198" t="n">
        <v>32.64</v>
      </c>
      <c r="H1198" t="n">
        <v>0.48</v>
      </c>
      <c r="I1198" t="n">
        <v>46</v>
      </c>
      <c r="J1198" t="n">
        <v>211.59</v>
      </c>
      <c r="K1198" t="n">
        <v>55.27</v>
      </c>
      <c r="L1198" t="n">
        <v>5.75</v>
      </c>
      <c r="M1198" t="n">
        <v>44</v>
      </c>
      <c r="N1198" t="n">
        <v>45.57</v>
      </c>
      <c r="O1198" t="n">
        <v>26329.94</v>
      </c>
      <c r="P1198" t="n">
        <v>359.69</v>
      </c>
      <c r="Q1198" t="n">
        <v>452.67</v>
      </c>
      <c r="R1198" t="n">
        <v>104.61</v>
      </c>
      <c r="S1198" t="n">
        <v>57.64</v>
      </c>
      <c r="T1198" t="n">
        <v>21213.23</v>
      </c>
      <c r="U1198" t="n">
        <v>0.55</v>
      </c>
      <c r="V1198" t="n">
        <v>0.85</v>
      </c>
      <c r="W1198" t="n">
        <v>6.87</v>
      </c>
      <c r="X1198" t="n">
        <v>1.3</v>
      </c>
      <c r="Y1198" t="n">
        <v>1</v>
      </c>
      <c r="Z1198" t="n">
        <v>10</v>
      </c>
    </row>
    <row r="1199">
      <c r="A1199" t="n">
        <v>20</v>
      </c>
      <c r="B1199" t="n">
        <v>105</v>
      </c>
      <c r="C1199" t="inlineStr">
        <is>
          <t xml:space="preserve">CONCLUIDO	</t>
        </is>
      </c>
      <c r="D1199" t="n">
        <v>3.4137</v>
      </c>
      <c r="E1199" t="n">
        <v>29.29</v>
      </c>
      <c r="F1199" t="n">
        <v>24.94</v>
      </c>
      <c r="G1199" t="n">
        <v>34.01</v>
      </c>
      <c r="H1199" t="n">
        <v>0.5</v>
      </c>
      <c r="I1199" t="n">
        <v>44</v>
      </c>
      <c r="J1199" t="n">
        <v>211.99</v>
      </c>
      <c r="K1199" t="n">
        <v>55.27</v>
      </c>
      <c r="L1199" t="n">
        <v>6</v>
      </c>
      <c r="M1199" t="n">
        <v>42</v>
      </c>
      <c r="N1199" t="n">
        <v>45.72</v>
      </c>
      <c r="O1199" t="n">
        <v>26379.74</v>
      </c>
      <c r="P1199" t="n">
        <v>358.44</v>
      </c>
      <c r="Q1199" t="n">
        <v>452.7</v>
      </c>
      <c r="R1199" t="n">
        <v>101.99</v>
      </c>
      <c r="S1199" t="n">
        <v>57.64</v>
      </c>
      <c r="T1199" t="n">
        <v>19912.28</v>
      </c>
      <c r="U1199" t="n">
        <v>0.57</v>
      </c>
      <c r="V1199" t="n">
        <v>0.85</v>
      </c>
      <c r="W1199" t="n">
        <v>6.87</v>
      </c>
      <c r="X1199" t="n">
        <v>1.22</v>
      </c>
      <c r="Y1199" t="n">
        <v>1</v>
      </c>
      <c r="Z1199" t="n">
        <v>10</v>
      </c>
    </row>
    <row r="1200">
      <c r="A1200" t="n">
        <v>21</v>
      </c>
      <c r="B1200" t="n">
        <v>105</v>
      </c>
      <c r="C1200" t="inlineStr">
        <is>
          <t xml:space="preserve">CONCLUIDO	</t>
        </is>
      </c>
      <c r="D1200" t="n">
        <v>3.4275</v>
      </c>
      <c r="E1200" t="n">
        <v>29.18</v>
      </c>
      <c r="F1200" t="n">
        <v>24.91</v>
      </c>
      <c r="G1200" t="n">
        <v>35.58</v>
      </c>
      <c r="H1200" t="n">
        <v>0.52</v>
      </c>
      <c r="I1200" t="n">
        <v>42</v>
      </c>
      <c r="J1200" t="n">
        <v>212.4</v>
      </c>
      <c r="K1200" t="n">
        <v>55.27</v>
      </c>
      <c r="L1200" t="n">
        <v>6.25</v>
      </c>
      <c r="M1200" t="n">
        <v>40</v>
      </c>
      <c r="N1200" t="n">
        <v>45.87</v>
      </c>
      <c r="O1200" t="n">
        <v>26429.59</v>
      </c>
      <c r="P1200" t="n">
        <v>357.52</v>
      </c>
      <c r="Q1200" t="n">
        <v>452.65</v>
      </c>
      <c r="R1200" t="n">
        <v>100.94</v>
      </c>
      <c r="S1200" t="n">
        <v>57.64</v>
      </c>
      <c r="T1200" t="n">
        <v>19396.72</v>
      </c>
      <c r="U1200" t="n">
        <v>0.57</v>
      </c>
      <c r="V1200" t="n">
        <v>0.85</v>
      </c>
      <c r="W1200" t="n">
        <v>6.86</v>
      </c>
      <c r="X1200" t="n">
        <v>1.18</v>
      </c>
      <c r="Y1200" t="n">
        <v>1</v>
      </c>
      <c r="Z1200" t="n">
        <v>10</v>
      </c>
    </row>
    <row r="1201">
      <c r="A1201" t="n">
        <v>22</v>
      </c>
      <c r="B1201" t="n">
        <v>105</v>
      </c>
      <c r="C1201" t="inlineStr">
        <is>
          <t xml:space="preserve">CONCLUIDO	</t>
        </is>
      </c>
      <c r="D1201" t="n">
        <v>3.4363</v>
      </c>
      <c r="E1201" t="n">
        <v>29.1</v>
      </c>
      <c r="F1201" t="n">
        <v>24.87</v>
      </c>
      <c r="G1201" t="n">
        <v>36.4</v>
      </c>
      <c r="H1201" t="n">
        <v>0.54</v>
      </c>
      <c r="I1201" t="n">
        <v>41</v>
      </c>
      <c r="J1201" t="n">
        <v>212.8</v>
      </c>
      <c r="K1201" t="n">
        <v>55.27</v>
      </c>
      <c r="L1201" t="n">
        <v>6.5</v>
      </c>
      <c r="M1201" t="n">
        <v>39</v>
      </c>
      <c r="N1201" t="n">
        <v>46.03</v>
      </c>
      <c r="O1201" t="n">
        <v>26479.5</v>
      </c>
      <c r="P1201" t="n">
        <v>356.86</v>
      </c>
      <c r="Q1201" t="n">
        <v>452.63</v>
      </c>
      <c r="R1201" t="n">
        <v>99.62</v>
      </c>
      <c r="S1201" t="n">
        <v>57.64</v>
      </c>
      <c r="T1201" t="n">
        <v>18741.22</v>
      </c>
      <c r="U1201" t="n">
        <v>0.58</v>
      </c>
      <c r="V1201" t="n">
        <v>0.85</v>
      </c>
      <c r="W1201" t="n">
        <v>6.86</v>
      </c>
      <c r="X1201" t="n">
        <v>1.15</v>
      </c>
      <c r="Y1201" t="n">
        <v>1</v>
      </c>
      <c r="Z1201" t="n">
        <v>10</v>
      </c>
    </row>
    <row r="1202">
      <c r="A1202" t="n">
        <v>23</v>
      </c>
      <c r="B1202" t="n">
        <v>105</v>
      </c>
      <c r="C1202" t="inlineStr">
        <is>
          <t xml:space="preserve">CONCLUIDO	</t>
        </is>
      </c>
      <c r="D1202" t="n">
        <v>3.4531</v>
      </c>
      <c r="E1202" t="n">
        <v>28.96</v>
      </c>
      <c r="F1202" t="n">
        <v>24.81</v>
      </c>
      <c r="G1202" t="n">
        <v>38.17</v>
      </c>
      <c r="H1202" t="n">
        <v>0.5600000000000001</v>
      </c>
      <c r="I1202" t="n">
        <v>39</v>
      </c>
      <c r="J1202" t="n">
        <v>213.21</v>
      </c>
      <c r="K1202" t="n">
        <v>55.27</v>
      </c>
      <c r="L1202" t="n">
        <v>6.75</v>
      </c>
      <c r="M1202" t="n">
        <v>37</v>
      </c>
      <c r="N1202" t="n">
        <v>46.18</v>
      </c>
      <c r="O1202" t="n">
        <v>26529.46</v>
      </c>
      <c r="P1202" t="n">
        <v>355.67</v>
      </c>
      <c r="Q1202" t="n">
        <v>452.62</v>
      </c>
      <c r="R1202" t="n">
        <v>97.81</v>
      </c>
      <c r="S1202" t="n">
        <v>57.64</v>
      </c>
      <c r="T1202" t="n">
        <v>17846.33</v>
      </c>
      <c r="U1202" t="n">
        <v>0.59</v>
      </c>
      <c r="V1202" t="n">
        <v>0.85</v>
      </c>
      <c r="W1202" t="n">
        <v>6.86</v>
      </c>
      <c r="X1202" t="n">
        <v>1.09</v>
      </c>
      <c r="Y1202" t="n">
        <v>1</v>
      </c>
      <c r="Z1202" t="n">
        <v>10</v>
      </c>
    </row>
    <row r="1203">
      <c r="A1203" t="n">
        <v>24</v>
      </c>
      <c r="B1203" t="n">
        <v>105</v>
      </c>
      <c r="C1203" t="inlineStr">
        <is>
          <t xml:space="preserve">CONCLUIDO	</t>
        </is>
      </c>
      <c r="D1203" t="n">
        <v>3.4614</v>
      </c>
      <c r="E1203" t="n">
        <v>28.89</v>
      </c>
      <c r="F1203" t="n">
        <v>24.78</v>
      </c>
      <c r="G1203" t="n">
        <v>39.13</v>
      </c>
      <c r="H1203" t="n">
        <v>0.58</v>
      </c>
      <c r="I1203" t="n">
        <v>38</v>
      </c>
      <c r="J1203" t="n">
        <v>213.61</v>
      </c>
      <c r="K1203" t="n">
        <v>55.27</v>
      </c>
      <c r="L1203" t="n">
        <v>7</v>
      </c>
      <c r="M1203" t="n">
        <v>36</v>
      </c>
      <c r="N1203" t="n">
        <v>46.34</v>
      </c>
      <c r="O1203" t="n">
        <v>26579.47</v>
      </c>
      <c r="P1203" t="n">
        <v>354.94</v>
      </c>
      <c r="Q1203" t="n">
        <v>452.61</v>
      </c>
      <c r="R1203" t="n">
        <v>96.91</v>
      </c>
      <c r="S1203" t="n">
        <v>57.64</v>
      </c>
      <c r="T1203" t="n">
        <v>17405.45</v>
      </c>
      <c r="U1203" t="n">
        <v>0.59</v>
      </c>
      <c r="V1203" t="n">
        <v>0.86</v>
      </c>
      <c r="W1203" t="n">
        <v>6.85</v>
      </c>
      <c r="X1203" t="n">
        <v>1.06</v>
      </c>
      <c r="Y1203" t="n">
        <v>1</v>
      </c>
      <c r="Z1203" t="n">
        <v>10</v>
      </c>
    </row>
    <row r="1204">
      <c r="A1204" t="n">
        <v>25</v>
      </c>
      <c r="B1204" t="n">
        <v>105</v>
      </c>
      <c r="C1204" t="inlineStr">
        <is>
          <t xml:space="preserve">CONCLUIDO	</t>
        </is>
      </c>
      <c r="D1204" t="n">
        <v>3.4671</v>
      </c>
      <c r="E1204" t="n">
        <v>28.84</v>
      </c>
      <c r="F1204" t="n">
        <v>24.78</v>
      </c>
      <c r="G1204" t="n">
        <v>40.18</v>
      </c>
      <c r="H1204" t="n">
        <v>0.6</v>
      </c>
      <c r="I1204" t="n">
        <v>37</v>
      </c>
      <c r="J1204" t="n">
        <v>214.02</v>
      </c>
      <c r="K1204" t="n">
        <v>55.27</v>
      </c>
      <c r="L1204" t="n">
        <v>7.25</v>
      </c>
      <c r="M1204" t="n">
        <v>35</v>
      </c>
      <c r="N1204" t="n">
        <v>46.49</v>
      </c>
      <c r="O1204" t="n">
        <v>26629.54</v>
      </c>
      <c r="P1204" t="n">
        <v>355.03</v>
      </c>
      <c r="Q1204" t="n">
        <v>452.63</v>
      </c>
      <c r="R1204" t="n">
        <v>96.48999999999999</v>
      </c>
      <c r="S1204" t="n">
        <v>57.64</v>
      </c>
      <c r="T1204" t="n">
        <v>17200.26</v>
      </c>
      <c r="U1204" t="n">
        <v>0.6</v>
      </c>
      <c r="V1204" t="n">
        <v>0.86</v>
      </c>
      <c r="W1204" t="n">
        <v>6.86</v>
      </c>
      <c r="X1204" t="n">
        <v>1.05</v>
      </c>
      <c r="Y1204" t="n">
        <v>1</v>
      </c>
      <c r="Z1204" t="n">
        <v>10</v>
      </c>
    </row>
    <row r="1205">
      <c r="A1205" t="n">
        <v>26</v>
      </c>
      <c r="B1205" t="n">
        <v>105</v>
      </c>
      <c r="C1205" t="inlineStr">
        <is>
          <t xml:space="preserve">CONCLUIDO	</t>
        </is>
      </c>
      <c r="D1205" t="n">
        <v>3.4876</v>
      </c>
      <c r="E1205" t="n">
        <v>28.67</v>
      </c>
      <c r="F1205" t="n">
        <v>24.69</v>
      </c>
      <c r="G1205" t="n">
        <v>42.32</v>
      </c>
      <c r="H1205" t="n">
        <v>0.62</v>
      </c>
      <c r="I1205" t="n">
        <v>35</v>
      </c>
      <c r="J1205" t="n">
        <v>214.42</v>
      </c>
      <c r="K1205" t="n">
        <v>55.27</v>
      </c>
      <c r="L1205" t="n">
        <v>7.5</v>
      </c>
      <c r="M1205" t="n">
        <v>33</v>
      </c>
      <c r="N1205" t="n">
        <v>46.65</v>
      </c>
      <c r="O1205" t="n">
        <v>26679.66</v>
      </c>
      <c r="P1205" t="n">
        <v>353.45</v>
      </c>
      <c r="Q1205" t="n">
        <v>452.67</v>
      </c>
      <c r="R1205" t="n">
        <v>93.84</v>
      </c>
      <c r="S1205" t="n">
        <v>57.64</v>
      </c>
      <c r="T1205" t="n">
        <v>15882.47</v>
      </c>
      <c r="U1205" t="n">
        <v>0.61</v>
      </c>
      <c r="V1205" t="n">
        <v>0.86</v>
      </c>
      <c r="W1205" t="n">
        <v>6.85</v>
      </c>
      <c r="X1205" t="n">
        <v>0.96</v>
      </c>
      <c r="Y1205" t="n">
        <v>1</v>
      </c>
      <c r="Z1205" t="n">
        <v>10</v>
      </c>
    </row>
    <row r="1206">
      <c r="A1206" t="n">
        <v>27</v>
      </c>
      <c r="B1206" t="n">
        <v>105</v>
      </c>
      <c r="C1206" t="inlineStr">
        <is>
          <t xml:space="preserve">CONCLUIDO	</t>
        </is>
      </c>
      <c r="D1206" t="n">
        <v>3.4977</v>
      </c>
      <c r="E1206" t="n">
        <v>28.59</v>
      </c>
      <c r="F1206" t="n">
        <v>24.65</v>
      </c>
      <c r="G1206" t="n">
        <v>43.49</v>
      </c>
      <c r="H1206" t="n">
        <v>0.64</v>
      </c>
      <c r="I1206" t="n">
        <v>34</v>
      </c>
      <c r="J1206" t="n">
        <v>214.83</v>
      </c>
      <c r="K1206" t="n">
        <v>55.27</v>
      </c>
      <c r="L1206" t="n">
        <v>7.75</v>
      </c>
      <c r="M1206" t="n">
        <v>32</v>
      </c>
      <c r="N1206" t="n">
        <v>46.81</v>
      </c>
      <c r="O1206" t="n">
        <v>26729.83</v>
      </c>
      <c r="P1206" t="n">
        <v>352.5</v>
      </c>
      <c r="Q1206" t="n">
        <v>452.61</v>
      </c>
      <c r="R1206" t="n">
        <v>92.26000000000001</v>
      </c>
      <c r="S1206" t="n">
        <v>57.64</v>
      </c>
      <c r="T1206" t="n">
        <v>15096.37</v>
      </c>
      <c r="U1206" t="n">
        <v>0.62</v>
      </c>
      <c r="V1206" t="n">
        <v>0.86</v>
      </c>
      <c r="W1206" t="n">
        <v>6.85</v>
      </c>
      <c r="X1206" t="n">
        <v>0.92</v>
      </c>
      <c r="Y1206" t="n">
        <v>1</v>
      </c>
      <c r="Z1206" t="n">
        <v>10</v>
      </c>
    </row>
    <row r="1207">
      <c r="A1207" t="n">
        <v>28</v>
      </c>
      <c r="B1207" t="n">
        <v>105</v>
      </c>
      <c r="C1207" t="inlineStr">
        <is>
          <t xml:space="preserve">CONCLUIDO	</t>
        </is>
      </c>
      <c r="D1207" t="n">
        <v>3.5025</v>
      </c>
      <c r="E1207" t="n">
        <v>28.55</v>
      </c>
      <c r="F1207" t="n">
        <v>24.65</v>
      </c>
      <c r="G1207" t="n">
        <v>44.81</v>
      </c>
      <c r="H1207" t="n">
        <v>0.66</v>
      </c>
      <c r="I1207" t="n">
        <v>33</v>
      </c>
      <c r="J1207" t="n">
        <v>215.24</v>
      </c>
      <c r="K1207" t="n">
        <v>55.27</v>
      </c>
      <c r="L1207" t="n">
        <v>8</v>
      </c>
      <c r="M1207" t="n">
        <v>31</v>
      </c>
      <c r="N1207" t="n">
        <v>46.97</v>
      </c>
      <c r="O1207" t="n">
        <v>26780.06</v>
      </c>
      <c r="P1207" t="n">
        <v>352.55</v>
      </c>
      <c r="Q1207" t="n">
        <v>452.66</v>
      </c>
      <c r="R1207" t="n">
        <v>92.2</v>
      </c>
      <c r="S1207" t="n">
        <v>57.64</v>
      </c>
      <c r="T1207" t="n">
        <v>15071.71</v>
      </c>
      <c r="U1207" t="n">
        <v>0.63</v>
      </c>
      <c r="V1207" t="n">
        <v>0.86</v>
      </c>
      <c r="W1207" t="n">
        <v>6.85</v>
      </c>
      <c r="X1207" t="n">
        <v>0.92</v>
      </c>
      <c r="Y1207" t="n">
        <v>1</v>
      </c>
      <c r="Z1207" t="n">
        <v>10</v>
      </c>
    </row>
    <row r="1208">
      <c r="A1208" t="n">
        <v>29</v>
      </c>
      <c r="B1208" t="n">
        <v>105</v>
      </c>
      <c r="C1208" t="inlineStr">
        <is>
          <t xml:space="preserve">CONCLUIDO	</t>
        </is>
      </c>
      <c r="D1208" t="n">
        <v>3.5095</v>
      </c>
      <c r="E1208" t="n">
        <v>28.49</v>
      </c>
      <c r="F1208" t="n">
        <v>24.63</v>
      </c>
      <c r="G1208" t="n">
        <v>46.18</v>
      </c>
      <c r="H1208" t="n">
        <v>0.68</v>
      </c>
      <c r="I1208" t="n">
        <v>32</v>
      </c>
      <c r="J1208" t="n">
        <v>215.65</v>
      </c>
      <c r="K1208" t="n">
        <v>55.27</v>
      </c>
      <c r="L1208" t="n">
        <v>8.25</v>
      </c>
      <c r="M1208" t="n">
        <v>30</v>
      </c>
      <c r="N1208" t="n">
        <v>47.12</v>
      </c>
      <c r="O1208" t="n">
        <v>26830.34</v>
      </c>
      <c r="P1208" t="n">
        <v>352.07</v>
      </c>
      <c r="Q1208" t="n">
        <v>452.62</v>
      </c>
      <c r="R1208" t="n">
        <v>91.84999999999999</v>
      </c>
      <c r="S1208" t="n">
        <v>57.64</v>
      </c>
      <c r="T1208" t="n">
        <v>14901.23</v>
      </c>
      <c r="U1208" t="n">
        <v>0.63</v>
      </c>
      <c r="V1208" t="n">
        <v>0.86</v>
      </c>
      <c r="W1208" t="n">
        <v>6.85</v>
      </c>
      <c r="X1208" t="n">
        <v>0.91</v>
      </c>
      <c r="Y1208" t="n">
        <v>1</v>
      </c>
      <c r="Z1208" t="n">
        <v>10</v>
      </c>
    </row>
    <row r="1209">
      <c r="A1209" t="n">
        <v>30</v>
      </c>
      <c r="B1209" t="n">
        <v>105</v>
      </c>
      <c r="C1209" t="inlineStr">
        <is>
          <t xml:space="preserve">CONCLUIDO	</t>
        </is>
      </c>
      <c r="D1209" t="n">
        <v>3.5206</v>
      </c>
      <c r="E1209" t="n">
        <v>28.4</v>
      </c>
      <c r="F1209" t="n">
        <v>24.58</v>
      </c>
      <c r="G1209" t="n">
        <v>47.58</v>
      </c>
      <c r="H1209" t="n">
        <v>0.7</v>
      </c>
      <c r="I1209" t="n">
        <v>31</v>
      </c>
      <c r="J1209" t="n">
        <v>216.05</v>
      </c>
      <c r="K1209" t="n">
        <v>55.27</v>
      </c>
      <c r="L1209" t="n">
        <v>8.5</v>
      </c>
      <c r="M1209" t="n">
        <v>29</v>
      </c>
      <c r="N1209" t="n">
        <v>47.28</v>
      </c>
      <c r="O1209" t="n">
        <v>26880.68</v>
      </c>
      <c r="P1209" t="n">
        <v>351.04</v>
      </c>
      <c r="Q1209" t="n">
        <v>452.6</v>
      </c>
      <c r="R1209" t="n">
        <v>90.25</v>
      </c>
      <c r="S1209" t="n">
        <v>57.64</v>
      </c>
      <c r="T1209" t="n">
        <v>14109.56</v>
      </c>
      <c r="U1209" t="n">
        <v>0.64</v>
      </c>
      <c r="V1209" t="n">
        <v>0.86</v>
      </c>
      <c r="W1209" t="n">
        <v>6.84</v>
      </c>
      <c r="X1209" t="n">
        <v>0.86</v>
      </c>
      <c r="Y1209" t="n">
        <v>1</v>
      </c>
      <c r="Z1209" t="n">
        <v>10</v>
      </c>
    </row>
    <row r="1210">
      <c r="A1210" t="n">
        <v>31</v>
      </c>
      <c r="B1210" t="n">
        <v>105</v>
      </c>
      <c r="C1210" t="inlineStr">
        <is>
          <t xml:space="preserve">CONCLUIDO	</t>
        </is>
      </c>
      <c r="D1210" t="n">
        <v>3.5282</v>
      </c>
      <c r="E1210" t="n">
        <v>28.34</v>
      </c>
      <c r="F1210" t="n">
        <v>24.56</v>
      </c>
      <c r="G1210" t="n">
        <v>49.12</v>
      </c>
      <c r="H1210" t="n">
        <v>0.72</v>
      </c>
      <c r="I1210" t="n">
        <v>30</v>
      </c>
      <c r="J1210" t="n">
        <v>216.46</v>
      </c>
      <c r="K1210" t="n">
        <v>55.27</v>
      </c>
      <c r="L1210" t="n">
        <v>8.75</v>
      </c>
      <c r="M1210" t="n">
        <v>28</v>
      </c>
      <c r="N1210" t="n">
        <v>47.44</v>
      </c>
      <c r="O1210" t="n">
        <v>26931.07</v>
      </c>
      <c r="P1210" t="n">
        <v>350.76</v>
      </c>
      <c r="Q1210" t="n">
        <v>452.73</v>
      </c>
      <c r="R1210" t="n">
        <v>89.67</v>
      </c>
      <c r="S1210" t="n">
        <v>57.64</v>
      </c>
      <c r="T1210" t="n">
        <v>13820.97</v>
      </c>
      <c r="U1210" t="n">
        <v>0.64</v>
      </c>
      <c r="V1210" t="n">
        <v>0.86</v>
      </c>
      <c r="W1210" t="n">
        <v>6.84</v>
      </c>
      <c r="X1210" t="n">
        <v>0.84</v>
      </c>
      <c r="Y1210" t="n">
        <v>1</v>
      </c>
      <c r="Z1210" t="n">
        <v>10</v>
      </c>
    </row>
    <row r="1211">
      <c r="A1211" t="n">
        <v>32</v>
      </c>
      <c r="B1211" t="n">
        <v>105</v>
      </c>
      <c r="C1211" t="inlineStr">
        <is>
          <t xml:space="preserve">CONCLUIDO	</t>
        </is>
      </c>
      <c r="D1211" t="n">
        <v>3.537</v>
      </c>
      <c r="E1211" t="n">
        <v>28.27</v>
      </c>
      <c r="F1211" t="n">
        <v>24.53</v>
      </c>
      <c r="G1211" t="n">
        <v>50.76</v>
      </c>
      <c r="H1211" t="n">
        <v>0.74</v>
      </c>
      <c r="I1211" t="n">
        <v>29</v>
      </c>
      <c r="J1211" t="n">
        <v>216.87</v>
      </c>
      <c r="K1211" t="n">
        <v>55.27</v>
      </c>
      <c r="L1211" t="n">
        <v>9</v>
      </c>
      <c r="M1211" t="n">
        <v>27</v>
      </c>
      <c r="N1211" t="n">
        <v>47.6</v>
      </c>
      <c r="O1211" t="n">
        <v>26981.51</v>
      </c>
      <c r="P1211" t="n">
        <v>349.84</v>
      </c>
      <c r="Q1211" t="n">
        <v>452.65</v>
      </c>
      <c r="R1211" t="n">
        <v>88.56999999999999</v>
      </c>
      <c r="S1211" t="n">
        <v>57.64</v>
      </c>
      <c r="T1211" t="n">
        <v>13276.74</v>
      </c>
      <c r="U1211" t="n">
        <v>0.65</v>
      </c>
      <c r="V1211" t="n">
        <v>0.86</v>
      </c>
      <c r="W1211" t="n">
        <v>6.84</v>
      </c>
      <c r="X1211" t="n">
        <v>0.8100000000000001</v>
      </c>
      <c r="Y1211" t="n">
        <v>1</v>
      </c>
      <c r="Z1211" t="n">
        <v>10</v>
      </c>
    </row>
    <row r="1212">
      <c r="A1212" t="n">
        <v>33</v>
      </c>
      <c r="B1212" t="n">
        <v>105</v>
      </c>
      <c r="C1212" t="inlineStr">
        <is>
          <t xml:space="preserve">CONCLUIDO	</t>
        </is>
      </c>
      <c r="D1212" t="n">
        <v>3.5388</v>
      </c>
      <c r="E1212" t="n">
        <v>28.26</v>
      </c>
      <c r="F1212" t="n">
        <v>24.52</v>
      </c>
      <c r="G1212" t="n">
        <v>50.72</v>
      </c>
      <c r="H1212" t="n">
        <v>0.76</v>
      </c>
      <c r="I1212" t="n">
        <v>29</v>
      </c>
      <c r="J1212" t="n">
        <v>217.28</v>
      </c>
      <c r="K1212" t="n">
        <v>55.27</v>
      </c>
      <c r="L1212" t="n">
        <v>9.25</v>
      </c>
      <c r="M1212" t="n">
        <v>27</v>
      </c>
      <c r="N1212" t="n">
        <v>47.76</v>
      </c>
      <c r="O1212" t="n">
        <v>27032.02</v>
      </c>
      <c r="P1212" t="n">
        <v>349.58</v>
      </c>
      <c r="Q1212" t="n">
        <v>452.57</v>
      </c>
      <c r="R1212" t="n">
        <v>88.25</v>
      </c>
      <c r="S1212" t="n">
        <v>57.64</v>
      </c>
      <c r="T1212" t="n">
        <v>13120.43</v>
      </c>
      <c r="U1212" t="n">
        <v>0.65</v>
      </c>
      <c r="V1212" t="n">
        <v>0.86</v>
      </c>
      <c r="W1212" t="n">
        <v>6.84</v>
      </c>
      <c r="X1212" t="n">
        <v>0.79</v>
      </c>
      <c r="Y1212" t="n">
        <v>1</v>
      </c>
      <c r="Z1212" t="n">
        <v>10</v>
      </c>
    </row>
    <row r="1213">
      <c r="A1213" t="n">
        <v>34</v>
      </c>
      <c r="B1213" t="n">
        <v>105</v>
      </c>
      <c r="C1213" t="inlineStr">
        <is>
          <t xml:space="preserve">CONCLUIDO	</t>
        </is>
      </c>
      <c r="D1213" t="n">
        <v>3.5473</v>
      </c>
      <c r="E1213" t="n">
        <v>28.19</v>
      </c>
      <c r="F1213" t="n">
        <v>24.49</v>
      </c>
      <c r="G1213" t="n">
        <v>52.48</v>
      </c>
      <c r="H1213" t="n">
        <v>0.78</v>
      </c>
      <c r="I1213" t="n">
        <v>28</v>
      </c>
      <c r="J1213" t="n">
        <v>217.69</v>
      </c>
      <c r="K1213" t="n">
        <v>55.27</v>
      </c>
      <c r="L1213" t="n">
        <v>9.5</v>
      </c>
      <c r="M1213" t="n">
        <v>26</v>
      </c>
      <c r="N1213" t="n">
        <v>47.92</v>
      </c>
      <c r="O1213" t="n">
        <v>27082.57</v>
      </c>
      <c r="P1213" t="n">
        <v>348.98</v>
      </c>
      <c r="Q1213" t="n">
        <v>452.57</v>
      </c>
      <c r="R1213" t="n">
        <v>87.12</v>
      </c>
      <c r="S1213" t="n">
        <v>57.64</v>
      </c>
      <c r="T1213" t="n">
        <v>12555.5</v>
      </c>
      <c r="U1213" t="n">
        <v>0.66</v>
      </c>
      <c r="V1213" t="n">
        <v>0.87</v>
      </c>
      <c r="W1213" t="n">
        <v>6.84</v>
      </c>
      <c r="X1213" t="n">
        <v>0.77</v>
      </c>
      <c r="Y1213" t="n">
        <v>1</v>
      </c>
      <c r="Z1213" t="n">
        <v>10</v>
      </c>
    </row>
    <row r="1214">
      <c r="A1214" t="n">
        <v>35</v>
      </c>
      <c r="B1214" t="n">
        <v>105</v>
      </c>
      <c r="C1214" t="inlineStr">
        <is>
          <t xml:space="preserve">CONCLUIDO	</t>
        </is>
      </c>
      <c r="D1214" t="n">
        <v>3.5556</v>
      </c>
      <c r="E1214" t="n">
        <v>28.12</v>
      </c>
      <c r="F1214" t="n">
        <v>24.47</v>
      </c>
      <c r="G1214" t="n">
        <v>54.37</v>
      </c>
      <c r="H1214" t="n">
        <v>0.79</v>
      </c>
      <c r="I1214" t="n">
        <v>27</v>
      </c>
      <c r="J1214" t="n">
        <v>218.1</v>
      </c>
      <c r="K1214" t="n">
        <v>55.27</v>
      </c>
      <c r="L1214" t="n">
        <v>9.75</v>
      </c>
      <c r="M1214" t="n">
        <v>25</v>
      </c>
      <c r="N1214" t="n">
        <v>48.08</v>
      </c>
      <c r="O1214" t="n">
        <v>27133.18</v>
      </c>
      <c r="P1214" t="n">
        <v>348.57</v>
      </c>
      <c r="Q1214" t="n">
        <v>452.59</v>
      </c>
      <c r="R1214" t="n">
        <v>86.38</v>
      </c>
      <c r="S1214" t="n">
        <v>57.64</v>
      </c>
      <c r="T1214" t="n">
        <v>12194.78</v>
      </c>
      <c r="U1214" t="n">
        <v>0.67</v>
      </c>
      <c r="V1214" t="n">
        <v>0.87</v>
      </c>
      <c r="W1214" t="n">
        <v>6.84</v>
      </c>
      <c r="X1214" t="n">
        <v>0.74</v>
      </c>
      <c r="Y1214" t="n">
        <v>1</v>
      </c>
      <c r="Z1214" t="n">
        <v>10</v>
      </c>
    </row>
    <row r="1215">
      <c r="A1215" t="n">
        <v>36</v>
      </c>
      <c r="B1215" t="n">
        <v>105</v>
      </c>
      <c r="C1215" t="inlineStr">
        <is>
          <t xml:space="preserve">CONCLUIDO	</t>
        </is>
      </c>
      <c r="D1215" t="n">
        <v>3.5627</v>
      </c>
      <c r="E1215" t="n">
        <v>28.07</v>
      </c>
      <c r="F1215" t="n">
        <v>24.45</v>
      </c>
      <c r="G1215" t="n">
        <v>56.42</v>
      </c>
      <c r="H1215" t="n">
        <v>0.8100000000000001</v>
      </c>
      <c r="I1215" t="n">
        <v>26</v>
      </c>
      <c r="J1215" t="n">
        <v>218.51</v>
      </c>
      <c r="K1215" t="n">
        <v>55.27</v>
      </c>
      <c r="L1215" t="n">
        <v>10</v>
      </c>
      <c r="M1215" t="n">
        <v>24</v>
      </c>
      <c r="N1215" t="n">
        <v>48.24</v>
      </c>
      <c r="O1215" t="n">
        <v>27183.85</v>
      </c>
      <c r="P1215" t="n">
        <v>347.78</v>
      </c>
      <c r="Q1215" t="n">
        <v>452.62</v>
      </c>
      <c r="R1215" t="n">
        <v>85.95999999999999</v>
      </c>
      <c r="S1215" t="n">
        <v>57.64</v>
      </c>
      <c r="T1215" t="n">
        <v>11988.21</v>
      </c>
      <c r="U1215" t="n">
        <v>0.67</v>
      </c>
      <c r="V1215" t="n">
        <v>0.87</v>
      </c>
      <c r="W1215" t="n">
        <v>6.84</v>
      </c>
      <c r="X1215" t="n">
        <v>0.72</v>
      </c>
      <c r="Y1215" t="n">
        <v>1</v>
      </c>
      <c r="Z1215" t="n">
        <v>10</v>
      </c>
    </row>
    <row r="1216">
      <c r="A1216" t="n">
        <v>37</v>
      </c>
      <c r="B1216" t="n">
        <v>105</v>
      </c>
      <c r="C1216" t="inlineStr">
        <is>
          <t xml:space="preserve">CONCLUIDO	</t>
        </is>
      </c>
      <c r="D1216" t="n">
        <v>3.5632</v>
      </c>
      <c r="E1216" t="n">
        <v>28.06</v>
      </c>
      <c r="F1216" t="n">
        <v>24.45</v>
      </c>
      <c r="G1216" t="n">
        <v>56.41</v>
      </c>
      <c r="H1216" t="n">
        <v>0.83</v>
      </c>
      <c r="I1216" t="n">
        <v>26</v>
      </c>
      <c r="J1216" t="n">
        <v>218.92</v>
      </c>
      <c r="K1216" t="n">
        <v>55.27</v>
      </c>
      <c r="L1216" t="n">
        <v>10.25</v>
      </c>
      <c r="M1216" t="n">
        <v>24</v>
      </c>
      <c r="N1216" t="n">
        <v>48.4</v>
      </c>
      <c r="O1216" t="n">
        <v>27234.57</v>
      </c>
      <c r="P1216" t="n">
        <v>347.56</v>
      </c>
      <c r="Q1216" t="n">
        <v>452.63</v>
      </c>
      <c r="R1216" t="n">
        <v>85.75</v>
      </c>
      <c r="S1216" t="n">
        <v>57.64</v>
      </c>
      <c r="T1216" t="n">
        <v>11881.1</v>
      </c>
      <c r="U1216" t="n">
        <v>0.67</v>
      </c>
      <c r="V1216" t="n">
        <v>0.87</v>
      </c>
      <c r="W1216" t="n">
        <v>6.84</v>
      </c>
      <c r="X1216" t="n">
        <v>0.72</v>
      </c>
      <c r="Y1216" t="n">
        <v>1</v>
      </c>
      <c r="Z1216" t="n">
        <v>10</v>
      </c>
    </row>
    <row r="1217">
      <c r="A1217" t="n">
        <v>38</v>
      </c>
      <c r="B1217" t="n">
        <v>105</v>
      </c>
      <c r="C1217" t="inlineStr">
        <is>
          <t xml:space="preserve">CONCLUIDO	</t>
        </is>
      </c>
      <c r="D1217" t="n">
        <v>3.5727</v>
      </c>
      <c r="E1217" t="n">
        <v>27.99</v>
      </c>
      <c r="F1217" t="n">
        <v>24.41</v>
      </c>
      <c r="G1217" t="n">
        <v>58.59</v>
      </c>
      <c r="H1217" t="n">
        <v>0.85</v>
      </c>
      <c r="I1217" t="n">
        <v>25</v>
      </c>
      <c r="J1217" t="n">
        <v>219.33</v>
      </c>
      <c r="K1217" t="n">
        <v>55.27</v>
      </c>
      <c r="L1217" t="n">
        <v>10.5</v>
      </c>
      <c r="M1217" t="n">
        <v>23</v>
      </c>
      <c r="N1217" t="n">
        <v>48.56</v>
      </c>
      <c r="O1217" t="n">
        <v>27285.35</v>
      </c>
      <c r="P1217" t="n">
        <v>346.94</v>
      </c>
      <c r="Q1217" t="n">
        <v>452.64</v>
      </c>
      <c r="R1217" t="n">
        <v>84.81999999999999</v>
      </c>
      <c r="S1217" t="n">
        <v>57.64</v>
      </c>
      <c r="T1217" t="n">
        <v>11421.24</v>
      </c>
      <c r="U1217" t="n">
        <v>0.68</v>
      </c>
      <c r="V1217" t="n">
        <v>0.87</v>
      </c>
      <c r="W1217" t="n">
        <v>6.83</v>
      </c>
      <c r="X1217" t="n">
        <v>0.6899999999999999</v>
      </c>
      <c r="Y1217" t="n">
        <v>1</v>
      </c>
      <c r="Z1217" t="n">
        <v>10</v>
      </c>
    </row>
    <row r="1218">
      <c r="A1218" t="n">
        <v>39</v>
      </c>
      <c r="B1218" t="n">
        <v>105</v>
      </c>
      <c r="C1218" t="inlineStr">
        <is>
          <t xml:space="preserve">CONCLUIDO	</t>
        </is>
      </c>
      <c r="D1218" t="n">
        <v>3.5749</v>
      </c>
      <c r="E1218" t="n">
        <v>27.97</v>
      </c>
      <c r="F1218" t="n">
        <v>24.39</v>
      </c>
      <c r="G1218" t="n">
        <v>58.55</v>
      </c>
      <c r="H1218" t="n">
        <v>0.87</v>
      </c>
      <c r="I1218" t="n">
        <v>25</v>
      </c>
      <c r="J1218" t="n">
        <v>219.75</v>
      </c>
      <c r="K1218" t="n">
        <v>55.27</v>
      </c>
      <c r="L1218" t="n">
        <v>10.75</v>
      </c>
      <c r="M1218" t="n">
        <v>23</v>
      </c>
      <c r="N1218" t="n">
        <v>48.72</v>
      </c>
      <c r="O1218" t="n">
        <v>27336.19</v>
      </c>
      <c r="P1218" t="n">
        <v>346.6</v>
      </c>
      <c r="Q1218" t="n">
        <v>452.58</v>
      </c>
      <c r="R1218" t="n">
        <v>84.06999999999999</v>
      </c>
      <c r="S1218" t="n">
        <v>57.64</v>
      </c>
      <c r="T1218" t="n">
        <v>11047.28</v>
      </c>
      <c r="U1218" t="n">
        <v>0.6899999999999999</v>
      </c>
      <c r="V1218" t="n">
        <v>0.87</v>
      </c>
      <c r="W1218" t="n">
        <v>6.83</v>
      </c>
      <c r="X1218" t="n">
        <v>0.67</v>
      </c>
      <c r="Y1218" t="n">
        <v>1</v>
      </c>
      <c r="Z1218" t="n">
        <v>10</v>
      </c>
    </row>
    <row r="1219">
      <c r="A1219" t="n">
        <v>40</v>
      </c>
      <c r="B1219" t="n">
        <v>105</v>
      </c>
      <c r="C1219" t="inlineStr">
        <is>
          <t xml:space="preserve">CONCLUIDO	</t>
        </is>
      </c>
      <c r="D1219" t="n">
        <v>3.5818</v>
      </c>
      <c r="E1219" t="n">
        <v>27.92</v>
      </c>
      <c r="F1219" t="n">
        <v>24.38</v>
      </c>
      <c r="G1219" t="n">
        <v>60.95</v>
      </c>
      <c r="H1219" t="n">
        <v>0.89</v>
      </c>
      <c r="I1219" t="n">
        <v>24</v>
      </c>
      <c r="J1219" t="n">
        <v>220.16</v>
      </c>
      <c r="K1219" t="n">
        <v>55.27</v>
      </c>
      <c r="L1219" t="n">
        <v>11</v>
      </c>
      <c r="M1219" t="n">
        <v>22</v>
      </c>
      <c r="N1219" t="n">
        <v>48.89</v>
      </c>
      <c r="O1219" t="n">
        <v>27387.08</v>
      </c>
      <c r="P1219" t="n">
        <v>346.5</v>
      </c>
      <c r="Q1219" t="n">
        <v>452.58</v>
      </c>
      <c r="R1219" t="n">
        <v>83.72</v>
      </c>
      <c r="S1219" t="n">
        <v>57.64</v>
      </c>
      <c r="T1219" t="n">
        <v>10876.68</v>
      </c>
      <c r="U1219" t="n">
        <v>0.6899999999999999</v>
      </c>
      <c r="V1219" t="n">
        <v>0.87</v>
      </c>
      <c r="W1219" t="n">
        <v>6.83</v>
      </c>
      <c r="X1219" t="n">
        <v>0.66</v>
      </c>
      <c r="Y1219" t="n">
        <v>1</v>
      </c>
      <c r="Z1219" t="n">
        <v>10</v>
      </c>
    </row>
    <row r="1220">
      <c r="A1220" t="n">
        <v>41</v>
      </c>
      <c r="B1220" t="n">
        <v>105</v>
      </c>
      <c r="C1220" t="inlineStr">
        <is>
          <t xml:space="preserve">CONCLUIDO	</t>
        </is>
      </c>
      <c r="D1220" t="n">
        <v>3.5907</v>
      </c>
      <c r="E1220" t="n">
        <v>27.85</v>
      </c>
      <c r="F1220" t="n">
        <v>24.35</v>
      </c>
      <c r="G1220" t="n">
        <v>63.53</v>
      </c>
      <c r="H1220" t="n">
        <v>0.91</v>
      </c>
      <c r="I1220" t="n">
        <v>23</v>
      </c>
      <c r="J1220" t="n">
        <v>220.57</v>
      </c>
      <c r="K1220" t="n">
        <v>55.27</v>
      </c>
      <c r="L1220" t="n">
        <v>11.25</v>
      </c>
      <c r="M1220" t="n">
        <v>21</v>
      </c>
      <c r="N1220" t="n">
        <v>49.05</v>
      </c>
      <c r="O1220" t="n">
        <v>27438.03</v>
      </c>
      <c r="P1220" t="n">
        <v>345.47</v>
      </c>
      <c r="Q1220" t="n">
        <v>452.55</v>
      </c>
      <c r="R1220" t="n">
        <v>82.72</v>
      </c>
      <c r="S1220" t="n">
        <v>57.64</v>
      </c>
      <c r="T1220" t="n">
        <v>10382.28</v>
      </c>
      <c r="U1220" t="n">
        <v>0.7</v>
      </c>
      <c r="V1220" t="n">
        <v>0.87</v>
      </c>
      <c r="W1220" t="n">
        <v>6.83</v>
      </c>
      <c r="X1220" t="n">
        <v>0.63</v>
      </c>
      <c r="Y1220" t="n">
        <v>1</v>
      </c>
      <c r="Z1220" t="n">
        <v>10</v>
      </c>
    </row>
    <row r="1221">
      <c r="A1221" t="n">
        <v>42</v>
      </c>
      <c r="B1221" t="n">
        <v>105</v>
      </c>
      <c r="C1221" t="inlineStr">
        <is>
          <t xml:space="preserve">CONCLUIDO	</t>
        </is>
      </c>
      <c r="D1221" t="n">
        <v>3.5915</v>
      </c>
      <c r="E1221" t="n">
        <v>27.84</v>
      </c>
      <c r="F1221" t="n">
        <v>24.35</v>
      </c>
      <c r="G1221" t="n">
        <v>63.51</v>
      </c>
      <c r="H1221" t="n">
        <v>0.92</v>
      </c>
      <c r="I1221" t="n">
        <v>23</v>
      </c>
      <c r="J1221" t="n">
        <v>220.99</v>
      </c>
      <c r="K1221" t="n">
        <v>55.27</v>
      </c>
      <c r="L1221" t="n">
        <v>11.5</v>
      </c>
      <c r="M1221" t="n">
        <v>21</v>
      </c>
      <c r="N1221" t="n">
        <v>49.21</v>
      </c>
      <c r="O1221" t="n">
        <v>27489.03</v>
      </c>
      <c r="P1221" t="n">
        <v>345.35</v>
      </c>
      <c r="Q1221" t="n">
        <v>452.57</v>
      </c>
      <c r="R1221" t="n">
        <v>82.5</v>
      </c>
      <c r="S1221" t="n">
        <v>57.64</v>
      </c>
      <c r="T1221" t="n">
        <v>10274.32</v>
      </c>
      <c r="U1221" t="n">
        <v>0.7</v>
      </c>
      <c r="V1221" t="n">
        <v>0.87</v>
      </c>
      <c r="W1221" t="n">
        <v>6.83</v>
      </c>
      <c r="X1221" t="n">
        <v>0.62</v>
      </c>
      <c r="Y1221" t="n">
        <v>1</v>
      </c>
      <c r="Z1221" t="n">
        <v>10</v>
      </c>
    </row>
    <row r="1222">
      <c r="A1222" t="n">
        <v>43</v>
      </c>
      <c r="B1222" t="n">
        <v>105</v>
      </c>
      <c r="C1222" t="inlineStr">
        <is>
          <t xml:space="preserve">CONCLUIDO	</t>
        </is>
      </c>
      <c r="D1222" t="n">
        <v>3.5983</v>
      </c>
      <c r="E1222" t="n">
        <v>27.79</v>
      </c>
      <c r="F1222" t="n">
        <v>24.33</v>
      </c>
      <c r="G1222" t="n">
        <v>66.37</v>
      </c>
      <c r="H1222" t="n">
        <v>0.9399999999999999</v>
      </c>
      <c r="I1222" t="n">
        <v>22</v>
      </c>
      <c r="J1222" t="n">
        <v>221.4</v>
      </c>
      <c r="K1222" t="n">
        <v>55.27</v>
      </c>
      <c r="L1222" t="n">
        <v>11.75</v>
      </c>
      <c r="M1222" t="n">
        <v>20</v>
      </c>
      <c r="N1222" t="n">
        <v>49.38</v>
      </c>
      <c r="O1222" t="n">
        <v>27540.09</v>
      </c>
      <c r="P1222" t="n">
        <v>344.8</v>
      </c>
      <c r="Q1222" t="n">
        <v>452.63</v>
      </c>
      <c r="R1222" t="n">
        <v>82.01000000000001</v>
      </c>
      <c r="S1222" t="n">
        <v>57.64</v>
      </c>
      <c r="T1222" t="n">
        <v>10034.47</v>
      </c>
      <c r="U1222" t="n">
        <v>0.7</v>
      </c>
      <c r="V1222" t="n">
        <v>0.87</v>
      </c>
      <c r="W1222" t="n">
        <v>6.83</v>
      </c>
      <c r="X1222" t="n">
        <v>0.61</v>
      </c>
      <c r="Y1222" t="n">
        <v>1</v>
      </c>
      <c r="Z1222" t="n">
        <v>10</v>
      </c>
    </row>
    <row r="1223">
      <c r="A1223" t="n">
        <v>44</v>
      </c>
      <c r="B1223" t="n">
        <v>105</v>
      </c>
      <c r="C1223" t="inlineStr">
        <is>
          <t xml:space="preserve">CONCLUIDO	</t>
        </is>
      </c>
      <c r="D1223" t="n">
        <v>3.6004</v>
      </c>
      <c r="E1223" t="n">
        <v>27.77</v>
      </c>
      <c r="F1223" t="n">
        <v>24.32</v>
      </c>
      <c r="G1223" t="n">
        <v>66.31999999999999</v>
      </c>
      <c r="H1223" t="n">
        <v>0.96</v>
      </c>
      <c r="I1223" t="n">
        <v>22</v>
      </c>
      <c r="J1223" t="n">
        <v>221.81</v>
      </c>
      <c r="K1223" t="n">
        <v>55.27</v>
      </c>
      <c r="L1223" t="n">
        <v>12</v>
      </c>
      <c r="M1223" t="n">
        <v>20</v>
      </c>
      <c r="N1223" t="n">
        <v>49.54</v>
      </c>
      <c r="O1223" t="n">
        <v>27591.21</v>
      </c>
      <c r="P1223" t="n">
        <v>344.69</v>
      </c>
      <c r="Q1223" t="n">
        <v>452.61</v>
      </c>
      <c r="R1223" t="n">
        <v>81.59</v>
      </c>
      <c r="S1223" t="n">
        <v>57.64</v>
      </c>
      <c r="T1223" t="n">
        <v>9824.25</v>
      </c>
      <c r="U1223" t="n">
        <v>0.71</v>
      </c>
      <c r="V1223" t="n">
        <v>0.87</v>
      </c>
      <c r="W1223" t="n">
        <v>6.83</v>
      </c>
      <c r="X1223" t="n">
        <v>0.59</v>
      </c>
      <c r="Y1223" t="n">
        <v>1</v>
      </c>
      <c r="Z1223" t="n">
        <v>10</v>
      </c>
    </row>
    <row r="1224">
      <c r="A1224" t="n">
        <v>45</v>
      </c>
      <c r="B1224" t="n">
        <v>105</v>
      </c>
      <c r="C1224" t="inlineStr">
        <is>
          <t xml:space="preserve">CONCLUIDO	</t>
        </is>
      </c>
      <c r="D1224" t="n">
        <v>3.5995</v>
      </c>
      <c r="E1224" t="n">
        <v>27.78</v>
      </c>
      <c r="F1224" t="n">
        <v>24.32</v>
      </c>
      <c r="G1224" t="n">
        <v>66.34</v>
      </c>
      <c r="H1224" t="n">
        <v>0.98</v>
      </c>
      <c r="I1224" t="n">
        <v>22</v>
      </c>
      <c r="J1224" t="n">
        <v>222.23</v>
      </c>
      <c r="K1224" t="n">
        <v>55.27</v>
      </c>
      <c r="L1224" t="n">
        <v>12.25</v>
      </c>
      <c r="M1224" t="n">
        <v>20</v>
      </c>
      <c r="N1224" t="n">
        <v>49.71</v>
      </c>
      <c r="O1224" t="n">
        <v>27642.51</v>
      </c>
      <c r="P1224" t="n">
        <v>344.29</v>
      </c>
      <c r="Q1224" t="n">
        <v>452.58</v>
      </c>
      <c r="R1224" t="n">
        <v>81.89</v>
      </c>
      <c r="S1224" t="n">
        <v>57.64</v>
      </c>
      <c r="T1224" t="n">
        <v>9972.42</v>
      </c>
      <c r="U1224" t="n">
        <v>0.7</v>
      </c>
      <c r="V1224" t="n">
        <v>0.87</v>
      </c>
      <c r="W1224" t="n">
        <v>6.83</v>
      </c>
      <c r="X1224" t="n">
        <v>0.6</v>
      </c>
      <c r="Y1224" t="n">
        <v>1</v>
      </c>
      <c r="Z1224" t="n">
        <v>10</v>
      </c>
    </row>
    <row r="1225">
      <c r="A1225" t="n">
        <v>46</v>
      </c>
      <c r="B1225" t="n">
        <v>105</v>
      </c>
      <c r="C1225" t="inlineStr">
        <is>
          <t xml:space="preserve">CONCLUIDO	</t>
        </is>
      </c>
      <c r="D1225" t="n">
        <v>3.6086</v>
      </c>
      <c r="E1225" t="n">
        <v>27.71</v>
      </c>
      <c r="F1225" t="n">
        <v>24.3</v>
      </c>
      <c r="G1225" t="n">
        <v>69.42</v>
      </c>
      <c r="H1225" t="n">
        <v>1</v>
      </c>
      <c r="I1225" t="n">
        <v>21</v>
      </c>
      <c r="J1225" t="n">
        <v>222.65</v>
      </c>
      <c r="K1225" t="n">
        <v>55.27</v>
      </c>
      <c r="L1225" t="n">
        <v>12.5</v>
      </c>
      <c r="M1225" t="n">
        <v>19</v>
      </c>
      <c r="N1225" t="n">
        <v>49.87</v>
      </c>
      <c r="O1225" t="n">
        <v>27693.75</v>
      </c>
      <c r="P1225" t="n">
        <v>343.98</v>
      </c>
      <c r="Q1225" t="n">
        <v>452.58</v>
      </c>
      <c r="R1225" t="n">
        <v>80.53</v>
      </c>
      <c r="S1225" t="n">
        <v>57.64</v>
      </c>
      <c r="T1225" t="n">
        <v>9296.76</v>
      </c>
      <c r="U1225" t="n">
        <v>0.72</v>
      </c>
      <c r="V1225" t="n">
        <v>0.87</v>
      </c>
      <c r="W1225" t="n">
        <v>6.84</v>
      </c>
      <c r="X1225" t="n">
        <v>0.57</v>
      </c>
      <c r="Y1225" t="n">
        <v>1</v>
      </c>
      <c r="Z1225" t="n">
        <v>10</v>
      </c>
    </row>
    <row r="1226">
      <c r="A1226" t="n">
        <v>47</v>
      </c>
      <c r="B1226" t="n">
        <v>105</v>
      </c>
      <c r="C1226" t="inlineStr">
        <is>
          <t xml:space="preserve">CONCLUIDO	</t>
        </is>
      </c>
      <c r="D1226" t="n">
        <v>3.6069</v>
      </c>
      <c r="E1226" t="n">
        <v>27.72</v>
      </c>
      <c r="F1226" t="n">
        <v>24.31</v>
      </c>
      <c r="G1226" t="n">
        <v>69.45</v>
      </c>
      <c r="H1226" t="n">
        <v>1.02</v>
      </c>
      <c r="I1226" t="n">
        <v>21</v>
      </c>
      <c r="J1226" t="n">
        <v>223.06</v>
      </c>
      <c r="K1226" t="n">
        <v>55.27</v>
      </c>
      <c r="L1226" t="n">
        <v>12.75</v>
      </c>
      <c r="M1226" t="n">
        <v>19</v>
      </c>
      <c r="N1226" t="n">
        <v>50.04</v>
      </c>
      <c r="O1226" t="n">
        <v>27745.04</v>
      </c>
      <c r="P1226" t="n">
        <v>344.03</v>
      </c>
      <c r="Q1226" t="n">
        <v>452.61</v>
      </c>
      <c r="R1226" t="n">
        <v>80.98999999999999</v>
      </c>
      <c r="S1226" t="n">
        <v>57.64</v>
      </c>
      <c r="T1226" t="n">
        <v>9526.57</v>
      </c>
      <c r="U1226" t="n">
        <v>0.71</v>
      </c>
      <c r="V1226" t="n">
        <v>0.87</v>
      </c>
      <c r="W1226" t="n">
        <v>6.84</v>
      </c>
      <c r="X1226" t="n">
        <v>0.58</v>
      </c>
      <c r="Y1226" t="n">
        <v>1</v>
      </c>
      <c r="Z1226" t="n">
        <v>10</v>
      </c>
    </row>
    <row r="1227">
      <c r="A1227" t="n">
        <v>48</v>
      </c>
      <c r="B1227" t="n">
        <v>105</v>
      </c>
      <c r="C1227" t="inlineStr">
        <is>
          <t xml:space="preserve">CONCLUIDO	</t>
        </is>
      </c>
      <c r="D1227" t="n">
        <v>3.6186</v>
      </c>
      <c r="E1227" t="n">
        <v>27.64</v>
      </c>
      <c r="F1227" t="n">
        <v>24.26</v>
      </c>
      <c r="G1227" t="n">
        <v>72.78</v>
      </c>
      <c r="H1227" t="n">
        <v>1.03</v>
      </c>
      <c r="I1227" t="n">
        <v>20</v>
      </c>
      <c r="J1227" t="n">
        <v>223.48</v>
      </c>
      <c r="K1227" t="n">
        <v>55.27</v>
      </c>
      <c r="L1227" t="n">
        <v>13</v>
      </c>
      <c r="M1227" t="n">
        <v>18</v>
      </c>
      <c r="N1227" t="n">
        <v>50.21</v>
      </c>
      <c r="O1227" t="n">
        <v>27796.39</v>
      </c>
      <c r="P1227" t="n">
        <v>342.78</v>
      </c>
      <c r="Q1227" t="n">
        <v>452.56</v>
      </c>
      <c r="R1227" t="n">
        <v>79.8</v>
      </c>
      <c r="S1227" t="n">
        <v>57.64</v>
      </c>
      <c r="T1227" t="n">
        <v>8939.5</v>
      </c>
      <c r="U1227" t="n">
        <v>0.72</v>
      </c>
      <c r="V1227" t="n">
        <v>0.87</v>
      </c>
      <c r="W1227" t="n">
        <v>6.83</v>
      </c>
      <c r="X1227" t="n">
        <v>0.54</v>
      </c>
      <c r="Y1227" t="n">
        <v>1</v>
      </c>
      <c r="Z1227" t="n">
        <v>10</v>
      </c>
    </row>
    <row r="1228">
      <c r="A1228" t="n">
        <v>49</v>
      </c>
      <c r="B1228" t="n">
        <v>105</v>
      </c>
      <c r="C1228" t="inlineStr">
        <is>
          <t xml:space="preserve">CONCLUIDO	</t>
        </is>
      </c>
      <c r="D1228" t="n">
        <v>3.6184</v>
      </c>
      <c r="E1228" t="n">
        <v>27.64</v>
      </c>
      <c r="F1228" t="n">
        <v>24.26</v>
      </c>
      <c r="G1228" t="n">
        <v>72.78</v>
      </c>
      <c r="H1228" t="n">
        <v>1.05</v>
      </c>
      <c r="I1228" t="n">
        <v>20</v>
      </c>
      <c r="J1228" t="n">
        <v>223.89</v>
      </c>
      <c r="K1228" t="n">
        <v>55.27</v>
      </c>
      <c r="L1228" t="n">
        <v>13.25</v>
      </c>
      <c r="M1228" t="n">
        <v>18</v>
      </c>
      <c r="N1228" t="n">
        <v>50.37</v>
      </c>
      <c r="O1228" t="n">
        <v>27847.8</v>
      </c>
      <c r="P1228" t="n">
        <v>343.03</v>
      </c>
      <c r="Q1228" t="n">
        <v>452.56</v>
      </c>
      <c r="R1228" t="n">
        <v>79.79000000000001</v>
      </c>
      <c r="S1228" t="n">
        <v>57.64</v>
      </c>
      <c r="T1228" t="n">
        <v>8932.370000000001</v>
      </c>
      <c r="U1228" t="n">
        <v>0.72</v>
      </c>
      <c r="V1228" t="n">
        <v>0.87</v>
      </c>
      <c r="W1228" t="n">
        <v>6.83</v>
      </c>
      <c r="X1228" t="n">
        <v>0.54</v>
      </c>
      <c r="Y1228" t="n">
        <v>1</v>
      </c>
      <c r="Z1228" t="n">
        <v>10</v>
      </c>
    </row>
    <row r="1229">
      <c r="A1229" t="n">
        <v>50</v>
      </c>
      <c r="B1229" t="n">
        <v>105</v>
      </c>
      <c r="C1229" t="inlineStr">
        <is>
          <t xml:space="preserve">CONCLUIDO	</t>
        </is>
      </c>
      <c r="D1229" t="n">
        <v>3.6173</v>
      </c>
      <c r="E1229" t="n">
        <v>27.64</v>
      </c>
      <c r="F1229" t="n">
        <v>24.27</v>
      </c>
      <c r="G1229" t="n">
        <v>72.81</v>
      </c>
      <c r="H1229" t="n">
        <v>1.07</v>
      </c>
      <c r="I1229" t="n">
        <v>20</v>
      </c>
      <c r="J1229" t="n">
        <v>224.31</v>
      </c>
      <c r="K1229" t="n">
        <v>55.27</v>
      </c>
      <c r="L1229" t="n">
        <v>13.5</v>
      </c>
      <c r="M1229" t="n">
        <v>18</v>
      </c>
      <c r="N1229" t="n">
        <v>50.54</v>
      </c>
      <c r="O1229" t="n">
        <v>27899.27</v>
      </c>
      <c r="P1229" t="n">
        <v>342.3</v>
      </c>
      <c r="Q1229" t="n">
        <v>452.61</v>
      </c>
      <c r="R1229" t="n">
        <v>79.98</v>
      </c>
      <c r="S1229" t="n">
        <v>57.64</v>
      </c>
      <c r="T1229" t="n">
        <v>9026.950000000001</v>
      </c>
      <c r="U1229" t="n">
        <v>0.72</v>
      </c>
      <c r="V1229" t="n">
        <v>0.87</v>
      </c>
      <c r="W1229" t="n">
        <v>6.83</v>
      </c>
      <c r="X1229" t="n">
        <v>0.54</v>
      </c>
      <c r="Y1229" t="n">
        <v>1</v>
      </c>
      <c r="Z1229" t="n">
        <v>10</v>
      </c>
    </row>
    <row r="1230">
      <c r="A1230" t="n">
        <v>51</v>
      </c>
      <c r="B1230" t="n">
        <v>105</v>
      </c>
      <c r="C1230" t="inlineStr">
        <is>
          <t xml:space="preserve">CONCLUIDO	</t>
        </is>
      </c>
      <c r="D1230" t="n">
        <v>3.6256</v>
      </c>
      <c r="E1230" t="n">
        <v>27.58</v>
      </c>
      <c r="F1230" t="n">
        <v>24.25</v>
      </c>
      <c r="G1230" t="n">
        <v>76.56999999999999</v>
      </c>
      <c r="H1230" t="n">
        <v>1.09</v>
      </c>
      <c r="I1230" t="n">
        <v>19</v>
      </c>
      <c r="J1230" t="n">
        <v>224.73</v>
      </c>
      <c r="K1230" t="n">
        <v>55.27</v>
      </c>
      <c r="L1230" t="n">
        <v>13.75</v>
      </c>
      <c r="M1230" t="n">
        <v>17</v>
      </c>
      <c r="N1230" t="n">
        <v>50.71</v>
      </c>
      <c r="O1230" t="n">
        <v>27950.8</v>
      </c>
      <c r="P1230" t="n">
        <v>342.01</v>
      </c>
      <c r="Q1230" t="n">
        <v>452.56</v>
      </c>
      <c r="R1230" t="n">
        <v>79.45999999999999</v>
      </c>
      <c r="S1230" t="n">
        <v>57.64</v>
      </c>
      <c r="T1230" t="n">
        <v>8773.139999999999</v>
      </c>
      <c r="U1230" t="n">
        <v>0.73</v>
      </c>
      <c r="V1230" t="n">
        <v>0.87</v>
      </c>
      <c r="W1230" t="n">
        <v>6.82</v>
      </c>
      <c r="X1230" t="n">
        <v>0.52</v>
      </c>
      <c r="Y1230" t="n">
        <v>1</v>
      </c>
      <c r="Z1230" t="n">
        <v>10</v>
      </c>
    </row>
    <row r="1231">
      <c r="A1231" t="n">
        <v>52</v>
      </c>
      <c r="B1231" t="n">
        <v>105</v>
      </c>
      <c r="C1231" t="inlineStr">
        <is>
          <t xml:space="preserve">CONCLUIDO	</t>
        </is>
      </c>
      <c r="D1231" t="n">
        <v>3.6265</v>
      </c>
      <c r="E1231" t="n">
        <v>27.58</v>
      </c>
      <c r="F1231" t="n">
        <v>24.24</v>
      </c>
      <c r="G1231" t="n">
        <v>76.55</v>
      </c>
      <c r="H1231" t="n">
        <v>1.11</v>
      </c>
      <c r="I1231" t="n">
        <v>19</v>
      </c>
      <c r="J1231" t="n">
        <v>225.15</v>
      </c>
      <c r="K1231" t="n">
        <v>55.27</v>
      </c>
      <c r="L1231" t="n">
        <v>14</v>
      </c>
      <c r="M1231" t="n">
        <v>17</v>
      </c>
      <c r="N1231" t="n">
        <v>50.88</v>
      </c>
      <c r="O1231" t="n">
        <v>28002.38</v>
      </c>
      <c r="P1231" t="n">
        <v>341.83</v>
      </c>
      <c r="Q1231" t="n">
        <v>452.66</v>
      </c>
      <c r="R1231" t="n">
        <v>79.16</v>
      </c>
      <c r="S1231" t="n">
        <v>57.64</v>
      </c>
      <c r="T1231" t="n">
        <v>8623.68</v>
      </c>
      <c r="U1231" t="n">
        <v>0.73</v>
      </c>
      <c r="V1231" t="n">
        <v>0.87</v>
      </c>
      <c r="W1231" t="n">
        <v>6.82</v>
      </c>
      <c r="X1231" t="n">
        <v>0.52</v>
      </c>
      <c r="Y1231" t="n">
        <v>1</v>
      </c>
      <c r="Z1231" t="n">
        <v>10</v>
      </c>
    </row>
    <row r="1232">
      <c r="A1232" t="n">
        <v>53</v>
      </c>
      <c r="B1232" t="n">
        <v>105</v>
      </c>
      <c r="C1232" t="inlineStr">
        <is>
          <t xml:space="preserve">CONCLUIDO	</t>
        </is>
      </c>
      <c r="D1232" t="n">
        <v>3.6252</v>
      </c>
      <c r="E1232" t="n">
        <v>27.58</v>
      </c>
      <c r="F1232" t="n">
        <v>24.25</v>
      </c>
      <c r="G1232" t="n">
        <v>76.58</v>
      </c>
      <c r="H1232" t="n">
        <v>1.12</v>
      </c>
      <c r="I1232" t="n">
        <v>19</v>
      </c>
      <c r="J1232" t="n">
        <v>225.57</v>
      </c>
      <c r="K1232" t="n">
        <v>55.27</v>
      </c>
      <c r="L1232" t="n">
        <v>14.25</v>
      </c>
      <c r="M1232" t="n">
        <v>17</v>
      </c>
      <c r="N1232" t="n">
        <v>51.04</v>
      </c>
      <c r="O1232" t="n">
        <v>28054.03</v>
      </c>
      <c r="P1232" t="n">
        <v>341.59</v>
      </c>
      <c r="Q1232" t="n">
        <v>452.57</v>
      </c>
      <c r="R1232" t="n">
        <v>79.31</v>
      </c>
      <c r="S1232" t="n">
        <v>57.64</v>
      </c>
      <c r="T1232" t="n">
        <v>8697.110000000001</v>
      </c>
      <c r="U1232" t="n">
        <v>0.73</v>
      </c>
      <c r="V1232" t="n">
        <v>0.87</v>
      </c>
      <c r="W1232" t="n">
        <v>6.83</v>
      </c>
      <c r="X1232" t="n">
        <v>0.52</v>
      </c>
      <c r="Y1232" t="n">
        <v>1</v>
      </c>
      <c r="Z1232" t="n">
        <v>10</v>
      </c>
    </row>
    <row r="1233">
      <c r="A1233" t="n">
        <v>54</v>
      </c>
      <c r="B1233" t="n">
        <v>105</v>
      </c>
      <c r="C1233" t="inlineStr">
        <is>
          <t xml:space="preserve">CONCLUIDO	</t>
        </is>
      </c>
      <c r="D1233" t="n">
        <v>3.6371</v>
      </c>
      <c r="E1233" t="n">
        <v>27.49</v>
      </c>
      <c r="F1233" t="n">
        <v>24.2</v>
      </c>
      <c r="G1233" t="n">
        <v>80.67</v>
      </c>
      <c r="H1233" t="n">
        <v>1.14</v>
      </c>
      <c r="I1233" t="n">
        <v>18</v>
      </c>
      <c r="J1233" t="n">
        <v>225.99</v>
      </c>
      <c r="K1233" t="n">
        <v>55.27</v>
      </c>
      <c r="L1233" t="n">
        <v>14.5</v>
      </c>
      <c r="M1233" t="n">
        <v>16</v>
      </c>
      <c r="N1233" t="n">
        <v>51.21</v>
      </c>
      <c r="O1233" t="n">
        <v>28105.73</v>
      </c>
      <c r="P1233" t="n">
        <v>341</v>
      </c>
      <c r="Q1233" t="n">
        <v>452.64</v>
      </c>
      <c r="R1233" t="n">
        <v>77.88</v>
      </c>
      <c r="S1233" t="n">
        <v>57.64</v>
      </c>
      <c r="T1233" t="n">
        <v>7988.44</v>
      </c>
      <c r="U1233" t="n">
        <v>0.74</v>
      </c>
      <c r="V1233" t="n">
        <v>0.88</v>
      </c>
      <c r="W1233" t="n">
        <v>6.82</v>
      </c>
      <c r="X1233" t="n">
        <v>0.47</v>
      </c>
      <c r="Y1233" t="n">
        <v>1</v>
      </c>
      <c r="Z1233" t="n">
        <v>10</v>
      </c>
    </row>
    <row r="1234">
      <c r="A1234" t="n">
        <v>55</v>
      </c>
      <c r="B1234" t="n">
        <v>105</v>
      </c>
      <c r="C1234" t="inlineStr">
        <is>
          <t xml:space="preserve">CONCLUIDO	</t>
        </is>
      </c>
      <c r="D1234" t="n">
        <v>3.6337</v>
      </c>
      <c r="E1234" t="n">
        <v>27.52</v>
      </c>
      <c r="F1234" t="n">
        <v>24.23</v>
      </c>
      <c r="G1234" t="n">
        <v>80.75</v>
      </c>
      <c r="H1234" t="n">
        <v>1.16</v>
      </c>
      <c r="I1234" t="n">
        <v>18</v>
      </c>
      <c r="J1234" t="n">
        <v>226.41</v>
      </c>
      <c r="K1234" t="n">
        <v>55.27</v>
      </c>
      <c r="L1234" t="n">
        <v>14.75</v>
      </c>
      <c r="M1234" t="n">
        <v>16</v>
      </c>
      <c r="N1234" t="n">
        <v>51.38</v>
      </c>
      <c r="O1234" t="n">
        <v>28157.49</v>
      </c>
      <c r="P1234" t="n">
        <v>341.51</v>
      </c>
      <c r="Q1234" t="n">
        <v>452.56</v>
      </c>
      <c r="R1234" t="n">
        <v>78.61</v>
      </c>
      <c r="S1234" t="n">
        <v>57.64</v>
      </c>
      <c r="T1234" t="n">
        <v>8354.23</v>
      </c>
      <c r="U1234" t="n">
        <v>0.73</v>
      </c>
      <c r="V1234" t="n">
        <v>0.88</v>
      </c>
      <c r="W1234" t="n">
        <v>6.83</v>
      </c>
      <c r="X1234" t="n">
        <v>0.5</v>
      </c>
      <c r="Y1234" t="n">
        <v>1</v>
      </c>
      <c r="Z1234" t="n">
        <v>10</v>
      </c>
    </row>
    <row r="1235">
      <c r="A1235" t="n">
        <v>56</v>
      </c>
      <c r="B1235" t="n">
        <v>105</v>
      </c>
      <c r="C1235" t="inlineStr">
        <is>
          <t xml:space="preserve">CONCLUIDO	</t>
        </is>
      </c>
      <c r="D1235" t="n">
        <v>3.636</v>
      </c>
      <c r="E1235" t="n">
        <v>27.5</v>
      </c>
      <c r="F1235" t="n">
        <v>24.21</v>
      </c>
      <c r="G1235" t="n">
        <v>80.69</v>
      </c>
      <c r="H1235" t="n">
        <v>1.18</v>
      </c>
      <c r="I1235" t="n">
        <v>18</v>
      </c>
      <c r="J1235" t="n">
        <v>226.83</v>
      </c>
      <c r="K1235" t="n">
        <v>55.27</v>
      </c>
      <c r="L1235" t="n">
        <v>15</v>
      </c>
      <c r="M1235" t="n">
        <v>16</v>
      </c>
      <c r="N1235" t="n">
        <v>51.55</v>
      </c>
      <c r="O1235" t="n">
        <v>28209.31</v>
      </c>
      <c r="P1235" t="n">
        <v>340.71</v>
      </c>
      <c r="Q1235" t="n">
        <v>452.66</v>
      </c>
      <c r="R1235" t="n">
        <v>77.78</v>
      </c>
      <c r="S1235" t="n">
        <v>57.64</v>
      </c>
      <c r="T1235" t="n">
        <v>7937.73</v>
      </c>
      <c r="U1235" t="n">
        <v>0.74</v>
      </c>
      <c r="V1235" t="n">
        <v>0.88</v>
      </c>
      <c r="W1235" t="n">
        <v>6.83</v>
      </c>
      <c r="X1235" t="n">
        <v>0.48</v>
      </c>
      <c r="Y1235" t="n">
        <v>1</v>
      </c>
      <c r="Z1235" t="n">
        <v>10</v>
      </c>
    </row>
    <row r="1236">
      <c r="A1236" t="n">
        <v>57</v>
      </c>
      <c r="B1236" t="n">
        <v>105</v>
      </c>
      <c r="C1236" t="inlineStr">
        <is>
          <t xml:space="preserve">CONCLUIDO	</t>
        </is>
      </c>
      <c r="D1236" t="n">
        <v>3.6453</v>
      </c>
      <c r="E1236" t="n">
        <v>27.43</v>
      </c>
      <c r="F1236" t="n">
        <v>24.18</v>
      </c>
      <c r="G1236" t="n">
        <v>85.34</v>
      </c>
      <c r="H1236" t="n">
        <v>1.19</v>
      </c>
      <c r="I1236" t="n">
        <v>17</v>
      </c>
      <c r="J1236" t="n">
        <v>227.25</v>
      </c>
      <c r="K1236" t="n">
        <v>55.27</v>
      </c>
      <c r="L1236" t="n">
        <v>15.25</v>
      </c>
      <c r="M1236" t="n">
        <v>15</v>
      </c>
      <c r="N1236" t="n">
        <v>51.72</v>
      </c>
      <c r="O1236" t="n">
        <v>28261.2</v>
      </c>
      <c r="P1236" t="n">
        <v>339.63</v>
      </c>
      <c r="Q1236" t="n">
        <v>452.59</v>
      </c>
      <c r="R1236" t="n">
        <v>77.03</v>
      </c>
      <c r="S1236" t="n">
        <v>57.64</v>
      </c>
      <c r="T1236" t="n">
        <v>7567.39</v>
      </c>
      <c r="U1236" t="n">
        <v>0.75</v>
      </c>
      <c r="V1236" t="n">
        <v>0.88</v>
      </c>
      <c r="W1236" t="n">
        <v>6.82</v>
      </c>
      <c r="X1236" t="n">
        <v>0.45</v>
      </c>
      <c r="Y1236" t="n">
        <v>1</v>
      </c>
      <c r="Z1236" t="n">
        <v>10</v>
      </c>
    </row>
    <row r="1237">
      <c r="A1237" t="n">
        <v>58</v>
      </c>
      <c r="B1237" t="n">
        <v>105</v>
      </c>
      <c r="C1237" t="inlineStr">
        <is>
          <t xml:space="preserve">CONCLUIDO	</t>
        </is>
      </c>
      <c r="D1237" t="n">
        <v>3.6451</v>
      </c>
      <c r="E1237" t="n">
        <v>27.43</v>
      </c>
      <c r="F1237" t="n">
        <v>24.18</v>
      </c>
      <c r="G1237" t="n">
        <v>85.34</v>
      </c>
      <c r="H1237" t="n">
        <v>1.21</v>
      </c>
      <c r="I1237" t="n">
        <v>17</v>
      </c>
      <c r="J1237" t="n">
        <v>227.67</v>
      </c>
      <c r="K1237" t="n">
        <v>55.27</v>
      </c>
      <c r="L1237" t="n">
        <v>15.5</v>
      </c>
      <c r="M1237" t="n">
        <v>15</v>
      </c>
      <c r="N1237" t="n">
        <v>51.9</v>
      </c>
      <c r="O1237" t="n">
        <v>28313.14</v>
      </c>
      <c r="P1237" t="n">
        <v>340.01</v>
      </c>
      <c r="Q1237" t="n">
        <v>452.64</v>
      </c>
      <c r="R1237" t="n">
        <v>77.06999999999999</v>
      </c>
      <c r="S1237" t="n">
        <v>57.64</v>
      </c>
      <c r="T1237" t="n">
        <v>7590.36</v>
      </c>
      <c r="U1237" t="n">
        <v>0.75</v>
      </c>
      <c r="V1237" t="n">
        <v>0.88</v>
      </c>
      <c r="W1237" t="n">
        <v>6.82</v>
      </c>
      <c r="X1237" t="n">
        <v>0.45</v>
      </c>
      <c r="Y1237" t="n">
        <v>1</v>
      </c>
      <c r="Z1237" t="n">
        <v>10</v>
      </c>
    </row>
    <row r="1238">
      <c r="A1238" t="n">
        <v>59</v>
      </c>
      <c r="B1238" t="n">
        <v>105</v>
      </c>
      <c r="C1238" t="inlineStr">
        <is>
          <t xml:space="preserve">CONCLUIDO	</t>
        </is>
      </c>
      <c r="D1238" t="n">
        <v>3.6463</v>
      </c>
      <c r="E1238" t="n">
        <v>27.42</v>
      </c>
      <c r="F1238" t="n">
        <v>24.17</v>
      </c>
      <c r="G1238" t="n">
        <v>85.31</v>
      </c>
      <c r="H1238" t="n">
        <v>1.23</v>
      </c>
      <c r="I1238" t="n">
        <v>17</v>
      </c>
      <c r="J1238" t="n">
        <v>228.09</v>
      </c>
      <c r="K1238" t="n">
        <v>55.27</v>
      </c>
      <c r="L1238" t="n">
        <v>15.75</v>
      </c>
      <c r="M1238" t="n">
        <v>15</v>
      </c>
      <c r="N1238" t="n">
        <v>52.07</v>
      </c>
      <c r="O1238" t="n">
        <v>28365.14</v>
      </c>
      <c r="P1238" t="n">
        <v>340.06</v>
      </c>
      <c r="Q1238" t="n">
        <v>452.57</v>
      </c>
      <c r="R1238" t="n">
        <v>76.7</v>
      </c>
      <c r="S1238" t="n">
        <v>57.64</v>
      </c>
      <c r="T1238" t="n">
        <v>7405.44</v>
      </c>
      <c r="U1238" t="n">
        <v>0.75</v>
      </c>
      <c r="V1238" t="n">
        <v>0.88</v>
      </c>
      <c r="W1238" t="n">
        <v>6.83</v>
      </c>
      <c r="X1238" t="n">
        <v>0.45</v>
      </c>
      <c r="Y1238" t="n">
        <v>1</v>
      </c>
      <c r="Z1238" t="n">
        <v>10</v>
      </c>
    </row>
    <row r="1239">
      <c r="A1239" t="n">
        <v>60</v>
      </c>
      <c r="B1239" t="n">
        <v>105</v>
      </c>
      <c r="C1239" t="inlineStr">
        <is>
          <t xml:space="preserve">CONCLUIDO	</t>
        </is>
      </c>
      <c r="D1239" t="n">
        <v>3.6435</v>
      </c>
      <c r="E1239" t="n">
        <v>27.45</v>
      </c>
      <c r="F1239" t="n">
        <v>24.19</v>
      </c>
      <c r="G1239" t="n">
        <v>85.38</v>
      </c>
      <c r="H1239" t="n">
        <v>1.24</v>
      </c>
      <c r="I1239" t="n">
        <v>17</v>
      </c>
      <c r="J1239" t="n">
        <v>228.51</v>
      </c>
      <c r="K1239" t="n">
        <v>55.27</v>
      </c>
      <c r="L1239" t="n">
        <v>16</v>
      </c>
      <c r="M1239" t="n">
        <v>15</v>
      </c>
      <c r="N1239" t="n">
        <v>52.24</v>
      </c>
      <c r="O1239" t="n">
        <v>28417.2</v>
      </c>
      <c r="P1239" t="n">
        <v>339.99</v>
      </c>
      <c r="Q1239" t="n">
        <v>452.56</v>
      </c>
      <c r="R1239" t="n">
        <v>77.58</v>
      </c>
      <c r="S1239" t="n">
        <v>57.64</v>
      </c>
      <c r="T1239" t="n">
        <v>7844.53</v>
      </c>
      <c r="U1239" t="n">
        <v>0.74</v>
      </c>
      <c r="V1239" t="n">
        <v>0.88</v>
      </c>
      <c r="W1239" t="n">
        <v>6.82</v>
      </c>
      <c r="X1239" t="n">
        <v>0.47</v>
      </c>
      <c r="Y1239" t="n">
        <v>1</v>
      </c>
      <c r="Z1239" t="n">
        <v>10</v>
      </c>
    </row>
    <row r="1240">
      <c r="A1240" t="n">
        <v>61</v>
      </c>
      <c r="B1240" t="n">
        <v>105</v>
      </c>
      <c r="C1240" t="inlineStr">
        <is>
          <t xml:space="preserve">CONCLUIDO	</t>
        </is>
      </c>
      <c r="D1240" t="n">
        <v>3.6524</v>
      </c>
      <c r="E1240" t="n">
        <v>27.38</v>
      </c>
      <c r="F1240" t="n">
        <v>24.17</v>
      </c>
      <c r="G1240" t="n">
        <v>90.62</v>
      </c>
      <c r="H1240" t="n">
        <v>1.26</v>
      </c>
      <c r="I1240" t="n">
        <v>16</v>
      </c>
      <c r="J1240" t="n">
        <v>228.93</v>
      </c>
      <c r="K1240" t="n">
        <v>55.27</v>
      </c>
      <c r="L1240" t="n">
        <v>16.25</v>
      </c>
      <c r="M1240" t="n">
        <v>14</v>
      </c>
      <c r="N1240" t="n">
        <v>52.41</v>
      </c>
      <c r="O1240" t="n">
        <v>28469.32</v>
      </c>
      <c r="P1240" t="n">
        <v>339.32</v>
      </c>
      <c r="Q1240" t="n">
        <v>452.59</v>
      </c>
      <c r="R1240" t="n">
        <v>76.61</v>
      </c>
      <c r="S1240" t="n">
        <v>57.64</v>
      </c>
      <c r="T1240" t="n">
        <v>7365.02</v>
      </c>
      <c r="U1240" t="n">
        <v>0.75</v>
      </c>
      <c r="V1240" t="n">
        <v>0.88</v>
      </c>
      <c r="W1240" t="n">
        <v>6.83</v>
      </c>
      <c r="X1240" t="n">
        <v>0.44</v>
      </c>
      <c r="Y1240" t="n">
        <v>1</v>
      </c>
      <c r="Z1240" t="n">
        <v>10</v>
      </c>
    </row>
    <row r="1241">
      <c r="A1241" t="n">
        <v>62</v>
      </c>
      <c r="B1241" t="n">
        <v>105</v>
      </c>
      <c r="C1241" t="inlineStr">
        <is>
          <t xml:space="preserve">CONCLUIDO	</t>
        </is>
      </c>
      <c r="D1241" t="n">
        <v>3.6534</v>
      </c>
      <c r="E1241" t="n">
        <v>27.37</v>
      </c>
      <c r="F1241" t="n">
        <v>24.16</v>
      </c>
      <c r="G1241" t="n">
        <v>90.59</v>
      </c>
      <c r="H1241" t="n">
        <v>1.28</v>
      </c>
      <c r="I1241" t="n">
        <v>16</v>
      </c>
      <c r="J1241" t="n">
        <v>229.36</v>
      </c>
      <c r="K1241" t="n">
        <v>55.27</v>
      </c>
      <c r="L1241" t="n">
        <v>16.5</v>
      </c>
      <c r="M1241" t="n">
        <v>14</v>
      </c>
      <c r="N1241" t="n">
        <v>52.58</v>
      </c>
      <c r="O1241" t="n">
        <v>28521.51</v>
      </c>
      <c r="P1241" t="n">
        <v>339.22</v>
      </c>
      <c r="Q1241" t="n">
        <v>452.57</v>
      </c>
      <c r="R1241" t="n">
        <v>76.42</v>
      </c>
      <c r="S1241" t="n">
        <v>57.64</v>
      </c>
      <c r="T1241" t="n">
        <v>7265.96</v>
      </c>
      <c r="U1241" t="n">
        <v>0.75</v>
      </c>
      <c r="V1241" t="n">
        <v>0.88</v>
      </c>
      <c r="W1241" t="n">
        <v>6.82</v>
      </c>
      <c r="X1241" t="n">
        <v>0.43</v>
      </c>
      <c r="Y1241" t="n">
        <v>1</v>
      </c>
      <c r="Z1241" t="n">
        <v>10</v>
      </c>
    </row>
    <row r="1242">
      <c r="A1242" t="n">
        <v>63</v>
      </c>
      <c r="B1242" t="n">
        <v>105</v>
      </c>
      <c r="C1242" t="inlineStr">
        <is>
          <t xml:space="preserve">CONCLUIDO	</t>
        </is>
      </c>
      <c r="D1242" t="n">
        <v>3.6544</v>
      </c>
      <c r="E1242" t="n">
        <v>27.36</v>
      </c>
      <c r="F1242" t="n">
        <v>24.15</v>
      </c>
      <c r="G1242" t="n">
        <v>90.56999999999999</v>
      </c>
      <c r="H1242" t="n">
        <v>1.3</v>
      </c>
      <c r="I1242" t="n">
        <v>16</v>
      </c>
      <c r="J1242" t="n">
        <v>229.78</v>
      </c>
      <c r="K1242" t="n">
        <v>55.27</v>
      </c>
      <c r="L1242" t="n">
        <v>16.75</v>
      </c>
      <c r="M1242" t="n">
        <v>14</v>
      </c>
      <c r="N1242" t="n">
        <v>52.76</v>
      </c>
      <c r="O1242" t="n">
        <v>28573.75</v>
      </c>
      <c r="P1242" t="n">
        <v>338.9</v>
      </c>
      <c r="Q1242" t="n">
        <v>452.59</v>
      </c>
      <c r="R1242" t="n">
        <v>76.28</v>
      </c>
      <c r="S1242" t="n">
        <v>57.64</v>
      </c>
      <c r="T1242" t="n">
        <v>7200.38</v>
      </c>
      <c r="U1242" t="n">
        <v>0.76</v>
      </c>
      <c r="V1242" t="n">
        <v>0.88</v>
      </c>
      <c r="W1242" t="n">
        <v>6.82</v>
      </c>
      <c r="X1242" t="n">
        <v>0.43</v>
      </c>
      <c r="Y1242" t="n">
        <v>1</v>
      </c>
      <c r="Z1242" t="n">
        <v>10</v>
      </c>
    </row>
    <row r="1243">
      <c r="A1243" t="n">
        <v>64</v>
      </c>
      <c r="B1243" t="n">
        <v>105</v>
      </c>
      <c r="C1243" t="inlineStr">
        <is>
          <t xml:space="preserve">CONCLUIDO	</t>
        </is>
      </c>
      <c r="D1243" t="n">
        <v>3.6529</v>
      </c>
      <c r="E1243" t="n">
        <v>27.38</v>
      </c>
      <c r="F1243" t="n">
        <v>24.16</v>
      </c>
      <c r="G1243" t="n">
        <v>90.61</v>
      </c>
      <c r="H1243" t="n">
        <v>1.31</v>
      </c>
      <c r="I1243" t="n">
        <v>16</v>
      </c>
      <c r="J1243" t="n">
        <v>230.2</v>
      </c>
      <c r="K1243" t="n">
        <v>55.27</v>
      </c>
      <c r="L1243" t="n">
        <v>17</v>
      </c>
      <c r="M1243" t="n">
        <v>14</v>
      </c>
      <c r="N1243" t="n">
        <v>52.93</v>
      </c>
      <c r="O1243" t="n">
        <v>28626.06</v>
      </c>
      <c r="P1243" t="n">
        <v>339.09</v>
      </c>
      <c r="Q1243" t="n">
        <v>452.6</v>
      </c>
      <c r="R1243" t="n">
        <v>76.66</v>
      </c>
      <c r="S1243" t="n">
        <v>57.64</v>
      </c>
      <c r="T1243" t="n">
        <v>7390.28</v>
      </c>
      <c r="U1243" t="n">
        <v>0.75</v>
      </c>
      <c r="V1243" t="n">
        <v>0.88</v>
      </c>
      <c r="W1243" t="n">
        <v>6.82</v>
      </c>
      <c r="X1243" t="n">
        <v>0.44</v>
      </c>
      <c r="Y1243" t="n">
        <v>1</v>
      </c>
      <c r="Z1243" t="n">
        <v>10</v>
      </c>
    </row>
    <row r="1244">
      <c r="A1244" t="n">
        <v>65</v>
      </c>
      <c r="B1244" t="n">
        <v>105</v>
      </c>
      <c r="C1244" t="inlineStr">
        <is>
          <t xml:space="preserve">CONCLUIDO	</t>
        </is>
      </c>
      <c r="D1244" t="n">
        <v>3.6518</v>
      </c>
      <c r="E1244" t="n">
        <v>27.38</v>
      </c>
      <c r="F1244" t="n">
        <v>24.17</v>
      </c>
      <c r="G1244" t="n">
        <v>90.64</v>
      </c>
      <c r="H1244" t="n">
        <v>1.33</v>
      </c>
      <c r="I1244" t="n">
        <v>16</v>
      </c>
      <c r="J1244" t="n">
        <v>230.63</v>
      </c>
      <c r="K1244" t="n">
        <v>55.27</v>
      </c>
      <c r="L1244" t="n">
        <v>17.25</v>
      </c>
      <c r="M1244" t="n">
        <v>14</v>
      </c>
      <c r="N1244" t="n">
        <v>53.11</v>
      </c>
      <c r="O1244" t="n">
        <v>28678.42</v>
      </c>
      <c r="P1244" t="n">
        <v>338.45</v>
      </c>
      <c r="Q1244" t="n">
        <v>452.6</v>
      </c>
      <c r="R1244" t="n">
        <v>76.94</v>
      </c>
      <c r="S1244" t="n">
        <v>57.64</v>
      </c>
      <c r="T1244" t="n">
        <v>7529.89</v>
      </c>
      <c r="U1244" t="n">
        <v>0.75</v>
      </c>
      <c r="V1244" t="n">
        <v>0.88</v>
      </c>
      <c r="W1244" t="n">
        <v>6.82</v>
      </c>
      <c r="X1244" t="n">
        <v>0.45</v>
      </c>
      <c r="Y1244" t="n">
        <v>1</v>
      </c>
      <c r="Z1244" t="n">
        <v>10</v>
      </c>
    </row>
    <row r="1245">
      <c r="A1245" t="n">
        <v>66</v>
      </c>
      <c r="B1245" t="n">
        <v>105</v>
      </c>
      <c r="C1245" t="inlineStr">
        <is>
          <t xml:space="preserve">CONCLUIDO	</t>
        </is>
      </c>
      <c r="D1245" t="n">
        <v>3.6641</v>
      </c>
      <c r="E1245" t="n">
        <v>27.29</v>
      </c>
      <c r="F1245" t="n">
        <v>24.12</v>
      </c>
      <c r="G1245" t="n">
        <v>96.48</v>
      </c>
      <c r="H1245" t="n">
        <v>1.35</v>
      </c>
      <c r="I1245" t="n">
        <v>15</v>
      </c>
      <c r="J1245" t="n">
        <v>231.05</v>
      </c>
      <c r="K1245" t="n">
        <v>55.27</v>
      </c>
      <c r="L1245" t="n">
        <v>17.5</v>
      </c>
      <c r="M1245" t="n">
        <v>13</v>
      </c>
      <c r="N1245" t="n">
        <v>53.28</v>
      </c>
      <c r="O1245" t="n">
        <v>28730.85</v>
      </c>
      <c r="P1245" t="n">
        <v>337.66</v>
      </c>
      <c r="Q1245" t="n">
        <v>452.57</v>
      </c>
      <c r="R1245" t="n">
        <v>75.12</v>
      </c>
      <c r="S1245" t="n">
        <v>57.64</v>
      </c>
      <c r="T1245" t="n">
        <v>6621.53</v>
      </c>
      <c r="U1245" t="n">
        <v>0.77</v>
      </c>
      <c r="V1245" t="n">
        <v>0.88</v>
      </c>
      <c r="W1245" t="n">
        <v>6.82</v>
      </c>
      <c r="X1245" t="n">
        <v>0.4</v>
      </c>
      <c r="Y1245" t="n">
        <v>1</v>
      </c>
      <c r="Z1245" t="n">
        <v>10</v>
      </c>
    </row>
    <row r="1246">
      <c r="A1246" t="n">
        <v>67</v>
      </c>
      <c r="B1246" t="n">
        <v>105</v>
      </c>
      <c r="C1246" t="inlineStr">
        <is>
          <t xml:space="preserve">CONCLUIDO	</t>
        </is>
      </c>
      <c r="D1246" t="n">
        <v>3.6616</v>
      </c>
      <c r="E1246" t="n">
        <v>27.31</v>
      </c>
      <c r="F1246" t="n">
        <v>24.14</v>
      </c>
      <c r="G1246" t="n">
        <v>96.55</v>
      </c>
      <c r="H1246" t="n">
        <v>1.36</v>
      </c>
      <c r="I1246" t="n">
        <v>15</v>
      </c>
      <c r="J1246" t="n">
        <v>231.48</v>
      </c>
      <c r="K1246" t="n">
        <v>55.27</v>
      </c>
      <c r="L1246" t="n">
        <v>17.75</v>
      </c>
      <c r="M1246" t="n">
        <v>13</v>
      </c>
      <c r="N1246" t="n">
        <v>53.46</v>
      </c>
      <c r="O1246" t="n">
        <v>28783.34</v>
      </c>
      <c r="P1246" t="n">
        <v>337.72</v>
      </c>
      <c r="Q1246" t="n">
        <v>452.61</v>
      </c>
      <c r="R1246" t="n">
        <v>75.73999999999999</v>
      </c>
      <c r="S1246" t="n">
        <v>57.64</v>
      </c>
      <c r="T1246" t="n">
        <v>6933.63</v>
      </c>
      <c r="U1246" t="n">
        <v>0.76</v>
      </c>
      <c r="V1246" t="n">
        <v>0.88</v>
      </c>
      <c r="W1246" t="n">
        <v>6.82</v>
      </c>
      <c r="X1246" t="n">
        <v>0.41</v>
      </c>
      <c r="Y1246" t="n">
        <v>1</v>
      </c>
      <c r="Z1246" t="n">
        <v>10</v>
      </c>
    </row>
    <row r="1247">
      <c r="A1247" t="n">
        <v>68</v>
      </c>
      <c r="B1247" t="n">
        <v>105</v>
      </c>
      <c r="C1247" t="inlineStr">
        <is>
          <t xml:space="preserve">CONCLUIDO	</t>
        </is>
      </c>
      <c r="D1247" t="n">
        <v>3.6632</v>
      </c>
      <c r="E1247" t="n">
        <v>27.3</v>
      </c>
      <c r="F1247" t="n">
        <v>24.13</v>
      </c>
      <c r="G1247" t="n">
        <v>96.5</v>
      </c>
      <c r="H1247" t="n">
        <v>1.38</v>
      </c>
      <c r="I1247" t="n">
        <v>15</v>
      </c>
      <c r="J1247" t="n">
        <v>231.91</v>
      </c>
      <c r="K1247" t="n">
        <v>55.27</v>
      </c>
      <c r="L1247" t="n">
        <v>18</v>
      </c>
      <c r="M1247" t="n">
        <v>13</v>
      </c>
      <c r="N1247" t="n">
        <v>53.63</v>
      </c>
      <c r="O1247" t="n">
        <v>28835.89</v>
      </c>
      <c r="P1247" t="n">
        <v>337.22</v>
      </c>
      <c r="Q1247" t="n">
        <v>452.58</v>
      </c>
      <c r="R1247" t="n">
        <v>75.33</v>
      </c>
      <c r="S1247" t="n">
        <v>57.64</v>
      </c>
      <c r="T1247" t="n">
        <v>6728.54</v>
      </c>
      <c r="U1247" t="n">
        <v>0.77</v>
      </c>
      <c r="V1247" t="n">
        <v>0.88</v>
      </c>
      <c r="W1247" t="n">
        <v>6.82</v>
      </c>
      <c r="X1247" t="n">
        <v>0.4</v>
      </c>
      <c r="Y1247" t="n">
        <v>1</v>
      </c>
      <c r="Z1247" t="n">
        <v>10</v>
      </c>
    </row>
    <row r="1248">
      <c r="A1248" t="n">
        <v>69</v>
      </c>
      <c r="B1248" t="n">
        <v>105</v>
      </c>
      <c r="C1248" t="inlineStr">
        <is>
          <t xml:space="preserve">CONCLUIDO	</t>
        </is>
      </c>
      <c r="D1248" t="n">
        <v>3.665</v>
      </c>
      <c r="E1248" t="n">
        <v>27.29</v>
      </c>
      <c r="F1248" t="n">
        <v>24.11</v>
      </c>
      <c r="G1248" t="n">
        <v>96.45</v>
      </c>
      <c r="H1248" t="n">
        <v>1.4</v>
      </c>
      <c r="I1248" t="n">
        <v>15</v>
      </c>
      <c r="J1248" t="n">
        <v>232.33</v>
      </c>
      <c r="K1248" t="n">
        <v>55.27</v>
      </c>
      <c r="L1248" t="n">
        <v>18.25</v>
      </c>
      <c r="M1248" t="n">
        <v>13</v>
      </c>
      <c r="N1248" t="n">
        <v>53.81</v>
      </c>
      <c r="O1248" t="n">
        <v>28888.51</v>
      </c>
      <c r="P1248" t="n">
        <v>336.87</v>
      </c>
      <c r="Q1248" t="n">
        <v>452.62</v>
      </c>
      <c r="R1248" t="n">
        <v>75.06</v>
      </c>
      <c r="S1248" t="n">
        <v>57.64</v>
      </c>
      <c r="T1248" t="n">
        <v>6592.84</v>
      </c>
      <c r="U1248" t="n">
        <v>0.77</v>
      </c>
      <c r="V1248" t="n">
        <v>0.88</v>
      </c>
      <c r="W1248" t="n">
        <v>6.82</v>
      </c>
      <c r="X1248" t="n">
        <v>0.39</v>
      </c>
      <c r="Y1248" t="n">
        <v>1</v>
      </c>
      <c r="Z1248" t="n">
        <v>10</v>
      </c>
    </row>
    <row r="1249">
      <c r="A1249" t="n">
        <v>70</v>
      </c>
      <c r="B1249" t="n">
        <v>105</v>
      </c>
      <c r="C1249" t="inlineStr">
        <is>
          <t xml:space="preserve">CONCLUIDO	</t>
        </is>
      </c>
      <c r="D1249" t="n">
        <v>3.6638</v>
      </c>
      <c r="E1249" t="n">
        <v>27.29</v>
      </c>
      <c r="F1249" t="n">
        <v>24.12</v>
      </c>
      <c r="G1249" t="n">
        <v>96.48</v>
      </c>
      <c r="H1249" t="n">
        <v>1.41</v>
      </c>
      <c r="I1249" t="n">
        <v>15</v>
      </c>
      <c r="J1249" t="n">
        <v>232.76</v>
      </c>
      <c r="K1249" t="n">
        <v>55.27</v>
      </c>
      <c r="L1249" t="n">
        <v>18.5</v>
      </c>
      <c r="M1249" t="n">
        <v>13</v>
      </c>
      <c r="N1249" t="n">
        <v>53.99</v>
      </c>
      <c r="O1249" t="n">
        <v>28941.18</v>
      </c>
      <c r="P1249" t="n">
        <v>336.72</v>
      </c>
      <c r="Q1249" t="n">
        <v>452.57</v>
      </c>
      <c r="R1249" t="n">
        <v>75.29000000000001</v>
      </c>
      <c r="S1249" t="n">
        <v>57.64</v>
      </c>
      <c r="T1249" t="n">
        <v>6706.77</v>
      </c>
      <c r="U1249" t="n">
        <v>0.77</v>
      </c>
      <c r="V1249" t="n">
        <v>0.88</v>
      </c>
      <c r="W1249" t="n">
        <v>6.82</v>
      </c>
      <c r="X1249" t="n">
        <v>0.4</v>
      </c>
      <c r="Y1249" t="n">
        <v>1</v>
      </c>
      <c r="Z1249" t="n">
        <v>10</v>
      </c>
    </row>
    <row r="1250">
      <c r="A1250" t="n">
        <v>71</v>
      </c>
      <c r="B1250" t="n">
        <v>105</v>
      </c>
      <c r="C1250" t="inlineStr">
        <is>
          <t xml:space="preserve">CONCLUIDO	</t>
        </is>
      </c>
      <c r="D1250" t="n">
        <v>3.6711</v>
      </c>
      <c r="E1250" t="n">
        <v>27.24</v>
      </c>
      <c r="F1250" t="n">
        <v>24.11</v>
      </c>
      <c r="G1250" t="n">
        <v>103.32</v>
      </c>
      <c r="H1250" t="n">
        <v>1.43</v>
      </c>
      <c r="I1250" t="n">
        <v>14</v>
      </c>
      <c r="J1250" t="n">
        <v>233.19</v>
      </c>
      <c r="K1250" t="n">
        <v>55.27</v>
      </c>
      <c r="L1250" t="n">
        <v>18.75</v>
      </c>
      <c r="M1250" t="n">
        <v>12</v>
      </c>
      <c r="N1250" t="n">
        <v>54.17</v>
      </c>
      <c r="O1250" t="n">
        <v>28993.92</v>
      </c>
      <c r="P1250" t="n">
        <v>337.18</v>
      </c>
      <c r="Q1250" t="n">
        <v>452.63</v>
      </c>
      <c r="R1250" t="n">
        <v>74.81</v>
      </c>
      <c r="S1250" t="n">
        <v>57.64</v>
      </c>
      <c r="T1250" t="n">
        <v>6473.09</v>
      </c>
      <c r="U1250" t="n">
        <v>0.77</v>
      </c>
      <c r="V1250" t="n">
        <v>0.88</v>
      </c>
      <c r="W1250" t="n">
        <v>6.82</v>
      </c>
      <c r="X1250" t="n">
        <v>0.38</v>
      </c>
      <c r="Y1250" t="n">
        <v>1</v>
      </c>
      <c r="Z1250" t="n">
        <v>10</v>
      </c>
    </row>
    <row r="1251">
      <c r="A1251" t="n">
        <v>72</v>
      </c>
      <c r="B1251" t="n">
        <v>105</v>
      </c>
      <c r="C1251" t="inlineStr">
        <is>
          <t xml:space="preserve">CONCLUIDO	</t>
        </is>
      </c>
      <c r="D1251" t="n">
        <v>3.6729</v>
      </c>
      <c r="E1251" t="n">
        <v>27.23</v>
      </c>
      <c r="F1251" t="n">
        <v>24.09</v>
      </c>
      <c r="G1251" t="n">
        <v>103.26</v>
      </c>
      <c r="H1251" t="n">
        <v>1.45</v>
      </c>
      <c r="I1251" t="n">
        <v>14</v>
      </c>
      <c r="J1251" t="n">
        <v>233.62</v>
      </c>
      <c r="K1251" t="n">
        <v>55.27</v>
      </c>
      <c r="L1251" t="n">
        <v>19</v>
      </c>
      <c r="M1251" t="n">
        <v>12</v>
      </c>
      <c r="N1251" t="n">
        <v>54.34</v>
      </c>
      <c r="O1251" t="n">
        <v>29046.73</v>
      </c>
      <c r="P1251" t="n">
        <v>336.81</v>
      </c>
      <c r="Q1251" t="n">
        <v>452.59</v>
      </c>
      <c r="R1251" t="n">
        <v>74.25</v>
      </c>
      <c r="S1251" t="n">
        <v>57.64</v>
      </c>
      <c r="T1251" t="n">
        <v>6195.39</v>
      </c>
      <c r="U1251" t="n">
        <v>0.78</v>
      </c>
      <c r="V1251" t="n">
        <v>0.88</v>
      </c>
      <c r="W1251" t="n">
        <v>6.82</v>
      </c>
      <c r="X1251" t="n">
        <v>0.37</v>
      </c>
      <c r="Y1251" t="n">
        <v>1</v>
      </c>
      <c r="Z1251" t="n">
        <v>10</v>
      </c>
    </row>
    <row r="1252">
      <c r="A1252" t="n">
        <v>73</v>
      </c>
      <c r="B1252" t="n">
        <v>105</v>
      </c>
      <c r="C1252" t="inlineStr">
        <is>
          <t xml:space="preserve">CONCLUIDO	</t>
        </is>
      </c>
      <c r="D1252" t="n">
        <v>3.6715</v>
      </c>
      <c r="E1252" t="n">
        <v>27.24</v>
      </c>
      <c r="F1252" t="n">
        <v>24.1</v>
      </c>
      <c r="G1252" t="n">
        <v>103.3</v>
      </c>
      <c r="H1252" t="n">
        <v>1.46</v>
      </c>
      <c r="I1252" t="n">
        <v>14</v>
      </c>
      <c r="J1252" t="n">
        <v>234.04</v>
      </c>
      <c r="K1252" t="n">
        <v>55.27</v>
      </c>
      <c r="L1252" t="n">
        <v>19.25</v>
      </c>
      <c r="M1252" t="n">
        <v>12</v>
      </c>
      <c r="N1252" t="n">
        <v>54.52</v>
      </c>
      <c r="O1252" t="n">
        <v>29099.59</v>
      </c>
      <c r="P1252" t="n">
        <v>336.44</v>
      </c>
      <c r="Q1252" t="n">
        <v>452.6</v>
      </c>
      <c r="R1252" t="n">
        <v>74.81</v>
      </c>
      <c r="S1252" t="n">
        <v>57.64</v>
      </c>
      <c r="T1252" t="n">
        <v>6473.54</v>
      </c>
      <c r="U1252" t="n">
        <v>0.77</v>
      </c>
      <c r="V1252" t="n">
        <v>0.88</v>
      </c>
      <c r="W1252" t="n">
        <v>6.82</v>
      </c>
      <c r="X1252" t="n">
        <v>0.38</v>
      </c>
      <c r="Y1252" t="n">
        <v>1</v>
      </c>
      <c r="Z1252" t="n">
        <v>10</v>
      </c>
    </row>
    <row r="1253">
      <c r="A1253" t="n">
        <v>74</v>
      </c>
      <c r="B1253" t="n">
        <v>105</v>
      </c>
      <c r="C1253" t="inlineStr">
        <is>
          <t xml:space="preserve">CONCLUIDO	</t>
        </is>
      </c>
      <c r="D1253" t="n">
        <v>3.6737</v>
      </c>
      <c r="E1253" t="n">
        <v>27.22</v>
      </c>
      <c r="F1253" t="n">
        <v>24.09</v>
      </c>
      <c r="G1253" t="n">
        <v>103.23</v>
      </c>
      <c r="H1253" t="n">
        <v>1.48</v>
      </c>
      <c r="I1253" t="n">
        <v>14</v>
      </c>
      <c r="J1253" t="n">
        <v>234.47</v>
      </c>
      <c r="K1253" t="n">
        <v>55.27</v>
      </c>
      <c r="L1253" t="n">
        <v>19.5</v>
      </c>
      <c r="M1253" t="n">
        <v>12</v>
      </c>
      <c r="N1253" t="n">
        <v>54.7</v>
      </c>
      <c r="O1253" t="n">
        <v>29152.52</v>
      </c>
      <c r="P1253" t="n">
        <v>335.9</v>
      </c>
      <c r="Q1253" t="n">
        <v>452.57</v>
      </c>
      <c r="R1253" t="n">
        <v>74.06</v>
      </c>
      <c r="S1253" t="n">
        <v>57.64</v>
      </c>
      <c r="T1253" t="n">
        <v>6099.69</v>
      </c>
      <c r="U1253" t="n">
        <v>0.78</v>
      </c>
      <c r="V1253" t="n">
        <v>0.88</v>
      </c>
      <c r="W1253" t="n">
        <v>6.82</v>
      </c>
      <c r="X1253" t="n">
        <v>0.36</v>
      </c>
      <c r="Y1253" t="n">
        <v>1</v>
      </c>
      <c r="Z1253" t="n">
        <v>10</v>
      </c>
    </row>
    <row r="1254">
      <c r="A1254" t="n">
        <v>75</v>
      </c>
      <c r="B1254" t="n">
        <v>105</v>
      </c>
      <c r="C1254" t="inlineStr">
        <is>
          <t xml:space="preserve">CONCLUIDO	</t>
        </is>
      </c>
      <c r="D1254" t="n">
        <v>3.6726</v>
      </c>
      <c r="E1254" t="n">
        <v>27.23</v>
      </c>
      <c r="F1254" t="n">
        <v>24.1</v>
      </c>
      <c r="G1254" t="n">
        <v>103.27</v>
      </c>
      <c r="H1254" t="n">
        <v>1.49</v>
      </c>
      <c r="I1254" t="n">
        <v>14</v>
      </c>
      <c r="J1254" t="n">
        <v>234.9</v>
      </c>
      <c r="K1254" t="n">
        <v>55.27</v>
      </c>
      <c r="L1254" t="n">
        <v>19.75</v>
      </c>
      <c r="M1254" t="n">
        <v>12</v>
      </c>
      <c r="N1254" t="n">
        <v>54.88</v>
      </c>
      <c r="O1254" t="n">
        <v>29205.51</v>
      </c>
      <c r="P1254" t="n">
        <v>335.03</v>
      </c>
      <c r="Q1254" t="n">
        <v>452.55</v>
      </c>
      <c r="R1254" t="n">
        <v>74.53</v>
      </c>
      <c r="S1254" t="n">
        <v>57.64</v>
      </c>
      <c r="T1254" t="n">
        <v>6334.02</v>
      </c>
      <c r="U1254" t="n">
        <v>0.77</v>
      </c>
      <c r="V1254" t="n">
        <v>0.88</v>
      </c>
      <c r="W1254" t="n">
        <v>6.82</v>
      </c>
      <c r="X1254" t="n">
        <v>0.37</v>
      </c>
      <c r="Y1254" t="n">
        <v>1</v>
      </c>
      <c r="Z1254" t="n">
        <v>10</v>
      </c>
    </row>
    <row r="1255">
      <c r="A1255" t="n">
        <v>76</v>
      </c>
      <c r="B1255" t="n">
        <v>105</v>
      </c>
      <c r="C1255" t="inlineStr">
        <is>
          <t xml:space="preserve">CONCLUIDO	</t>
        </is>
      </c>
      <c r="D1255" t="n">
        <v>3.6802</v>
      </c>
      <c r="E1255" t="n">
        <v>27.17</v>
      </c>
      <c r="F1255" t="n">
        <v>24.08</v>
      </c>
      <c r="G1255" t="n">
        <v>111.14</v>
      </c>
      <c r="H1255" t="n">
        <v>1.51</v>
      </c>
      <c r="I1255" t="n">
        <v>13</v>
      </c>
      <c r="J1255" t="n">
        <v>235.33</v>
      </c>
      <c r="K1255" t="n">
        <v>55.27</v>
      </c>
      <c r="L1255" t="n">
        <v>20</v>
      </c>
      <c r="M1255" t="n">
        <v>11</v>
      </c>
      <c r="N1255" t="n">
        <v>55.06</v>
      </c>
      <c r="O1255" t="n">
        <v>29258.57</v>
      </c>
      <c r="P1255" t="n">
        <v>334.49</v>
      </c>
      <c r="Q1255" t="n">
        <v>452.55</v>
      </c>
      <c r="R1255" t="n">
        <v>74.02</v>
      </c>
      <c r="S1255" t="n">
        <v>57.64</v>
      </c>
      <c r="T1255" t="n">
        <v>6084.2</v>
      </c>
      <c r="U1255" t="n">
        <v>0.78</v>
      </c>
      <c r="V1255" t="n">
        <v>0.88</v>
      </c>
      <c r="W1255" t="n">
        <v>6.82</v>
      </c>
      <c r="X1255" t="n">
        <v>0.36</v>
      </c>
      <c r="Y1255" t="n">
        <v>1</v>
      </c>
      <c r="Z1255" t="n">
        <v>10</v>
      </c>
    </row>
    <row r="1256">
      <c r="A1256" t="n">
        <v>77</v>
      </c>
      <c r="B1256" t="n">
        <v>105</v>
      </c>
      <c r="C1256" t="inlineStr">
        <is>
          <t xml:space="preserve">CONCLUIDO	</t>
        </is>
      </c>
      <c r="D1256" t="n">
        <v>3.6808</v>
      </c>
      <c r="E1256" t="n">
        <v>27.17</v>
      </c>
      <c r="F1256" t="n">
        <v>24.08</v>
      </c>
      <c r="G1256" t="n">
        <v>111.12</v>
      </c>
      <c r="H1256" t="n">
        <v>1.53</v>
      </c>
      <c r="I1256" t="n">
        <v>13</v>
      </c>
      <c r="J1256" t="n">
        <v>235.76</v>
      </c>
      <c r="K1256" t="n">
        <v>55.27</v>
      </c>
      <c r="L1256" t="n">
        <v>20.25</v>
      </c>
      <c r="M1256" t="n">
        <v>11</v>
      </c>
      <c r="N1256" t="n">
        <v>55.24</v>
      </c>
      <c r="O1256" t="n">
        <v>29311.69</v>
      </c>
      <c r="P1256" t="n">
        <v>335.15</v>
      </c>
      <c r="Q1256" t="n">
        <v>452.58</v>
      </c>
      <c r="R1256" t="n">
        <v>73.92</v>
      </c>
      <c r="S1256" t="n">
        <v>57.64</v>
      </c>
      <c r="T1256" t="n">
        <v>6031.11</v>
      </c>
      <c r="U1256" t="n">
        <v>0.78</v>
      </c>
      <c r="V1256" t="n">
        <v>0.88</v>
      </c>
      <c r="W1256" t="n">
        <v>6.81</v>
      </c>
      <c r="X1256" t="n">
        <v>0.35</v>
      </c>
      <c r="Y1256" t="n">
        <v>1</v>
      </c>
      <c r="Z1256" t="n">
        <v>10</v>
      </c>
    </row>
    <row r="1257">
      <c r="A1257" t="n">
        <v>78</v>
      </c>
      <c r="B1257" t="n">
        <v>105</v>
      </c>
      <c r="C1257" t="inlineStr">
        <is>
          <t xml:space="preserve">CONCLUIDO	</t>
        </is>
      </c>
      <c r="D1257" t="n">
        <v>3.6805</v>
      </c>
      <c r="E1257" t="n">
        <v>27.17</v>
      </c>
      <c r="F1257" t="n">
        <v>24.08</v>
      </c>
      <c r="G1257" t="n">
        <v>111.13</v>
      </c>
      <c r="H1257" t="n">
        <v>1.54</v>
      </c>
      <c r="I1257" t="n">
        <v>13</v>
      </c>
      <c r="J1257" t="n">
        <v>236.2</v>
      </c>
      <c r="K1257" t="n">
        <v>55.27</v>
      </c>
      <c r="L1257" t="n">
        <v>20.5</v>
      </c>
      <c r="M1257" t="n">
        <v>11</v>
      </c>
      <c r="N1257" t="n">
        <v>55.42</v>
      </c>
      <c r="O1257" t="n">
        <v>29364.87</v>
      </c>
      <c r="P1257" t="n">
        <v>335.59</v>
      </c>
      <c r="Q1257" t="n">
        <v>452.64</v>
      </c>
      <c r="R1257" t="n">
        <v>73.88</v>
      </c>
      <c r="S1257" t="n">
        <v>57.64</v>
      </c>
      <c r="T1257" t="n">
        <v>6015.39</v>
      </c>
      <c r="U1257" t="n">
        <v>0.78</v>
      </c>
      <c r="V1257" t="n">
        <v>0.88</v>
      </c>
      <c r="W1257" t="n">
        <v>6.82</v>
      </c>
      <c r="X1257" t="n">
        <v>0.35</v>
      </c>
      <c r="Y1257" t="n">
        <v>1</v>
      </c>
      <c r="Z1257" t="n">
        <v>10</v>
      </c>
    </row>
    <row r="1258">
      <c r="A1258" t="n">
        <v>79</v>
      </c>
      <c r="B1258" t="n">
        <v>105</v>
      </c>
      <c r="C1258" t="inlineStr">
        <is>
          <t xml:space="preserve">CONCLUIDO	</t>
        </is>
      </c>
      <c r="D1258" t="n">
        <v>3.6829</v>
      </c>
      <c r="E1258" t="n">
        <v>27.15</v>
      </c>
      <c r="F1258" t="n">
        <v>24.06</v>
      </c>
      <c r="G1258" t="n">
        <v>111.05</v>
      </c>
      <c r="H1258" t="n">
        <v>1.56</v>
      </c>
      <c r="I1258" t="n">
        <v>13</v>
      </c>
      <c r="J1258" t="n">
        <v>236.63</v>
      </c>
      <c r="K1258" t="n">
        <v>55.27</v>
      </c>
      <c r="L1258" t="n">
        <v>20.75</v>
      </c>
      <c r="M1258" t="n">
        <v>11</v>
      </c>
      <c r="N1258" t="n">
        <v>55.6</v>
      </c>
      <c r="O1258" t="n">
        <v>29418.12</v>
      </c>
      <c r="P1258" t="n">
        <v>335.72</v>
      </c>
      <c r="Q1258" t="n">
        <v>452.61</v>
      </c>
      <c r="R1258" t="n">
        <v>73.18000000000001</v>
      </c>
      <c r="S1258" t="n">
        <v>57.64</v>
      </c>
      <c r="T1258" t="n">
        <v>5662.87</v>
      </c>
      <c r="U1258" t="n">
        <v>0.79</v>
      </c>
      <c r="V1258" t="n">
        <v>0.88</v>
      </c>
      <c r="W1258" t="n">
        <v>6.82</v>
      </c>
      <c r="X1258" t="n">
        <v>0.34</v>
      </c>
      <c r="Y1258" t="n">
        <v>1</v>
      </c>
      <c r="Z1258" t="n">
        <v>10</v>
      </c>
    </row>
    <row r="1259">
      <c r="A1259" t="n">
        <v>80</v>
      </c>
      <c r="B1259" t="n">
        <v>105</v>
      </c>
      <c r="C1259" t="inlineStr">
        <is>
          <t xml:space="preserve">CONCLUIDO	</t>
        </is>
      </c>
      <c r="D1259" t="n">
        <v>3.6811</v>
      </c>
      <c r="E1259" t="n">
        <v>27.17</v>
      </c>
      <c r="F1259" t="n">
        <v>24.07</v>
      </c>
      <c r="G1259" t="n">
        <v>111.11</v>
      </c>
      <c r="H1259" t="n">
        <v>1.58</v>
      </c>
      <c r="I1259" t="n">
        <v>13</v>
      </c>
      <c r="J1259" t="n">
        <v>237.06</v>
      </c>
      <c r="K1259" t="n">
        <v>55.27</v>
      </c>
      <c r="L1259" t="n">
        <v>21</v>
      </c>
      <c r="M1259" t="n">
        <v>11</v>
      </c>
      <c r="N1259" t="n">
        <v>55.79</v>
      </c>
      <c r="O1259" t="n">
        <v>29471.44</v>
      </c>
      <c r="P1259" t="n">
        <v>335.58</v>
      </c>
      <c r="Q1259" t="n">
        <v>452.59</v>
      </c>
      <c r="R1259" t="n">
        <v>73.63</v>
      </c>
      <c r="S1259" t="n">
        <v>57.64</v>
      </c>
      <c r="T1259" t="n">
        <v>5886.41</v>
      </c>
      <c r="U1259" t="n">
        <v>0.78</v>
      </c>
      <c r="V1259" t="n">
        <v>0.88</v>
      </c>
      <c r="W1259" t="n">
        <v>6.82</v>
      </c>
      <c r="X1259" t="n">
        <v>0.35</v>
      </c>
      <c r="Y1259" t="n">
        <v>1</v>
      </c>
      <c r="Z1259" t="n">
        <v>10</v>
      </c>
    </row>
    <row r="1260">
      <c r="A1260" t="n">
        <v>81</v>
      </c>
      <c r="B1260" t="n">
        <v>105</v>
      </c>
      <c r="C1260" t="inlineStr">
        <is>
          <t xml:space="preserve">CONCLUIDO	</t>
        </is>
      </c>
      <c r="D1260" t="n">
        <v>3.6832</v>
      </c>
      <c r="E1260" t="n">
        <v>27.15</v>
      </c>
      <c r="F1260" t="n">
        <v>24.06</v>
      </c>
      <c r="G1260" t="n">
        <v>111.04</v>
      </c>
      <c r="H1260" t="n">
        <v>1.59</v>
      </c>
      <c r="I1260" t="n">
        <v>13</v>
      </c>
      <c r="J1260" t="n">
        <v>237.49</v>
      </c>
      <c r="K1260" t="n">
        <v>55.27</v>
      </c>
      <c r="L1260" t="n">
        <v>21.25</v>
      </c>
      <c r="M1260" t="n">
        <v>11</v>
      </c>
      <c r="N1260" t="n">
        <v>55.97</v>
      </c>
      <c r="O1260" t="n">
        <v>29524.81</v>
      </c>
      <c r="P1260" t="n">
        <v>334.67</v>
      </c>
      <c r="Q1260" t="n">
        <v>452.56</v>
      </c>
      <c r="R1260" t="n">
        <v>73.23</v>
      </c>
      <c r="S1260" t="n">
        <v>57.64</v>
      </c>
      <c r="T1260" t="n">
        <v>5690.06</v>
      </c>
      <c r="U1260" t="n">
        <v>0.79</v>
      </c>
      <c r="V1260" t="n">
        <v>0.88</v>
      </c>
      <c r="W1260" t="n">
        <v>6.81</v>
      </c>
      <c r="X1260" t="n">
        <v>0.33</v>
      </c>
      <c r="Y1260" t="n">
        <v>1</v>
      </c>
      <c r="Z1260" t="n">
        <v>10</v>
      </c>
    </row>
    <row r="1261">
      <c r="A1261" t="n">
        <v>82</v>
      </c>
      <c r="B1261" t="n">
        <v>105</v>
      </c>
      <c r="C1261" t="inlineStr">
        <is>
          <t xml:space="preserve">CONCLUIDO	</t>
        </is>
      </c>
      <c r="D1261" t="n">
        <v>3.6811</v>
      </c>
      <c r="E1261" t="n">
        <v>27.17</v>
      </c>
      <c r="F1261" t="n">
        <v>24.07</v>
      </c>
      <c r="G1261" t="n">
        <v>111.11</v>
      </c>
      <c r="H1261" t="n">
        <v>1.61</v>
      </c>
      <c r="I1261" t="n">
        <v>13</v>
      </c>
      <c r="J1261" t="n">
        <v>237.93</v>
      </c>
      <c r="K1261" t="n">
        <v>55.27</v>
      </c>
      <c r="L1261" t="n">
        <v>21.5</v>
      </c>
      <c r="M1261" t="n">
        <v>11</v>
      </c>
      <c r="N1261" t="n">
        <v>56.15</v>
      </c>
      <c r="O1261" t="n">
        <v>29578.26</v>
      </c>
      <c r="P1261" t="n">
        <v>334.14</v>
      </c>
      <c r="Q1261" t="n">
        <v>452.58</v>
      </c>
      <c r="R1261" t="n">
        <v>73.84</v>
      </c>
      <c r="S1261" t="n">
        <v>57.64</v>
      </c>
      <c r="T1261" t="n">
        <v>5994.09</v>
      </c>
      <c r="U1261" t="n">
        <v>0.78</v>
      </c>
      <c r="V1261" t="n">
        <v>0.88</v>
      </c>
      <c r="W1261" t="n">
        <v>6.81</v>
      </c>
      <c r="X1261" t="n">
        <v>0.35</v>
      </c>
      <c r="Y1261" t="n">
        <v>1</v>
      </c>
      <c r="Z1261" t="n">
        <v>10</v>
      </c>
    </row>
    <row r="1262">
      <c r="A1262" t="n">
        <v>83</v>
      </c>
      <c r="B1262" t="n">
        <v>105</v>
      </c>
      <c r="C1262" t="inlineStr">
        <is>
          <t xml:space="preserve">CONCLUIDO	</t>
        </is>
      </c>
      <c r="D1262" t="n">
        <v>3.6937</v>
      </c>
      <c r="E1262" t="n">
        <v>27.07</v>
      </c>
      <c r="F1262" t="n">
        <v>24.02</v>
      </c>
      <c r="G1262" t="n">
        <v>120.11</v>
      </c>
      <c r="H1262" t="n">
        <v>1.62</v>
      </c>
      <c r="I1262" t="n">
        <v>12</v>
      </c>
      <c r="J1262" t="n">
        <v>238.36</v>
      </c>
      <c r="K1262" t="n">
        <v>55.27</v>
      </c>
      <c r="L1262" t="n">
        <v>21.75</v>
      </c>
      <c r="M1262" t="n">
        <v>10</v>
      </c>
      <c r="N1262" t="n">
        <v>56.34</v>
      </c>
      <c r="O1262" t="n">
        <v>29631.77</v>
      </c>
      <c r="P1262" t="n">
        <v>332.77</v>
      </c>
      <c r="Q1262" t="n">
        <v>452.55</v>
      </c>
      <c r="R1262" t="n">
        <v>72.03</v>
      </c>
      <c r="S1262" t="n">
        <v>57.64</v>
      </c>
      <c r="T1262" t="n">
        <v>5090.99</v>
      </c>
      <c r="U1262" t="n">
        <v>0.8</v>
      </c>
      <c r="V1262" t="n">
        <v>0.88</v>
      </c>
      <c r="W1262" t="n">
        <v>6.81</v>
      </c>
      <c r="X1262" t="n">
        <v>0.3</v>
      </c>
      <c r="Y1262" t="n">
        <v>1</v>
      </c>
      <c r="Z1262" t="n">
        <v>10</v>
      </c>
    </row>
    <row r="1263">
      <c r="A1263" t="n">
        <v>84</v>
      </c>
      <c r="B1263" t="n">
        <v>105</v>
      </c>
      <c r="C1263" t="inlineStr">
        <is>
          <t xml:space="preserve">CONCLUIDO	</t>
        </is>
      </c>
      <c r="D1263" t="n">
        <v>3.6916</v>
      </c>
      <c r="E1263" t="n">
        <v>27.09</v>
      </c>
      <c r="F1263" t="n">
        <v>24.04</v>
      </c>
      <c r="G1263" t="n">
        <v>120.18</v>
      </c>
      <c r="H1263" t="n">
        <v>1.64</v>
      </c>
      <c r="I1263" t="n">
        <v>12</v>
      </c>
      <c r="J1263" t="n">
        <v>238.79</v>
      </c>
      <c r="K1263" t="n">
        <v>55.27</v>
      </c>
      <c r="L1263" t="n">
        <v>22</v>
      </c>
      <c r="M1263" t="n">
        <v>10</v>
      </c>
      <c r="N1263" t="n">
        <v>56.52</v>
      </c>
      <c r="O1263" t="n">
        <v>29685.34</v>
      </c>
      <c r="P1263" t="n">
        <v>333.21</v>
      </c>
      <c r="Q1263" t="n">
        <v>452.6</v>
      </c>
      <c r="R1263" t="n">
        <v>72.23</v>
      </c>
      <c r="S1263" t="n">
        <v>57.64</v>
      </c>
      <c r="T1263" t="n">
        <v>5195.36</v>
      </c>
      <c r="U1263" t="n">
        <v>0.8</v>
      </c>
      <c r="V1263" t="n">
        <v>0.88</v>
      </c>
      <c r="W1263" t="n">
        <v>6.82</v>
      </c>
      <c r="X1263" t="n">
        <v>0.31</v>
      </c>
      <c r="Y1263" t="n">
        <v>1</v>
      </c>
      <c r="Z1263" t="n">
        <v>10</v>
      </c>
    </row>
    <row r="1264">
      <c r="A1264" t="n">
        <v>85</v>
      </c>
      <c r="B1264" t="n">
        <v>105</v>
      </c>
      <c r="C1264" t="inlineStr">
        <is>
          <t xml:space="preserve">CONCLUIDO	</t>
        </is>
      </c>
      <c r="D1264" t="n">
        <v>3.693</v>
      </c>
      <c r="E1264" t="n">
        <v>27.08</v>
      </c>
      <c r="F1264" t="n">
        <v>24.03</v>
      </c>
      <c r="G1264" t="n">
        <v>120.14</v>
      </c>
      <c r="H1264" t="n">
        <v>1.65</v>
      </c>
      <c r="I1264" t="n">
        <v>12</v>
      </c>
      <c r="J1264" t="n">
        <v>239.23</v>
      </c>
      <c r="K1264" t="n">
        <v>55.27</v>
      </c>
      <c r="L1264" t="n">
        <v>22.25</v>
      </c>
      <c r="M1264" t="n">
        <v>10</v>
      </c>
      <c r="N1264" t="n">
        <v>56.71</v>
      </c>
      <c r="O1264" t="n">
        <v>29738.98</v>
      </c>
      <c r="P1264" t="n">
        <v>333.44</v>
      </c>
      <c r="Q1264" t="n">
        <v>452.61</v>
      </c>
      <c r="R1264" t="n">
        <v>72.12</v>
      </c>
      <c r="S1264" t="n">
        <v>57.64</v>
      </c>
      <c r="T1264" t="n">
        <v>5135.73</v>
      </c>
      <c r="U1264" t="n">
        <v>0.8</v>
      </c>
      <c r="V1264" t="n">
        <v>0.88</v>
      </c>
      <c r="W1264" t="n">
        <v>6.81</v>
      </c>
      <c r="X1264" t="n">
        <v>0.3</v>
      </c>
      <c r="Y1264" t="n">
        <v>1</v>
      </c>
      <c r="Z1264" t="n">
        <v>10</v>
      </c>
    </row>
    <row r="1265">
      <c r="A1265" t="n">
        <v>86</v>
      </c>
      <c r="B1265" t="n">
        <v>105</v>
      </c>
      <c r="C1265" t="inlineStr">
        <is>
          <t xml:space="preserve">CONCLUIDO	</t>
        </is>
      </c>
      <c r="D1265" t="n">
        <v>3.6925</v>
      </c>
      <c r="E1265" t="n">
        <v>27.08</v>
      </c>
      <c r="F1265" t="n">
        <v>24.03</v>
      </c>
      <c r="G1265" t="n">
        <v>120.15</v>
      </c>
      <c r="H1265" t="n">
        <v>1.67</v>
      </c>
      <c r="I1265" t="n">
        <v>12</v>
      </c>
      <c r="J1265" t="n">
        <v>239.66</v>
      </c>
      <c r="K1265" t="n">
        <v>55.27</v>
      </c>
      <c r="L1265" t="n">
        <v>22.5</v>
      </c>
      <c r="M1265" t="n">
        <v>10</v>
      </c>
      <c r="N1265" t="n">
        <v>56.89</v>
      </c>
      <c r="O1265" t="n">
        <v>29792.69</v>
      </c>
      <c r="P1265" t="n">
        <v>333.44</v>
      </c>
      <c r="Q1265" t="n">
        <v>452.56</v>
      </c>
      <c r="R1265" t="n">
        <v>72.37</v>
      </c>
      <c r="S1265" t="n">
        <v>57.64</v>
      </c>
      <c r="T1265" t="n">
        <v>5260.52</v>
      </c>
      <c r="U1265" t="n">
        <v>0.8</v>
      </c>
      <c r="V1265" t="n">
        <v>0.88</v>
      </c>
      <c r="W1265" t="n">
        <v>6.81</v>
      </c>
      <c r="X1265" t="n">
        <v>0.31</v>
      </c>
      <c r="Y1265" t="n">
        <v>1</v>
      </c>
      <c r="Z1265" t="n">
        <v>10</v>
      </c>
    </row>
    <row r="1266">
      <c r="A1266" t="n">
        <v>87</v>
      </c>
      <c r="B1266" t="n">
        <v>105</v>
      </c>
      <c r="C1266" t="inlineStr">
        <is>
          <t xml:space="preserve">CONCLUIDO	</t>
        </is>
      </c>
      <c r="D1266" t="n">
        <v>3.691</v>
      </c>
      <c r="E1266" t="n">
        <v>27.09</v>
      </c>
      <c r="F1266" t="n">
        <v>24.04</v>
      </c>
      <c r="G1266" t="n">
        <v>120.21</v>
      </c>
      <c r="H1266" t="n">
        <v>1.69</v>
      </c>
      <c r="I1266" t="n">
        <v>12</v>
      </c>
      <c r="J1266" t="n">
        <v>240.1</v>
      </c>
      <c r="K1266" t="n">
        <v>55.27</v>
      </c>
      <c r="L1266" t="n">
        <v>22.75</v>
      </c>
      <c r="M1266" t="n">
        <v>10</v>
      </c>
      <c r="N1266" t="n">
        <v>57.08</v>
      </c>
      <c r="O1266" t="n">
        <v>29846.46</v>
      </c>
      <c r="P1266" t="n">
        <v>333.58</v>
      </c>
      <c r="Q1266" t="n">
        <v>452.6</v>
      </c>
      <c r="R1266" t="n">
        <v>72.48</v>
      </c>
      <c r="S1266" t="n">
        <v>57.64</v>
      </c>
      <c r="T1266" t="n">
        <v>5317.24</v>
      </c>
      <c r="U1266" t="n">
        <v>0.8</v>
      </c>
      <c r="V1266" t="n">
        <v>0.88</v>
      </c>
      <c r="W1266" t="n">
        <v>6.82</v>
      </c>
      <c r="X1266" t="n">
        <v>0.32</v>
      </c>
      <c r="Y1266" t="n">
        <v>1</v>
      </c>
      <c r="Z1266" t="n">
        <v>10</v>
      </c>
    </row>
    <row r="1267">
      <c r="A1267" t="n">
        <v>88</v>
      </c>
      <c r="B1267" t="n">
        <v>105</v>
      </c>
      <c r="C1267" t="inlineStr">
        <is>
          <t xml:space="preserve">CONCLUIDO	</t>
        </is>
      </c>
      <c r="D1267" t="n">
        <v>3.6916</v>
      </c>
      <c r="E1267" t="n">
        <v>27.09</v>
      </c>
      <c r="F1267" t="n">
        <v>24.04</v>
      </c>
      <c r="G1267" t="n">
        <v>120.19</v>
      </c>
      <c r="H1267" t="n">
        <v>1.7</v>
      </c>
      <c r="I1267" t="n">
        <v>12</v>
      </c>
      <c r="J1267" t="n">
        <v>240.54</v>
      </c>
      <c r="K1267" t="n">
        <v>55.27</v>
      </c>
      <c r="L1267" t="n">
        <v>23</v>
      </c>
      <c r="M1267" t="n">
        <v>10</v>
      </c>
      <c r="N1267" t="n">
        <v>57.26</v>
      </c>
      <c r="O1267" t="n">
        <v>29900.43</v>
      </c>
      <c r="P1267" t="n">
        <v>333.47</v>
      </c>
      <c r="Q1267" t="n">
        <v>452.57</v>
      </c>
      <c r="R1267" t="n">
        <v>72.54000000000001</v>
      </c>
      <c r="S1267" t="n">
        <v>57.64</v>
      </c>
      <c r="T1267" t="n">
        <v>5350.2</v>
      </c>
      <c r="U1267" t="n">
        <v>0.79</v>
      </c>
      <c r="V1267" t="n">
        <v>0.88</v>
      </c>
      <c r="W1267" t="n">
        <v>6.81</v>
      </c>
      <c r="X1267" t="n">
        <v>0.31</v>
      </c>
      <c r="Y1267" t="n">
        <v>1</v>
      </c>
      <c r="Z1267" t="n">
        <v>10</v>
      </c>
    </row>
    <row r="1268">
      <c r="A1268" t="n">
        <v>89</v>
      </c>
      <c r="B1268" t="n">
        <v>105</v>
      </c>
      <c r="C1268" t="inlineStr">
        <is>
          <t xml:space="preserve">CONCLUIDO	</t>
        </is>
      </c>
      <c r="D1268" t="n">
        <v>3.6903</v>
      </c>
      <c r="E1268" t="n">
        <v>27.1</v>
      </c>
      <c r="F1268" t="n">
        <v>24.05</v>
      </c>
      <c r="G1268" t="n">
        <v>120.23</v>
      </c>
      <c r="H1268" t="n">
        <v>1.72</v>
      </c>
      <c r="I1268" t="n">
        <v>12</v>
      </c>
      <c r="J1268" t="n">
        <v>240.97</v>
      </c>
      <c r="K1268" t="n">
        <v>55.27</v>
      </c>
      <c r="L1268" t="n">
        <v>23.25</v>
      </c>
      <c r="M1268" t="n">
        <v>10</v>
      </c>
      <c r="N1268" t="n">
        <v>57.45</v>
      </c>
      <c r="O1268" t="n">
        <v>29954.34</v>
      </c>
      <c r="P1268" t="n">
        <v>332.97</v>
      </c>
      <c r="Q1268" t="n">
        <v>452.58</v>
      </c>
      <c r="R1268" t="n">
        <v>73</v>
      </c>
      <c r="S1268" t="n">
        <v>57.64</v>
      </c>
      <c r="T1268" t="n">
        <v>5579.49</v>
      </c>
      <c r="U1268" t="n">
        <v>0.79</v>
      </c>
      <c r="V1268" t="n">
        <v>0.88</v>
      </c>
      <c r="W1268" t="n">
        <v>6.81</v>
      </c>
      <c r="X1268" t="n">
        <v>0.32</v>
      </c>
      <c r="Y1268" t="n">
        <v>1</v>
      </c>
      <c r="Z1268" t="n">
        <v>10</v>
      </c>
    </row>
    <row r="1269">
      <c r="A1269" t="n">
        <v>90</v>
      </c>
      <c r="B1269" t="n">
        <v>105</v>
      </c>
      <c r="C1269" t="inlineStr">
        <is>
          <t xml:space="preserve">CONCLUIDO	</t>
        </is>
      </c>
      <c r="D1269" t="n">
        <v>3.6921</v>
      </c>
      <c r="E1269" t="n">
        <v>27.08</v>
      </c>
      <c r="F1269" t="n">
        <v>24.03</v>
      </c>
      <c r="G1269" t="n">
        <v>120.17</v>
      </c>
      <c r="H1269" t="n">
        <v>1.73</v>
      </c>
      <c r="I1269" t="n">
        <v>12</v>
      </c>
      <c r="J1269" t="n">
        <v>241.41</v>
      </c>
      <c r="K1269" t="n">
        <v>55.27</v>
      </c>
      <c r="L1269" t="n">
        <v>23.5</v>
      </c>
      <c r="M1269" t="n">
        <v>10</v>
      </c>
      <c r="N1269" t="n">
        <v>57.64</v>
      </c>
      <c r="O1269" t="n">
        <v>30008.32</v>
      </c>
      <c r="P1269" t="n">
        <v>331.93</v>
      </c>
      <c r="Q1269" t="n">
        <v>452.59</v>
      </c>
      <c r="R1269" t="n">
        <v>72.45</v>
      </c>
      <c r="S1269" t="n">
        <v>57.64</v>
      </c>
      <c r="T1269" t="n">
        <v>5304.05</v>
      </c>
      <c r="U1269" t="n">
        <v>0.8</v>
      </c>
      <c r="V1269" t="n">
        <v>0.88</v>
      </c>
      <c r="W1269" t="n">
        <v>6.81</v>
      </c>
      <c r="X1269" t="n">
        <v>0.31</v>
      </c>
      <c r="Y1269" t="n">
        <v>1</v>
      </c>
      <c r="Z1269" t="n">
        <v>10</v>
      </c>
    </row>
    <row r="1270">
      <c r="A1270" t="n">
        <v>91</v>
      </c>
      <c r="B1270" t="n">
        <v>105</v>
      </c>
      <c r="C1270" t="inlineStr">
        <is>
          <t xml:space="preserve">CONCLUIDO	</t>
        </is>
      </c>
      <c r="D1270" t="n">
        <v>3.7005</v>
      </c>
      <c r="E1270" t="n">
        <v>27.02</v>
      </c>
      <c r="F1270" t="n">
        <v>24.01</v>
      </c>
      <c r="G1270" t="n">
        <v>130.98</v>
      </c>
      <c r="H1270" t="n">
        <v>1.75</v>
      </c>
      <c r="I1270" t="n">
        <v>11</v>
      </c>
      <c r="J1270" t="n">
        <v>241.85</v>
      </c>
      <c r="K1270" t="n">
        <v>55.27</v>
      </c>
      <c r="L1270" t="n">
        <v>23.75</v>
      </c>
      <c r="M1270" t="n">
        <v>9</v>
      </c>
      <c r="N1270" t="n">
        <v>57.83</v>
      </c>
      <c r="O1270" t="n">
        <v>30062.36</v>
      </c>
      <c r="P1270" t="n">
        <v>331.39</v>
      </c>
      <c r="Q1270" t="n">
        <v>452.57</v>
      </c>
      <c r="R1270" t="n">
        <v>71.81999999999999</v>
      </c>
      <c r="S1270" t="n">
        <v>57.64</v>
      </c>
      <c r="T1270" t="n">
        <v>4990.6</v>
      </c>
      <c r="U1270" t="n">
        <v>0.8</v>
      </c>
      <c r="V1270" t="n">
        <v>0.88</v>
      </c>
      <c r="W1270" t="n">
        <v>6.81</v>
      </c>
      <c r="X1270" t="n">
        <v>0.29</v>
      </c>
      <c r="Y1270" t="n">
        <v>1</v>
      </c>
      <c r="Z1270" t="n">
        <v>10</v>
      </c>
    </row>
    <row r="1271">
      <c r="A1271" t="n">
        <v>92</v>
      </c>
      <c r="B1271" t="n">
        <v>105</v>
      </c>
      <c r="C1271" t="inlineStr">
        <is>
          <t xml:space="preserve">CONCLUIDO	</t>
        </is>
      </c>
      <c r="D1271" t="n">
        <v>3.7025</v>
      </c>
      <c r="E1271" t="n">
        <v>27.01</v>
      </c>
      <c r="F1271" t="n">
        <v>24</v>
      </c>
      <c r="G1271" t="n">
        <v>130.9</v>
      </c>
      <c r="H1271" t="n">
        <v>1.76</v>
      </c>
      <c r="I1271" t="n">
        <v>11</v>
      </c>
      <c r="J1271" t="n">
        <v>242.29</v>
      </c>
      <c r="K1271" t="n">
        <v>55.27</v>
      </c>
      <c r="L1271" t="n">
        <v>24</v>
      </c>
      <c r="M1271" t="n">
        <v>9</v>
      </c>
      <c r="N1271" t="n">
        <v>58.02</v>
      </c>
      <c r="O1271" t="n">
        <v>30116.47</v>
      </c>
      <c r="P1271" t="n">
        <v>331.34</v>
      </c>
      <c r="Q1271" t="n">
        <v>452.59</v>
      </c>
      <c r="R1271" t="n">
        <v>71.23999999999999</v>
      </c>
      <c r="S1271" t="n">
        <v>57.64</v>
      </c>
      <c r="T1271" t="n">
        <v>4703.72</v>
      </c>
      <c r="U1271" t="n">
        <v>0.8100000000000001</v>
      </c>
      <c r="V1271" t="n">
        <v>0.88</v>
      </c>
      <c r="W1271" t="n">
        <v>6.81</v>
      </c>
      <c r="X1271" t="n">
        <v>0.27</v>
      </c>
      <c r="Y1271" t="n">
        <v>1</v>
      </c>
      <c r="Z1271" t="n">
        <v>10</v>
      </c>
    </row>
    <row r="1272">
      <c r="A1272" t="n">
        <v>93</v>
      </c>
      <c r="B1272" t="n">
        <v>105</v>
      </c>
      <c r="C1272" t="inlineStr">
        <is>
          <t xml:space="preserve">CONCLUIDO	</t>
        </is>
      </c>
      <c r="D1272" t="n">
        <v>3.7021</v>
      </c>
      <c r="E1272" t="n">
        <v>27.01</v>
      </c>
      <c r="F1272" t="n">
        <v>24</v>
      </c>
      <c r="G1272" t="n">
        <v>130.92</v>
      </c>
      <c r="H1272" t="n">
        <v>1.78</v>
      </c>
      <c r="I1272" t="n">
        <v>11</v>
      </c>
      <c r="J1272" t="n">
        <v>242.73</v>
      </c>
      <c r="K1272" t="n">
        <v>55.27</v>
      </c>
      <c r="L1272" t="n">
        <v>24.25</v>
      </c>
      <c r="M1272" t="n">
        <v>9</v>
      </c>
      <c r="N1272" t="n">
        <v>58.21</v>
      </c>
      <c r="O1272" t="n">
        <v>30170.65</v>
      </c>
      <c r="P1272" t="n">
        <v>331.64</v>
      </c>
      <c r="Q1272" t="n">
        <v>452.55</v>
      </c>
      <c r="R1272" t="n">
        <v>71.38</v>
      </c>
      <c r="S1272" t="n">
        <v>57.64</v>
      </c>
      <c r="T1272" t="n">
        <v>4774.51</v>
      </c>
      <c r="U1272" t="n">
        <v>0.8100000000000001</v>
      </c>
      <c r="V1272" t="n">
        <v>0.88</v>
      </c>
      <c r="W1272" t="n">
        <v>6.81</v>
      </c>
      <c r="X1272" t="n">
        <v>0.28</v>
      </c>
      <c r="Y1272" t="n">
        <v>1</v>
      </c>
      <c r="Z1272" t="n">
        <v>10</v>
      </c>
    </row>
    <row r="1273">
      <c r="A1273" t="n">
        <v>94</v>
      </c>
      <c r="B1273" t="n">
        <v>105</v>
      </c>
      <c r="C1273" t="inlineStr">
        <is>
          <t xml:space="preserve">CONCLUIDO	</t>
        </is>
      </c>
      <c r="D1273" t="n">
        <v>3.7013</v>
      </c>
      <c r="E1273" t="n">
        <v>27.02</v>
      </c>
      <c r="F1273" t="n">
        <v>24.01</v>
      </c>
      <c r="G1273" t="n">
        <v>130.95</v>
      </c>
      <c r="H1273" t="n">
        <v>1.79</v>
      </c>
      <c r="I1273" t="n">
        <v>11</v>
      </c>
      <c r="J1273" t="n">
        <v>243.17</v>
      </c>
      <c r="K1273" t="n">
        <v>55.27</v>
      </c>
      <c r="L1273" t="n">
        <v>24.5</v>
      </c>
      <c r="M1273" t="n">
        <v>9</v>
      </c>
      <c r="N1273" t="n">
        <v>58.4</v>
      </c>
      <c r="O1273" t="n">
        <v>30224.9</v>
      </c>
      <c r="P1273" t="n">
        <v>331.89</v>
      </c>
      <c r="Q1273" t="n">
        <v>452.58</v>
      </c>
      <c r="R1273" t="n">
        <v>71.56</v>
      </c>
      <c r="S1273" t="n">
        <v>57.64</v>
      </c>
      <c r="T1273" t="n">
        <v>4860.49</v>
      </c>
      <c r="U1273" t="n">
        <v>0.8100000000000001</v>
      </c>
      <c r="V1273" t="n">
        <v>0.88</v>
      </c>
      <c r="W1273" t="n">
        <v>6.81</v>
      </c>
      <c r="X1273" t="n">
        <v>0.28</v>
      </c>
      <c r="Y1273" t="n">
        <v>1</v>
      </c>
      <c r="Z1273" t="n">
        <v>10</v>
      </c>
    </row>
    <row r="1274">
      <c r="A1274" t="n">
        <v>95</v>
      </c>
      <c r="B1274" t="n">
        <v>105</v>
      </c>
      <c r="C1274" t="inlineStr">
        <is>
          <t xml:space="preserve">CONCLUIDO	</t>
        </is>
      </c>
      <c r="D1274" t="n">
        <v>3.7004</v>
      </c>
      <c r="E1274" t="n">
        <v>27.02</v>
      </c>
      <c r="F1274" t="n">
        <v>24.01</v>
      </c>
      <c r="G1274" t="n">
        <v>130.98</v>
      </c>
      <c r="H1274" t="n">
        <v>1.81</v>
      </c>
      <c r="I1274" t="n">
        <v>11</v>
      </c>
      <c r="J1274" t="n">
        <v>243.61</v>
      </c>
      <c r="K1274" t="n">
        <v>55.27</v>
      </c>
      <c r="L1274" t="n">
        <v>24.75</v>
      </c>
      <c r="M1274" t="n">
        <v>9</v>
      </c>
      <c r="N1274" t="n">
        <v>58.59</v>
      </c>
      <c r="O1274" t="n">
        <v>30279.22</v>
      </c>
      <c r="P1274" t="n">
        <v>332.13</v>
      </c>
      <c r="Q1274" t="n">
        <v>452.55</v>
      </c>
      <c r="R1274" t="n">
        <v>71.73999999999999</v>
      </c>
      <c r="S1274" t="n">
        <v>57.64</v>
      </c>
      <c r="T1274" t="n">
        <v>4952.86</v>
      </c>
      <c r="U1274" t="n">
        <v>0.8</v>
      </c>
      <c r="V1274" t="n">
        <v>0.88</v>
      </c>
      <c r="W1274" t="n">
        <v>6.81</v>
      </c>
      <c r="X1274" t="n">
        <v>0.29</v>
      </c>
      <c r="Y1274" t="n">
        <v>1</v>
      </c>
      <c r="Z1274" t="n">
        <v>10</v>
      </c>
    </row>
    <row r="1275">
      <c r="A1275" t="n">
        <v>96</v>
      </c>
      <c r="B1275" t="n">
        <v>105</v>
      </c>
      <c r="C1275" t="inlineStr">
        <is>
          <t xml:space="preserve">CONCLUIDO	</t>
        </is>
      </c>
      <c r="D1275" t="n">
        <v>3.702</v>
      </c>
      <c r="E1275" t="n">
        <v>27.01</v>
      </c>
      <c r="F1275" t="n">
        <v>24</v>
      </c>
      <c r="G1275" t="n">
        <v>130.92</v>
      </c>
      <c r="H1275" t="n">
        <v>1.82</v>
      </c>
      <c r="I1275" t="n">
        <v>11</v>
      </c>
      <c r="J1275" t="n">
        <v>244.05</v>
      </c>
      <c r="K1275" t="n">
        <v>55.27</v>
      </c>
      <c r="L1275" t="n">
        <v>25</v>
      </c>
      <c r="M1275" t="n">
        <v>9</v>
      </c>
      <c r="N1275" t="n">
        <v>58.78</v>
      </c>
      <c r="O1275" t="n">
        <v>30333.61</v>
      </c>
      <c r="P1275" t="n">
        <v>331.66</v>
      </c>
      <c r="Q1275" t="n">
        <v>452.56</v>
      </c>
      <c r="R1275" t="n">
        <v>71.39</v>
      </c>
      <c r="S1275" t="n">
        <v>57.64</v>
      </c>
      <c r="T1275" t="n">
        <v>4777.61</v>
      </c>
      <c r="U1275" t="n">
        <v>0.8100000000000001</v>
      </c>
      <c r="V1275" t="n">
        <v>0.88</v>
      </c>
      <c r="W1275" t="n">
        <v>6.81</v>
      </c>
      <c r="X1275" t="n">
        <v>0.28</v>
      </c>
      <c r="Y1275" t="n">
        <v>1</v>
      </c>
      <c r="Z1275" t="n">
        <v>10</v>
      </c>
    </row>
    <row r="1276">
      <c r="A1276" t="n">
        <v>97</v>
      </c>
      <c r="B1276" t="n">
        <v>105</v>
      </c>
      <c r="C1276" t="inlineStr">
        <is>
          <t xml:space="preserve">CONCLUIDO	</t>
        </is>
      </c>
      <c r="D1276" t="n">
        <v>3.7004</v>
      </c>
      <c r="E1276" t="n">
        <v>27.02</v>
      </c>
      <c r="F1276" t="n">
        <v>24.01</v>
      </c>
      <c r="G1276" t="n">
        <v>130.98</v>
      </c>
      <c r="H1276" t="n">
        <v>1.84</v>
      </c>
      <c r="I1276" t="n">
        <v>11</v>
      </c>
      <c r="J1276" t="n">
        <v>244.49</v>
      </c>
      <c r="K1276" t="n">
        <v>55.27</v>
      </c>
      <c r="L1276" t="n">
        <v>25.25</v>
      </c>
      <c r="M1276" t="n">
        <v>9</v>
      </c>
      <c r="N1276" t="n">
        <v>58.97</v>
      </c>
      <c r="O1276" t="n">
        <v>30388.06</v>
      </c>
      <c r="P1276" t="n">
        <v>331.5</v>
      </c>
      <c r="Q1276" t="n">
        <v>452.56</v>
      </c>
      <c r="R1276" t="n">
        <v>71.75</v>
      </c>
      <c r="S1276" t="n">
        <v>57.64</v>
      </c>
      <c r="T1276" t="n">
        <v>4957.35</v>
      </c>
      <c r="U1276" t="n">
        <v>0.8</v>
      </c>
      <c r="V1276" t="n">
        <v>0.88</v>
      </c>
      <c r="W1276" t="n">
        <v>6.81</v>
      </c>
      <c r="X1276" t="n">
        <v>0.29</v>
      </c>
      <c r="Y1276" t="n">
        <v>1</v>
      </c>
      <c r="Z1276" t="n">
        <v>10</v>
      </c>
    </row>
    <row r="1277">
      <c r="A1277" t="n">
        <v>98</v>
      </c>
      <c r="B1277" t="n">
        <v>105</v>
      </c>
      <c r="C1277" t="inlineStr">
        <is>
          <t xml:space="preserve">CONCLUIDO	</t>
        </is>
      </c>
      <c r="D1277" t="n">
        <v>3.7034</v>
      </c>
      <c r="E1277" t="n">
        <v>27</v>
      </c>
      <c r="F1277" t="n">
        <v>23.99</v>
      </c>
      <c r="G1277" t="n">
        <v>130.86</v>
      </c>
      <c r="H1277" t="n">
        <v>1.85</v>
      </c>
      <c r="I1277" t="n">
        <v>11</v>
      </c>
      <c r="J1277" t="n">
        <v>244.93</v>
      </c>
      <c r="K1277" t="n">
        <v>55.27</v>
      </c>
      <c r="L1277" t="n">
        <v>25.5</v>
      </c>
      <c r="M1277" t="n">
        <v>9</v>
      </c>
      <c r="N1277" t="n">
        <v>59.16</v>
      </c>
      <c r="O1277" t="n">
        <v>30442.58</v>
      </c>
      <c r="P1277" t="n">
        <v>330.99</v>
      </c>
      <c r="Q1277" t="n">
        <v>452.57</v>
      </c>
      <c r="R1277" t="n">
        <v>71.01000000000001</v>
      </c>
      <c r="S1277" t="n">
        <v>57.64</v>
      </c>
      <c r="T1277" t="n">
        <v>4588.25</v>
      </c>
      <c r="U1277" t="n">
        <v>0.8100000000000001</v>
      </c>
      <c r="V1277" t="n">
        <v>0.88</v>
      </c>
      <c r="W1277" t="n">
        <v>6.81</v>
      </c>
      <c r="X1277" t="n">
        <v>0.27</v>
      </c>
      <c r="Y1277" t="n">
        <v>1</v>
      </c>
      <c r="Z1277" t="n">
        <v>10</v>
      </c>
    </row>
    <row r="1278">
      <c r="A1278" t="n">
        <v>99</v>
      </c>
      <c r="B1278" t="n">
        <v>105</v>
      </c>
      <c r="C1278" t="inlineStr">
        <is>
          <t xml:space="preserve">CONCLUIDO	</t>
        </is>
      </c>
      <c r="D1278" t="n">
        <v>3.7003</v>
      </c>
      <c r="E1278" t="n">
        <v>27.02</v>
      </c>
      <c r="F1278" t="n">
        <v>24.01</v>
      </c>
      <c r="G1278" t="n">
        <v>130.98</v>
      </c>
      <c r="H1278" t="n">
        <v>1.87</v>
      </c>
      <c r="I1278" t="n">
        <v>11</v>
      </c>
      <c r="J1278" t="n">
        <v>245.38</v>
      </c>
      <c r="K1278" t="n">
        <v>55.27</v>
      </c>
      <c r="L1278" t="n">
        <v>25.75</v>
      </c>
      <c r="M1278" t="n">
        <v>9</v>
      </c>
      <c r="N1278" t="n">
        <v>59.35</v>
      </c>
      <c r="O1278" t="n">
        <v>30497.18</v>
      </c>
      <c r="P1278" t="n">
        <v>331.25</v>
      </c>
      <c r="Q1278" t="n">
        <v>452.58</v>
      </c>
      <c r="R1278" t="n">
        <v>71.77</v>
      </c>
      <c r="S1278" t="n">
        <v>57.64</v>
      </c>
      <c r="T1278" t="n">
        <v>4965.65</v>
      </c>
      <c r="U1278" t="n">
        <v>0.8</v>
      </c>
      <c r="V1278" t="n">
        <v>0.88</v>
      </c>
      <c r="W1278" t="n">
        <v>6.81</v>
      </c>
      <c r="X1278" t="n">
        <v>0.29</v>
      </c>
      <c r="Y1278" t="n">
        <v>1</v>
      </c>
      <c r="Z1278" t="n">
        <v>10</v>
      </c>
    </row>
    <row r="1279">
      <c r="A1279" t="n">
        <v>100</v>
      </c>
      <c r="B1279" t="n">
        <v>105</v>
      </c>
      <c r="C1279" t="inlineStr">
        <is>
          <t xml:space="preserve">CONCLUIDO	</t>
        </is>
      </c>
      <c r="D1279" t="n">
        <v>3.7015</v>
      </c>
      <c r="E1279" t="n">
        <v>27.02</v>
      </c>
      <c r="F1279" t="n">
        <v>24</v>
      </c>
      <c r="G1279" t="n">
        <v>130.94</v>
      </c>
      <c r="H1279" t="n">
        <v>1.88</v>
      </c>
      <c r="I1279" t="n">
        <v>11</v>
      </c>
      <c r="J1279" t="n">
        <v>245.82</v>
      </c>
      <c r="K1279" t="n">
        <v>55.27</v>
      </c>
      <c r="L1279" t="n">
        <v>26</v>
      </c>
      <c r="M1279" t="n">
        <v>9</v>
      </c>
      <c r="N1279" t="n">
        <v>59.55</v>
      </c>
      <c r="O1279" t="n">
        <v>30551.84</v>
      </c>
      <c r="P1279" t="n">
        <v>329.87</v>
      </c>
      <c r="Q1279" t="n">
        <v>452.69</v>
      </c>
      <c r="R1279" t="n">
        <v>71.54000000000001</v>
      </c>
      <c r="S1279" t="n">
        <v>57.64</v>
      </c>
      <c r="T1279" t="n">
        <v>4852.83</v>
      </c>
      <c r="U1279" t="n">
        <v>0.8100000000000001</v>
      </c>
      <c r="V1279" t="n">
        <v>0.88</v>
      </c>
      <c r="W1279" t="n">
        <v>6.81</v>
      </c>
      <c r="X1279" t="n">
        <v>0.28</v>
      </c>
      <c r="Y1279" t="n">
        <v>1</v>
      </c>
      <c r="Z1279" t="n">
        <v>10</v>
      </c>
    </row>
    <row r="1280">
      <c r="A1280" t="n">
        <v>101</v>
      </c>
      <c r="B1280" t="n">
        <v>105</v>
      </c>
      <c r="C1280" t="inlineStr">
        <is>
          <t xml:space="preserve">CONCLUIDO	</t>
        </is>
      </c>
      <c r="D1280" t="n">
        <v>3.7107</v>
      </c>
      <c r="E1280" t="n">
        <v>26.95</v>
      </c>
      <c r="F1280" t="n">
        <v>23.98</v>
      </c>
      <c r="G1280" t="n">
        <v>143.87</v>
      </c>
      <c r="H1280" t="n">
        <v>1.9</v>
      </c>
      <c r="I1280" t="n">
        <v>10</v>
      </c>
      <c r="J1280" t="n">
        <v>246.26</v>
      </c>
      <c r="K1280" t="n">
        <v>55.27</v>
      </c>
      <c r="L1280" t="n">
        <v>26.25</v>
      </c>
      <c r="M1280" t="n">
        <v>8</v>
      </c>
      <c r="N1280" t="n">
        <v>59.74</v>
      </c>
      <c r="O1280" t="n">
        <v>30606.57</v>
      </c>
      <c r="P1280" t="n">
        <v>329.25</v>
      </c>
      <c r="Q1280" t="n">
        <v>452.57</v>
      </c>
      <c r="R1280" t="n">
        <v>70.65000000000001</v>
      </c>
      <c r="S1280" t="n">
        <v>57.64</v>
      </c>
      <c r="T1280" t="n">
        <v>4415.26</v>
      </c>
      <c r="U1280" t="n">
        <v>0.82</v>
      </c>
      <c r="V1280" t="n">
        <v>0.88</v>
      </c>
      <c r="W1280" t="n">
        <v>6.81</v>
      </c>
      <c r="X1280" t="n">
        <v>0.25</v>
      </c>
      <c r="Y1280" t="n">
        <v>1</v>
      </c>
      <c r="Z1280" t="n">
        <v>10</v>
      </c>
    </row>
    <row r="1281">
      <c r="A1281" t="n">
        <v>102</v>
      </c>
      <c r="B1281" t="n">
        <v>105</v>
      </c>
      <c r="C1281" t="inlineStr">
        <is>
          <t xml:space="preserve">CONCLUIDO	</t>
        </is>
      </c>
      <c r="D1281" t="n">
        <v>3.7094</v>
      </c>
      <c r="E1281" t="n">
        <v>26.96</v>
      </c>
      <c r="F1281" t="n">
        <v>23.99</v>
      </c>
      <c r="G1281" t="n">
        <v>143.93</v>
      </c>
      <c r="H1281" t="n">
        <v>1.91</v>
      </c>
      <c r="I1281" t="n">
        <v>10</v>
      </c>
      <c r="J1281" t="n">
        <v>246.71</v>
      </c>
      <c r="K1281" t="n">
        <v>55.27</v>
      </c>
      <c r="L1281" t="n">
        <v>26.5</v>
      </c>
      <c r="M1281" t="n">
        <v>8</v>
      </c>
      <c r="N1281" t="n">
        <v>59.93</v>
      </c>
      <c r="O1281" t="n">
        <v>30661.38</v>
      </c>
      <c r="P1281" t="n">
        <v>329.61</v>
      </c>
      <c r="Q1281" t="n">
        <v>452.59</v>
      </c>
      <c r="R1281" t="n">
        <v>70.92</v>
      </c>
      <c r="S1281" t="n">
        <v>57.64</v>
      </c>
      <c r="T1281" t="n">
        <v>4545.73</v>
      </c>
      <c r="U1281" t="n">
        <v>0.8100000000000001</v>
      </c>
      <c r="V1281" t="n">
        <v>0.88</v>
      </c>
      <c r="W1281" t="n">
        <v>6.81</v>
      </c>
      <c r="X1281" t="n">
        <v>0.26</v>
      </c>
      <c r="Y1281" t="n">
        <v>1</v>
      </c>
      <c r="Z1281" t="n">
        <v>10</v>
      </c>
    </row>
    <row r="1282">
      <c r="A1282" t="n">
        <v>103</v>
      </c>
      <c r="B1282" t="n">
        <v>105</v>
      </c>
      <c r="C1282" t="inlineStr">
        <is>
          <t xml:space="preserve">CONCLUIDO	</t>
        </is>
      </c>
      <c r="D1282" t="n">
        <v>3.7124</v>
      </c>
      <c r="E1282" t="n">
        <v>26.94</v>
      </c>
      <c r="F1282" t="n">
        <v>23.97</v>
      </c>
      <c r="G1282" t="n">
        <v>143.8</v>
      </c>
      <c r="H1282" t="n">
        <v>1.93</v>
      </c>
      <c r="I1282" t="n">
        <v>10</v>
      </c>
      <c r="J1282" t="n">
        <v>247.15</v>
      </c>
      <c r="K1282" t="n">
        <v>55.27</v>
      </c>
      <c r="L1282" t="n">
        <v>26.75</v>
      </c>
      <c r="M1282" t="n">
        <v>8</v>
      </c>
      <c r="N1282" t="n">
        <v>60.13</v>
      </c>
      <c r="O1282" t="n">
        <v>30716.25</v>
      </c>
      <c r="P1282" t="n">
        <v>329.53</v>
      </c>
      <c r="Q1282" t="n">
        <v>452.57</v>
      </c>
      <c r="R1282" t="n">
        <v>70.20999999999999</v>
      </c>
      <c r="S1282" t="n">
        <v>57.64</v>
      </c>
      <c r="T1282" t="n">
        <v>4191.7</v>
      </c>
      <c r="U1282" t="n">
        <v>0.82</v>
      </c>
      <c r="V1282" t="n">
        <v>0.88</v>
      </c>
      <c r="W1282" t="n">
        <v>6.81</v>
      </c>
      <c r="X1282" t="n">
        <v>0.24</v>
      </c>
      <c r="Y1282" t="n">
        <v>1</v>
      </c>
      <c r="Z1282" t="n">
        <v>10</v>
      </c>
    </row>
    <row r="1283">
      <c r="A1283" t="n">
        <v>104</v>
      </c>
      <c r="B1283" t="n">
        <v>105</v>
      </c>
      <c r="C1283" t="inlineStr">
        <is>
          <t xml:space="preserve">CONCLUIDO	</t>
        </is>
      </c>
      <c r="D1283" t="n">
        <v>3.7102</v>
      </c>
      <c r="E1283" t="n">
        <v>26.95</v>
      </c>
      <c r="F1283" t="n">
        <v>23.98</v>
      </c>
      <c r="G1283" t="n">
        <v>143.89</v>
      </c>
      <c r="H1283" t="n">
        <v>1.94</v>
      </c>
      <c r="I1283" t="n">
        <v>10</v>
      </c>
      <c r="J1283" t="n">
        <v>247.6</v>
      </c>
      <c r="K1283" t="n">
        <v>55.27</v>
      </c>
      <c r="L1283" t="n">
        <v>27</v>
      </c>
      <c r="M1283" t="n">
        <v>8</v>
      </c>
      <c r="N1283" t="n">
        <v>60.33</v>
      </c>
      <c r="O1283" t="n">
        <v>30771.2</v>
      </c>
      <c r="P1283" t="n">
        <v>329.85</v>
      </c>
      <c r="Q1283" t="n">
        <v>452.6</v>
      </c>
      <c r="R1283" t="n">
        <v>70.7</v>
      </c>
      <c r="S1283" t="n">
        <v>57.64</v>
      </c>
      <c r="T1283" t="n">
        <v>4437.51</v>
      </c>
      <c r="U1283" t="n">
        <v>0.82</v>
      </c>
      <c r="V1283" t="n">
        <v>0.88</v>
      </c>
      <c r="W1283" t="n">
        <v>6.81</v>
      </c>
      <c r="X1283" t="n">
        <v>0.26</v>
      </c>
      <c r="Y1283" t="n">
        <v>1</v>
      </c>
      <c r="Z1283" t="n">
        <v>10</v>
      </c>
    </row>
    <row r="1284">
      <c r="A1284" t="n">
        <v>105</v>
      </c>
      <c r="B1284" t="n">
        <v>105</v>
      </c>
      <c r="C1284" t="inlineStr">
        <is>
          <t xml:space="preserve">CONCLUIDO	</t>
        </is>
      </c>
      <c r="D1284" t="n">
        <v>3.7103</v>
      </c>
      <c r="E1284" t="n">
        <v>26.95</v>
      </c>
      <c r="F1284" t="n">
        <v>23.98</v>
      </c>
      <c r="G1284" t="n">
        <v>143.89</v>
      </c>
      <c r="H1284" t="n">
        <v>1.95</v>
      </c>
      <c r="I1284" t="n">
        <v>10</v>
      </c>
      <c r="J1284" t="n">
        <v>248.04</v>
      </c>
      <c r="K1284" t="n">
        <v>55.27</v>
      </c>
      <c r="L1284" t="n">
        <v>27.25</v>
      </c>
      <c r="M1284" t="n">
        <v>8</v>
      </c>
      <c r="N1284" t="n">
        <v>60.52</v>
      </c>
      <c r="O1284" t="n">
        <v>30826.21</v>
      </c>
      <c r="P1284" t="n">
        <v>329.86</v>
      </c>
      <c r="Q1284" t="n">
        <v>452.57</v>
      </c>
      <c r="R1284" t="n">
        <v>70.75</v>
      </c>
      <c r="S1284" t="n">
        <v>57.64</v>
      </c>
      <c r="T1284" t="n">
        <v>4463.63</v>
      </c>
      <c r="U1284" t="n">
        <v>0.8100000000000001</v>
      </c>
      <c r="V1284" t="n">
        <v>0.88</v>
      </c>
      <c r="W1284" t="n">
        <v>6.81</v>
      </c>
      <c r="X1284" t="n">
        <v>0.26</v>
      </c>
      <c r="Y1284" t="n">
        <v>1</v>
      </c>
      <c r="Z1284" t="n">
        <v>10</v>
      </c>
    </row>
    <row r="1285">
      <c r="A1285" t="n">
        <v>106</v>
      </c>
      <c r="B1285" t="n">
        <v>105</v>
      </c>
      <c r="C1285" t="inlineStr">
        <is>
          <t xml:space="preserve">CONCLUIDO	</t>
        </is>
      </c>
      <c r="D1285" t="n">
        <v>3.7106</v>
      </c>
      <c r="E1285" t="n">
        <v>26.95</v>
      </c>
      <c r="F1285" t="n">
        <v>23.98</v>
      </c>
      <c r="G1285" t="n">
        <v>143.88</v>
      </c>
      <c r="H1285" t="n">
        <v>1.97</v>
      </c>
      <c r="I1285" t="n">
        <v>10</v>
      </c>
      <c r="J1285" t="n">
        <v>248.49</v>
      </c>
      <c r="K1285" t="n">
        <v>55.27</v>
      </c>
      <c r="L1285" t="n">
        <v>27.5</v>
      </c>
      <c r="M1285" t="n">
        <v>8</v>
      </c>
      <c r="N1285" t="n">
        <v>60.72</v>
      </c>
      <c r="O1285" t="n">
        <v>30881.3</v>
      </c>
      <c r="P1285" t="n">
        <v>329.92</v>
      </c>
      <c r="Q1285" t="n">
        <v>452.59</v>
      </c>
      <c r="R1285" t="n">
        <v>70.65000000000001</v>
      </c>
      <c r="S1285" t="n">
        <v>57.64</v>
      </c>
      <c r="T1285" t="n">
        <v>4413.42</v>
      </c>
      <c r="U1285" t="n">
        <v>0.82</v>
      </c>
      <c r="V1285" t="n">
        <v>0.88</v>
      </c>
      <c r="W1285" t="n">
        <v>6.81</v>
      </c>
      <c r="X1285" t="n">
        <v>0.26</v>
      </c>
      <c r="Y1285" t="n">
        <v>1</v>
      </c>
      <c r="Z1285" t="n">
        <v>10</v>
      </c>
    </row>
    <row r="1286">
      <c r="A1286" t="n">
        <v>107</v>
      </c>
      <c r="B1286" t="n">
        <v>105</v>
      </c>
      <c r="C1286" t="inlineStr">
        <is>
          <t xml:space="preserve">CONCLUIDO	</t>
        </is>
      </c>
      <c r="D1286" t="n">
        <v>3.7113</v>
      </c>
      <c r="E1286" t="n">
        <v>26.94</v>
      </c>
      <c r="F1286" t="n">
        <v>23.97</v>
      </c>
      <c r="G1286" t="n">
        <v>143.85</v>
      </c>
      <c r="H1286" t="n">
        <v>1.98</v>
      </c>
      <c r="I1286" t="n">
        <v>10</v>
      </c>
      <c r="J1286" t="n">
        <v>248.94</v>
      </c>
      <c r="K1286" t="n">
        <v>55.27</v>
      </c>
      <c r="L1286" t="n">
        <v>27.75</v>
      </c>
      <c r="M1286" t="n">
        <v>8</v>
      </c>
      <c r="N1286" t="n">
        <v>60.92</v>
      </c>
      <c r="O1286" t="n">
        <v>30936.46</v>
      </c>
      <c r="P1286" t="n">
        <v>329.67</v>
      </c>
      <c r="Q1286" t="n">
        <v>452.55</v>
      </c>
      <c r="R1286" t="n">
        <v>70.44</v>
      </c>
      <c r="S1286" t="n">
        <v>57.64</v>
      </c>
      <c r="T1286" t="n">
        <v>4308.55</v>
      </c>
      <c r="U1286" t="n">
        <v>0.82</v>
      </c>
      <c r="V1286" t="n">
        <v>0.88</v>
      </c>
      <c r="W1286" t="n">
        <v>6.81</v>
      </c>
      <c r="X1286" t="n">
        <v>0.25</v>
      </c>
      <c r="Y1286" t="n">
        <v>1</v>
      </c>
      <c r="Z1286" t="n">
        <v>10</v>
      </c>
    </row>
    <row r="1287">
      <c r="A1287" t="n">
        <v>108</v>
      </c>
      <c r="B1287" t="n">
        <v>105</v>
      </c>
      <c r="C1287" t="inlineStr">
        <is>
          <t xml:space="preserve">CONCLUIDO	</t>
        </is>
      </c>
      <c r="D1287" t="n">
        <v>3.7098</v>
      </c>
      <c r="E1287" t="n">
        <v>26.96</v>
      </c>
      <c r="F1287" t="n">
        <v>23.99</v>
      </c>
      <c r="G1287" t="n">
        <v>143.91</v>
      </c>
      <c r="H1287" t="n">
        <v>2</v>
      </c>
      <c r="I1287" t="n">
        <v>10</v>
      </c>
      <c r="J1287" t="n">
        <v>249.39</v>
      </c>
      <c r="K1287" t="n">
        <v>55.27</v>
      </c>
      <c r="L1287" t="n">
        <v>28</v>
      </c>
      <c r="M1287" t="n">
        <v>8</v>
      </c>
      <c r="N1287" t="n">
        <v>61.11</v>
      </c>
      <c r="O1287" t="n">
        <v>30991.69</v>
      </c>
      <c r="P1287" t="n">
        <v>329.64</v>
      </c>
      <c r="Q1287" t="n">
        <v>452.56</v>
      </c>
      <c r="R1287" t="n">
        <v>70.91</v>
      </c>
      <c r="S1287" t="n">
        <v>57.64</v>
      </c>
      <c r="T1287" t="n">
        <v>4542.66</v>
      </c>
      <c r="U1287" t="n">
        <v>0.8100000000000001</v>
      </c>
      <c r="V1287" t="n">
        <v>0.88</v>
      </c>
      <c r="W1287" t="n">
        <v>6.81</v>
      </c>
      <c r="X1287" t="n">
        <v>0.26</v>
      </c>
      <c r="Y1287" t="n">
        <v>1</v>
      </c>
      <c r="Z1287" t="n">
        <v>10</v>
      </c>
    </row>
    <row r="1288">
      <c r="A1288" t="n">
        <v>109</v>
      </c>
      <c r="B1288" t="n">
        <v>105</v>
      </c>
      <c r="C1288" t="inlineStr">
        <is>
          <t xml:space="preserve">CONCLUIDO	</t>
        </is>
      </c>
      <c r="D1288" t="n">
        <v>3.7095</v>
      </c>
      <c r="E1288" t="n">
        <v>26.96</v>
      </c>
      <c r="F1288" t="n">
        <v>23.99</v>
      </c>
      <c r="G1288" t="n">
        <v>143.93</v>
      </c>
      <c r="H1288" t="n">
        <v>2.01</v>
      </c>
      <c r="I1288" t="n">
        <v>10</v>
      </c>
      <c r="J1288" t="n">
        <v>249.83</v>
      </c>
      <c r="K1288" t="n">
        <v>55.27</v>
      </c>
      <c r="L1288" t="n">
        <v>28.25</v>
      </c>
      <c r="M1288" t="n">
        <v>8</v>
      </c>
      <c r="N1288" t="n">
        <v>61.31</v>
      </c>
      <c r="O1288" t="n">
        <v>31047</v>
      </c>
      <c r="P1288" t="n">
        <v>329.41</v>
      </c>
      <c r="Q1288" t="n">
        <v>452.56</v>
      </c>
      <c r="R1288" t="n">
        <v>70.91</v>
      </c>
      <c r="S1288" t="n">
        <v>57.64</v>
      </c>
      <c r="T1288" t="n">
        <v>4541</v>
      </c>
      <c r="U1288" t="n">
        <v>0.8100000000000001</v>
      </c>
      <c r="V1288" t="n">
        <v>0.88</v>
      </c>
      <c r="W1288" t="n">
        <v>6.81</v>
      </c>
      <c r="X1288" t="n">
        <v>0.26</v>
      </c>
      <c r="Y1288" t="n">
        <v>1</v>
      </c>
      <c r="Z1288" t="n">
        <v>10</v>
      </c>
    </row>
    <row r="1289">
      <c r="A1289" t="n">
        <v>110</v>
      </c>
      <c r="B1289" t="n">
        <v>105</v>
      </c>
      <c r="C1289" t="inlineStr">
        <is>
          <t xml:space="preserve">CONCLUIDO	</t>
        </is>
      </c>
      <c r="D1289" t="n">
        <v>3.7102</v>
      </c>
      <c r="E1289" t="n">
        <v>26.95</v>
      </c>
      <c r="F1289" t="n">
        <v>23.98</v>
      </c>
      <c r="G1289" t="n">
        <v>143.9</v>
      </c>
      <c r="H1289" t="n">
        <v>2.03</v>
      </c>
      <c r="I1289" t="n">
        <v>10</v>
      </c>
      <c r="J1289" t="n">
        <v>250.28</v>
      </c>
      <c r="K1289" t="n">
        <v>55.27</v>
      </c>
      <c r="L1289" t="n">
        <v>28.5</v>
      </c>
      <c r="M1289" t="n">
        <v>8</v>
      </c>
      <c r="N1289" t="n">
        <v>61.51</v>
      </c>
      <c r="O1289" t="n">
        <v>31102.37</v>
      </c>
      <c r="P1289" t="n">
        <v>328.75</v>
      </c>
      <c r="Q1289" t="n">
        <v>452.64</v>
      </c>
      <c r="R1289" t="n">
        <v>70.58</v>
      </c>
      <c r="S1289" t="n">
        <v>57.64</v>
      </c>
      <c r="T1289" t="n">
        <v>4379.5</v>
      </c>
      <c r="U1289" t="n">
        <v>0.82</v>
      </c>
      <c r="V1289" t="n">
        <v>0.88</v>
      </c>
      <c r="W1289" t="n">
        <v>6.81</v>
      </c>
      <c r="X1289" t="n">
        <v>0.26</v>
      </c>
      <c r="Y1289" t="n">
        <v>1</v>
      </c>
      <c r="Z1289" t="n">
        <v>10</v>
      </c>
    </row>
    <row r="1290">
      <c r="A1290" t="n">
        <v>111</v>
      </c>
      <c r="B1290" t="n">
        <v>105</v>
      </c>
      <c r="C1290" t="inlineStr">
        <is>
          <t xml:space="preserve">CONCLUIDO	</t>
        </is>
      </c>
      <c r="D1290" t="n">
        <v>3.7108</v>
      </c>
      <c r="E1290" t="n">
        <v>26.95</v>
      </c>
      <c r="F1290" t="n">
        <v>23.98</v>
      </c>
      <c r="G1290" t="n">
        <v>143.87</v>
      </c>
      <c r="H1290" t="n">
        <v>2.04</v>
      </c>
      <c r="I1290" t="n">
        <v>10</v>
      </c>
      <c r="J1290" t="n">
        <v>250.73</v>
      </c>
      <c r="K1290" t="n">
        <v>55.27</v>
      </c>
      <c r="L1290" t="n">
        <v>28.75</v>
      </c>
      <c r="M1290" t="n">
        <v>8</v>
      </c>
      <c r="N1290" t="n">
        <v>61.71</v>
      </c>
      <c r="O1290" t="n">
        <v>31157.82</v>
      </c>
      <c r="P1290" t="n">
        <v>327.56</v>
      </c>
      <c r="Q1290" t="n">
        <v>452.56</v>
      </c>
      <c r="R1290" t="n">
        <v>70.55</v>
      </c>
      <c r="S1290" t="n">
        <v>57.64</v>
      </c>
      <c r="T1290" t="n">
        <v>4364.02</v>
      </c>
      <c r="U1290" t="n">
        <v>0.82</v>
      </c>
      <c r="V1290" t="n">
        <v>0.88</v>
      </c>
      <c r="W1290" t="n">
        <v>6.81</v>
      </c>
      <c r="X1290" t="n">
        <v>0.25</v>
      </c>
      <c r="Y1290" t="n">
        <v>1</v>
      </c>
      <c r="Z1290" t="n">
        <v>10</v>
      </c>
    </row>
    <row r="1291">
      <c r="A1291" t="n">
        <v>112</v>
      </c>
      <c r="B1291" t="n">
        <v>105</v>
      </c>
      <c r="C1291" t="inlineStr">
        <is>
          <t xml:space="preserve">CONCLUIDO	</t>
        </is>
      </c>
      <c r="D1291" t="n">
        <v>3.7105</v>
      </c>
      <c r="E1291" t="n">
        <v>26.95</v>
      </c>
      <c r="F1291" t="n">
        <v>23.98</v>
      </c>
      <c r="G1291" t="n">
        <v>143.88</v>
      </c>
      <c r="H1291" t="n">
        <v>2.05</v>
      </c>
      <c r="I1291" t="n">
        <v>10</v>
      </c>
      <c r="J1291" t="n">
        <v>251.18</v>
      </c>
      <c r="K1291" t="n">
        <v>55.27</v>
      </c>
      <c r="L1291" t="n">
        <v>29</v>
      </c>
      <c r="M1291" t="n">
        <v>8</v>
      </c>
      <c r="N1291" t="n">
        <v>61.91</v>
      </c>
      <c r="O1291" t="n">
        <v>31213.35</v>
      </c>
      <c r="P1291" t="n">
        <v>326.71</v>
      </c>
      <c r="Q1291" t="n">
        <v>452.55</v>
      </c>
      <c r="R1291" t="n">
        <v>70.68000000000001</v>
      </c>
      <c r="S1291" t="n">
        <v>57.64</v>
      </c>
      <c r="T1291" t="n">
        <v>4427.52</v>
      </c>
      <c r="U1291" t="n">
        <v>0.82</v>
      </c>
      <c r="V1291" t="n">
        <v>0.88</v>
      </c>
      <c r="W1291" t="n">
        <v>6.81</v>
      </c>
      <c r="X1291" t="n">
        <v>0.26</v>
      </c>
      <c r="Y1291" t="n">
        <v>1</v>
      </c>
      <c r="Z1291" t="n">
        <v>10</v>
      </c>
    </row>
    <row r="1292">
      <c r="A1292" t="n">
        <v>113</v>
      </c>
      <c r="B1292" t="n">
        <v>105</v>
      </c>
      <c r="C1292" t="inlineStr">
        <is>
          <t xml:space="preserve">CONCLUIDO	</t>
        </is>
      </c>
      <c r="D1292" t="n">
        <v>3.7202</v>
      </c>
      <c r="E1292" t="n">
        <v>26.88</v>
      </c>
      <c r="F1292" t="n">
        <v>23.95</v>
      </c>
      <c r="G1292" t="n">
        <v>159.67</v>
      </c>
      <c r="H1292" t="n">
        <v>2.07</v>
      </c>
      <c r="I1292" t="n">
        <v>9</v>
      </c>
      <c r="J1292" t="n">
        <v>251.63</v>
      </c>
      <c r="K1292" t="n">
        <v>55.27</v>
      </c>
      <c r="L1292" t="n">
        <v>29.25</v>
      </c>
      <c r="M1292" t="n">
        <v>7</v>
      </c>
      <c r="N1292" t="n">
        <v>62.11</v>
      </c>
      <c r="O1292" t="n">
        <v>31268.94</v>
      </c>
      <c r="P1292" t="n">
        <v>326.22</v>
      </c>
      <c r="Q1292" t="n">
        <v>452.56</v>
      </c>
      <c r="R1292" t="n">
        <v>69.7</v>
      </c>
      <c r="S1292" t="n">
        <v>57.64</v>
      </c>
      <c r="T1292" t="n">
        <v>3942.53</v>
      </c>
      <c r="U1292" t="n">
        <v>0.83</v>
      </c>
      <c r="V1292" t="n">
        <v>0.89</v>
      </c>
      <c r="W1292" t="n">
        <v>6.81</v>
      </c>
      <c r="X1292" t="n">
        <v>0.23</v>
      </c>
      <c r="Y1292" t="n">
        <v>1</v>
      </c>
      <c r="Z1292" t="n">
        <v>10</v>
      </c>
    </row>
    <row r="1293">
      <c r="A1293" t="n">
        <v>114</v>
      </c>
      <c r="B1293" t="n">
        <v>105</v>
      </c>
      <c r="C1293" t="inlineStr">
        <is>
          <t xml:space="preserve">CONCLUIDO	</t>
        </is>
      </c>
      <c r="D1293" t="n">
        <v>3.7199</v>
      </c>
      <c r="E1293" t="n">
        <v>26.88</v>
      </c>
      <c r="F1293" t="n">
        <v>23.95</v>
      </c>
      <c r="G1293" t="n">
        <v>159.69</v>
      </c>
      <c r="H1293" t="n">
        <v>2.08</v>
      </c>
      <c r="I1293" t="n">
        <v>9</v>
      </c>
      <c r="J1293" t="n">
        <v>252.08</v>
      </c>
      <c r="K1293" t="n">
        <v>55.27</v>
      </c>
      <c r="L1293" t="n">
        <v>29.5</v>
      </c>
      <c r="M1293" t="n">
        <v>7</v>
      </c>
      <c r="N1293" t="n">
        <v>62.31</v>
      </c>
      <c r="O1293" t="n">
        <v>31324.61</v>
      </c>
      <c r="P1293" t="n">
        <v>326.73</v>
      </c>
      <c r="Q1293" t="n">
        <v>452.62</v>
      </c>
      <c r="R1293" t="n">
        <v>69.81999999999999</v>
      </c>
      <c r="S1293" t="n">
        <v>57.64</v>
      </c>
      <c r="T1293" t="n">
        <v>4003.24</v>
      </c>
      <c r="U1293" t="n">
        <v>0.83</v>
      </c>
      <c r="V1293" t="n">
        <v>0.89</v>
      </c>
      <c r="W1293" t="n">
        <v>6.81</v>
      </c>
      <c r="X1293" t="n">
        <v>0.23</v>
      </c>
      <c r="Y1293" t="n">
        <v>1</v>
      </c>
      <c r="Z1293" t="n">
        <v>10</v>
      </c>
    </row>
    <row r="1294">
      <c r="A1294" t="n">
        <v>115</v>
      </c>
      <c r="B1294" t="n">
        <v>105</v>
      </c>
      <c r="C1294" t="inlineStr">
        <is>
          <t xml:space="preserve">CONCLUIDO	</t>
        </is>
      </c>
      <c r="D1294" t="n">
        <v>3.7205</v>
      </c>
      <c r="E1294" t="n">
        <v>26.88</v>
      </c>
      <c r="F1294" t="n">
        <v>23.95</v>
      </c>
      <c r="G1294" t="n">
        <v>159.66</v>
      </c>
      <c r="H1294" t="n">
        <v>2.1</v>
      </c>
      <c r="I1294" t="n">
        <v>9</v>
      </c>
      <c r="J1294" t="n">
        <v>252.54</v>
      </c>
      <c r="K1294" t="n">
        <v>55.27</v>
      </c>
      <c r="L1294" t="n">
        <v>29.75</v>
      </c>
      <c r="M1294" t="n">
        <v>7</v>
      </c>
      <c r="N1294" t="n">
        <v>62.51</v>
      </c>
      <c r="O1294" t="n">
        <v>31380.35</v>
      </c>
      <c r="P1294" t="n">
        <v>326.61</v>
      </c>
      <c r="Q1294" t="n">
        <v>452.56</v>
      </c>
      <c r="R1294" t="n">
        <v>69.64</v>
      </c>
      <c r="S1294" t="n">
        <v>57.64</v>
      </c>
      <c r="T1294" t="n">
        <v>3914.57</v>
      </c>
      <c r="U1294" t="n">
        <v>0.83</v>
      </c>
      <c r="V1294" t="n">
        <v>0.89</v>
      </c>
      <c r="W1294" t="n">
        <v>6.81</v>
      </c>
      <c r="X1294" t="n">
        <v>0.22</v>
      </c>
      <c r="Y1294" t="n">
        <v>1</v>
      </c>
      <c r="Z1294" t="n">
        <v>10</v>
      </c>
    </row>
    <row r="1295">
      <c r="A1295" t="n">
        <v>116</v>
      </c>
      <c r="B1295" t="n">
        <v>105</v>
      </c>
      <c r="C1295" t="inlineStr">
        <is>
          <t xml:space="preserve">CONCLUIDO	</t>
        </is>
      </c>
      <c r="D1295" t="n">
        <v>3.7207</v>
      </c>
      <c r="E1295" t="n">
        <v>26.88</v>
      </c>
      <c r="F1295" t="n">
        <v>23.95</v>
      </c>
      <c r="G1295" t="n">
        <v>159.65</v>
      </c>
      <c r="H1295" t="n">
        <v>2.11</v>
      </c>
      <c r="I1295" t="n">
        <v>9</v>
      </c>
      <c r="J1295" t="n">
        <v>252.99</v>
      </c>
      <c r="K1295" t="n">
        <v>55.27</v>
      </c>
      <c r="L1295" t="n">
        <v>30</v>
      </c>
      <c r="M1295" t="n">
        <v>7</v>
      </c>
      <c r="N1295" t="n">
        <v>62.72</v>
      </c>
      <c r="O1295" t="n">
        <v>31436.17</v>
      </c>
      <c r="P1295" t="n">
        <v>327.17</v>
      </c>
      <c r="Q1295" t="n">
        <v>452.63</v>
      </c>
      <c r="R1295" t="n">
        <v>69.53</v>
      </c>
      <c r="S1295" t="n">
        <v>57.64</v>
      </c>
      <c r="T1295" t="n">
        <v>3859.91</v>
      </c>
      <c r="U1295" t="n">
        <v>0.83</v>
      </c>
      <c r="V1295" t="n">
        <v>0.89</v>
      </c>
      <c r="W1295" t="n">
        <v>6.81</v>
      </c>
      <c r="X1295" t="n">
        <v>0.22</v>
      </c>
      <c r="Y1295" t="n">
        <v>1</v>
      </c>
      <c r="Z1295" t="n">
        <v>10</v>
      </c>
    </row>
    <row r="1296">
      <c r="A1296" t="n">
        <v>117</v>
      </c>
      <c r="B1296" t="n">
        <v>105</v>
      </c>
      <c r="C1296" t="inlineStr">
        <is>
          <t xml:space="preserve">CONCLUIDO	</t>
        </is>
      </c>
      <c r="D1296" t="n">
        <v>3.7202</v>
      </c>
      <c r="E1296" t="n">
        <v>26.88</v>
      </c>
      <c r="F1296" t="n">
        <v>23.95</v>
      </c>
      <c r="G1296" t="n">
        <v>159.67</v>
      </c>
      <c r="H1296" t="n">
        <v>2.12</v>
      </c>
      <c r="I1296" t="n">
        <v>9</v>
      </c>
      <c r="J1296" t="n">
        <v>253.44</v>
      </c>
      <c r="K1296" t="n">
        <v>55.27</v>
      </c>
      <c r="L1296" t="n">
        <v>30.25</v>
      </c>
      <c r="M1296" t="n">
        <v>7</v>
      </c>
      <c r="N1296" t="n">
        <v>62.92</v>
      </c>
      <c r="O1296" t="n">
        <v>31492.06</v>
      </c>
      <c r="P1296" t="n">
        <v>327.72</v>
      </c>
      <c r="Q1296" t="n">
        <v>452.61</v>
      </c>
      <c r="R1296" t="n">
        <v>69.64</v>
      </c>
      <c r="S1296" t="n">
        <v>57.64</v>
      </c>
      <c r="T1296" t="n">
        <v>3911.48</v>
      </c>
      <c r="U1296" t="n">
        <v>0.83</v>
      </c>
      <c r="V1296" t="n">
        <v>0.89</v>
      </c>
      <c r="W1296" t="n">
        <v>6.81</v>
      </c>
      <c r="X1296" t="n">
        <v>0.23</v>
      </c>
      <c r="Y1296" t="n">
        <v>1</v>
      </c>
      <c r="Z1296" t="n">
        <v>10</v>
      </c>
    </row>
    <row r="1297">
      <c r="A1297" t="n">
        <v>118</v>
      </c>
      <c r="B1297" t="n">
        <v>105</v>
      </c>
      <c r="C1297" t="inlineStr">
        <is>
          <t xml:space="preserve">CONCLUIDO	</t>
        </is>
      </c>
      <c r="D1297" t="n">
        <v>3.721</v>
      </c>
      <c r="E1297" t="n">
        <v>26.87</v>
      </c>
      <c r="F1297" t="n">
        <v>23.94</v>
      </c>
      <c r="G1297" t="n">
        <v>159.63</v>
      </c>
      <c r="H1297" t="n">
        <v>2.14</v>
      </c>
      <c r="I1297" t="n">
        <v>9</v>
      </c>
      <c r="J1297" t="n">
        <v>253.9</v>
      </c>
      <c r="K1297" t="n">
        <v>55.27</v>
      </c>
      <c r="L1297" t="n">
        <v>30.5</v>
      </c>
      <c r="M1297" t="n">
        <v>7</v>
      </c>
      <c r="N1297" t="n">
        <v>63.12</v>
      </c>
      <c r="O1297" t="n">
        <v>31548.03</v>
      </c>
      <c r="P1297" t="n">
        <v>327.88</v>
      </c>
      <c r="Q1297" t="n">
        <v>452.55</v>
      </c>
      <c r="R1297" t="n">
        <v>69.53</v>
      </c>
      <c r="S1297" t="n">
        <v>57.64</v>
      </c>
      <c r="T1297" t="n">
        <v>3856.34</v>
      </c>
      <c r="U1297" t="n">
        <v>0.83</v>
      </c>
      <c r="V1297" t="n">
        <v>0.89</v>
      </c>
      <c r="W1297" t="n">
        <v>6.81</v>
      </c>
      <c r="X1297" t="n">
        <v>0.22</v>
      </c>
      <c r="Y1297" t="n">
        <v>1</v>
      </c>
      <c r="Z1297" t="n">
        <v>10</v>
      </c>
    </row>
    <row r="1298">
      <c r="A1298" t="n">
        <v>119</v>
      </c>
      <c r="B1298" t="n">
        <v>105</v>
      </c>
      <c r="C1298" t="inlineStr">
        <is>
          <t xml:space="preserve">CONCLUIDO	</t>
        </is>
      </c>
      <c r="D1298" t="n">
        <v>3.7204</v>
      </c>
      <c r="E1298" t="n">
        <v>26.88</v>
      </c>
      <c r="F1298" t="n">
        <v>23.95</v>
      </c>
      <c r="G1298" t="n">
        <v>159.66</v>
      </c>
      <c r="H1298" t="n">
        <v>2.15</v>
      </c>
      <c r="I1298" t="n">
        <v>9</v>
      </c>
      <c r="J1298" t="n">
        <v>254.35</v>
      </c>
      <c r="K1298" t="n">
        <v>55.27</v>
      </c>
      <c r="L1298" t="n">
        <v>30.75</v>
      </c>
      <c r="M1298" t="n">
        <v>7</v>
      </c>
      <c r="N1298" t="n">
        <v>63.33</v>
      </c>
      <c r="O1298" t="n">
        <v>31604.07</v>
      </c>
      <c r="P1298" t="n">
        <v>328.02</v>
      </c>
      <c r="Q1298" t="n">
        <v>452.56</v>
      </c>
      <c r="R1298" t="n">
        <v>69.5</v>
      </c>
      <c r="S1298" t="n">
        <v>57.64</v>
      </c>
      <c r="T1298" t="n">
        <v>3844.88</v>
      </c>
      <c r="U1298" t="n">
        <v>0.83</v>
      </c>
      <c r="V1298" t="n">
        <v>0.89</v>
      </c>
      <c r="W1298" t="n">
        <v>6.81</v>
      </c>
      <c r="X1298" t="n">
        <v>0.23</v>
      </c>
      <c r="Y1298" t="n">
        <v>1</v>
      </c>
      <c r="Z1298" t="n">
        <v>10</v>
      </c>
    </row>
    <row r="1299">
      <c r="A1299" t="n">
        <v>120</v>
      </c>
      <c r="B1299" t="n">
        <v>105</v>
      </c>
      <c r="C1299" t="inlineStr">
        <is>
          <t xml:space="preserve">CONCLUIDO	</t>
        </is>
      </c>
      <c r="D1299" t="n">
        <v>3.7194</v>
      </c>
      <c r="E1299" t="n">
        <v>26.89</v>
      </c>
      <c r="F1299" t="n">
        <v>23.96</v>
      </c>
      <c r="G1299" t="n">
        <v>159.71</v>
      </c>
      <c r="H1299" t="n">
        <v>2.16</v>
      </c>
      <c r="I1299" t="n">
        <v>9</v>
      </c>
      <c r="J1299" t="n">
        <v>254.81</v>
      </c>
      <c r="K1299" t="n">
        <v>55.27</v>
      </c>
      <c r="L1299" t="n">
        <v>31</v>
      </c>
      <c r="M1299" t="n">
        <v>7</v>
      </c>
      <c r="N1299" t="n">
        <v>63.53</v>
      </c>
      <c r="O1299" t="n">
        <v>31660.19</v>
      </c>
      <c r="P1299" t="n">
        <v>328.11</v>
      </c>
      <c r="Q1299" t="n">
        <v>452.56</v>
      </c>
      <c r="R1299" t="n">
        <v>69.88</v>
      </c>
      <c r="S1299" t="n">
        <v>57.64</v>
      </c>
      <c r="T1299" t="n">
        <v>4031.4</v>
      </c>
      <c r="U1299" t="n">
        <v>0.82</v>
      </c>
      <c r="V1299" t="n">
        <v>0.89</v>
      </c>
      <c r="W1299" t="n">
        <v>6.81</v>
      </c>
      <c r="X1299" t="n">
        <v>0.23</v>
      </c>
      <c r="Y1299" t="n">
        <v>1</v>
      </c>
      <c r="Z1299" t="n">
        <v>10</v>
      </c>
    </row>
    <row r="1300">
      <c r="A1300" t="n">
        <v>121</v>
      </c>
      <c r="B1300" t="n">
        <v>105</v>
      </c>
      <c r="C1300" t="inlineStr">
        <is>
          <t xml:space="preserve">CONCLUIDO	</t>
        </is>
      </c>
      <c r="D1300" t="n">
        <v>3.7184</v>
      </c>
      <c r="E1300" t="n">
        <v>26.89</v>
      </c>
      <c r="F1300" t="n">
        <v>23.96</v>
      </c>
      <c r="G1300" t="n">
        <v>159.76</v>
      </c>
      <c r="H1300" t="n">
        <v>2.18</v>
      </c>
      <c r="I1300" t="n">
        <v>9</v>
      </c>
      <c r="J1300" t="n">
        <v>255.26</v>
      </c>
      <c r="K1300" t="n">
        <v>55.27</v>
      </c>
      <c r="L1300" t="n">
        <v>31.25</v>
      </c>
      <c r="M1300" t="n">
        <v>7</v>
      </c>
      <c r="N1300" t="n">
        <v>63.74</v>
      </c>
      <c r="O1300" t="n">
        <v>31716.38</v>
      </c>
      <c r="P1300" t="n">
        <v>327.93</v>
      </c>
      <c r="Q1300" t="n">
        <v>452.58</v>
      </c>
      <c r="R1300" t="n">
        <v>70.09</v>
      </c>
      <c r="S1300" t="n">
        <v>57.64</v>
      </c>
      <c r="T1300" t="n">
        <v>4137.55</v>
      </c>
      <c r="U1300" t="n">
        <v>0.82</v>
      </c>
      <c r="V1300" t="n">
        <v>0.88</v>
      </c>
      <c r="W1300" t="n">
        <v>6.81</v>
      </c>
      <c r="X1300" t="n">
        <v>0.24</v>
      </c>
      <c r="Y1300" t="n">
        <v>1</v>
      </c>
      <c r="Z1300" t="n">
        <v>10</v>
      </c>
    </row>
    <row r="1301">
      <c r="A1301" t="n">
        <v>122</v>
      </c>
      <c r="B1301" t="n">
        <v>105</v>
      </c>
      <c r="C1301" t="inlineStr">
        <is>
          <t xml:space="preserve">CONCLUIDO	</t>
        </is>
      </c>
      <c r="D1301" t="n">
        <v>3.7191</v>
      </c>
      <c r="E1301" t="n">
        <v>26.89</v>
      </c>
      <c r="F1301" t="n">
        <v>23.96</v>
      </c>
      <c r="G1301" t="n">
        <v>159.72</v>
      </c>
      <c r="H1301" t="n">
        <v>2.19</v>
      </c>
      <c r="I1301" t="n">
        <v>9</v>
      </c>
      <c r="J1301" t="n">
        <v>255.72</v>
      </c>
      <c r="K1301" t="n">
        <v>55.27</v>
      </c>
      <c r="L1301" t="n">
        <v>31.5</v>
      </c>
      <c r="M1301" t="n">
        <v>7</v>
      </c>
      <c r="N1301" t="n">
        <v>63.95</v>
      </c>
      <c r="O1301" t="n">
        <v>31772.65</v>
      </c>
      <c r="P1301" t="n">
        <v>328.01</v>
      </c>
      <c r="Q1301" t="n">
        <v>452.56</v>
      </c>
      <c r="R1301" t="n">
        <v>69.95</v>
      </c>
      <c r="S1301" t="n">
        <v>57.64</v>
      </c>
      <c r="T1301" t="n">
        <v>4070.08</v>
      </c>
      <c r="U1301" t="n">
        <v>0.82</v>
      </c>
      <c r="V1301" t="n">
        <v>0.88</v>
      </c>
      <c r="W1301" t="n">
        <v>6.81</v>
      </c>
      <c r="X1301" t="n">
        <v>0.23</v>
      </c>
      <c r="Y1301" t="n">
        <v>1</v>
      </c>
      <c r="Z1301" t="n">
        <v>10</v>
      </c>
    </row>
    <row r="1302">
      <c r="A1302" t="n">
        <v>123</v>
      </c>
      <c r="B1302" t="n">
        <v>105</v>
      </c>
      <c r="C1302" t="inlineStr">
        <is>
          <t xml:space="preserve">CONCLUIDO	</t>
        </is>
      </c>
      <c r="D1302" t="n">
        <v>3.7197</v>
      </c>
      <c r="E1302" t="n">
        <v>26.88</v>
      </c>
      <c r="F1302" t="n">
        <v>23.95</v>
      </c>
      <c r="G1302" t="n">
        <v>159.69</v>
      </c>
      <c r="H1302" t="n">
        <v>2.21</v>
      </c>
      <c r="I1302" t="n">
        <v>9</v>
      </c>
      <c r="J1302" t="n">
        <v>256.17</v>
      </c>
      <c r="K1302" t="n">
        <v>55.27</v>
      </c>
      <c r="L1302" t="n">
        <v>31.75</v>
      </c>
      <c r="M1302" t="n">
        <v>7</v>
      </c>
      <c r="N1302" t="n">
        <v>64.15000000000001</v>
      </c>
      <c r="O1302" t="n">
        <v>31829</v>
      </c>
      <c r="P1302" t="n">
        <v>327.59</v>
      </c>
      <c r="Q1302" t="n">
        <v>452.59</v>
      </c>
      <c r="R1302" t="n">
        <v>69.72</v>
      </c>
      <c r="S1302" t="n">
        <v>57.64</v>
      </c>
      <c r="T1302" t="n">
        <v>3952.46</v>
      </c>
      <c r="U1302" t="n">
        <v>0.83</v>
      </c>
      <c r="V1302" t="n">
        <v>0.89</v>
      </c>
      <c r="W1302" t="n">
        <v>6.81</v>
      </c>
      <c r="X1302" t="n">
        <v>0.23</v>
      </c>
      <c r="Y1302" t="n">
        <v>1</v>
      </c>
      <c r="Z1302" t="n">
        <v>10</v>
      </c>
    </row>
    <row r="1303">
      <c r="A1303" t="n">
        <v>124</v>
      </c>
      <c r="B1303" t="n">
        <v>105</v>
      </c>
      <c r="C1303" t="inlineStr">
        <is>
          <t xml:space="preserve">CONCLUIDO	</t>
        </is>
      </c>
      <c r="D1303" t="n">
        <v>3.7212</v>
      </c>
      <c r="E1303" t="n">
        <v>26.87</v>
      </c>
      <c r="F1303" t="n">
        <v>23.94</v>
      </c>
      <c r="G1303" t="n">
        <v>159.62</v>
      </c>
      <c r="H1303" t="n">
        <v>2.22</v>
      </c>
      <c r="I1303" t="n">
        <v>9</v>
      </c>
      <c r="J1303" t="n">
        <v>256.63</v>
      </c>
      <c r="K1303" t="n">
        <v>55.27</v>
      </c>
      <c r="L1303" t="n">
        <v>32</v>
      </c>
      <c r="M1303" t="n">
        <v>7</v>
      </c>
      <c r="N1303" t="n">
        <v>64.36</v>
      </c>
      <c r="O1303" t="n">
        <v>31885.42</v>
      </c>
      <c r="P1303" t="n">
        <v>326.59</v>
      </c>
      <c r="Q1303" t="n">
        <v>452.55</v>
      </c>
      <c r="R1303" t="n">
        <v>69.45999999999999</v>
      </c>
      <c r="S1303" t="n">
        <v>57.64</v>
      </c>
      <c r="T1303" t="n">
        <v>3825.34</v>
      </c>
      <c r="U1303" t="n">
        <v>0.83</v>
      </c>
      <c r="V1303" t="n">
        <v>0.89</v>
      </c>
      <c r="W1303" t="n">
        <v>6.81</v>
      </c>
      <c r="X1303" t="n">
        <v>0.22</v>
      </c>
      <c r="Y1303" t="n">
        <v>1</v>
      </c>
      <c r="Z1303" t="n">
        <v>10</v>
      </c>
    </row>
    <row r="1304">
      <c r="A1304" t="n">
        <v>125</v>
      </c>
      <c r="B1304" t="n">
        <v>105</v>
      </c>
      <c r="C1304" t="inlineStr">
        <is>
          <t xml:space="preserve">CONCLUIDO	</t>
        </is>
      </c>
      <c r="D1304" t="n">
        <v>3.7202</v>
      </c>
      <c r="E1304" t="n">
        <v>26.88</v>
      </c>
      <c r="F1304" t="n">
        <v>23.95</v>
      </c>
      <c r="G1304" t="n">
        <v>159.67</v>
      </c>
      <c r="H1304" t="n">
        <v>2.23</v>
      </c>
      <c r="I1304" t="n">
        <v>9</v>
      </c>
      <c r="J1304" t="n">
        <v>257.09</v>
      </c>
      <c r="K1304" t="n">
        <v>55.27</v>
      </c>
      <c r="L1304" t="n">
        <v>32.25</v>
      </c>
      <c r="M1304" t="n">
        <v>7</v>
      </c>
      <c r="N1304" t="n">
        <v>64.56999999999999</v>
      </c>
      <c r="O1304" t="n">
        <v>31942.05</v>
      </c>
      <c r="P1304" t="n">
        <v>326.09</v>
      </c>
      <c r="Q1304" t="n">
        <v>452.59</v>
      </c>
      <c r="R1304" t="n">
        <v>69.73</v>
      </c>
      <c r="S1304" t="n">
        <v>57.64</v>
      </c>
      <c r="T1304" t="n">
        <v>3955.94</v>
      </c>
      <c r="U1304" t="n">
        <v>0.83</v>
      </c>
      <c r="V1304" t="n">
        <v>0.89</v>
      </c>
      <c r="W1304" t="n">
        <v>6.81</v>
      </c>
      <c r="X1304" t="n">
        <v>0.23</v>
      </c>
      <c r="Y1304" t="n">
        <v>1</v>
      </c>
      <c r="Z1304" t="n">
        <v>10</v>
      </c>
    </row>
    <row r="1305">
      <c r="A1305" t="n">
        <v>126</v>
      </c>
      <c r="B1305" t="n">
        <v>105</v>
      </c>
      <c r="C1305" t="inlineStr">
        <is>
          <t xml:space="preserve">CONCLUIDO	</t>
        </is>
      </c>
      <c r="D1305" t="n">
        <v>3.7194</v>
      </c>
      <c r="E1305" t="n">
        <v>26.89</v>
      </c>
      <c r="F1305" t="n">
        <v>23.96</v>
      </c>
      <c r="G1305" t="n">
        <v>159.71</v>
      </c>
      <c r="H1305" t="n">
        <v>2.25</v>
      </c>
      <c r="I1305" t="n">
        <v>9</v>
      </c>
      <c r="J1305" t="n">
        <v>257.55</v>
      </c>
      <c r="K1305" t="n">
        <v>55.27</v>
      </c>
      <c r="L1305" t="n">
        <v>32.5</v>
      </c>
      <c r="M1305" t="n">
        <v>7</v>
      </c>
      <c r="N1305" t="n">
        <v>64.78</v>
      </c>
      <c r="O1305" t="n">
        <v>31998.63</v>
      </c>
      <c r="P1305" t="n">
        <v>326.25</v>
      </c>
      <c r="Q1305" t="n">
        <v>452.57</v>
      </c>
      <c r="R1305" t="n">
        <v>70.01000000000001</v>
      </c>
      <c r="S1305" t="n">
        <v>57.64</v>
      </c>
      <c r="T1305" t="n">
        <v>4098.7</v>
      </c>
      <c r="U1305" t="n">
        <v>0.82</v>
      </c>
      <c r="V1305" t="n">
        <v>0.89</v>
      </c>
      <c r="W1305" t="n">
        <v>6.81</v>
      </c>
      <c r="X1305" t="n">
        <v>0.23</v>
      </c>
      <c r="Y1305" t="n">
        <v>1</v>
      </c>
      <c r="Z1305" t="n">
        <v>10</v>
      </c>
    </row>
    <row r="1306">
      <c r="A1306" t="n">
        <v>127</v>
      </c>
      <c r="B1306" t="n">
        <v>105</v>
      </c>
      <c r="C1306" t="inlineStr">
        <is>
          <t xml:space="preserve">CONCLUIDO	</t>
        </is>
      </c>
      <c r="D1306" t="n">
        <v>3.7189</v>
      </c>
      <c r="E1306" t="n">
        <v>26.89</v>
      </c>
      <c r="F1306" t="n">
        <v>23.96</v>
      </c>
      <c r="G1306" t="n">
        <v>159.74</v>
      </c>
      <c r="H1306" t="n">
        <v>2.26</v>
      </c>
      <c r="I1306" t="n">
        <v>9</v>
      </c>
      <c r="J1306" t="n">
        <v>258.01</v>
      </c>
      <c r="K1306" t="n">
        <v>55.27</v>
      </c>
      <c r="L1306" t="n">
        <v>32.75</v>
      </c>
      <c r="M1306" t="n">
        <v>7</v>
      </c>
      <c r="N1306" t="n">
        <v>64.98999999999999</v>
      </c>
      <c r="O1306" t="n">
        <v>32055.29</v>
      </c>
      <c r="P1306" t="n">
        <v>326.06</v>
      </c>
      <c r="Q1306" t="n">
        <v>452.55</v>
      </c>
      <c r="R1306" t="n">
        <v>70.02</v>
      </c>
      <c r="S1306" t="n">
        <v>57.64</v>
      </c>
      <c r="T1306" t="n">
        <v>4102.72</v>
      </c>
      <c r="U1306" t="n">
        <v>0.82</v>
      </c>
      <c r="V1306" t="n">
        <v>0.88</v>
      </c>
      <c r="W1306" t="n">
        <v>6.81</v>
      </c>
      <c r="X1306" t="n">
        <v>0.24</v>
      </c>
      <c r="Y1306" t="n">
        <v>1</v>
      </c>
      <c r="Z1306" t="n">
        <v>10</v>
      </c>
    </row>
    <row r="1307">
      <c r="A1307" t="n">
        <v>128</v>
      </c>
      <c r="B1307" t="n">
        <v>105</v>
      </c>
      <c r="C1307" t="inlineStr">
        <is>
          <t xml:space="preserve">CONCLUIDO	</t>
        </is>
      </c>
      <c r="D1307" t="n">
        <v>3.7195</v>
      </c>
      <c r="E1307" t="n">
        <v>26.89</v>
      </c>
      <c r="F1307" t="n">
        <v>23.96</v>
      </c>
      <c r="G1307" t="n">
        <v>159.7</v>
      </c>
      <c r="H1307" t="n">
        <v>2.27</v>
      </c>
      <c r="I1307" t="n">
        <v>9</v>
      </c>
      <c r="J1307" t="n">
        <v>258.47</v>
      </c>
      <c r="K1307" t="n">
        <v>55.27</v>
      </c>
      <c r="L1307" t="n">
        <v>33</v>
      </c>
      <c r="M1307" t="n">
        <v>7</v>
      </c>
      <c r="N1307" t="n">
        <v>65.2</v>
      </c>
      <c r="O1307" t="n">
        <v>32112.02</v>
      </c>
      <c r="P1307" t="n">
        <v>325.21</v>
      </c>
      <c r="Q1307" t="n">
        <v>452.56</v>
      </c>
      <c r="R1307" t="n">
        <v>69.93000000000001</v>
      </c>
      <c r="S1307" t="n">
        <v>57.64</v>
      </c>
      <c r="T1307" t="n">
        <v>4056.05</v>
      </c>
      <c r="U1307" t="n">
        <v>0.82</v>
      </c>
      <c r="V1307" t="n">
        <v>0.89</v>
      </c>
      <c r="W1307" t="n">
        <v>6.81</v>
      </c>
      <c r="X1307" t="n">
        <v>0.23</v>
      </c>
      <c r="Y1307" t="n">
        <v>1</v>
      </c>
      <c r="Z1307" t="n">
        <v>10</v>
      </c>
    </row>
    <row r="1308">
      <c r="A1308" t="n">
        <v>129</v>
      </c>
      <c r="B1308" t="n">
        <v>105</v>
      </c>
      <c r="C1308" t="inlineStr">
        <is>
          <t xml:space="preserve">CONCLUIDO	</t>
        </is>
      </c>
      <c r="D1308" t="n">
        <v>3.7299</v>
      </c>
      <c r="E1308" t="n">
        <v>26.81</v>
      </c>
      <c r="F1308" t="n">
        <v>23.92</v>
      </c>
      <c r="G1308" t="n">
        <v>179.41</v>
      </c>
      <c r="H1308" t="n">
        <v>2.28</v>
      </c>
      <c r="I1308" t="n">
        <v>8</v>
      </c>
      <c r="J1308" t="n">
        <v>258.93</v>
      </c>
      <c r="K1308" t="n">
        <v>55.27</v>
      </c>
      <c r="L1308" t="n">
        <v>33.25</v>
      </c>
      <c r="M1308" t="n">
        <v>6</v>
      </c>
      <c r="N1308" t="n">
        <v>65.41</v>
      </c>
      <c r="O1308" t="n">
        <v>32168.84</v>
      </c>
      <c r="P1308" t="n">
        <v>324.61</v>
      </c>
      <c r="Q1308" t="n">
        <v>452.56</v>
      </c>
      <c r="R1308" t="n">
        <v>68.86</v>
      </c>
      <c r="S1308" t="n">
        <v>57.64</v>
      </c>
      <c r="T1308" t="n">
        <v>3527.08</v>
      </c>
      <c r="U1308" t="n">
        <v>0.84</v>
      </c>
      <c r="V1308" t="n">
        <v>0.89</v>
      </c>
      <c r="W1308" t="n">
        <v>6.8</v>
      </c>
      <c r="X1308" t="n">
        <v>0.2</v>
      </c>
      <c r="Y1308" t="n">
        <v>1</v>
      </c>
      <c r="Z1308" t="n">
        <v>10</v>
      </c>
    </row>
    <row r="1309">
      <c r="A1309" t="n">
        <v>130</v>
      </c>
      <c r="B1309" t="n">
        <v>105</v>
      </c>
      <c r="C1309" t="inlineStr">
        <is>
          <t xml:space="preserve">CONCLUIDO	</t>
        </is>
      </c>
      <c r="D1309" t="n">
        <v>3.7301</v>
      </c>
      <c r="E1309" t="n">
        <v>26.81</v>
      </c>
      <c r="F1309" t="n">
        <v>23.92</v>
      </c>
      <c r="G1309" t="n">
        <v>179.4</v>
      </c>
      <c r="H1309" t="n">
        <v>2.3</v>
      </c>
      <c r="I1309" t="n">
        <v>8</v>
      </c>
      <c r="J1309" t="n">
        <v>259.39</v>
      </c>
      <c r="K1309" t="n">
        <v>55.27</v>
      </c>
      <c r="L1309" t="n">
        <v>33.5</v>
      </c>
      <c r="M1309" t="n">
        <v>6</v>
      </c>
      <c r="N1309" t="n">
        <v>65.62</v>
      </c>
      <c r="O1309" t="n">
        <v>32225.73</v>
      </c>
      <c r="P1309" t="n">
        <v>324.54</v>
      </c>
      <c r="Q1309" t="n">
        <v>452.58</v>
      </c>
      <c r="R1309" t="n">
        <v>68.70999999999999</v>
      </c>
      <c r="S1309" t="n">
        <v>57.64</v>
      </c>
      <c r="T1309" t="n">
        <v>3452.51</v>
      </c>
      <c r="U1309" t="n">
        <v>0.84</v>
      </c>
      <c r="V1309" t="n">
        <v>0.89</v>
      </c>
      <c r="W1309" t="n">
        <v>6.81</v>
      </c>
      <c r="X1309" t="n">
        <v>0.2</v>
      </c>
      <c r="Y1309" t="n">
        <v>1</v>
      </c>
      <c r="Z1309" t="n">
        <v>10</v>
      </c>
    </row>
    <row r="1310">
      <c r="A1310" t="n">
        <v>131</v>
      </c>
      <c r="B1310" t="n">
        <v>105</v>
      </c>
      <c r="C1310" t="inlineStr">
        <is>
          <t xml:space="preserve">CONCLUIDO	</t>
        </is>
      </c>
      <c r="D1310" t="n">
        <v>3.7294</v>
      </c>
      <c r="E1310" t="n">
        <v>26.81</v>
      </c>
      <c r="F1310" t="n">
        <v>23.93</v>
      </c>
      <c r="G1310" t="n">
        <v>179.44</v>
      </c>
      <c r="H1310" t="n">
        <v>2.31</v>
      </c>
      <c r="I1310" t="n">
        <v>8</v>
      </c>
      <c r="J1310" t="n">
        <v>259.85</v>
      </c>
      <c r="K1310" t="n">
        <v>55.27</v>
      </c>
      <c r="L1310" t="n">
        <v>33.75</v>
      </c>
      <c r="M1310" t="n">
        <v>6</v>
      </c>
      <c r="N1310" t="n">
        <v>65.83</v>
      </c>
      <c r="O1310" t="n">
        <v>32282.7</v>
      </c>
      <c r="P1310" t="n">
        <v>324.73</v>
      </c>
      <c r="Q1310" t="n">
        <v>452.58</v>
      </c>
      <c r="R1310" t="n">
        <v>68.83</v>
      </c>
      <c r="S1310" t="n">
        <v>57.64</v>
      </c>
      <c r="T1310" t="n">
        <v>3514.05</v>
      </c>
      <c r="U1310" t="n">
        <v>0.84</v>
      </c>
      <c r="V1310" t="n">
        <v>0.89</v>
      </c>
      <c r="W1310" t="n">
        <v>6.81</v>
      </c>
      <c r="X1310" t="n">
        <v>0.2</v>
      </c>
      <c r="Y1310" t="n">
        <v>1</v>
      </c>
      <c r="Z1310" t="n">
        <v>10</v>
      </c>
    </row>
    <row r="1311">
      <c r="A1311" t="n">
        <v>132</v>
      </c>
      <c r="B1311" t="n">
        <v>105</v>
      </c>
      <c r="C1311" t="inlineStr">
        <is>
          <t xml:space="preserve">CONCLUIDO	</t>
        </is>
      </c>
      <c r="D1311" t="n">
        <v>3.7289</v>
      </c>
      <c r="E1311" t="n">
        <v>26.82</v>
      </c>
      <c r="F1311" t="n">
        <v>23.93</v>
      </c>
      <c r="G1311" t="n">
        <v>179.46</v>
      </c>
      <c r="H1311" t="n">
        <v>2.32</v>
      </c>
      <c r="I1311" t="n">
        <v>8</v>
      </c>
      <c r="J1311" t="n">
        <v>260.32</v>
      </c>
      <c r="K1311" t="n">
        <v>55.27</v>
      </c>
      <c r="L1311" t="n">
        <v>34</v>
      </c>
      <c r="M1311" t="n">
        <v>6</v>
      </c>
      <c r="N1311" t="n">
        <v>66.04000000000001</v>
      </c>
      <c r="O1311" t="n">
        <v>32339.75</v>
      </c>
      <c r="P1311" t="n">
        <v>324.93</v>
      </c>
      <c r="Q1311" t="n">
        <v>452.58</v>
      </c>
      <c r="R1311" t="n">
        <v>68.98999999999999</v>
      </c>
      <c r="S1311" t="n">
        <v>57.64</v>
      </c>
      <c r="T1311" t="n">
        <v>3592.39</v>
      </c>
      <c r="U1311" t="n">
        <v>0.84</v>
      </c>
      <c r="V1311" t="n">
        <v>0.89</v>
      </c>
      <c r="W1311" t="n">
        <v>6.81</v>
      </c>
      <c r="X1311" t="n">
        <v>0.2</v>
      </c>
      <c r="Y1311" t="n">
        <v>1</v>
      </c>
      <c r="Z1311" t="n">
        <v>10</v>
      </c>
    </row>
    <row r="1312">
      <c r="A1312" t="n">
        <v>133</v>
      </c>
      <c r="B1312" t="n">
        <v>105</v>
      </c>
      <c r="C1312" t="inlineStr">
        <is>
          <t xml:space="preserve">CONCLUIDO	</t>
        </is>
      </c>
      <c r="D1312" t="n">
        <v>3.7312</v>
      </c>
      <c r="E1312" t="n">
        <v>26.8</v>
      </c>
      <c r="F1312" t="n">
        <v>23.91</v>
      </c>
      <c r="G1312" t="n">
        <v>179.34</v>
      </c>
      <c r="H1312" t="n">
        <v>2.34</v>
      </c>
      <c r="I1312" t="n">
        <v>8</v>
      </c>
      <c r="J1312" t="n">
        <v>260.78</v>
      </c>
      <c r="K1312" t="n">
        <v>55.27</v>
      </c>
      <c r="L1312" t="n">
        <v>34.25</v>
      </c>
      <c r="M1312" t="n">
        <v>6</v>
      </c>
      <c r="N1312" t="n">
        <v>66.26000000000001</v>
      </c>
      <c r="O1312" t="n">
        <v>32396.88</v>
      </c>
      <c r="P1312" t="n">
        <v>325.06</v>
      </c>
      <c r="Q1312" t="n">
        <v>452.56</v>
      </c>
      <c r="R1312" t="n">
        <v>68.42</v>
      </c>
      <c r="S1312" t="n">
        <v>57.64</v>
      </c>
      <c r="T1312" t="n">
        <v>3307.67</v>
      </c>
      <c r="U1312" t="n">
        <v>0.84</v>
      </c>
      <c r="V1312" t="n">
        <v>0.89</v>
      </c>
      <c r="W1312" t="n">
        <v>6.81</v>
      </c>
      <c r="X1312" t="n">
        <v>0.19</v>
      </c>
      <c r="Y1312" t="n">
        <v>1</v>
      </c>
      <c r="Z1312" t="n">
        <v>10</v>
      </c>
    </row>
    <row r="1313">
      <c r="A1313" t="n">
        <v>134</v>
      </c>
      <c r="B1313" t="n">
        <v>105</v>
      </c>
      <c r="C1313" t="inlineStr">
        <is>
          <t xml:space="preserve">CONCLUIDO	</t>
        </is>
      </c>
      <c r="D1313" t="n">
        <v>3.7291</v>
      </c>
      <c r="E1313" t="n">
        <v>26.82</v>
      </c>
      <c r="F1313" t="n">
        <v>23.93</v>
      </c>
      <c r="G1313" t="n">
        <v>179.45</v>
      </c>
      <c r="H1313" t="n">
        <v>2.35</v>
      </c>
      <c r="I1313" t="n">
        <v>8</v>
      </c>
      <c r="J1313" t="n">
        <v>261.24</v>
      </c>
      <c r="K1313" t="n">
        <v>55.27</v>
      </c>
      <c r="L1313" t="n">
        <v>34.5</v>
      </c>
      <c r="M1313" t="n">
        <v>6</v>
      </c>
      <c r="N1313" t="n">
        <v>66.47</v>
      </c>
      <c r="O1313" t="n">
        <v>32454.09</v>
      </c>
      <c r="P1313" t="n">
        <v>325.49</v>
      </c>
      <c r="Q1313" t="n">
        <v>452.57</v>
      </c>
      <c r="R1313" t="n">
        <v>68.86</v>
      </c>
      <c r="S1313" t="n">
        <v>57.64</v>
      </c>
      <c r="T1313" t="n">
        <v>3528.55</v>
      </c>
      <c r="U1313" t="n">
        <v>0.84</v>
      </c>
      <c r="V1313" t="n">
        <v>0.89</v>
      </c>
      <c r="W1313" t="n">
        <v>6.81</v>
      </c>
      <c r="X1313" t="n">
        <v>0.2</v>
      </c>
      <c r="Y1313" t="n">
        <v>1</v>
      </c>
      <c r="Z1313" t="n">
        <v>10</v>
      </c>
    </row>
    <row r="1314">
      <c r="A1314" t="n">
        <v>135</v>
      </c>
      <c r="B1314" t="n">
        <v>105</v>
      </c>
      <c r="C1314" t="inlineStr">
        <is>
          <t xml:space="preserve">CONCLUIDO	</t>
        </is>
      </c>
      <c r="D1314" t="n">
        <v>3.7308</v>
      </c>
      <c r="E1314" t="n">
        <v>26.8</v>
      </c>
      <c r="F1314" t="n">
        <v>23.91</v>
      </c>
      <c r="G1314" t="n">
        <v>179.36</v>
      </c>
      <c r="H1314" t="n">
        <v>2.36</v>
      </c>
      <c r="I1314" t="n">
        <v>8</v>
      </c>
      <c r="J1314" t="n">
        <v>261.71</v>
      </c>
      <c r="K1314" t="n">
        <v>55.27</v>
      </c>
      <c r="L1314" t="n">
        <v>34.75</v>
      </c>
      <c r="M1314" t="n">
        <v>6</v>
      </c>
      <c r="N1314" t="n">
        <v>66.68000000000001</v>
      </c>
      <c r="O1314" t="n">
        <v>32511.38</v>
      </c>
      <c r="P1314" t="n">
        <v>325.43</v>
      </c>
      <c r="Q1314" t="n">
        <v>452.57</v>
      </c>
      <c r="R1314" t="n">
        <v>68.55</v>
      </c>
      <c r="S1314" t="n">
        <v>57.64</v>
      </c>
      <c r="T1314" t="n">
        <v>3371.03</v>
      </c>
      <c r="U1314" t="n">
        <v>0.84</v>
      </c>
      <c r="V1314" t="n">
        <v>0.89</v>
      </c>
      <c r="W1314" t="n">
        <v>6.81</v>
      </c>
      <c r="X1314" t="n">
        <v>0.19</v>
      </c>
      <c r="Y1314" t="n">
        <v>1</v>
      </c>
      <c r="Z1314" t="n">
        <v>10</v>
      </c>
    </row>
    <row r="1315">
      <c r="A1315" t="n">
        <v>136</v>
      </c>
      <c r="B1315" t="n">
        <v>105</v>
      </c>
      <c r="C1315" t="inlineStr">
        <is>
          <t xml:space="preserve">CONCLUIDO	</t>
        </is>
      </c>
      <c r="D1315" t="n">
        <v>3.7311</v>
      </c>
      <c r="E1315" t="n">
        <v>26.8</v>
      </c>
      <c r="F1315" t="n">
        <v>23.91</v>
      </c>
      <c r="G1315" t="n">
        <v>179.34</v>
      </c>
      <c r="H1315" t="n">
        <v>2.38</v>
      </c>
      <c r="I1315" t="n">
        <v>8</v>
      </c>
      <c r="J1315" t="n">
        <v>262.17</v>
      </c>
      <c r="K1315" t="n">
        <v>55.27</v>
      </c>
      <c r="L1315" t="n">
        <v>35</v>
      </c>
      <c r="M1315" t="n">
        <v>6</v>
      </c>
      <c r="N1315" t="n">
        <v>66.90000000000001</v>
      </c>
      <c r="O1315" t="n">
        <v>32568.76</v>
      </c>
      <c r="P1315" t="n">
        <v>325.25</v>
      </c>
      <c r="Q1315" t="n">
        <v>452.58</v>
      </c>
      <c r="R1315" t="n">
        <v>68.42</v>
      </c>
      <c r="S1315" t="n">
        <v>57.64</v>
      </c>
      <c r="T1315" t="n">
        <v>3308.23</v>
      </c>
      <c r="U1315" t="n">
        <v>0.84</v>
      </c>
      <c r="V1315" t="n">
        <v>0.89</v>
      </c>
      <c r="W1315" t="n">
        <v>6.81</v>
      </c>
      <c r="X1315" t="n">
        <v>0.19</v>
      </c>
      <c r="Y1315" t="n">
        <v>1</v>
      </c>
      <c r="Z1315" t="n">
        <v>10</v>
      </c>
    </row>
    <row r="1316">
      <c r="A1316" t="n">
        <v>137</v>
      </c>
      <c r="B1316" t="n">
        <v>105</v>
      </c>
      <c r="C1316" t="inlineStr">
        <is>
          <t xml:space="preserve">CONCLUIDO	</t>
        </is>
      </c>
      <c r="D1316" t="n">
        <v>3.7308</v>
      </c>
      <c r="E1316" t="n">
        <v>26.8</v>
      </c>
      <c r="F1316" t="n">
        <v>23.91</v>
      </c>
      <c r="G1316" t="n">
        <v>179.36</v>
      </c>
      <c r="H1316" t="n">
        <v>2.39</v>
      </c>
      <c r="I1316" t="n">
        <v>8</v>
      </c>
      <c r="J1316" t="n">
        <v>262.64</v>
      </c>
      <c r="K1316" t="n">
        <v>55.27</v>
      </c>
      <c r="L1316" t="n">
        <v>35.25</v>
      </c>
      <c r="M1316" t="n">
        <v>6</v>
      </c>
      <c r="N1316" t="n">
        <v>67.12</v>
      </c>
      <c r="O1316" t="n">
        <v>32626.21</v>
      </c>
      <c r="P1316" t="n">
        <v>325.33</v>
      </c>
      <c r="Q1316" t="n">
        <v>452.56</v>
      </c>
      <c r="R1316" t="n">
        <v>68.54000000000001</v>
      </c>
      <c r="S1316" t="n">
        <v>57.64</v>
      </c>
      <c r="T1316" t="n">
        <v>3366.94</v>
      </c>
      <c r="U1316" t="n">
        <v>0.84</v>
      </c>
      <c r="V1316" t="n">
        <v>0.89</v>
      </c>
      <c r="W1316" t="n">
        <v>6.81</v>
      </c>
      <c r="X1316" t="n">
        <v>0.19</v>
      </c>
      <c r="Y1316" t="n">
        <v>1</v>
      </c>
      <c r="Z1316" t="n">
        <v>10</v>
      </c>
    </row>
    <row r="1317">
      <c r="A1317" t="n">
        <v>138</v>
      </c>
      <c r="B1317" t="n">
        <v>105</v>
      </c>
      <c r="C1317" t="inlineStr">
        <is>
          <t xml:space="preserve">CONCLUIDO	</t>
        </is>
      </c>
      <c r="D1317" t="n">
        <v>3.7306</v>
      </c>
      <c r="E1317" t="n">
        <v>26.81</v>
      </c>
      <c r="F1317" t="n">
        <v>23.92</v>
      </c>
      <c r="G1317" t="n">
        <v>179.37</v>
      </c>
      <c r="H1317" t="n">
        <v>2.4</v>
      </c>
      <c r="I1317" t="n">
        <v>8</v>
      </c>
      <c r="J1317" t="n">
        <v>263.1</v>
      </c>
      <c r="K1317" t="n">
        <v>55.27</v>
      </c>
      <c r="L1317" t="n">
        <v>35.5</v>
      </c>
      <c r="M1317" t="n">
        <v>6</v>
      </c>
      <c r="N1317" t="n">
        <v>67.33</v>
      </c>
      <c r="O1317" t="n">
        <v>32683.74</v>
      </c>
      <c r="P1317" t="n">
        <v>325.46</v>
      </c>
      <c r="Q1317" t="n">
        <v>452.56</v>
      </c>
      <c r="R1317" t="n">
        <v>68.62</v>
      </c>
      <c r="S1317" t="n">
        <v>57.64</v>
      </c>
      <c r="T1317" t="n">
        <v>3407.97</v>
      </c>
      <c r="U1317" t="n">
        <v>0.84</v>
      </c>
      <c r="V1317" t="n">
        <v>0.89</v>
      </c>
      <c r="W1317" t="n">
        <v>6.81</v>
      </c>
      <c r="X1317" t="n">
        <v>0.19</v>
      </c>
      <c r="Y1317" t="n">
        <v>1</v>
      </c>
      <c r="Z1317" t="n">
        <v>10</v>
      </c>
    </row>
    <row r="1318">
      <c r="A1318" t="n">
        <v>139</v>
      </c>
      <c r="B1318" t="n">
        <v>105</v>
      </c>
      <c r="C1318" t="inlineStr">
        <is>
          <t xml:space="preserve">CONCLUIDO	</t>
        </is>
      </c>
      <c r="D1318" t="n">
        <v>3.7302</v>
      </c>
      <c r="E1318" t="n">
        <v>26.81</v>
      </c>
      <c r="F1318" t="n">
        <v>23.92</v>
      </c>
      <c r="G1318" t="n">
        <v>179.39</v>
      </c>
      <c r="H1318" t="n">
        <v>2.41</v>
      </c>
      <c r="I1318" t="n">
        <v>8</v>
      </c>
      <c r="J1318" t="n">
        <v>263.57</v>
      </c>
      <c r="K1318" t="n">
        <v>55.27</v>
      </c>
      <c r="L1318" t="n">
        <v>35.75</v>
      </c>
      <c r="M1318" t="n">
        <v>6</v>
      </c>
      <c r="N1318" t="n">
        <v>67.55</v>
      </c>
      <c r="O1318" t="n">
        <v>32741.36</v>
      </c>
      <c r="P1318" t="n">
        <v>325.23</v>
      </c>
      <c r="Q1318" t="n">
        <v>452.55</v>
      </c>
      <c r="R1318" t="n">
        <v>68.72</v>
      </c>
      <c r="S1318" t="n">
        <v>57.64</v>
      </c>
      <c r="T1318" t="n">
        <v>3456.88</v>
      </c>
      <c r="U1318" t="n">
        <v>0.84</v>
      </c>
      <c r="V1318" t="n">
        <v>0.89</v>
      </c>
      <c r="W1318" t="n">
        <v>6.81</v>
      </c>
      <c r="X1318" t="n">
        <v>0.2</v>
      </c>
      <c r="Y1318" t="n">
        <v>1</v>
      </c>
      <c r="Z1318" t="n">
        <v>10</v>
      </c>
    </row>
    <row r="1319">
      <c r="A1319" t="n">
        <v>140</v>
      </c>
      <c r="B1319" t="n">
        <v>105</v>
      </c>
      <c r="C1319" t="inlineStr">
        <is>
          <t xml:space="preserve">CONCLUIDO	</t>
        </is>
      </c>
      <c r="D1319" t="n">
        <v>3.7299</v>
      </c>
      <c r="E1319" t="n">
        <v>26.81</v>
      </c>
      <c r="F1319" t="n">
        <v>23.92</v>
      </c>
      <c r="G1319" t="n">
        <v>179.41</v>
      </c>
      <c r="H1319" t="n">
        <v>2.43</v>
      </c>
      <c r="I1319" t="n">
        <v>8</v>
      </c>
      <c r="J1319" t="n">
        <v>264.04</v>
      </c>
      <c r="K1319" t="n">
        <v>55.27</v>
      </c>
      <c r="L1319" t="n">
        <v>36</v>
      </c>
      <c r="M1319" t="n">
        <v>6</v>
      </c>
      <c r="N1319" t="n">
        <v>67.77</v>
      </c>
      <c r="O1319" t="n">
        <v>32799.06</v>
      </c>
      <c r="P1319" t="n">
        <v>325.08</v>
      </c>
      <c r="Q1319" t="n">
        <v>452.55</v>
      </c>
      <c r="R1319" t="n">
        <v>68.76000000000001</v>
      </c>
      <c r="S1319" t="n">
        <v>57.64</v>
      </c>
      <c r="T1319" t="n">
        <v>3475.93</v>
      </c>
      <c r="U1319" t="n">
        <v>0.84</v>
      </c>
      <c r="V1319" t="n">
        <v>0.89</v>
      </c>
      <c r="W1319" t="n">
        <v>6.81</v>
      </c>
      <c r="X1319" t="n">
        <v>0.2</v>
      </c>
      <c r="Y1319" t="n">
        <v>1</v>
      </c>
      <c r="Z1319" t="n">
        <v>10</v>
      </c>
    </row>
    <row r="1320">
      <c r="A1320" t="n">
        <v>141</v>
      </c>
      <c r="B1320" t="n">
        <v>105</v>
      </c>
      <c r="C1320" t="inlineStr">
        <is>
          <t xml:space="preserve">CONCLUIDO	</t>
        </is>
      </c>
      <c r="D1320" t="n">
        <v>3.7293</v>
      </c>
      <c r="E1320" t="n">
        <v>26.81</v>
      </c>
      <c r="F1320" t="n">
        <v>23.93</v>
      </c>
      <c r="G1320" t="n">
        <v>179.44</v>
      </c>
      <c r="H1320" t="n">
        <v>2.44</v>
      </c>
      <c r="I1320" t="n">
        <v>8</v>
      </c>
      <c r="J1320" t="n">
        <v>264.51</v>
      </c>
      <c r="K1320" t="n">
        <v>55.27</v>
      </c>
      <c r="L1320" t="n">
        <v>36.25</v>
      </c>
      <c r="M1320" t="n">
        <v>6</v>
      </c>
      <c r="N1320" t="n">
        <v>67.98999999999999</v>
      </c>
      <c r="O1320" t="n">
        <v>32856.84</v>
      </c>
      <c r="P1320" t="n">
        <v>324.26</v>
      </c>
      <c r="Q1320" t="n">
        <v>452.55</v>
      </c>
      <c r="R1320" t="n">
        <v>68.76000000000001</v>
      </c>
      <c r="S1320" t="n">
        <v>57.64</v>
      </c>
      <c r="T1320" t="n">
        <v>3479.18</v>
      </c>
      <c r="U1320" t="n">
        <v>0.84</v>
      </c>
      <c r="V1320" t="n">
        <v>0.89</v>
      </c>
      <c r="W1320" t="n">
        <v>6.81</v>
      </c>
      <c r="X1320" t="n">
        <v>0.2</v>
      </c>
      <c r="Y1320" t="n">
        <v>1</v>
      </c>
      <c r="Z1320" t="n">
        <v>10</v>
      </c>
    </row>
    <row r="1321">
      <c r="A1321" t="n">
        <v>142</v>
      </c>
      <c r="B1321" t="n">
        <v>105</v>
      </c>
      <c r="C1321" t="inlineStr">
        <is>
          <t xml:space="preserve">CONCLUIDO	</t>
        </is>
      </c>
      <c r="D1321" t="n">
        <v>3.7303</v>
      </c>
      <c r="E1321" t="n">
        <v>26.81</v>
      </c>
      <c r="F1321" t="n">
        <v>23.92</v>
      </c>
      <c r="G1321" t="n">
        <v>179.39</v>
      </c>
      <c r="H1321" t="n">
        <v>2.45</v>
      </c>
      <c r="I1321" t="n">
        <v>8</v>
      </c>
      <c r="J1321" t="n">
        <v>264.98</v>
      </c>
      <c r="K1321" t="n">
        <v>55.27</v>
      </c>
      <c r="L1321" t="n">
        <v>36.5</v>
      </c>
      <c r="M1321" t="n">
        <v>6</v>
      </c>
      <c r="N1321" t="n">
        <v>68.2</v>
      </c>
      <c r="O1321" t="n">
        <v>32914.7</v>
      </c>
      <c r="P1321" t="n">
        <v>323.93</v>
      </c>
      <c r="Q1321" t="n">
        <v>452.55</v>
      </c>
      <c r="R1321" t="n">
        <v>68.64</v>
      </c>
      <c r="S1321" t="n">
        <v>57.64</v>
      </c>
      <c r="T1321" t="n">
        <v>3418.44</v>
      </c>
      <c r="U1321" t="n">
        <v>0.84</v>
      </c>
      <c r="V1321" t="n">
        <v>0.89</v>
      </c>
      <c r="W1321" t="n">
        <v>6.81</v>
      </c>
      <c r="X1321" t="n">
        <v>0.19</v>
      </c>
      <c r="Y1321" t="n">
        <v>1</v>
      </c>
      <c r="Z1321" t="n">
        <v>10</v>
      </c>
    </row>
    <row r="1322">
      <c r="A1322" t="n">
        <v>143</v>
      </c>
      <c r="B1322" t="n">
        <v>105</v>
      </c>
      <c r="C1322" t="inlineStr">
        <is>
          <t xml:space="preserve">CONCLUIDO	</t>
        </is>
      </c>
      <c r="D1322" t="n">
        <v>3.7293</v>
      </c>
      <c r="E1322" t="n">
        <v>26.81</v>
      </c>
      <c r="F1322" t="n">
        <v>23.93</v>
      </c>
      <c r="G1322" t="n">
        <v>179.44</v>
      </c>
      <c r="H1322" t="n">
        <v>2.46</v>
      </c>
      <c r="I1322" t="n">
        <v>8</v>
      </c>
      <c r="J1322" t="n">
        <v>265.45</v>
      </c>
      <c r="K1322" t="n">
        <v>55.27</v>
      </c>
      <c r="L1322" t="n">
        <v>36.75</v>
      </c>
      <c r="M1322" t="n">
        <v>6</v>
      </c>
      <c r="N1322" t="n">
        <v>68.42</v>
      </c>
      <c r="O1322" t="n">
        <v>32972.65</v>
      </c>
      <c r="P1322" t="n">
        <v>323.36</v>
      </c>
      <c r="Q1322" t="n">
        <v>452.55</v>
      </c>
      <c r="R1322" t="n">
        <v>68.93000000000001</v>
      </c>
      <c r="S1322" t="n">
        <v>57.64</v>
      </c>
      <c r="T1322" t="n">
        <v>3560.88</v>
      </c>
      <c r="U1322" t="n">
        <v>0.84</v>
      </c>
      <c r="V1322" t="n">
        <v>0.89</v>
      </c>
      <c r="W1322" t="n">
        <v>6.81</v>
      </c>
      <c r="X1322" t="n">
        <v>0.2</v>
      </c>
      <c r="Y1322" t="n">
        <v>1</v>
      </c>
      <c r="Z1322" t="n">
        <v>10</v>
      </c>
    </row>
    <row r="1323">
      <c r="A1323" t="n">
        <v>144</v>
      </c>
      <c r="B1323" t="n">
        <v>105</v>
      </c>
      <c r="C1323" t="inlineStr">
        <is>
          <t xml:space="preserve">CONCLUIDO	</t>
        </is>
      </c>
      <c r="D1323" t="n">
        <v>3.7291</v>
      </c>
      <c r="E1323" t="n">
        <v>26.82</v>
      </c>
      <c r="F1323" t="n">
        <v>23.93</v>
      </c>
      <c r="G1323" t="n">
        <v>179.45</v>
      </c>
      <c r="H1323" t="n">
        <v>2.48</v>
      </c>
      <c r="I1323" t="n">
        <v>8</v>
      </c>
      <c r="J1323" t="n">
        <v>265.92</v>
      </c>
      <c r="K1323" t="n">
        <v>55.27</v>
      </c>
      <c r="L1323" t="n">
        <v>37</v>
      </c>
      <c r="M1323" t="n">
        <v>6</v>
      </c>
      <c r="N1323" t="n">
        <v>68.65000000000001</v>
      </c>
      <c r="O1323" t="n">
        <v>33030.68</v>
      </c>
      <c r="P1323" t="n">
        <v>323.01</v>
      </c>
      <c r="Q1323" t="n">
        <v>452.56</v>
      </c>
      <c r="R1323" t="n">
        <v>68.90000000000001</v>
      </c>
      <c r="S1323" t="n">
        <v>57.64</v>
      </c>
      <c r="T1323" t="n">
        <v>3547.69</v>
      </c>
      <c r="U1323" t="n">
        <v>0.84</v>
      </c>
      <c r="V1323" t="n">
        <v>0.89</v>
      </c>
      <c r="W1323" t="n">
        <v>6.81</v>
      </c>
      <c r="X1323" t="n">
        <v>0.2</v>
      </c>
      <c r="Y1323" t="n">
        <v>1</v>
      </c>
      <c r="Z1323" t="n">
        <v>10</v>
      </c>
    </row>
    <row r="1324">
      <c r="A1324" t="n">
        <v>145</v>
      </c>
      <c r="B1324" t="n">
        <v>105</v>
      </c>
      <c r="C1324" t="inlineStr">
        <is>
          <t xml:space="preserve">CONCLUIDO	</t>
        </is>
      </c>
      <c r="D1324" t="n">
        <v>3.7288</v>
      </c>
      <c r="E1324" t="n">
        <v>26.82</v>
      </c>
      <c r="F1324" t="n">
        <v>23.93</v>
      </c>
      <c r="G1324" t="n">
        <v>179.47</v>
      </c>
      <c r="H1324" t="n">
        <v>2.49</v>
      </c>
      <c r="I1324" t="n">
        <v>8</v>
      </c>
      <c r="J1324" t="n">
        <v>266.39</v>
      </c>
      <c r="K1324" t="n">
        <v>55.27</v>
      </c>
      <c r="L1324" t="n">
        <v>37.25</v>
      </c>
      <c r="M1324" t="n">
        <v>6</v>
      </c>
      <c r="N1324" t="n">
        <v>68.87</v>
      </c>
      <c r="O1324" t="n">
        <v>33088.79</v>
      </c>
      <c r="P1324" t="n">
        <v>322.55</v>
      </c>
      <c r="Q1324" t="n">
        <v>452.55</v>
      </c>
      <c r="R1324" t="n">
        <v>68.89</v>
      </c>
      <c r="S1324" t="n">
        <v>57.64</v>
      </c>
      <c r="T1324" t="n">
        <v>3544.97</v>
      </c>
      <c r="U1324" t="n">
        <v>0.84</v>
      </c>
      <c r="V1324" t="n">
        <v>0.89</v>
      </c>
      <c r="W1324" t="n">
        <v>6.81</v>
      </c>
      <c r="X1324" t="n">
        <v>0.2</v>
      </c>
      <c r="Y1324" t="n">
        <v>1</v>
      </c>
      <c r="Z1324" t="n">
        <v>10</v>
      </c>
    </row>
    <row r="1325">
      <c r="A1325" t="n">
        <v>146</v>
      </c>
      <c r="B1325" t="n">
        <v>105</v>
      </c>
      <c r="C1325" t="inlineStr">
        <is>
          <t xml:space="preserve">CONCLUIDO	</t>
        </is>
      </c>
      <c r="D1325" t="n">
        <v>3.7289</v>
      </c>
      <c r="E1325" t="n">
        <v>26.82</v>
      </c>
      <c r="F1325" t="n">
        <v>23.93</v>
      </c>
      <c r="G1325" t="n">
        <v>179.46</v>
      </c>
      <c r="H1325" t="n">
        <v>2.5</v>
      </c>
      <c r="I1325" t="n">
        <v>8</v>
      </c>
      <c r="J1325" t="n">
        <v>266.86</v>
      </c>
      <c r="K1325" t="n">
        <v>55.27</v>
      </c>
      <c r="L1325" t="n">
        <v>37.5</v>
      </c>
      <c r="M1325" t="n">
        <v>6</v>
      </c>
      <c r="N1325" t="n">
        <v>69.09</v>
      </c>
      <c r="O1325" t="n">
        <v>33146.99</v>
      </c>
      <c r="P1325" t="n">
        <v>321.31</v>
      </c>
      <c r="Q1325" t="n">
        <v>452.56</v>
      </c>
      <c r="R1325" t="n">
        <v>69</v>
      </c>
      <c r="S1325" t="n">
        <v>57.64</v>
      </c>
      <c r="T1325" t="n">
        <v>3597.36</v>
      </c>
      <c r="U1325" t="n">
        <v>0.84</v>
      </c>
      <c r="V1325" t="n">
        <v>0.89</v>
      </c>
      <c r="W1325" t="n">
        <v>6.81</v>
      </c>
      <c r="X1325" t="n">
        <v>0.2</v>
      </c>
      <c r="Y1325" t="n">
        <v>1</v>
      </c>
      <c r="Z1325" t="n">
        <v>10</v>
      </c>
    </row>
    <row r="1326">
      <c r="A1326" t="n">
        <v>147</v>
      </c>
      <c r="B1326" t="n">
        <v>105</v>
      </c>
      <c r="C1326" t="inlineStr">
        <is>
          <t xml:space="preserve">CONCLUIDO	</t>
        </is>
      </c>
      <c r="D1326" t="n">
        <v>3.7293</v>
      </c>
      <c r="E1326" t="n">
        <v>26.82</v>
      </c>
      <c r="F1326" t="n">
        <v>23.93</v>
      </c>
      <c r="G1326" t="n">
        <v>179.44</v>
      </c>
      <c r="H1326" t="n">
        <v>2.51</v>
      </c>
      <c r="I1326" t="n">
        <v>8</v>
      </c>
      <c r="J1326" t="n">
        <v>267.33</v>
      </c>
      <c r="K1326" t="n">
        <v>55.27</v>
      </c>
      <c r="L1326" t="n">
        <v>37.75</v>
      </c>
      <c r="M1326" t="n">
        <v>6</v>
      </c>
      <c r="N1326" t="n">
        <v>69.31</v>
      </c>
      <c r="O1326" t="n">
        <v>33205.27</v>
      </c>
      <c r="P1326" t="n">
        <v>320.25</v>
      </c>
      <c r="Q1326" t="n">
        <v>452.57</v>
      </c>
      <c r="R1326" t="n">
        <v>69</v>
      </c>
      <c r="S1326" t="n">
        <v>57.64</v>
      </c>
      <c r="T1326" t="n">
        <v>3597.49</v>
      </c>
      <c r="U1326" t="n">
        <v>0.84</v>
      </c>
      <c r="V1326" t="n">
        <v>0.89</v>
      </c>
      <c r="W1326" t="n">
        <v>6.81</v>
      </c>
      <c r="X1326" t="n">
        <v>0.2</v>
      </c>
      <c r="Y1326" t="n">
        <v>1</v>
      </c>
      <c r="Z1326" t="n">
        <v>10</v>
      </c>
    </row>
    <row r="1327">
      <c r="A1327" t="n">
        <v>148</v>
      </c>
      <c r="B1327" t="n">
        <v>105</v>
      </c>
      <c r="C1327" t="inlineStr">
        <is>
          <t xml:space="preserve">CONCLUIDO	</t>
        </is>
      </c>
      <c r="D1327" t="n">
        <v>3.7276</v>
      </c>
      <c r="E1327" t="n">
        <v>26.83</v>
      </c>
      <c r="F1327" t="n">
        <v>23.94</v>
      </c>
      <c r="G1327" t="n">
        <v>179.53</v>
      </c>
      <c r="H1327" t="n">
        <v>2.53</v>
      </c>
      <c r="I1327" t="n">
        <v>8</v>
      </c>
      <c r="J1327" t="n">
        <v>267.81</v>
      </c>
      <c r="K1327" t="n">
        <v>55.27</v>
      </c>
      <c r="L1327" t="n">
        <v>38</v>
      </c>
      <c r="M1327" t="n">
        <v>6</v>
      </c>
      <c r="N1327" t="n">
        <v>69.53</v>
      </c>
      <c r="O1327" t="n">
        <v>33263.64</v>
      </c>
      <c r="P1327" t="n">
        <v>319.62</v>
      </c>
      <c r="Q1327" t="n">
        <v>452.56</v>
      </c>
      <c r="R1327" t="n">
        <v>69.36</v>
      </c>
      <c r="S1327" t="n">
        <v>57.64</v>
      </c>
      <c r="T1327" t="n">
        <v>3778.1</v>
      </c>
      <c r="U1327" t="n">
        <v>0.83</v>
      </c>
      <c r="V1327" t="n">
        <v>0.89</v>
      </c>
      <c r="W1327" t="n">
        <v>6.81</v>
      </c>
      <c r="X1327" t="n">
        <v>0.21</v>
      </c>
      <c r="Y1327" t="n">
        <v>1</v>
      </c>
      <c r="Z1327" t="n">
        <v>10</v>
      </c>
    </row>
    <row r="1328">
      <c r="A1328" t="n">
        <v>149</v>
      </c>
      <c r="B1328" t="n">
        <v>105</v>
      </c>
      <c r="C1328" t="inlineStr">
        <is>
          <t xml:space="preserve">CONCLUIDO	</t>
        </is>
      </c>
      <c r="D1328" t="n">
        <v>3.7373</v>
      </c>
      <c r="E1328" t="n">
        <v>26.76</v>
      </c>
      <c r="F1328" t="n">
        <v>23.91</v>
      </c>
      <c r="G1328" t="n">
        <v>204.93</v>
      </c>
      <c r="H1328" t="n">
        <v>2.54</v>
      </c>
      <c r="I1328" t="n">
        <v>7</v>
      </c>
      <c r="J1328" t="n">
        <v>268.28</v>
      </c>
      <c r="K1328" t="n">
        <v>55.27</v>
      </c>
      <c r="L1328" t="n">
        <v>38.25</v>
      </c>
      <c r="M1328" t="n">
        <v>5</v>
      </c>
      <c r="N1328" t="n">
        <v>69.76000000000001</v>
      </c>
      <c r="O1328" t="n">
        <v>33322.09</v>
      </c>
      <c r="P1328" t="n">
        <v>319.74</v>
      </c>
      <c r="Q1328" t="n">
        <v>452.56</v>
      </c>
      <c r="R1328" t="n">
        <v>68.45999999999999</v>
      </c>
      <c r="S1328" t="n">
        <v>57.64</v>
      </c>
      <c r="T1328" t="n">
        <v>3333.54</v>
      </c>
      <c r="U1328" t="n">
        <v>0.84</v>
      </c>
      <c r="V1328" t="n">
        <v>0.89</v>
      </c>
      <c r="W1328" t="n">
        <v>6.8</v>
      </c>
      <c r="X1328" t="n">
        <v>0.18</v>
      </c>
      <c r="Y1328" t="n">
        <v>1</v>
      </c>
      <c r="Z1328" t="n">
        <v>10</v>
      </c>
    </row>
    <row r="1329">
      <c r="A1329" t="n">
        <v>150</v>
      </c>
      <c r="B1329" t="n">
        <v>105</v>
      </c>
      <c r="C1329" t="inlineStr">
        <is>
          <t xml:space="preserve">CONCLUIDO	</t>
        </is>
      </c>
      <c r="D1329" t="n">
        <v>3.737</v>
      </c>
      <c r="E1329" t="n">
        <v>26.76</v>
      </c>
      <c r="F1329" t="n">
        <v>23.91</v>
      </c>
      <c r="G1329" t="n">
        <v>204.95</v>
      </c>
      <c r="H1329" t="n">
        <v>2.55</v>
      </c>
      <c r="I1329" t="n">
        <v>7</v>
      </c>
      <c r="J1329" t="n">
        <v>268.75</v>
      </c>
      <c r="K1329" t="n">
        <v>55.27</v>
      </c>
      <c r="L1329" t="n">
        <v>38.5</v>
      </c>
      <c r="M1329" t="n">
        <v>5</v>
      </c>
      <c r="N1329" t="n">
        <v>69.98</v>
      </c>
      <c r="O1329" t="n">
        <v>33380.63</v>
      </c>
      <c r="P1329" t="n">
        <v>320.43</v>
      </c>
      <c r="Q1329" t="n">
        <v>452.57</v>
      </c>
      <c r="R1329" t="n">
        <v>68.41</v>
      </c>
      <c r="S1329" t="n">
        <v>57.64</v>
      </c>
      <c r="T1329" t="n">
        <v>3305.79</v>
      </c>
      <c r="U1329" t="n">
        <v>0.84</v>
      </c>
      <c r="V1329" t="n">
        <v>0.89</v>
      </c>
      <c r="W1329" t="n">
        <v>6.81</v>
      </c>
      <c r="X1329" t="n">
        <v>0.19</v>
      </c>
      <c r="Y1329" t="n">
        <v>1</v>
      </c>
      <c r="Z1329" t="n">
        <v>10</v>
      </c>
    </row>
    <row r="1330">
      <c r="A1330" t="n">
        <v>151</v>
      </c>
      <c r="B1330" t="n">
        <v>105</v>
      </c>
      <c r="C1330" t="inlineStr">
        <is>
          <t xml:space="preserve">CONCLUIDO	</t>
        </is>
      </c>
      <c r="D1330" t="n">
        <v>3.7379</v>
      </c>
      <c r="E1330" t="n">
        <v>26.75</v>
      </c>
      <c r="F1330" t="n">
        <v>23.9</v>
      </c>
      <c r="G1330" t="n">
        <v>204.9</v>
      </c>
      <c r="H1330" t="n">
        <v>2.56</v>
      </c>
      <c r="I1330" t="n">
        <v>7</v>
      </c>
      <c r="J1330" t="n">
        <v>269.23</v>
      </c>
      <c r="K1330" t="n">
        <v>55.27</v>
      </c>
      <c r="L1330" t="n">
        <v>38.75</v>
      </c>
      <c r="M1330" t="n">
        <v>5</v>
      </c>
      <c r="N1330" t="n">
        <v>70.20999999999999</v>
      </c>
      <c r="O1330" t="n">
        <v>33439.25</v>
      </c>
      <c r="P1330" t="n">
        <v>320.57</v>
      </c>
      <c r="Q1330" t="n">
        <v>452.55</v>
      </c>
      <c r="R1330" t="n">
        <v>68.26000000000001</v>
      </c>
      <c r="S1330" t="n">
        <v>57.64</v>
      </c>
      <c r="T1330" t="n">
        <v>3234.98</v>
      </c>
      <c r="U1330" t="n">
        <v>0.84</v>
      </c>
      <c r="V1330" t="n">
        <v>0.89</v>
      </c>
      <c r="W1330" t="n">
        <v>6.81</v>
      </c>
      <c r="X1330" t="n">
        <v>0.18</v>
      </c>
      <c r="Y1330" t="n">
        <v>1</v>
      </c>
      <c r="Z1330" t="n">
        <v>10</v>
      </c>
    </row>
    <row r="1331">
      <c r="A1331" t="n">
        <v>152</v>
      </c>
      <c r="B1331" t="n">
        <v>105</v>
      </c>
      <c r="C1331" t="inlineStr">
        <is>
          <t xml:space="preserve">CONCLUIDO	</t>
        </is>
      </c>
      <c r="D1331" t="n">
        <v>3.738</v>
      </c>
      <c r="E1331" t="n">
        <v>26.75</v>
      </c>
      <c r="F1331" t="n">
        <v>23.9</v>
      </c>
      <c r="G1331" t="n">
        <v>204.89</v>
      </c>
      <c r="H1331" t="n">
        <v>2.57</v>
      </c>
      <c r="I1331" t="n">
        <v>7</v>
      </c>
      <c r="J1331" t="n">
        <v>269.71</v>
      </c>
      <c r="K1331" t="n">
        <v>55.27</v>
      </c>
      <c r="L1331" t="n">
        <v>39</v>
      </c>
      <c r="M1331" t="n">
        <v>5</v>
      </c>
      <c r="N1331" t="n">
        <v>70.43000000000001</v>
      </c>
      <c r="O1331" t="n">
        <v>33497.96</v>
      </c>
      <c r="P1331" t="n">
        <v>321.08</v>
      </c>
      <c r="Q1331" t="n">
        <v>452.57</v>
      </c>
      <c r="R1331" t="n">
        <v>68.16</v>
      </c>
      <c r="S1331" t="n">
        <v>57.64</v>
      </c>
      <c r="T1331" t="n">
        <v>3185.39</v>
      </c>
      <c r="U1331" t="n">
        <v>0.85</v>
      </c>
      <c r="V1331" t="n">
        <v>0.89</v>
      </c>
      <c r="W1331" t="n">
        <v>6.81</v>
      </c>
      <c r="X1331" t="n">
        <v>0.18</v>
      </c>
      <c r="Y1331" t="n">
        <v>1</v>
      </c>
      <c r="Z1331" t="n">
        <v>10</v>
      </c>
    </row>
    <row r="1332">
      <c r="A1332" t="n">
        <v>153</v>
      </c>
      <c r="B1332" t="n">
        <v>105</v>
      </c>
      <c r="C1332" t="inlineStr">
        <is>
          <t xml:space="preserve">CONCLUIDO	</t>
        </is>
      </c>
      <c r="D1332" t="n">
        <v>3.7384</v>
      </c>
      <c r="E1332" t="n">
        <v>26.75</v>
      </c>
      <c r="F1332" t="n">
        <v>23.9</v>
      </c>
      <c r="G1332" t="n">
        <v>204.87</v>
      </c>
      <c r="H1332" t="n">
        <v>2.59</v>
      </c>
      <c r="I1332" t="n">
        <v>7</v>
      </c>
      <c r="J1332" t="n">
        <v>270.18</v>
      </c>
      <c r="K1332" t="n">
        <v>55.27</v>
      </c>
      <c r="L1332" t="n">
        <v>39.25</v>
      </c>
      <c r="M1332" t="n">
        <v>5</v>
      </c>
      <c r="N1332" t="n">
        <v>70.66</v>
      </c>
      <c r="O1332" t="n">
        <v>33556.76</v>
      </c>
      <c r="P1332" t="n">
        <v>321.69</v>
      </c>
      <c r="Q1332" t="n">
        <v>452.55</v>
      </c>
      <c r="R1332" t="n">
        <v>68.13</v>
      </c>
      <c r="S1332" t="n">
        <v>57.64</v>
      </c>
      <c r="T1332" t="n">
        <v>3168.8</v>
      </c>
      <c r="U1332" t="n">
        <v>0.85</v>
      </c>
      <c r="V1332" t="n">
        <v>0.89</v>
      </c>
      <c r="W1332" t="n">
        <v>6.81</v>
      </c>
      <c r="X1332" t="n">
        <v>0.18</v>
      </c>
      <c r="Y1332" t="n">
        <v>1</v>
      </c>
      <c r="Z1332" t="n">
        <v>10</v>
      </c>
    </row>
    <row r="1333">
      <c r="A1333" t="n">
        <v>154</v>
      </c>
      <c r="B1333" t="n">
        <v>105</v>
      </c>
      <c r="C1333" t="inlineStr">
        <is>
          <t xml:space="preserve">CONCLUIDO	</t>
        </is>
      </c>
      <c r="D1333" t="n">
        <v>3.7396</v>
      </c>
      <c r="E1333" t="n">
        <v>26.74</v>
      </c>
      <c r="F1333" t="n">
        <v>23.89</v>
      </c>
      <c r="G1333" t="n">
        <v>204.79</v>
      </c>
      <c r="H1333" t="n">
        <v>2.6</v>
      </c>
      <c r="I1333" t="n">
        <v>7</v>
      </c>
      <c r="J1333" t="n">
        <v>270.66</v>
      </c>
      <c r="K1333" t="n">
        <v>55.27</v>
      </c>
      <c r="L1333" t="n">
        <v>39.5</v>
      </c>
      <c r="M1333" t="n">
        <v>5</v>
      </c>
      <c r="N1333" t="n">
        <v>70.89</v>
      </c>
      <c r="O1333" t="n">
        <v>33615.65</v>
      </c>
      <c r="P1333" t="n">
        <v>321.99</v>
      </c>
      <c r="Q1333" t="n">
        <v>452.59</v>
      </c>
      <c r="R1333" t="n">
        <v>67.76000000000001</v>
      </c>
      <c r="S1333" t="n">
        <v>57.64</v>
      </c>
      <c r="T1333" t="n">
        <v>2980.65</v>
      </c>
      <c r="U1333" t="n">
        <v>0.85</v>
      </c>
      <c r="V1333" t="n">
        <v>0.89</v>
      </c>
      <c r="W1333" t="n">
        <v>6.81</v>
      </c>
      <c r="X1333" t="n">
        <v>0.17</v>
      </c>
      <c r="Y1333" t="n">
        <v>1</v>
      </c>
      <c r="Z1333" t="n">
        <v>10</v>
      </c>
    </row>
    <row r="1334">
      <c r="A1334" t="n">
        <v>155</v>
      </c>
      <c r="B1334" t="n">
        <v>105</v>
      </c>
      <c r="C1334" t="inlineStr">
        <is>
          <t xml:space="preserve">CONCLUIDO	</t>
        </is>
      </c>
      <c r="D1334" t="n">
        <v>3.7389</v>
      </c>
      <c r="E1334" t="n">
        <v>26.75</v>
      </c>
      <c r="F1334" t="n">
        <v>23.9</v>
      </c>
      <c r="G1334" t="n">
        <v>204.84</v>
      </c>
      <c r="H1334" t="n">
        <v>2.61</v>
      </c>
      <c r="I1334" t="n">
        <v>7</v>
      </c>
      <c r="J1334" t="n">
        <v>271.14</v>
      </c>
      <c r="K1334" t="n">
        <v>55.27</v>
      </c>
      <c r="L1334" t="n">
        <v>39.75</v>
      </c>
      <c r="M1334" t="n">
        <v>5</v>
      </c>
      <c r="N1334" t="n">
        <v>71.12</v>
      </c>
      <c r="O1334" t="n">
        <v>33674.62</v>
      </c>
      <c r="P1334" t="n">
        <v>322.71</v>
      </c>
      <c r="Q1334" t="n">
        <v>452.56</v>
      </c>
      <c r="R1334" t="n">
        <v>67.94</v>
      </c>
      <c r="S1334" t="n">
        <v>57.64</v>
      </c>
      <c r="T1334" t="n">
        <v>3071.34</v>
      </c>
      <c r="U1334" t="n">
        <v>0.85</v>
      </c>
      <c r="V1334" t="n">
        <v>0.89</v>
      </c>
      <c r="W1334" t="n">
        <v>6.81</v>
      </c>
      <c r="X1334" t="n">
        <v>0.17</v>
      </c>
      <c r="Y1334" t="n">
        <v>1</v>
      </c>
      <c r="Z1334" t="n">
        <v>10</v>
      </c>
    </row>
    <row r="1335">
      <c r="A1335" t="n">
        <v>156</v>
      </c>
      <c r="B1335" t="n">
        <v>105</v>
      </c>
      <c r="C1335" t="inlineStr">
        <is>
          <t xml:space="preserve">CONCLUIDO	</t>
        </is>
      </c>
      <c r="D1335" t="n">
        <v>3.7393</v>
      </c>
      <c r="E1335" t="n">
        <v>26.74</v>
      </c>
      <c r="F1335" t="n">
        <v>23.89</v>
      </c>
      <c r="G1335" t="n">
        <v>204.81</v>
      </c>
      <c r="H1335" t="n">
        <v>2.62</v>
      </c>
      <c r="I1335" t="n">
        <v>7</v>
      </c>
      <c r="J1335" t="n">
        <v>271.62</v>
      </c>
      <c r="K1335" t="n">
        <v>55.27</v>
      </c>
      <c r="L1335" t="n">
        <v>40</v>
      </c>
      <c r="M1335" t="n">
        <v>5</v>
      </c>
      <c r="N1335" t="n">
        <v>71.34999999999999</v>
      </c>
      <c r="O1335" t="n">
        <v>33733.68</v>
      </c>
      <c r="P1335" t="n">
        <v>322.91</v>
      </c>
      <c r="Q1335" t="n">
        <v>452.55</v>
      </c>
      <c r="R1335" t="n">
        <v>67.98999999999999</v>
      </c>
      <c r="S1335" t="n">
        <v>57.64</v>
      </c>
      <c r="T1335" t="n">
        <v>3098.05</v>
      </c>
      <c r="U1335" t="n">
        <v>0.85</v>
      </c>
      <c r="V1335" t="n">
        <v>0.89</v>
      </c>
      <c r="W1335" t="n">
        <v>6.8</v>
      </c>
      <c r="X1335" t="n">
        <v>0.17</v>
      </c>
      <c r="Y1335" t="n">
        <v>1</v>
      </c>
      <c r="Z1335" t="n">
        <v>10</v>
      </c>
    </row>
    <row r="1336">
      <c r="A1336" t="n">
        <v>0</v>
      </c>
      <c r="B1336" t="n">
        <v>60</v>
      </c>
      <c r="C1336" t="inlineStr">
        <is>
          <t xml:space="preserve">CONCLUIDO	</t>
        </is>
      </c>
      <c r="D1336" t="n">
        <v>2.5829</v>
      </c>
      <c r="E1336" t="n">
        <v>38.72</v>
      </c>
      <c r="F1336" t="n">
        <v>30.6</v>
      </c>
      <c r="G1336" t="n">
        <v>7.85</v>
      </c>
      <c r="H1336" t="n">
        <v>0.14</v>
      </c>
      <c r="I1336" t="n">
        <v>234</v>
      </c>
      <c r="J1336" t="n">
        <v>124.63</v>
      </c>
      <c r="K1336" t="n">
        <v>45</v>
      </c>
      <c r="L1336" t="n">
        <v>1</v>
      </c>
      <c r="M1336" t="n">
        <v>232</v>
      </c>
      <c r="N1336" t="n">
        <v>18.64</v>
      </c>
      <c r="O1336" t="n">
        <v>15605.44</v>
      </c>
      <c r="P1336" t="n">
        <v>323.07</v>
      </c>
      <c r="Q1336" t="n">
        <v>453.24</v>
      </c>
      <c r="R1336" t="n">
        <v>286.44</v>
      </c>
      <c r="S1336" t="n">
        <v>57.64</v>
      </c>
      <c r="T1336" t="n">
        <v>111185.59</v>
      </c>
      <c r="U1336" t="n">
        <v>0.2</v>
      </c>
      <c r="V1336" t="n">
        <v>0.6899999999999999</v>
      </c>
      <c r="W1336" t="n">
        <v>7.18</v>
      </c>
      <c r="X1336" t="n">
        <v>6.86</v>
      </c>
      <c r="Y1336" t="n">
        <v>1</v>
      </c>
      <c r="Z1336" t="n">
        <v>10</v>
      </c>
    </row>
    <row r="1337">
      <c r="A1337" t="n">
        <v>1</v>
      </c>
      <c r="B1337" t="n">
        <v>60</v>
      </c>
      <c r="C1337" t="inlineStr">
        <is>
          <t xml:space="preserve">CONCLUIDO	</t>
        </is>
      </c>
      <c r="D1337" t="n">
        <v>2.8102</v>
      </c>
      <c r="E1337" t="n">
        <v>35.58</v>
      </c>
      <c r="F1337" t="n">
        <v>28.93</v>
      </c>
      <c r="G1337" t="n">
        <v>9.81</v>
      </c>
      <c r="H1337" t="n">
        <v>0.18</v>
      </c>
      <c r="I1337" t="n">
        <v>177</v>
      </c>
      <c r="J1337" t="n">
        <v>124.96</v>
      </c>
      <c r="K1337" t="n">
        <v>45</v>
      </c>
      <c r="L1337" t="n">
        <v>1.25</v>
      </c>
      <c r="M1337" t="n">
        <v>175</v>
      </c>
      <c r="N1337" t="n">
        <v>18.71</v>
      </c>
      <c r="O1337" t="n">
        <v>15645.96</v>
      </c>
      <c r="P1337" t="n">
        <v>304.99</v>
      </c>
      <c r="Q1337" t="n">
        <v>453.07</v>
      </c>
      <c r="R1337" t="n">
        <v>231.08</v>
      </c>
      <c r="S1337" t="n">
        <v>57.64</v>
      </c>
      <c r="T1337" t="n">
        <v>83790.87</v>
      </c>
      <c r="U1337" t="n">
        <v>0.25</v>
      </c>
      <c r="V1337" t="n">
        <v>0.73</v>
      </c>
      <c r="W1337" t="n">
        <v>7.11</v>
      </c>
      <c r="X1337" t="n">
        <v>5.19</v>
      </c>
      <c r="Y1337" t="n">
        <v>1</v>
      </c>
      <c r="Z1337" t="n">
        <v>10</v>
      </c>
    </row>
    <row r="1338">
      <c r="A1338" t="n">
        <v>2</v>
      </c>
      <c r="B1338" t="n">
        <v>60</v>
      </c>
      <c r="C1338" t="inlineStr">
        <is>
          <t xml:space="preserve">CONCLUIDO	</t>
        </is>
      </c>
      <c r="D1338" t="n">
        <v>2.9743</v>
      </c>
      <c r="E1338" t="n">
        <v>33.62</v>
      </c>
      <c r="F1338" t="n">
        <v>27.86</v>
      </c>
      <c r="G1338" t="n">
        <v>11.77</v>
      </c>
      <c r="H1338" t="n">
        <v>0.21</v>
      </c>
      <c r="I1338" t="n">
        <v>142</v>
      </c>
      <c r="J1338" t="n">
        <v>125.29</v>
      </c>
      <c r="K1338" t="n">
        <v>45</v>
      </c>
      <c r="L1338" t="n">
        <v>1.5</v>
      </c>
      <c r="M1338" t="n">
        <v>140</v>
      </c>
      <c r="N1338" t="n">
        <v>18.79</v>
      </c>
      <c r="O1338" t="n">
        <v>15686.51</v>
      </c>
      <c r="P1338" t="n">
        <v>293.17</v>
      </c>
      <c r="Q1338" t="n">
        <v>452.93</v>
      </c>
      <c r="R1338" t="n">
        <v>196.82</v>
      </c>
      <c r="S1338" t="n">
        <v>57.64</v>
      </c>
      <c r="T1338" t="n">
        <v>66839.03</v>
      </c>
      <c r="U1338" t="n">
        <v>0.29</v>
      </c>
      <c r="V1338" t="n">
        <v>0.76</v>
      </c>
      <c r="W1338" t="n">
        <v>7.03</v>
      </c>
      <c r="X1338" t="n">
        <v>4.12</v>
      </c>
      <c r="Y1338" t="n">
        <v>1</v>
      </c>
      <c r="Z1338" t="n">
        <v>10</v>
      </c>
    </row>
    <row r="1339">
      <c r="A1339" t="n">
        <v>3</v>
      </c>
      <c r="B1339" t="n">
        <v>60</v>
      </c>
      <c r="C1339" t="inlineStr">
        <is>
          <t xml:space="preserve">CONCLUIDO	</t>
        </is>
      </c>
      <c r="D1339" t="n">
        <v>3.0901</v>
      </c>
      <c r="E1339" t="n">
        <v>32.36</v>
      </c>
      <c r="F1339" t="n">
        <v>27.19</v>
      </c>
      <c r="G1339" t="n">
        <v>13.71</v>
      </c>
      <c r="H1339" t="n">
        <v>0.25</v>
      </c>
      <c r="I1339" t="n">
        <v>119</v>
      </c>
      <c r="J1339" t="n">
        <v>125.62</v>
      </c>
      <c r="K1339" t="n">
        <v>45</v>
      </c>
      <c r="L1339" t="n">
        <v>1.75</v>
      </c>
      <c r="M1339" t="n">
        <v>117</v>
      </c>
      <c r="N1339" t="n">
        <v>18.87</v>
      </c>
      <c r="O1339" t="n">
        <v>15727.09</v>
      </c>
      <c r="P1339" t="n">
        <v>285.61</v>
      </c>
      <c r="Q1339" t="n">
        <v>452.88</v>
      </c>
      <c r="R1339" t="n">
        <v>174.84</v>
      </c>
      <c r="S1339" t="n">
        <v>57.64</v>
      </c>
      <c r="T1339" t="n">
        <v>55962.85</v>
      </c>
      <c r="U1339" t="n">
        <v>0.33</v>
      </c>
      <c r="V1339" t="n">
        <v>0.78</v>
      </c>
      <c r="W1339" t="n">
        <v>7</v>
      </c>
      <c r="X1339" t="n">
        <v>3.46</v>
      </c>
      <c r="Y1339" t="n">
        <v>1</v>
      </c>
      <c r="Z1339" t="n">
        <v>10</v>
      </c>
    </row>
    <row r="1340">
      <c r="A1340" t="n">
        <v>4</v>
      </c>
      <c r="B1340" t="n">
        <v>60</v>
      </c>
      <c r="C1340" t="inlineStr">
        <is>
          <t xml:space="preserve">CONCLUIDO	</t>
        </is>
      </c>
      <c r="D1340" t="n">
        <v>3.1835</v>
      </c>
      <c r="E1340" t="n">
        <v>31.41</v>
      </c>
      <c r="F1340" t="n">
        <v>26.67</v>
      </c>
      <c r="G1340" t="n">
        <v>15.69</v>
      </c>
      <c r="H1340" t="n">
        <v>0.28</v>
      </c>
      <c r="I1340" t="n">
        <v>102</v>
      </c>
      <c r="J1340" t="n">
        <v>125.95</v>
      </c>
      <c r="K1340" t="n">
        <v>45</v>
      </c>
      <c r="L1340" t="n">
        <v>2</v>
      </c>
      <c r="M1340" t="n">
        <v>100</v>
      </c>
      <c r="N1340" t="n">
        <v>18.95</v>
      </c>
      <c r="O1340" t="n">
        <v>15767.7</v>
      </c>
      <c r="P1340" t="n">
        <v>279.72</v>
      </c>
      <c r="Q1340" t="n">
        <v>452.86</v>
      </c>
      <c r="R1340" t="n">
        <v>158.03</v>
      </c>
      <c r="S1340" t="n">
        <v>57.64</v>
      </c>
      <c r="T1340" t="n">
        <v>47642.4</v>
      </c>
      <c r="U1340" t="n">
        <v>0.36</v>
      </c>
      <c r="V1340" t="n">
        <v>0.8</v>
      </c>
      <c r="W1340" t="n">
        <v>6.97</v>
      </c>
      <c r="X1340" t="n">
        <v>2.94</v>
      </c>
      <c r="Y1340" t="n">
        <v>1</v>
      </c>
      <c r="Z1340" t="n">
        <v>10</v>
      </c>
    </row>
    <row r="1341">
      <c r="A1341" t="n">
        <v>5</v>
      </c>
      <c r="B1341" t="n">
        <v>60</v>
      </c>
      <c r="C1341" t="inlineStr">
        <is>
          <t xml:space="preserve">CONCLUIDO	</t>
        </is>
      </c>
      <c r="D1341" t="n">
        <v>3.2604</v>
      </c>
      <c r="E1341" t="n">
        <v>30.67</v>
      </c>
      <c r="F1341" t="n">
        <v>26.26</v>
      </c>
      <c r="G1341" t="n">
        <v>17.71</v>
      </c>
      <c r="H1341" t="n">
        <v>0.31</v>
      </c>
      <c r="I1341" t="n">
        <v>89</v>
      </c>
      <c r="J1341" t="n">
        <v>126.28</v>
      </c>
      <c r="K1341" t="n">
        <v>45</v>
      </c>
      <c r="L1341" t="n">
        <v>2.25</v>
      </c>
      <c r="M1341" t="n">
        <v>87</v>
      </c>
      <c r="N1341" t="n">
        <v>19.03</v>
      </c>
      <c r="O1341" t="n">
        <v>15808.34</v>
      </c>
      <c r="P1341" t="n">
        <v>274.9</v>
      </c>
      <c r="Q1341" t="n">
        <v>452.87</v>
      </c>
      <c r="R1341" t="n">
        <v>145.15</v>
      </c>
      <c r="S1341" t="n">
        <v>57.64</v>
      </c>
      <c r="T1341" t="n">
        <v>41265.68</v>
      </c>
      <c r="U1341" t="n">
        <v>0.4</v>
      </c>
      <c r="V1341" t="n">
        <v>0.8100000000000001</v>
      </c>
      <c r="W1341" t="n">
        <v>6.93</v>
      </c>
      <c r="X1341" t="n">
        <v>2.53</v>
      </c>
      <c r="Y1341" t="n">
        <v>1</v>
      </c>
      <c r="Z1341" t="n">
        <v>10</v>
      </c>
    </row>
    <row r="1342">
      <c r="A1342" t="n">
        <v>6</v>
      </c>
      <c r="B1342" t="n">
        <v>60</v>
      </c>
      <c r="C1342" t="inlineStr">
        <is>
          <t xml:space="preserve">CONCLUIDO	</t>
        </is>
      </c>
      <c r="D1342" t="n">
        <v>3.319</v>
      </c>
      <c r="E1342" t="n">
        <v>30.13</v>
      </c>
      <c r="F1342" t="n">
        <v>25.98</v>
      </c>
      <c r="G1342" t="n">
        <v>19.73</v>
      </c>
      <c r="H1342" t="n">
        <v>0.35</v>
      </c>
      <c r="I1342" t="n">
        <v>79</v>
      </c>
      <c r="J1342" t="n">
        <v>126.61</v>
      </c>
      <c r="K1342" t="n">
        <v>45</v>
      </c>
      <c r="L1342" t="n">
        <v>2.5</v>
      </c>
      <c r="M1342" t="n">
        <v>77</v>
      </c>
      <c r="N1342" t="n">
        <v>19.11</v>
      </c>
      <c r="O1342" t="n">
        <v>15849</v>
      </c>
      <c r="P1342" t="n">
        <v>271.35</v>
      </c>
      <c r="Q1342" t="n">
        <v>452.85</v>
      </c>
      <c r="R1342" t="n">
        <v>135.47</v>
      </c>
      <c r="S1342" t="n">
        <v>57.64</v>
      </c>
      <c r="T1342" t="n">
        <v>36479.58</v>
      </c>
      <c r="U1342" t="n">
        <v>0.43</v>
      </c>
      <c r="V1342" t="n">
        <v>0.82</v>
      </c>
      <c r="W1342" t="n">
        <v>6.93</v>
      </c>
      <c r="X1342" t="n">
        <v>2.25</v>
      </c>
      <c r="Y1342" t="n">
        <v>1</v>
      </c>
      <c r="Z1342" t="n">
        <v>10</v>
      </c>
    </row>
    <row r="1343">
      <c r="A1343" t="n">
        <v>7</v>
      </c>
      <c r="B1343" t="n">
        <v>60</v>
      </c>
      <c r="C1343" t="inlineStr">
        <is>
          <t xml:space="preserve">CONCLUIDO	</t>
        </is>
      </c>
      <c r="D1343" t="n">
        <v>3.3704</v>
      </c>
      <c r="E1343" t="n">
        <v>29.67</v>
      </c>
      <c r="F1343" t="n">
        <v>25.72</v>
      </c>
      <c r="G1343" t="n">
        <v>21.74</v>
      </c>
      <c r="H1343" t="n">
        <v>0.38</v>
      </c>
      <c r="I1343" t="n">
        <v>71</v>
      </c>
      <c r="J1343" t="n">
        <v>126.94</v>
      </c>
      <c r="K1343" t="n">
        <v>45</v>
      </c>
      <c r="L1343" t="n">
        <v>2.75</v>
      </c>
      <c r="M1343" t="n">
        <v>69</v>
      </c>
      <c r="N1343" t="n">
        <v>19.19</v>
      </c>
      <c r="O1343" t="n">
        <v>15889.69</v>
      </c>
      <c r="P1343" t="n">
        <v>268.04</v>
      </c>
      <c r="Q1343" t="n">
        <v>452.85</v>
      </c>
      <c r="R1343" t="n">
        <v>127.05</v>
      </c>
      <c r="S1343" t="n">
        <v>57.64</v>
      </c>
      <c r="T1343" t="n">
        <v>32307.44</v>
      </c>
      <c r="U1343" t="n">
        <v>0.45</v>
      </c>
      <c r="V1343" t="n">
        <v>0.82</v>
      </c>
      <c r="W1343" t="n">
        <v>6.92</v>
      </c>
      <c r="X1343" t="n">
        <v>1.99</v>
      </c>
      <c r="Y1343" t="n">
        <v>1</v>
      </c>
      <c r="Z1343" t="n">
        <v>10</v>
      </c>
    </row>
    <row r="1344">
      <c r="A1344" t="n">
        <v>8</v>
      </c>
      <c r="B1344" t="n">
        <v>60</v>
      </c>
      <c r="C1344" t="inlineStr">
        <is>
          <t xml:space="preserve">CONCLUIDO	</t>
        </is>
      </c>
      <c r="D1344" t="n">
        <v>3.4021</v>
      </c>
      <c r="E1344" t="n">
        <v>29.39</v>
      </c>
      <c r="F1344" t="n">
        <v>25.6</v>
      </c>
      <c r="G1344" t="n">
        <v>23.63</v>
      </c>
      <c r="H1344" t="n">
        <v>0.42</v>
      </c>
      <c r="I1344" t="n">
        <v>65</v>
      </c>
      <c r="J1344" t="n">
        <v>127.27</v>
      </c>
      <c r="K1344" t="n">
        <v>45</v>
      </c>
      <c r="L1344" t="n">
        <v>3</v>
      </c>
      <c r="M1344" t="n">
        <v>63</v>
      </c>
      <c r="N1344" t="n">
        <v>19.27</v>
      </c>
      <c r="O1344" t="n">
        <v>15930.42</v>
      </c>
      <c r="P1344" t="n">
        <v>266.46</v>
      </c>
      <c r="Q1344" t="n">
        <v>452.77</v>
      </c>
      <c r="R1344" t="n">
        <v>123.3</v>
      </c>
      <c r="S1344" t="n">
        <v>57.64</v>
      </c>
      <c r="T1344" t="n">
        <v>30464.01</v>
      </c>
      <c r="U1344" t="n">
        <v>0.47</v>
      </c>
      <c r="V1344" t="n">
        <v>0.83</v>
      </c>
      <c r="W1344" t="n">
        <v>6.9</v>
      </c>
      <c r="X1344" t="n">
        <v>1.87</v>
      </c>
      <c r="Y1344" t="n">
        <v>1</v>
      </c>
      <c r="Z1344" t="n">
        <v>10</v>
      </c>
    </row>
    <row r="1345">
      <c r="A1345" t="n">
        <v>9</v>
      </c>
      <c r="B1345" t="n">
        <v>60</v>
      </c>
      <c r="C1345" t="inlineStr">
        <is>
          <t xml:space="preserve">CONCLUIDO	</t>
        </is>
      </c>
      <c r="D1345" t="n">
        <v>3.439</v>
      </c>
      <c r="E1345" t="n">
        <v>29.08</v>
      </c>
      <c r="F1345" t="n">
        <v>25.41</v>
      </c>
      <c r="G1345" t="n">
        <v>25.41</v>
      </c>
      <c r="H1345" t="n">
        <v>0.45</v>
      </c>
      <c r="I1345" t="n">
        <v>60</v>
      </c>
      <c r="J1345" t="n">
        <v>127.6</v>
      </c>
      <c r="K1345" t="n">
        <v>45</v>
      </c>
      <c r="L1345" t="n">
        <v>3.25</v>
      </c>
      <c r="M1345" t="n">
        <v>58</v>
      </c>
      <c r="N1345" t="n">
        <v>19.35</v>
      </c>
      <c r="O1345" t="n">
        <v>15971.17</v>
      </c>
      <c r="P1345" t="n">
        <v>263.88</v>
      </c>
      <c r="Q1345" t="n">
        <v>452.64</v>
      </c>
      <c r="R1345" t="n">
        <v>117.51</v>
      </c>
      <c r="S1345" t="n">
        <v>57.64</v>
      </c>
      <c r="T1345" t="n">
        <v>27594.89</v>
      </c>
      <c r="U1345" t="n">
        <v>0.49</v>
      </c>
      <c r="V1345" t="n">
        <v>0.83</v>
      </c>
      <c r="W1345" t="n">
        <v>6.88</v>
      </c>
      <c r="X1345" t="n">
        <v>1.69</v>
      </c>
      <c r="Y1345" t="n">
        <v>1</v>
      </c>
      <c r="Z1345" t="n">
        <v>10</v>
      </c>
    </row>
    <row r="1346">
      <c r="A1346" t="n">
        <v>10</v>
      </c>
      <c r="B1346" t="n">
        <v>60</v>
      </c>
      <c r="C1346" t="inlineStr">
        <is>
          <t xml:space="preserve">CONCLUIDO	</t>
        </is>
      </c>
      <c r="D1346" t="n">
        <v>3.4729</v>
      </c>
      <c r="E1346" t="n">
        <v>28.79</v>
      </c>
      <c r="F1346" t="n">
        <v>25.26</v>
      </c>
      <c r="G1346" t="n">
        <v>27.55</v>
      </c>
      <c r="H1346" t="n">
        <v>0.48</v>
      </c>
      <c r="I1346" t="n">
        <v>55</v>
      </c>
      <c r="J1346" t="n">
        <v>127.93</v>
      </c>
      <c r="K1346" t="n">
        <v>45</v>
      </c>
      <c r="L1346" t="n">
        <v>3.5</v>
      </c>
      <c r="M1346" t="n">
        <v>53</v>
      </c>
      <c r="N1346" t="n">
        <v>19.43</v>
      </c>
      <c r="O1346" t="n">
        <v>16011.95</v>
      </c>
      <c r="P1346" t="n">
        <v>261.81</v>
      </c>
      <c r="Q1346" t="n">
        <v>452.7</v>
      </c>
      <c r="R1346" t="n">
        <v>112.25</v>
      </c>
      <c r="S1346" t="n">
        <v>57.64</v>
      </c>
      <c r="T1346" t="n">
        <v>24989.41</v>
      </c>
      <c r="U1346" t="n">
        <v>0.51</v>
      </c>
      <c r="V1346" t="n">
        <v>0.84</v>
      </c>
      <c r="W1346" t="n">
        <v>6.88</v>
      </c>
      <c r="X1346" t="n">
        <v>1.53</v>
      </c>
      <c r="Y1346" t="n">
        <v>1</v>
      </c>
      <c r="Z1346" t="n">
        <v>10</v>
      </c>
    </row>
    <row r="1347">
      <c r="A1347" t="n">
        <v>11</v>
      </c>
      <c r="B1347" t="n">
        <v>60</v>
      </c>
      <c r="C1347" t="inlineStr">
        <is>
          <t xml:space="preserve">CONCLUIDO	</t>
        </is>
      </c>
      <c r="D1347" t="n">
        <v>3.495</v>
      </c>
      <c r="E1347" t="n">
        <v>28.61</v>
      </c>
      <c r="F1347" t="n">
        <v>25.18</v>
      </c>
      <c r="G1347" t="n">
        <v>29.62</v>
      </c>
      <c r="H1347" t="n">
        <v>0.52</v>
      </c>
      <c r="I1347" t="n">
        <v>51</v>
      </c>
      <c r="J1347" t="n">
        <v>128.26</v>
      </c>
      <c r="K1347" t="n">
        <v>45</v>
      </c>
      <c r="L1347" t="n">
        <v>3.75</v>
      </c>
      <c r="M1347" t="n">
        <v>49</v>
      </c>
      <c r="N1347" t="n">
        <v>19.51</v>
      </c>
      <c r="O1347" t="n">
        <v>16052.76</v>
      </c>
      <c r="P1347" t="n">
        <v>260.39</v>
      </c>
      <c r="Q1347" t="n">
        <v>452.77</v>
      </c>
      <c r="R1347" t="n">
        <v>109.4</v>
      </c>
      <c r="S1347" t="n">
        <v>57.64</v>
      </c>
      <c r="T1347" t="n">
        <v>23580.85</v>
      </c>
      <c r="U1347" t="n">
        <v>0.53</v>
      </c>
      <c r="V1347" t="n">
        <v>0.84</v>
      </c>
      <c r="W1347" t="n">
        <v>6.88</v>
      </c>
      <c r="X1347" t="n">
        <v>1.45</v>
      </c>
      <c r="Y1347" t="n">
        <v>1</v>
      </c>
      <c r="Z1347" t="n">
        <v>10</v>
      </c>
    </row>
    <row r="1348">
      <c r="A1348" t="n">
        <v>12</v>
      </c>
      <c r="B1348" t="n">
        <v>60</v>
      </c>
      <c r="C1348" t="inlineStr">
        <is>
          <t xml:space="preserve">CONCLUIDO	</t>
        </is>
      </c>
      <c r="D1348" t="n">
        <v>3.5184</v>
      </c>
      <c r="E1348" t="n">
        <v>28.42</v>
      </c>
      <c r="F1348" t="n">
        <v>25.06</v>
      </c>
      <c r="G1348" t="n">
        <v>31.33</v>
      </c>
      <c r="H1348" t="n">
        <v>0.55</v>
      </c>
      <c r="I1348" t="n">
        <v>48</v>
      </c>
      <c r="J1348" t="n">
        <v>128.59</v>
      </c>
      <c r="K1348" t="n">
        <v>45</v>
      </c>
      <c r="L1348" t="n">
        <v>4</v>
      </c>
      <c r="M1348" t="n">
        <v>46</v>
      </c>
      <c r="N1348" t="n">
        <v>19.59</v>
      </c>
      <c r="O1348" t="n">
        <v>16093.6</v>
      </c>
      <c r="P1348" t="n">
        <v>258.69</v>
      </c>
      <c r="Q1348" t="n">
        <v>452.67</v>
      </c>
      <c r="R1348" t="n">
        <v>105.86</v>
      </c>
      <c r="S1348" t="n">
        <v>57.64</v>
      </c>
      <c r="T1348" t="n">
        <v>21826.95</v>
      </c>
      <c r="U1348" t="n">
        <v>0.54</v>
      </c>
      <c r="V1348" t="n">
        <v>0.85</v>
      </c>
      <c r="W1348" t="n">
        <v>6.87</v>
      </c>
      <c r="X1348" t="n">
        <v>1.34</v>
      </c>
      <c r="Y1348" t="n">
        <v>1</v>
      </c>
      <c r="Z1348" t="n">
        <v>10</v>
      </c>
    </row>
    <row r="1349">
      <c r="A1349" t="n">
        <v>13</v>
      </c>
      <c r="B1349" t="n">
        <v>60</v>
      </c>
      <c r="C1349" t="inlineStr">
        <is>
          <t xml:space="preserve">CONCLUIDO	</t>
        </is>
      </c>
      <c r="D1349" t="n">
        <v>3.5364</v>
      </c>
      <c r="E1349" t="n">
        <v>28.28</v>
      </c>
      <c r="F1349" t="n">
        <v>25</v>
      </c>
      <c r="G1349" t="n">
        <v>33.33</v>
      </c>
      <c r="H1349" t="n">
        <v>0.58</v>
      </c>
      <c r="I1349" t="n">
        <v>45</v>
      </c>
      <c r="J1349" t="n">
        <v>128.92</v>
      </c>
      <c r="K1349" t="n">
        <v>45</v>
      </c>
      <c r="L1349" t="n">
        <v>4.25</v>
      </c>
      <c r="M1349" t="n">
        <v>43</v>
      </c>
      <c r="N1349" t="n">
        <v>19.68</v>
      </c>
      <c r="O1349" t="n">
        <v>16134.46</v>
      </c>
      <c r="P1349" t="n">
        <v>257.35</v>
      </c>
      <c r="Q1349" t="n">
        <v>452.66</v>
      </c>
      <c r="R1349" t="n">
        <v>103.66</v>
      </c>
      <c r="S1349" t="n">
        <v>57.64</v>
      </c>
      <c r="T1349" t="n">
        <v>20742.65</v>
      </c>
      <c r="U1349" t="n">
        <v>0.5600000000000001</v>
      </c>
      <c r="V1349" t="n">
        <v>0.85</v>
      </c>
      <c r="W1349" t="n">
        <v>6.87</v>
      </c>
      <c r="X1349" t="n">
        <v>1.27</v>
      </c>
      <c r="Y1349" t="n">
        <v>1</v>
      </c>
      <c r="Z1349" t="n">
        <v>10</v>
      </c>
    </row>
    <row r="1350">
      <c r="A1350" t="n">
        <v>14</v>
      </c>
      <c r="B1350" t="n">
        <v>60</v>
      </c>
      <c r="C1350" t="inlineStr">
        <is>
          <t xml:space="preserve">CONCLUIDO	</t>
        </is>
      </c>
      <c r="D1350" t="n">
        <v>3.5598</v>
      </c>
      <c r="E1350" t="n">
        <v>28.09</v>
      </c>
      <c r="F1350" t="n">
        <v>24.89</v>
      </c>
      <c r="G1350" t="n">
        <v>35.55</v>
      </c>
      <c r="H1350" t="n">
        <v>0.62</v>
      </c>
      <c r="I1350" t="n">
        <v>42</v>
      </c>
      <c r="J1350" t="n">
        <v>129.25</v>
      </c>
      <c r="K1350" t="n">
        <v>45</v>
      </c>
      <c r="L1350" t="n">
        <v>4.5</v>
      </c>
      <c r="M1350" t="n">
        <v>40</v>
      </c>
      <c r="N1350" t="n">
        <v>19.76</v>
      </c>
      <c r="O1350" t="n">
        <v>16175.36</v>
      </c>
      <c r="P1350" t="n">
        <v>255.98</v>
      </c>
      <c r="Q1350" t="n">
        <v>452.62</v>
      </c>
      <c r="R1350" t="n">
        <v>100.03</v>
      </c>
      <c r="S1350" t="n">
        <v>57.64</v>
      </c>
      <c r="T1350" t="n">
        <v>18944.61</v>
      </c>
      <c r="U1350" t="n">
        <v>0.58</v>
      </c>
      <c r="V1350" t="n">
        <v>0.85</v>
      </c>
      <c r="W1350" t="n">
        <v>6.86</v>
      </c>
      <c r="X1350" t="n">
        <v>1.16</v>
      </c>
      <c r="Y1350" t="n">
        <v>1</v>
      </c>
      <c r="Z1350" t="n">
        <v>10</v>
      </c>
    </row>
    <row r="1351">
      <c r="A1351" t="n">
        <v>15</v>
      </c>
      <c r="B1351" t="n">
        <v>60</v>
      </c>
      <c r="C1351" t="inlineStr">
        <is>
          <t xml:space="preserve">CONCLUIDO	</t>
        </is>
      </c>
      <c r="D1351" t="n">
        <v>3.5679</v>
      </c>
      <c r="E1351" t="n">
        <v>28.03</v>
      </c>
      <c r="F1351" t="n">
        <v>24.87</v>
      </c>
      <c r="G1351" t="n">
        <v>37.31</v>
      </c>
      <c r="H1351" t="n">
        <v>0.65</v>
      </c>
      <c r="I1351" t="n">
        <v>40</v>
      </c>
      <c r="J1351" t="n">
        <v>129.59</v>
      </c>
      <c r="K1351" t="n">
        <v>45</v>
      </c>
      <c r="L1351" t="n">
        <v>4.75</v>
      </c>
      <c r="M1351" t="n">
        <v>38</v>
      </c>
      <c r="N1351" t="n">
        <v>19.84</v>
      </c>
      <c r="O1351" t="n">
        <v>16216.29</v>
      </c>
      <c r="P1351" t="n">
        <v>255.35</v>
      </c>
      <c r="Q1351" t="n">
        <v>452.63</v>
      </c>
      <c r="R1351" t="n">
        <v>99.45999999999999</v>
      </c>
      <c r="S1351" t="n">
        <v>57.64</v>
      </c>
      <c r="T1351" t="n">
        <v>18668.65</v>
      </c>
      <c r="U1351" t="n">
        <v>0.58</v>
      </c>
      <c r="V1351" t="n">
        <v>0.85</v>
      </c>
      <c r="W1351" t="n">
        <v>6.87</v>
      </c>
      <c r="X1351" t="n">
        <v>1.15</v>
      </c>
      <c r="Y1351" t="n">
        <v>1</v>
      </c>
      <c r="Z1351" t="n">
        <v>10</v>
      </c>
    </row>
    <row r="1352">
      <c r="A1352" t="n">
        <v>16</v>
      </c>
      <c r="B1352" t="n">
        <v>60</v>
      </c>
      <c r="C1352" t="inlineStr">
        <is>
          <t xml:space="preserve">CONCLUIDO	</t>
        </is>
      </c>
      <c r="D1352" t="n">
        <v>3.5838</v>
      </c>
      <c r="E1352" t="n">
        <v>27.9</v>
      </c>
      <c r="F1352" t="n">
        <v>24.8</v>
      </c>
      <c r="G1352" t="n">
        <v>39.16</v>
      </c>
      <c r="H1352" t="n">
        <v>0.68</v>
      </c>
      <c r="I1352" t="n">
        <v>38</v>
      </c>
      <c r="J1352" t="n">
        <v>129.92</v>
      </c>
      <c r="K1352" t="n">
        <v>45</v>
      </c>
      <c r="L1352" t="n">
        <v>5</v>
      </c>
      <c r="M1352" t="n">
        <v>36</v>
      </c>
      <c r="N1352" t="n">
        <v>19.92</v>
      </c>
      <c r="O1352" t="n">
        <v>16257.24</v>
      </c>
      <c r="P1352" t="n">
        <v>253.52</v>
      </c>
      <c r="Q1352" t="n">
        <v>452.63</v>
      </c>
      <c r="R1352" t="n">
        <v>97.16</v>
      </c>
      <c r="S1352" t="n">
        <v>57.64</v>
      </c>
      <c r="T1352" t="n">
        <v>17529.5</v>
      </c>
      <c r="U1352" t="n">
        <v>0.59</v>
      </c>
      <c r="V1352" t="n">
        <v>0.86</v>
      </c>
      <c r="W1352" t="n">
        <v>6.86</v>
      </c>
      <c r="X1352" t="n">
        <v>1.07</v>
      </c>
      <c r="Y1352" t="n">
        <v>1</v>
      </c>
      <c r="Z1352" t="n">
        <v>10</v>
      </c>
    </row>
    <row r="1353">
      <c r="A1353" t="n">
        <v>17</v>
      </c>
      <c r="B1353" t="n">
        <v>60</v>
      </c>
      <c r="C1353" t="inlineStr">
        <is>
          <t xml:space="preserve">CONCLUIDO	</t>
        </is>
      </c>
      <c r="D1353" t="n">
        <v>3.5967</v>
      </c>
      <c r="E1353" t="n">
        <v>27.8</v>
      </c>
      <c r="F1353" t="n">
        <v>24.75</v>
      </c>
      <c r="G1353" t="n">
        <v>41.25</v>
      </c>
      <c r="H1353" t="n">
        <v>0.71</v>
      </c>
      <c r="I1353" t="n">
        <v>36</v>
      </c>
      <c r="J1353" t="n">
        <v>130.25</v>
      </c>
      <c r="K1353" t="n">
        <v>45</v>
      </c>
      <c r="L1353" t="n">
        <v>5.25</v>
      </c>
      <c r="M1353" t="n">
        <v>34</v>
      </c>
      <c r="N1353" t="n">
        <v>20</v>
      </c>
      <c r="O1353" t="n">
        <v>16298.23</v>
      </c>
      <c r="P1353" t="n">
        <v>252.94</v>
      </c>
      <c r="Q1353" t="n">
        <v>452.62</v>
      </c>
      <c r="R1353" t="n">
        <v>95.72</v>
      </c>
      <c r="S1353" t="n">
        <v>57.64</v>
      </c>
      <c r="T1353" t="n">
        <v>16817.07</v>
      </c>
      <c r="U1353" t="n">
        <v>0.6</v>
      </c>
      <c r="V1353" t="n">
        <v>0.86</v>
      </c>
      <c r="W1353" t="n">
        <v>6.86</v>
      </c>
      <c r="X1353" t="n">
        <v>1.02</v>
      </c>
      <c r="Y1353" t="n">
        <v>1</v>
      </c>
      <c r="Z1353" t="n">
        <v>10</v>
      </c>
    </row>
    <row r="1354">
      <c r="A1354" t="n">
        <v>18</v>
      </c>
      <c r="B1354" t="n">
        <v>60</v>
      </c>
      <c r="C1354" t="inlineStr">
        <is>
          <t xml:space="preserve">CONCLUIDO	</t>
        </is>
      </c>
      <c r="D1354" t="n">
        <v>3.6159</v>
      </c>
      <c r="E1354" t="n">
        <v>27.66</v>
      </c>
      <c r="F1354" t="n">
        <v>24.65</v>
      </c>
      <c r="G1354" t="n">
        <v>43.51</v>
      </c>
      <c r="H1354" t="n">
        <v>0.74</v>
      </c>
      <c r="I1354" t="n">
        <v>34</v>
      </c>
      <c r="J1354" t="n">
        <v>130.58</v>
      </c>
      <c r="K1354" t="n">
        <v>45</v>
      </c>
      <c r="L1354" t="n">
        <v>5.5</v>
      </c>
      <c r="M1354" t="n">
        <v>32</v>
      </c>
      <c r="N1354" t="n">
        <v>20.09</v>
      </c>
      <c r="O1354" t="n">
        <v>16339.24</v>
      </c>
      <c r="P1354" t="n">
        <v>251.17</v>
      </c>
      <c r="Q1354" t="n">
        <v>452.61</v>
      </c>
      <c r="R1354" t="n">
        <v>92.43000000000001</v>
      </c>
      <c r="S1354" t="n">
        <v>57.64</v>
      </c>
      <c r="T1354" t="n">
        <v>15181.99</v>
      </c>
      <c r="U1354" t="n">
        <v>0.62</v>
      </c>
      <c r="V1354" t="n">
        <v>0.86</v>
      </c>
      <c r="W1354" t="n">
        <v>6.85</v>
      </c>
      <c r="X1354" t="n">
        <v>0.93</v>
      </c>
      <c r="Y1354" t="n">
        <v>1</v>
      </c>
      <c r="Z1354" t="n">
        <v>10</v>
      </c>
    </row>
    <row r="1355">
      <c r="A1355" t="n">
        <v>19</v>
      </c>
      <c r="B1355" t="n">
        <v>60</v>
      </c>
      <c r="C1355" t="inlineStr">
        <is>
          <t xml:space="preserve">CONCLUIDO	</t>
        </is>
      </c>
      <c r="D1355" t="n">
        <v>3.6208</v>
      </c>
      <c r="E1355" t="n">
        <v>27.62</v>
      </c>
      <c r="F1355" t="n">
        <v>24.64</v>
      </c>
      <c r="G1355" t="n">
        <v>44.8</v>
      </c>
      <c r="H1355" t="n">
        <v>0.78</v>
      </c>
      <c r="I1355" t="n">
        <v>33</v>
      </c>
      <c r="J1355" t="n">
        <v>130.92</v>
      </c>
      <c r="K1355" t="n">
        <v>45</v>
      </c>
      <c r="L1355" t="n">
        <v>5.75</v>
      </c>
      <c r="M1355" t="n">
        <v>31</v>
      </c>
      <c r="N1355" t="n">
        <v>20.17</v>
      </c>
      <c r="O1355" t="n">
        <v>16380.29</v>
      </c>
      <c r="P1355" t="n">
        <v>250.78</v>
      </c>
      <c r="Q1355" t="n">
        <v>452.61</v>
      </c>
      <c r="R1355" t="n">
        <v>92.23999999999999</v>
      </c>
      <c r="S1355" t="n">
        <v>57.64</v>
      </c>
      <c r="T1355" t="n">
        <v>15092.76</v>
      </c>
      <c r="U1355" t="n">
        <v>0.62</v>
      </c>
      <c r="V1355" t="n">
        <v>0.86</v>
      </c>
      <c r="W1355" t="n">
        <v>6.85</v>
      </c>
      <c r="X1355" t="n">
        <v>0.92</v>
      </c>
      <c r="Y1355" t="n">
        <v>1</v>
      </c>
      <c r="Z1355" t="n">
        <v>10</v>
      </c>
    </row>
    <row r="1356">
      <c r="A1356" t="n">
        <v>20</v>
      </c>
      <c r="B1356" t="n">
        <v>60</v>
      </c>
      <c r="C1356" t="inlineStr">
        <is>
          <t xml:space="preserve">CONCLUIDO	</t>
        </is>
      </c>
      <c r="D1356" t="n">
        <v>3.6343</v>
      </c>
      <c r="E1356" t="n">
        <v>27.52</v>
      </c>
      <c r="F1356" t="n">
        <v>24.59</v>
      </c>
      <c r="G1356" t="n">
        <v>47.6</v>
      </c>
      <c r="H1356" t="n">
        <v>0.8100000000000001</v>
      </c>
      <c r="I1356" t="n">
        <v>31</v>
      </c>
      <c r="J1356" t="n">
        <v>131.25</v>
      </c>
      <c r="K1356" t="n">
        <v>45</v>
      </c>
      <c r="L1356" t="n">
        <v>6</v>
      </c>
      <c r="M1356" t="n">
        <v>29</v>
      </c>
      <c r="N1356" t="n">
        <v>20.25</v>
      </c>
      <c r="O1356" t="n">
        <v>16421.36</v>
      </c>
      <c r="P1356" t="n">
        <v>249.68</v>
      </c>
      <c r="Q1356" t="n">
        <v>452.64</v>
      </c>
      <c r="R1356" t="n">
        <v>90.31999999999999</v>
      </c>
      <c r="S1356" t="n">
        <v>57.64</v>
      </c>
      <c r="T1356" t="n">
        <v>14140.51</v>
      </c>
      <c r="U1356" t="n">
        <v>0.64</v>
      </c>
      <c r="V1356" t="n">
        <v>0.86</v>
      </c>
      <c r="W1356" t="n">
        <v>6.85</v>
      </c>
      <c r="X1356" t="n">
        <v>0.86</v>
      </c>
      <c r="Y1356" t="n">
        <v>1</v>
      </c>
      <c r="Z1356" t="n">
        <v>10</v>
      </c>
    </row>
    <row r="1357">
      <c r="A1357" t="n">
        <v>21</v>
      </c>
      <c r="B1357" t="n">
        <v>60</v>
      </c>
      <c r="C1357" t="inlineStr">
        <is>
          <t xml:space="preserve">CONCLUIDO	</t>
        </is>
      </c>
      <c r="D1357" t="n">
        <v>3.6411</v>
      </c>
      <c r="E1357" t="n">
        <v>27.46</v>
      </c>
      <c r="F1357" t="n">
        <v>24.57</v>
      </c>
      <c r="G1357" t="n">
        <v>49.13</v>
      </c>
      <c r="H1357" t="n">
        <v>0.84</v>
      </c>
      <c r="I1357" t="n">
        <v>30</v>
      </c>
      <c r="J1357" t="n">
        <v>131.58</v>
      </c>
      <c r="K1357" t="n">
        <v>45</v>
      </c>
      <c r="L1357" t="n">
        <v>6.25</v>
      </c>
      <c r="M1357" t="n">
        <v>28</v>
      </c>
      <c r="N1357" t="n">
        <v>20.34</v>
      </c>
      <c r="O1357" t="n">
        <v>16462.46</v>
      </c>
      <c r="P1357" t="n">
        <v>249.05</v>
      </c>
      <c r="Q1357" t="n">
        <v>452.64</v>
      </c>
      <c r="R1357" t="n">
        <v>89.76000000000001</v>
      </c>
      <c r="S1357" t="n">
        <v>57.64</v>
      </c>
      <c r="T1357" t="n">
        <v>13869.92</v>
      </c>
      <c r="U1357" t="n">
        <v>0.64</v>
      </c>
      <c r="V1357" t="n">
        <v>0.86</v>
      </c>
      <c r="W1357" t="n">
        <v>6.84</v>
      </c>
      <c r="X1357" t="n">
        <v>0.84</v>
      </c>
      <c r="Y1357" t="n">
        <v>1</v>
      </c>
      <c r="Z1357" t="n">
        <v>10</v>
      </c>
    </row>
    <row r="1358">
      <c r="A1358" t="n">
        <v>22</v>
      </c>
      <c r="B1358" t="n">
        <v>60</v>
      </c>
      <c r="C1358" t="inlineStr">
        <is>
          <t xml:space="preserve">CONCLUIDO	</t>
        </is>
      </c>
      <c r="D1358" t="n">
        <v>3.6487</v>
      </c>
      <c r="E1358" t="n">
        <v>27.41</v>
      </c>
      <c r="F1358" t="n">
        <v>24.53</v>
      </c>
      <c r="G1358" t="n">
        <v>50.76</v>
      </c>
      <c r="H1358" t="n">
        <v>0.87</v>
      </c>
      <c r="I1358" t="n">
        <v>29</v>
      </c>
      <c r="J1358" t="n">
        <v>131.92</v>
      </c>
      <c r="K1358" t="n">
        <v>45</v>
      </c>
      <c r="L1358" t="n">
        <v>6.5</v>
      </c>
      <c r="M1358" t="n">
        <v>27</v>
      </c>
      <c r="N1358" t="n">
        <v>20.42</v>
      </c>
      <c r="O1358" t="n">
        <v>16503.6</v>
      </c>
      <c r="P1358" t="n">
        <v>248.03</v>
      </c>
      <c r="Q1358" t="n">
        <v>452.64</v>
      </c>
      <c r="R1358" t="n">
        <v>88.87</v>
      </c>
      <c r="S1358" t="n">
        <v>57.64</v>
      </c>
      <c r="T1358" t="n">
        <v>13429.96</v>
      </c>
      <c r="U1358" t="n">
        <v>0.65</v>
      </c>
      <c r="V1358" t="n">
        <v>0.86</v>
      </c>
      <c r="W1358" t="n">
        <v>6.84</v>
      </c>
      <c r="X1358" t="n">
        <v>0.8100000000000001</v>
      </c>
      <c r="Y1358" t="n">
        <v>1</v>
      </c>
      <c r="Z1358" t="n">
        <v>10</v>
      </c>
    </row>
    <row r="1359">
      <c r="A1359" t="n">
        <v>23</v>
      </c>
      <c r="B1359" t="n">
        <v>60</v>
      </c>
      <c r="C1359" t="inlineStr">
        <is>
          <t xml:space="preserve">CONCLUIDO	</t>
        </is>
      </c>
      <c r="D1359" t="n">
        <v>3.6573</v>
      </c>
      <c r="E1359" t="n">
        <v>27.34</v>
      </c>
      <c r="F1359" t="n">
        <v>24.49</v>
      </c>
      <c r="G1359" t="n">
        <v>52.49</v>
      </c>
      <c r="H1359" t="n">
        <v>0.9</v>
      </c>
      <c r="I1359" t="n">
        <v>28</v>
      </c>
      <c r="J1359" t="n">
        <v>132.25</v>
      </c>
      <c r="K1359" t="n">
        <v>45</v>
      </c>
      <c r="L1359" t="n">
        <v>6.75</v>
      </c>
      <c r="M1359" t="n">
        <v>26</v>
      </c>
      <c r="N1359" t="n">
        <v>20.5</v>
      </c>
      <c r="O1359" t="n">
        <v>16544.76</v>
      </c>
      <c r="P1359" t="n">
        <v>246.92</v>
      </c>
      <c r="Q1359" t="n">
        <v>452.61</v>
      </c>
      <c r="R1359" t="n">
        <v>87.45999999999999</v>
      </c>
      <c r="S1359" t="n">
        <v>57.64</v>
      </c>
      <c r="T1359" t="n">
        <v>12726.36</v>
      </c>
      <c r="U1359" t="n">
        <v>0.66</v>
      </c>
      <c r="V1359" t="n">
        <v>0.87</v>
      </c>
      <c r="W1359" t="n">
        <v>6.84</v>
      </c>
      <c r="X1359" t="n">
        <v>0.77</v>
      </c>
      <c r="Y1359" t="n">
        <v>1</v>
      </c>
      <c r="Z1359" t="n">
        <v>10</v>
      </c>
    </row>
    <row r="1360">
      <c r="A1360" t="n">
        <v>24</v>
      </c>
      <c r="B1360" t="n">
        <v>60</v>
      </c>
      <c r="C1360" t="inlineStr">
        <is>
          <t xml:space="preserve">CONCLUIDO	</t>
        </is>
      </c>
      <c r="D1360" t="n">
        <v>3.6646</v>
      </c>
      <c r="E1360" t="n">
        <v>27.29</v>
      </c>
      <c r="F1360" t="n">
        <v>24.47</v>
      </c>
      <c r="G1360" t="n">
        <v>54.37</v>
      </c>
      <c r="H1360" t="n">
        <v>0.93</v>
      </c>
      <c r="I1360" t="n">
        <v>27</v>
      </c>
      <c r="J1360" t="n">
        <v>132.58</v>
      </c>
      <c r="K1360" t="n">
        <v>45</v>
      </c>
      <c r="L1360" t="n">
        <v>7</v>
      </c>
      <c r="M1360" t="n">
        <v>25</v>
      </c>
      <c r="N1360" t="n">
        <v>20.59</v>
      </c>
      <c r="O1360" t="n">
        <v>16585.95</v>
      </c>
      <c r="P1360" t="n">
        <v>246.1</v>
      </c>
      <c r="Q1360" t="n">
        <v>452.62</v>
      </c>
      <c r="R1360" t="n">
        <v>86.34999999999999</v>
      </c>
      <c r="S1360" t="n">
        <v>57.64</v>
      </c>
      <c r="T1360" t="n">
        <v>12176.49</v>
      </c>
      <c r="U1360" t="n">
        <v>0.67</v>
      </c>
      <c r="V1360" t="n">
        <v>0.87</v>
      </c>
      <c r="W1360" t="n">
        <v>6.84</v>
      </c>
      <c r="X1360" t="n">
        <v>0.74</v>
      </c>
      <c r="Y1360" t="n">
        <v>1</v>
      </c>
      <c r="Z1360" t="n">
        <v>10</v>
      </c>
    </row>
    <row r="1361">
      <c r="A1361" t="n">
        <v>25</v>
      </c>
      <c r="B1361" t="n">
        <v>60</v>
      </c>
      <c r="C1361" t="inlineStr">
        <is>
          <t xml:space="preserve">CONCLUIDO	</t>
        </is>
      </c>
      <c r="D1361" t="n">
        <v>3.6703</v>
      </c>
      <c r="E1361" t="n">
        <v>27.25</v>
      </c>
      <c r="F1361" t="n">
        <v>24.45</v>
      </c>
      <c r="G1361" t="n">
        <v>56.42</v>
      </c>
      <c r="H1361" t="n">
        <v>0.96</v>
      </c>
      <c r="I1361" t="n">
        <v>26</v>
      </c>
      <c r="J1361" t="n">
        <v>132.92</v>
      </c>
      <c r="K1361" t="n">
        <v>45</v>
      </c>
      <c r="L1361" t="n">
        <v>7.25</v>
      </c>
      <c r="M1361" t="n">
        <v>24</v>
      </c>
      <c r="N1361" t="n">
        <v>20.67</v>
      </c>
      <c r="O1361" t="n">
        <v>16627.17</v>
      </c>
      <c r="P1361" t="n">
        <v>245.12</v>
      </c>
      <c r="Q1361" t="n">
        <v>452.66</v>
      </c>
      <c r="R1361" t="n">
        <v>86.03</v>
      </c>
      <c r="S1361" t="n">
        <v>57.64</v>
      </c>
      <c r="T1361" t="n">
        <v>12020.83</v>
      </c>
      <c r="U1361" t="n">
        <v>0.67</v>
      </c>
      <c r="V1361" t="n">
        <v>0.87</v>
      </c>
      <c r="W1361" t="n">
        <v>6.83</v>
      </c>
      <c r="X1361" t="n">
        <v>0.72</v>
      </c>
      <c r="Y1361" t="n">
        <v>1</v>
      </c>
      <c r="Z1361" t="n">
        <v>10</v>
      </c>
    </row>
    <row r="1362">
      <c r="A1362" t="n">
        <v>26</v>
      </c>
      <c r="B1362" t="n">
        <v>60</v>
      </c>
      <c r="C1362" t="inlineStr">
        <is>
          <t xml:space="preserve">CONCLUIDO	</t>
        </is>
      </c>
      <c r="D1362" t="n">
        <v>3.6777</v>
      </c>
      <c r="E1362" t="n">
        <v>27.19</v>
      </c>
      <c r="F1362" t="n">
        <v>24.42</v>
      </c>
      <c r="G1362" t="n">
        <v>58.61</v>
      </c>
      <c r="H1362" t="n">
        <v>0.99</v>
      </c>
      <c r="I1362" t="n">
        <v>25</v>
      </c>
      <c r="J1362" t="n">
        <v>133.25</v>
      </c>
      <c r="K1362" t="n">
        <v>45</v>
      </c>
      <c r="L1362" t="n">
        <v>7.5</v>
      </c>
      <c r="M1362" t="n">
        <v>23</v>
      </c>
      <c r="N1362" t="n">
        <v>20.76</v>
      </c>
      <c r="O1362" t="n">
        <v>16668.43</v>
      </c>
      <c r="P1362" t="n">
        <v>244.52</v>
      </c>
      <c r="Q1362" t="n">
        <v>452.65</v>
      </c>
      <c r="R1362" t="n">
        <v>85.05</v>
      </c>
      <c r="S1362" t="n">
        <v>57.64</v>
      </c>
      <c r="T1362" t="n">
        <v>11540.29</v>
      </c>
      <c r="U1362" t="n">
        <v>0.68</v>
      </c>
      <c r="V1362" t="n">
        <v>0.87</v>
      </c>
      <c r="W1362" t="n">
        <v>6.83</v>
      </c>
      <c r="X1362" t="n">
        <v>0.6899999999999999</v>
      </c>
      <c r="Y1362" t="n">
        <v>1</v>
      </c>
      <c r="Z1362" t="n">
        <v>10</v>
      </c>
    </row>
    <row r="1363">
      <c r="A1363" t="n">
        <v>27</v>
      </c>
      <c r="B1363" t="n">
        <v>60</v>
      </c>
      <c r="C1363" t="inlineStr">
        <is>
          <t xml:space="preserve">CONCLUIDO	</t>
        </is>
      </c>
      <c r="D1363" t="n">
        <v>3.6864</v>
      </c>
      <c r="E1363" t="n">
        <v>27.13</v>
      </c>
      <c r="F1363" t="n">
        <v>24.38</v>
      </c>
      <c r="G1363" t="n">
        <v>60.95</v>
      </c>
      <c r="H1363" t="n">
        <v>1.03</v>
      </c>
      <c r="I1363" t="n">
        <v>24</v>
      </c>
      <c r="J1363" t="n">
        <v>133.59</v>
      </c>
      <c r="K1363" t="n">
        <v>45</v>
      </c>
      <c r="L1363" t="n">
        <v>7.75</v>
      </c>
      <c r="M1363" t="n">
        <v>22</v>
      </c>
      <c r="N1363" t="n">
        <v>20.84</v>
      </c>
      <c r="O1363" t="n">
        <v>16709.71</v>
      </c>
      <c r="P1363" t="n">
        <v>243.77</v>
      </c>
      <c r="Q1363" t="n">
        <v>452.59</v>
      </c>
      <c r="R1363" t="n">
        <v>83.79000000000001</v>
      </c>
      <c r="S1363" t="n">
        <v>57.64</v>
      </c>
      <c r="T1363" t="n">
        <v>10913.37</v>
      </c>
      <c r="U1363" t="n">
        <v>0.6899999999999999</v>
      </c>
      <c r="V1363" t="n">
        <v>0.87</v>
      </c>
      <c r="W1363" t="n">
        <v>6.83</v>
      </c>
      <c r="X1363" t="n">
        <v>0.66</v>
      </c>
      <c r="Y1363" t="n">
        <v>1</v>
      </c>
      <c r="Z1363" t="n">
        <v>10</v>
      </c>
    </row>
    <row r="1364">
      <c r="A1364" t="n">
        <v>28</v>
      </c>
      <c r="B1364" t="n">
        <v>60</v>
      </c>
      <c r="C1364" t="inlineStr">
        <is>
          <t xml:space="preserve">CONCLUIDO	</t>
        </is>
      </c>
      <c r="D1364" t="n">
        <v>3.694</v>
      </c>
      <c r="E1364" t="n">
        <v>27.07</v>
      </c>
      <c r="F1364" t="n">
        <v>24.35</v>
      </c>
      <c r="G1364" t="n">
        <v>63.52</v>
      </c>
      <c r="H1364" t="n">
        <v>1.06</v>
      </c>
      <c r="I1364" t="n">
        <v>23</v>
      </c>
      <c r="J1364" t="n">
        <v>133.92</v>
      </c>
      <c r="K1364" t="n">
        <v>45</v>
      </c>
      <c r="L1364" t="n">
        <v>8</v>
      </c>
      <c r="M1364" t="n">
        <v>21</v>
      </c>
      <c r="N1364" t="n">
        <v>20.93</v>
      </c>
      <c r="O1364" t="n">
        <v>16751.02</v>
      </c>
      <c r="P1364" t="n">
        <v>242.71</v>
      </c>
      <c r="Q1364" t="n">
        <v>452.59</v>
      </c>
      <c r="R1364" t="n">
        <v>82.73</v>
      </c>
      <c r="S1364" t="n">
        <v>57.64</v>
      </c>
      <c r="T1364" t="n">
        <v>10387.04</v>
      </c>
      <c r="U1364" t="n">
        <v>0.7</v>
      </c>
      <c r="V1364" t="n">
        <v>0.87</v>
      </c>
      <c r="W1364" t="n">
        <v>6.83</v>
      </c>
      <c r="X1364" t="n">
        <v>0.63</v>
      </c>
      <c r="Y1364" t="n">
        <v>1</v>
      </c>
      <c r="Z1364" t="n">
        <v>10</v>
      </c>
    </row>
    <row r="1365">
      <c r="A1365" t="n">
        <v>29</v>
      </c>
      <c r="B1365" t="n">
        <v>60</v>
      </c>
      <c r="C1365" t="inlineStr">
        <is>
          <t xml:space="preserve">CONCLUIDO	</t>
        </is>
      </c>
      <c r="D1365" t="n">
        <v>3.6997</v>
      </c>
      <c r="E1365" t="n">
        <v>27.03</v>
      </c>
      <c r="F1365" t="n">
        <v>24.33</v>
      </c>
      <c r="G1365" t="n">
        <v>66.37</v>
      </c>
      <c r="H1365" t="n">
        <v>1.09</v>
      </c>
      <c r="I1365" t="n">
        <v>22</v>
      </c>
      <c r="J1365" t="n">
        <v>134.26</v>
      </c>
      <c r="K1365" t="n">
        <v>45</v>
      </c>
      <c r="L1365" t="n">
        <v>8.25</v>
      </c>
      <c r="M1365" t="n">
        <v>20</v>
      </c>
      <c r="N1365" t="n">
        <v>21.01</v>
      </c>
      <c r="O1365" t="n">
        <v>16792.37</v>
      </c>
      <c r="P1365" t="n">
        <v>241.92</v>
      </c>
      <c r="Q1365" t="n">
        <v>452.62</v>
      </c>
      <c r="R1365" t="n">
        <v>82.23</v>
      </c>
      <c r="S1365" t="n">
        <v>57.64</v>
      </c>
      <c r="T1365" t="n">
        <v>10145.08</v>
      </c>
      <c r="U1365" t="n">
        <v>0.7</v>
      </c>
      <c r="V1365" t="n">
        <v>0.87</v>
      </c>
      <c r="W1365" t="n">
        <v>6.83</v>
      </c>
      <c r="X1365" t="n">
        <v>0.61</v>
      </c>
      <c r="Y1365" t="n">
        <v>1</v>
      </c>
      <c r="Z1365" t="n">
        <v>10</v>
      </c>
    </row>
    <row r="1366">
      <c r="A1366" t="n">
        <v>30</v>
      </c>
      <c r="B1366" t="n">
        <v>60</v>
      </c>
      <c r="C1366" t="inlineStr">
        <is>
          <t xml:space="preserve">CONCLUIDO	</t>
        </is>
      </c>
      <c r="D1366" t="n">
        <v>3.7024</v>
      </c>
      <c r="E1366" t="n">
        <v>27.01</v>
      </c>
      <c r="F1366" t="n">
        <v>24.32</v>
      </c>
      <c r="G1366" t="n">
        <v>66.31</v>
      </c>
      <c r="H1366" t="n">
        <v>1.12</v>
      </c>
      <c r="I1366" t="n">
        <v>22</v>
      </c>
      <c r="J1366" t="n">
        <v>134.59</v>
      </c>
      <c r="K1366" t="n">
        <v>45</v>
      </c>
      <c r="L1366" t="n">
        <v>8.5</v>
      </c>
      <c r="M1366" t="n">
        <v>20</v>
      </c>
      <c r="N1366" t="n">
        <v>21.1</v>
      </c>
      <c r="O1366" t="n">
        <v>16833.86</v>
      </c>
      <c r="P1366" t="n">
        <v>241.32</v>
      </c>
      <c r="Q1366" t="n">
        <v>452.61</v>
      </c>
      <c r="R1366" t="n">
        <v>81.47</v>
      </c>
      <c r="S1366" t="n">
        <v>57.64</v>
      </c>
      <c r="T1366" t="n">
        <v>9760.58</v>
      </c>
      <c r="U1366" t="n">
        <v>0.71</v>
      </c>
      <c r="V1366" t="n">
        <v>0.87</v>
      </c>
      <c r="W1366" t="n">
        <v>6.83</v>
      </c>
      <c r="X1366" t="n">
        <v>0.59</v>
      </c>
      <c r="Y1366" t="n">
        <v>1</v>
      </c>
      <c r="Z1366" t="n">
        <v>10</v>
      </c>
    </row>
    <row r="1367">
      <c r="A1367" t="n">
        <v>31</v>
      </c>
      <c r="B1367" t="n">
        <v>60</v>
      </c>
      <c r="C1367" t="inlineStr">
        <is>
          <t xml:space="preserve">CONCLUIDO	</t>
        </is>
      </c>
      <c r="D1367" t="n">
        <v>3.7093</v>
      </c>
      <c r="E1367" t="n">
        <v>26.96</v>
      </c>
      <c r="F1367" t="n">
        <v>24.29</v>
      </c>
      <c r="G1367" t="n">
        <v>69.40000000000001</v>
      </c>
      <c r="H1367" t="n">
        <v>1.15</v>
      </c>
      <c r="I1367" t="n">
        <v>21</v>
      </c>
      <c r="J1367" t="n">
        <v>134.93</v>
      </c>
      <c r="K1367" t="n">
        <v>45</v>
      </c>
      <c r="L1367" t="n">
        <v>8.75</v>
      </c>
      <c r="M1367" t="n">
        <v>19</v>
      </c>
      <c r="N1367" t="n">
        <v>21.18</v>
      </c>
      <c r="O1367" t="n">
        <v>16875.27</v>
      </c>
      <c r="P1367" t="n">
        <v>240.59</v>
      </c>
      <c r="Q1367" t="n">
        <v>452.58</v>
      </c>
      <c r="R1367" t="n">
        <v>80.79000000000001</v>
      </c>
      <c r="S1367" t="n">
        <v>57.64</v>
      </c>
      <c r="T1367" t="n">
        <v>9429.299999999999</v>
      </c>
      <c r="U1367" t="n">
        <v>0.71</v>
      </c>
      <c r="V1367" t="n">
        <v>0.87</v>
      </c>
      <c r="W1367" t="n">
        <v>6.83</v>
      </c>
      <c r="X1367" t="n">
        <v>0.57</v>
      </c>
      <c r="Y1367" t="n">
        <v>1</v>
      </c>
      <c r="Z1367" t="n">
        <v>10</v>
      </c>
    </row>
    <row r="1368">
      <c r="A1368" t="n">
        <v>32</v>
      </c>
      <c r="B1368" t="n">
        <v>60</v>
      </c>
      <c r="C1368" t="inlineStr">
        <is>
          <t xml:space="preserve">CONCLUIDO	</t>
        </is>
      </c>
      <c r="D1368" t="n">
        <v>3.7172</v>
      </c>
      <c r="E1368" t="n">
        <v>26.9</v>
      </c>
      <c r="F1368" t="n">
        <v>24.26</v>
      </c>
      <c r="G1368" t="n">
        <v>72.78</v>
      </c>
      <c r="H1368" t="n">
        <v>1.18</v>
      </c>
      <c r="I1368" t="n">
        <v>20</v>
      </c>
      <c r="J1368" t="n">
        <v>135.27</v>
      </c>
      <c r="K1368" t="n">
        <v>45</v>
      </c>
      <c r="L1368" t="n">
        <v>9</v>
      </c>
      <c r="M1368" t="n">
        <v>18</v>
      </c>
      <c r="N1368" t="n">
        <v>21.27</v>
      </c>
      <c r="O1368" t="n">
        <v>16916.71</v>
      </c>
      <c r="P1368" t="n">
        <v>238.96</v>
      </c>
      <c r="Q1368" t="n">
        <v>452.63</v>
      </c>
      <c r="R1368" t="n">
        <v>79.76000000000001</v>
      </c>
      <c r="S1368" t="n">
        <v>57.64</v>
      </c>
      <c r="T1368" t="n">
        <v>8917.059999999999</v>
      </c>
      <c r="U1368" t="n">
        <v>0.72</v>
      </c>
      <c r="V1368" t="n">
        <v>0.87</v>
      </c>
      <c r="W1368" t="n">
        <v>6.82</v>
      </c>
      <c r="X1368" t="n">
        <v>0.53</v>
      </c>
      <c r="Y1368" t="n">
        <v>1</v>
      </c>
      <c r="Z1368" t="n">
        <v>10</v>
      </c>
    </row>
    <row r="1369">
      <c r="A1369" t="n">
        <v>33</v>
      </c>
      <c r="B1369" t="n">
        <v>60</v>
      </c>
      <c r="C1369" t="inlineStr">
        <is>
          <t xml:space="preserve">CONCLUIDO	</t>
        </is>
      </c>
      <c r="D1369" t="n">
        <v>3.7162</v>
      </c>
      <c r="E1369" t="n">
        <v>26.91</v>
      </c>
      <c r="F1369" t="n">
        <v>24.27</v>
      </c>
      <c r="G1369" t="n">
        <v>72.8</v>
      </c>
      <c r="H1369" t="n">
        <v>1.21</v>
      </c>
      <c r="I1369" t="n">
        <v>20</v>
      </c>
      <c r="J1369" t="n">
        <v>135.6</v>
      </c>
      <c r="K1369" t="n">
        <v>45</v>
      </c>
      <c r="L1369" t="n">
        <v>9.25</v>
      </c>
      <c r="M1369" t="n">
        <v>18</v>
      </c>
      <c r="N1369" t="n">
        <v>21.35</v>
      </c>
      <c r="O1369" t="n">
        <v>16958.17</v>
      </c>
      <c r="P1369" t="n">
        <v>239.56</v>
      </c>
      <c r="Q1369" t="n">
        <v>452.61</v>
      </c>
      <c r="R1369" t="n">
        <v>79.91</v>
      </c>
      <c r="S1369" t="n">
        <v>57.64</v>
      </c>
      <c r="T1369" t="n">
        <v>8994.790000000001</v>
      </c>
      <c r="U1369" t="n">
        <v>0.72</v>
      </c>
      <c r="V1369" t="n">
        <v>0.87</v>
      </c>
      <c r="W1369" t="n">
        <v>6.83</v>
      </c>
      <c r="X1369" t="n">
        <v>0.54</v>
      </c>
      <c r="Y1369" t="n">
        <v>1</v>
      </c>
      <c r="Z1369" t="n">
        <v>10</v>
      </c>
    </row>
    <row r="1370">
      <c r="A1370" t="n">
        <v>34</v>
      </c>
      <c r="B1370" t="n">
        <v>60</v>
      </c>
      <c r="C1370" t="inlineStr">
        <is>
          <t xml:space="preserve">CONCLUIDO	</t>
        </is>
      </c>
      <c r="D1370" t="n">
        <v>3.7206</v>
      </c>
      <c r="E1370" t="n">
        <v>26.88</v>
      </c>
      <c r="F1370" t="n">
        <v>24.26</v>
      </c>
      <c r="G1370" t="n">
        <v>76.61</v>
      </c>
      <c r="H1370" t="n">
        <v>1.24</v>
      </c>
      <c r="I1370" t="n">
        <v>19</v>
      </c>
      <c r="J1370" t="n">
        <v>135.94</v>
      </c>
      <c r="K1370" t="n">
        <v>45</v>
      </c>
      <c r="L1370" t="n">
        <v>9.5</v>
      </c>
      <c r="M1370" t="n">
        <v>17</v>
      </c>
      <c r="N1370" t="n">
        <v>21.44</v>
      </c>
      <c r="O1370" t="n">
        <v>16999.67</v>
      </c>
      <c r="P1370" t="n">
        <v>237.85</v>
      </c>
      <c r="Q1370" t="n">
        <v>452.6</v>
      </c>
      <c r="R1370" t="n">
        <v>79.59</v>
      </c>
      <c r="S1370" t="n">
        <v>57.64</v>
      </c>
      <c r="T1370" t="n">
        <v>8839.18</v>
      </c>
      <c r="U1370" t="n">
        <v>0.72</v>
      </c>
      <c r="V1370" t="n">
        <v>0.87</v>
      </c>
      <c r="W1370" t="n">
        <v>6.83</v>
      </c>
      <c r="X1370" t="n">
        <v>0.54</v>
      </c>
      <c r="Y1370" t="n">
        <v>1</v>
      </c>
      <c r="Z1370" t="n">
        <v>10</v>
      </c>
    </row>
    <row r="1371">
      <c r="A1371" t="n">
        <v>35</v>
      </c>
      <c r="B1371" t="n">
        <v>60</v>
      </c>
      <c r="C1371" t="inlineStr">
        <is>
          <t xml:space="preserve">CONCLUIDO	</t>
        </is>
      </c>
      <c r="D1371" t="n">
        <v>3.7239</v>
      </c>
      <c r="E1371" t="n">
        <v>26.85</v>
      </c>
      <c r="F1371" t="n">
        <v>24.24</v>
      </c>
      <c r="G1371" t="n">
        <v>76.53</v>
      </c>
      <c r="H1371" t="n">
        <v>1.26</v>
      </c>
      <c r="I1371" t="n">
        <v>19</v>
      </c>
      <c r="J1371" t="n">
        <v>136.27</v>
      </c>
      <c r="K1371" t="n">
        <v>45</v>
      </c>
      <c r="L1371" t="n">
        <v>9.75</v>
      </c>
      <c r="M1371" t="n">
        <v>17</v>
      </c>
      <c r="N1371" t="n">
        <v>21.53</v>
      </c>
      <c r="O1371" t="n">
        <v>17041.2</v>
      </c>
      <c r="P1371" t="n">
        <v>237.62</v>
      </c>
      <c r="Q1371" t="n">
        <v>452.59</v>
      </c>
      <c r="R1371" t="n">
        <v>79.02</v>
      </c>
      <c r="S1371" t="n">
        <v>57.64</v>
      </c>
      <c r="T1371" t="n">
        <v>8553.23</v>
      </c>
      <c r="U1371" t="n">
        <v>0.73</v>
      </c>
      <c r="V1371" t="n">
        <v>0.87</v>
      </c>
      <c r="W1371" t="n">
        <v>6.82</v>
      </c>
      <c r="X1371" t="n">
        <v>0.51</v>
      </c>
      <c r="Y1371" t="n">
        <v>1</v>
      </c>
      <c r="Z1371" t="n">
        <v>10</v>
      </c>
    </row>
    <row r="1372">
      <c r="A1372" t="n">
        <v>36</v>
      </c>
      <c r="B1372" t="n">
        <v>60</v>
      </c>
      <c r="C1372" t="inlineStr">
        <is>
          <t xml:space="preserve">CONCLUIDO	</t>
        </is>
      </c>
      <c r="D1372" t="n">
        <v>3.7324</v>
      </c>
      <c r="E1372" t="n">
        <v>26.79</v>
      </c>
      <c r="F1372" t="n">
        <v>24.2</v>
      </c>
      <c r="G1372" t="n">
        <v>80.67</v>
      </c>
      <c r="H1372" t="n">
        <v>1.29</v>
      </c>
      <c r="I1372" t="n">
        <v>18</v>
      </c>
      <c r="J1372" t="n">
        <v>136.61</v>
      </c>
      <c r="K1372" t="n">
        <v>45</v>
      </c>
      <c r="L1372" t="n">
        <v>10</v>
      </c>
      <c r="M1372" t="n">
        <v>16</v>
      </c>
      <c r="N1372" t="n">
        <v>21.61</v>
      </c>
      <c r="O1372" t="n">
        <v>17082.76</v>
      </c>
      <c r="P1372" t="n">
        <v>236.59</v>
      </c>
      <c r="Q1372" t="n">
        <v>452.56</v>
      </c>
      <c r="R1372" t="n">
        <v>77.78</v>
      </c>
      <c r="S1372" t="n">
        <v>57.64</v>
      </c>
      <c r="T1372" t="n">
        <v>7939.22</v>
      </c>
      <c r="U1372" t="n">
        <v>0.74</v>
      </c>
      <c r="V1372" t="n">
        <v>0.88</v>
      </c>
      <c r="W1372" t="n">
        <v>6.82</v>
      </c>
      <c r="X1372" t="n">
        <v>0.48</v>
      </c>
      <c r="Y1372" t="n">
        <v>1</v>
      </c>
      <c r="Z1372" t="n">
        <v>10</v>
      </c>
    </row>
    <row r="1373">
      <c r="A1373" t="n">
        <v>37</v>
      </c>
      <c r="B1373" t="n">
        <v>60</v>
      </c>
      <c r="C1373" t="inlineStr">
        <is>
          <t xml:space="preserve">CONCLUIDO	</t>
        </is>
      </c>
      <c r="D1373" t="n">
        <v>3.7304</v>
      </c>
      <c r="E1373" t="n">
        <v>26.81</v>
      </c>
      <c r="F1373" t="n">
        <v>24.21</v>
      </c>
      <c r="G1373" t="n">
        <v>80.72</v>
      </c>
      <c r="H1373" t="n">
        <v>1.32</v>
      </c>
      <c r="I1373" t="n">
        <v>18</v>
      </c>
      <c r="J1373" t="n">
        <v>136.95</v>
      </c>
      <c r="K1373" t="n">
        <v>45</v>
      </c>
      <c r="L1373" t="n">
        <v>10.25</v>
      </c>
      <c r="M1373" t="n">
        <v>16</v>
      </c>
      <c r="N1373" t="n">
        <v>21.7</v>
      </c>
      <c r="O1373" t="n">
        <v>17124.35</v>
      </c>
      <c r="P1373" t="n">
        <v>236.81</v>
      </c>
      <c r="Q1373" t="n">
        <v>452.56</v>
      </c>
      <c r="R1373" t="n">
        <v>78.28</v>
      </c>
      <c r="S1373" t="n">
        <v>57.64</v>
      </c>
      <c r="T1373" t="n">
        <v>8185.91</v>
      </c>
      <c r="U1373" t="n">
        <v>0.74</v>
      </c>
      <c r="V1373" t="n">
        <v>0.88</v>
      </c>
      <c r="W1373" t="n">
        <v>6.83</v>
      </c>
      <c r="X1373" t="n">
        <v>0.49</v>
      </c>
      <c r="Y1373" t="n">
        <v>1</v>
      </c>
      <c r="Z1373" t="n">
        <v>10</v>
      </c>
    </row>
    <row r="1374">
      <c r="A1374" t="n">
        <v>38</v>
      </c>
      <c r="B1374" t="n">
        <v>60</v>
      </c>
      <c r="C1374" t="inlineStr">
        <is>
          <t xml:space="preserve">CONCLUIDO	</t>
        </is>
      </c>
      <c r="D1374" t="n">
        <v>3.7308</v>
      </c>
      <c r="E1374" t="n">
        <v>26.8</v>
      </c>
      <c r="F1374" t="n">
        <v>24.21</v>
      </c>
      <c r="G1374" t="n">
        <v>80.70999999999999</v>
      </c>
      <c r="H1374" t="n">
        <v>1.35</v>
      </c>
      <c r="I1374" t="n">
        <v>18</v>
      </c>
      <c r="J1374" t="n">
        <v>137.29</v>
      </c>
      <c r="K1374" t="n">
        <v>45</v>
      </c>
      <c r="L1374" t="n">
        <v>10.5</v>
      </c>
      <c r="M1374" t="n">
        <v>16</v>
      </c>
      <c r="N1374" t="n">
        <v>21.79</v>
      </c>
      <c r="O1374" t="n">
        <v>17165.97</v>
      </c>
      <c r="P1374" t="n">
        <v>235.26</v>
      </c>
      <c r="Q1374" t="n">
        <v>452.64</v>
      </c>
      <c r="R1374" t="n">
        <v>78.06</v>
      </c>
      <c r="S1374" t="n">
        <v>57.64</v>
      </c>
      <c r="T1374" t="n">
        <v>8079.32</v>
      </c>
      <c r="U1374" t="n">
        <v>0.74</v>
      </c>
      <c r="V1374" t="n">
        <v>0.88</v>
      </c>
      <c r="W1374" t="n">
        <v>6.83</v>
      </c>
      <c r="X1374" t="n">
        <v>0.49</v>
      </c>
      <c r="Y1374" t="n">
        <v>1</v>
      </c>
      <c r="Z1374" t="n">
        <v>10</v>
      </c>
    </row>
    <row r="1375">
      <c r="A1375" t="n">
        <v>39</v>
      </c>
      <c r="B1375" t="n">
        <v>60</v>
      </c>
      <c r="C1375" t="inlineStr">
        <is>
          <t xml:space="preserve">CONCLUIDO	</t>
        </is>
      </c>
      <c r="D1375" t="n">
        <v>3.7393</v>
      </c>
      <c r="E1375" t="n">
        <v>26.74</v>
      </c>
      <c r="F1375" t="n">
        <v>24.18</v>
      </c>
      <c r="G1375" t="n">
        <v>85.33</v>
      </c>
      <c r="H1375" t="n">
        <v>1.38</v>
      </c>
      <c r="I1375" t="n">
        <v>17</v>
      </c>
      <c r="J1375" t="n">
        <v>137.62</v>
      </c>
      <c r="K1375" t="n">
        <v>45</v>
      </c>
      <c r="L1375" t="n">
        <v>10.75</v>
      </c>
      <c r="M1375" t="n">
        <v>15</v>
      </c>
      <c r="N1375" t="n">
        <v>21.88</v>
      </c>
      <c r="O1375" t="n">
        <v>17207.62</v>
      </c>
      <c r="P1375" t="n">
        <v>234.96</v>
      </c>
      <c r="Q1375" t="n">
        <v>452.58</v>
      </c>
      <c r="R1375" t="n">
        <v>76.97</v>
      </c>
      <c r="S1375" t="n">
        <v>57.64</v>
      </c>
      <c r="T1375" t="n">
        <v>7537.7</v>
      </c>
      <c r="U1375" t="n">
        <v>0.75</v>
      </c>
      <c r="V1375" t="n">
        <v>0.88</v>
      </c>
      <c r="W1375" t="n">
        <v>6.82</v>
      </c>
      <c r="X1375" t="n">
        <v>0.45</v>
      </c>
      <c r="Y1375" t="n">
        <v>1</v>
      </c>
      <c r="Z1375" t="n">
        <v>10</v>
      </c>
    </row>
    <row r="1376">
      <c r="A1376" t="n">
        <v>40</v>
      </c>
      <c r="B1376" t="n">
        <v>60</v>
      </c>
      <c r="C1376" t="inlineStr">
        <is>
          <t xml:space="preserve">CONCLUIDO	</t>
        </is>
      </c>
      <c r="D1376" t="n">
        <v>3.7368</v>
      </c>
      <c r="E1376" t="n">
        <v>26.76</v>
      </c>
      <c r="F1376" t="n">
        <v>24.19</v>
      </c>
      <c r="G1376" t="n">
        <v>85.39</v>
      </c>
      <c r="H1376" t="n">
        <v>1.41</v>
      </c>
      <c r="I1376" t="n">
        <v>17</v>
      </c>
      <c r="J1376" t="n">
        <v>137.96</v>
      </c>
      <c r="K1376" t="n">
        <v>45</v>
      </c>
      <c r="L1376" t="n">
        <v>11</v>
      </c>
      <c r="M1376" t="n">
        <v>15</v>
      </c>
      <c r="N1376" t="n">
        <v>21.96</v>
      </c>
      <c r="O1376" t="n">
        <v>17249.3</v>
      </c>
      <c r="P1376" t="n">
        <v>234.78</v>
      </c>
      <c r="Q1376" t="n">
        <v>452.56</v>
      </c>
      <c r="R1376" t="n">
        <v>77.47</v>
      </c>
      <c r="S1376" t="n">
        <v>57.64</v>
      </c>
      <c r="T1376" t="n">
        <v>7786.74</v>
      </c>
      <c r="U1376" t="n">
        <v>0.74</v>
      </c>
      <c r="V1376" t="n">
        <v>0.88</v>
      </c>
      <c r="W1376" t="n">
        <v>6.83</v>
      </c>
      <c r="X1376" t="n">
        <v>0.47</v>
      </c>
      <c r="Y1376" t="n">
        <v>1</v>
      </c>
      <c r="Z1376" t="n">
        <v>10</v>
      </c>
    </row>
    <row r="1377">
      <c r="A1377" t="n">
        <v>41</v>
      </c>
      <c r="B1377" t="n">
        <v>60</v>
      </c>
      <c r="C1377" t="inlineStr">
        <is>
          <t xml:space="preserve">CONCLUIDO	</t>
        </is>
      </c>
      <c r="D1377" t="n">
        <v>3.7466</v>
      </c>
      <c r="E1377" t="n">
        <v>26.69</v>
      </c>
      <c r="F1377" t="n">
        <v>24.15</v>
      </c>
      <c r="G1377" t="n">
        <v>90.56</v>
      </c>
      <c r="H1377" t="n">
        <v>1.44</v>
      </c>
      <c r="I1377" t="n">
        <v>16</v>
      </c>
      <c r="J1377" t="n">
        <v>138.3</v>
      </c>
      <c r="K1377" t="n">
        <v>45</v>
      </c>
      <c r="L1377" t="n">
        <v>11.25</v>
      </c>
      <c r="M1377" t="n">
        <v>14</v>
      </c>
      <c r="N1377" t="n">
        <v>22.05</v>
      </c>
      <c r="O1377" t="n">
        <v>17291.02</v>
      </c>
      <c r="P1377" t="n">
        <v>233.59</v>
      </c>
      <c r="Q1377" t="n">
        <v>452.57</v>
      </c>
      <c r="R1377" t="n">
        <v>76.15000000000001</v>
      </c>
      <c r="S1377" t="n">
        <v>57.64</v>
      </c>
      <c r="T1377" t="n">
        <v>7135.22</v>
      </c>
      <c r="U1377" t="n">
        <v>0.76</v>
      </c>
      <c r="V1377" t="n">
        <v>0.88</v>
      </c>
      <c r="W1377" t="n">
        <v>6.82</v>
      </c>
      <c r="X1377" t="n">
        <v>0.43</v>
      </c>
      <c r="Y1377" t="n">
        <v>1</v>
      </c>
      <c r="Z1377" t="n">
        <v>10</v>
      </c>
    </row>
    <row r="1378">
      <c r="A1378" t="n">
        <v>42</v>
      </c>
      <c r="B1378" t="n">
        <v>60</v>
      </c>
      <c r="C1378" t="inlineStr">
        <is>
          <t xml:space="preserve">CONCLUIDO	</t>
        </is>
      </c>
      <c r="D1378" t="n">
        <v>3.7452</v>
      </c>
      <c r="E1378" t="n">
        <v>26.7</v>
      </c>
      <c r="F1378" t="n">
        <v>24.16</v>
      </c>
      <c r="G1378" t="n">
        <v>90.59999999999999</v>
      </c>
      <c r="H1378" t="n">
        <v>1.47</v>
      </c>
      <c r="I1378" t="n">
        <v>16</v>
      </c>
      <c r="J1378" t="n">
        <v>138.64</v>
      </c>
      <c r="K1378" t="n">
        <v>45</v>
      </c>
      <c r="L1378" t="n">
        <v>11.5</v>
      </c>
      <c r="M1378" t="n">
        <v>14</v>
      </c>
      <c r="N1378" t="n">
        <v>22.14</v>
      </c>
      <c r="O1378" t="n">
        <v>17332.76</v>
      </c>
      <c r="P1378" t="n">
        <v>233.35</v>
      </c>
      <c r="Q1378" t="n">
        <v>452.58</v>
      </c>
      <c r="R1378" t="n">
        <v>76.45999999999999</v>
      </c>
      <c r="S1378" t="n">
        <v>57.64</v>
      </c>
      <c r="T1378" t="n">
        <v>7286.96</v>
      </c>
      <c r="U1378" t="n">
        <v>0.75</v>
      </c>
      <c r="V1378" t="n">
        <v>0.88</v>
      </c>
      <c r="W1378" t="n">
        <v>6.82</v>
      </c>
      <c r="X1378" t="n">
        <v>0.44</v>
      </c>
      <c r="Y1378" t="n">
        <v>1</v>
      </c>
      <c r="Z1378" t="n">
        <v>10</v>
      </c>
    </row>
    <row r="1379">
      <c r="A1379" t="n">
        <v>43</v>
      </c>
      <c r="B1379" t="n">
        <v>60</v>
      </c>
      <c r="C1379" t="inlineStr">
        <is>
          <t xml:space="preserve">CONCLUIDO	</t>
        </is>
      </c>
      <c r="D1379" t="n">
        <v>3.7444</v>
      </c>
      <c r="E1379" t="n">
        <v>26.71</v>
      </c>
      <c r="F1379" t="n">
        <v>24.17</v>
      </c>
      <c r="G1379" t="n">
        <v>90.62</v>
      </c>
      <c r="H1379" t="n">
        <v>1.5</v>
      </c>
      <c r="I1379" t="n">
        <v>16</v>
      </c>
      <c r="J1379" t="n">
        <v>138.98</v>
      </c>
      <c r="K1379" t="n">
        <v>45</v>
      </c>
      <c r="L1379" t="n">
        <v>11.75</v>
      </c>
      <c r="M1379" t="n">
        <v>14</v>
      </c>
      <c r="N1379" t="n">
        <v>22.23</v>
      </c>
      <c r="O1379" t="n">
        <v>17374.54</v>
      </c>
      <c r="P1379" t="n">
        <v>232.72</v>
      </c>
      <c r="Q1379" t="n">
        <v>452.61</v>
      </c>
      <c r="R1379" t="n">
        <v>76.56999999999999</v>
      </c>
      <c r="S1379" t="n">
        <v>57.64</v>
      </c>
      <c r="T1379" t="n">
        <v>7345.42</v>
      </c>
      <c r="U1379" t="n">
        <v>0.75</v>
      </c>
      <c r="V1379" t="n">
        <v>0.88</v>
      </c>
      <c r="W1379" t="n">
        <v>6.82</v>
      </c>
      <c r="X1379" t="n">
        <v>0.44</v>
      </c>
      <c r="Y1379" t="n">
        <v>1</v>
      </c>
      <c r="Z1379" t="n">
        <v>10</v>
      </c>
    </row>
    <row r="1380">
      <c r="A1380" t="n">
        <v>44</v>
      </c>
      <c r="B1380" t="n">
        <v>60</v>
      </c>
      <c r="C1380" t="inlineStr">
        <is>
          <t xml:space="preserve">CONCLUIDO	</t>
        </is>
      </c>
      <c r="D1380" t="n">
        <v>3.7552</v>
      </c>
      <c r="E1380" t="n">
        <v>26.63</v>
      </c>
      <c r="F1380" t="n">
        <v>24.11</v>
      </c>
      <c r="G1380" t="n">
        <v>96.45999999999999</v>
      </c>
      <c r="H1380" t="n">
        <v>1.52</v>
      </c>
      <c r="I1380" t="n">
        <v>15</v>
      </c>
      <c r="J1380" t="n">
        <v>139.32</v>
      </c>
      <c r="K1380" t="n">
        <v>45</v>
      </c>
      <c r="L1380" t="n">
        <v>12</v>
      </c>
      <c r="M1380" t="n">
        <v>13</v>
      </c>
      <c r="N1380" t="n">
        <v>22.32</v>
      </c>
      <c r="O1380" t="n">
        <v>17416.34</v>
      </c>
      <c r="P1380" t="n">
        <v>231.28</v>
      </c>
      <c r="Q1380" t="n">
        <v>452.58</v>
      </c>
      <c r="R1380" t="n">
        <v>74.88</v>
      </c>
      <c r="S1380" t="n">
        <v>57.64</v>
      </c>
      <c r="T1380" t="n">
        <v>6504.24</v>
      </c>
      <c r="U1380" t="n">
        <v>0.77</v>
      </c>
      <c r="V1380" t="n">
        <v>0.88</v>
      </c>
      <c r="W1380" t="n">
        <v>6.82</v>
      </c>
      <c r="X1380" t="n">
        <v>0.39</v>
      </c>
      <c r="Y1380" t="n">
        <v>1</v>
      </c>
      <c r="Z1380" t="n">
        <v>10</v>
      </c>
    </row>
    <row r="1381">
      <c r="A1381" t="n">
        <v>45</v>
      </c>
      <c r="B1381" t="n">
        <v>60</v>
      </c>
      <c r="C1381" t="inlineStr">
        <is>
          <t xml:space="preserve">CONCLUIDO	</t>
        </is>
      </c>
      <c r="D1381" t="n">
        <v>3.7538</v>
      </c>
      <c r="E1381" t="n">
        <v>26.64</v>
      </c>
      <c r="F1381" t="n">
        <v>24.12</v>
      </c>
      <c r="G1381" t="n">
        <v>96.5</v>
      </c>
      <c r="H1381" t="n">
        <v>1.55</v>
      </c>
      <c r="I1381" t="n">
        <v>15</v>
      </c>
      <c r="J1381" t="n">
        <v>139.66</v>
      </c>
      <c r="K1381" t="n">
        <v>45</v>
      </c>
      <c r="L1381" t="n">
        <v>12.25</v>
      </c>
      <c r="M1381" t="n">
        <v>13</v>
      </c>
      <c r="N1381" t="n">
        <v>22.41</v>
      </c>
      <c r="O1381" t="n">
        <v>17458.18</v>
      </c>
      <c r="P1381" t="n">
        <v>231.18</v>
      </c>
      <c r="Q1381" t="n">
        <v>452.55</v>
      </c>
      <c r="R1381" t="n">
        <v>75.29000000000001</v>
      </c>
      <c r="S1381" t="n">
        <v>57.64</v>
      </c>
      <c r="T1381" t="n">
        <v>6706.74</v>
      </c>
      <c r="U1381" t="n">
        <v>0.77</v>
      </c>
      <c r="V1381" t="n">
        <v>0.88</v>
      </c>
      <c r="W1381" t="n">
        <v>6.82</v>
      </c>
      <c r="X1381" t="n">
        <v>0.4</v>
      </c>
      <c r="Y1381" t="n">
        <v>1</v>
      </c>
      <c r="Z1381" t="n">
        <v>10</v>
      </c>
    </row>
    <row r="1382">
      <c r="A1382" t="n">
        <v>46</v>
      </c>
      <c r="B1382" t="n">
        <v>60</v>
      </c>
      <c r="C1382" t="inlineStr">
        <is>
          <t xml:space="preserve">CONCLUIDO	</t>
        </is>
      </c>
      <c r="D1382" t="n">
        <v>3.7548</v>
      </c>
      <c r="E1382" t="n">
        <v>26.63</v>
      </c>
      <c r="F1382" t="n">
        <v>24.12</v>
      </c>
      <c r="G1382" t="n">
        <v>96.47</v>
      </c>
      <c r="H1382" t="n">
        <v>1.58</v>
      </c>
      <c r="I1382" t="n">
        <v>15</v>
      </c>
      <c r="J1382" t="n">
        <v>140</v>
      </c>
      <c r="K1382" t="n">
        <v>45</v>
      </c>
      <c r="L1382" t="n">
        <v>12.5</v>
      </c>
      <c r="M1382" t="n">
        <v>13</v>
      </c>
      <c r="N1382" t="n">
        <v>22.5</v>
      </c>
      <c r="O1382" t="n">
        <v>17500.05</v>
      </c>
      <c r="P1382" t="n">
        <v>230.17</v>
      </c>
      <c r="Q1382" t="n">
        <v>452.56</v>
      </c>
      <c r="R1382" t="n">
        <v>75.2</v>
      </c>
      <c r="S1382" t="n">
        <v>57.64</v>
      </c>
      <c r="T1382" t="n">
        <v>6660.53</v>
      </c>
      <c r="U1382" t="n">
        <v>0.77</v>
      </c>
      <c r="V1382" t="n">
        <v>0.88</v>
      </c>
      <c r="W1382" t="n">
        <v>6.82</v>
      </c>
      <c r="X1382" t="n">
        <v>0.39</v>
      </c>
      <c r="Y1382" t="n">
        <v>1</v>
      </c>
      <c r="Z1382" t="n">
        <v>10</v>
      </c>
    </row>
    <row r="1383">
      <c r="A1383" t="n">
        <v>47</v>
      </c>
      <c r="B1383" t="n">
        <v>60</v>
      </c>
      <c r="C1383" t="inlineStr">
        <is>
          <t xml:space="preserve">CONCLUIDO	</t>
        </is>
      </c>
      <c r="D1383" t="n">
        <v>3.7601</v>
      </c>
      <c r="E1383" t="n">
        <v>26.59</v>
      </c>
      <c r="F1383" t="n">
        <v>24.1</v>
      </c>
      <c r="G1383" t="n">
        <v>103.31</v>
      </c>
      <c r="H1383" t="n">
        <v>1.61</v>
      </c>
      <c r="I1383" t="n">
        <v>14</v>
      </c>
      <c r="J1383" t="n">
        <v>140.33</v>
      </c>
      <c r="K1383" t="n">
        <v>45</v>
      </c>
      <c r="L1383" t="n">
        <v>12.75</v>
      </c>
      <c r="M1383" t="n">
        <v>12</v>
      </c>
      <c r="N1383" t="n">
        <v>22.59</v>
      </c>
      <c r="O1383" t="n">
        <v>17541.95</v>
      </c>
      <c r="P1383" t="n">
        <v>230.03</v>
      </c>
      <c r="Q1383" t="n">
        <v>452.6</v>
      </c>
      <c r="R1383" t="n">
        <v>74.88</v>
      </c>
      <c r="S1383" t="n">
        <v>57.64</v>
      </c>
      <c r="T1383" t="n">
        <v>6508</v>
      </c>
      <c r="U1383" t="n">
        <v>0.77</v>
      </c>
      <c r="V1383" t="n">
        <v>0.88</v>
      </c>
      <c r="W1383" t="n">
        <v>6.81</v>
      </c>
      <c r="X1383" t="n">
        <v>0.38</v>
      </c>
      <c r="Y1383" t="n">
        <v>1</v>
      </c>
      <c r="Z1383" t="n">
        <v>10</v>
      </c>
    </row>
    <row r="1384">
      <c r="A1384" t="n">
        <v>48</v>
      </c>
      <c r="B1384" t="n">
        <v>60</v>
      </c>
      <c r="C1384" t="inlineStr">
        <is>
          <t xml:space="preserve">CONCLUIDO	</t>
        </is>
      </c>
      <c r="D1384" t="n">
        <v>3.7621</v>
      </c>
      <c r="E1384" t="n">
        <v>26.58</v>
      </c>
      <c r="F1384" t="n">
        <v>24.09</v>
      </c>
      <c r="G1384" t="n">
        <v>103.25</v>
      </c>
      <c r="H1384" t="n">
        <v>1.63</v>
      </c>
      <c r="I1384" t="n">
        <v>14</v>
      </c>
      <c r="J1384" t="n">
        <v>140.67</v>
      </c>
      <c r="K1384" t="n">
        <v>45</v>
      </c>
      <c r="L1384" t="n">
        <v>13</v>
      </c>
      <c r="M1384" t="n">
        <v>12</v>
      </c>
      <c r="N1384" t="n">
        <v>22.68</v>
      </c>
      <c r="O1384" t="n">
        <v>17583.88</v>
      </c>
      <c r="P1384" t="n">
        <v>229.43</v>
      </c>
      <c r="Q1384" t="n">
        <v>452.6</v>
      </c>
      <c r="R1384" t="n">
        <v>74.09</v>
      </c>
      <c r="S1384" t="n">
        <v>57.64</v>
      </c>
      <c r="T1384" t="n">
        <v>6113.03</v>
      </c>
      <c r="U1384" t="n">
        <v>0.78</v>
      </c>
      <c r="V1384" t="n">
        <v>0.88</v>
      </c>
      <c r="W1384" t="n">
        <v>6.82</v>
      </c>
      <c r="X1384" t="n">
        <v>0.37</v>
      </c>
      <c r="Y1384" t="n">
        <v>1</v>
      </c>
      <c r="Z1384" t="n">
        <v>10</v>
      </c>
    </row>
    <row r="1385">
      <c r="A1385" t="n">
        <v>49</v>
      </c>
      <c r="B1385" t="n">
        <v>60</v>
      </c>
      <c r="C1385" t="inlineStr">
        <is>
          <t xml:space="preserve">CONCLUIDO	</t>
        </is>
      </c>
      <c r="D1385" t="n">
        <v>3.7618</v>
      </c>
      <c r="E1385" t="n">
        <v>26.58</v>
      </c>
      <c r="F1385" t="n">
        <v>24.09</v>
      </c>
      <c r="G1385" t="n">
        <v>103.26</v>
      </c>
      <c r="H1385" t="n">
        <v>1.66</v>
      </c>
      <c r="I1385" t="n">
        <v>14</v>
      </c>
      <c r="J1385" t="n">
        <v>141.02</v>
      </c>
      <c r="K1385" t="n">
        <v>45</v>
      </c>
      <c r="L1385" t="n">
        <v>13.25</v>
      </c>
      <c r="M1385" t="n">
        <v>12</v>
      </c>
      <c r="N1385" t="n">
        <v>22.77</v>
      </c>
      <c r="O1385" t="n">
        <v>17625.85</v>
      </c>
      <c r="P1385" t="n">
        <v>228.21</v>
      </c>
      <c r="Q1385" t="n">
        <v>452.56</v>
      </c>
      <c r="R1385" t="n">
        <v>74.29000000000001</v>
      </c>
      <c r="S1385" t="n">
        <v>57.64</v>
      </c>
      <c r="T1385" t="n">
        <v>6211.38</v>
      </c>
      <c r="U1385" t="n">
        <v>0.78</v>
      </c>
      <c r="V1385" t="n">
        <v>0.88</v>
      </c>
      <c r="W1385" t="n">
        <v>6.82</v>
      </c>
      <c r="X1385" t="n">
        <v>0.37</v>
      </c>
      <c r="Y1385" t="n">
        <v>1</v>
      </c>
      <c r="Z1385" t="n">
        <v>10</v>
      </c>
    </row>
    <row r="1386">
      <c r="A1386" t="n">
        <v>50</v>
      </c>
      <c r="B1386" t="n">
        <v>60</v>
      </c>
      <c r="C1386" t="inlineStr">
        <is>
          <t xml:space="preserve">CONCLUIDO	</t>
        </is>
      </c>
      <c r="D1386" t="n">
        <v>3.7674</v>
      </c>
      <c r="E1386" t="n">
        <v>26.54</v>
      </c>
      <c r="F1386" t="n">
        <v>24.08</v>
      </c>
      <c r="G1386" t="n">
        <v>111.13</v>
      </c>
      <c r="H1386" t="n">
        <v>1.69</v>
      </c>
      <c r="I1386" t="n">
        <v>13</v>
      </c>
      <c r="J1386" t="n">
        <v>141.36</v>
      </c>
      <c r="K1386" t="n">
        <v>45</v>
      </c>
      <c r="L1386" t="n">
        <v>13.5</v>
      </c>
      <c r="M1386" t="n">
        <v>11</v>
      </c>
      <c r="N1386" t="n">
        <v>22.86</v>
      </c>
      <c r="O1386" t="n">
        <v>17667.84</v>
      </c>
      <c r="P1386" t="n">
        <v>226.26</v>
      </c>
      <c r="Q1386" t="n">
        <v>452.59</v>
      </c>
      <c r="R1386" t="n">
        <v>73.81</v>
      </c>
      <c r="S1386" t="n">
        <v>57.64</v>
      </c>
      <c r="T1386" t="n">
        <v>5978.46</v>
      </c>
      <c r="U1386" t="n">
        <v>0.78</v>
      </c>
      <c r="V1386" t="n">
        <v>0.88</v>
      </c>
      <c r="W1386" t="n">
        <v>6.82</v>
      </c>
      <c r="X1386" t="n">
        <v>0.35</v>
      </c>
      <c r="Y1386" t="n">
        <v>1</v>
      </c>
      <c r="Z1386" t="n">
        <v>10</v>
      </c>
    </row>
    <row r="1387">
      <c r="A1387" t="n">
        <v>51</v>
      </c>
      <c r="B1387" t="n">
        <v>60</v>
      </c>
      <c r="C1387" t="inlineStr">
        <is>
          <t xml:space="preserve">CONCLUIDO	</t>
        </is>
      </c>
      <c r="D1387" t="n">
        <v>3.7673</v>
      </c>
      <c r="E1387" t="n">
        <v>26.54</v>
      </c>
      <c r="F1387" t="n">
        <v>24.08</v>
      </c>
      <c r="G1387" t="n">
        <v>111.14</v>
      </c>
      <c r="H1387" t="n">
        <v>1.72</v>
      </c>
      <c r="I1387" t="n">
        <v>13</v>
      </c>
      <c r="J1387" t="n">
        <v>141.7</v>
      </c>
      <c r="K1387" t="n">
        <v>45</v>
      </c>
      <c r="L1387" t="n">
        <v>13.75</v>
      </c>
      <c r="M1387" t="n">
        <v>11</v>
      </c>
      <c r="N1387" t="n">
        <v>22.95</v>
      </c>
      <c r="O1387" t="n">
        <v>17709.87</v>
      </c>
      <c r="P1387" t="n">
        <v>227.17</v>
      </c>
      <c r="Q1387" t="n">
        <v>452.56</v>
      </c>
      <c r="R1387" t="n">
        <v>73.87</v>
      </c>
      <c r="S1387" t="n">
        <v>57.64</v>
      </c>
      <c r="T1387" t="n">
        <v>6007.74</v>
      </c>
      <c r="U1387" t="n">
        <v>0.78</v>
      </c>
      <c r="V1387" t="n">
        <v>0.88</v>
      </c>
      <c r="W1387" t="n">
        <v>6.82</v>
      </c>
      <c r="X1387" t="n">
        <v>0.36</v>
      </c>
      <c r="Y1387" t="n">
        <v>1</v>
      </c>
      <c r="Z1387" t="n">
        <v>10</v>
      </c>
    </row>
    <row r="1388">
      <c r="A1388" t="n">
        <v>52</v>
      </c>
      <c r="B1388" t="n">
        <v>60</v>
      </c>
      <c r="C1388" t="inlineStr">
        <is>
          <t xml:space="preserve">CONCLUIDO	</t>
        </is>
      </c>
      <c r="D1388" t="n">
        <v>3.7708</v>
      </c>
      <c r="E1388" t="n">
        <v>26.52</v>
      </c>
      <c r="F1388" t="n">
        <v>24.05</v>
      </c>
      <c r="G1388" t="n">
        <v>111.02</v>
      </c>
      <c r="H1388" t="n">
        <v>1.74</v>
      </c>
      <c r="I1388" t="n">
        <v>13</v>
      </c>
      <c r="J1388" t="n">
        <v>142.04</v>
      </c>
      <c r="K1388" t="n">
        <v>45</v>
      </c>
      <c r="L1388" t="n">
        <v>14</v>
      </c>
      <c r="M1388" t="n">
        <v>11</v>
      </c>
      <c r="N1388" t="n">
        <v>23.04</v>
      </c>
      <c r="O1388" t="n">
        <v>17751.93</v>
      </c>
      <c r="P1388" t="n">
        <v>227.34</v>
      </c>
      <c r="Q1388" t="n">
        <v>452.61</v>
      </c>
      <c r="R1388" t="n">
        <v>73.02</v>
      </c>
      <c r="S1388" t="n">
        <v>57.64</v>
      </c>
      <c r="T1388" t="n">
        <v>5581.55</v>
      </c>
      <c r="U1388" t="n">
        <v>0.79</v>
      </c>
      <c r="V1388" t="n">
        <v>0.88</v>
      </c>
      <c r="W1388" t="n">
        <v>6.82</v>
      </c>
      <c r="X1388" t="n">
        <v>0.33</v>
      </c>
      <c r="Y1388" t="n">
        <v>1</v>
      </c>
      <c r="Z1388" t="n">
        <v>10</v>
      </c>
    </row>
    <row r="1389">
      <c r="A1389" t="n">
        <v>53</v>
      </c>
      <c r="B1389" t="n">
        <v>60</v>
      </c>
      <c r="C1389" t="inlineStr">
        <is>
          <t xml:space="preserve">CONCLUIDO	</t>
        </is>
      </c>
      <c r="D1389" t="n">
        <v>3.7693</v>
      </c>
      <c r="E1389" t="n">
        <v>26.53</v>
      </c>
      <c r="F1389" t="n">
        <v>24.07</v>
      </c>
      <c r="G1389" t="n">
        <v>111.07</v>
      </c>
      <c r="H1389" t="n">
        <v>1.77</v>
      </c>
      <c r="I1389" t="n">
        <v>13</v>
      </c>
      <c r="J1389" t="n">
        <v>142.38</v>
      </c>
      <c r="K1389" t="n">
        <v>45</v>
      </c>
      <c r="L1389" t="n">
        <v>14.25</v>
      </c>
      <c r="M1389" t="n">
        <v>11</v>
      </c>
      <c r="N1389" t="n">
        <v>23.13</v>
      </c>
      <c r="O1389" t="n">
        <v>17794.02</v>
      </c>
      <c r="P1389" t="n">
        <v>226.53</v>
      </c>
      <c r="Q1389" t="n">
        <v>452.62</v>
      </c>
      <c r="R1389" t="n">
        <v>73.31999999999999</v>
      </c>
      <c r="S1389" t="n">
        <v>57.64</v>
      </c>
      <c r="T1389" t="n">
        <v>5731.27</v>
      </c>
      <c r="U1389" t="n">
        <v>0.79</v>
      </c>
      <c r="V1389" t="n">
        <v>0.88</v>
      </c>
      <c r="W1389" t="n">
        <v>6.82</v>
      </c>
      <c r="X1389" t="n">
        <v>0.34</v>
      </c>
      <c r="Y1389" t="n">
        <v>1</v>
      </c>
      <c r="Z1389" t="n">
        <v>10</v>
      </c>
    </row>
    <row r="1390">
      <c r="A1390" t="n">
        <v>54</v>
      </c>
      <c r="B1390" t="n">
        <v>60</v>
      </c>
      <c r="C1390" t="inlineStr">
        <is>
          <t xml:space="preserve">CONCLUIDO	</t>
        </is>
      </c>
      <c r="D1390" t="n">
        <v>3.769</v>
      </c>
      <c r="E1390" t="n">
        <v>26.53</v>
      </c>
      <c r="F1390" t="n">
        <v>24.07</v>
      </c>
      <c r="G1390" t="n">
        <v>111.08</v>
      </c>
      <c r="H1390" t="n">
        <v>1.8</v>
      </c>
      <c r="I1390" t="n">
        <v>13</v>
      </c>
      <c r="J1390" t="n">
        <v>142.72</v>
      </c>
      <c r="K1390" t="n">
        <v>45</v>
      </c>
      <c r="L1390" t="n">
        <v>14.5</v>
      </c>
      <c r="M1390" t="n">
        <v>11</v>
      </c>
      <c r="N1390" t="n">
        <v>23.22</v>
      </c>
      <c r="O1390" t="n">
        <v>17836.15</v>
      </c>
      <c r="P1390" t="n">
        <v>224.44</v>
      </c>
      <c r="Q1390" t="n">
        <v>452.6</v>
      </c>
      <c r="R1390" t="n">
        <v>73.56</v>
      </c>
      <c r="S1390" t="n">
        <v>57.64</v>
      </c>
      <c r="T1390" t="n">
        <v>5855.05</v>
      </c>
      <c r="U1390" t="n">
        <v>0.78</v>
      </c>
      <c r="V1390" t="n">
        <v>0.88</v>
      </c>
      <c r="W1390" t="n">
        <v>6.81</v>
      </c>
      <c r="X1390" t="n">
        <v>0.34</v>
      </c>
      <c r="Y1390" t="n">
        <v>1</v>
      </c>
      <c r="Z1390" t="n">
        <v>10</v>
      </c>
    </row>
    <row r="1391">
      <c r="A1391" t="n">
        <v>55</v>
      </c>
      <c r="B1391" t="n">
        <v>60</v>
      </c>
      <c r="C1391" t="inlineStr">
        <is>
          <t xml:space="preserve">CONCLUIDO	</t>
        </is>
      </c>
      <c r="D1391" t="n">
        <v>3.7787</v>
      </c>
      <c r="E1391" t="n">
        <v>26.46</v>
      </c>
      <c r="F1391" t="n">
        <v>24.03</v>
      </c>
      <c r="G1391" t="n">
        <v>120.13</v>
      </c>
      <c r="H1391" t="n">
        <v>1.82</v>
      </c>
      <c r="I1391" t="n">
        <v>12</v>
      </c>
      <c r="J1391" t="n">
        <v>143.06</v>
      </c>
      <c r="K1391" t="n">
        <v>45</v>
      </c>
      <c r="L1391" t="n">
        <v>14.75</v>
      </c>
      <c r="M1391" t="n">
        <v>10</v>
      </c>
      <c r="N1391" t="n">
        <v>23.31</v>
      </c>
      <c r="O1391" t="n">
        <v>17878.3</v>
      </c>
      <c r="P1391" t="n">
        <v>223.72</v>
      </c>
      <c r="Q1391" t="n">
        <v>452.59</v>
      </c>
      <c r="R1391" t="n">
        <v>72.03</v>
      </c>
      <c r="S1391" t="n">
        <v>57.64</v>
      </c>
      <c r="T1391" t="n">
        <v>5094.16</v>
      </c>
      <c r="U1391" t="n">
        <v>0.8</v>
      </c>
      <c r="V1391" t="n">
        <v>0.88</v>
      </c>
      <c r="W1391" t="n">
        <v>6.82</v>
      </c>
      <c r="X1391" t="n">
        <v>0.3</v>
      </c>
      <c r="Y1391" t="n">
        <v>1</v>
      </c>
      <c r="Z1391" t="n">
        <v>10</v>
      </c>
    </row>
    <row r="1392">
      <c r="A1392" t="n">
        <v>56</v>
      </c>
      <c r="B1392" t="n">
        <v>60</v>
      </c>
      <c r="C1392" t="inlineStr">
        <is>
          <t xml:space="preserve">CONCLUIDO	</t>
        </is>
      </c>
      <c r="D1392" t="n">
        <v>3.7791</v>
      </c>
      <c r="E1392" t="n">
        <v>26.46</v>
      </c>
      <c r="F1392" t="n">
        <v>24.02</v>
      </c>
      <c r="G1392" t="n">
        <v>120.11</v>
      </c>
      <c r="H1392" t="n">
        <v>1.85</v>
      </c>
      <c r="I1392" t="n">
        <v>12</v>
      </c>
      <c r="J1392" t="n">
        <v>143.4</v>
      </c>
      <c r="K1392" t="n">
        <v>45</v>
      </c>
      <c r="L1392" t="n">
        <v>15</v>
      </c>
      <c r="M1392" t="n">
        <v>10</v>
      </c>
      <c r="N1392" t="n">
        <v>23.41</v>
      </c>
      <c r="O1392" t="n">
        <v>17920.49</v>
      </c>
      <c r="P1392" t="n">
        <v>224.11</v>
      </c>
      <c r="Q1392" t="n">
        <v>452.56</v>
      </c>
      <c r="R1392" t="n">
        <v>71.88</v>
      </c>
      <c r="S1392" t="n">
        <v>57.64</v>
      </c>
      <c r="T1392" t="n">
        <v>5016.45</v>
      </c>
      <c r="U1392" t="n">
        <v>0.8</v>
      </c>
      <c r="V1392" t="n">
        <v>0.88</v>
      </c>
      <c r="W1392" t="n">
        <v>6.82</v>
      </c>
      <c r="X1392" t="n">
        <v>0.3</v>
      </c>
      <c r="Y1392" t="n">
        <v>1</v>
      </c>
      <c r="Z1392" t="n">
        <v>10</v>
      </c>
    </row>
    <row r="1393">
      <c r="A1393" t="n">
        <v>57</v>
      </c>
      <c r="B1393" t="n">
        <v>60</v>
      </c>
      <c r="C1393" t="inlineStr">
        <is>
          <t xml:space="preserve">CONCLUIDO	</t>
        </is>
      </c>
      <c r="D1393" t="n">
        <v>3.7768</v>
      </c>
      <c r="E1393" t="n">
        <v>26.48</v>
      </c>
      <c r="F1393" t="n">
        <v>24.04</v>
      </c>
      <c r="G1393" t="n">
        <v>120.19</v>
      </c>
      <c r="H1393" t="n">
        <v>1.88</v>
      </c>
      <c r="I1393" t="n">
        <v>12</v>
      </c>
      <c r="J1393" t="n">
        <v>143.75</v>
      </c>
      <c r="K1393" t="n">
        <v>45</v>
      </c>
      <c r="L1393" t="n">
        <v>15.25</v>
      </c>
      <c r="M1393" t="n">
        <v>10</v>
      </c>
      <c r="N1393" t="n">
        <v>23.5</v>
      </c>
      <c r="O1393" t="n">
        <v>17962.71</v>
      </c>
      <c r="P1393" t="n">
        <v>223.76</v>
      </c>
      <c r="Q1393" t="n">
        <v>452.56</v>
      </c>
      <c r="R1393" t="n">
        <v>72.48</v>
      </c>
      <c r="S1393" t="n">
        <v>57.64</v>
      </c>
      <c r="T1393" t="n">
        <v>5319.58</v>
      </c>
      <c r="U1393" t="n">
        <v>0.8</v>
      </c>
      <c r="V1393" t="n">
        <v>0.88</v>
      </c>
      <c r="W1393" t="n">
        <v>6.82</v>
      </c>
      <c r="X1393" t="n">
        <v>0.31</v>
      </c>
      <c r="Y1393" t="n">
        <v>1</v>
      </c>
      <c r="Z1393" t="n">
        <v>10</v>
      </c>
    </row>
    <row r="1394">
      <c r="A1394" t="n">
        <v>58</v>
      </c>
      <c r="B1394" t="n">
        <v>60</v>
      </c>
      <c r="C1394" t="inlineStr">
        <is>
          <t xml:space="preserve">CONCLUIDO	</t>
        </is>
      </c>
      <c r="D1394" t="n">
        <v>3.7766</v>
      </c>
      <c r="E1394" t="n">
        <v>26.48</v>
      </c>
      <c r="F1394" t="n">
        <v>24.04</v>
      </c>
      <c r="G1394" t="n">
        <v>120.2</v>
      </c>
      <c r="H1394" t="n">
        <v>1.9</v>
      </c>
      <c r="I1394" t="n">
        <v>12</v>
      </c>
      <c r="J1394" t="n">
        <v>144.09</v>
      </c>
      <c r="K1394" t="n">
        <v>45</v>
      </c>
      <c r="L1394" t="n">
        <v>15.5</v>
      </c>
      <c r="M1394" t="n">
        <v>10</v>
      </c>
      <c r="N1394" t="n">
        <v>23.59</v>
      </c>
      <c r="O1394" t="n">
        <v>18004.96</v>
      </c>
      <c r="P1394" t="n">
        <v>222.81</v>
      </c>
      <c r="Q1394" t="n">
        <v>452.55</v>
      </c>
      <c r="R1394" t="n">
        <v>72.76000000000001</v>
      </c>
      <c r="S1394" t="n">
        <v>57.64</v>
      </c>
      <c r="T1394" t="n">
        <v>5456.74</v>
      </c>
      <c r="U1394" t="n">
        <v>0.79</v>
      </c>
      <c r="V1394" t="n">
        <v>0.88</v>
      </c>
      <c r="W1394" t="n">
        <v>6.81</v>
      </c>
      <c r="X1394" t="n">
        <v>0.32</v>
      </c>
      <c r="Y1394" t="n">
        <v>1</v>
      </c>
      <c r="Z1394" t="n">
        <v>10</v>
      </c>
    </row>
    <row r="1395">
      <c r="A1395" t="n">
        <v>59</v>
      </c>
      <c r="B1395" t="n">
        <v>60</v>
      </c>
      <c r="C1395" t="inlineStr">
        <is>
          <t xml:space="preserve">CONCLUIDO	</t>
        </is>
      </c>
      <c r="D1395" t="n">
        <v>3.7762</v>
      </c>
      <c r="E1395" t="n">
        <v>26.48</v>
      </c>
      <c r="F1395" t="n">
        <v>24.04</v>
      </c>
      <c r="G1395" t="n">
        <v>120.21</v>
      </c>
      <c r="H1395" t="n">
        <v>1.93</v>
      </c>
      <c r="I1395" t="n">
        <v>12</v>
      </c>
      <c r="J1395" t="n">
        <v>144.43</v>
      </c>
      <c r="K1395" t="n">
        <v>45</v>
      </c>
      <c r="L1395" t="n">
        <v>15.75</v>
      </c>
      <c r="M1395" t="n">
        <v>10</v>
      </c>
      <c r="N1395" t="n">
        <v>23.68</v>
      </c>
      <c r="O1395" t="n">
        <v>18047.25</v>
      </c>
      <c r="P1395" t="n">
        <v>221</v>
      </c>
      <c r="Q1395" t="n">
        <v>452.58</v>
      </c>
      <c r="R1395" t="n">
        <v>72.79000000000001</v>
      </c>
      <c r="S1395" t="n">
        <v>57.64</v>
      </c>
      <c r="T1395" t="n">
        <v>5474.43</v>
      </c>
      <c r="U1395" t="n">
        <v>0.79</v>
      </c>
      <c r="V1395" t="n">
        <v>0.88</v>
      </c>
      <c r="W1395" t="n">
        <v>6.81</v>
      </c>
      <c r="X1395" t="n">
        <v>0.32</v>
      </c>
      <c r="Y1395" t="n">
        <v>1</v>
      </c>
      <c r="Z1395" t="n">
        <v>10</v>
      </c>
    </row>
    <row r="1396">
      <c r="A1396" t="n">
        <v>60</v>
      </c>
      <c r="B1396" t="n">
        <v>60</v>
      </c>
      <c r="C1396" t="inlineStr">
        <is>
          <t xml:space="preserve">CONCLUIDO	</t>
        </is>
      </c>
      <c r="D1396" t="n">
        <v>3.7865</v>
      </c>
      <c r="E1396" t="n">
        <v>26.41</v>
      </c>
      <c r="F1396" t="n">
        <v>24</v>
      </c>
      <c r="G1396" t="n">
        <v>130.89</v>
      </c>
      <c r="H1396" t="n">
        <v>1.96</v>
      </c>
      <c r="I1396" t="n">
        <v>11</v>
      </c>
      <c r="J1396" t="n">
        <v>144.77</v>
      </c>
      <c r="K1396" t="n">
        <v>45</v>
      </c>
      <c r="L1396" t="n">
        <v>16</v>
      </c>
      <c r="M1396" t="n">
        <v>9</v>
      </c>
      <c r="N1396" t="n">
        <v>23.78</v>
      </c>
      <c r="O1396" t="n">
        <v>18089.56</v>
      </c>
      <c r="P1396" t="n">
        <v>220.49</v>
      </c>
      <c r="Q1396" t="n">
        <v>452.57</v>
      </c>
      <c r="R1396" t="n">
        <v>71.16</v>
      </c>
      <c r="S1396" t="n">
        <v>57.64</v>
      </c>
      <c r="T1396" t="n">
        <v>4664.87</v>
      </c>
      <c r="U1396" t="n">
        <v>0.8100000000000001</v>
      </c>
      <c r="V1396" t="n">
        <v>0.88</v>
      </c>
      <c r="W1396" t="n">
        <v>6.81</v>
      </c>
      <c r="X1396" t="n">
        <v>0.27</v>
      </c>
      <c r="Y1396" t="n">
        <v>1</v>
      </c>
      <c r="Z1396" t="n">
        <v>10</v>
      </c>
    </row>
    <row r="1397">
      <c r="A1397" t="n">
        <v>61</v>
      </c>
      <c r="B1397" t="n">
        <v>60</v>
      </c>
      <c r="C1397" t="inlineStr">
        <is>
          <t xml:space="preserve">CONCLUIDO	</t>
        </is>
      </c>
      <c r="D1397" t="n">
        <v>3.7846</v>
      </c>
      <c r="E1397" t="n">
        <v>26.42</v>
      </c>
      <c r="F1397" t="n">
        <v>24.01</v>
      </c>
      <c r="G1397" t="n">
        <v>130.96</v>
      </c>
      <c r="H1397" t="n">
        <v>1.98</v>
      </c>
      <c r="I1397" t="n">
        <v>11</v>
      </c>
      <c r="J1397" t="n">
        <v>145.12</v>
      </c>
      <c r="K1397" t="n">
        <v>45</v>
      </c>
      <c r="L1397" t="n">
        <v>16.25</v>
      </c>
      <c r="M1397" t="n">
        <v>9</v>
      </c>
      <c r="N1397" t="n">
        <v>23.87</v>
      </c>
      <c r="O1397" t="n">
        <v>18131.91</v>
      </c>
      <c r="P1397" t="n">
        <v>220.67</v>
      </c>
      <c r="Q1397" t="n">
        <v>452.58</v>
      </c>
      <c r="R1397" t="n">
        <v>71.53</v>
      </c>
      <c r="S1397" t="n">
        <v>57.64</v>
      </c>
      <c r="T1397" t="n">
        <v>4849.31</v>
      </c>
      <c r="U1397" t="n">
        <v>0.8100000000000001</v>
      </c>
      <c r="V1397" t="n">
        <v>0.88</v>
      </c>
      <c r="W1397" t="n">
        <v>6.81</v>
      </c>
      <c r="X1397" t="n">
        <v>0.29</v>
      </c>
      <c r="Y1397" t="n">
        <v>1</v>
      </c>
      <c r="Z1397" t="n">
        <v>10</v>
      </c>
    </row>
    <row r="1398">
      <c r="A1398" t="n">
        <v>62</v>
      </c>
      <c r="B1398" t="n">
        <v>60</v>
      </c>
      <c r="C1398" t="inlineStr">
        <is>
          <t xml:space="preserve">CONCLUIDO	</t>
        </is>
      </c>
      <c r="D1398" t="n">
        <v>3.7857</v>
      </c>
      <c r="E1398" t="n">
        <v>26.42</v>
      </c>
      <c r="F1398" t="n">
        <v>24</v>
      </c>
      <c r="G1398" t="n">
        <v>130.92</v>
      </c>
      <c r="H1398" t="n">
        <v>2.01</v>
      </c>
      <c r="I1398" t="n">
        <v>11</v>
      </c>
      <c r="J1398" t="n">
        <v>145.46</v>
      </c>
      <c r="K1398" t="n">
        <v>45</v>
      </c>
      <c r="L1398" t="n">
        <v>16.5</v>
      </c>
      <c r="M1398" t="n">
        <v>9</v>
      </c>
      <c r="N1398" t="n">
        <v>23.96</v>
      </c>
      <c r="O1398" t="n">
        <v>18174.29</v>
      </c>
      <c r="P1398" t="n">
        <v>220.09</v>
      </c>
      <c r="Q1398" t="n">
        <v>452.56</v>
      </c>
      <c r="R1398" t="n">
        <v>71.47</v>
      </c>
      <c r="S1398" t="n">
        <v>57.64</v>
      </c>
      <c r="T1398" t="n">
        <v>4820.45</v>
      </c>
      <c r="U1398" t="n">
        <v>0.8100000000000001</v>
      </c>
      <c r="V1398" t="n">
        <v>0.88</v>
      </c>
      <c r="W1398" t="n">
        <v>6.81</v>
      </c>
      <c r="X1398" t="n">
        <v>0.28</v>
      </c>
      <c r="Y1398" t="n">
        <v>1</v>
      </c>
      <c r="Z1398" t="n">
        <v>10</v>
      </c>
    </row>
    <row r="1399">
      <c r="A1399" t="n">
        <v>63</v>
      </c>
      <c r="B1399" t="n">
        <v>60</v>
      </c>
      <c r="C1399" t="inlineStr">
        <is>
          <t xml:space="preserve">CONCLUIDO	</t>
        </is>
      </c>
      <c r="D1399" t="n">
        <v>3.786</v>
      </c>
      <c r="E1399" t="n">
        <v>26.41</v>
      </c>
      <c r="F1399" t="n">
        <v>24</v>
      </c>
      <c r="G1399" t="n">
        <v>130.91</v>
      </c>
      <c r="H1399" t="n">
        <v>2.03</v>
      </c>
      <c r="I1399" t="n">
        <v>11</v>
      </c>
      <c r="J1399" t="n">
        <v>145.81</v>
      </c>
      <c r="K1399" t="n">
        <v>45</v>
      </c>
      <c r="L1399" t="n">
        <v>16.75</v>
      </c>
      <c r="M1399" t="n">
        <v>9</v>
      </c>
      <c r="N1399" t="n">
        <v>24.06</v>
      </c>
      <c r="O1399" t="n">
        <v>18216.71</v>
      </c>
      <c r="P1399" t="n">
        <v>219.88</v>
      </c>
      <c r="Q1399" t="n">
        <v>452.56</v>
      </c>
      <c r="R1399" t="n">
        <v>71.36</v>
      </c>
      <c r="S1399" t="n">
        <v>57.64</v>
      </c>
      <c r="T1399" t="n">
        <v>4764.05</v>
      </c>
      <c r="U1399" t="n">
        <v>0.8100000000000001</v>
      </c>
      <c r="V1399" t="n">
        <v>0.88</v>
      </c>
      <c r="W1399" t="n">
        <v>6.81</v>
      </c>
      <c r="X1399" t="n">
        <v>0.28</v>
      </c>
      <c r="Y1399" t="n">
        <v>1</v>
      </c>
      <c r="Z1399" t="n">
        <v>10</v>
      </c>
    </row>
    <row r="1400">
      <c r="A1400" t="n">
        <v>64</v>
      </c>
      <c r="B1400" t="n">
        <v>60</v>
      </c>
      <c r="C1400" t="inlineStr">
        <is>
          <t xml:space="preserve">CONCLUIDO	</t>
        </is>
      </c>
      <c r="D1400" t="n">
        <v>3.7858</v>
      </c>
      <c r="E1400" t="n">
        <v>26.41</v>
      </c>
      <c r="F1400" t="n">
        <v>24</v>
      </c>
      <c r="G1400" t="n">
        <v>130.91</v>
      </c>
      <c r="H1400" t="n">
        <v>2.06</v>
      </c>
      <c r="I1400" t="n">
        <v>11</v>
      </c>
      <c r="J1400" t="n">
        <v>146.15</v>
      </c>
      <c r="K1400" t="n">
        <v>45</v>
      </c>
      <c r="L1400" t="n">
        <v>17</v>
      </c>
      <c r="M1400" t="n">
        <v>9</v>
      </c>
      <c r="N1400" t="n">
        <v>24.15</v>
      </c>
      <c r="O1400" t="n">
        <v>18259.16</v>
      </c>
      <c r="P1400" t="n">
        <v>218.36</v>
      </c>
      <c r="Q1400" t="n">
        <v>452.56</v>
      </c>
      <c r="R1400" t="n">
        <v>71.22</v>
      </c>
      <c r="S1400" t="n">
        <v>57.64</v>
      </c>
      <c r="T1400" t="n">
        <v>4692.16</v>
      </c>
      <c r="U1400" t="n">
        <v>0.8100000000000001</v>
      </c>
      <c r="V1400" t="n">
        <v>0.88</v>
      </c>
      <c r="W1400" t="n">
        <v>6.82</v>
      </c>
      <c r="X1400" t="n">
        <v>0.28</v>
      </c>
      <c r="Y1400" t="n">
        <v>1</v>
      </c>
      <c r="Z1400" t="n">
        <v>10</v>
      </c>
    </row>
    <row r="1401">
      <c r="A1401" t="n">
        <v>65</v>
      </c>
      <c r="B1401" t="n">
        <v>60</v>
      </c>
      <c r="C1401" t="inlineStr">
        <is>
          <t xml:space="preserve">CONCLUIDO	</t>
        </is>
      </c>
      <c r="D1401" t="n">
        <v>3.7926</v>
      </c>
      <c r="E1401" t="n">
        <v>26.37</v>
      </c>
      <c r="F1401" t="n">
        <v>23.98</v>
      </c>
      <c r="G1401" t="n">
        <v>143.88</v>
      </c>
      <c r="H1401" t="n">
        <v>2.08</v>
      </c>
      <c r="I1401" t="n">
        <v>10</v>
      </c>
      <c r="J1401" t="n">
        <v>146.49</v>
      </c>
      <c r="K1401" t="n">
        <v>45</v>
      </c>
      <c r="L1401" t="n">
        <v>17.25</v>
      </c>
      <c r="M1401" t="n">
        <v>8</v>
      </c>
      <c r="N1401" t="n">
        <v>24.25</v>
      </c>
      <c r="O1401" t="n">
        <v>18301.64</v>
      </c>
      <c r="P1401" t="n">
        <v>216.72</v>
      </c>
      <c r="Q1401" t="n">
        <v>452.56</v>
      </c>
      <c r="R1401" t="n">
        <v>70.69</v>
      </c>
      <c r="S1401" t="n">
        <v>57.64</v>
      </c>
      <c r="T1401" t="n">
        <v>4431.72</v>
      </c>
      <c r="U1401" t="n">
        <v>0.82</v>
      </c>
      <c r="V1401" t="n">
        <v>0.88</v>
      </c>
      <c r="W1401" t="n">
        <v>6.81</v>
      </c>
      <c r="X1401" t="n">
        <v>0.26</v>
      </c>
      <c r="Y1401" t="n">
        <v>1</v>
      </c>
      <c r="Z1401" t="n">
        <v>10</v>
      </c>
    </row>
    <row r="1402">
      <c r="A1402" t="n">
        <v>66</v>
      </c>
      <c r="B1402" t="n">
        <v>60</v>
      </c>
      <c r="C1402" t="inlineStr">
        <is>
          <t xml:space="preserve">CONCLUIDO	</t>
        </is>
      </c>
      <c r="D1402" t="n">
        <v>3.7935</v>
      </c>
      <c r="E1402" t="n">
        <v>26.36</v>
      </c>
      <c r="F1402" t="n">
        <v>23.97</v>
      </c>
      <c r="G1402" t="n">
        <v>143.84</v>
      </c>
      <c r="H1402" t="n">
        <v>2.11</v>
      </c>
      <c r="I1402" t="n">
        <v>10</v>
      </c>
      <c r="J1402" t="n">
        <v>146.84</v>
      </c>
      <c r="K1402" t="n">
        <v>45</v>
      </c>
      <c r="L1402" t="n">
        <v>17.5</v>
      </c>
      <c r="M1402" t="n">
        <v>8</v>
      </c>
      <c r="N1402" t="n">
        <v>24.34</v>
      </c>
      <c r="O1402" t="n">
        <v>18344.15</v>
      </c>
      <c r="P1402" t="n">
        <v>216.63</v>
      </c>
      <c r="Q1402" t="n">
        <v>452.57</v>
      </c>
      <c r="R1402" t="n">
        <v>70.40000000000001</v>
      </c>
      <c r="S1402" t="n">
        <v>57.64</v>
      </c>
      <c r="T1402" t="n">
        <v>4287.1</v>
      </c>
      <c r="U1402" t="n">
        <v>0.82</v>
      </c>
      <c r="V1402" t="n">
        <v>0.88</v>
      </c>
      <c r="W1402" t="n">
        <v>6.81</v>
      </c>
      <c r="X1402" t="n">
        <v>0.25</v>
      </c>
      <c r="Y1402" t="n">
        <v>1</v>
      </c>
      <c r="Z1402" t="n">
        <v>10</v>
      </c>
    </row>
    <row r="1403">
      <c r="A1403" t="n">
        <v>67</v>
      </c>
      <c r="B1403" t="n">
        <v>60</v>
      </c>
      <c r="C1403" t="inlineStr">
        <is>
          <t xml:space="preserve">CONCLUIDO	</t>
        </is>
      </c>
      <c r="D1403" t="n">
        <v>3.7917</v>
      </c>
      <c r="E1403" t="n">
        <v>26.37</v>
      </c>
      <c r="F1403" t="n">
        <v>23.99</v>
      </c>
      <c r="G1403" t="n">
        <v>143.91</v>
      </c>
      <c r="H1403" t="n">
        <v>2.13</v>
      </c>
      <c r="I1403" t="n">
        <v>10</v>
      </c>
      <c r="J1403" t="n">
        <v>147.18</v>
      </c>
      <c r="K1403" t="n">
        <v>45</v>
      </c>
      <c r="L1403" t="n">
        <v>17.75</v>
      </c>
      <c r="M1403" t="n">
        <v>8</v>
      </c>
      <c r="N1403" t="n">
        <v>24.44</v>
      </c>
      <c r="O1403" t="n">
        <v>18386.69</v>
      </c>
      <c r="P1403" t="n">
        <v>216.52</v>
      </c>
      <c r="Q1403" t="n">
        <v>452.56</v>
      </c>
      <c r="R1403" t="n">
        <v>70.88</v>
      </c>
      <c r="S1403" t="n">
        <v>57.64</v>
      </c>
      <c r="T1403" t="n">
        <v>4530.24</v>
      </c>
      <c r="U1403" t="n">
        <v>0.8100000000000001</v>
      </c>
      <c r="V1403" t="n">
        <v>0.88</v>
      </c>
      <c r="W1403" t="n">
        <v>6.81</v>
      </c>
      <c r="X1403" t="n">
        <v>0.26</v>
      </c>
      <c r="Y1403" t="n">
        <v>1</v>
      </c>
      <c r="Z1403" t="n">
        <v>10</v>
      </c>
    </row>
    <row r="1404">
      <c r="A1404" t="n">
        <v>68</v>
      </c>
      <c r="B1404" t="n">
        <v>60</v>
      </c>
      <c r="C1404" t="inlineStr">
        <is>
          <t xml:space="preserve">CONCLUIDO	</t>
        </is>
      </c>
      <c r="D1404" t="n">
        <v>3.7935</v>
      </c>
      <c r="E1404" t="n">
        <v>26.36</v>
      </c>
      <c r="F1404" t="n">
        <v>23.97</v>
      </c>
      <c r="G1404" t="n">
        <v>143.84</v>
      </c>
      <c r="H1404" t="n">
        <v>2.16</v>
      </c>
      <c r="I1404" t="n">
        <v>10</v>
      </c>
      <c r="J1404" t="n">
        <v>147.53</v>
      </c>
      <c r="K1404" t="n">
        <v>45</v>
      </c>
      <c r="L1404" t="n">
        <v>18</v>
      </c>
      <c r="M1404" t="n">
        <v>8</v>
      </c>
      <c r="N1404" t="n">
        <v>24.53</v>
      </c>
      <c r="O1404" t="n">
        <v>18429.27</v>
      </c>
      <c r="P1404" t="n">
        <v>216.14</v>
      </c>
      <c r="Q1404" t="n">
        <v>452.58</v>
      </c>
      <c r="R1404" t="n">
        <v>70.41</v>
      </c>
      <c r="S1404" t="n">
        <v>57.64</v>
      </c>
      <c r="T1404" t="n">
        <v>4291.71</v>
      </c>
      <c r="U1404" t="n">
        <v>0.82</v>
      </c>
      <c r="V1404" t="n">
        <v>0.88</v>
      </c>
      <c r="W1404" t="n">
        <v>6.81</v>
      </c>
      <c r="X1404" t="n">
        <v>0.25</v>
      </c>
      <c r="Y1404" t="n">
        <v>1</v>
      </c>
      <c r="Z1404" t="n">
        <v>10</v>
      </c>
    </row>
    <row r="1405">
      <c r="A1405" t="n">
        <v>69</v>
      </c>
      <c r="B1405" t="n">
        <v>60</v>
      </c>
      <c r="C1405" t="inlineStr">
        <is>
          <t xml:space="preserve">CONCLUIDO	</t>
        </is>
      </c>
      <c r="D1405" t="n">
        <v>3.7921</v>
      </c>
      <c r="E1405" t="n">
        <v>26.37</v>
      </c>
      <c r="F1405" t="n">
        <v>23.98</v>
      </c>
      <c r="G1405" t="n">
        <v>143.9</v>
      </c>
      <c r="H1405" t="n">
        <v>2.18</v>
      </c>
      <c r="I1405" t="n">
        <v>10</v>
      </c>
      <c r="J1405" t="n">
        <v>147.87</v>
      </c>
      <c r="K1405" t="n">
        <v>45</v>
      </c>
      <c r="L1405" t="n">
        <v>18.25</v>
      </c>
      <c r="M1405" t="n">
        <v>8</v>
      </c>
      <c r="N1405" t="n">
        <v>24.63</v>
      </c>
      <c r="O1405" t="n">
        <v>18471.89</v>
      </c>
      <c r="P1405" t="n">
        <v>215.78</v>
      </c>
      <c r="Q1405" t="n">
        <v>452.56</v>
      </c>
      <c r="R1405" t="n">
        <v>70.73999999999999</v>
      </c>
      <c r="S1405" t="n">
        <v>57.64</v>
      </c>
      <c r="T1405" t="n">
        <v>4459.46</v>
      </c>
      <c r="U1405" t="n">
        <v>0.8100000000000001</v>
      </c>
      <c r="V1405" t="n">
        <v>0.88</v>
      </c>
      <c r="W1405" t="n">
        <v>6.81</v>
      </c>
      <c r="X1405" t="n">
        <v>0.26</v>
      </c>
      <c r="Y1405" t="n">
        <v>1</v>
      </c>
      <c r="Z1405" t="n">
        <v>10</v>
      </c>
    </row>
    <row r="1406">
      <c r="A1406" t="n">
        <v>70</v>
      </c>
      <c r="B1406" t="n">
        <v>60</v>
      </c>
      <c r="C1406" t="inlineStr">
        <is>
          <t xml:space="preserve">CONCLUIDO	</t>
        </is>
      </c>
      <c r="D1406" t="n">
        <v>3.7923</v>
      </c>
      <c r="E1406" t="n">
        <v>26.37</v>
      </c>
      <c r="F1406" t="n">
        <v>23.98</v>
      </c>
      <c r="G1406" t="n">
        <v>143.89</v>
      </c>
      <c r="H1406" t="n">
        <v>2.21</v>
      </c>
      <c r="I1406" t="n">
        <v>10</v>
      </c>
      <c r="J1406" t="n">
        <v>148.22</v>
      </c>
      <c r="K1406" t="n">
        <v>45</v>
      </c>
      <c r="L1406" t="n">
        <v>18.5</v>
      </c>
      <c r="M1406" t="n">
        <v>8</v>
      </c>
      <c r="N1406" t="n">
        <v>24.72</v>
      </c>
      <c r="O1406" t="n">
        <v>18514.53</v>
      </c>
      <c r="P1406" t="n">
        <v>214.23</v>
      </c>
      <c r="Q1406" t="n">
        <v>452.57</v>
      </c>
      <c r="R1406" t="n">
        <v>70.73</v>
      </c>
      <c r="S1406" t="n">
        <v>57.64</v>
      </c>
      <c r="T1406" t="n">
        <v>4451.89</v>
      </c>
      <c r="U1406" t="n">
        <v>0.8100000000000001</v>
      </c>
      <c r="V1406" t="n">
        <v>0.88</v>
      </c>
      <c r="W1406" t="n">
        <v>6.81</v>
      </c>
      <c r="X1406" t="n">
        <v>0.26</v>
      </c>
      <c r="Y1406" t="n">
        <v>1</v>
      </c>
      <c r="Z1406" t="n">
        <v>10</v>
      </c>
    </row>
    <row r="1407">
      <c r="A1407" t="n">
        <v>71</v>
      </c>
      <c r="B1407" t="n">
        <v>60</v>
      </c>
      <c r="C1407" t="inlineStr">
        <is>
          <t xml:space="preserve">CONCLUIDO	</t>
        </is>
      </c>
      <c r="D1407" t="n">
        <v>3.7924</v>
      </c>
      <c r="E1407" t="n">
        <v>26.37</v>
      </c>
      <c r="F1407" t="n">
        <v>23.98</v>
      </c>
      <c r="G1407" t="n">
        <v>143.88</v>
      </c>
      <c r="H1407" t="n">
        <v>2.23</v>
      </c>
      <c r="I1407" t="n">
        <v>10</v>
      </c>
      <c r="J1407" t="n">
        <v>148.57</v>
      </c>
      <c r="K1407" t="n">
        <v>45</v>
      </c>
      <c r="L1407" t="n">
        <v>18.75</v>
      </c>
      <c r="M1407" t="n">
        <v>7</v>
      </c>
      <c r="N1407" t="n">
        <v>24.82</v>
      </c>
      <c r="O1407" t="n">
        <v>18557.21</v>
      </c>
      <c r="P1407" t="n">
        <v>212.2</v>
      </c>
      <c r="Q1407" t="n">
        <v>452.56</v>
      </c>
      <c r="R1407" t="n">
        <v>70.59999999999999</v>
      </c>
      <c r="S1407" t="n">
        <v>57.64</v>
      </c>
      <c r="T1407" t="n">
        <v>4386.13</v>
      </c>
      <c r="U1407" t="n">
        <v>0.82</v>
      </c>
      <c r="V1407" t="n">
        <v>0.88</v>
      </c>
      <c r="W1407" t="n">
        <v>6.81</v>
      </c>
      <c r="X1407" t="n">
        <v>0.26</v>
      </c>
      <c r="Y1407" t="n">
        <v>1</v>
      </c>
      <c r="Z1407" t="n">
        <v>10</v>
      </c>
    </row>
    <row r="1408">
      <c r="A1408" t="n">
        <v>72</v>
      </c>
      <c r="B1408" t="n">
        <v>60</v>
      </c>
      <c r="C1408" t="inlineStr">
        <is>
          <t xml:space="preserve">CONCLUIDO	</t>
        </is>
      </c>
      <c r="D1408" t="n">
        <v>3.8004</v>
      </c>
      <c r="E1408" t="n">
        <v>26.31</v>
      </c>
      <c r="F1408" t="n">
        <v>23.95</v>
      </c>
      <c r="G1408" t="n">
        <v>159.67</v>
      </c>
      <c r="H1408" t="n">
        <v>2.26</v>
      </c>
      <c r="I1408" t="n">
        <v>9</v>
      </c>
      <c r="J1408" t="n">
        <v>148.91</v>
      </c>
      <c r="K1408" t="n">
        <v>45</v>
      </c>
      <c r="L1408" t="n">
        <v>19</v>
      </c>
      <c r="M1408" t="n">
        <v>6</v>
      </c>
      <c r="N1408" t="n">
        <v>24.92</v>
      </c>
      <c r="O1408" t="n">
        <v>18599.92</v>
      </c>
      <c r="P1408" t="n">
        <v>211.17</v>
      </c>
      <c r="Q1408" t="n">
        <v>452.57</v>
      </c>
      <c r="R1408" t="n">
        <v>69.67</v>
      </c>
      <c r="S1408" t="n">
        <v>57.64</v>
      </c>
      <c r="T1408" t="n">
        <v>3928.3</v>
      </c>
      <c r="U1408" t="n">
        <v>0.83</v>
      </c>
      <c r="V1408" t="n">
        <v>0.89</v>
      </c>
      <c r="W1408" t="n">
        <v>6.81</v>
      </c>
      <c r="X1408" t="n">
        <v>0.23</v>
      </c>
      <c r="Y1408" t="n">
        <v>1</v>
      </c>
      <c r="Z1408" t="n">
        <v>10</v>
      </c>
    </row>
    <row r="1409">
      <c r="A1409" t="n">
        <v>73</v>
      </c>
      <c r="B1409" t="n">
        <v>60</v>
      </c>
      <c r="C1409" t="inlineStr">
        <is>
          <t xml:space="preserve">CONCLUIDO	</t>
        </is>
      </c>
      <c r="D1409" t="n">
        <v>3.8005</v>
      </c>
      <c r="E1409" t="n">
        <v>26.31</v>
      </c>
      <c r="F1409" t="n">
        <v>23.95</v>
      </c>
      <c r="G1409" t="n">
        <v>159.67</v>
      </c>
      <c r="H1409" t="n">
        <v>2.28</v>
      </c>
      <c r="I1409" t="n">
        <v>9</v>
      </c>
      <c r="J1409" t="n">
        <v>149.26</v>
      </c>
      <c r="K1409" t="n">
        <v>45</v>
      </c>
      <c r="L1409" t="n">
        <v>19.25</v>
      </c>
      <c r="M1409" t="n">
        <v>6</v>
      </c>
      <c r="N1409" t="n">
        <v>25.01</v>
      </c>
      <c r="O1409" t="n">
        <v>18642.66</v>
      </c>
      <c r="P1409" t="n">
        <v>211.21</v>
      </c>
      <c r="Q1409" t="n">
        <v>452.58</v>
      </c>
      <c r="R1409" t="n">
        <v>69.62</v>
      </c>
      <c r="S1409" t="n">
        <v>57.64</v>
      </c>
      <c r="T1409" t="n">
        <v>3902.36</v>
      </c>
      <c r="U1409" t="n">
        <v>0.83</v>
      </c>
      <c r="V1409" t="n">
        <v>0.89</v>
      </c>
      <c r="W1409" t="n">
        <v>6.81</v>
      </c>
      <c r="X1409" t="n">
        <v>0.23</v>
      </c>
      <c r="Y1409" t="n">
        <v>1</v>
      </c>
      <c r="Z1409" t="n">
        <v>10</v>
      </c>
    </row>
    <row r="1410">
      <c r="A1410" t="n">
        <v>74</v>
      </c>
      <c r="B1410" t="n">
        <v>60</v>
      </c>
      <c r="C1410" t="inlineStr">
        <is>
          <t xml:space="preserve">CONCLUIDO	</t>
        </is>
      </c>
      <c r="D1410" t="n">
        <v>3.8009</v>
      </c>
      <c r="E1410" t="n">
        <v>26.31</v>
      </c>
      <c r="F1410" t="n">
        <v>23.95</v>
      </c>
      <c r="G1410" t="n">
        <v>159.65</v>
      </c>
      <c r="H1410" t="n">
        <v>2.31</v>
      </c>
      <c r="I1410" t="n">
        <v>9</v>
      </c>
      <c r="J1410" t="n">
        <v>149.61</v>
      </c>
      <c r="K1410" t="n">
        <v>45</v>
      </c>
      <c r="L1410" t="n">
        <v>19.5</v>
      </c>
      <c r="M1410" t="n">
        <v>5</v>
      </c>
      <c r="N1410" t="n">
        <v>25.11</v>
      </c>
      <c r="O1410" t="n">
        <v>18685.44</v>
      </c>
      <c r="P1410" t="n">
        <v>211.58</v>
      </c>
      <c r="Q1410" t="n">
        <v>452.56</v>
      </c>
      <c r="R1410" t="n">
        <v>69.59</v>
      </c>
      <c r="S1410" t="n">
        <v>57.64</v>
      </c>
      <c r="T1410" t="n">
        <v>3889.27</v>
      </c>
      <c r="U1410" t="n">
        <v>0.83</v>
      </c>
      <c r="V1410" t="n">
        <v>0.89</v>
      </c>
      <c r="W1410" t="n">
        <v>6.81</v>
      </c>
      <c r="X1410" t="n">
        <v>0.22</v>
      </c>
      <c r="Y1410" t="n">
        <v>1</v>
      </c>
      <c r="Z1410" t="n">
        <v>10</v>
      </c>
    </row>
    <row r="1411">
      <c r="A1411" t="n">
        <v>75</v>
      </c>
      <c r="B1411" t="n">
        <v>60</v>
      </c>
      <c r="C1411" t="inlineStr">
        <is>
          <t xml:space="preserve">CONCLUIDO	</t>
        </is>
      </c>
      <c r="D1411" t="n">
        <v>3.8016</v>
      </c>
      <c r="E1411" t="n">
        <v>26.3</v>
      </c>
      <c r="F1411" t="n">
        <v>23.94</v>
      </c>
      <c r="G1411" t="n">
        <v>159.61</v>
      </c>
      <c r="H1411" t="n">
        <v>2.33</v>
      </c>
      <c r="I1411" t="n">
        <v>9</v>
      </c>
      <c r="J1411" t="n">
        <v>149.95</v>
      </c>
      <c r="K1411" t="n">
        <v>45</v>
      </c>
      <c r="L1411" t="n">
        <v>19.75</v>
      </c>
      <c r="M1411" t="n">
        <v>5</v>
      </c>
      <c r="N1411" t="n">
        <v>25.21</v>
      </c>
      <c r="O1411" t="n">
        <v>18728.26</v>
      </c>
      <c r="P1411" t="n">
        <v>211.94</v>
      </c>
      <c r="Q1411" t="n">
        <v>452.55</v>
      </c>
      <c r="R1411" t="n">
        <v>69.44</v>
      </c>
      <c r="S1411" t="n">
        <v>57.64</v>
      </c>
      <c r="T1411" t="n">
        <v>3813.06</v>
      </c>
      <c r="U1411" t="n">
        <v>0.83</v>
      </c>
      <c r="V1411" t="n">
        <v>0.89</v>
      </c>
      <c r="W1411" t="n">
        <v>6.81</v>
      </c>
      <c r="X1411" t="n">
        <v>0.22</v>
      </c>
      <c r="Y1411" t="n">
        <v>1</v>
      </c>
      <c r="Z1411" t="n">
        <v>10</v>
      </c>
    </row>
    <row r="1412">
      <c r="A1412" t="n">
        <v>76</v>
      </c>
      <c r="B1412" t="n">
        <v>60</v>
      </c>
      <c r="C1412" t="inlineStr">
        <is>
          <t xml:space="preserve">CONCLUIDO	</t>
        </is>
      </c>
      <c r="D1412" t="n">
        <v>3.8008</v>
      </c>
      <c r="E1412" t="n">
        <v>26.31</v>
      </c>
      <c r="F1412" t="n">
        <v>23.95</v>
      </c>
      <c r="G1412" t="n">
        <v>159.65</v>
      </c>
      <c r="H1412" t="n">
        <v>2.36</v>
      </c>
      <c r="I1412" t="n">
        <v>9</v>
      </c>
      <c r="J1412" t="n">
        <v>150.3</v>
      </c>
      <c r="K1412" t="n">
        <v>45</v>
      </c>
      <c r="L1412" t="n">
        <v>20</v>
      </c>
      <c r="M1412" t="n">
        <v>3</v>
      </c>
      <c r="N1412" t="n">
        <v>25.3</v>
      </c>
      <c r="O1412" t="n">
        <v>18771.1</v>
      </c>
      <c r="P1412" t="n">
        <v>211.89</v>
      </c>
      <c r="Q1412" t="n">
        <v>452.55</v>
      </c>
      <c r="R1412" t="n">
        <v>69.45</v>
      </c>
      <c r="S1412" t="n">
        <v>57.64</v>
      </c>
      <c r="T1412" t="n">
        <v>3816.29</v>
      </c>
      <c r="U1412" t="n">
        <v>0.83</v>
      </c>
      <c r="V1412" t="n">
        <v>0.89</v>
      </c>
      <c r="W1412" t="n">
        <v>6.81</v>
      </c>
      <c r="X1412" t="n">
        <v>0.22</v>
      </c>
      <c r="Y1412" t="n">
        <v>1</v>
      </c>
      <c r="Z1412" t="n">
        <v>10</v>
      </c>
    </row>
    <row r="1413">
      <c r="A1413" t="n">
        <v>77</v>
      </c>
      <c r="B1413" t="n">
        <v>60</v>
      </c>
      <c r="C1413" t="inlineStr">
        <is>
          <t xml:space="preserve">CONCLUIDO	</t>
        </is>
      </c>
      <c r="D1413" t="n">
        <v>3.8001</v>
      </c>
      <c r="E1413" t="n">
        <v>26.32</v>
      </c>
      <c r="F1413" t="n">
        <v>23.95</v>
      </c>
      <c r="G1413" t="n">
        <v>159.69</v>
      </c>
      <c r="H1413" t="n">
        <v>2.38</v>
      </c>
      <c r="I1413" t="n">
        <v>9</v>
      </c>
      <c r="J1413" t="n">
        <v>150.65</v>
      </c>
      <c r="K1413" t="n">
        <v>45</v>
      </c>
      <c r="L1413" t="n">
        <v>20.25</v>
      </c>
      <c r="M1413" t="n">
        <v>1</v>
      </c>
      <c r="N1413" t="n">
        <v>25.4</v>
      </c>
      <c r="O1413" t="n">
        <v>18813.98</v>
      </c>
      <c r="P1413" t="n">
        <v>212.33</v>
      </c>
      <c r="Q1413" t="n">
        <v>452.58</v>
      </c>
      <c r="R1413" t="n">
        <v>69.5</v>
      </c>
      <c r="S1413" t="n">
        <v>57.64</v>
      </c>
      <c r="T1413" t="n">
        <v>3842.05</v>
      </c>
      <c r="U1413" t="n">
        <v>0.83</v>
      </c>
      <c r="V1413" t="n">
        <v>0.89</v>
      </c>
      <c r="W1413" t="n">
        <v>6.82</v>
      </c>
      <c r="X1413" t="n">
        <v>0.23</v>
      </c>
      <c r="Y1413" t="n">
        <v>1</v>
      </c>
      <c r="Z1413" t="n">
        <v>10</v>
      </c>
    </row>
    <row r="1414">
      <c r="A1414" t="n">
        <v>78</v>
      </c>
      <c r="B1414" t="n">
        <v>60</v>
      </c>
      <c r="C1414" t="inlineStr">
        <is>
          <t xml:space="preserve">CONCLUIDO	</t>
        </is>
      </c>
      <c r="D1414" t="n">
        <v>3.8</v>
      </c>
      <c r="E1414" t="n">
        <v>26.32</v>
      </c>
      <c r="F1414" t="n">
        <v>23.95</v>
      </c>
      <c r="G1414" t="n">
        <v>159.69</v>
      </c>
      <c r="H1414" t="n">
        <v>2.4</v>
      </c>
      <c r="I1414" t="n">
        <v>9</v>
      </c>
      <c r="J1414" t="n">
        <v>151</v>
      </c>
      <c r="K1414" t="n">
        <v>45</v>
      </c>
      <c r="L1414" t="n">
        <v>20.5</v>
      </c>
      <c r="M1414" t="n">
        <v>0</v>
      </c>
      <c r="N1414" t="n">
        <v>25.5</v>
      </c>
      <c r="O1414" t="n">
        <v>18856.89</v>
      </c>
      <c r="P1414" t="n">
        <v>212.81</v>
      </c>
      <c r="Q1414" t="n">
        <v>452.56</v>
      </c>
      <c r="R1414" t="n">
        <v>69.51000000000001</v>
      </c>
      <c r="S1414" t="n">
        <v>57.64</v>
      </c>
      <c r="T1414" t="n">
        <v>3848.71</v>
      </c>
      <c r="U1414" t="n">
        <v>0.83</v>
      </c>
      <c r="V1414" t="n">
        <v>0.89</v>
      </c>
      <c r="W1414" t="n">
        <v>6.82</v>
      </c>
      <c r="X1414" t="n">
        <v>0.23</v>
      </c>
      <c r="Y1414" t="n">
        <v>1</v>
      </c>
      <c r="Z1414" t="n">
        <v>10</v>
      </c>
    </row>
    <row r="1415">
      <c r="A1415" t="n">
        <v>0</v>
      </c>
      <c r="B1415" t="n">
        <v>135</v>
      </c>
      <c r="C1415" t="inlineStr">
        <is>
          <t xml:space="preserve">CONCLUIDO	</t>
        </is>
      </c>
      <c r="D1415" t="n">
        <v>1.5439</v>
      </c>
      <c r="E1415" t="n">
        <v>64.77</v>
      </c>
      <c r="F1415" t="n">
        <v>38.1</v>
      </c>
      <c r="G1415" t="n">
        <v>4.85</v>
      </c>
      <c r="H1415" t="n">
        <v>0.07000000000000001</v>
      </c>
      <c r="I1415" t="n">
        <v>471</v>
      </c>
      <c r="J1415" t="n">
        <v>263.32</v>
      </c>
      <c r="K1415" t="n">
        <v>59.89</v>
      </c>
      <c r="L1415" t="n">
        <v>1</v>
      </c>
      <c r="M1415" t="n">
        <v>469</v>
      </c>
      <c r="N1415" t="n">
        <v>67.43000000000001</v>
      </c>
      <c r="O1415" t="n">
        <v>32710.1</v>
      </c>
      <c r="P1415" t="n">
        <v>648.53</v>
      </c>
      <c r="Q1415" t="n">
        <v>453.91</v>
      </c>
      <c r="R1415" t="n">
        <v>531.36</v>
      </c>
      <c r="S1415" t="n">
        <v>57.64</v>
      </c>
      <c r="T1415" t="n">
        <v>232465.25</v>
      </c>
      <c r="U1415" t="n">
        <v>0.11</v>
      </c>
      <c r="V1415" t="n">
        <v>0.5600000000000001</v>
      </c>
      <c r="W1415" t="n">
        <v>7.59</v>
      </c>
      <c r="X1415" t="n">
        <v>14.35</v>
      </c>
      <c r="Y1415" t="n">
        <v>1</v>
      </c>
      <c r="Z1415" t="n">
        <v>10</v>
      </c>
    </row>
    <row r="1416">
      <c r="A1416" t="n">
        <v>1</v>
      </c>
      <c r="B1416" t="n">
        <v>135</v>
      </c>
      <c r="C1416" t="inlineStr">
        <is>
          <t xml:space="preserve">CONCLUIDO	</t>
        </is>
      </c>
      <c r="D1416" t="n">
        <v>1.8728</v>
      </c>
      <c r="E1416" t="n">
        <v>53.4</v>
      </c>
      <c r="F1416" t="n">
        <v>33.71</v>
      </c>
      <c r="G1416" t="n">
        <v>6.07</v>
      </c>
      <c r="H1416" t="n">
        <v>0.08</v>
      </c>
      <c r="I1416" t="n">
        <v>333</v>
      </c>
      <c r="J1416" t="n">
        <v>263.79</v>
      </c>
      <c r="K1416" t="n">
        <v>59.89</v>
      </c>
      <c r="L1416" t="n">
        <v>1.25</v>
      </c>
      <c r="M1416" t="n">
        <v>331</v>
      </c>
      <c r="N1416" t="n">
        <v>67.65000000000001</v>
      </c>
      <c r="O1416" t="n">
        <v>32767.75</v>
      </c>
      <c r="P1416" t="n">
        <v>573.97</v>
      </c>
      <c r="Q1416" t="n">
        <v>453.49</v>
      </c>
      <c r="R1416" t="n">
        <v>387.27</v>
      </c>
      <c r="S1416" t="n">
        <v>57.64</v>
      </c>
      <c r="T1416" t="n">
        <v>161109.04</v>
      </c>
      <c r="U1416" t="n">
        <v>0.15</v>
      </c>
      <c r="V1416" t="n">
        <v>0.63</v>
      </c>
      <c r="W1416" t="n">
        <v>7.37</v>
      </c>
      <c r="X1416" t="n">
        <v>9.960000000000001</v>
      </c>
      <c r="Y1416" t="n">
        <v>1</v>
      </c>
      <c r="Z1416" t="n">
        <v>10</v>
      </c>
    </row>
    <row r="1417">
      <c r="A1417" t="n">
        <v>2</v>
      </c>
      <c r="B1417" t="n">
        <v>135</v>
      </c>
      <c r="C1417" t="inlineStr">
        <is>
          <t xml:space="preserve">CONCLUIDO	</t>
        </is>
      </c>
      <c r="D1417" t="n">
        <v>2.1156</v>
      </c>
      <c r="E1417" t="n">
        <v>47.27</v>
      </c>
      <c r="F1417" t="n">
        <v>31.37</v>
      </c>
      <c r="G1417" t="n">
        <v>7.3</v>
      </c>
      <c r="H1417" t="n">
        <v>0.1</v>
      </c>
      <c r="I1417" t="n">
        <v>258</v>
      </c>
      <c r="J1417" t="n">
        <v>264.25</v>
      </c>
      <c r="K1417" t="n">
        <v>59.89</v>
      </c>
      <c r="L1417" t="n">
        <v>1.5</v>
      </c>
      <c r="M1417" t="n">
        <v>256</v>
      </c>
      <c r="N1417" t="n">
        <v>67.87</v>
      </c>
      <c r="O1417" t="n">
        <v>32825.49</v>
      </c>
      <c r="P1417" t="n">
        <v>534.28</v>
      </c>
      <c r="Q1417" t="n">
        <v>453.37</v>
      </c>
      <c r="R1417" t="n">
        <v>310.94</v>
      </c>
      <c r="S1417" t="n">
        <v>57.64</v>
      </c>
      <c r="T1417" t="n">
        <v>123320.14</v>
      </c>
      <c r="U1417" t="n">
        <v>0.19</v>
      </c>
      <c r="V1417" t="n">
        <v>0.68</v>
      </c>
      <c r="W1417" t="n">
        <v>7.23</v>
      </c>
      <c r="X1417" t="n">
        <v>7.63</v>
      </c>
      <c r="Y1417" t="n">
        <v>1</v>
      </c>
      <c r="Z1417" t="n">
        <v>10</v>
      </c>
    </row>
    <row r="1418">
      <c r="A1418" t="n">
        <v>3</v>
      </c>
      <c r="B1418" t="n">
        <v>135</v>
      </c>
      <c r="C1418" t="inlineStr">
        <is>
          <t xml:space="preserve">CONCLUIDO	</t>
        </is>
      </c>
      <c r="D1418" t="n">
        <v>2.3019</v>
      </c>
      <c r="E1418" t="n">
        <v>43.44</v>
      </c>
      <c r="F1418" t="n">
        <v>29.92</v>
      </c>
      <c r="G1418" t="n">
        <v>8.51</v>
      </c>
      <c r="H1418" t="n">
        <v>0.12</v>
      </c>
      <c r="I1418" t="n">
        <v>211</v>
      </c>
      <c r="J1418" t="n">
        <v>264.72</v>
      </c>
      <c r="K1418" t="n">
        <v>59.89</v>
      </c>
      <c r="L1418" t="n">
        <v>1.75</v>
      </c>
      <c r="M1418" t="n">
        <v>209</v>
      </c>
      <c r="N1418" t="n">
        <v>68.09</v>
      </c>
      <c r="O1418" t="n">
        <v>32883.31</v>
      </c>
      <c r="P1418" t="n">
        <v>509.61</v>
      </c>
      <c r="Q1418" t="n">
        <v>453.17</v>
      </c>
      <c r="R1418" t="n">
        <v>264.21</v>
      </c>
      <c r="S1418" t="n">
        <v>57.64</v>
      </c>
      <c r="T1418" t="n">
        <v>100187.68</v>
      </c>
      <c r="U1418" t="n">
        <v>0.22</v>
      </c>
      <c r="V1418" t="n">
        <v>0.71</v>
      </c>
      <c r="W1418" t="n">
        <v>7.14</v>
      </c>
      <c r="X1418" t="n">
        <v>6.18</v>
      </c>
      <c r="Y1418" t="n">
        <v>1</v>
      </c>
      <c r="Z1418" t="n">
        <v>10</v>
      </c>
    </row>
    <row r="1419">
      <c r="A1419" t="n">
        <v>4</v>
      </c>
      <c r="B1419" t="n">
        <v>135</v>
      </c>
      <c r="C1419" t="inlineStr">
        <is>
          <t xml:space="preserve">CONCLUIDO	</t>
        </is>
      </c>
      <c r="D1419" t="n">
        <v>2.4473</v>
      </c>
      <c r="E1419" t="n">
        <v>40.86</v>
      </c>
      <c r="F1419" t="n">
        <v>28.96</v>
      </c>
      <c r="G1419" t="n">
        <v>9.710000000000001</v>
      </c>
      <c r="H1419" t="n">
        <v>0.13</v>
      </c>
      <c r="I1419" t="n">
        <v>179</v>
      </c>
      <c r="J1419" t="n">
        <v>265.19</v>
      </c>
      <c r="K1419" t="n">
        <v>59.89</v>
      </c>
      <c r="L1419" t="n">
        <v>2</v>
      </c>
      <c r="M1419" t="n">
        <v>177</v>
      </c>
      <c r="N1419" t="n">
        <v>68.31</v>
      </c>
      <c r="O1419" t="n">
        <v>32941.21</v>
      </c>
      <c r="P1419" t="n">
        <v>493.23</v>
      </c>
      <c r="Q1419" t="n">
        <v>452.93</v>
      </c>
      <c r="R1419" t="n">
        <v>232.89</v>
      </c>
      <c r="S1419" t="n">
        <v>57.64</v>
      </c>
      <c r="T1419" t="n">
        <v>84687.94</v>
      </c>
      <c r="U1419" t="n">
        <v>0.25</v>
      </c>
      <c r="V1419" t="n">
        <v>0.73</v>
      </c>
      <c r="W1419" t="n">
        <v>7.09</v>
      </c>
      <c r="X1419" t="n">
        <v>5.22</v>
      </c>
      <c r="Y1419" t="n">
        <v>1</v>
      </c>
      <c r="Z1419" t="n">
        <v>10</v>
      </c>
    </row>
    <row r="1420">
      <c r="A1420" t="n">
        <v>5</v>
      </c>
      <c r="B1420" t="n">
        <v>135</v>
      </c>
      <c r="C1420" t="inlineStr">
        <is>
          <t xml:space="preserve">CONCLUIDO	</t>
        </is>
      </c>
      <c r="D1420" t="n">
        <v>2.5684</v>
      </c>
      <c r="E1420" t="n">
        <v>38.93</v>
      </c>
      <c r="F1420" t="n">
        <v>28.25</v>
      </c>
      <c r="G1420" t="n">
        <v>10.93</v>
      </c>
      <c r="H1420" t="n">
        <v>0.15</v>
      </c>
      <c r="I1420" t="n">
        <v>155</v>
      </c>
      <c r="J1420" t="n">
        <v>265.66</v>
      </c>
      <c r="K1420" t="n">
        <v>59.89</v>
      </c>
      <c r="L1420" t="n">
        <v>2.25</v>
      </c>
      <c r="M1420" t="n">
        <v>153</v>
      </c>
      <c r="N1420" t="n">
        <v>68.53</v>
      </c>
      <c r="O1420" t="n">
        <v>32999.19</v>
      </c>
      <c r="P1420" t="n">
        <v>481.08</v>
      </c>
      <c r="Q1420" t="n">
        <v>452.91</v>
      </c>
      <c r="R1420" t="n">
        <v>209.7</v>
      </c>
      <c r="S1420" t="n">
        <v>57.64</v>
      </c>
      <c r="T1420" t="n">
        <v>73214.60000000001</v>
      </c>
      <c r="U1420" t="n">
        <v>0.27</v>
      </c>
      <c r="V1420" t="n">
        <v>0.75</v>
      </c>
      <c r="W1420" t="n">
        <v>7.04</v>
      </c>
      <c r="X1420" t="n">
        <v>4.51</v>
      </c>
      <c r="Y1420" t="n">
        <v>1</v>
      </c>
      <c r="Z1420" t="n">
        <v>10</v>
      </c>
    </row>
    <row r="1421">
      <c r="A1421" t="n">
        <v>6</v>
      </c>
      <c r="B1421" t="n">
        <v>135</v>
      </c>
      <c r="C1421" t="inlineStr">
        <is>
          <t xml:space="preserve">CONCLUIDO	</t>
        </is>
      </c>
      <c r="D1421" t="n">
        <v>2.6671</v>
      </c>
      <c r="E1421" t="n">
        <v>37.49</v>
      </c>
      <c r="F1421" t="n">
        <v>27.71</v>
      </c>
      <c r="G1421" t="n">
        <v>12.14</v>
      </c>
      <c r="H1421" t="n">
        <v>0.17</v>
      </c>
      <c r="I1421" t="n">
        <v>137</v>
      </c>
      <c r="J1421" t="n">
        <v>266.13</v>
      </c>
      <c r="K1421" t="n">
        <v>59.89</v>
      </c>
      <c r="L1421" t="n">
        <v>2.5</v>
      </c>
      <c r="M1421" t="n">
        <v>135</v>
      </c>
      <c r="N1421" t="n">
        <v>68.75</v>
      </c>
      <c r="O1421" t="n">
        <v>33057.26</v>
      </c>
      <c r="P1421" t="n">
        <v>472</v>
      </c>
      <c r="Q1421" t="n">
        <v>452.93</v>
      </c>
      <c r="R1421" t="n">
        <v>191.55</v>
      </c>
      <c r="S1421" t="n">
        <v>57.64</v>
      </c>
      <c r="T1421" t="n">
        <v>64229.47</v>
      </c>
      <c r="U1421" t="n">
        <v>0.3</v>
      </c>
      <c r="V1421" t="n">
        <v>0.77</v>
      </c>
      <c r="W1421" t="n">
        <v>7.04</v>
      </c>
      <c r="X1421" t="n">
        <v>3.98</v>
      </c>
      <c r="Y1421" t="n">
        <v>1</v>
      </c>
      <c r="Z1421" t="n">
        <v>10</v>
      </c>
    </row>
    <row r="1422">
      <c r="A1422" t="n">
        <v>7</v>
      </c>
      <c r="B1422" t="n">
        <v>135</v>
      </c>
      <c r="C1422" t="inlineStr">
        <is>
          <t xml:space="preserve">CONCLUIDO	</t>
        </is>
      </c>
      <c r="D1422" t="n">
        <v>2.7502</v>
      </c>
      <c r="E1422" t="n">
        <v>36.36</v>
      </c>
      <c r="F1422" t="n">
        <v>27.29</v>
      </c>
      <c r="G1422" t="n">
        <v>13.31</v>
      </c>
      <c r="H1422" t="n">
        <v>0.18</v>
      </c>
      <c r="I1422" t="n">
        <v>123</v>
      </c>
      <c r="J1422" t="n">
        <v>266.6</v>
      </c>
      <c r="K1422" t="n">
        <v>59.89</v>
      </c>
      <c r="L1422" t="n">
        <v>2.75</v>
      </c>
      <c r="M1422" t="n">
        <v>121</v>
      </c>
      <c r="N1422" t="n">
        <v>68.97</v>
      </c>
      <c r="O1422" t="n">
        <v>33115.41</v>
      </c>
      <c r="P1422" t="n">
        <v>464.73</v>
      </c>
      <c r="Q1422" t="n">
        <v>452.82</v>
      </c>
      <c r="R1422" t="n">
        <v>178.49</v>
      </c>
      <c r="S1422" t="n">
        <v>57.64</v>
      </c>
      <c r="T1422" t="n">
        <v>57769.55</v>
      </c>
      <c r="U1422" t="n">
        <v>0.32</v>
      </c>
      <c r="V1422" t="n">
        <v>0.78</v>
      </c>
      <c r="W1422" t="n">
        <v>6.99</v>
      </c>
      <c r="X1422" t="n">
        <v>3.56</v>
      </c>
      <c r="Y1422" t="n">
        <v>1</v>
      </c>
      <c r="Z1422" t="n">
        <v>10</v>
      </c>
    </row>
    <row r="1423">
      <c r="A1423" t="n">
        <v>8</v>
      </c>
      <c r="B1423" t="n">
        <v>135</v>
      </c>
      <c r="C1423" t="inlineStr">
        <is>
          <t xml:space="preserve">CONCLUIDO	</t>
        </is>
      </c>
      <c r="D1423" t="n">
        <v>2.8229</v>
      </c>
      <c r="E1423" t="n">
        <v>35.42</v>
      </c>
      <c r="F1423" t="n">
        <v>26.96</v>
      </c>
      <c r="G1423" t="n">
        <v>14.57</v>
      </c>
      <c r="H1423" t="n">
        <v>0.2</v>
      </c>
      <c r="I1423" t="n">
        <v>111</v>
      </c>
      <c r="J1423" t="n">
        <v>267.08</v>
      </c>
      <c r="K1423" t="n">
        <v>59.89</v>
      </c>
      <c r="L1423" t="n">
        <v>3</v>
      </c>
      <c r="M1423" t="n">
        <v>109</v>
      </c>
      <c r="N1423" t="n">
        <v>69.19</v>
      </c>
      <c r="O1423" t="n">
        <v>33173.65</v>
      </c>
      <c r="P1423" t="n">
        <v>459.09</v>
      </c>
      <c r="Q1423" t="n">
        <v>452.91</v>
      </c>
      <c r="R1423" t="n">
        <v>167.43</v>
      </c>
      <c r="S1423" t="n">
        <v>57.64</v>
      </c>
      <c r="T1423" t="n">
        <v>52299.99</v>
      </c>
      <c r="U1423" t="n">
        <v>0.34</v>
      </c>
      <c r="V1423" t="n">
        <v>0.79</v>
      </c>
      <c r="W1423" t="n">
        <v>6.98</v>
      </c>
      <c r="X1423" t="n">
        <v>3.23</v>
      </c>
      <c r="Y1423" t="n">
        <v>1</v>
      </c>
      <c r="Z1423" t="n">
        <v>10</v>
      </c>
    </row>
    <row r="1424">
      <c r="A1424" t="n">
        <v>9</v>
      </c>
      <c r="B1424" t="n">
        <v>135</v>
      </c>
      <c r="C1424" t="inlineStr">
        <is>
          <t xml:space="preserve">CONCLUIDO	</t>
        </is>
      </c>
      <c r="D1424" t="n">
        <v>2.8839</v>
      </c>
      <c r="E1424" t="n">
        <v>34.68</v>
      </c>
      <c r="F1424" t="n">
        <v>26.67</v>
      </c>
      <c r="G1424" t="n">
        <v>15.69</v>
      </c>
      <c r="H1424" t="n">
        <v>0.22</v>
      </c>
      <c r="I1424" t="n">
        <v>102</v>
      </c>
      <c r="J1424" t="n">
        <v>267.55</v>
      </c>
      <c r="K1424" t="n">
        <v>59.89</v>
      </c>
      <c r="L1424" t="n">
        <v>3.25</v>
      </c>
      <c r="M1424" t="n">
        <v>100</v>
      </c>
      <c r="N1424" t="n">
        <v>69.41</v>
      </c>
      <c r="O1424" t="n">
        <v>33231.97</v>
      </c>
      <c r="P1424" t="n">
        <v>454.04</v>
      </c>
      <c r="Q1424" t="n">
        <v>452.88</v>
      </c>
      <c r="R1424" t="n">
        <v>157.79</v>
      </c>
      <c r="S1424" t="n">
        <v>57.64</v>
      </c>
      <c r="T1424" t="n">
        <v>47521.59</v>
      </c>
      <c r="U1424" t="n">
        <v>0.37</v>
      </c>
      <c r="V1424" t="n">
        <v>0.8</v>
      </c>
      <c r="W1424" t="n">
        <v>6.97</v>
      </c>
      <c r="X1424" t="n">
        <v>2.93</v>
      </c>
      <c r="Y1424" t="n">
        <v>1</v>
      </c>
      <c r="Z1424" t="n">
        <v>10</v>
      </c>
    </row>
    <row r="1425">
      <c r="A1425" t="n">
        <v>10</v>
      </c>
      <c r="B1425" t="n">
        <v>135</v>
      </c>
      <c r="C1425" t="inlineStr">
        <is>
          <t xml:space="preserve">CONCLUIDO	</t>
        </is>
      </c>
      <c r="D1425" t="n">
        <v>2.947</v>
      </c>
      <c r="E1425" t="n">
        <v>33.93</v>
      </c>
      <c r="F1425" t="n">
        <v>26.38</v>
      </c>
      <c r="G1425" t="n">
        <v>17.02</v>
      </c>
      <c r="H1425" t="n">
        <v>0.23</v>
      </c>
      <c r="I1425" t="n">
        <v>93</v>
      </c>
      <c r="J1425" t="n">
        <v>268.02</v>
      </c>
      <c r="K1425" t="n">
        <v>59.89</v>
      </c>
      <c r="L1425" t="n">
        <v>3.5</v>
      </c>
      <c r="M1425" t="n">
        <v>91</v>
      </c>
      <c r="N1425" t="n">
        <v>69.64</v>
      </c>
      <c r="O1425" t="n">
        <v>33290.38</v>
      </c>
      <c r="P1425" t="n">
        <v>449.05</v>
      </c>
      <c r="Q1425" t="n">
        <v>452.74</v>
      </c>
      <c r="R1425" t="n">
        <v>148.35</v>
      </c>
      <c r="S1425" t="n">
        <v>57.64</v>
      </c>
      <c r="T1425" t="n">
        <v>42847.26</v>
      </c>
      <c r="U1425" t="n">
        <v>0.39</v>
      </c>
      <c r="V1425" t="n">
        <v>0.8</v>
      </c>
      <c r="W1425" t="n">
        <v>6.95</v>
      </c>
      <c r="X1425" t="n">
        <v>2.65</v>
      </c>
      <c r="Y1425" t="n">
        <v>1</v>
      </c>
      <c r="Z1425" t="n">
        <v>10</v>
      </c>
    </row>
    <row r="1426">
      <c r="A1426" t="n">
        <v>11</v>
      </c>
      <c r="B1426" t="n">
        <v>135</v>
      </c>
      <c r="C1426" t="inlineStr">
        <is>
          <t xml:space="preserve">CONCLUIDO	</t>
        </is>
      </c>
      <c r="D1426" t="n">
        <v>2.9881</v>
      </c>
      <c r="E1426" t="n">
        <v>33.47</v>
      </c>
      <c r="F1426" t="n">
        <v>26.21</v>
      </c>
      <c r="G1426" t="n">
        <v>18.08</v>
      </c>
      <c r="H1426" t="n">
        <v>0.25</v>
      </c>
      <c r="I1426" t="n">
        <v>87</v>
      </c>
      <c r="J1426" t="n">
        <v>268.5</v>
      </c>
      <c r="K1426" t="n">
        <v>59.89</v>
      </c>
      <c r="L1426" t="n">
        <v>3.75</v>
      </c>
      <c r="M1426" t="n">
        <v>85</v>
      </c>
      <c r="N1426" t="n">
        <v>69.86</v>
      </c>
      <c r="O1426" t="n">
        <v>33348.87</v>
      </c>
      <c r="P1426" t="n">
        <v>446.24</v>
      </c>
      <c r="Q1426" t="n">
        <v>452.87</v>
      </c>
      <c r="R1426" t="n">
        <v>143.49</v>
      </c>
      <c r="S1426" t="n">
        <v>57.64</v>
      </c>
      <c r="T1426" t="n">
        <v>40448.5</v>
      </c>
      <c r="U1426" t="n">
        <v>0.4</v>
      </c>
      <c r="V1426" t="n">
        <v>0.8100000000000001</v>
      </c>
      <c r="W1426" t="n">
        <v>6.93</v>
      </c>
      <c r="X1426" t="n">
        <v>2.48</v>
      </c>
      <c r="Y1426" t="n">
        <v>1</v>
      </c>
      <c r="Z1426" t="n">
        <v>10</v>
      </c>
    </row>
    <row r="1427">
      <c r="A1427" t="n">
        <v>12</v>
      </c>
      <c r="B1427" t="n">
        <v>135</v>
      </c>
      <c r="C1427" t="inlineStr">
        <is>
          <t xml:space="preserve">CONCLUIDO	</t>
        </is>
      </c>
      <c r="D1427" t="n">
        <v>3.0313</v>
      </c>
      <c r="E1427" t="n">
        <v>32.99</v>
      </c>
      <c r="F1427" t="n">
        <v>26.04</v>
      </c>
      <c r="G1427" t="n">
        <v>19.29</v>
      </c>
      <c r="H1427" t="n">
        <v>0.26</v>
      </c>
      <c r="I1427" t="n">
        <v>81</v>
      </c>
      <c r="J1427" t="n">
        <v>268.97</v>
      </c>
      <c r="K1427" t="n">
        <v>59.89</v>
      </c>
      <c r="L1427" t="n">
        <v>4</v>
      </c>
      <c r="M1427" t="n">
        <v>79</v>
      </c>
      <c r="N1427" t="n">
        <v>70.09</v>
      </c>
      <c r="O1427" t="n">
        <v>33407.45</v>
      </c>
      <c r="P1427" t="n">
        <v>443.22</v>
      </c>
      <c r="Q1427" t="n">
        <v>452.88</v>
      </c>
      <c r="R1427" t="n">
        <v>138.03</v>
      </c>
      <c r="S1427" t="n">
        <v>57.64</v>
      </c>
      <c r="T1427" t="n">
        <v>37748.85</v>
      </c>
      <c r="U1427" t="n">
        <v>0.42</v>
      </c>
      <c r="V1427" t="n">
        <v>0.8100000000000001</v>
      </c>
      <c r="W1427" t="n">
        <v>6.92</v>
      </c>
      <c r="X1427" t="n">
        <v>2.31</v>
      </c>
      <c r="Y1427" t="n">
        <v>1</v>
      </c>
      <c r="Z1427" t="n">
        <v>10</v>
      </c>
    </row>
    <row r="1428">
      <c r="A1428" t="n">
        <v>13</v>
      </c>
      <c r="B1428" t="n">
        <v>135</v>
      </c>
      <c r="C1428" t="inlineStr">
        <is>
          <t xml:space="preserve">CONCLUIDO	</t>
        </is>
      </c>
      <c r="D1428" t="n">
        <v>3.0692</v>
      </c>
      <c r="E1428" t="n">
        <v>32.58</v>
      </c>
      <c r="F1428" t="n">
        <v>25.89</v>
      </c>
      <c r="G1428" t="n">
        <v>20.44</v>
      </c>
      <c r="H1428" t="n">
        <v>0.28</v>
      </c>
      <c r="I1428" t="n">
        <v>76</v>
      </c>
      <c r="J1428" t="n">
        <v>269.45</v>
      </c>
      <c r="K1428" t="n">
        <v>59.89</v>
      </c>
      <c r="L1428" t="n">
        <v>4.25</v>
      </c>
      <c r="M1428" t="n">
        <v>74</v>
      </c>
      <c r="N1428" t="n">
        <v>70.31</v>
      </c>
      <c r="O1428" t="n">
        <v>33466.11</v>
      </c>
      <c r="P1428" t="n">
        <v>440.44</v>
      </c>
      <c r="Q1428" t="n">
        <v>452.79</v>
      </c>
      <c r="R1428" t="n">
        <v>132.96</v>
      </c>
      <c r="S1428" t="n">
        <v>57.64</v>
      </c>
      <c r="T1428" t="n">
        <v>35240.34</v>
      </c>
      <c r="U1428" t="n">
        <v>0.43</v>
      </c>
      <c r="V1428" t="n">
        <v>0.82</v>
      </c>
      <c r="W1428" t="n">
        <v>6.91</v>
      </c>
      <c r="X1428" t="n">
        <v>2.16</v>
      </c>
      <c r="Y1428" t="n">
        <v>1</v>
      </c>
      <c r="Z1428" t="n">
        <v>10</v>
      </c>
    </row>
    <row r="1429">
      <c r="A1429" t="n">
        <v>14</v>
      </c>
      <c r="B1429" t="n">
        <v>135</v>
      </c>
      <c r="C1429" t="inlineStr">
        <is>
          <t xml:space="preserve">CONCLUIDO	</t>
        </is>
      </c>
      <c r="D1429" t="n">
        <v>3.1094</v>
      </c>
      <c r="E1429" t="n">
        <v>32.16</v>
      </c>
      <c r="F1429" t="n">
        <v>25.72</v>
      </c>
      <c r="G1429" t="n">
        <v>21.73</v>
      </c>
      <c r="H1429" t="n">
        <v>0.3</v>
      </c>
      <c r="I1429" t="n">
        <v>71</v>
      </c>
      <c r="J1429" t="n">
        <v>269.92</v>
      </c>
      <c r="K1429" t="n">
        <v>59.89</v>
      </c>
      <c r="L1429" t="n">
        <v>4.5</v>
      </c>
      <c r="M1429" t="n">
        <v>69</v>
      </c>
      <c r="N1429" t="n">
        <v>70.54000000000001</v>
      </c>
      <c r="O1429" t="n">
        <v>33524.86</v>
      </c>
      <c r="P1429" t="n">
        <v>437.59</v>
      </c>
      <c r="Q1429" t="n">
        <v>452.71</v>
      </c>
      <c r="R1429" t="n">
        <v>126.98</v>
      </c>
      <c r="S1429" t="n">
        <v>57.64</v>
      </c>
      <c r="T1429" t="n">
        <v>32271</v>
      </c>
      <c r="U1429" t="n">
        <v>0.45</v>
      </c>
      <c r="V1429" t="n">
        <v>0.82</v>
      </c>
      <c r="W1429" t="n">
        <v>6.91</v>
      </c>
      <c r="X1429" t="n">
        <v>1.99</v>
      </c>
      <c r="Y1429" t="n">
        <v>1</v>
      </c>
      <c r="Z1429" t="n">
        <v>10</v>
      </c>
    </row>
    <row r="1430">
      <c r="A1430" t="n">
        <v>15</v>
      </c>
      <c r="B1430" t="n">
        <v>135</v>
      </c>
      <c r="C1430" t="inlineStr">
        <is>
          <t xml:space="preserve">CONCLUIDO	</t>
        </is>
      </c>
      <c r="D1430" t="n">
        <v>3.1396</v>
      </c>
      <c r="E1430" t="n">
        <v>31.85</v>
      </c>
      <c r="F1430" t="n">
        <v>25.61</v>
      </c>
      <c r="G1430" t="n">
        <v>22.94</v>
      </c>
      <c r="H1430" t="n">
        <v>0.31</v>
      </c>
      <c r="I1430" t="n">
        <v>67</v>
      </c>
      <c r="J1430" t="n">
        <v>270.4</v>
      </c>
      <c r="K1430" t="n">
        <v>59.89</v>
      </c>
      <c r="L1430" t="n">
        <v>4.75</v>
      </c>
      <c r="M1430" t="n">
        <v>65</v>
      </c>
      <c r="N1430" t="n">
        <v>70.76000000000001</v>
      </c>
      <c r="O1430" t="n">
        <v>33583.7</v>
      </c>
      <c r="P1430" t="n">
        <v>435.74</v>
      </c>
      <c r="Q1430" t="n">
        <v>452.75</v>
      </c>
      <c r="R1430" t="n">
        <v>123.56</v>
      </c>
      <c r="S1430" t="n">
        <v>57.64</v>
      </c>
      <c r="T1430" t="n">
        <v>30581.28</v>
      </c>
      <c r="U1430" t="n">
        <v>0.47</v>
      </c>
      <c r="V1430" t="n">
        <v>0.83</v>
      </c>
      <c r="W1430" t="n">
        <v>6.9</v>
      </c>
      <c r="X1430" t="n">
        <v>1.88</v>
      </c>
      <c r="Y1430" t="n">
        <v>1</v>
      </c>
      <c r="Z1430" t="n">
        <v>10</v>
      </c>
    </row>
    <row r="1431">
      <c r="A1431" t="n">
        <v>16</v>
      </c>
      <c r="B1431" t="n">
        <v>135</v>
      </c>
      <c r="C1431" t="inlineStr">
        <is>
          <t xml:space="preserve">CONCLUIDO	</t>
        </is>
      </c>
      <c r="D1431" t="n">
        <v>3.1614</v>
      </c>
      <c r="E1431" t="n">
        <v>31.63</v>
      </c>
      <c r="F1431" t="n">
        <v>25.54</v>
      </c>
      <c r="G1431" t="n">
        <v>23.95</v>
      </c>
      <c r="H1431" t="n">
        <v>0.33</v>
      </c>
      <c r="I1431" t="n">
        <v>64</v>
      </c>
      <c r="J1431" t="n">
        <v>270.88</v>
      </c>
      <c r="K1431" t="n">
        <v>59.89</v>
      </c>
      <c r="L1431" t="n">
        <v>5</v>
      </c>
      <c r="M1431" t="n">
        <v>62</v>
      </c>
      <c r="N1431" t="n">
        <v>70.98999999999999</v>
      </c>
      <c r="O1431" t="n">
        <v>33642.62</v>
      </c>
      <c r="P1431" t="n">
        <v>434.49</v>
      </c>
      <c r="Q1431" t="n">
        <v>452.66</v>
      </c>
      <c r="R1431" t="n">
        <v>121.51</v>
      </c>
      <c r="S1431" t="n">
        <v>57.64</v>
      </c>
      <c r="T1431" t="n">
        <v>29571.49</v>
      </c>
      <c r="U1431" t="n">
        <v>0.47</v>
      </c>
      <c r="V1431" t="n">
        <v>0.83</v>
      </c>
      <c r="W1431" t="n">
        <v>6.89</v>
      </c>
      <c r="X1431" t="n">
        <v>1.82</v>
      </c>
      <c r="Y1431" t="n">
        <v>1</v>
      </c>
      <c r="Z1431" t="n">
        <v>10</v>
      </c>
    </row>
    <row r="1432">
      <c r="A1432" t="n">
        <v>17</v>
      </c>
      <c r="B1432" t="n">
        <v>135</v>
      </c>
      <c r="C1432" t="inlineStr">
        <is>
          <t xml:space="preserve">CONCLUIDO	</t>
        </is>
      </c>
      <c r="D1432" t="n">
        <v>3.1861</v>
      </c>
      <c r="E1432" t="n">
        <v>31.39</v>
      </c>
      <c r="F1432" t="n">
        <v>25.45</v>
      </c>
      <c r="G1432" t="n">
        <v>25.03</v>
      </c>
      <c r="H1432" t="n">
        <v>0.34</v>
      </c>
      <c r="I1432" t="n">
        <v>61</v>
      </c>
      <c r="J1432" t="n">
        <v>271.36</v>
      </c>
      <c r="K1432" t="n">
        <v>59.89</v>
      </c>
      <c r="L1432" t="n">
        <v>5.25</v>
      </c>
      <c r="M1432" t="n">
        <v>59</v>
      </c>
      <c r="N1432" t="n">
        <v>71.22</v>
      </c>
      <c r="O1432" t="n">
        <v>33701.64</v>
      </c>
      <c r="P1432" t="n">
        <v>432.82</v>
      </c>
      <c r="Q1432" t="n">
        <v>452.77</v>
      </c>
      <c r="R1432" t="n">
        <v>118.69</v>
      </c>
      <c r="S1432" t="n">
        <v>57.64</v>
      </c>
      <c r="T1432" t="n">
        <v>28176.78</v>
      </c>
      <c r="U1432" t="n">
        <v>0.49</v>
      </c>
      <c r="V1432" t="n">
        <v>0.83</v>
      </c>
      <c r="W1432" t="n">
        <v>6.89</v>
      </c>
      <c r="X1432" t="n">
        <v>1.72</v>
      </c>
      <c r="Y1432" t="n">
        <v>1</v>
      </c>
      <c r="Z1432" t="n">
        <v>10</v>
      </c>
    </row>
    <row r="1433">
      <c r="A1433" t="n">
        <v>18</v>
      </c>
      <c r="B1433" t="n">
        <v>135</v>
      </c>
      <c r="C1433" t="inlineStr">
        <is>
          <t xml:space="preserve">CONCLUIDO	</t>
        </is>
      </c>
      <c r="D1433" t="n">
        <v>3.2095</v>
      </c>
      <c r="E1433" t="n">
        <v>31.16</v>
      </c>
      <c r="F1433" t="n">
        <v>25.37</v>
      </c>
      <c r="G1433" t="n">
        <v>26.25</v>
      </c>
      <c r="H1433" t="n">
        <v>0.36</v>
      </c>
      <c r="I1433" t="n">
        <v>58</v>
      </c>
      <c r="J1433" t="n">
        <v>271.84</v>
      </c>
      <c r="K1433" t="n">
        <v>59.89</v>
      </c>
      <c r="L1433" t="n">
        <v>5.5</v>
      </c>
      <c r="M1433" t="n">
        <v>56</v>
      </c>
      <c r="N1433" t="n">
        <v>71.45</v>
      </c>
      <c r="O1433" t="n">
        <v>33760.74</v>
      </c>
      <c r="P1433" t="n">
        <v>431.49</v>
      </c>
      <c r="Q1433" t="n">
        <v>452.74</v>
      </c>
      <c r="R1433" t="n">
        <v>115.9</v>
      </c>
      <c r="S1433" t="n">
        <v>57.64</v>
      </c>
      <c r="T1433" t="n">
        <v>26798.1</v>
      </c>
      <c r="U1433" t="n">
        <v>0.5</v>
      </c>
      <c r="V1433" t="n">
        <v>0.84</v>
      </c>
      <c r="W1433" t="n">
        <v>6.89</v>
      </c>
      <c r="X1433" t="n">
        <v>1.64</v>
      </c>
      <c r="Y1433" t="n">
        <v>1</v>
      </c>
      <c r="Z1433" t="n">
        <v>10</v>
      </c>
    </row>
    <row r="1434">
      <c r="A1434" t="n">
        <v>19</v>
      </c>
      <c r="B1434" t="n">
        <v>135</v>
      </c>
      <c r="C1434" t="inlineStr">
        <is>
          <t xml:space="preserve">CONCLUIDO	</t>
        </is>
      </c>
      <c r="D1434" t="n">
        <v>3.2365</v>
      </c>
      <c r="E1434" t="n">
        <v>30.9</v>
      </c>
      <c r="F1434" t="n">
        <v>25.26</v>
      </c>
      <c r="G1434" t="n">
        <v>27.56</v>
      </c>
      <c r="H1434" t="n">
        <v>0.38</v>
      </c>
      <c r="I1434" t="n">
        <v>55</v>
      </c>
      <c r="J1434" t="n">
        <v>272.32</v>
      </c>
      <c r="K1434" t="n">
        <v>59.89</v>
      </c>
      <c r="L1434" t="n">
        <v>5.75</v>
      </c>
      <c r="M1434" t="n">
        <v>53</v>
      </c>
      <c r="N1434" t="n">
        <v>71.68000000000001</v>
      </c>
      <c r="O1434" t="n">
        <v>33820.05</v>
      </c>
      <c r="P1434" t="n">
        <v>429.68</v>
      </c>
      <c r="Q1434" t="n">
        <v>452.72</v>
      </c>
      <c r="R1434" t="n">
        <v>112.14</v>
      </c>
      <c r="S1434" t="n">
        <v>57.64</v>
      </c>
      <c r="T1434" t="n">
        <v>24931.81</v>
      </c>
      <c r="U1434" t="n">
        <v>0.51</v>
      </c>
      <c r="V1434" t="n">
        <v>0.84</v>
      </c>
      <c r="W1434" t="n">
        <v>6.89</v>
      </c>
      <c r="X1434" t="n">
        <v>1.54</v>
      </c>
      <c r="Y1434" t="n">
        <v>1</v>
      </c>
      <c r="Z1434" t="n">
        <v>10</v>
      </c>
    </row>
    <row r="1435">
      <c r="A1435" t="n">
        <v>20</v>
      </c>
      <c r="B1435" t="n">
        <v>135</v>
      </c>
      <c r="C1435" t="inlineStr">
        <is>
          <t xml:space="preserve">CONCLUIDO	</t>
        </is>
      </c>
      <c r="D1435" t="n">
        <v>3.2509</v>
      </c>
      <c r="E1435" t="n">
        <v>30.76</v>
      </c>
      <c r="F1435" t="n">
        <v>25.23</v>
      </c>
      <c r="G1435" t="n">
        <v>28.56</v>
      </c>
      <c r="H1435" t="n">
        <v>0.39</v>
      </c>
      <c r="I1435" t="n">
        <v>53</v>
      </c>
      <c r="J1435" t="n">
        <v>272.8</v>
      </c>
      <c r="K1435" t="n">
        <v>59.89</v>
      </c>
      <c r="L1435" t="n">
        <v>6</v>
      </c>
      <c r="M1435" t="n">
        <v>51</v>
      </c>
      <c r="N1435" t="n">
        <v>71.91</v>
      </c>
      <c r="O1435" t="n">
        <v>33879.33</v>
      </c>
      <c r="P1435" t="n">
        <v>428.89</v>
      </c>
      <c r="Q1435" t="n">
        <v>452.72</v>
      </c>
      <c r="R1435" t="n">
        <v>110.92</v>
      </c>
      <c r="S1435" t="n">
        <v>57.64</v>
      </c>
      <c r="T1435" t="n">
        <v>24334.08</v>
      </c>
      <c r="U1435" t="n">
        <v>0.52</v>
      </c>
      <c r="V1435" t="n">
        <v>0.84</v>
      </c>
      <c r="W1435" t="n">
        <v>6.89</v>
      </c>
      <c r="X1435" t="n">
        <v>1.5</v>
      </c>
      <c r="Y1435" t="n">
        <v>1</v>
      </c>
      <c r="Z1435" t="n">
        <v>10</v>
      </c>
    </row>
    <row r="1436">
      <c r="A1436" t="n">
        <v>21</v>
      </c>
      <c r="B1436" t="n">
        <v>135</v>
      </c>
      <c r="C1436" t="inlineStr">
        <is>
          <t xml:space="preserve">CONCLUIDO	</t>
        </is>
      </c>
      <c r="D1436" t="n">
        <v>3.2764</v>
      </c>
      <c r="E1436" t="n">
        <v>30.52</v>
      </c>
      <c r="F1436" t="n">
        <v>25.14</v>
      </c>
      <c r="G1436" t="n">
        <v>30.17</v>
      </c>
      <c r="H1436" t="n">
        <v>0.41</v>
      </c>
      <c r="I1436" t="n">
        <v>50</v>
      </c>
      <c r="J1436" t="n">
        <v>273.28</v>
      </c>
      <c r="K1436" t="n">
        <v>59.89</v>
      </c>
      <c r="L1436" t="n">
        <v>6.25</v>
      </c>
      <c r="M1436" t="n">
        <v>48</v>
      </c>
      <c r="N1436" t="n">
        <v>72.14</v>
      </c>
      <c r="O1436" t="n">
        <v>33938.7</v>
      </c>
      <c r="P1436" t="n">
        <v>427.4</v>
      </c>
      <c r="Q1436" t="n">
        <v>452.64</v>
      </c>
      <c r="R1436" t="n">
        <v>108.45</v>
      </c>
      <c r="S1436" t="n">
        <v>57.64</v>
      </c>
      <c r="T1436" t="n">
        <v>23112.55</v>
      </c>
      <c r="U1436" t="n">
        <v>0.53</v>
      </c>
      <c r="V1436" t="n">
        <v>0.84</v>
      </c>
      <c r="W1436" t="n">
        <v>6.88</v>
      </c>
      <c r="X1436" t="n">
        <v>1.41</v>
      </c>
      <c r="Y1436" t="n">
        <v>1</v>
      </c>
      <c r="Z1436" t="n">
        <v>10</v>
      </c>
    </row>
    <row r="1437">
      <c r="A1437" t="n">
        <v>22</v>
      </c>
      <c r="B1437" t="n">
        <v>135</v>
      </c>
      <c r="C1437" t="inlineStr">
        <is>
          <t xml:space="preserve">CONCLUIDO	</t>
        </is>
      </c>
      <c r="D1437" t="n">
        <v>3.2919</v>
      </c>
      <c r="E1437" t="n">
        <v>30.38</v>
      </c>
      <c r="F1437" t="n">
        <v>25.1</v>
      </c>
      <c r="G1437" t="n">
        <v>31.37</v>
      </c>
      <c r="H1437" t="n">
        <v>0.42</v>
      </c>
      <c r="I1437" t="n">
        <v>48</v>
      </c>
      <c r="J1437" t="n">
        <v>273.76</v>
      </c>
      <c r="K1437" t="n">
        <v>59.89</v>
      </c>
      <c r="L1437" t="n">
        <v>6.5</v>
      </c>
      <c r="M1437" t="n">
        <v>46</v>
      </c>
      <c r="N1437" t="n">
        <v>72.37</v>
      </c>
      <c r="O1437" t="n">
        <v>33998.16</v>
      </c>
      <c r="P1437" t="n">
        <v>426.45</v>
      </c>
      <c r="Q1437" t="n">
        <v>452.71</v>
      </c>
      <c r="R1437" t="n">
        <v>106.78</v>
      </c>
      <c r="S1437" t="n">
        <v>57.64</v>
      </c>
      <c r="T1437" t="n">
        <v>22288.19</v>
      </c>
      <c r="U1437" t="n">
        <v>0.54</v>
      </c>
      <c r="V1437" t="n">
        <v>0.84</v>
      </c>
      <c r="W1437" t="n">
        <v>6.88</v>
      </c>
      <c r="X1437" t="n">
        <v>1.37</v>
      </c>
      <c r="Y1437" t="n">
        <v>1</v>
      </c>
      <c r="Z1437" t="n">
        <v>10</v>
      </c>
    </row>
    <row r="1438">
      <c r="A1438" t="n">
        <v>23</v>
      </c>
      <c r="B1438" t="n">
        <v>135</v>
      </c>
      <c r="C1438" t="inlineStr">
        <is>
          <t xml:space="preserve">CONCLUIDO	</t>
        </is>
      </c>
      <c r="D1438" t="n">
        <v>3.3027</v>
      </c>
      <c r="E1438" t="n">
        <v>30.28</v>
      </c>
      <c r="F1438" t="n">
        <v>25.05</v>
      </c>
      <c r="G1438" t="n">
        <v>31.98</v>
      </c>
      <c r="H1438" t="n">
        <v>0.44</v>
      </c>
      <c r="I1438" t="n">
        <v>47</v>
      </c>
      <c r="J1438" t="n">
        <v>274.24</v>
      </c>
      <c r="K1438" t="n">
        <v>59.89</v>
      </c>
      <c r="L1438" t="n">
        <v>6.75</v>
      </c>
      <c r="M1438" t="n">
        <v>45</v>
      </c>
      <c r="N1438" t="n">
        <v>72.61</v>
      </c>
      <c r="O1438" t="n">
        <v>34057.71</v>
      </c>
      <c r="P1438" t="n">
        <v>425.8</v>
      </c>
      <c r="Q1438" t="n">
        <v>452.72</v>
      </c>
      <c r="R1438" t="n">
        <v>105.25</v>
      </c>
      <c r="S1438" t="n">
        <v>57.64</v>
      </c>
      <c r="T1438" t="n">
        <v>21527.75</v>
      </c>
      <c r="U1438" t="n">
        <v>0.55</v>
      </c>
      <c r="V1438" t="n">
        <v>0.85</v>
      </c>
      <c r="W1438" t="n">
        <v>6.88</v>
      </c>
      <c r="X1438" t="n">
        <v>1.32</v>
      </c>
      <c r="Y1438" t="n">
        <v>1</v>
      </c>
      <c r="Z1438" t="n">
        <v>10</v>
      </c>
    </row>
    <row r="1439">
      <c r="A1439" t="n">
        <v>24</v>
      </c>
      <c r="B1439" t="n">
        <v>135</v>
      </c>
      <c r="C1439" t="inlineStr">
        <is>
          <t xml:space="preserve">CONCLUIDO	</t>
        </is>
      </c>
      <c r="D1439" t="n">
        <v>3.3203</v>
      </c>
      <c r="E1439" t="n">
        <v>30.12</v>
      </c>
      <c r="F1439" t="n">
        <v>24.99</v>
      </c>
      <c r="G1439" t="n">
        <v>33.32</v>
      </c>
      <c r="H1439" t="n">
        <v>0.45</v>
      </c>
      <c r="I1439" t="n">
        <v>45</v>
      </c>
      <c r="J1439" t="n">
        <v>274.73</v>
      </c>
      <c r="K1439" t="n">
        <v>59.89</v>
      </c>
      <c r="L1439" t="n">
        <v>7</v>
      </c>
      <c r="M1439" t="n">
        <v>43</v>
      </c>
      <c r="N1439" t="n">
        <v>72.84</v>
      </c>
      <c r="O1439" t="n">
        <v>34117.35</v>
      </c>
      <c r="P1439" t="n">
        <v>424.65</v>
      </c>
      <c r="Q1439" t="n">
        <v>452.63</v>
      </c>
      <c r="R1439" t="n">
        <v>103.16</v>
      </c>
      <c r="S1439" t="n">
        <v>57.64</v>
      </c>
      <c r="T1439" t="n">
        <v>20492.6</v>
      </c>
      <c r="U1439" t="n">
        <v>0.5600000000000001</v>
      </c>
      <c r="V1439" t="n">
        <v>0.85</v>
      </c>
      <c r="W1439" t="n">
        <v>6.88</v>
      </c>
      <c r="X1439" t="n">
        <v>1.26</v>
      </c>
      <c r="Y1439" t="n">
        <v>1</v>
      </c>
      <c r="Z1439" t="n">
        <v>10</v>
      </c>
    </row>
    <row r="1440">
      <c r="A1440" t="n">
        <v>25</v>
      </c>
      <c r="B1440" t="n">
        <v>135</v>
      </c>
      <c r="C1440" t="inlineStr">
        <is>
          <t xml:space="preserve">CONCLUIDO	</t>
        </is>
      </c>
      <c r="D1440" t="n">
        <v>3.3364</v>
      </c>
      <c r="E1440" t="n">
        <v>29.97</v>
      </c>
      <c r="F1440" t="n">
        <v>24.95</v>
      </c>
      <c r="G1440" t="n">
        <v>34.81</v>
      </c>
      <c r="H1440" t="n">
        <v>0.47</v>
      </c>
      <c r="I1440" t="n">
        <v>43</v>
      </c>
      <c r="J1440" t="n">
        <v>275.21</v>
      </c>
      <c r="K1440" t="n">
        <v>59.89</v>
      </c>
      <c r="L1440" t="n">
        <v>7.25</v>
      </c>
      <c r="M1440" t="n">
        <v>41</v>
      </c>
      <c r="N1440" t="n">
        <v>73.08</v>
      </c>
      <c r="O1440" t="n">
        <v>34177.09</v>
      </c>
      <c r="P1440" t="n">
        <v>423.84</v>
      </c>
      <c r="Q1440" t="n">
        <v>452.72</v>
      </c>
      <c r="R1440" t="n">
        <v>101.79</v>
      </c>
      <c r="S1440" t="n">
        <v>57.64</v>
      </c>
      <c r="T1440" t="n">
        <v>19817.47</v>
      </c>
      <c r="U1440" t="n">
        <v>0.57</v>
      </c>
      <c r="V1440" t="n">
        <v>0.85</v>
      </c>
      <c r="W1440" t="n">
        <v>6.87</v>
      </c>
      <c r="X1440" t="n">
        <v>1.22</v>
      </c>
      <c r="Y1440" t="n">
        <v>1</v>
      </c>
      <c r="Z1440" t="n">
        <v>10</v>
      </c>
    </row>
    <row r="1441">
      <c r="A1441" t="n">
        <v>26</v>
      </c>
      <c r="B1441" t="n">
        <v>135</v>
      </c>
      <c r="C1441" t="inlineStr">
        <is>
          <t xml:space="preserve">CONCLUIDO	</t>
        </is>
      </c>
      <c r="D1441" t="n">
        <v>3.3469</v>
      </c>
      <c r="E1441" t="n">
        <v>29.88</v>
      </c>
      <c r="F1441" t="n">
        <v>24.9</v>
      </c>
      <c r="G1441" t="n">
        <v>35.57</v>
      </c>
      <c r="H1441" t="n">
        <v>0.48</v>
      </c>
      <c r="I1441" t="n">
        <v>42</v>
      </c>
      <c r="J1441" t="n">
        <v>275.7</v>
      </c>
      <c r="K1441" t="n">
        <v>59.89</v>
      </c>
      <c r="L1441" t="n">
        <v>7.5</v>
      </c>
      <c r="M1441" t="n">
        <v>40</v>
      </c>
      <c r="N1441" t="n">
        <v>73.31</v>
      </c>
      <c r="O1441" t="n">
        <v>34236.91</v>
      </c>
      <c r="P1441" t="n">
        <v>423.24</v>
      </c>
      <c r="Q1441" t="n">
        <v>452.63</v>
      </c>
      <c r="R1441" t="n">
        <v>100.65</v>
      </c>
      <c r="S1441" t="n">
        <v>57.64</v>
      </c>
      <c r="T1441" t="n">
        <v>19252.19</v>
      </c>
      <c r="U1441" t="n">
        <v>0.57</v>
      </c>
      <c r="V1441" t="n">
        <v>0.85</v>
      </c>
      <c r="W1441" t="n">
        <v>6.86</v>
      </c>
      <c r="X1441" t="n">
        <v>1.18</v>
      </c>
      <c r="Y1441" t="n">
        <v>1</v>
      </c>
      <c r="Z1441" t="n">
        <v>10</v>
      </c>
    </row>
    <row r="1442">
      <c r="A1442" t="n">
        <v>27</v>
      </c>
      <c r="B1442" t="n">
        <v>135</v>
      </c>
      <c r="C1442" t="inlineStr">
        <is>
          <t xml:space="preserve">CONCLUIDO	</t>
        </is>
      </c>
      <c r="D1442" t="n">
        <v>3.3636</v>
      </c>
      <c r="E1442" t="n">
        <v>29.73</v>
      </c>
      <c r="F1442" t="n">
        <v>24.85</v>
      </c>
      <c r="G1442" t="n">
        <v>37.28</v>
      </c>
      <c r="H1442" t="n">
        <v>0.5</v>
      </c>
      <c r="I1442" t="n">
        <v>40</v>
      </c>
      <c r="J1442" t="n">
        <v>276.18</v>
      </c>
      <c r="K1442" t="n">
        <v>59.89</v>
      </c>
      <c r="L1442" t="n">
        <v>7.75</v>
      </c>
      <c r="M1442" t="n">
        <v>38</v>
      </c>
      <c r="N1442" t="n">
        <v>73.55</v>
      </c>
      <c r="O1442" t="n">
        <v>34296.82</v>
      </c>
      <c r="P1442" t="n">
        <v>422.04</v>
      </c>
      <c r="Q1442" t="n">
        <v>452.65</v>
      </c>
      <c r="R1442" t="n">
        <v>99</v>
      </c>
      <c r="S1442" t="n">
        <v>57.64</v>
      </c>
      <c r="T1442" t="n">
        <v>18437.62</v>
      </c>
      <c r="U1442" t="n">
        <v>0.58</v>
      </c>
      <c r="V1442" t="n">
        <v>0.85</v>
      </c>
      <c r="W1442" t="n">
        <v>6.86</v>
      </c>
      <c r="X1442" t="n">
        <v>1.13</v>
      </c>
      <c r="Y1442" t="n">
        <v>1</v>
      </c>
      <c r="Z1442" t="n">
        <v>10</v>
      </c>
    </row>
    <row r="1443">
      <c r="A1443" t="n">
        <v>28</v>
      </c>
      <c r="B1443" t="n">
        <v>135</v>
      </c>
      <c r="C1443" t="inlineStr">
        <is>
          <t xml:space="preserve">CONCLUIDO	</t>
        </is>
      </c>
      <c r="D1443" t="n">
        <v>3.3744</v>
      </c>
      <c r="E1443" t="n">
        <v>29.64</v>
      </c>
      <c r="F1443" t="n">
        <v>24.81</v>
      </c>
      <c r="G1443" t="n">
        <v>38.17</v>
      </c>
      <c r="H1443" t="n">
        <v>0.51</v>
      </c>
      <c r="I1443" t="n">
        <v>39</v>
      </c>
      <c r="J1443" t="n">
        <v>276.67</v>
      </c>
      <c r="K1443" t="n">
        <v>59.89</v>
      </c>
      <c r="L1443" t="n">
        <v>8</v>
      </c>
      <c r="M1443" t="n">
        <v>37</v>
      </c>
      <c r="N1443" t="n">
        <v>73.78</v>
      </c>
      <c r="O1443" t="n">
        <v>34356.83</v>
      </c>
      <c r="P1443" t="n">
        <v>421.29</v>
      </c>
      <c r="Q1443" t="n">
        <v>452.63</v>
      </c>
      <c r="R1443" t="n">
        <v>97.87</v>
      </c>
      <c r="S1443" t="n">
        <v>57.64</v>
      </c>
      <c r="T1443" t="n">
        <v>17878.58</v>
      </c>
      <c r="U1443" t="n">
        <v>0.59</v>
      </c>
      <c r="V1443" t="n">
        <v>0.85</v>
      </c>
      <c r="W1443" t="n">
        <v>6.85</v>
      </c>
      <c r="X1443" t="n">
        <v>1.08</v>
      </c>
      <c r="Y1443" t="n">
        <v>1</v>
      </c>
      <c r="Z1443" t="n">
        <v>10</v>
      </c>
    </row>
    <row r="1444">
      <c r="A1444" t="n">
        <v>29</v>
      </c>
      <c r="B1444" t="n">
        <v>135</v>
      </c>
      <c r="C1444" t="inlineStr">
        <is>
          <t xml:space="preserve">CONCLUIDO	</t>
        </is>
      </c>
      <c r="D1444" t="n">
        <v>3.385</v>
      </c>
      <c r="E1444" t="n">
        <v>29.54</v>
      </c>
      <c r="F1444" t="n">
        <v>24.77</v>
      </c>
      <c r="G1444" t="n">
        <v>39.11</v>
      </c>
      <c r="H1444" t="n">
        <v>0.53</v>
      </c>
      <c r="I1444" t="n">
        <v>38</v>
      </c>
      <c r="J1444" t="n">
        <v>277.16</v>
      </c>
      <c r="K1444" t="n">
        <v>59.89</v>
      </c>
      <c r="L1444" t="n">
        <v>8.25</v>
      </c>
      <c r="M1444" t="n">
        <v>36</v>
      </c>
      <c r="N1444" t="n">
        <v>74.02</v>
      </c>
      <c r="O1444" t="n">
        <v>34416.93</v>
      </c>
      <c r="P1444" t="n">
        <v>420.52</v>
      </c>
      <c r="Q1444" t="n">
        <v>452.65</v>
      </c>
      <c r="R1444" t="n">
        <v>96.42</v>
      </c>
      <c r="S1444" t="n">
        <v>57.64</v>
      </c>
      <c r="T1444" t="n">
        <v>17158.63</v>
      </c>
      <c r="U1444" t="n">
        <v>0.6</v>
      </c>
      <c r="V1444" t="n">
        <v>0.86</v>
      </c>
      <c r="W1444" t="n">
        <v>6.85</v>
      </c>
      <c r="X1444" t="n">
        <v>1.04</v>
      </c>
      <c r="Y1444" t="n">
        <v>1</v>
      </c>
      <c r="Z1444" t="n">
        <v>10</v>
      </c>
    </row>
    <row r="1445">
      <c r="A1445" t="n">
        <v>30</v>
      </c>
      <c r="B1445" t="n">
        <v>135</v>
      </c>
      <c r="C1445" t="inlineStr">
        <is>
          <t xml:space="preserve">CONCLUIDO	</t>
        </is>
      </c>
      <c r="D1445" t="n">
        <v>3.3902</v>
      </c>
      <c r="E1445" t="n">
        <v>29.5</v>
      </c>
      <c r="F1445" t="n">
        <v>24.77</v>
      </c>
      <c r="G1445" t="n">
        <v>40.17</v>
      </c>
      <c r="H1445" t="n">
        <v>0.55</v>
      </c>
      <c r="I1445" t="n">
        <v>37</v>
      </c>
      <c r="J1445" t="n">
        <v>277.65</v>
      </c>
      <c r="K1445" t="n">
        <v>59.89</v>
      </c>
      <c r="L1445" t="n">
        <v>8.5</v>
      </c>
      <c r="M1445" t="n">
        <v>35</v>
      </c>
      <c r="N1445" t="n">
        <v>74.26000000000001</v>
      </c>
      <c r="O1445" t="n">
        <v>34477.13</v>
      </c>
      <c r="P1445" t="n">
        <v>420.75</v>
      </c>
      <c r="Q1445" t="n">
        <v>452.65</v>
      </c>
      <c r="R1445" t="n">
        <v>96.26000000000001</v>
      </c>
      <c r="S1445" t="n">
        <v>57.64</v>
      </c>
      <c r="T1445" t="n">
        <v>17081.45</v>
      </c>
      <c r="U1445" t="n">
        <v>0.6</v>
      </c>
      <c r="V1445" t="n">
        <v>0.86</v>
      </c>
      <c r="W1445" t="n">
        <v>6.86</v>
      </c>
      <c r="X1445" t="n">
        <v>1.05</v>
      </c>
      <c r="Y1445" t="n">
        <v>1</v>
      </c>
      <c r="Z1445" t="n">
        <v>10</v>
      </c>
    </row>
    <row r="1446">
      <c r="A1446" t="n">
        <v>31</v>
      </c>
      <c r="B1446" t="n">
        <v>135</v>
      </c>
      <c r="C1446" t="inlineStr">
        <is>
          <t xml:space="preserve">CONCLUIDO	</t>
        </is>
      </c>
      <c r="D1446" t="n">
        <v>3.3978</v>
      </c>
      <c r="E1446" t="n">
        <v>29.43</v>
      </c>
      <c r="F1446" t="n">
        <v>24.76</v>
      </c>
      <c r="G1446" t="n">
        <v>41.26</v>
      </c>
      <c r="H1446" t="n">
        <v>0.5600000000000001</v>
      </c>
      <c r="I1446" t="n">
        <v>36</v>
      </c>
      <c r="J1446" t="n">
        <v>278.13</v>
      </c>
      <c r="K1446" t="n">
        <v>59.89</v>
      </c>
      <c r="L1446" t="n">
        <v>8.75</v>
      </c>
      <c r="M1446" t="n">
        <v>34</v>
      </c>
      <c r="N1446" t="n">
        <v>74.5</v>
      </c>
      <c r="O1446" t="n">
        <v>34537.41</v>
      </c>
      <c r="P1446" t="n">
        <v>420.49</v>
      </c>
      <c r="Q1446" t="n">
        <v>452.67</v>
      </c>
      <c r="R1446" t="n">
        <v>95.89</v>
      </c>
      <c r="S1446" t="n">
        <v>57.64</v>
      </c>
      <c r="T1446" t="n">
        <v>16900.96</v>
      </c>
      <c r="U1446" t="n">
        <v>0.6</v>
      </c>
      <c r="V1446" t="n">
        <v>0.86</v>
      </c>
      <c r="W1446" t="n">
        <v>6.86</v>
      </c>
      <c r="X1446" t="n">
        <v>1.03</v>
      </c>
      <c r="Y1446" t="n">
        <v>1</v>
      </c>
      <c r="Z1446" t="n">
        <v>10</v>
      </c>
    </row>
    <row r="1447">
      <c r="A1447" t="n">
        <v>32</v>
      </c>
      <c r="B1447" t="n">
        <v>135</v>
      </c>
      <c r="C1447" t="inlineStr">
        <is>
          <t xml:space="preserve">CONCLUIDO	</t>
        </is>
      </c>
      <c r="D1447" t="n">
        <v>3.4091</v>
      </c>
      <c r="E1447" t="n">
        <v>29.33</v>
      </c>
      <c r="F1447" t="n">
        <v>24.71</v>
      </c>
      <c r="G1447" t="n">
        <v>42.36</v>
      </c>
      <c r="H1447" t="n">
        <v>0.58</v>
      </c>
      <c r="I1447" t="n">
        <v>35</v>
      </c>
      <c r="J1447" t="n">
        <v>278.62</v>
      </c>
      <c r="K1447" t="n">
        <v>59.89</v>
      </c>
      <c r="L1447" t="n">
        <v>9</v>
      </c>
      <c r="M1447" t="n">
        <v>33</v>
      </c>
      <c r="N1447" t="n">
        <v>74.73999999999999</v>
      </c>
      <c r="O1447" t="n">
        <v>34597.8</v>
      </c>
      <c r="P1447" t="n">
        <v>419.72</v>
      </c>
      <c r="Q1447" t="n">
        <v>452.62</v>
      </c>
      <c r="R1447" t="n">
        <v>94.75</v>
      </c>
      <c r="S1447" t="n">
        <v>57.64</v>
      </c>
      <c r="T1447" t="n">
        <v>16337.56</v>
      </c>
      <c r="U1447" t="n">
        <v>0.61</v>
      </c>
      <c r="V1447" t="n">
        <v>0.86</v>
      </c>
      <c r="W1447" t="n">
        <v>6.84</v>
      </c>
      <c r="X1447" t="n">
        <v>0.98</v>
      </c>
      <c r="Y1447" t="n">
        <v>1</v>
      </c>
      <c r="Z1447" t="n">
        <v>10</v>
      </c>
    </row>
    <row r="1448">
      <c r="A1448" t="n">
        <v>33</v>
      </c>
      <c r="B1448" t="n">
        <v>135</v>
      </c>
      <c r="C1448" t="inlineStr">
        <is>
          <t xml:space="preserve">CONCLUIDO	</t>
        </is>
      </c>
      <c r="D1448" t="n">
        <v>3.4216</v>
      </c>
      <c r="E1448" t="n">
        <v>29.23</v>
      </c>
      <c r="F1448" t="n">
        <v>24.65</v>
      </c>
      <c r="G1448" t="n">
        <v>43.51</v>
      </c>
      <c r="H1448" t="n">
        <v>0.59</v>
      </c>
      <c r="I1448" t="n">
        <v>34</v>
      </c>
      <c r="J1448" t="n">
        <v>279.11</v>
      </c>
      <c r="K1448" t="n">
        <v>59.89</v>
      </c>
      <c r="L1448" t="n">
        <v>9.25</v>
      </c>
      <c r="M1448" t="n">
        <v>32</v>
      </c>
      <c r="N1448" t="n">
        <v>74.98</v>
      </c>
      <c r="O1448" t="n">
        <v>34658.27</v>
      </c>
      <c r="P1448" t="n">
        <v>418.35</v>
      </c>
      <c r="Q1448" t="n">
        <v>452.66</v>
      </c>
      <c r="R1448" t="n">
        <v>92.5</v>
      </c>
      <c r="S1448" t="n">
        <v>57.64</v>
      </c>
      <c r="T1448" t="n">
        <v>15218.25</v>
      </c>
      <c r="U1448" t="n">
        <v>0.62</v>
      </c>
      <c r="V1448" t="n">
        <v>0.86</v>
      </c>
      <c r="W1448" t="n">
        <v>6.85</v>
      </c>
      <c r="X1448" t="n">
        <v>0.93</v>
      </c>
      <c r="Y1448" t="n">
        <v>1</v>
      </c>
      <c r="Z1448" t="n">
        <v>10</v>
      </c>
    </row>
    <row r="1449">
      <c r="A1449" t="n">
        <v>34</v>
      </c>
      <c r="B1449" t="n">
        <v>135</v>
      </c>
      <c r="C1449" t="inlineStr">
        <is>
          <t xml:space="preserve">CONCLUIDO	</t>
        </is>
      </c>
      <c r="D1449" t="n">
        <v>3.4282</v>
      </c>
      <c r="E1449" t="n">
        <v>29.17</v>
      </c>
      <c r="F1449" t="n">
        <v>24.65</v>
      </c>
      <c r="G1449" t="n">
        <v>44.82</v>
      </c>
      <c r="H1449" t="n">
        <v>0.6</v>
      </c>
      <c r="I1449" t="n">
        <v>33</v>
      </c>
      <c r="J1449" t="n">
        <v>279.61</v>
      </c>
      <c r="K1449" t="n">
        <v>59.89</v>
      </c>
      <c r="L1449" t="n">
        <v>9.5</v>
      </c>
      <c r="M1449" t="n">
        <v>31</v>
      </c>
      <c r="N1449" t="n">
        <v>75.22</v>
      </c>
      <c r="O1449" t="n">
        <v>34718.84</v>
      </c>
      <c r="P1449" t="n">
        <v>418.53</v>
      </c>
      <c r="Q1449" t="n">
        <v>452.65</v>
      </c>
      <c r="R1449" t="n">
        <v>92.18000000000001</v>
      </c>
      <c r="S1449" t="n">
        <v>57.64</v>
      </c>
      <c r="T1449" t="n">
        <v>15065.48</v>
      </c>
      <c r="U1449" t="n">
        <v>0.63</v>
      </c>
      <c r="V1449" t="n">
        <v>0.86</v>
      </c>
      <c r="W1449" t="n">
        <v>6.85</v>
      </c>
      <c r="X1449" t="n">
        <v>0.92</v>
      </c>
      <c r="Y1449" t="n">
        <v>1</v>
      </c>
      <c r="Z1449" t="n">
        <v>10</v>
      </c>
    </row>
    <row r="1450">
      <c r="A1450" t="n">
        <v>35</v>
      </c>
      <c r="B1450" t="n">
        <v>135</v>
      </c>
      <c r="C1450" t="inlineStr">
        <is>
          <t xml:space="preserve">CONCLUIDO	</t>
        </is>
      </c>
      <c r="D1450" t="n">
        <v>3.4367</v>
      </c>
      <c r="E1450" t="n">
        <v>29.1</v>
      </c>
      <c r="F1450" t="n">
        <v>24.63</v>
      </c>
      <c r="G1450" t="n">
        <v>46.18</v>
      </c>
      <c r="H1450" t="n">
        <v>0.62</v>
      </c>
      <c r="I1450" t="n">
        <v>32</v>
      </c>
      <c r="J1450" t="n">
        <v>280.1</v>
      </c>
      <c r="K1450" t="n">
        <v>59.89</v>
      </c>
      <c r="L1450" t="n">
        <v>9.75</v>
      </c>
      <c r="M1450" t="n">
        <v>30</v>
      </c>
      <c r="N1450" t="n">
        <v>75.45999999999999</v>
      </c>
      <c r="O1450" t="n">
        <v>34779.51</v>
      </c>
      <c r="P1450" t="n">
        <v>418.02</v>
      </c>
      <c r="Q1450" t="n">
        <v>452.61</v>
      </c>
      <c r="R1450" t="n">
        <v>91.73</v>
      </c>
      <c r="S1450" t="n">
        <v>57.64</v>
      </c>
      <c r="T1450" t="n">
        <v>14842.98</v>
      </c>
      <c r="U1450" t="n">
        <v>0.63</v>
      </c>
      <c r="V1450" t="n">
        <v>0.86</v>
      </c>
      <c r="W1450" t="n">
        <v>6.85</v>
      </c>
      <c r="X1450" t="n">
        <v>0.9</v>
      </c>
      <c r="Y1450" t="n">
        <v>1</v>
      </c>
      <c r="Z1450" t="n">
        <v>10</v>
      </c>
    </row>
    <row r="1451">
      <c r="A1451" t="n">
        <v>36</v>
      </c>
      <c r="B1451" t="n">
        <v>135</v>
      </c>
      <c r="C1451" t="inlineStr">
        <is>
          <t xml:space="preserve">CONCLUIDO	</t>
        </is>
      </c>
      <c r="D1451" t="n">
        <v>3.4477</v>
      </c>
      <c r="E1451" t="n">
        <v>29</v>
      </c>
      <c r="F1451" t="n">
        <v>24.58</v>
      </c>
      <c r="G1451" t="n">
        <v>47.58</v>
      </c>
      <c r="H1451" t="n">
        <v>0.63</v>
      </c>
      <c r="I1451" t="n">
        <v>31</v>
      </c>
      <c r="J1451" t="n">
        <v>280.59</v>
      </c>
      <c r="K1451" t="n">
        <v>59.89</v>
      </c>
      <c r="L1451" t="n">
        <v>10</v>
      </c>
      <c r="M1451" t="n">
        <v>29</v>
      </c>
      <c r="N1451" t="n">
        <v>75.7</v>
      </c>
      <c r="O1451" t="n">
        <v>34840.27</v>
      </c>
      <c r="P1451" t="n">
        <v>417.28</v>
      </c>
      <c r="Q1451" t="n">
        <v>452.62</v>
      </c>
      <c r="R1451" t="n">
        <v>90.26000000000001</v>
      </c>
      <c r="S1451" t="n">
        <v>57.64</v>
      </c>
      <c r="T1451" t="n">
        <v>14113.91</v>
      </c>
      <c r="U1451" t="n">
        <v>0.64</v>
      </c>
      <c r="V1451" t="n">
        <v>0.86</v>
      </c>
      <c r="W1451" t="n">
        <v>6.85</v>
      </c>
      <c r="X1451" t="n">
        <v>0.86</v>
      </c>
      <c r="Y1451" t="n">
        <v>1</v>
      </c>
      <c r="Z1451" t="n">
        <v>10</v>
      </c>
    </row>
    <row r="1452">
      <c r="A1452" t="n">
        <v>37</v>
      </c>
      <c r="B1452" t="n">
        <v>135</v>
      </c>
      <c r="C1452" t="inlineStr">
        <is>
          <t xml:space="preserve">CONCLUIDO	</t>
        </is>
      </c>
      <c r="D1452" t="n">
        <v>3.4489</v>
      </c>
      <c r="E1452" t="n">
        <v>29</v>
      </c>
      <c r="F1452" t="n">
        <v>24.57</v>
      </c>
      <c r="G1452" t="n">
        <v>47.56</v>
      </c>
      <c r="H1452" t="n">
        <v>0.65</v>
      </c>
      <c r="I1452" t="n">
        <v>31</v>
      </c>
      <c r="J1452" t="n">
        <v>281.08</v>
      </c>
      <c r="K1452" t="n">
        <v>59.89</v>
      </c>
      <c r="L1452" t="n">
        <v>10.25</v>
      </c>
      <c r="M1452" t="n">
        <v>29</v>
      </c>
      <c r="N1452" t="n">
        <v>75.95</v>
      </c>
      <c r="O1452" t="n">
        <v>34901.13</v>
      </c>
      <c r="P1452" t="n">
        <v>416.97</v>
      </c>
      <c r="Q1452" t="n">
        <v>452.59</v>
      </c>
      <c r="R1452" t="n">
        <v>89.95</v>
      </c>
      <c r="S1452" t="n">
        <v>57.64</v>
      </c>
      <c r="T1452" t="n">
        <v>13959.83</v>
      </c>
      <c r="U1452" t="n">
        <v>0.64</v>
      </c>
      <c r="V1452" t="n">
        <v>0.86</v>
      </c>
      <c r="W1452" t="n">
        <v>6.85</v>
      </c>
      <c r="X1452" t="n">
        <v>0.85</v>
      </c>
      <c r="Y1452" t="n">
        <v>1</v>
      </c>
      <c r="Z1452" t="n">
        <v>10</v>
      </c>
    </row>
    <row r="1453">
      <c r="A1453" t="n">
        <v>38</v>
      </c>
      <c r="B1453" t="n">
        <v>135</v>
      </c>
      <c r="C1453" t="inlineStr">
        <is>
          <t xml:space="preserve">CONCLUIDO	</t>
        </is>
      </c>
      <c r="D1453" t="n">
        <v>3.4549</v>
      </c>
      <c r="E1453" t="n">
        <v>28.94</v>
      </c>
      <c r="F1453" t="n">
        <v>24.57</v>
      </c>
      <c r="G1453" t="n">
        <v>49.15</v>
      </c>
      <c r="H1453" t="n">
        <v>0.66</v>
      </c>
      <c r="I1453" t="n">
        <v>30</v>
      </c>
      <c r="J1453" t="n">
        <v>281.58</v>
      </c>
      <c r="K1453" t="n">
        <v>59.89</v>
      </c>
      <c r="L1453" t="n">
        <v>10.5</v>
      </c>
      <c r="M1453" t="n">
        <v>28</v>
      </c>
      <c r="N1453" t="n">
        <v>76.19</v>
      </c>
      <c r="O1453" t="n">
        <v>34962.08</v>
      </c>
      <c r="P1453" t="n">
        <v>417.2</v>
      </c>
      <c r="Q1453" t="n">
        <v>452.61</v>
      </c>
      <c r="R1453" t="n">
        <v>89.94</v>
      </c>
      <c r="S1453" t="n">
        <v>57.64</v>
      </c>
      <c r="T1453" t="n">
        <v>13957.13</v>
      </c>
      <c r="U1453" t="n">
        <v>0.64</v>
      </c>
      <c r="V1453" t="n">
        <v>0.86</v>
      </c>
      <c r="W1453" t="n">
        <v>6.85</v>
      </c>
      <c r="X1453" t="n">
        <v>0.85</v>
      </c>
      <c r="Y1453" t="n">
        <v>1</v>
      </c>
      <c r="Z1453" t="n">
        <v>10</v>
      </c>
    </row>
    <row r="1454">
      <c r="A1454" t="n">
        <v>39</v>
      </c>
      <c r="B1454" t="n">
        <v>135</v>
      </c>
      <c r="C1454" t="inlineStr">
        <is>
          <t xml:space="preserve">CONCLUIDO	</t>
        </is>
      </c>
      <c r="D1454" t="n">
        <v>3.4654</v>
      </c>
      <c r="E1454" t="n">
        <v>28.86</v>
      </c>
      <c r="F1454" t="n">
        <v>24.54</v>
      </c>
      <c r="G1454" t="n">
        <v>50.77</v>
      </c>
      <c r="H1454" t="n">
        <v>0.68</v>
      </c>
      <c r="I1454" t="n">
        <v>29</v>
      </c>
      <c r="J1454" t="n">
        <v>282.07</v>
      </c>
      <c r="K1454" t="n">
        <v>59.89</v>
      </c>
      <c r="L1454" t="n">
        <v>10.75</v>
      </c>
      <c r="M1454" t="n">
        <v>27</v>
      </c>
      <c r="N1454" t="n">
        <v>76.44</v>
      </c>
      <c r="O1454" t="n">
        <v>35023.13</v>
      </c>
      <c r="P1454" t="n">
        <v>416.26</v>
      </c>
      <c r="Q1454" t="n">
        <v>452.57</v>
      </c>
      <c r="R1454" t="n">
        <v>88.62</v>
      </c>
      <c r="S1454" t="n">
        <v>57.64</v>
      </c>
      <c r="T1454" t="n">
        <v>13304.16</v>
      </c>
      <c r="U1454" t="n">
        <v>0.65</v>
      </c>
      <c r="V1454" t="n">
        <v>0.86</v>
      </c>
      <c r="W1454" t="n">
        <v>6.85</v>
      </c>
      <c r="X1454" t="n">
        <v>0.8100000000000001</v>
      </c>
      <c r="Y1454" t="n">
        <v>1</v>
      </c>
      <c r="Z1454" t="n">
        <v>10</v>
      </c>
    </row>
    <row r="1455">
      <c r="A1455" t="n">
        <v>40</v>
      </c>
      <c r="B1455" t="n">
        <v>135</v>
      </c>
      <c r="C1455" t="inlineStr">
        <is>
          <t xml:space="preserve">CONCLUIDO	</t>
        </is>
      </c>
      <c r="D1455" t="n">
        <v>3.467</v>
      </c>
      <c r="E1455" t="n">
        <v>28.84</v>
      </c>
      <c r="F1455" t="n">
        <v>24.52</v>
      </c>
      <c r="G1455" t="n">
        <v>50.74</v>
      </c>
      <c r="H1455" t="n">
        <v>0.6899999999999999</v>
      </c>
      <c r="I1455" t="n">
        <v>29</v>
      </c>
      <c r="J1455" t="n">
        <v>282.57</v>
      </c>
      <c r="K1455" t="n">
        <v>59.89</v>
      </c>
      <c r="L1455" t="n">
        <v>11</v>
      </c>
      <c r="M1455" t="n">
        <v>27</v>
      </c>
      <c r="N1455" t="n">
        <v>76.68000000000001</v>
      </c>
      <c r="O1455" t="n">
        <v>35084.28</v>
      </c>
      <c r="P1455" t="n">
        <v>416.12</v>
      </c>
      <c r="Q1455" t="n">
        <v>452.59</v>
      </c>
      <c r="R1455" t="n">
        <v>88.34</v>
      </c>
      <c r="S1455" t="n">
        <v>57.64</v>
      </c>
      <c r="T1455" t="n">
        <v>13163.31</v>
      </c>
      <c r="U1455" t="n">
        <v>0.65</v>
      </c>
      <c r="V1455" t="n">
        <v>0.86</v>
      </c>
      <c r="W1455" t="n">
        <v>6.84</v>
      </c>
      <c r="X1455" t="n">
        <v>0.8</v>
      </c>
      <c r="Y1455" t="n">
        <v>1</v>
      </c>
      <c r="Z1455" t="n">
        <v>10</v>
      </c>
    </row>
    <row r="1456">
      <c r="A1456" t="n">
        <v>41</v>
      </c>
      <c r="B1456" t="n">
        <v>135</v>
      </c>
      <c r="C1456" t="inlineStr">
        <is>
          <t xml:space="preserve">CONCLUIDO	</t>
        </is>
      </c>
      <c r="D1456" t="n">
        <v>3.4778</v>
      </c>
      <c r="E1456" t="n">
        <v>28.75</v>
      </c>
      <c r="F1456" t="n">
        <v>24.49</v>
      </c>
      <c r="G1456" t="n">
        <v>52.47</v>
      </c>
      <c r="H1456" t="n">
        <v>0.71</v>
      </c>
      <c r="I1456" t="n">
        <v>28</v>
      </c>
      <c r="J1456" t="n">
        <v>283.06</v>
      </c>
      <c r="K1456" t="n">
        <v>59.89</v>
      </c>
      <c r="L1456" t="n">
        <v>11.25</v>
      </c>
      <c r="M1456" t="n">
        <v>26</v>
      </c>
      <c r="N1456" t="n">
        <v>76.93000000000001</v>
      </c>
      <c r="O1456" t="n">
        <v>35145.53</v>
      </c>
      <c r="P1456" t="n">
        <v>415.35</v>
      </c>
      <c r="Q1456" t="n">
        <v>452.63</v>
      </c>
      <c r="R1456" t="n">
        <v>86.95</v>
      </c>
      <c r="S1456" t="n">
        <v>57.64</v>
      </c>
      <c r="T1456" t="n">
        <v>12472.7</v>
      </c>
      <c r="U1456" t="n">
        <v>0.66</v>
      </c>
      <c r="V1456" t="n">
        <v>0.87</v>
      </c>
      <c r="W1456" t="n">
        <v>6.84</v>
      </c>
      <c r="X1456" t="n">
        <v>0.76</v>
      </c>
      <c r="Y1456" t="n">
        <v>1</v>
      </c>
      <c r="Z1456" t="n">
        <v>10</v>
      </c>
    </row>
    <row r="1457">
      <c r="A1457" t="n">
        <v>42</v>
      </c>
      <c r="B1457" t="n">
        <v>135</v>
      </c>
      <c r="C1457" t="inlineStr">
        <is>
          <t xml:space="preserve">CONCLUIDO	</t>
        </is>
      </c>
      <c r="D1457" t="n">
        <v>3.4848</v>
      </c>
      <c r="E1457" t="n">
        <v>28.7</v>
      </c>
      <c r="F1457" t="n">
        <v>24.48</v>
      </c>
      <c r="G1457" t="n">
        <v>54.4</v>
      </c>
      <c r="H1457" t="n">
        <v>0.72</v>
      </c>
      <c r="I1457" t="n">
        <v>27</v>
      </c>
      <c r="J1457" t="n">
        <v>283.56</v>
      </c>
      <c r="K1457" t="n">
        <v>59.89</v>
      </c>
      <c r="L1457" t="n">
        <v>11.5</v>
      </c>
      <c r="M1457" t="n">
        <v>25</v>
      </c>
      <c r="N1457" t="n">
        <v>77.18000000000001</v>
      </c>
      <c r="O1457" t="n">
        <v>35206.88</v>
      </c>
      <c r="P1457" t="n">
        <v>415.21</v>
      </c>
      <c r="Q1457" t="n">
        <v>452.56</v>
      </c>
      <c r="R1457" t="n">
        <v>86.75</v>
      </c>
      <c r="S1457" t="n">
        <v>57.64</v>
      </c>
      <c r="T1457" t="n">
        <v>12380.33</v>
      </c>
      <c r="U1457" t="n">
        <v>0.66</v>
      </c>
      <c r="V1457" t="n">
        <v>0.87</v>
      </c>
      <c r="W1457" t="n">
        <v>6.84</v>
      </c>
      <c r="X1457" t="n">
        <v>0.75</v>
      </c>
      <c r="Y1457" t="n">
        <v>1</v>
      </c>
      <c r="Z1457" t="n">
        <v>10</v>
      </c>
    </row>
    <row r="1458">
      <c r="A1458" t="n">
        <v>43</v>
      </c>
      <c r="B1458" t="n">
        <v>135</v>
      </c>
      <c r="C1458" t="inlineStr">
        <is>
          <t xml:space="preserve">CONCLUIDO	</t>
        </is>
      </c>
      <c r="D1458" t="n">
        <v>3.4854</v>
      </c>
      <c r="E1458" t="n">
        <v>28.69</v>
      </c>
      <c r="F1458" t="n">
        <v>24.47</v>
      </c>
      <c r="G1458" t="n">
        <v>54.38</v>
      </c>
      <c r="H1458" t="n">
        <v>0.74</v>
      </c>
      <c r="I1458" t="n">
        <v>27</v>
      </c>
      <c r="J1458" t="n">
        <v>284.06</v>
      </c>
      <c r="K1458" t="n">
        <v>59.89</v>
      </c>
      <c r="L1458" t="n">
        <v>11.75</v>
      </c>
      <c r="M1458" t="n">
        <v>25</v>
      </c>
      <c r="N1458" t="n">
        <v>77.42</v>
      </c>
      <c r="O1458" t="n">
        <v>35268.32</v>
      </c>
      <c r="P1458" t="n">
        <v>415.08</v>
      </c>
      <c r="Q1458" t="n">
        <v>452.62</v>
      </c>
      <c r="R1458" t="n">
        <v>86.48</v>
      </c>
      <c r="S1458" t="n">
        <v>57.64</v>
      </c>
      <c r="T1458" t="n">
        <v>12244.47</v>
      </c>
      <c r="U1458" t="n">
        <v>0.67</v>
      </c>
      <c r="V1458" t="n">
        <v>0.87</v>
      </c>
      <c r="W1458" t="n">
        <v>6.84</v>
      </c>
      <c r="X1458" t="n">
        <v>0.75</v>
      </c>
      <c r="Y1458" t="n">
        <v>1</v>
      </c>
      <c r="Z1458" t="n">
        <v>10</v>
      </c>
    </row>
    <row r="1459">
      <c r="A1459" t="n">
        <v>44</v>
      </c>
      <c r="B1459" t="n">
        <v>135</v>
      </c>
      <c r="C1459" t="inlineStr">
        <is>
          <t xml:space="preserve">CONCLUIDO	</t>
        </is>
      </c>
      <c r="D1459" t="n">
        <v>3.4963</v>
      </c>
      <c r="E1459" t="n">
        <v>28.6</v>
      </c>
      <c r="F1459" t="n">
        <v>24.43</v>
      </c>
      <c r="G1459" t="n">
        <v>56.39</v>
      </c>
      <c r="H1459" t="n">
        <v>0.75</v>
      </c>
      <c r="I1459" t="n">
        <v>26</v>
      </c>
      <c r="J1459" t="n">
        <v>284.56</v>
      </c>
      <c r="K1459" t="n">
        <v>59.89</v>
      </c>
      <c r="L1459" t="n">
        <v>12</v>
      </c>
      <c r="M1459" t="n">
        <v>24</v>
      </c>
      <c r="N1459" t="n">
        <v>77.67</v>
      </c>
      <c r="O1459" t="n">
        <v>35329.87</v>
      </c>
      <c r="P1459" t="n">
        <v>414.31</v>
      </c>
      <c r="Q1459" t="n">
        <v>452.6</v>
      </c>
      <c r="R1459" t="n">
        <v>85.19</v>
      </c>
      <c r="S1459" t="n">
        <v>57.64</v>
      </c>
      <c r="T1459" t="n">
        <v>11602.49</v>
      </c>
      <c r="U1459" t="n">
        <v>0.68</v>
      </c>
      <c r="V1459" t="n">
        <v>0.87</v>
      </c>
      <c r="W1459" t="n">
        <v>6.84</v>
      </c>
      <c r="X1459" t="n">
        <v>0.71</v>
      </c>
      <c r="Y1459" t="n">
        <v>1</v>
      </c>
      <c r="Z1459" t="n">
        <v>10</v>
      </c>
    </row>
    <row r="1460">
      <c r="A1460" t="n">
        <v>45</v>
      </c>
      <c r="B1460" t="n">
        <v>135</v>
      </c>
      <c r="C1460" t="inlineStr">
        <is>
          <t xml:space="preserve">CONCLUIDO	</t>
        </is>
      </c>
      <c r="D1460" t="n">
        <v>3.4938</v>
      </c>
      <c r="E1460" t="n">
        <v>28.62</v>
      </c>
      <c r="F1460" t="n">
        <v>24.45</v>
      </c>
      <c r="G1460" t="n">
        <v>56.43</v>
      </c>
      <c r="H1460" t="n">
        <v>0.77</v>
      </c>
      <c r="I1460" t="n">
        <v>26</v>
      </c>
      <c r="J1460" t="n">
        <v>285.06</v>
      </c>
      <c r="K1460" t="n">
        <v>59.89</v>
      </c>
      <c r="L1460" t="n">
        <v>12.25</v>
      </c>
      <c r="M1460" t="n">
        <v>24</v>
      </c>
      <c r="N1460" t="n">
        <v>77.92</v>
      </c>
      <c r="O1460" t="n">
        <v>35391.51</v>
      </c>
      <c r="P1460" t="n">
        <v>414.39</v>
      </c>
      <c r="Q1460" t="n">
        <v>452.62</v>
      </c>
      <c r="R1460" t="n">
        <v>85.98</v>
      </c>
      <c r="S1460" t="n">
        <v>57.64</v>
      </c>
      <c r="T1460" t="n">
        <v>11997.18</v>
      </c>
      <c r="U1460" t="n">
        <v>0.67</v>
      </c>
      <c r="V1460" t="n">
        <v>0.87</v>
      </c>
      <c r="W1460" t="n">
        <v>6.84</v>
      </c>
      <c r="X1460" t="n">
        <v>0.73</v>
      </c>
      <c r="Y1460" t="n">
        <v>1</v>
      </c>
      <c r="Z1460" t="n">
        <v>10</v>
      </c>
    </row>
    <row r="1461">
      <c r="A1461" t="n">
        <v>46</v>
      </c>
      <c r="B1461" t="n">
        <v>135</v>
      </c>
      <c r="C1461" t="inlineStr">
        <is>
          <t xml:space="preserve">CONCLUIDO	</t>
        </is>
      </c>
      <c r="D1461" t="n">
        <v>3.5036</v>
      </c>
      <c r="E1461" t="n">
        <v>28.54</v>
      </c>
      <c r="F1461" t="n">
        <v>24.43</v>
      </c>
      <c r="G1461" t="n">
        <v>58.62</v>
      </c>
      <c r="H1461" t="n">
        <v>0.78</v>
      </c>
      <c r="I1461" t="n">
        <v>25</v>
      </c>
      <c r="J1461" t="n">
        <v>285.56</v>
      </c>
      <c r="K1461" t="n">
        <v>59.89</v>
      </c>
      <c r="L1461" t="n">
        <v>12.5</v>
      </c>
      <c r="M1461" t="n">
        <v>23</v>
      </c>
      <c r="N1461" t="n">
        <v>78.17</v>
      </c>
      <c r="O1461" t="n">
        <v>35453.26</v>
      </c>
      <c r="P1461" t="n">
        <v>414.13</v>
      </c>
      <c r="Q1461" t="n">
        <v>452.67</v>
      </c>
      <c r="R1461" t="n">
        <v>85.28</v>
      </c>
      <c r="S1461" t="n">
        <v>57.64</v>
      </c>
      <c r="T1461" t="n">
        <v>11654.46</v>
      </c>
      <c r="U1461" t="n">
        <v>0.68</v>
      </c>
      <c r="V1461" t="n">
        <v>0.87</v>
      </c>
      <c r="W1461" t="n">
        <v>6.83</v>
      </c>
      <c r="X1461" t="n">
        <v>0.7</v>
      </c>
      <c r="Y1461" t="n">
        <v>1</v>
      </c>
      <c r="Z1461" t="n">
        <v>10</v>
      </c>
    </row>
    <row r="1462">
      <c r="A1462" t="n">
        <v>47</v>
      </c>
      <c r="B1462" t="n">
        <v>135</v>
      </c>
      <c r="C1462" t="inlineStr">
        <is>
          <t xml:space="preserve">CONCLUIDO	</t>
        </is>
      </c>
      <c r="D1462" t="n">
        <v>3.5051</v>
      </c>
      <c r="E1462" t="n">
        <v>28.53</v>
      </c>
      <c r="F1462" t="n">
        <v>24.41</v>
      </c>
      <c r="G1462" t="n">
        <v>58.59</v>
      </c>
      <c r="H1462" t="n">
        <v>0.79</v>
      </c>
      <c r="I1462" t="n">
        <v>25</v>
      </c>
      <c r="J1462" t="n">
        <v>286.06</v>
      </c>
      <c r="K1462" t="n">
        <v>59.89</v>
      </c>
      <c r="L1462" t="n">
        <v>12.75</v>
      </c>
      <c r="M1462" t="n">
        <v>23</v>
      </c>
      <c r="N1462" t="n">
        <v>78.42</v>
      </c>
      <c r="O1462" t="n">
        <v>35515.1</v>
      </c>
      <c r="P1462" t="n">
        <v>413.84</v>
      </c>
      <c r="Q1462" t="n">
        <v>452.6</v>
      </c>
      <c r="R1462" t="n">
        <v>84.68000000000001</v>
      </c>
      <c r="S1462" t="n">
        <v>57.64</v>
      </c>
      <c r="T1462" t="n">
        <v>11353.01</v>
      </c>
      <c r="U1462" t="n">
        <v>0.68</v>
      </c>
      <c r="V1462" t="n">
        <v>0.87</v>
      </c>
      <c r="W1462" t="n">
        <v>6.84</v>
      </c>
      <c r="X1462" t="n">
        <v>0.6899999999999999</v>
      </c>
      <c r="Y1462" t="n">
        <v>1</v>
      </c>
      <c r="Z1462" t="n">
        <v>10</v>
      </c>
    </row>
    <row r="1463">
      <c r="A1463" t="n">
        <v>48</v>
      </c>
      <c r="B1463" t="n">
        <v>135</v>
      </c>
      <c r="C1463" t="inlineStr">
        <is>
          <t xml:space="preserve">CONCLUIDO	</t>
        </is>
      </c>
      <c r="D1463" t="n">
        <v>3.5152</v>
      </c>
      <c r="E1463" t="n">
        <v>28.45</v>
      </c>
      <c r="F1463" t="n">
        <v>24.38</v>
      </c>
      <c r="G1463" t="n">
        <v>60.95</v>
      </c>
      <c r="H1463" t="n">
        <v>0.8100000000000001</v>
      </c>
      <c r="I1463" t="n">
        <v>24</v>
      </c>
      <c r="J1463" t="n">
        <v>286.56</v>
      </c>
      <c r="K1463" t="n">
        <v>59.89</v>
      </c>
      <c r="L1463" t="n">
        <v>13</v>
      </c>
      <c r="M1463" t="n">
        <v>22</v>
      </c>
      <c r="N1463" t="n">
        <v>78.68000000000001</v>
      </c>
      <c r="O1463" t="n">
        <v>35577.18</v>
      </c>
      <c r="P1463" t="n">
        <v>413.5</v>
      </c>
      <c r="Q1463" t="n">
        <v>452.62</v>
      </c>
      <c r="R1463" t="n">
        <v>83.44</v>
      </c>
      <c r="S1463" t="n">
        <v>57.64</v>
      </c>
      <c r="T1463" t="n">
        <v>10740.24</v>
      </c>
      <c r="U1463" t="n">
        <v>0.6899999999999999</v>
      </c>
      <c r="V1463" t="n">
        <v>0.87</v>
      </c>
      <c r="W1463" t="n">
        <v>6.84</v>
      </c>
      <c r="X1463" t="n">
        <v>0.66</v>
      </c>
      <c r="Y1463" t="n">
        <v>1</v>
      </c>
      <c r="Z1463" t="n">
        <v>10</v>
      </c>
    </row>
    <row r="1464">
      <c r="A1464" t="n">
        <v>49</v>
      </c>
      <c r="B1464" t="n">
        <v>135</v>
      </c>
      <c r="C1464" t="inlineStr">
        <is>
          <t xml:space="preserve">CONCLUIDO	</t>
        </is>
      </c>
      <c r="D1464" t="n">
        <v>3.5133</v>
      </c>
      <c r="E1464" t="n">
        <v>28.46</v>
      </c>
      <c r="F1464" t="n">
        <v>24.4</v>
      </c>
      <c r="G1464" t="n">
        <v>60.99</v>
      </c>
      <c r="H1464" t="n">
        <v>0.82</v>
      </c>
      <c r="I1464" t="n">
        <v>24</v>
      </c>
      <c r="J1464" t="n">
        <v>287.07</v>
      </c>
      <c r="K1464" t="n">
        <v>59.89</v>
      </c>
      <c r="L1464" t="n">
        <v>13.25</v>
      </c>
      <c r="M1464" t="n">
        <v>22</v>
      </c>
      <c r="N1464" t="n">
        <v>78.93000000000001</v>
      </c>
      <c r="O1464" t="n">
        <v>35639.23</v>
      </c>
      <c r="P1464" t="n">
        <v>413.67</v>
      </c>
      <c r="Q1464" t="n">
        <v>452.65</v>
      </c>
      <c r="R1464" t="n">
        <v>84.14</v>
      </c>
      <c r="S1464" t="n">
        <v>57.64</v>
      </c>
      <c r="T1464" t="n">
        <v>11085.6</v>
      </c>
      <c r="U1464" t="n">
        <v>0.6899999999999999</v>
      </c>
      <c r="V1464" t="n">
        <v>0.87</v>
      </c>
      <c r="W1464" t="n">
        <v>6.84</v>
      </c>
      <c r="X1464" t="n">
        <v>0.67</v>
      </c>
      <c r="Y1464" t="n">
        <v>1</v>
      </c>
      <c r="Z1464" t="n">
        <v>10</v>
      </c>
    </row>
    <row r="1465">
      <c r="A1465" t="n">
        <v>50</v>
      </c>
      <c r="B1465" t="n">
        <v>135</v>
      </c>
      <c r="C1465" t="inlineStr">
        <is>
          <t xml:space="preserve">CONCLUIDO	</t>
        </is>
      </c>
      <c r="D1465" t="n">
        <v>3.526</v>
      </c>
      <c r="E1465" t="n">
        <v>28.36</v>
      </c>
      <c r="F1465" t="n">
        <v>24.35</v>
      </c>
      <c r="G1465" t="n">
        <v>63.51</v>
      </c>
      <c r="H1465" t="n">
        <v>0.84</v>
      </c>
      <c r="I1465" t="n">
        <v>23</v>
      </c>
      <c r="J1465" t="n">
        <v>287.57</v>
      </c>
      <c r="K1465" t="n">
        <v>59.89</v>
      </c>
      <c r="L1465" t="n">
        <v>13.5</v>
      </c>
      <c r="M1465" t="n">
        <v>21</v>
      </c>
      <c r="N1465" t="n">
        <v>79.18000000000001</v>
      </c>
      <c r="O1465" t="n">
        <v>35701.38</v>
      </c>
      <c r="P1465" t="n">
        <v>412.69</v>
      </c>
      <c r="Q1465" t="n">
        <v>452.6</v>
      </c>
      <c r="R1465" t="n">
        <v>82.58</v>
      </c>
      <c r="S1465" t="n">
        <v>57.64</v>
      </c>
      <c r="T1465" t="n">
        <v>10311.13</v>
      </c>
      <c r="U1465" t="n">
        <v>0.7</v>
      </c>
      <c r="V1465" t="n">
        <v>0.87</v>
      </c>
      <c r="W1465" t="n">
        <v>6.83</v>
      </c>
      <c r="X1465" t="n">
        <v>0.62</v>
      </c>
      <c r="Y1465" t="n">
        <v>1</v>
      </c>
      <c r="Z1465" t="n">
        <v>10</v>
      </c>
    </row>
    <row r="1466">
      <c r="A1466" t="n">
        <v>51</v>
      </c>
      <c r="B1466" t="n">
        <v>135</v>
      </c>
      <c r="C1466" t="inlineStr">
        <is>
          <t xml:space="preserve">CONCLUIDO	</t>
        </is>
      </c>
      <c r="D1466" t="n">
        <v>3.5262</v>
      </c>
      <c r="E1466" t="n">
        <v>28.36</v>
      </c>
      <c r="F1466" t="n">
        <v>24.34</v>
      </c>
      <c r="G1466" t="n">
        <v>63.5</v>
      </c>
      <c r="H1466" t="n">
        <v>0.85</v>
      </c>
      <c r="I1466" t="n">
        <v>23</v>
      </c>
      <c r="J1466" t="n">
        <v>288.08</v>
      </c>
      <c r="K1466" t="n">
        <v>59.89</v>
      </c>
      <c r="L1466" t="n">
        <v>13.75</v>
      </c>
      <c r="M1466" t="n">
        <v>21</v>
      </c>
      <c r="N1466" t="n">
        <v>79.44</v>
      </c>
      <c r="O1466" t="n">
        <v>35763.64</v>
      </c>
      <c r="P1466" t="n">
        <v>412.58</v>
      </c>
      <c r="Q1466" t="n">
        <v>452.66</v>
      </c>
      <c r="R1466" t="n">
        <v>82.5</v>
      </c>
      <c r="S1466" t="n">
        <v>57.64</v>
      </c>
      <c r="T1466" t="n">
        <v>10273.68</v>
      </c>
      <c r="U1466" t="n">
        <v>0.7</v>
      </c>
      <c r="V1466" t="n">
        <v>0.87</v>
      </c>
      <c r="W1466" t="n">
        <v>6.83</v>
      </c>
      <c r="X1466" t="n">
        <v>0.62</v>
      </c>
      <c r="Y1466" t="n">
        <v>1</v>
      </c>
      <c r="Z1466" t="n">
        <v>10</v>
      </c>
    </row>
    <row r="1467">
      <c r="A1467" t="n">
        <v>52</v>
      </c>
      <c r="B1467" t="n">
        <v>135</v>
      </c>
      <c r="C1467" t="inlineStr">
        <is>
          <t xml:space="preserve">CONCLUIDO	</t>
        </is>
      </c>
      <c r="D1467" t="n">
        <v>3.5243</v>
      </c>
      <c r="E1467" t="n">
        <v>28.37</v>
      </c>
      <c r="F1467" t="n">
        <v>24.36</v>
      </c>
      <c r="G1467" t="n">
        <v>63.54</v>
      </c>
      <c r="H1467" t="n">
        <v>0.86</v>
      </c>
      <c r="I1467" t="n">
        <v>23</v>
      </c>
      <c r="J1467" t="n">
        <v>288.58</v>
      </c>
      <c r="K1467" t="n">
        <v>59.89</v>
      </c>
      <c r="L1467" t="n">
        <v>14</v>
      </c>
      <c r="M1467" t="n">
        <v>21</v>
      </c>
      <c r="N1467" t="n">
        <v>79.69</v>
      </c>
      <c r="O1467" t="n">
        <v>35826</v>
      </c>
      <c r="P1467" t="n">
        <v>412.63</v>
      </c>
      <c r="Q1467" t="n">
        <v>452.56</v>
      </c>
      <c r="R1467" t="n">
        <v>82.81999999999999</v>
      </c>
      <c r="S1467" t="n">
        <v>57.64</v>
      </c>
      <c r="T1467" t="n">
        <v>10432.42</v>
      </c>
      <c r="U1467" t="n">
        <v>0.7</v>
      </c>
      <c r="V1467" t="n">
        <v>0.87</v>
      </c>
      <c r="W1467" t="n">
        <v>6.84</v>
      </c>
      <c r="X1467" t="n">
        <v>0.63</v>
      </c>
      <c r="Y1467" t="n">
        <v>1</v>
      </c>
      <c r="Z1467" t="n">
        <v>10</v>
      </c>
    </row>
    <row r="1468">
      <c r="A1468" t="n">
        <v>53</v>
      </c>
      <c r="B1468" t="n">
        <v>135</v>
      </c>
      <c r="C1468" t="inlineStr">
        <is>
          <t xml:space="preserve">CONCLUIDO	</t>
        </is>
      </c>
      <c r="D1468" t="n">
        <v>3.5359</v>
      </c>
      <c r="E1468" t="n">
        <v>28.28</v>
      </c>
      <c r="F1468" t="n">
        <v>24.32</v>
      </c>
      <c r="G1468" t="n">
        <v>66.31999999999999</v>
      </c>
      <c r="H1468" t="n">
        <v>0.88</v>
      </c>
      <c r="I1468" t="n">
        <v>22</v>
      </c>
      <c r="J1468" t="n">
        <v>289.09</v>
      </c>
      <c r="K1468" t="n">
        <v>59.89</v>
      </c>
      <c r="L1468" t="n">
        <v>14.25</v>
      </c>
      <c r="M1468" t="n">
        <v>20</v>
      </c>
      <c r="N1468" t="n">
        <v>79.95</v>
      </c>
      <c r="O1468" t="n">
        <v>35888.47</v>
      </c>
      <c r="P1468" t="n">
        <v>412.22</v>
      </c>
      <c r="Q1468" t="n">
        <v>452.58</v>
      </c>
      <c r="R1468" t="n">
        <v>81.56999999999999</v>
      </c>
      <c r="S1468" t="n">
        <v>57.64</v>
      </c>
      <c r="T1468" t="n">
        <v>9813.809999999999</v>
      </c>
      <c r="U1468" t="n">
        <v>0.71</v>
      </c>
      <c r="V1468" t="n">
        <v>0.87</v>
      </c>
      <c r="W1468" t="n">
        <v>6.83</v>
      </c>
      <c r="X1468" t="n">
        <v>0.59</v>
      </c>
      <c r="Y1468" t="n">
        <v>1</v>
      </c>
      <c r="Z1468" t="n">
        <v>10</v>
      </c>
    </row>
    <row r="1469">
      <c r="A1469" t="n">
        <v>54</v>
      </c>
      <c r="B1469" t="n">
        <v>135</v>
      </c>
      <c r="C1469" t="inlineStr">
        <is>
          <t xml:space="preserve">CONCLUIDO	</t>
        </is>
      </c>
      <c r="D1469" t="n">
        <v>3.5355</v>
      </c>
      <c r="E1469" t="n">
        <v>28.28</v>
      </c>
      <c r="F1469" t="n">
        <v>24.32</v>
      </c>
      <c r="G1469" t="n">
        <v>66.33</v>
      </c>
      <c r="H1469" t="n">
        <v>0.89</v>
      </c>
      <c r="I1469" t="n">
        <v>22</v>
      </c>
      <c r="J1469" t="n">
        <v>289.6</v>
      </c>
      <c r="K1469" t="n">
        <v>59.89</v>
      </c>
      <c r="L1469" t="n">
        <v>14.5</v>
      </c>
      <c r="M1469" t="n">
        <v>20</v>
      </c>
      <c r="N1469" t="n">
        <v>80.20999999999999</v>
      </c>
      <c r="O1469" t="n">
        <v>35951.04</v>
      </c>
      <c r="P1469" t="n">
        <v>412.18</v>
      </c>
      <c r="Q1469" t="n">
        <v>452.58</v>
      </c>
      <c r="R1469" t="n">
        <v>81.76000000000001</v>
      </c>
      <c r="S1469" t="n">
        <v>57.64</v>
      </c>
      <c r="T1469" t="n">
        <v>9909.17</v>
      </c>
      <c r="U1469" t="n">
        <v>0.71</v>
      </c>
      <c r="V1469" t="n">
        <v>0.87</v>
      </c>
      <c r="W1469" t="n">
        <v>6.83</v>
      </c>
      <c r="X1469" t="n">
        <v>0.59</v>
      </c>
      <c r="Y1469" t="n">
        <v>1</v>
      </c>
      <c r="Z1469" t="n">
        <v>10</v>
      </c>
    </row>
    <row r="1470">
      <c r="A1470" t="n">
        <v>55</v>
      </c>
      <c r="B1470" t="n">
        <v>135</v>
      </c>
      <c r="C1470" t="inlineStr">
        <is>
          <t xml:space="preserve">CONCLUIDO	</t>
        </is>
      </c>
      <c r="D1470" t="n">
        <v>3.5454</v>
      </c>
      <c r="E1470" t="n">
        <v>28.21</v>
      </c>
      <c r="F1470" t="n">
        <v>24.29</v>
      </c>
      <c r="G1470" t="n">
        <v>69.40000000000001</v>
      </c>
      <c r="H1470" t="n">
        <v>0.91</v>
      </c>
      <c r="I1470" t="n">
        <v>21</v>
      </c>
      <c r="J1470" t="n">
        <v>290.1</v>
      </c>
      <c r="K1470" t="n">
        <v>59.89</v>
      </c>
      <c r="L1470" t="n">
        <v>14.75</v>
      </c>
      <c r="M1470" t="n">
        <v>19</v>
      </c>
      <c r="N1470" t="n">
        <v>80.47</v>
      </c>
      <c r="O1470" t="n">
        <v>36013.72</v>
      </c>
      <c r="P1470" t="n">
        <v>411.46</v>
      </c>
      <c r="Q1470" t="n">
        <v>452.56</v>
      </c>
      <c r="R1470" t="n">
        <v>80.8</v>
      </c>
      <c r="S1470" t="n">
        <v>57.64</v>
      </c>
      <c r="T1470" t="n">
        <v>9431.639999999999</v>
      </c>
      <c r="U1470" t="n">
        <v>0.71</v>
      </c>
      <c r="V1470" t="n">
        <v>0.87</v>
      </c>
      <c r="W1470" t="n">
        <v>6.83</v>
      </c>
      <c r="X1470" t="n">
        <v>0.57</v>
      </c>
      <c r="Y1470" t="n">
        <v>1</v>
      </c>
      <c r="Z1470" t="n">
        <v>10</v>
      </c>
    </row>
    <row r="1471">
      <c r="A1471" t="n">
        <v>56</v>
      </c>
      <c r="B1471" t="n">
        <v>135</v>
      </c>
      <c r="C1471" t="inlineStr">
        <is>
          <t xml:space="preserve">CONCLUIDO	</t>
        </is>
      </c>
      <c r="D1471" t="n">
        <v>3.5449</v>
      </c>
      <c r="E1471" t="n">
        <v>28.21</v>
      </c>
      <c r="F1471" t="n">
        <v>24.29</v>
      </c>
      <c r="G1471" t="n">
        <v>69.41</v>
      </c>
      <c r="H1471" t="n">
        <v>0.92</v>
      </c>
      <c r="I1471" t="n">
        <v>21</v>
      </c>
      <c r="J1471" t="n">
        <v>290.61</v>
      </c>
      <c r="K1471" t="n">
        <v>59.89</v>
      </c>
      <c r="L1471" t="n">
        <v>15</v>
      </c>
      <c r="M1471" t="n">
        <v>19</v>
      </c>
      <c r="N1471" t="n">
        <v>80.73</v>
      </c>
      <c r="O1471" t="n">
        <v>36076.5</v>
      </c>
      <c r="P1471" t="n">
        <v>411.75</v>
      </c>
      <c r="Q1471" t="n">
        <v>452.66</v>
      </c>
      <c r="R1471" t="n">
        <v>80.91</v>
      </c>
      <c r="S1471" t="n">
        <v>57.64</v>
      </c>
      <c r="T1471" t="n">
        <v>9489.379999999999</v>
      </c>
      <c r="U1471" t="n">
        <v>0.71</v>
      </c>
      <c r="V1471" t="n">
        <v>0.87</v>
      </c>
      <c r="W1471" t="n">
        <v>6.83</v>
      </c>
      <c r="X1471" t="n">
        <v>0.57</v>
      </c>
      <c r="Y1471" t="n">
        <v>1</v>
      </c>
      <c r="Z1471" t="n">
        <v>10</v>
      </c>
    </row>
    <row r="1472">
      <c r="A1472" t="n">
        <v>57</v>
      </c>
      <c r="B1472" t="n">
        <v>135</v>
      </c>
      <c r="C1472" t="inlineStr">
        <is>
          <t xml:space="preserve">CONCLUIDO	</t>
        </is>
      </c>
      <c r="D1472" t="n">
        <v>3.5445</v>
      </c>
      <c r="E1472" t="n">
        <v>28.21</v>
      </c>
      <c r="F1472" t="n">
        <v>24.3</v>
      </c>
      <c r="G1472" t="n">
        <v>69.42</v>
      </c>
      <c r="H1472" t="n">
        <v>0.93</v>
      </c>
      <c r="I1472" t="n">
        <v>21</v>
      </c>
      <c r="J1472" t="n">
        <v>291.12</v>
      </c>
      <c r="K1472" t="n">
        <v>59.89</v>
      </c>
      <c r="L1472" t="n">
        <v>15.25</v>
      </c>
      <c r="M1472" t="n">
        <v>19</v>
      </c>
      <c r="N1472" t="n">
        <v>80.98999999999999</v>
      </c>
      <c r="O1472" t="n">
        <v>36139.39</v>
      </c>
      <c r="P1472" t="n">
        <v>411.9</v>
      </c>
      <c r="Q1472" t="n">
        <v>452.57</v>
      </c>
      <c r="R1472" t="n">
        <v>81.13</v>
      </c>
      <c r="S1472" t="n">
        <v>57.64</v>
      </c>
      <c r="T1472" t="n">
        <v>9596.469999999999</v>
      </c>
      <c r="U1472" t="n">
        <v>0.71</v>
      </c>
      <c r="V1472" t="n">
        <v>0.87</v>
      </c>
      <c r="W1472" t="n">
        <v>6.83</v>
      </c>
      <c r="X1472" t="n">
        <v>0.57</v>
      </c>
      <c r="Y1472" t="n">
        <v>1</v>
      </c>
      <c r="Z1472" t="n">
        <v>10</v>
      </c>
    </row>
    <row r="1473">
      <c r="A1473" t="n">
        <v>58</v>
      </c>
      <c r="B1473" t="n">
        <v>135</v>
      </c>
      <c r="C1473" t="inlineStr">
        <is>
          <t xml:space="preserve">CONCLUIDO	</t>
        </is>
      </c>
      <c r="D1473" t="n">
        <v>3.5555</v>
      </c>
      <c r="E1473" t="n">
        <v>28.13</v>
      </c>
      <c r="F1473" t="n">
        <v>24.26</v>
      </c>
      <c r="G1473" t="n">
        <v>72.79000000000001</v>
      </c>
      <c r="H1473" t="n">
        <v>0.95</v>
      </c>
      <c r="I1473" t="n">
        <v>20</v>
      </c>
      <c r="J1473" t="n">
        <v>291.63</v>
      </c>
      <c r="K1473" t="n">
        <v>59.89</v>
      </c>
      <c r="L1473" t="n">
        <v>15.5</v>
      </c>
      <c r="M1473" t="n">
        <v>18</v>
      </c>
      <c r="N1473" t="n">
        <v>81.25</v>
      </c>
      <c r="O1473" t="n">
        <v>36202.38</v>
      </c>
      <c r="P1473" t="n">
        <v>410.62</v>
      </c>
      <c r="Q1473" t="n">
        <v>452.64</v>
      </c>
      <c r="R1473" t="n">
        <v>79.75</v>
      </c>
      <c r="S1473" t="n">
        <v>57.64</v>
      </c>
      <c r="T1473" t="n">
        <v>8913.559999999999</v>
      </c>
      <c r="U1473" t="n">
        <v>0.72</v>
      </c>
      <c r="V1473" t="n">
        <v>0.87</v>
      </c>
      <c r="W1473" t="n">
        <v>6.83</v>
      </c>
      <c r="X1473" t="n">
        <v>0.54</v>
      </c>
      <c r="Y1473" t="n">
        <v>1</v>
      </c>
      <c r="Z1473" t="n">
        <v>10</v>
      </c>
    </row>
    <row r="1474">
      <c r="A1474" t="n">
        <v>59</v>
      </c>
      <c r="B1474" t="n">
        <v>135</v>
      </c>
      <c r="C1474" t="inlineStr">
        <is>
          <t xml:space="preserve">CONCLUIDO	</t>
        </is>
      </c>
      <c r="D1474" t="n">
        <v>3.5536</v>
      </c>
      <c r="E1474" t="n">
        <v>28.14</v>
      </c>
      <c r="F1474" t="n">
        <v>24.28</v>
      </c>
      <c r="G1474" t="n">
        <v>72.83</v>
      </c>
      <c r="H1474" t="n">
        <v>0.96</v>
      </c>
      <c r="I1474" t="n">
        <v>20</v>
      </c>
      <c r="J1474" t="n">
        <v>292.15</v>
      </c>
      <c r="K1474" t="n">
        <v>59.89</v>
      </c>
      <c r="L1474" t="n">
        <v>15.75</v>
      </c>
      <c r="M1474" t="n">
        <v>18</v>
      </c>
      <c r="N1474" t="n">
        <v>81.51000000000001</v>
      </c>
      <c r="O1474" t="n">
        <v>36265.48</v>
      </c>
      <c r="P1474" t="n">
        <v>411.35</v>
      </c>
      <c r="Q1474" t="n">
        <v>452.63</v>
      </c>
      <c r="R1474" t="n">
        <v>80.45</v>
      </c>
      <c r="S1474" t="n">
        <v>57.64</v>
      </c>
      <c r="T1474" t="n">
        <v>9262.799999999999</v>
      </c>
      <c r="U1474" t="n">
        <v>0.72</v>
      </c>
      <c r="V1474" t="n">
        <v>0.87</v>
      </c>
      <c r="W1474" t="n">
        <v>6.82</v>
      </c>
      <c r="X1474" t="n">
        <v>0.55</v>
      </c>
      <c r="Y1474" t="n">
        <v>1</v>
      </c>
      <c r="Z1474" t="n">
        <v>10</v>
      </c>
    </row>
    <row r="1475">
      <c r="A1475" t="n">
        <v>60</v>
      </c>
      <c r="B1475" t="n">
        <v>135</v>
      </c>
      <c r="C1475" t="inlineStr">
        <is>
          <t xml:space="preserve">CONCLUIDO	</t>
        </is>
      </c>
      <c r="D1475" t="n">
        <v>3.5534</v>
      </c>
      <c r="E1475" t="n">
        <v>28.14</v>
      </c>
      <c r="F1475" t="n">
        <v>24.28</v>
      </c>
      <c r="G1475" t="n">
        <v>72.83</v>
      </c>
      <c r="H1475" t="n">
        <v>0.97</v>
      </c>
      <c r="I1475" t="n">
        <v>20</v>
      </c>
      <c r="J1475" t="n">
        <v>292.66</v>
      </c>
      <c r="K1475" t="n">
        <v>59.89</v>
      </c>
      <c r="L1475" t="n">
        <v>16</v>
      </c>
      <c r="M1475" t="n">
        <v>18</v>
      </c>
      <c r="N1475" t="n">
        <v>81.77</v>
      </c>
      <c r="O1475" t="n">
        <v>36328.69</v>
      </c>
      <c r="P1475" t="n">
        <v>411.59</v>
      </c>
      <c r="Q1475" t="n">
        <v>452.56</v>
      </c>
      <c r="R1475" t="n">
        <v>80.3</v>
      </c>
      <c r="S1475" t="n">
        <v>57.64</v>
      </c>
      <c r="T1475" t="n">
        <v>9185.700000000001</v>
      </c>
      <c r="U1475" t="n">
        <v>0.72</v>
      </c>
      <c r="V1475" t="n">
        <v>0.87</v>
      </c>
      <c r="W1475" t="n">
        <v>6.83</v>
      </c>
      <c r="X1475" t="n">
        <v>0.55</v>
      </c>
      <c r="Y1475" t="n">
        <v>1</v>
      </c>
      <c r="Z1475" t="n">
        <v>10</v>
      </c>
    </row>
    <row r="1476">
      <c r="A1476" t="n">
        <v>61</v>
      </c>
      <c r="B1476" t="n">
        <v>135</v>
      </c>
      <c r="C1476" t="inlineStr">
        <is>
          <t xml:space="preserve">CONCLUIDO	</t>
        </is>
      </c>
      <c r="D1476" t="n">
        <v>3.5539</v>
      </c>
      <c r="E1476" t="n">
        <v>28.14</v>
      </c>
      <c r="F1476" t="n">
        <v>24.27</v>
      </c>
      <c r="G1476" t="n">
        <v>72.81999999999999</v>
      </c>
      <c r="H1476" t="n">
        <v>0.99</v>
      </c>
      <c r="I1476" t="n">
        <v>20</v>
      </c>
      <c r="J1476" t="n">
        <v>293.17</v>
      </c>
      <c r="K1476" t="n">
        <v>59.89</v>
      </c>
      <c r="L1476" t="n">
        <v>16.25</v>
      </c>
      <c r="M1476" t="n">
        <v>18</v>
      </c>
      <c r="N1476" t="n">
        <v>82.03</v>
      </c>
      <c r="O1476" t="n">
        <v>36392.01</v>
      </c>
      <c r="P1476" t="n">
        <v>410.82</v>
      </c>
      <c r="Q1476" t="n">
        <v>452.58</v>
      </c>
      <c r="R1476" t="n">
        <v>80.27</v>
      </c>
      <c r="S1476" t="n">
        <v>57.64</v>
      </c>
      <c r="T1476" t="n">
        <v>9173.25</v>
      </c>
      <c r="U1476" t="n">
        <v>0.72</v>
      </c>
      <c r="V1476" t="n">
        <v>0.87</v>
      </c>
      <c r="W1476" t="n">
        <v>6.83</v>
      </c>
      <c r="X1476" t="n">
        <v>0.55</v>
      </c>
      <c r="Y1476" t="n">
        <v>1</v>
      </c>
      <c r="Z1476" t="n">
        <v>10</v>
      </c>
    </row>
    <row r="1477">
      <c r="A1477" t="n">
        <v>62</v>
      </c>
      <c r="B1477" t="n">
        <v>135</v>
      </c>
      <c r="C1477" t="inlineStr">
        <is>
          <t xml:space="preserve">CONCLUIDO	</t>
        </is>
      </c>
      <c r="D1477" t="n">
        <v>3.5628</v>
      </c>
      <c r="E1477" t="n">
        <v>28.07</v>
      </c>
      <c r="F1477" t="n">
        <v>24.25</v>
      </c>
      <c r="G1477" t="n">
        <v>76.59</v>
      </c>
      <c r="H1477" t="n">
        <v>1</v>
      </c>
      <c r="I1477" t="n">
        <v>19</v>
      </c>
      <c r="J1477" t="n">
        <v>293.69</v>
      </c>
      <c r="K1477" t="n">
        <v>59.89</v>
      </c>
      <c r="L1477" t="n">
        <v>16.5</v>
      </c>
      <c r="M1477" t="n">
        <v>17</v>
      </c>
      <c r="N1477" t="n">
        <v>82.3</v>
      </c>
      <c r="O1477" t="n">
        <v>36455.44</v>
      </c>
      <c r="P1477" t="n">
        <v>410.65</v>
      </c>
      <c r="Q1477" t="n">
        <v>452.58</v>
      </c>
      <c r="R1477" t="n">
        <v>79.52</v>
      </c>
      <c r="S1477" t="n">
        <v>57.64</v>
      </c>
      <c r="T1477" t="n">
        <v>8801.030000000001</v>
      </c>
      <c r="U1477" t="n">
        <v>0.72</v>
      </c>
      <c r="V1477" t="n">
        <v>0.87</v>
      </c>
      <c r="W1477" t="n">
        <v>6.83</v>
      </c>
      <c r="X1477" t="n">
        <v>0.53</v>
      </c>
      <c r="Y1477" t="n">
        <v>1</v>
      </c>
      <c r="Z1477" t="n">
        <v>10</v>
      </c>
    </row>
    <row r="1478">
      <c r="A1478" t="n">
        <v>63</v>
      </c>
      <c r="B1478" t="n">
        <v>135</v>
      </c>
      <c r="C1478" t="inlineStr">
        <is>
          <t xml:space="preserve">CONCLUIDO	</t>
        </is>
      </c>
      <c r="D1478" t="n">
        <v>3.5651</v>
      </c>
      <c r="E1478" t="n">
        <v>28.05</v>
      </c>
      <c r="F1478" t="n">
        <v>24.24</v>
      </c>
      <c r="G1478" t="n">
        <v>76.54000000000001</v>
      </c>
      <c r="H1478" t="n">
        <v>1.01</v>
      </c>
      <c r="I1478" t="n">
        <v>19</v>
      </c>
      <c r="J1478" t="n">
        <v>294.2</v>
      </c>
      <c r="K1478" t="n">
        <v>59.89</v>
      </c>
      <c r="L1478" t="n">
        <v>16.75</v>
      </c>
      <c r="M1478" t="n">
        <v>17</v>
      </c>
      <c r="N1478" t="n">
        <v>82.56</v>
      </c>
      <c r="O1478" t="n">
        <v>36518.97</v>
      </c>
      <c r="P1478" t="n">
        <v>410.51</v>
      </c>
      <c r="Q1478" t="n">
        <v>452.59</v>
      </c>
      <c r="R1478" t="n">
        <v>79.04000000000001</v>
      </c>
      <c r="S1478" t="n">
        <v>57.64</v>
      </c>
      <c r="T1478" t="n">
        <v>8560.639999999999</v>
      </c>
      <c r="U1478" t="n">
        <v>0.73</v>
      </c>
      <c r="V1478" t="n">
        <v>0.87</v>
      </c>
      <c r="W1478" t="n">
        <v>6.82</v>
      </c>
      <c r="X1478" t="n">
        <v>0.51</v>
      </c>
      <c r="Y1478" t="n">
        <v>1</v>
      </c>
      <c r="Z1478" t="n">
        <v>10</v>
      </c>
    </row>
    <row r="1479">
      <c r="A1479" t="n">
        <v>64</v>
      </c>
      <c r="B1479" t="n">
        <v>135</v>
      </c>
      <c r="C1479" t="inlineStr">
        <is>
          <t xml:space="preserve">CONCLUIDO	</t>
        </is>
      </c>
      <c r="D1479" t="n">
        <v>3.5644</v>
      </c>
      <c r="E1479" t="n">
        <v>28.06</v>
      </c>
      <c r="F1479" t="n">
        <v>24.24</v>
      </c>
      <c r="G1479" t="n">
        <v>76.55</v>
      </c>
      <c r="H1479" t="n">
        <v>1.03</v>
      </c>
      <c r="I1479" t="n">
        <v>19</v>
      </c>
      <c r="J1479" t="n">
        <v>294.72</v>
      </c>
      <c r="K1479" t="n">
        <v>59.89</v>
      </c>
      <c r="L1479" t="n">
        <v>17</v>
      </c>
      <c r="M1479" t="n">
        <v>17</v>
      </c>
      <c r="N1479" t="n">
        <v>82.83</v>
      </c>
      <c r="O1479" t="n">
        <v>36582.62</v>
      </c>
      <c r="P1479" t="n">
        <v>410.57</v>
      </c>
      <c r="Q1479" t="n">
        <v>452.56</v>
      </c>
      <c r="R1479" t="n">
        <v>79.09</v>
      </c>
      <c r="S1479" t="n">
        <v>57.64</v>
      </c>
      <c r="T1479" t="n">
        <v>8589.870000000001</v>
      </c>
      <c r="U1479" t="n">
        <v>0.73</v>
      </c>
      <c r="V1479" t="n">
        <v>0.87</v>
      </c>
      <c r="W1479" t="n">
        <v>6.83</v>
      </c>
      <c r="X1479" t="n">
        <v>0.52</v>
      </c>
      <c r="Y1479" t="n">
        <v>1</v>
      </c>
      <c r="Z1479" t="n">
        <v>10</v>
      </c>
    </row>
    <row r="1480">
      <c r="A1480" t="n">
        <v>65</v>
      </c>
      <c r="B1480" t="n">
        <v>135</v>
      </c>
      <c r="C1480" t="inlineStr">
        <is>
          <t xml:space="preserve">CONCLUIDO	</t>
        </is>
      </c>
      <c r="D1480" t="n">
        <v>3.5744</v>
      </c>
      <c r="E1480" t="n">
        <v>27.98</v>
      </c>
      <c r="F1480" t="n">
        <v>24.21</v>
      </c>
      <c r="G1480" t="n">
        <v>80.70999999999999</v>
      </c>
      <c r="H1480" t="n">
        <v>1.04</v>
      </c>
      <c r="I1480" t="n">
        <v>18</v>
      </c>
      <c r="J1480" t="n">
        <v>295.23</v>
      </c>
      <c r="K1480" t="n">
        <v>59.89</v>
      </c>
      <c r="L1480" t="n">
        <v>17.25</v>
      </c>
      <c r="M1480" t="n">
        <v>16</v>
      </c>
      <c r="N1480" t="n">
        <v>83.09999999999999</v>
      </c>
      <c r="O1480" t="n">
        <v>36646.38</v>
      </c>
      <c r="P1480" t="n">
        <v>409.86</v>
      </c>
      <c r="Q1480" t="n">
        <v>452.58</v>
      </c>
      <c r="R1480" t="n">
        <v>78.28</v>
      </c>
      <c r="S1480" t="n">
        <v>57.64</v>
      </c>
      <c r="T1480" t="n">
        <v>8188.53</v>
      </c>
      <c r="U1480" t="n">
        <v>0.74</v>
      </c>
      <c r="V1480" t="n">
        <v>0.88</v>
      </c>
      <c r="W1480" t="n">
        <v>6.82</v>
      </c>
      <c r="X1480" t="n">
        <v>0.49</v>
      </c>
      <c r="Y1480" t="n">
        <v>1</v>
      </c>
      <c r="Z1480" t="n">
        <v>10</v>
      </c>
    </row>
    <row r="1481">
      <c r="A1481" t="n">
        <v>66</v>
      </c>
      <c r="B1481" t="n">
        <v>135</v>
      </c>
      <c r="C1481" t="inlineStr">
        <is>
          <t xml:space="preserve">CONCLUIDO	</t>
        </is>
      </c>
      <c r="D1481" t="n">
        <v>3.5737</v>
      </c>
      <c r="E1481" t="n">
        <v>27.98</v>
      </c>
      <c r="F1481" t="n">
        <v>24.22</v>
      </c>
      <c r="G1481" t="n">
        <v>80.73</v>
      </c>
      <c r="H1481" t="n">
        <v>1.05</v>
      </c>
      <c r="I1481" t="n">
        <v>18</v>
      </c>
      <c r="J1481" t="n">
        <v>295.75</v>
      </c>
      <c r="K1481" t="n">
        <v>59.89</v>
      </c>
      <c r="L1481" t="n">
        <v>17.5</v>
      </c>
      <c r="M1481" t="n">
        <v>16</v>
      </c>
      <c r="N1481" t="n">
        <v>83.36</v>
      </c>
      <c r="O1481" t="n">
        <v>36710.24</v>
      </c>
      <c r="P1481" t="n">
        <v>410.39</v>
      </c>
      <c r="Q1481" t="n">
        <v>452.61</v>
      </c>
      <c r="R1481" t="n">
        <v>78.22</v>
      </c>
      <c r="S1481" t="n">
        <v>57.64</v>
      </c>
      <c r="T1481" t="n">
        <v>8156.8</v>
      </c>
      <c r="U1481" t="n">
        <v>0.74</v>
      </c>
      <c r="V1481" t="n">
        <v>0.88</v>
      </c>
      <c r="W1481" t="n">
        <v>6.83</v>
      </c>
      <c r="X1481" t="n">
        <v>0.49</v>
      </c>
      <c r="Y1481" t="n">
        <v>1</v>
      </c>
      <c r="Z1481" t="n">
        <v>10</v>
      </c>
    </row>
    <row r="1482">
      <c r="A1482" t="n">
        <v>67</v>
      </c>
      <c r="B1482" t="n">
        <v>135</v>
      </c>
      <c r="C1482" t="inlineStr">
        <is>
          <t xml:space="preserve">CONCLUIDO	</t>
        </is>
      </c>
      <c r="D1482" t="n">
        <v>3.5735</v>
      </c>
      <c r="E1482" t="n">
        <v>27.98</v>
      </c>
      <c r="F1482" t="n">
        <v>24.22</v>
      </c>
      <c r="G1482" t="n">
        <v>80.73999999999999</v>
      </c>
      <c r="H1482" t="n">
        <v>1.07</v>
      </c>
      <c r="I1482" t="n">
        <v>18</v>
      </c>
      <c r="J1482" t="n">
        <v>296.27</v>
      </c>
      <c r="K1482" t="n">
        <v>59.89</v>
      </c>
      <c r="L1482" t="n">
        <v>17.75</v>
      </c>
      <c r="M1482" t="n">
        <v>16</v>
      </c>
      <c r="N1482" t="n">
        <v>83.63</v>
      </c>
      <c r="O1482" t="n">
        <v>36774.22</v>
      </c>
      <c r="P1482" t="n">
        <v>410.55</v>
      </c>
      <c r="Q1482" t="n">
        <v>452.63</v>
      </c>
      <c r="R1482" t="n">
        <v>78.59999999999999</v>
      </c>
      <c r="S1482" t="n">
        <v>57.64</v>
      </c>
      <c r="T1482" t="n">
        <v>8345.870000000001</v>
      </c>
      <c r="U1482" t="n">
        <v>0.73</v>
      </c>
      <c r="V1482" t="n">
        <v>0.88</v>
      </c>
      <c r="W1482" t="n">
        <v>6.82</v>
      </c>
      <c r="X1482" t="n">
        <v>0.49</v>
      </c>
      <c r="Y1482" t="n">
        <v>1</v>
      </c>
      <c r="Z1482" t="n">
        <v>10</v>
      </c>
    </row>
    <row r="1483">
      <c r="A1483" t="n">
        <v>68</v>
      </c>
      <c r="B1483" t="n">
        <v>135</v>
      </c>
      <c r="C1483" t="inlineStr">
        <is>
          <t xml:space="preserve">CONCLUIDO	</t>
        </is>
      </c>
      <c r="D1483" t="n">
        <v>3.5745</v>
      </c>
      <c r="E1483" t="n">
        <v>27.98</v>
      </c>
      <c r="F1483" t="n">
        <v>24.21</v>
      </c>
      <c r="G1483" t="n">
        <v>80.70999999999999</v>
      </c>
      <c r="H1483" t="n">
        <v>1.08</v>
      </c>
      <c r="I1483" t="n">
        <v>18</v>
      </c>
      <c r="J1483" t="n">
        <v>296.79</v>
      </c>
      <c r="K1483" t="n">
        <v>59.89</v>
      </c>
      <c r="L1483" t="n">
        <v>18</v>
      </c>
      <c r="M1483" t="n">
        <v>16</v>
      </c>
      <c r="N1483" t="n">
        <v>83.90000000000001</v>
      </c>
      <c r="O1483" t="n">
        <v>36838.32</v>
      </c>
      <c r="P1483" t="n">
        <v>410.28</v>
      </c>
      <c r="Q1483" t="n">
        <v>452.64</v>
      </c>
      <c r="R1483" t="n">
        <v>78.01000000000001</v>
      </c>
      <c r="S1483" t="n">
        <v>57.64</v>
      </c>
      <c r="T1483" t="n">
        <v>8054.24</v>
      </c>
      <c r="U1483" t="n">
        <v>0.74</v>
      </c>
      <c r="V1483" t="n">
        <v>0.88</v>
      </c>
      <c r="W1483" t="n">
        <v>6.83</v>
      </c>
      <c r="X1483" t="n">
        <v>0.49</v>
      </c>
      <c r="Y1483" t="n">
        <v>1</v>
      </c>
      <c r="Z1483" t="n">
        <v>10</v>
      </c>
    </row>
    <row r="1484">
      <c r="A1484" t="n">
        <v>69</v>
      </c>
      <c r="B1484" t="n">
        <v>135</v>
      </c>
      <c r="C1484" t="inlineStr">
        <is>
          <t xml:space="preserve">CONCLUIDO	</t>
        </is>
      </c>
      <c r="D1484" t="n">
        <v>3.5758</v>
      </c>
      <c r="E1484" t="n">
        <v>27.97</v>
      </c>
      <c r="F1484" t="n">
        <v>24.2</v>
      </c>
      <c r="G1484" t="n">
        <v>80.67</v>
      </c>
      <c r="H1484" t="n">
        <v>1.09</v>
      </c>
      <c r="I1484" t="n">
        <v>18</v>
      </c>
      <c r="J1484" t="n">
        <v>297.31</v>
      </c>
      <c r="K1484" t="n">
        <v>59.89</v>
      </c>
      <c r="L1484" t="n">
        <v>18.25</v>
      </c>
      <c r="M1484" t="n">
        <v>16</v>
      </c>
      <c r="N1484" t="n">
        <v>84.17</v>
      </c>
      <c r="O1484" t="n">
        <v>36902.52</v>
      </c>
      <c r="P1484" t="n">
        <v>409.48</v>
      </c>
      <c r="Q1484" t="n">
        <v>452.58</v>
      </c>
      <c r="R1484" t="n">
        <v>77.97</v>
      </c>
      <c r="S1484" t="n">
        <v>57.64</v>
      </c>
      <c r="T1484" t="n">
        <v>8034.1</v>
      </c>
      <c r="U1484" t="n">
        <v>0.74</v>
      </c>
      <c r="V1484" t="n">
        <v>0.88</v>
      </c>
      <c r="W1484" t="n">
        <v>6.82</v>
      </c>
      <c r="X1484" t="n">
        <v>0.48</v>
      </c>
      <c r="Y1484" t="n">
        <v>1</v>
      </c>
      <c r="Z1484" t="n">
        <v>10</v>
      </c>
    </row>
    <row r="1485">
      <c r="A1485" t="n">
        <v>70</v>
      </c>
      <c r="B1485" t="n">
        <v>135</v>
      </c>
      <c r="C1485" t="inlineStr">
        <is>
          <t xml:space="preserve">CONCLUIDO	</t>
        </is>
      </c>
      <c r="D1485" t="n">
        <v>3.5867</v>
      </c>
      <c r="E1485" t="n">
        <v>27.88</v>
      </c>
      <c r="F1485" t="n">
        <v>24.17</v>
      </c>
      <c r="G1485" t="n">
        <v>85.3</v>
      </c>
      <c r="H1485" t="n">
        <v>1.11</v>
      </c>
      <c r="I1485" t="n">
        <v>17</v>
      </c>
      <c r="J1485" t="n">
        <v>297.83</v>
      </c>
      <c r="K1485" t="n">
        <v>59.89</v>
      </c>
      <c r="L1485" t="n">
        <v>18.5</v>
      </c>
      <c r="M1485" t="n">
        <v>15</v>
      </c>
      <c r="N1485" t="n">
        <v>84.45</v>
      </c>
      <c r="O1485" t="n">
        <v>36966.84</v>
      </c>
      <c r="P1485" t="n">
        <v>409.17</v>
      </c>
      <c r="Q1485" t="n">
        <v>452.56</v>
      </c>
      <c r="R1485" t="n">
        <v>76.88</v>
      </c>
      <c r="S1485" t="n">
        <v>57.64</v>
      </c>
      <c r="T1485" t="n">
        <v>7493.39</v>
      </c>
      <c r="U1485" t="n">
        <v>0.75</v>
      </c>
      <c r="V1485" t="n">
        <v>0.88</v>
      </c>
      <c r="W1485" t="n">
        <v>6.82</v>
      </c>
      <c r="X1485" t="n">
        <v>0.44</v>
      </c>
      <c r="Y1485" t="n">
        <v>1</v>
      </c>
      <c r="Z1485" t="n">
        <v>10</v>
      </c>
    </row>
    <row r="1486">
      <c r="A1486" t="n">
        <v>71</v>
      </c>
      <c r="B1486" t="n">
        <v>135</v>
      </c>
      <c r="C1486" t="inlineStr">
        <is>
          <t xml:space="preserve">CONCLUIDO	</t>
        </is>
      </c>
      <c r="D1486" t="n">
        <v>3.5859</v>
      </c>
      <c r="E1486" t="n">
        <v>27.89</v>
      </c>
      <c r="F1486" t="n">
        <v>24.17</v>
      </c>
      <c r="G1486" t="n">
        <v>85.31999999999999</v>
      </c>
      <c r="H1486" t="n">
        <v>1.12</v>
      </c>
      <c r="I1486" t="n">
        <v>17</v>
      </c>
      <c r="J1486" t="n">
        <v>298.35</v>
      </c>
      <c r="K1486" t="n">
        <v>59.89</v>
      </c>
      <c r="L1486" t="n">
        <v>18.75</v>
      </c>
      <c r="M1486" t="n">
        <v>15</v>
      </c>
      <c r="N1486" t="n">
        <v>84.72</v>
      </c>
      <c r="O1486" t="n">
        <v>37031.27</v>
      </c>
      <c r="P1486" t="n">
        <v>409.5</v>
      </c>
      <c r="Q1486" t="n">
        <v>452.6</v>
      </c>
      <c r="R1486" t="n">
        <v>77.03</v>
      </c>
      <c r="S1486" t="n">
        <v>57.64</v>
      </c>
      <c r="T1486" t="n">
        <v>7569.84</v>
      </c>
      <c r="U1486" t="n">
        <v>0.75</v>
      </c>
      <c r="V1486" t="n">
        <v>0.88</v>
      </c>
      <c r="W1486" t="n">
        <v>6.82</v>
      </c>
      <c r="X1486" t="n">
        <v>0.45</v>
      </c>
      <c r="Y1486" t="n">
        <v>1</v>
      </c>
      <c r="Z1486" t="n">
        <v>10</v>
      </c>
    </row>
    <row r="1487">
      <c r="A1487" t="n">
        <v>72</v>
      </c>
      <c r="B1487" t="n">
        <v>135</v>
      </c>
      <c r="C1487" t="inlineStr">
        <is>
          <t xml:space="preserve">CONCLUIDO	</t>
        </is>
      </c>
      <c r="D1487" t="n">
        <v>3.5867</v>
      </c>
      <c r="E1487" t="n">
        <v>27.88</v>
      </c>
      <c r="F1487" t="n">
        <v>24.17</v>
      </c>
      <c r="G1487" t="n">
        <v>85.3</v>
      </c>
      <c r="H1487" t="n">
        <v>1.13</v>
      </c>
      <c r="I1487" t="n">
        <v>17</v>
      </c>
      <c r="J1487" t="n">
        <v>298.88</v>
      </c>
      <c r="K1487" t="n">
        <v>59.89</v>
      </c>
      <c r="L1487" t="n">
        <v>19</v>
      </c>
      <c r="M1487" t="n">
        <v>15</v>
      </c>
      <c r="N1487" t="n">
        <v>84.98999999999999</v>
      </c>
      <c r="O1487" t="n">
        <v>37095.82</v>
      </c>
      <c r="P1487" t="n">
        <v>409.75</v>
      </c>
      <c r="Q1487" t="n">
        <v>452.63</v>
      </c>
      <c r="R1487" t="n">
        <v>76.68000000000001</v>
      </c>
      <c r="S1487" t="n">
        <v>57.64</v>
      </c>
      <c r="T1487" t="n">
        <v>7390.69</v>
      </c>
      <c r="U1487" t="n">
        <v>0.75</v>
      </c>
      <c r="V1487" t="n">
        <v>0.88</v>
      </c>
      <c r="W1487" t="n">
        <v>6.82</v>
      </c>
      <c r="X1487" t="n">
        <v>0.44</v>
      </c>
      <c r="Y1487" t="n">
        <v>1</v>
      </c>
      <c r="Z1487" t="n">
        <v>10</v>
      </c>
    </row>
    <row r="1488">
      <c r="A1488" t="n">
        <v>73</v>
      </c>
      <c r="B1488" t="n">
        <v>135</v>
      </c>
      <c r="C1488" t="inlineStr">
        <is>
          <t xml:space="preserve">CONCLUIDO	</t>
        </is>
      </c>
      <c r="D1488" t="n">
        <v>3.5834</v>
      </c>
      <c r="E1488" t="n">
        <v>27.91</v>
      </c>
      <c r="F1488" t="n">
        <v>24.19</v>
      </c>
      <c r="G1488" t="n">
        <v>85.39</v>
      </c>
      <c r="H1488" t="n">
        <v>1.15</v>
      </c>
      <c r="I1488" t="n">
        <v>17</v>
      </c>
      <c r="J1488" t="n">
        <v>299.4</v>
      </c>
      <c r="K1488" t="n">
        <v>59.89</v>
      </c>
      <c r="L1488" t="n">
        <v>19.25</v>
      </c>
      <c r="M1488" t="n">
        <v>15</v>
      </c>
      <c r="N1488" t="n">
        <v>85.27</v>
      </c>
      <c r="O1488" t="n">
        <v>37160.49</v>
      </c>
      <c r="P1488" t="n">
        <v>409.99</v>
      </c>
      <c r="Q1488" t="n">
        <v>452.58</v>
      </c>
      <c r="R1488" t="n">
        <v>77.51000000000001</v>
      </c>
      <c r="S1488" t="n">
        <v>57.64</v>
      </c>
      <c r="T1488" t="n">
        <v>7805.71</v>
      </c>
      <c r="U1488" t="n">
        <v>0.74</v>
      </c>
      <c r="V1488" t="n">
        <v>0.88</v>
      </c>
      <c r="W1488" t="n">
        <v>6.83</v>
      </c>
      <c r="X1488" t="n">
        <v>0.47</v>
      </c>
      <c r="Y1488" t="n">
        <v>1</v>
      </c>
      <c r="Z1488" t="n">
        <v>10</v>
      </c>
    </row>
    <row r="1489">
      <c r="A1489" t="n">
        <v>74</v>
      </c>
      <c r="B1489" t="n">
        <v>135</v>
      </c>
      <c r="C1489" t="inlineStr">
        <is>
          <t xml:space="preserve">CONCLUIDO	</t>
        </is>
      </c>
      <c r="D1489" t="n">
        <v>3.5838</v>
      </c>
      <c r="E1489" t="n">
        <v>27.9</v>
      </c>
      <c r="F1489" t="n">
        <v>24.19</v>
      </c>
      <c r="G1489" t="n">
        <v>85.38</v>
      </c>
      <c r="H1489" t="n">
        <v>1.16</v>
      </c>
      <c r="I1489" t="n">
        <v>17</v>
      </c>
      <c r="J1489" t="n">
        <v>299.93</v>
      </c>
      <c r="K1489" t="n">
        <v>59.89</v>
      </c>
      <c r="L1489" t="n">
        <v>19.5</v>
      </c>
      <c r="M1489" t="n">
        <v>15</v>
      </c>
      <c r="N1489" t="n">
        <v>85.54000000000001</v>
      </c>
      <c r="O1489" t="n">
        <v>37225.39</v>
      </c>
      <c r="P1489" t="n">
        <v>409.77</v>
      </c>
      <c r="Q1489" t="n">
        <v>452.64</v>
      </c>
      <c r="R1489" t="n">
        <v>77.63</v>
      </c>
      <c r="S1489" t="n">
        <v>57.64</v>
      </c>
      <c r="T1489" t="n">
        <v>7870.26</v>
      </c>
      <c r="U1489" t="n">
        <v>0.74</v>
      </c>
      <c r="V1489" t="n">
        <v>0.88</v>
      </c>
      <c r="W1489" t="n">
        <v>6.82</v>
      </c>
      <c r="X1489" t="n">
        <v>0.47</v>
      </c>
      <c r="Y1489" t="n">
        <v>1</v>
      </c>
      <c r="Z1489" t="n">
        <v>10</v>
      </c>
    </row>
    <row r="1490">
      <c r="A1490" t="n">
        <v>75</v>
      </c>
      <c r="B1490" t="n">
        <v>135</v>
      </c>
      <c r="C1490" t="inlineStr">
        <is>
          <t xml:space="preserve">CONCLUIDO	</t>
        </is>
      </c>
      <c r="D1490" t="n">
        <v>3.5951</v>
      </c>
      <c r="E1490" t="n">
        <v>27.82</v>
      </c>
      <c r="F1490" t="n">
        <v>24.15</v>
      </c>
      <c r="G1490" t="n">
        <v>90.58</v>
      </c>
      <c r="H1490" t="n">
        <v>1.17</v>
      </c>
      <c r="I1490" t="n">
        <v>16</v>
      </c>
      <c r="J1490" t="n">
        <v>300.45</v>
      </c>
      <c r="K1490" t="n">
        <v>59.89</v>
      </c>
      <c r="L1490" t="n">
        <v>19.75</v>
      </c>
      <c r="M1490" t="n">
        <v>14</v>
      </c>
      <c r="N1490" t="n">
        <v>85.81999999999999</v>
      </c>
      <c r="O1490" t="n">
        <v>37290.29</v>
      </c>
      <c r="P1490" t="n">
        <v>409.14</v>
      </c>
      <c r="Q1490" t="n">
        <v>452.57</v>
      </c>
      <c r="R1490" t="n">
        <v>76.20999999999999</v>
      </c>
      <c r="S1490" t="n">
        <v>57.64</v>
      </c>
      <c r="T1490" t="n">
        <v>7162.99</v>
      </c>
      <c r="U1490" t="n">
        <v>0.76</v>
      </c>
      <c r="V1490" t="n">
        <v>0.88</v>
      </c>
      <c r="W1490" t="n">
        <v>6.82</v>
      </c>
      <c r="X1490" t="n">
        <v>0.43</v>
      </c>
      <c r="Y1490" t="n">
        <v>1</v>
      </c>
      <c r="Z1490" t="n">
        <v>10</v>
      </c>
    </row>
    <row r="1491">
      <c r="A1491" t="n">
        <v>76</v>
      </c>
      <c r="B1491" t="n">
        <v>135</v>
      </c>
      <c r="C1491" t="inlineStr">
        <is>
          <t xml:space="preserve">CONCLUIDO	</t>
        </is>
      </c>
      <c r="D1491" t="n">
        <v>3.5958</v>
      </c>
      <c r="E1491" t="n">
        <v>27.81</v>
      </c>
      <c r="F1491" t="n">
        <v>24.15</v>
      </c>
      <c r="G1491" t="n">
        <v>90.56</v>
      </c>
      <c r="H1491" t="n">
        <v>1.18</v>
      </c>
      <c r="I1491" t="n">
        <v>16</v>
      </c>
      <c r="J1491" t="n">
        <v>300.98</v>
      </c>
      <c r="K1491" t="n">
        <v>59.89</v>
      </c>
      <c r="L1491" t="n">
        <v>20</v>
      </c>
      <c r="M1491" t="n">
        <v>14</v>
      </c>
      <c r="N1491" t="n">
        <v>86.09</v>
      </c>
      <c r="O1491" t="n">
        <v>37355.31</v>
      </c>
      <c r="P1491" t="n">
        <v>409.24</v>
      </c>
      <c r="Q1491" t="n">
        <v>452.58</v>
      </c>
      <c r="R1491" t="n">
        <v>76.19</v>
      </c>
      <c r="S1491" t="n">
        <v>57.64</v>
      </c>
      <c r="T1491" t="n">
        <v>7151.17</v>
      </c>
      <c r="U1491" t="n">
        <v>0.76</v>
      </c>
      <c r="V1491" t="n">
        <v>0.88</v>
      </c>
      <c r="W1491" t="n">
        <v>6.82</v>
      </c>
      <c r="X1491" t="n">
        <v>0.42</v>
      </c>
      <c r="Y1491" t="n">
        <v>1</v>
      </c>
      <c r="Z1491" t="n">
        <v>10</v>
      </c>
    </row>
    <row r="1492">
      <c r="A1492" t="n">
        <v>77</v>
      </c>
      <c r="B1492" t="n">
        <v>135</v>
      </c>
      <c r="C1492" t="inlineStr">
        <is>
          <t xml:space="preserve">CONCLUIDO	</t>
        </is>
      </c>
      <c r="D1492" t="n">
        <v>3.595</v>
      </c>
      <c r="E1492" t="n">
        <v>27.82</v>
      </c>
      <c r="F1492" t="n">
        <v>24.15</v>
      </c>
      <c r="G1492" t="n">
        <v>90.58</v>
      </c>
      <c r="H1492" t="n">
        <v>1.2</v>
      </c>
      <c r="I1492" t="n">
        <v>16</v>
      </c>
      <c r="J1492" t="n">
        <v>301.51</v>
      </c>
      <c r="K1492" t="n">
        <v>59.89</v>
      </c>
      <c r="L1492" t="n">
        <v>20.25</v>
      </c>
      <c r="M1492" t="n">
        <v>14</v>
      </c>
      <c r="N1492" t="n">
        <v>86.37</v>
      </c>
      <c r="O1492" t="n">
        <v>37420.44</v>
      </c>
      <c r="P1492" t="n">
        <v>409.32</v>
      </c>
      <c r="Q1492" t="n">
        <v>452.61</v>
      </c>
      <c r="R1492" t="n">
        <v>76.3</v>
      </c>
      <c r="S1492" t="n">
        <v>57.64</v>
      </c>
      <c r="T1492" t="n">
        <v>7207.79</v>
      </c>
      <c r="U1492" t="n">
        <v>0.76</v>
      </c>
      <c r="V1492" t="n">
        <v>0.88</v>
      </c>
      <c r="W1492" t="n">
        <v>6.82</v>
      </c>
      <c r="X1492" t="n">
        <v>0.43</v>
      </c>
      <c r="Y1492" t="n">
        <v>1</v>
      </c>
      <c r="Z1492" t="n">
        <v>10</v>
      </c>
    </row>
    <row r="1493">
      <c r="A1493" t="n">
        <v>78</v>
      </c>
      <c r="B1493" t="n">
        <v>135</v>
      </c>
      <c r="C1493" t="inlineStr">
        <is>
          <t xml:space="preserve">CONCLUIDO	</t>
        </is>
      </c>
      <c r="D1493" t="n">
        <v>3.5943</v>
      </c>
      <c r="E1493" t="n">
        <v>27.82</v>
      </c>
      <c r="F1493" t="n">
        <v>24.16</v>
      </c>
      <c r="G1493" t="n">
        <v>90.59999999999999</v>
      </c>
      <c r="H1493" t="n">
        <v>1.21</v>
      </c>
      <c r="I1493" t="n">
        <v>16</v>
      </c>
      <c r="J1493" t="n">
        <v>302.04</v>
      </c>
      <c r="K1493" t="n">
        <v>59.89</v>
      </c>
      <c r="L1493" t="n">
        <v>20.5</v>
      </c>
      <c r="M1493" t="n">
        <v>14</v>
      </c>
      <c r="N1493" t="n">
        <v>86.65000000000001</v>
      </c>
      <c r="O1493" t="n">
        <v>37485.7</v>
      </c>
      <c r="P1493" t="n">
        <v>409.55</v>
      </c>
      <c r="Q1493" t="n">
        <v>452.58</v>
      </c>
      <c r="R1493" t="n">
        <v>76.59999999999999</v>
      </c>
      <c r="S1493" t="n">
        <v>57.64</v>
      </c>
      <c r="T1493" t="n">
        <v>7359.52</v>
      </c>
      <c r="U1493" t="n">
        <v>0.75</v>
      </c>
      <c r="V1493" t="n">
        <v>0.88</v>
      </c>
      <c r="W1493" t="n">
        <v>6.82</v>
      </c>
      <c r="X1493" t="n">
        <v>0.43</v>
      </c>
      <c r="Y1493" t="n">
        <v>1</v>
      </c>
      <c r="Z1493" t="n">
        <v>10</v>
      </c>
    </row>
    <row r="1494">
      <c r="A1494" t="n">
        <v>79</v>
      </c>
      <c r="B1494" t="n">
        <v>135</v>
      </c>
      <c r="C1494" t="inlineStr">
        <is>
          <t xml:space="preserve">CONCLUIDO	</t>
        </is>
      </c>
      <c r="D1494" t="n">
        <v>3.5939</v>
      </c>
      <c r="E1494" t="n">
        <v>27.83</v>
      </c>
      <c r="F1494" t="n">
        <v>24.16</v>
      </c>
      <c r="G1494" t="n">
        <v>90.61</v>
      </c>
      <c r="H1494" t="n">
        <v>1.22</v>
      </c>
      <c r="I1494" t="n">
        <v>16</v>
      </c>
      <c r="J1494" t="n">
        <v>302.57</v>
      </c>
      <c r="K1494" t="n">
        <v>59.89</v>
      </c>
      <c r="L1494" t="n">
        <v>20.75</v>
      </c>
      <c r="M1494" t="n">
        <v>14</v>
      </c>
      <c r="N1494" t="n">
        <v>86.93000000000001</v>
      </c>
      <c r="O1494" t="n">
        <v>37551.07</v>
      </c>
      <c r="P1494" t="n">
        <v>409.25</v>
      </c>
      <c r="Q1494" t="n">
        <v>452.59</v>
      </c>
      <c r="R1494" t="n">
        <v>76.54000000000001</v>
      </c>
      <c r="S1494" t="n">
        <v>57.64</v>
      </c>
      <c r="T1494" t="n">
        <v>7330.15</v>
      </c>
      <c r="U1494" t="n">
        <v>0.75</v>
      </c>
      <c r="V1494" t="n">
        <v>0.88</v>
      </c>
      <c r="W1494" t="n">
        <v>6.82</v>
      </c>
      <c r="X1494" t="n">
        <v>0.44</v>
      </c>
      <c r="Y1494" t="n">
        <v>1</v>
      </c>
      <c r="Z1494" t="n">
        <v>10</v>
      </c>
    </row>
    <row r="1495">
      <c r="A1495" t="n">
        <v>80</v>
      </c>
      <c r="B1495" t="n">
        <v>135</v>
      </c>
      <c r="C1495" t="inlineStr">
        <is>
          <t xml:space="preserve">CONCLUIDO	</t>
        </is>
      </c>
      <c r="D1495" t="n">
        <v>3.6049</v>
      </c>
      <c r="E1495" t="n">
        <v>27.74</v>
      </c>
      <c r="F1495" t="n">
        <v>24.13</v>
      </c>
      <c r="G1495" t="n">
        <v>96.51000000000001</v>
      </c>
      <c r="H1495" t="n">
        <v>1.23</v>
      </c>
      <c r="I1495" t="n">
        <v>15</v>
      </c>
      <c r="J1495" t="n">
        <v>303.1</v>
      </c>
      <c r="K1495" t="n">
        <v>59.89</v>
      </c>
      <c r="L1495" t="n">
        <v>21</v>
      </c>
      <c r="M1495" t="n">
        <v>13</v>
      </c>
      <c r="N1495" t="n">
        <v>87.20999999999999</v>
      </c>
      <c r="O1495" t="n">
        <v>37616.56</v>
      </c>
      <c r="P1495" t="n">
        <v>408.54</v>
      </c>
      <c r="Q1495" t="n">
        <v>452.62</v>
      </c>
      <c r="R1495" t="n">
        <v>75.58</v>
      </c>
      <c r="S1495" t="n">
        <v>57.64</v>
      </c>
      <c r="T1495" t="n">
        <v>6854.67</v>
      </c>
      <c r="U1495" t="n">
        <v>0.76</v>
      </c>
      <c r="V1495" t="n">
        <v>0.88</v>
      </c>
      <c r="W1495" t="n">
        <v>6.82</v>
      </c>
      <c r="X1495" t="n">
        <v>0.4</v>
      </c>
      <c r="Y1495" t="n">
        <v>1</v>
      </c>
      <c r="Z1495" t="n">
        <v>10</v>
      </c>
    </row>
    <row r="1496">
      <c r="A1496" t="n">
        <v>81</v>
      </c>
      <c r="B1496" t="n">
        <v>135</v>
      </c>
      <c r="C1496" t="inlineStr">
        <is>
          <t xml:space="preserve">CONCLUIDO	</t>
        </is>
      </c>
      <c r="D1496" t="n">
        <v>3.6068</v>
      </c>
      <c r="E1496" t="n">
        <v>27.73</v>
      </c>
      <c r="F1496" t="n">
        <v>24.11</v>
      </c>
      <c r="G1496" t="n">
        <v>96.45999999999999</v>
      </c>
      <c r="H1496" t="n">
        <v>1.25</v>
      </c>
      <c r="I1496" t="n">
        <v>15</v>
      </c>
      <c r="J1496" t="n">
        <v>303.63</v>
      </c>
      <c r="K1496" t="n">
        <v>59.89</v>
      </c>
      <c r="L1496" t="n">
        <v>21.25</v>
      </c>
      <c r="M1496" t="n">
        <v>13</v>
      </c>
      <c r="N1496" t="n">
        <v>87.48999999999999</v>
      </c>
      <c r="O1496" t="n">
        <v>37682.17</v>
      </c>
      <c r="P1496" t="n">
        <v>408.42</v>
      </c>
      <c r="Q1496" t="n">
        <v>452.58</v>
      </c>
      <c r="R1496" t="n">
        <v>74.95</v>
      </c>
      <c r="S1496" t="n">
        <v>57.64</v>
      </c>
      <c r="T1496" t="n">
        <v>6536.1</v>
      </c>
      <c r="U1496" t="n">
        <v>0.77</v>
      </c>
      <c r="V1496" t="n">
        <v>0.88</v>
      </c>
      <c r="W1496" t="n">
        <v>6.82</v>
      </c>
      <c r="X1496" t="n">
        <v>0.39</v>
      </c>
      <c r="Y1496" t="n">
        <v>1</v>
      </c>
      <c r="Z1496" t="n">
        <v>10</v>
      </c>
    </row>
    <row r="1497">
      <c r="A1497" t="n">
        <v>82</v>
      </c>
      <c r="B1497" t="n">
        <v>135</v>
      </c>
      <c r="C1497" t="inlineStr">
        <is>
          <t xml:space="preserve">CONCLUIDO	</t>
        </is>
      </c>
      <c r="D1497" t="n">
        <v>3.6036</v>
      </c>
      <c r="E1497" t="n">
        <v>27.75</v>
      </c>
      <c r="F1497" t="n">
        <v>24.14</v>
      </c>
      <c r="G1497" t="n">
        <v>96.55</v>
      </c>
      <c r="H1497" t="n">
        <v>1.26</v>
      </c>
      <c r="I1497" t="n">
        <v>15</v>
      </c>
      <c r="J1497" t="n">
        <v>304.16</v>
      </c>
      <c r="K1497" t="n">
        <v>59.89</v>
      </c>
      <c r="L1497" t="n">
        <v>21.5</v>
      </c>
      <c r="M1497" t="n">
        <v>13</v>
      </c>
      <c r="N1497" t="n">
        <v>87.78</v>
      </c>
      <c r="O1497" t="n">
        <v>37747.91</v>
      </c>
      <c r="P1497" t="n">
        <v>408.85</v>
      </c>
      <c r="Q1497" t="n">
        <v>452.64</v>
      </c>
      <c r="R1497" t="n">
        <v>75.77</v>
      </c>
      <c r="S1497" t="n">
        <v>57.64</v>
      </c>
      <c r="T1497" t="n">
        <v>6946.09</v>
      </c>
      <c r="U1497" t="n">
        <v>0.76</v>
      </c>
      <c r="V1497" t="n">
        <v>0.88</v>
      </c>
      <c r="W1497" t="n">
        <v>6.82</v>
      </c>
      <c r="X1497" t="n">
        <v>0.41</v>
      </c>
      <c r="Y1497" t="n">
        <v>1</v>
      </c>
      <c r="Z1497" t="n">
        <v>10</v>
      </c>
    </row>
    <row r="1498">
      <c r="A1498" t="n">
        <v>83</v>
      </c>
      <c r="B1498" t="n">
        <v>135</v>
      </c>
      <c r="C1498" t="inlineStr">
        <is>
          <t xml:space="preserve">CONCLUIDO	</t>
        </is>
      </c>
      <c r="D1498" t="n">
        <v>3.6058</v>
      </c>
      <c r="E1498" t="n">
        <v>27.73</v>
      </c>
      <c r="F1498" t="n">
        <v>24.12</v>
      </c>
      <c r="G1498" t="n">
        <v>96.48999999999999</v>
      </c>
      <c r="H1498" t="n">
        <v>1.27</v>
      </c>
      <c r="I1498" t="n">
        <v>15</v>
      </c>
      <c r="J1498" t="n">
        <v>304.7</v>
      </c>
      <c r="K1498" t="n">
        <v>59.89</v>
      </c>
      <c r="L1498" t="n">
        <v>21.75</v>
      </c>
      <c r="M1498" t="n">
        <v>13</v>
      </c>
      <c r="N1498" t="n">
        <v>88.06</v>
      </c>
      <c r="O1498" t="n">
        <v>37813.76</v>
      </c>
      <c r="P1498" t="n">
        <v>408.66</v>
      </c>
      <c r="Q1498" t="n">
        <v>452.56</v>
      </c>
      <c r="R1498" t="n">
        <v>75.25</v>
      </c>
      <c r="S1498" t="n">
        <v>57.64</v>
      </c>
      <c r="T1498" t="n">
        <v>6690.2</v>
      </c>
      <c r="U1498" t="n">
        <v>0.77</v>
      </c>
      <c r="V1498" t="n">
        <v>0.88</v>
      </c>
      <c r="W1498" t="n">
        <v>6.82</v>
      </c>
      <c r="X1498" t="n">
        <v>0.4</v>
      </c>
      <c r="Y1498" t="n">
        <v>1</v>
      </c>
      <c r="Z1498" t="n">
        <v>10</v>
      </c>
    </row>
    <row r="1499">
      <c r="A1499" t="n">
        <v>84</v>
      </c>
      <c r="B1499" t="n">
        <v>135</v>
      </c>
      <c r="C1499" t="inlineStr">
        <is>
          <t xml:space="preserve">CONCLUIDO	</t>
        </is>
      </c>
      <c r="D1499" t="n">
        <v>3.6047</v>
      </c>
      <c r="E1499" t="n">
        <v>27.74</v>
      </c>
      <c r="F1499" t="n">
        <v>24.13</v>
      </c>
      <c r="G1499" t="n">
        <v>96.52</v>
      </c>
      <c r="H1499" t="n">
        <v>1.28</v>
      </c>
      <c r="I1499" t="n">
        <v>15</v>
      </c>
      <c r="J1499" t="n">
        <v>305.23</v>
      </c>
      <c r="K1499" t="n">
        <v>59.89</v>
      </c>
      <c r="L1499" t="n">
        <v>22</v>
      </c>
      <c r="M1499" t="n">
        <v>13</v>
      </c>
      <c r="N1499" t="n">
        <v>88.34999999999999</v>
      </c>
      <c r="O1499" t="n">
        <v>37879.74</v>
      </c>
      <c r="P1499" t="n">
        <v>408.77</v>
      </c>
      <c r="Q1499" t="n">
        <v>452.57</v>
      </c>
      <c r="R1499" t="n">
        <v>75.36</v>
      </c>
      <c r="S1499" t="n">
        <v>57.64</v>
      </c>
      <c r="T1499" t="n">
        <v>6744.2</v>
      </c>
      <c r="U1499" t="n">
        <v>0.76</v>
      </c>
      <c r="V1499" t="n">
        <v>0.88</v>
      </c>
      <c r="W1499" t="n">
        <v>6.82</v>
      </c>
      <c r="X1499" t="n">
        <v>0.41</v>
      </c>
      <c r="Y1499" t="n">
        <v>1</v>
      </c>
      <c r="Z1499" t="n">
        <v>10</v>
      </c>
    </row>
    <row r="1500">
      <c r="A1500" t="n">
        <v>85</v>
      </c>
      <c r="B1500" t="n">
        <v>135</v>
      </c>
      <c r="C1500" t="inlineStr">
        <is>
          <t xml:space="preserve">CONCLUIDO	</t>
        </is>
      </c>
      <c r="D1500" t="n">
        <v>3.6066</v>
      </c>
      <c r="E1500" t="n">
        <v>27.73</v>
      </c>
      <c r="F1500" t="n">
        <v>24.12</v>
      </c>
      <c r="G1500" t="n">
        <v>96.45999999999999</v>
      </c>
      <c r="H1500" t="n">
        <v>1.3</v>
      </c>
      <c r="I1500" t="n">
        <v>15</v>
      </c>
      <c r="J1500" t="n">
        <v>305.77</v>
      </c>
      <c r="K1500" t="n">
        <v>59.89</v>
      </c>
      <c r="L1500" t="n">
        <v>22.25</v>
      </c>
      <c r="M1500" t="n">
        <v>13</v>
      </c>
      <c r="N1500" t="n">
        <v>88.63</v>
      </c>
      <c r="O1500" t="n">
        <v>37945.85</v>
      </c>
      <c r="P1500" t="n">
        <v>408.35</v>
      </c>
      <c r="Q1500" t="n">
        <v>452.58</v>
      </c>
      <c r="R1500" t="n">
        <v>75</v>
      </c>
      <c r="S1500" t="n">
        <v>57.64</v>
      </c>
      <c r="T1500" t="n">
        <v>6562.04</v>
      </c>
      <c r="U1500" t="n">
        <v>0.77</v>
      </c>
      <c r="V1500" t="n">
        <v>0.88</v>
      </c>
      <c r="W1500" t="n">
        <v>6.82</v>
      </c>
      <c r="X1500" t="n">
        <v>0.39</v>
      </c>
      <c r="Y1500" t="n">
        <v>1</v>
      </c>
      <c r="Z1500" t="n">
        <v>10</v>
      </c>
    </row>
    <row r="1501">
      <c r="A1501" t="n">
        <v>86</v>
      </c>
      <c r="B1501" t="n">
        <v>135</v>
      </c>
      <c r="C1501" t="inlineStr">
        <is>
          <t xml:space="preserve">CONCLUIDO	</t>
        </is>
      </c>
      <c r="D1501" t="n">
        <v>3.616</v>
      </c>
      <c r="E1501" t="n">
        <v>27.66</v>
      </c>
      <c r="F1501" t="n">
        <v>24.09</v>
      </c>
      <c r="G1501" t="n">
        <v>103.26</v>
      </c>
      <c r="H1501" t="n">
        <v>1.31</v>
      </c>
      <c r="I1501" t="n">
        <v>14</v>
      </c>
      <c r="J1501" t="n">
        <v>306.31</v>
      </c>
      <c r="K1501" t="n">
        <v>59.89</v>
      </c>
      <c r="L1501" t="n">
        <v>22.5</v>
      </c>
      <c r="M1501" t="n">
        <v>12</v>
      </c>
      <c r="N1501" t="n">
        <v>88.92</v>
      </c>
      <c r="O1501" t="n">
        <v>38012.07</v>
      </c>
      <c r="P1501" t="n">
        <v>407.98</v>
      </c>
      <c r="Q1501" t="n">
        <v>452.57</v>
      </c>
      <c r="R1501" t="n">
        <v>74.34999999999999</v>
      </c>
      <c r="S1501" t="n">
        <v>57.64</v>
      </c>
      <c r="T1501" t="n">
        <v>6242.37</v>
      </c>
      <c r="U1501" t="n">
        <v>0.78</v>
      </c>
      <c r="V1501" t="n">
        <v>0.88</v>
      </c>
      <c r="W1501" t="n">
        <v>6.82</v>
      </c>
      <c r="X1501" t="n">
        <v>0.37</v>
      </c>
      <c r="Y1501" t="n">
        <v>1</v>
      </c>
      <c r="Z1501" t="n">
        <v>10</v>
      </c>
    </row>
    <row r="1502">
      <c r="A1502" t="n">
        <v>87</v>
      </c>
      <c r="B1502" t="n">
        <v>135</v>
      </c>
      <c r="C1502" t="inlineStr">
        <is>
          <t xml:space="preserve">CONCLUIDO	</t>
        </is>
      </c>
      <c r="D1502" t="n">
        <v>3.6143</v>
      </c>
      <c r="E1502" t="n">
        <v>27.67</v>
      </c>
      <c r="F1502" t="n">
        <v>24.11</v>
      </c>
      <c r="G1502" t="n">
        <v>103.32</v>
      </c>
      <c r="H1502" t="n">
        <v>1.32</v>
      </c>
      <c r="I1502" t="n">
        <v>14</v>
      </c>
      <c r="J1502" t="n">
        <v>306.84</v>
      </c>
      <c r="K1502" t="n">
        <v>59.89</v>
      </c>
      <c r="L1502" t="n">
        <v>22.75</v>
      </c>
      <c r="M1502" t="n">
        <v>12</v>
      </c>
      <c r="N1502" t="n">
        <v>89.20999999999999</v>
      </c>
      <c r="O1502" t="n">
        <v>38078.42</v>
      </c>
      <c r="P1502" t="n">
        <v>408.84</v>
      </c>
      <c r="Q1502" t="n">
        <v>452.58</v>
      </c>
      <c r="R1502" t="n">
        <v>74.86</v>
      </c>
      <c r="S1502" t="n">
        <v>57.64</v>
      </c>
      <c r="T1502" t="n">
        <v>6499.18</v>
      </c>
      <c r="U1502" t="n">
        <v>0.77</v>
      </c>
      <c r="V1502" t="n">
        <v>0.88</v>
      </c>
      <c r="W1502" t="n">
        <v>6.82</v>
      </c>
      <c r="X1502" t="n">
        <v>0.38</v>
      </c>
      <c r="Y1502" t="n">
        <v>1</v>
      </c>
      <c r="Z1502" t="n">
        <v>10</v>
      </c>
    </row>
    <row r="1503">
      <c r="A1503" t="n">
        <v>88</v>
      </c>
      <c r="B1503" t="n">
        <v>135</v>
      </c>
      <c r="C1503" t="inlineStr">
        <is>
          <t xml:space="preserve">CONCLUIDO	</t>
        </is>
      </c>
      <c r="D1503" t="n">
        <v>3.6165</v>
      </c>
      <c r="E1503" t="n">
        <v>27.65</v>
      </c>
      <c r="F1503" t="n">
        <v>24.09</v>
      </c>
      <c r="G1503" t="n">
        <v>103.24</v>
      </c>
      <c r="H1503" t="n">
        <v>1.33</v>
      </c>
      <c r="I1503" t="n">
        <v>14</v>
      </c>
      <c r="J1503" t="n">
        <v>307.38</v>
      </c>
      <c r="K1503" t="n">
        <v>59.89</v>
      </c>
      <c r="L1503" t="n">
        <v>23</v>
      </c>
      <c r="M1503" t="n">
        <v>12</v>
      </c>
      <c r="N1503" t="n">
        <v>89.5</v>
      </c>
      <c r="O1503" t="n">
        <v>38144.9</v>
      </c>
      <c r="P1503" t="n">
        <v>408.49</v>
      </c>
      <c r="Q1503" t="n">
        <v>452.56</v>
      </c>
      <c r="R1503" t="n">
        <v>74.11</v>
      </c>
      <c r="S1503" t="n">
        <v>57.64</v>
      </c>
      <c r="T1503" t="n">
        <v>6122.91</v>
      </c>
      <c r="U1503" t="n">
        <v>0.78</v>
      </c>
      <c r="V1503" t="n">
        <v>0.88</v>
      </c>
      <c r="W1503" t="n">
        <v>6.82</v>
      </c>
      <c r="X1503" t="n">
        <v>0.37</v>
      </c>
      <c r="Y1503" t="n">
        <v>1</v>
      </c>
      <c r="Z1503" t="n">
        <v>10</v>
      </c>
    </row>
    <row r="1504">
      <c r="A1504" t="n">
        <v>89</v>
      </c>
      <c r="B1504" t="n">
        <v>135</v>
      </c>
      <c r="C1504" t="inlineStr">
        <is>
          <t xml:space="preserve">CONCLUIDO	</t>
        </is>
      </c>
      <c r="D1504" t="n">
        <v>3.6164</v>
      </c>
      <c r="E1504" t="n">
        <v>27.65</v>
      </c>
      <c r="F1504" t="n">
        <v>24.09</v>
      </c>
      <c r="G1504" t="n">
        <v>103.25</v>
      </c>
      <c r="H1504" t="n">
        <v>1.35</v>
      </c>
      <c r="I1504" t="n">
        <v>14</v>
      </c>
      <c r="J1504" t="n">
        <v>307.92</v>
      </c>
      <c r="K1504" t="n">
        <v>59.89</v>
      </c>
      <c r="L1504" t="n">
        <v>23.25</v>
      </c>
      <c r="M1504" t="n">
        <v>12</v>
      </c>
      <c r="N1504" t="n">
        <v>89.79000000000001</v>
      </c>
      <c r="O1504" t="n">
        <v>38211.5</v>
      </c>
      <c r="P1504" t="n">
        <v>408.55</v>
      </c>
      <c r="Q1504" t="n">
        <v>452.55</v>
      </c>
      <c r="R1504" t="n">
        <v>74.2</v>
      </c>
      <c r="S1504" t="n">
        <v>57.64</v>
      </c>
      <c r="T1504" t="n">
        <v>6168.36</v>
      </c>
      <c r="U1504" t="n">
        <v>0.78</v>
      </c>
      <c r="V1504" t="n">
        <v>0.88</v>
      </c>
      <c r="W1504" t="n">
        <v>6.82</v>
      </c>
      <c r="X1504" t="n">
        <v>0.37</v>
      </c>
      <c r="Y1504" t="n">
        <v>1</v>
      </c>
      <c r="Z1504" t="n">
        <v>10</v>
      </c>
    </row>
    <row r="1505">
      <c r="A1505" t="n">
        <v>90</v>
      </c>
      <c r="B1505" t="n">
        <v>135</v>
      </c>
      <c r="C1505" t="inlineStr">
        <is>
          <t xml:space="preserve">CONCLUIDO	</t>
        </is>
      </c>
      <c r="D1505" t="n">
        <v>3.6155</v>
      </c>
      <c r="E1505" t="n">
        <v>27.66</v>
      </c>
      <c r="F1505" t="n">
        <v>24.1</v>
      </c>
      <c r="G1505" t="n">
        <v>103.28</v>
      </c>
      <c r="H1505" t="n">
        <v>1.36</v>
      </c>
      <c r="I1505" t="n">
        <v>14</v>
      </c>
      <c r="J1505" t="n">
        <v>308.46</v>
      </c>
      <c r="K1505" t="n">
        <v>59.89</v>
      </c>
      <c r="L1505" t="n">
        <v>23.5</v>
      </c>
      <c r="M1505" t="n">
        <v>12</v>
      </c>
      <c r="N1505" t="n">
        <v>90.08</v>
      </c>
      <c r="O1505" t="n">
        <v>38278.23</v>
      </c>
      <c r="P1505" t="n">
        <v>408.47</v>
      </c>
      <c r="Q1505" t="n">
        <v>452.57</v>
      </c>
      <c r="R1505" t="n">
        <v>74.51000000000001</v>
      </c>
      <c r="S1505" t="n">
        <v>57.64</v>
      </c>
      <c r="T1505" t="n">
        <v>6321.99</v>
      </c>
      <c r="U1505" t="n">
        <v>0.77</v>
      </c>
      <c r="V1505" t="n">
        <v>0.88</v>
      </c>
      <c r="W1505" t="n">
        <v>6.82</v>
      </c>
      <c r="X1505" t="n">
        <v>0.37</v>
      </c>
      <c r="Y1505" t="n">
        <v>1</v>
      </c>
      <c r="Z1505" t="n">
        <v>10</v>
      </c>
    </row>
    <row r="1506">
      <c r="A1506" t="n">
        <v>91</v>
      </c>
      <c r="B1506" t="n">
        <v>135</v>
      </c>
      <c r="C1506" t="inlineStr">
        <is>
          <t xml:space="preserve">CONCLUIDO	</t>
        </is>
      </c>
      <c r="D1506" t="n">
        <v>3.6159</v>
      </c>
      <c r="E1506" t="n">
        <v>27.66</v>
      </c>
      <c r="F1506" t="n">
        <v>24.09</v>
      </c>
      <c r="G1506" t="n">
        <v>103.26</v>
      </c>
      <c r="H1506" t="n">
        <v>1.37</v>
      </c>
      <c r="I1506" t="n">
        <v>14</v>
      </c>
      <c r="J1506" t="n">
        <v>309.01</v>
      </c>
      <c r="K1506" t="n">
        <v>59.89</v>
      </c>
      <c r="L1506" t="n">
        <v>23.75</v>
      </c>
      <c r="M1506" t="n">
        <v>12</v>
      </c>
      <c r="N1506" t="n">
        <v>90.37</v>
      </c>
      <c r="O1506" t="n">
        <v>38345.09</v>
      </c>
      <c r="P1506" t="n">
        <v>408.27</v>
      </c>
      <c r="Q1506" t="n">
        <v>452.55</v>
      </c>
      <c r="R1506" t="n">
        <v>74.09</v>
      </c>
      <c r="S1506" t="n">
        <v>57.64</v>
      </c>
      <c r="T1506" t="n">
        <v>6114.92</v>
      </c>
      <c r="U1506" t="n">
        <v>0.78</v>
      </c>
      <c r="V1506" t="n">
        <v>0.88</v>
      </c>
      <c r="W1506" t="n">
        <v>6.83</v>
      </c>
      <c r="X1506" t="n">
        <v>0.37</v>
      </c>
      <c r="Y1506" t="n">
        <v>1</v>
      </c>
      <c r="Z1506" t="n">
        <v>10</v>
      </c>
    </row>
    <row r="1507">
      <c r="A1507" t="n">
        <v>92</v>
      </c>
      <c r="B1507" t="n">
        <v>135</v>
      </c>
      <c r="C1507" t="inlineStr">
        <is>
          <t xml:space="preserve">CONCLUIDO	</t>
        </is>
      </c>
      <c r="D1507" t="n">
        <v>3.6148</v>
      </c>
      <c r="E1507" t="n">
        <v>27.66</v>
      </c>
      <c r="F1507" t="n">
        <v>24.1</v>
      </c>
      <c r="G1507" t="n">
        <v>103.3</v>
      </c>
      <c r="H1507" t="n">
        <v>1.38</v>
      </c>
      <c r="I1507" t="n">
        <v>14</v>
      </c>
      <c r="J1507" t="n">
        <v>309.55</v>
      </c>
      <c r="K1507" t="n">
        <v>59.89</v>
      </c>
      <c r="L1507" t="n">
        <v>24</v>
      </c>
      <c r="M1507" t="n">
        <v>12</v>
      </c>
      <c r="N1507" t="n">
        <v>90.66</v>
      </c>
      <c r="O1507" t="n">
        <v>38412.07</v>
      </c>
      <c r="P1507" t="n">
        <v>407.83</v>
      </c>
      <c r="Q1507" t="n">
        <v>452.56</v>
      </c>
      <c r="R1507" t="n">
        <v>74.56</v>
      </c>
      <c r="S1507" t="n">
        <v>57.64</v>
      </c>
      <c r="T1507" t="n">
        <v>6348.32</v>
      </c>
      <c r="U1507" t="n">
        <v>0.77</v>
      </c>
      <c r="V1507" t="n">
        <v>0.88</v>
      </c>
      <c r="W1507" t="n">
        <v>6.82</v>
      </c>
      <c r="X1507" t="n">
        <v>0.38</v>
      </c>
      <c r="Y1507" t="n">
        <v>1</v>
      </c>
      <c r="Z1507" t="n">
        <v>10</v>
      </c>
    </row>
    <row r="1508">
      <c r="A1508" t="n">
        <v>93</v>
      </c>
      <c r="B1508" t="n">
        <v>135</v>
      </c>
      <c r="C1508" t="inlineStr">
        <is>
          <t xml:space="preserve">CONCLUIDO	</t>
        </is>
      </c>
      <c r="D1508" t="n">
        <v>3.6262</v>
      </c>
      <c r="E1508" t="n">
        <v>27.58</v>
      </c>
      <c r="F1508" t="n">
        <v>24.07</v>
      </c>
      <c r="G1508" t="n">
        <v>111.08</v>
      </c>
      <c r="H1508" t="n">
        <v>1.39</v>
      </c>
      <c r="I1508" t="n">
        <v>13</v>
      </c>
      <c r="J1508" t="n">
        <v>310.09</v>
      </c>
      <c r="K1508" t="n">
        <v>59.89</v>
      </c>
      <c r="L1508" t="n">
        <v>24.25</v>
      </c>
      <c r="M1508" t="n">
        <v>11</v>
      </c>
      <c r="N1508" t="n">
        <v>90.95999999999999</v>
      </c>
      <c r="O1508" t="n">
        <v>38479.19</v>
      </c>
      <c r="P1508" t="n">
        <v>406.67</v>
      </c>
      <c r="Q1508" t="n">
        <v>452.55</v>
      </c>
      <c r="R1508" t="n">
        <v>73.58</v>
      </c>
      <c r="S1508" t="n">
        <v>57.64</v>
      </c>
      <c r="T1508" t="n">
        <v>5862.51</v>
      </c>
      <c r="U1508" t="n">
        <v>0.78</v>
      </c>
      <c r="V1508" t="n">
        <v>0.88</v>
      </c>
      <c r="W1508" t="n">
        <v>6.81</v>
      </c>
      <c r="X1508" t="n">
        <v>0.34</v>
      </c>
      <c r="Y1508" t="n">
        <v>1</v>
      </c>
      <c r="Z1508" t="n">
        <v>10</v>
      </c>
    </row>
    <row r="1509">
      <c r="A1509" t="n">
        <v>94</v>
      </c>
      <c r="B1509" t="n">
        <v>135</v>
      </c>
      <c r="C1509" t="inlineStr">
        <is>
          <t xml:space="preserve">CONCLUIDO	</t>
        </is>
      </c>
      <c r="D1509" t="n">
        <v>3.6245</v>
      </c>
      <c r="E1509" t="n">
        <v>27.59</v>
      </c>
      <c r="F1509" t="n">
        <v>24.08</v>
      </c>
      <c r="G1509" t="n">
        <v>111.14</v>
      </c>
      <c r="H1509" t="n">
        <v>1.41</v>
      </c>
      <c r="I1509" t="n">
        <v>13</v>
      </c>
      <c r="J1509" t="n">
        <v>310.64</v>
      </c>
      <c r="K1509" t="n">
        <v>59.89</v>
      </c>
      <c r="L1509" t="n">
        <v>24.5</v>
      </c>
      <c r="M1509" t="n">
        <v>11</v>
      </c>
      <c r="N1509" t="n">
        <v>91.25</v>
      </c>
      <c r="O1509" t="n">
        <v>38546.43</v>
      </c>
      <c r="P1509" t="n">
        <v>407.65</v>
      </c>
      <c r="Q1509" t="n">
        <v>452.59</v>
      </c>
      <c r="R1509" t="n">
        <v>74.06</v>
      </c>
      <c r="S1509" t="n">
        <v>57.64</v>
      </c>
      <c r="T1509" t="n">
        <v>6103.22</v>
      </c>
      <c r="U1509" t="n">
        <v>0.78</v>
      </c>
      <c r="V1509" t="n">
        <v>0.88</v>
      </c>
      <c r="W1509" t="n">
        <v>6.81</v>
      </c>
      <c r="X1509" t="n">
        <v>0.35</v>
      </c>
      <c r="Y1509" t="n">
        <v>1</v>
      </c>
      <c r="Z1509" t="n">
        <v>10</v>
      </c>
    </row>
    <row r="1510">
      <c r="A1510" t="n">
        <v>95</v>
      </c>
      <c r="B1510" t="n">
        <v>135</v>
      </c>
      <c r="C1510" t="inlineStr">
        <is>
          <t xml:space="preserve">CONCLUIDO	</t>
        </is>
      </c>
      <c r="D1510" t="n">
        <v>3.6246</v>
      </c>
      <c r="E1510" t="n">
        <v>27.59</v>
      </c>
      <c r="F1510" t="n">
        <v>24.08</v>
      </c>
      <c r="G1510" t="n">
        <v>111.13</v>
      </c>
      <c r="H1510" t="n">
        <v>1.42</v>
      </c>
      <c r="I1510" t="n">
        <v>13</v>
      </c>
      <c r="J1510" t="n">
        <v>311.19</v>
      </c>
      <c r="K1510" t="n">
        <v>59.89</v>
      </c>
      <c r="L1510" t="n">
        <v>24.75</v>
      </c>
      <c r="M1510" t="n">
        <v>11</v>
      </c>
      <c r="N1510" t="n">
        <v>91.55</v>
      </c>
      <c r="O1510" t="n">
        <v>38613.8</v>
      </c>
      <c r="P1510" t="n">
        <v>408.22</v>
      </c>
      <c r="Q1510" t="n">
        <v>452.58</v>
      </c>
      <c r="R1510" t="n">
        <v>73.79000000000001</v>
      </c>
      <c r="S1510" t="n">
        <v>57.64</v>
      </c>
      <c r="T1510" t="n">
        <v>5967.41</v>
      </c>
      <c r="U1510" t="n">
        <v>0.78</v>
      </c>
      <c r="V1510" t="n">
        <v>0.88</v>
      </c>
      <c r="W1510" t="n">
        <v>6.82</v>
      </c>
      <c r="X1510" t="n">
        <v>0.35</v>
      </c>
      <c r="Y1510" t="n">
        <v>1</v>
      </c>
      <c r="Z1510" t="n">
        <v>10</v>
      </c>
    </row>
    <row r="1511">
      <c r="A1511" t="n">
        <v>96</v>
      </c>
      <c r="B1511" t="n">
        <v>135</v>
      </c>
      <c r="C1511" t="inlineStr">
        <is>
          <t xml:space="preserve">CONCLUIDO	</t>
        </is>
      </c>
      <c r="D1511" t="n">
        <v>3.6247</v>
      </c>
      <c r="E1511" t="n">
        <v>27.59</v>
      </c>
      <c r="F1511" t="n">
        <v>24.08</v>
      </c>
      <c r="G1511" t="n">
        <v>111.13</v>
      </c>
      <c r="H1511" t="n">
        <v>1.43</v>
      </c>
      <c r="I1511" t="n">
        <v>13</v>
      </c>
      <c r="J1511" t="n">
        <v>311.73</v>
      </c>
      <c r="K1511" t="n">
        <v>59.89</v>
      </c>
      <c r="L1511" t="n">
        <v>25</v>
      </c>
      <c r="M1511" t="n">
        <v>11</v>
      </c>
      <c r="N1511" t="n">
        <v>91.84999999999999</v>
      </c>
      <c r="O1511" t="n">
        <v>38681.31</v>
      </c>
      <c r="P1511" t="n">
        <v>408.62</v>
      </c>
      <c r="Q1511" t="n">
        <v>452.59</v>
      </c>
      <c r="R1511" t="n">
        <v>73.79000000000001</v>
      </c>
      <c r="S1511" t="n">
        <v>57.64</v>
      </c>
      <c r="T1511" t="n">
        <v>5966.57</v>
      </c>
      <c r="U1511" t="n">
        <v>0.78</v>
      </c>
      <c r="V1511" t="n">
        <v>0.88</v>
      </c>
      <c r="W1511" t="n">
        <v>6.82</v>
      </c>
      <c r="X1511" t="n">
        <v>0.35</v>
      </c>
      <c r="Y1511" t="n">
        <v>1</v>
      </c>
      <c r="Z1511" t="n">
        <v>10</v>
      </c>
    </row>
    <row r="1512">
      <c r="A1512" t="n">
        <v>97</v>
      </c>
      <c r="B1512" t="n">
        <v>135</v>
      </c>
      <c r="C1512" t="inlineStr">
        <is>
          <t xml:space="preserve">CONCLUIDO	</t>
        </is>
      </c>
      <c r="D1512" t="n">
        <v>3.6275</v>
      </c>
      <c r="E1512" t="n">
        <v>27.57</v>
      </c>
      <c r="F1512" t="n">
        <v>24.06</v>
      </c>
      <c r="G1512" t="n">
        <v>111.03</v>
      </c>
      <c r="H1512" t="n">
        <v>1.44</v>
      </c>
      <c r="I1512" t="n">
        <v>13</v>
      </c>
      <c r="J1512" t="n">
        <v>312.28</v>
      </c>
      <c r="K1512" t="n">
        <v>59.89</v>
      </c>
      <c r="L1512" t="n">
        <v>25.25</v>
      </c>
      <c r="M1512" t="n">
        <v>11</v>
      </c>
      <c r="N1512" t="n">
        <v>92.15000000000001</v>
      </c>
      <c r="O1512" t="n">
        <v>38749.07</v>
      </c>
      <c r="P1512" t="n">
        <v>408.67</v>
      </c>
      <c r="Q1512" t="n">
        <v>452.62</v>
      </c>
      <c r="R1512" t="n">
        <v>73.25</v>
      </c>
      <c r="S1512" t="n">
        <v>57.64</v>
      </c>
      <c r="T1512" t="n">
        <v>5698.41</v>
      </c>
      <c r="U1512" t="n">
        <v>0.79</v>
      </c>
      <c r="V1512" t="n">
        <v>0.88</v>
      </c>
      <c r="W1512" t="n">
        <v>6.81</v>
      </c>
      <c r="X1512" t="n">
        <v>0.33</v>
      </c>
      <c r="Y1512" t="n">
        <v>1</v>
      </c>
      <c r="Z1512" t="n">
        <v>10</v>
      </c>
    </row>
    <row r="1513">
      <c r="A1513" t="n">
        <v>98</v>
      </c>
      <c r="B1513" t="n">
        <v>135</v>
      </c>
      <c r="C1513" t="inlineStr">
        <is>
          <t xml:space="preserve">CONCLUIDO	</t>
        </is>
      </c>
      <c r="D1513" t="n">
        <v>3.6258</v>
      </c>
      <c r="E1513" t="n">
        <v>27.58</v>
      </c>
      <c r="F1513" t="n">
        <v>24.07</v>
      </c>
      <c r="G1513" t="n">
        <v>111.09</v>
      </c>
      <c r="H1513" t="n">
        <v>1.45</v>
      </c>
      <c r="I1513" t="n">
        <v>13</v>
      </c>
      <c r="J1513" t="n">
        <v>312.83</v>
      </c>
      <c r="K1513" t="n">
        <v>59.89</v>
      </c>
      <c r="L1513" t="n">
        <v>25.5</v>
      </c>
      <c r="M1513" t="n">
        <v>11</v>
      </c>
      <c r="N1513" t="n">
        <v>92.44</v>
      </c>
      <c r="O1513" t="n">
        <v>38816.85</v>
      </c>
      <c r="P1513" t="n">
        <v>408.99</v>
      </c>
      <c r="Q1513" t="n">
        <v>452.6</v>
      </c>
      <c r="R1513" t="n">
        <v>73.66</v>
      </c>
      <c r="S1513" t="n">
        <v>57.64</v>
      </c>
      <c r="T1513" t="n">
        <v>5904.6</v>
      </c>
      <c r="U1513" t="n">
        <v>0.78</v>
      </c>
      <c r="V1513" t="n">
        <v>0.88</v>
      </c>
      <c r="W1513" t="n">
        <v>6.81</v>
      </c>
      <c r="X1513" t="n">
        <v>0.35</v>
      </c>
      <c r="Y1513" t="n">
        <v>1</v>
      </c>
      <c r="Z1513" t="n">
        <v>10</v>
      </c>
    </row>
    <row r="1514">
      <c r="A1514" t="n">
        <v>99</v>
      </c>
      <c r="B1514" t="n">
        <v>135</v>
      </c>
      <c r="C1514" t="inlineStr">
        <is>
          <t xml:space="preserve">CONCLUIDO	</t>
        </is>
      </c>
      <c r="D1514" t="n">
        <v>3.6266</v>
      </c>
      <c r="E1514" t="n">
        <v>27.57</v>
      </c>
      <c r="F1514" t="n">
        <v>24.06</v>
      </c>
      <c r="G1514" t="n">
        <v>111.06</v>
      </c>
      <c r="H1514" t="n">
        <v>1.46</v>
      </c>
      <c r="I1514" t="n">
        <v>13</v>
      </c>
      <c r="J1514" t="n">
        <v>313.38</v>
      </c>
      <c r="K1514" t="n">
        <v>59.89</v>
      </c>
      <c r="L1514" t="n">
        <v>25.75</v>
      </c>
      <c r="M1514" t="n">
        <v>11</v>
      </c>
      <c r="N1514" t="n">
        <v>92.75</v>
      </c>
      <c r="O1514" t="n">
        <v>38884.75</v>
      </c>
      <c r="P1514" t="n">
        <v>408.58</v>
      </c>
      <c r="Q1514" t="n">
        <v>452.56</v>
      </c>
      <c r="R1514" t="n">
        <v>73.5</v>
      </c>
      <c r="S1514" t="n">
        <v>57.64</v>
      </c>
      <c r="T1514" t="n">
        <v>5824.15</v>
      </c>
      <c r="U1514" t="n">
        <v>0.78</v>
      </c>
      <c r="V1514" t="n">
        <v>0.88</v>
      </c>
      <c r="W1514" t="n">
        <v>6.81</v>
      </c>
      <c r="X1514" t="n">
        <v>0.34</v>
      </c>
      <c r="Y1514" t="n">
        <v>1</v>
      </c>
      <c r="Z1514" t="n">
        <v>10</v>
      </c>
    </row>
    <row r="1515">
      <c r="A1515" t="n">
        <v>100</v>
      </c>
      <c r="B1515" t="n">
        <v>135</v>
      </c>
      <c r="C1515" t="inlineStr">
        <is>
          <t xml:space="preserve">CONCLUIDO	</t>
        </is>
      </c>
      <c r="D1515" t="n">
        <v>3.6263</v>
      </c>
      <c r="E1515" t="n">
        <v>27.58</v>
      </c>
      <c r="F1515" t="n">
        <v>24.07</v>
      </c>
      <c r="G1515" t="n">
        <v>111.07</v>
      </c>
      <c r="H1515" t="n">
        <v>1.48</v>
      </c>
      <c r="I1515" t="n">
        <v>13</v>
      </c>
      <c r="J1515" t="n">
        <v>313.93</v>
      </c>
      <c r="K1515" t="n">
        <v>59.89</v>
      </c>
      <c r="L1515" t="n">
        <v>26</v>
      </c>
      <c r="M1515" t="n">
        <v>11</v>
      </c>
      <c r="N1515" t="n">
        <v>93.05</v>
      </c>
      <c r="O1515" t="n">
        <v>38952.8</v>
      </c>
      <c r="P1515" t="n">
        <v>408.21</v>
      </c>
      <c r="Q1515" t="n">
        <v>452.64</v>
      </c>
      <c r="R1515" t="n">
        <v>73.41</v>
      </c>
      <c r="S1515" t="n">
        <v>57.64</v>
      </c>
      <c r="T1515" t="n">
        <v>5776.82</v>
      </c>
      <c r="U1515" t="n">
        <v>0.79</v>
      </c>
      <c r="V1515" t="n">
        <v>0.88</v>
      </c>
      <c r="W1515" t="n">
        <v>6.82</v>
      </c>
      <c r="X1515" t="n">
        <v>0.34</v>
      </c>
      <c r="Y1515" t="n">
        <v>1</v>
      </c>
      <c r="Z1515" t="n">
        <v>10</v>
      </c>
    </row>
    <row r="1516">
      <c r="A1516" t="n">
        <v>101</v>
      </c>
      <c r="B1516" t="n">
        <v>135</v>
      </c>
      <c r="C1516" t="inlineStr">
        <is>
          <t xml:space="preserve">CONCLUIDO	</t>
        </is>
      </c>
      <c r="D1516" t="n">
        <v>3.6246</v>
      </c>
      <c r="E1516" t="n">
        <v>27.59</v>
      </c>
      <c r="F1516" t="n">
        <v>24.08</v>
      </c>
      <c r="G1516" t="n">
        <v>111.13</v>
      </c>
      <c r="H1516" t="n">
        <v>1.49</v>
      </c>
      <c r="I1516" t="n">
        <v>13</v>
      </c>
      <c r="J1516" t="n">
        <v>314.49</v>
      </c>
      <c r="K1516" t="n">
        <v>59.89</v>
      </c>
      <c r="L1516" t="n">
        <v>26.25</v>
      </c>
      <c r="M1516" t="n">
        <v>11</v>
      </c>
      <c r="N1516" t="n">
        <v>93.34999999999999</v>
      </c>
      <c r="O1516" t="n">
        <v>39020.97</v>
      </c>
      <c r="P1516" t="n">
        <v>408.22</v>
      </c>
      <c r="Q1516" t="n">
        <v>452.62</v>
      </c>
      <c r="R1516" t="n">
        <v>73.78</v>
      </c>
      <c r="S1516" t="n">
        <v>57.64</v>
      </c>
      <c r="T1516" t="n">
        <v>5964.97</v>
      </c>
      <c r="U1516" t="n">
        <v>0.78</v>
      </c>
      <c r="V1516" t="n">
        <v>0.88</v>
      </c>
      <c r="W1516" t="n">
        <v>6.82</v>
      </c>
      <c r="X1516" t="n">
        <v>0.35</v>
      </c>
      <c r="Y1516" t="n">
        <v>1</v>
      </c>
      <c r="Z1516" t="n">
        <v>10</v>
      </c>
    </row>
    <row r="1517">
      <c r="A1517" t="n">
        <v>102</v>
      </c>
      <c r="B1517" t="n">
        <v>135</v>
      </c>
      <c r="C1517" t="inlineStr">
        <is>
          <t xml:space="preserve">CONCLUIDO	</t>
        </is>
      </c>
      <c r="D1517" t="n">
        <v>3.6378</v>
      </c>
      <c r="E1517" t="n">
        <v>27.49</v>
      </c>
      <c r="F1517" t="n">
        <v>24.03</v>
      </c>
      <c r="G1517" t="n">
        <v>120.15</v>
      </c>
      <c r="H1517" t="n">
        <v>1.5</v>
      </c>
      <c r="I1517" t="n">
        <v>12</v>
      </c>
      <c r="J1517" t="n">
        <v>315.04</v>
      </c>
      <c r="K1517" t="n">
        <v>59.89</v>
      </c>
      <c r="L1517" t="n">
        <v>26.5</v>
      </c>
      <c r="M1517" t="n">
        <v>10</v>
      </c>
      <c r="N1517" t="n">
        <v>93.65000000000001</v>
      </c>
      <c r="O1517" t="n">
        <v>39089.29</v>
      </c>
      <c r="P1517" t="n">
        <v>406.77</v>
      </c>
      <c r="Q1517" t="n">
        <v>452.6</v>
      </c>
      <c r="R1517" t="n">
        <v>72.31999999999999</v>
      </c>
      <c r="S1517" t="n">
        <v>57.64</v>
      </c>
      <c r="T1517" t="n">
        <v>5235.76</v>
      </c>
      <c r="U1517" t="n">
        <v>0.8</v>
      </c>
      <c r="V1517" t="n">
        <v>0.88</v>
      </c>
      <c r="W1517" t="n">
        <v>6.81</v>
      </c>
      <c r="X1517" t="n">
        <v>0.3</v>
      </c>
      <c r="Y1517" t="n">
        <v>1</v>
      </c>
      <c r="Z1517" t="n">
        <v>10</v>
      </c>
    </row>
    <row r="1518">
      <c r="A1518" t="n">
        <v>103</v>
      </c>
      <c r="B1518" t="n">
        <v>135</v>
      </c>
      <c r="C1518" t="inlineStr">
        <is>
          <t xml:space="preserve">CONCLUIDO	</t>
        </is>
      </c>
      <c r="D1518" t="n">
        <v>3.6381</v>
      </c>
      <c r="E1518" t="n">
        <v>27.49</v>
      </c>
      <c r="F1518" t="n">
        <v>24.03</v>
      </c>
      <c r="G1518" t="n">
        <v>120.14</v>
      </c>
      <c r="H1518" t="n">
        <v>1.51</v>
      </c>
      <c r="I1518" t="n">
        <v>12</v>
      </c>
      <c r="J1518" t="n">
        <v>315.6</v>
      </c>
      <c r="K1518" t="n">
        <v>59.89</v>
      </c>
      <c r="L1518" t="n">
        <v>26.75</v>
      </c>
      <c r="M1518" t="n">
        <v>10</v>
      </c>
      <c r="N1518" t="n">
        <v>93.95999999999999</v>
      </c>
      <c r="O1518" t="n">
        <v>39157.74</v>
      </c>
      <c r="P1518" t="n">
        <v>407.01</v>
      </c>
      <c r="Q1518" t="n">
        <v>452.57</v>
      </c>
      <c r="R1518" t="n">
        <v>72.18000000000001</v>
      </c>
      <c r="S1518" t="n">
        <v>57.64</v>
      </c>
      <c r="T1518" t="n">
        <v>5167.43</v>
      </c>
      <c r="U1518" t="n">
        <v>0.8</v>
      </c>
      <c r="V1518" t="n">
        <v>0.88</v>
      </c>
      <c r="W1518" t="n">
        <v>6.81</v>
      </c>
      <c r="X1518" t="n">
        <v>0.3</v>
      </c>
      <c r="Y1518" t="n">
        <v>1</v>
      </c>
      <c r="Z1518" t="n">
        <v>10</v>
      </c>
    </row>
    <row r="1519">
      <c r="A1519" t="n">
        <v>104</v>
      </c>
      <c r="B1519" t="n">
        <v>135</v>
      </c>
      <c r="C1519" t="inlineStr">
        <is>
          <t xml:space="preserve">CONCLUIDO	</t>
        </is>
      </c>
      <c r="D1519" t="n">
        <v>3.6385</v>
      </c>
      <c r="E1519" t="n">
        <v>27.48</v>
      </c>
      <c r="F1519" t="n">
        <v>24.02</v>
      </c>
      <c r="G1519" t="n">
        <v>120.12</v>
      </c>
      <c r="H1519" t="n">
        <v>1.52</v>
      </c>
      <c r="I1519" t="n">
        <v>12</v>
      </c>
      <c r="J1519" t="n">
        <v>316.15</v>
      </c>
      <c r="K1519" t="n">
        <v>59.89</v>
      </c>
      <c r="L1519" t="n">
        <v>27</v>
      </c>
      <c r="M1519" t="n">
        <v>10</v>
      </c>
      <c r="N1519" t="n">
        <v>94.26000000000001</v>
      </c>
      <c r="O1519" t="n">
        <v>39226.32</v>
      </c>
      <c r="P1519" t="n">
        <v>407.34</v>
      </c>
      <c r="Q1519" t="n">
        <v>452.57</v>
      </c>
      <c r="R1519" t="n">
        <v>72.09999999999999</v>
      </c>
      <c r="S1519" t="n">
        <v>57.64</v>
      </c>
      <c r="T1519" t="n">
        <v>5127.42</v>
      </c>
      <c r="U1519" t="n">
        <v>0.8</v>
      </c>
      <c r="V1519" t="n">
        <v>0.88</v>
      </c>
      <c r="W1519" t="n">
        <v>6.81</v>
      </c>
      <c r="X1519" t="n">
        <v>0.3</v>
      </c>
      <c r="Y1519" t="n">
        <v>1</v>
      </c>
      <c r="Z1519" t="n">
        <v>10</v>
      </c>
    </row>
    <row r="1520">
      <c r="A1520" t="n">
        <v>105</v>
      </c>
      <c r="B1520" t="n">
        <v>135</v>
      </c>
      <c r="C1520" t="inlineStr">
        <is>
          <t xml:space="preserve">CONCLUIDO	</t>
        </is>
      </c>
      <c r="D1520" t="n">
        <v>3.638</v>
      </c>
      <c r="E1520" t="n">
        <v>27.49</v>
      </c>
      <c r="F1520" t="n">
        <v>24.03</v>
      </c>
      <c r="G1520" t="n">
        <v>120.14</v>
      </c>
      <c r="H1520" t="n">
        <v>1.53</v>
      </c>
      <c r="I1520" t="n">
        <v>12</v>
      </c>
      <c r="J1520" t="n">
        <v>316.71</v>
      </c>
      <c r="K1520" t="n">
        <v>59.89</v>
      </c>
      <c r="L1520" t="n">
        <v>27.25</v>
      </c>
      <c r="M1520" t="n">
        <v>10</v>
      </c>
      <c r="N1520" t="n">
        <v>94.56999999999999</v>
      </c>
      <c r="O1520" t="n">
        <v>39295.05</v>
      </c>
      <c r="P1520" t="n">
        <v>407.9</v>
      </c>
      <c r="Q1520" t="n">
        <v>452.56</v>
      </c>
      <c r="R1520" t="n">
        <v>72.09</v>
      </c>
      <c r="S1520" t="n">
        <v>57.64</v>
      </c>
      <c r="T1520" t="n">
        <v>5120.91</v>
      </c>
      <c r="U1520" t="n">
        <v>0.8</v>
      </c>
      <c r="V1520" t="n">
        <v>0.88</v>
      </c>
      <c r="W1520" t="n">
        <v>6.82</v>
      </c>
      <c r="X1520" t="n">
        <v>0.3</v>
      </c>
      <c r="Y1520" t="n">
        <v>1</v>
      </c>
      <c r="Z1520" t="n">
        <v>10</v>
      </c>
    </row>
    <row r="1521">
      <c r="A1521" t="n">
        <v>106</v>
      </c>
      <c r="B1521" t="n">
        <v>135</v>
      </c>
      <c r="C1521" t="inlineStr">
        <is>
          <t xml:space="preserve">CONCLUIDO	</t>
        </is>
      </c>
      <c r="D1521" t="n">
        <v>3.6389</v>
      </c>
      <c r="E1521" t="n">
        <v>27.48</v>
      </c>
      <c r="F1521" t="n">
        <v>24.02</v>
      </c>
      <c r="G1521" t="n">
        <v>120.1</v>
      </c>
      <c r="H1521" t="n">
        <v>1.54</v>
      </c>
      <c r="I1521" t="n">
        <v>12</v>
      </c>
      <c r="J1521" t="n">
        <v>317.27</v>
      </c>
      <c r="K1521" t="n">
        <v>59.89</v>
      </c>
      <c r="L1521" t="n">
        <v>27.5</v>
      </c>
      <c r="M1521" t="n">
        <v>10</v>
      </c>
      <c r="N1521" t="n">
        <v>94.88</v>
      </c>
      <c r="O1521" t="n">
        <v>39363.91</v>
      </c>
      <c r="P1521" t="n">
        <v>407.85</v>
      </c>
      <c r="Q1521" t="n">
        <v>452.61</v>
      </c>
      <c r="R1521" t="n">
        <v>71.98</v>
      </c>
      <c r="S1521" t="n">
        <v>57.64</v>
      </c>
      <c r="T1521" t="n">
        <v>5070.04</v>
      </c>
      <c r="U1521" t="n">
        <v>0.8</v>
      </c>
      <c r="V1521" t="n">
        <v>0.88</v>
      </c>
      <c r="W1521" t="n">
        <v>6.81</v>
      </c>
      <c r="X1521" t="n">
        <v>0.3</v>
      </c>
      <c r="Y1521" t="n">
        <v>1</v>
      </c>
      <c r="Z1521" t="n">
        <v>10</v>
      </c>
    </row>
    <row r="1522">
      <c r="A1522" t="n">
        <v>107</v>
      </c>
      <c r="B1522" t="n">
        <v>135</v>
      </c>
      <c r="C1522" t="inlineStr">
        <is>
          <t xml:space="preserve">CONCLUIDO	</t>
        </is>
      </c>
      <c r="D1522" t="n">
        <v>3.6375</v>
      </c>
      <c r="E1522" t="n">
        <v>27.49</v>
      </c>
      <c r="F1522" t="n">
        <v>24.03</v>
      </c>
      <c r="G1522" t="n">
        <v>120.16</v>
      </c>
      <c r="H1522" t="n">
        <v>1.56</v>
      </c>
      <c r="I1522" t="n">
        <v>12</v>
      </c>
      <c r="J1522" t="n">
        <v>317.83</v>
      </c>
      <c r="K1522" t="n">
        <v>59.89</v>
      </c>
      <c r="L1522" t="n">
        <v>27.75</v>
      </c>
      <c r="M1522" t="n">
        <v>10</v>
      </c>
      <c r="N1522" t="n">
        <v>95.19</v>
      </c>
      <c r="O1522" t="n">
        <v>39432.92</v>
      </c>
      <c r="P1522" t="n">
        <v>408.53</v>
      </c>
      <c r="Q1522" t="n">
        <v>452.58</v>
      </c>
      <c r="R1522" t="n">
        <v>72.34999999999999</v>
      </c>
      <c r="S1522" t="n">
        <v>57.64</v>
      </c>
      <c r="T1522" t="n">
        <v>5253.07</v>
      </c>
      <c r="U1522" t="n">
        <v>0.8</v>
      </c>
      <c r="V1522" t="n">
        <v>0.88</v>
      </c>
      <c r="W1522" t="n">
        <v>6.81</v>
      </c>
      <c r="X1522" t="n">
        <v>0.31</v>
      </c>
      <c r="Y1522" t="n">
        <v>1</v>
      </c>
      <c r="Z1522" t="n">
        <v>10</v>
      </c>
    </row>
    <row r="1523">
      <c r="A1523" t="n">
        <v>108</v>
      </c>
      <c r="B1523" t="n">
        <v>135</v>
      </c>
      <c r="C1523" t="inlineStr">
        <is>
          <t xml:space="preserve">CONCLUIDO	</t>
        </is>
      </c>
      <c r="D1523" t="n">
        <v>3.6366</v>
      </c>
      <c r="E1523" t="n">
        <v>27.5</v>
      </c>
      <c r="F1523" t="n">
        <v>24.04</v>
      </c>
      <c r="G1523" t="n">
        <v>120.19</v>
      </c>
      <c r="H1523" t="n">
        <v>1.57</v>
      </c>
      <c r="I1523" t="n">
        <v>12</v>
      </c>
      <c r="J1523" t="n">
        <v>318.39</v>
      </c>
      <c r="K1523" t="n">
        <v>59.89</v>
      </c>
      <c r="L1523" t="n">
        <v>28</v>
      </c>
      <c r="M1523" t="n">
        <v>10</v>
      </c>
      <c r="N1523" t="n">
        <v>95.5</v>
      </c>
      <c r="O1523" t="n">
        <v>39502.07</v>
      </c>
      <c r="P1523" t="n">
        <v>408.57</v>
      </c>
      <c r="Q1523" t="n">
        <v>452.59</v>
      </c>
      <c r="R1523" t="n">
        <v>72.48</v>
      </c>
      <c r="S1523" t="n">
        <v>57.64</v>
      </c>
      <c r="T1523" t="n">
        <v>5319.09</v>
      </c>
      <c r="U1523" t="n">
        <v>0.8</v>
      </c>
      <c r="V1523" t="n">
        <v>0.88</v>
      </c>
      <c r="W1523" t="n">
        <v>6.82</v>
      </c>
      <c r="X1523" t="n">
        <v>0.31</v>
      </c>
      <c r="Y1523" t="n">
        <v>1</v>
      </c>
      <c r="Z1523" t="n">
        <v>10</v>
      </c>
    </row>
    <row r="1524">
      <c r="A1524" t="n">
        <v>109</v>
      </c>
      <c r="B1524" t="n">
        <v>135</v>
      </c>
      <c r="C1524" t="inlineStr">
        <is>
          <t xml:space="preserve">CONCLUIDO	</t>
        </is>
      </c>
      <c r="D1524" t="n">
        <v>3.6369</v>
      </c>
      <c r="E1524" t="n">
        <v>27.5</v>
      </c>
      <c r="F1524" t="n">
        <v>24.04</v>
      </c>
      <c r="G1524" t="n">
        <v>120.18</v>
      </c>
      <c r="H1524" t="n">
        <v>1.58</v>
      </c>
      <c r="I1524" t="n">
        <v>12</v>
      </c>
      <c r="J1524" t="n">
        <v>318.95</v>
      </c>
      <c r="K1524" t="n">
        <v>59.89</v>
      </c>
      <c r="L1524" t="n">
        <v>28.25</v>
      </c>
      <c r="M1524" t="n">
        <v>10</v>
      </c>
      <c r="N1524" t="n">
        <v>95.81</v>
      </c>
      <c r="O1524" t="n">
        <v>39571.36</v>
      </c>
      <c r="P1524" t="n">
        <v>408.47</v>
      </c>
      <c r="Q1524" t="n">
        <v>452.56</v>
      </c>
      <c r="R1524" t="n">
        <v>72.42</v>
      </c>
      <c r="S1524" t="n">
        <v>57.64</v>
      </c>
      <c r="T1524" t="n">
        <v>5286.71</v>
      </c>
      <c r="U1524" t="n">
        <v>0.8</v>
      </c>
      <c r="V1524" t="n">
        <v>0.88</v>
      </c>
      <c r="W1524" t="n">
        <v>6.82</v>
      </c>
      <c r="X1524" t="n">
        <v>0.31</v>
      </c>
      <c r="Y1524" t="n">
        <v>1</v>
      </c>
      <c r="Z1524" t="n">
        <v>10</v>
      </c>
    </row>
    <row r="1525">
      <c r="A1525" t="n">
        <v>110</v>
      </c>
      <c r="B1525" t="n">
        <v>135</v>
      </c>
      <c r="C1525" t="inlineStr">
        <is>
          <t xml:space="preserve">CONCLUIDO	</t>
        </is>
      </c>
      <c r="D1525" t="n">
        <v>3.6361</v>
      </c>
      <c r="E1525" t="n">
        <v>27.5</v>
      </c>
      <c r="F1525" t="n">
        <v>24.04</v>
      </c>
      <c r="G1525" t="n">
        <v>120.21</v>
      </c>
      <c r="H1525" t="n">
        <v>1.59</v>
      </c>
      <c r="I1525" t="n">
        <v>12</v>
      </c>
      <c r="J1525" t="n">
        <v>319.51</v>
      </c>
      <c r="K1525" t="n">
        <v>59.89</v>
      </c>
      <c r="L1525" t="n">
        <v>28.5</v>
      </c>
      <c r="M1525" t="n">
        <v>10</v>
      </c>
      <c r="N1525" t="n">
        <v>96.13</v>
      </c>
      <c r="O1525" t="n">
        <v>39640.79</v>
      </c>
      <c r="P1525" t="n">
        <v>408.33</v>
      </c>
      <c r="Q1525" t="n">
        <v>452.56</v>
      </c>
      <c r="R1525" t="n">
        <v>72.76000000000001</v>
      </c>
      <c r="S1525" t="n">
        <v>57.64</v>
      </c>
      <c r="T1525" t="n">
        <v>5459.44</v>
      </c>
      <c r="U1525" t="n">
        <v>0.79</v>
      </c>
      <c r="V1525" t="n">
        <v>0.88</v>
      </c>
      <c r="W1525" t="n">
        <v>6.81</v>
      </c>
      <c r="X1525" t="n">
        <v>0.32</v>
      </c>
      <c r="Y1525" t="n">
        <v>1</v>
      </c>
      <c r="Z1525" t="n">
        <v>10</v>
      </c>
    </row>
    <row r="1526">
      <c r="A1526" t="n">
        <v>111</v>
      </c>
      <c r="B1526" t="n">
        <v>135</v>
      </c>
      <c r="C1526" t="inlineStr">
        <is>
          <t xml:space="preserve">CONCLUIDO	</t>
        </is>
      </c>
      <c r="D1526" t="n">
        <v>3.6374</v>
      </c>
      <c r="E1526" t="n">
        <v>27.49</v>
      </c>
      <c r="F1526" t="n">
        <v>24.03</v>
      </c>
      <c r="G1526" t="n">
        <v>120.16</v>
      </c>
      <c r="H1526" t="n">
        <v>1.6</v>
      </c>
      <c r="I1526" t="n">
        <v>12</v>
      </c>
      <c r="J1526" t="n">
        <v>320.08</v>
      </c>
      <c r="K1526" t="n">
        <v>59.89</v>
      </c>
      <c r="L1526" t="n">
        <v>28.75</v>
      </c>
      <c r="M1526" t="n">
        <v>10</v>
      </c>
      <c r="N1526" t="n">
        <v>96.44</v>
      </c>
      <c r="O1526" t="n">
        <v>39710.36</v>
      </c>
      <c r="P1526" t="n">
        <v>407.69</v>
      </c>
      <c r="Q1526" t="n">
        <v>452.56</v>
      </c>
      <c r="R1526" t="n">
        <v>72.44</v>
      </c>
      <c r="S1526" t="n">
        <v>57.64</v>
      </c>
      <c r="T1526" t="n">
        <v>5295.82</v>
      </c>
      <c r="U1526" t="n">
        <v>0.8</v>
      </c>
      <c r="V1526" t="n">
        <v>0.88</v>
      </c>
      <c r="W1526" t="n">
        <v>6.81</v>
      </c>
      <c r="X1526" t="n">
        <v>0.31</v>
      </c>
      <c r="Y1526" t="n">
        <v>1</v>
      </c>
      <c r="Z1526" t="n">
        <v>10</v>
      </c>
    </row>
    <row r="1527">
      <c r="A1527" t="n">
        <v>112</v>
      </c>
      <c r="B1527" t="n">
        <v>135</v>
      </c>
      <c r="C1527" t="inlineStr">
        <is>
          <t xml:space="preserve">CONCLUIDO	</t>
        </is>
      </c>
      <c r="D1527" t="n">
        <v>3.6368</v>
      </c>
      <c r="E1527" t="n">
        <v>27.5</v>
      </c>
      <c r="F1527" t="n">
        <v>24.04</v>
      </c>
      <c r="G1527" t="n">
        <v>120.18</v>
      </c>
      <c r="H1527" t="n">
        <v>1.61</v>
      </c>
      <c r="I1527" t="n">
        <v>12</v>
      </c>
      <c r="J1527" t="n">
        <v>320.64</v>
      </c>
      <c r="K1527" t="n">
        <v>59.89</v>
      </c>
      <c r="L1527" t="n">
        <v>29</v>
      </c>
      <c r="M1527" t="n">
        <v>10</v>
      </c>
      <c r="N1527" t="n">
        <v>96.75</v>
      </c>
      <c r="O1527" t="n">
        <v>39780.08</v>
      </c>
      <c r="P1527" t="n">
        <v>407.43</v>
      </c>
      <c r="Q1527" t="n">
        <v>452.57</v>
      </c>
      <c r="R1527" t="n">
        <v>72.61</v>
      </c>
      <c r="S1527" t="n">
        <v>57.64</v>
      </c>
      <c r="T1527" t="n">
        <v>5383.04</v>
      </c>
      <c r="U1527" t="n">
        <v>0.79</v>
      </c>
      <c r="V1527" t="n">
        <v>0.88</v>
      </c>
      <c r="W1527" t="n">
        <v>6.81</v>
      </c>
      <c r="X1527" t="n">
        <v>0.31</v>
      </c>
      <c r="Y1527" t="n">
        <v>1</v>
      </c>
      <c r="Z1527" t="n">
        <v>10</v>
      </c>
    </row>
    <row r="1528">
      <c r="A1528" t="n">
        <v>113</v>
      </c>
      <c r="B1528" t="n">
        <v>135</v>
      </c>
      <c r="C1528" t="inlineStr">
        <is>
          <t xml:space="preserve">CONCLUIDO	</t>
        </is>
      </c>
      <c r="D1528" t="n">
        <v>3.6465</v>
      </c>
      <c r="E1528" t="n">
        <v>27.42</v>
      </c>
      <c r="F1528" t="n">
        <v>24.01</v>
      </c>
      <c r="G1528" t="n">
        <v>130.99</v>
      </c>
      <c r="H1528" t="n">
        <v>1.62</v>
      </c>
      <c r="I1528" t="n">
        <v>11</v>
      </c>
      <c r="J1528" t="n">
        <v>321.21</v>
      </c>
      <c r="K1528" t="n">
        <v>59.89</v>
      </c>
      <c r="L1528" t="n">
        <v>29.25</v>
      </c>
      <c r="M1528" t="n">
        <v>9</v>
      </c>
      <c r="N1528" t="n">
        <v>97.06999999999999</v>
      </c>
      <c r="O1528" t="n">
        <v>39849.95</v>
      </c>
      <c r="P1528" t="n">
        <v>407.11</v>
      </c>
      <c r="Q1528" t="n">
        <v>452.56</v>
      </c>
      <c r="R1528" t="n">
        <v>71.7</v>
      </c>
      <c r="S1528" t="n">
        <v>57.64</v>
      </c>
      <c r="T1528" t="n">
        <v>4934.62</v>
      </c>
      <c r="U1528" t="n">
        <v>0.8</v>
      </c>
      <c r="V1528" t="n">
        <v>0.88</v>
      </c>
      <c r="W1528" t="n">
        <v>6.82</v>
      </c>
      <c r="X1528" t="n">
        <v>0.29</v>
      </c>
      <c r="Y1528" t="n">
        <v>1</v>
      </c>
      <c r="Z1528" t="n">
        <v>10</v>
      </c>
    </row>
    <row r="1529">
      <c r="A1529" t="n">
        <v>114</v>
      </c>
      <c r="B1529" t="n">
        <v>135</v>
      </c>
      <c r="C1529" t="inlineStr">
        <is>
          <t xml:space="preserve">CONCLUIDO	</t>
        </is>
      </c>
      <c r="D1529" t="n">
        <v>3.6487</v>
      </c>
      <c r="E1529" t="n">
        <v>27.41</v>
      </c>
      <c r="F1529" t="n">
        <v>24</v>
      </c>
      <c r="G1529" t="n">
        <v>130.9</v>
      </c>
      <c r="H1529" t="n">
        <v>1.63</v>
      </c>
      <c r="I1529" t="n">
        <v>11</v>
      </c>
      <c r="J1529" t="n">
        <v>321.78</v>
      </c>
      <c r="K1529" t="n">
        <v>59.89</v>
      </c>
      <c r="L1529" t="n">
        <v>29.5</v>
      </c>
      <c r="M1529" t="n">
        <v>9</v>
      </c>
      <c r="N1529" t="n">
        <v>97.39</v>
      </c>
      <c r="O1529" t="n">
        <v>39919.96</v>
      </c>
      <c r="P1529" t="n">
        <v>407.19</v>
      </c>
      <c r="Q1529" t="n">
        <v>452.56</v>
      </c>
      <c r="R1529" t="n">
        <v>71.29000000000001</v>
      </c>
      <c r="S1529" t="n">
        <v>57.64</v>
      </c>
      <c r="T1529" t="n">
        <v>4729.81</v>
      </c>
      <c r="U1529" t="n">
        <v>0.8100000000000001</v>
      </c>
      <c r="V1529" t="n">
        <v>0.88</v>
      </c>
      <c r="W1529" t="n">
        <v>6.81</v>
      </c>
      <c r="X1529" t="n">
        <v>0.27</v>
      </c>
      <c r="Y1529" t="n">
        <v>1</v>
      </c>
      <c r="Z1529" t="n">
        <v>10</v>
      </c>
    </row>
    <row r="1530">
      <c r="A1530" t="n">
        <v>115</v>
      </c>
      <c r="B1530" t="n">
        <v>135</v>
      </c>
      <c r="C1530" t="inlineStr">
        <is>
          <t xml:space="preserve">CONCLUIDO	</t>
        </is>
      </c>
      <c r="D1530" t="n">
        <v>3.6478</v>
      </c>
      <c r="E1530" t="n">
        <v>27.41</v>
      </c>
      <c r="F1530" t="n">
        <v>24</v>
      </c>
      <c r="G1530" t="n">
        <v>130.93</v>
      </c>
      <c r="H1530" t="n">
        <v>1.64</v>
      </c>
      <c r="I1530" t="n">
        <v>11</v>
      </c>
      <c r="J1530" t="n">
        <v>322.34</v>
      </c>
      <c r="K1530" t="n">
        <v>59.89</v>
      </c>
      <c r="L1530" t="n">
        <v>29.75</v>
      </c>
      <c r="M1530" t="n">
        <v>9</v>
      </c>
      <c r="N1530" t="n">
        <v>97.70999999999999</v>
      </c>
      <c r="O1530" t="n">
        <v>39990.12</v>
      </c>
      <c r="P1530" t="n">
        <v>407.69</v>
      </c>
      <c r="Q1530" t="n">
        <v>452.56</v>
      </c>
      <c r="R1530" t="n">
        <v>71.36</v>
      </c>
      <c r="S1530" t="n">
        <v>57.64</v>
      </c>
      <c r="T1530" t="n">
        <v>4762.07</v>
      </c>
      <c r="U1530" t="n">
        <v>0.8100000000000001</v>
      </c>
      <c r="V1530" t="n">
        <v>0.88</v>
      </c>
      <c r="W1530" t="n">
        <v>6.82</v>
      </c>
      <c r="X1530" t="n">
        <v>0.28</v>
      </c>
      <c r="Y1530" t="n">
        <v>1</v>
      </c>
      <c r="Z1530" t="n">
        <v>10</v>
      </c>
    </row>
    <row r="1531">
      <c r="A1531" t="n">
        <v>116</v>
      </c>
      <c r="B1531" t="n">
        <v>135</v>
      </c>
      <c r="C1531" t="inlineStr">
        <is>
          <t xml:space="preserve">CONCLUIDO	</t>
        </is>
      </c>
      <c r="D1531" t="n">
        <v>3.6469</v>
      </c>
      <c r="E1531" t="n">
        <v>27.42</v>
      </c>
      <c r="F1531" t="n">
        <v>24.01</v>
      </c>
      <c r="G1531" t="n">
        <v>130.97</v>
      </c>
      <c r="H1531" t="n">
        <v>1.66</v>
      </c>
      <c r="I1531" t="n">
        <v>11</v>
      </c>
      <c r="J1531" t="n">
        <v>322.91</v>
      </c>
      <c r="K1531" t="n">
        <v>59.89</v>
      </c>
      <c r="L1531" t="n">
        <v>30</v>
      </c>
      <c r="M1531" t="n">
        <v>9</v>
      </c>
      <c r="N1531" t="n">
        <v>98.03</v>
      </c>
      <c r="O1531" t="n">
        <v>40060.43</v>
      </c>
      <c r="P1531" t="n">
        <v>408.01</v>
      </c>
      <c r="Q1531" t="n">
        <v>452.59</v>
      </c>
      <c r="R1531" t="n">
        <v>71.55</v>
      </c>
      <c r="S1531" t="n">
        <v>57.64</v>
      </c>
      <c r="T1531" t="n">
        <v>4858.55</v>
      </c>
      <c r="U1531" t="n">
        <v>0.8100000000000001</v>
      </c>
      <c r="V1531" t="n">
        <v>0.88</v>
      </c>
      <c r="W1531" t="n">
        <v>6.82</v>
      </c>
      <c r="X1531" t="n">
        <v>0.29</v>
      </c>
      <c r="Y1531" t="n">
        <v>1</v>
      </c>
      <c r="Z1531" t="n">
        <v>10</v>
      </c>
    </row>
    <row r="1532">
      <c r="A1532" t="n">
        <v>117</v>
      </c>
      <c r="B1532" t="n">
        <v>135</v>
      </c>
      <c r="C1532" t="inlineStr">
        <is>
          <t xml:space="preserve">CONCLUIDO	</t>
        </is>
      </c>
      <c r="D1532" t="n">
        <v>3.6476</v>
      </c>
      <c r="E1532" t="n">
        <v>27.42</v>
      </c>
      <c r="F1532" t="n">
        <v>24.01</v>
      </c>
      <c r="G1532" t="n">
        <v>130.94</v>
      </c>
      <c r="H1532" t="n">
        <v>1.67</v>
      </c>
      <c r="I1532" t="n">
        <v>11</v>
      </c>
      <c r="J1532" t="n">
        <v>323.49</v>
      </c>
      <c r="K1532" t="n">
        <v>59.89</v>
      </c>
      <c r="L1532" t="n">
        <v>30.25</v>
      </c>
      <c r="M1532" t="n">
        <v>9</v>
      </c>
      <c r="N1532" t="n">
        <v>98.34999999999999</v>
      </c>
      <c r="O1532" t="n">
        <v>40131.01</v>
      </c>
      <c r="P1532" t="n">
        <v>408.31</v>
      </c>
      <c r="Q1532" t="n">
        <v>452.56</v>
      </c>
      <c r="R1532" t="n">
        <v>71.47</v>
      </c>
      <c r="S1532" t="n">
        <v>57.64</v>
      </c>
      <c r="T1532" t="n">
        <v>4819.03</v>
      </c>
      <c r="U1532" t="n">
        <v>0.8100000000000001</v>
      </c>
      <c r="V1532" t="n">
        <v>0.88</v>
      </c>
      <c r="W1532" t="n">
        <v>6.81</v>
      </c>
      <c r="X1532" t="n">
        <v>0.28</v>
      </c>
      <c r="Y1532" t="n">
        <v>1</v>
      </c>
      <c r="Z1532" t="n">
        <v>10</v>
      </c>
    </row>
    <row r="1533">
      <c r="A1533" t="n">
        <v>118</v>
      </c>
      <c r="B1533" t="n">
        <v>135</v>
      </c>
      <c r="C1533" t="inlineStr">
        <is>
          <t xml:space="preserve">CONCLUIDO	</t>
        </is>
      </c>
      <c r="D1533" t="n">
        <v>3.6467</v>
      </c>
      <c r="E1533" t="n">
        <v>27.42</v>
      </c>
      <c r="F1533" t="n">
        <v>24.01</v>
      </c>
      <c r="G1533" t="n">
        <v>130.98</v>
      </c>
      <c r="H1533" t="n">
        <v>1.68</v>
      </c>
      <c r="I1533" t="n">
        <v>11</v>
      </c>
      <c r="J1533" t="n">
        <v>324.06</v>
      </c>
      <c r="K1533" t="n">
        <v>59.89</v>
      </c>
      <c r="L1533" t="n">
        <v>30.5</v>
      </c>
      <c r="M1533" t="n">
        <v>9</v>
      </c>
      <c r="N1533" t="n">
        <v>98.67</v>
      </c>
      <c r="O1533" t="n">
        <v>40201.62</v>
      </c>
      <c r="P1533" t="n">
        <v>408.73</v>
      </c>
      <c r="Q1533" t="n">
        <v>452.59</v>
      </c>
      <c r="R1533" t="n">
        <v>71.66</v>
      </c>
      <c r="S1533" t="n">
        <v>57.64</v>
      </c>
      <c r="T1533" t="n">
        <v>4910.99</v>
      </c>
      <c r="U1533" t="n">
        <v>0.8</v>
      </c>
      <c r="V1533" t="n">
        <v>0.88</v>
      </c>
      <c r="W1533" t="n">
        <v>6.82</v>
      </c>
      <c r="X1533" t="n">
        <v>0.29</v>
      </c>
      <c r="Y1533" t="n">
        <v>1</v>
      </c>
      <c r="Z1533" t="n">
        <v>10</v>
      </c>
    </row>
    <row r="1534">
      <c r="A1534" t="n">
        <v>119</v>
      </c>
      <c r="B1534" t="n">
        <v>135</v>
      </c>
      <c r="C1534" t="inlineStr">
        <is>
          <t xml:space="preserve">CONCLUIDO	</t>
        </is>
      </c>
      <c r="D1534" t="n">
        <v>3.6479</v>
      </c>
      <c r="E1534" t="n">
        <v>27.41</v>
      </c>
      <c r="F1534" t="n">
        <v>24</v>
      </c>
      <c r="G1534" t="n">
        <v>130.93</v>
      </c>
      <c r="H1534" t="n">
        <v>1.69</v>
      </c>
      <c r="I1534" t="n">
        <v>11</v>
      </c>
      <c r="J1534" t="n">
        <v>324.63</v>
      </c>
      <c r="K1534" t="n">
        <v>59.89</v>
      </c>
      <c r="L1534" t="n">
        <v>30.75</v>
      </c>
      <c r="M1534" t="n">
        <v>9</v>
      </c>
      <c r="N1534" t="n">
        <v>99</v>
      </c>
      <c r="O1534" t="n">
        <v>40272.38</v>
      </c>
      <c r="P1534" t="n">
        <v>408.47</v>
      </c>
      <c r="Q1534" t="n">
        <v>452.58</v>
      </c>
      <c r="R1534" t="n">
        <v>71.47</v>
      </c>
      <c r="S1534" t="n">
        <v>57.64</v>
      </c>
      <c r="T1534" t="n">
        <v>4817.26</v>
      </c>
      <c r="U1534" t="n">
        <v>0.8100000000000001</v>
      </c>
      <c r="V1534" t="n">
        <v>0.88</v>
      </c>
      <c r="W1534" t="n">
        <v>6.81</v>
      </c>
      <c r="X1534" t="n">
        <v>0.28</v>
      </c>
      <c r="Y1534" t="n">
        <v>1</v>
      </c>
      <c r="Z1534" t="n">
        <v>10</v>
      </c>
    </row>
    <row r="1535">
      <c r="A1535" t="n">
        <v>120</v>
      </c>
      <c r="B1535" t="n">
        <v>135</v>
      </c>
      <c r="C1535" t="inlineStr">
        <is>
          <t xml:space="preserve">CONCLUIDO	</t>
        </is>
      </c>
      <c r="D1535" t="n">
        <v>3.6468</v>
      </c>
      <c r="E1535" t="n">
        <v>27.42</v>
      </c>
      <c r="F1535" t="n">
        <v>24.01</v>
      </c>
      <c r="G1535" t="n">
        <v>130.98</v>
      </c>
      <c r="H1535" t="n">
        <v>1.7</v>
      </c>
      <c r="I1535" t="n">
        <v>11</v>
      </c>
      <c r="J1535" t="n">
        <v>325.21</v>
      </c>
      <c r="K1535" t="n">
        <v>59.89</v>
      </c>
      <c r="L1535" t="n">
        <v>31</v>
      </c>
      <c r="M1535" t="n">
        <v>9</v>
      </c>
      <c r="N1535" t="n">
        <v>99.31999999999999</v>
      </c>
      <c r="O1535" t="n">
        <v>40343.29</v>
      </c>
      <c r="P1535" t="n">
        <v>408.58</v>
      </c>
      <c r="Q1535" t="n">
        <v>452.57</v>
      </c>
      <c r="R1535" t="n">
        <v>71.7</v>
      </c>
      <c r="S1535" t="n">
        <v>57.64</v>
      </c>
      <c r="T1535" t="n">
        <v>4934.43</v>
      </c>
      <c r="U1535" t="n">
        <v>0.8</v>
      </c>
      <c r="V1535" t="n">
        <v>0.88</v>
      </c>
      <c r="W1535" t="n">
        <v>6.81</v>
      </c>
      <c r="X1535" t="n">
        <v>0.29</v>
      </c>
      <c r="Y1535" t="n">
        <v>1</v>
      </c>
      <c r="Z1535" t="n">
        <v>10</v>
      </c>
    </row>
    <row r="1536">
      <c r="A1536" t="n">
        <v>121</v>
      </c>
      <c r="B1536" t="n">
        <v>135</v>
      </c>
      <c r="C1536" t="inlineStr">
        <is>
          <t xml:space="preserve">CONCLUIDO	</t>
        </is>
      </c>
      <c r="D1536" t="n">
        <v>3.6477</v>
      </c>
      <c r="E1536" t="n">
        <v>27.41</v>
      </c>
      <c r="F1536" t="n">
        <v>24.01</v>
      </c>
      <c r="G1536" t="n">
        <v>130.94</v>
      </c>
      <c r="H1536" t="n">
        <v>1.71</v>
      </c>
      <c r="I1536" t="n">
        <v>11</v>
      </c>
      <c r="J1536" t="n">
        <v>325.78</v>
      </c>
      <c r="K1536" t="n">
        <v>59.89</v>
      </c>
      <c r="L1536" t="n">
        <v>31.25</v>
      </c>
      <c r="M1536" t="n">
        <v>9</v>
      </c>
      <c r="N1536" t="n">
        <v>99.65000000000001</v>
      </c>
      <c r="O1536" t="n">
        <v>40414.36</v>
      </c>
      <c r="P1536" t="n">
        <v>408.69</v>
      </c>
      <c r="Q1536" t="n">
        <v>452.6</v>
      </c>
      <c r="R1536" t="n">
        <v>71.68000000000001</v>
      </c>
      <c r="S1536" t="n">
        <v>57.64</v>
      </c>
      <c r="T1536" t="n">
        <v>4921.96</v>
      </c>
      <c r="U1536" t="n">
        <v>0.8</v>
      </c>
      <c r="V1536" t="n">
        <v>0.88</v>
      </c>
      <c r="W1536" t="n">
        <v>6.81</v>
      </c>
      <c r="X1536" t="n">
        <v>0.28</v>
      </c>
      <c r="Y1536" t="n">
        <v>1</v>
      </c>
      <c r="Z1536" t="n">
        <v>10</v>
      </c>
    </row>
    <row r="1537">
      <c r="A1537" t="n">
        <v>122</v>
      </c>
      <c r="B1537" t="n">
        <v>135</v>
      </c>
      <c r="C1537" t="inlineStr">
        <is>
          <t xml:space="preserve">CONCLUIDO	</t>
        </is>
      </c>
      <c r="D1537" t="n">
        <v>3.6493</v>
      </c>
      <c r="E1537" t="n">
        <v>27.4</v>
      </c>
      <c r="F1537" t="n">
        <v>23.99</v>
      </c>
      <c r="G1537" t="n">
        <v>130.87</v>
      </c>
      <c r="H1537" t="n">
        <v>1.72</v>
      </c>
      <c r="I1537" t="n">
        <v>11</v>
      </c>
      <c r="J1537" t="n">
        <v>326.36</v>
      </c>
      <c r="K1537" t="n">
        <v>59.89</v>
      </c>
      <c r="L1537" t="n">
        <v>31.5</v>
      </c>
      <c r="M1537" t="n">
        <v>9</v>
      </c>
      <c r="N1537" t="n">
        <v>99.97</v>
      </c>
      <c r="O1537" t="n">
        <v>40485.58</v>
      </c>
      <c r="P1537" t="n">
        <v>408.3</v>
      </c>
      <c r="Q1537" t="n">
        <v>452.58</v>
      </c>
      <c r="R1537" t="n">
        <v>71.04000000000001</v>
      </c>
      <c r="S1537" t="n">
        <v>57.64</v>
      </c>
      <c r="T1537" t="n">
        <v>4605.13</v>
      </c>
      <c r="U1537" t="n">
        <v>0.8100000000000001</v>
      </c>
      <c r="V1537" t="n">
        <v>0.88</v>
      </c>
      <c r="W1537" t="n">
        <v>6.81</v>
      </c>
      <c r="X1537" t="n">
        <v>0.27</v>
      </c>
      <c r="Y1537" t="n">
        <v>1</v>
      </c>
      <c r="Z1537" t="n">
        <v>10</v>
      </c>
    </row>
    <row r="1538">
      <c r="A1538" t="n">
        <v>123</v>
      </c>
      <c r="B1538" t="n">
        <v>135</v>
      </c>
      <c r="C1538" t="inlineStr">
        <is>
          <t xml:space="preserve">CONCLUIDO	</t>
        </is>
      </c>
      <c r="D1538" t="n">
        <v>3.6477</v>
      </c>
      <c r="E1538" t="n">
        <v>27.41</v>
      </c>
      <c r="F1538" t="n">
        <v>24</v>
      </c>
      <c r="G1538" t="n">
        <v>130.94</v>
      </c>
      <c r="H1538" t="n">
        <v>1.73</v>
      </c>
      <c r="I1538" t="n">
        <v>11</v>
      </c>
      <c r="J1538" t="n">
        <v>326.94</v>
      </c>
      <c r="K1538" t="n">
        <v>59.89</v>
      </c>
      <c r="L1538" t="n">
        <v>31.75</v>
      </c>
      <c r="M1538" t="n">
        <v>9</v>
      </c>
      <c r="N1538" t="n">
        <v>100.3</v>
      </c>
      <c r="O1538" t="n">
        <v>40556.96</v>
      </c>
      <c r="P1538" t="n">
        <v>408.62</v>
      </c>
      <c r="Q1538" t="n">
        <v>452.57</v>
      </c>
      <c r="R1538" t="n">
        <v>71.62</v>
      </c>
      <c r="S1538" t="n">
        <v>57.64</v>
      </c>
      <c r="T1538" t="n">
        <v>4890.76</v>
      </c>
      <c r="U1538" t="n">
        <v>0.8</v>
      </c>
      <c r="V1538" t="n">
        <v>0.88</v>
      </c>
      <c r="W1538" t="n">
        <v>6.81</v>
      </c>
      <c r="X1538" t="n">
        <v>0.28</v>
      </c>
      <c r="Y1538" t="n">
        <v>1</v>
      </c>
      <c r="Z1538" t="n">
        <v>10</v>
      </c>
    </row>
    <row r="1539">
      <c r="A1539" t="n">
        <v>124</v>
      </c>
      <c r="B1539" t="n">
        <v>135</v>
      </c>
      <c r="C1539" t="inlineStr">
        <is>
          <t xml:space="preserve">CONCLUIDO	</t>
        </is>
      </c>
      <c r="D1539" t="n">
        <v>3.6479</v>
      </c>
      <c r="E1539" t="n">
        <v>27.41</v>
      </c>
      <c r="F1539" t="n">
        <v>24</v>
      </c>
      <c r="G1539" t="n">
        <v>130.93</v>
      </c>
      <c r="H1539" t="n">
        <v>1.74</v>
      </c>
      <c r="I1539" t="n">
        <v>11</v>
      </c>
      <c r="J1539" t="n">
        <v>327.52</v>
      </c>
      <c r="K1539" t="n">
        <v>59.89</v>
      </c>
      <c r="L1539" t="n">
        <v>32</v>
      </c>
      <c r="M1539" t="n">
        <v>9</v>
      </c>
      <c r="N1539" t="n">
        <v>100.63</v>
      </c>
      <c r="O1539" t="n">
        <v>40628.49</v>
      </c>
      <c r="P1539" t="n">
        <v>408.07</v>
      </c>
      <c r="Q1539" t="n">
        <v>452.62</v>
      </c>
      <c r="R1539" t="n">
        <v>71.33</v>
      </c>
      <c r="S1539" t="n">
        <v>57.64</v>
      </c>
      <c r="T1539" t="n">
        <v>4748.5</v>
      </c>
      <c r="U1539" t="n">
        <v>0.8100000000000001</v>
      </c>
      <c r="V1539" t="n">
        <v>0.88</v>
      </c>
      <c r="W1539" t="n">
        <v>6.82</v>
      </c>
      <c r="X1539" t="n">
        <v>0.28</v>
      </c>
      <c r="Y1539" t="n">
        <v>1</v>
      </c>
      <c r="Z1539" t="n">
        <v>10</v>
      </c>
    </row>
    <row r="1540">
      <c r="A1540" t="n">
        <v>125</v>
      </c>
      <c r="B1540" t="n">
        <v>135</v>
      </c>
      <c r="C1540" t="inlineStr">
        <is>
          <t xml:space="preserve">CONCLUIDO	</t>
        </is>
      </c>
      <c r="D1540" t="n">
        <v>3.647</v>
      </c>
      <c r="E1540" t="n">
        <v>27.42</v>
      </c>
      <c r="F1540" t="n">
        <v>24.01</v>
      </c>
      <c r="G1540" t="n">
        <v>130.97</v>
      </c>
      <c r="H1540" t="n">
        <v>1.75</v>
      </c>
      <c r="I1540" t="n">
        <v>11</v>
      </c>
      <c r="J1540" t="n">
        <v>328.1</v>
      </c>
      <c r="K1540" t="n">
        <v>59.89</v>
      </c>
      <c r="L1540" t="n">
        <v>32.25</v>
      </c>
      <c r="M1540" t="n">
        <v>9</v>
      </c>
      <c r="N1540" t="n">
        <v>100.96</v>
      </c>
      <c r="O1540" t="n">
        <v>40700.18</v>
      </c>
      <c r="P1540" t="n">
        <v>407.83</v>
      </c>
      <c r="Q1540" t="n">
        <v>452.57</v>
      </c>
      <c r="R1540" t="n">
        <v>71.67</v>
      </c>
      <c r="S1540" t="n">
        <v>57.64</v>
      </c>
      <c r="T1540" t="n">
        <v>4916.54</v>
      </c>
      <c r="U1540" t="n">
        <v>0.8</v>
      </c>
      <c r="V1540" t="n">
        <v>0.88</v>
      </c>
      <c r="W1540" t="n">
        <v>6.81</v>
      </c>
      <c r="X1540" t="n">
        <v>0.29</v>
      </c>
      <c r="Y1540" t="n">
        <v>1</v>
      </c>
      <c r="Z1540" t="n">
        <v>10</v>
      </c>
    </row>
    <row r="1541">
      <c r="A1541" t="n">
        <v>126</v>
      </c>
      <c r="B1541" t="n">
        <v>135</v>
      </c>
      <c r="C1541" t="inlineStr">
        <is>
          <t xml:space="preserve">CONCLUIDO	</t>
        </is>
      </c>
      <c r="D1541" t="n">
        <v>3.6577</v>
      </c>
      <c r="E1541" t="n">
        <v>27.34</v>
      </c>
      <c r="F1541" t="n">
        <v>23.98</v>
      </c>
      <c r="G1541" t="n">
        <v>143.89</v>
      </c>
      <c r="H1541" t="n">
        <v>1.76</v>
      </c>
      <c r="I1541" t="n">
        <v>10</v>
      </c>
      <c r="J1541" t="n">
        <v>328.68</v>
      </c>
      <c r="K1541" t="n">
        <v>59.89</v>
      </c>
      <c r="L1541" t="n">
        <v>32.5</v>
      </c>
      <c r="M1541" t="n">
        <v>8</v>
      </c>
      <c r="N1541" t="n">
        <v>101.3</v>
      </c>
      <c r="O1541" t="n">
        <v>40772.03</v>
      </c>
      <c r="P1541" t="n">
        <v>407.33</v>
      </c>
      <c r="Q1541" t="n">
        <v>452.56</v>
      </c>
      <c r="R1541" t="n">
        <v>70.7</v>
      </c>
      <c r="S1541" t="n">
        <v>57.64</v>
      </c>
      <c r="T1541" t="n">
        <v>4438.48</v>
      </c>
      <c r="U1541" t="n">
        <v>0.82</v>
      </c>
      <c r="V1541" t="n">
        <v>0.88</v>
      </c>
      <c r="W1541" t="n">
        <v>6.81</v>
      </c>
      <c r="X1541" t="n">
        <v>0.26</v>
      </c>
      <c r="Y1541" t="n">
        <v>1</v>
      </c>
      <c r="Z1541" t="n">
        <v>10</v>
      </c>
    </row>
    <row r="1542">
      <c r="A1542" t="n">
        <v>127</v>
      </c>
      <c r="B1542" t="n">
        <v>135</v>
      </c>
      <c r="C1542" t="inlineStr">
        <is>
          <t xml:space="preserve">CONCLUIDO	</t>
        </is>
      </c>
      <c r="D1542" t="n">
        <v>3.6571</v>
      </c>
      <c r="E1542" t="n">
        <v>27.34</v>
      </c>
      <c r="F1542" t="n">
        <v>23.99</v>
      </c>
      <c r="G1542" t="n">
        <v>143.91</v>
      </c>
      <c r="H1542" t="n">
        <v>1.77</v>
      </c>
      <c r="I1542" t="n">
        <v>10</v>
      </c>
      <c r="J1542" t="n">
        <v>329.27</v>
      </c>
      <c r="K1542" t="n">
        <v>59.89</v>
      </c>
      <c r="L1542" t="n">
        <v>32.75</v>
      </c>
      <c r="M1542" t="n">
        <v>8</v>
      </c>
      <c r="N1542" t="n">
        <v>101.63</v>
      </c>
      <c r="O1542" t="n">
        <v>40844.03</v>
      </c>
      <c r="P1542" t="n">
        <v>407.87</v>
      </c>
      <c r="Q1542" t="n">
        <v>452.56</v>
      </c>
      <c r="R1542" t="n">
        <v>70.88</v>
      </c>
      <c r="S1542" t="n">
        <v>57.64</v>
      </c>
      <c r="T1542" t="n">
        <v>4528.59</v>
      </c>
      <c r="U1542" t="n">
        <v>0.8100000000000001</v>
      </c>
      <c r="V1542" t="n">
        <v>0.88</v>
      </c>
      <c r="W1542" t="n">
        <v>6.81</v>
      </c>
      <c r="X1542" t="n">
        <v>0.26</v>
      </c>
      <c r="Y1542" t="n">
        <v>1</v>
      </c>
      <c r="Z1542" t="n">
        <v>10</v>
      </c>
    </row>
    <row r="1543">
      <c r="A1543" t="n">
        <v>128</v>
      </c>
      <c r="B1543" t="n">
        <v>135</v>
      </c>
      <c r="C1543" t="inlineStr">
        <is>
          <t xml:space="preserve">CONCLUIDO	</t>
        </is>
      </c>
      <c r="D1543" t="n">
        <v>3.6582</v>
      </c>
      <c r="E1543" t="n">
        <v>27.34</v>
      </c>
      <c r="F1543" t="n">
        <v>23.98</v>
      </c>
      <c r="G1543" t="n">
        <v>143.86</v>
      </c>
      <c r="H1543" t="n">
        <v>1.78</v>
      </c>
      <c r="I1543" t="n">
        <v>10</v>
      </c>
      <c r="J1543" t="n">
        <v>329.85</v>
      </c>
      <c r="K1543" t="n">
        <v>59.89</v>
      </c>
      <c r="L1543" t="n">
        <v>33</v>
      </c>
      <c r="M1543" t="n">
        <v>8</v>
      </c>
      <c r="N1543" t="n">
        <v>101.97</v>
      </c>
      <c r="O1543" t="n">
        <v>40916.2</v>
      </c>
      <c r="P1543" t="n">
        <v>407.94</v>
      </c>
      <c r="Q1543" t="n">
        <v>452.56</v>
      </c>
      <c r="R1543" t="n">
        <v>70.54000000000001</v>
      </c>
      <c r="S1543" t="n">
        <v>57.64</v>
      </c>
      <c r="T1543" t="n">
        <v>4359.05</v>
      </c>
      <c r="U1543" t="n">
        <v>0.82</v>
      </c>
      <c r="V1543" t="n">
        <v>0.88</v>
      </c>
      <c r="W1543" t="n">
        <v>6.81</v>
      </c>
      <c r="X1543" t="n">
        <v>0.25</v>
      </c>
      <c r="Y1543" t="n">
        <v>1</v>
      </c>
      <c r="Z1543" t="n">
        <v>10</v>
      </c>
    </row>
    <row r="1544">
      <c r="A1544" t="n">
        <v>129</v>
      </c>
      <c r="B1544" t="n">
        <v>135</v>
      </c>
      <c r="C1544" t="inlineStr">
        <is>
          <t xml:space="preserve">CONCLUIDO	</t>
        </is>
      </c>
      <c r="D1544" t="n">
        <v>3.6591</v>
      </c>
      <c r="E1544" t="n">
        <v>27.33</v>
      </c>
      <c r="F1544" t="n">
        <v>23.97</v>
      </c>
      <c r="G1544" t="n">
        <v>143.82</v>
      </c>
      <c r="H1544" t="n">
        <v>1.79</v>
      </c>
      <c r="I1544" t="n">
        <v>10</v>
      </c>
      <c r="J1544" t="n">
        <v>330.44</v>
      </c>
      <c r="K1544" t="n">
        <v>59.89</v>
      </c>
      <c r="L1544" t="n">
        <v>33.25</v>
      </c>
      <c r="M1544" t="n">
        <v>8</v>
      </c>
      <c r="N1544" t="n">
        <v>102.3</v>
      </c>
      <c r="O1544" t="n">
        <v>40988.53</v>
      </c>
      <c r="P1544" t="n">
        <v>408.24</v>
      </c>
      <c r="Q1544" t="n">
        <v>452.58</v>
      </c>
      <c r="R1544" t="n">
        <v>70.31999999999999</v>
      </c>
      <c r="S1544" t="n">
        <v>57.64</v>
      </c>
      <c r="T1544" t="n">
        <v>4247.93</v>
      </c>
      <c r="U1544" t="n">
        <v>0.82</v>
      </c>
      <c r="V1544" t="n">
        <v>0.88</v>
      </c>
      <c r="W1544" t="n">
        <v>6.81</v>
      </c>
      <c r="X1544" t="n">
        <v>0.25</v>
      </c>
      <c r="Y1544" t="n">
        <v>1</v>
      </c>
      <c r="Z1544" t="n">
        <v>10</v>
      </c>
    </row>
    <row r="1545">
      <c r="A1545" t="n">
        <v>130</v>
      </c>
      <c r="B1545" t="n">
        <v>135</v>
      </c>
      <c r="C1545" t="inlineStr">
        <is>
          <t xml:space="preserve">CONCLUIDO	</t>
        </is>
      </c>
      <c r="D1545" t="n">
        <v>3.6569</v>
      </c>
      <c r="E1545" t="n">
        <v>27.35</v>
      </c>
      <c r="F1545" t="n">
        <v>23.99</v>
      </c>
      <c r="G1545" t="n">
        <v>143.92</v>
      </c>
      <c r="H1545" t="n">
        <v>1.8</v>
      </c>
      <c r="I1545" t="n">
        <v>10</v>
      </c>
      <c r="J1545" t="n">
        <v>331.03</v>
      </c>
      <c r="K1545" t="n">
        <v>59.89</v>
      </c>
      <c r="L1545" t="n">
        <v>33.5</v>
      </c>
      <c r="M1545" t="n">
        <v>8</v>
      </c>
      <c r="N1545" t="n">
        <v>102.64</v>
      </c>
      <c r="O1545" t="n">
        <v>41061.02</v>
      </c>
      <c r="P1545" t="n">
        <v>408.75</v>
      </c>
      <c r="Q1545" t="n">
        <v>452.57</v>
      </c>
      <c r="R1545" t="n">
        <v>70.75</v>
      </c>
      <c r="S1545" t="n">
        <v>57.64</v>
      </c>
      <c r="T1545" t="n">
        <v>4464.53</v>
      </c>
      <c r="U1545" t="n">
        <v>0.8100000000000001</v>
      </c>
      <c r="V1545" t="n">
        <v>0.88</v>
      </c>
      <c r="W1545" t="n">
        <v>6.82</v>
      </c>
      <c r="X1545" t="n">
        <v>0.26</v>
      </c>
      <c r="Y1545" t="n">
        <v>1</v>
      </c>
      <c r="Z1545" t="n">
        <v>10</v>
      </c>
    </row>
    <row r="1546">
      <c r="A1546" t="n">
        <v>131</v>
      </c>
      <c r="B1546" t="n">
        <v>135</v>
      </c>
      <c r="C1546" t="inlineStr">
        <is>
          <t xml:space="preserve">CONCLUIDO	</t>
        </is>
      </c>
      <c r="D1546" t="n">
        <v>3.6563</v>
      </c>
      <c r="E1546" t="n">
        <v>27.35</v>
      </c>
      <c r="F1546" t="n">
        <v>23.99</v>
      </c>
      <c r="G1546" t="n">
        <v>143.95</v>
      </c>
      <c r="H1546" t="n">
        <v>1.81</v>
      </c>
      <c r="I1546" t="n">
        <v>10</v>
      </c>
      <c r="J1546" t="n">
        <v>331.62</v>
      </c>
      <c r="K1546" t="n">
        <v>59.89</v>
      </c>
      <c r="L1546" t="n">
        <v>33.75</v>
      </c>
      <c r="M1546" t="n">
        <v>8</v>
      </c>
      <c r="N1546" t="n">
        <v>102.98</v>
      </c>
      <c r="O1546" t="n">
        <v>41133.67</v>
      </c>
      <c r="P1546" t="n">
        <v>409.09</v>
      </c>
      <c r="Q1546" t="n">
        <v>452.58</v>
      </c>
      <c r="R1546" t="n">
        <v>70.84</v>
      </c>
      <c r="S1546" t="n">
        <v>57.64</v>
      </c>
      <c r="T1546" t="n">
        <v>4508.92</v>
      </c>
      <c r="U1546" t="n">
        <v>0.8100000000000001</v>
      </c>
      <c r="V1546" t="n">
        <v>0.88</v>
      </c>
      <c r="W1546" t="n">
        <v>6.82</v>
      </c>
      <c r="X1546" t="n">
        <v>0.27</v>
      </c>
      <c r="Y1546" t="n">
        <v>1</v>
      </c>
      <c r="Z1546" t="n">
        <v>10</v>
      </c>
    </row>
    <row r="1547">
      <c r="A1547" t="n">
        <v>132</v>
      </c>
      <c r="B1547" t="n">
        <v>135</v>
      </c>
      <c r="C1547" t="inlineStr">
        <is>
          <t xml:space="preserve">CONCLUIDO	</t>
        </is>
      </c>
      <c r="D1547" t="n">
        <v>3.6569</v>
      </c>
      <c r="E1547" t="n">
        <v>27.35</v>
      </c>
      <c r="F1547" t="n">
        <v>23.99</v>
      </c>
      <c r="G1547" t="n">
        <v>143.92</v>
      </c>
      <c r="H1547" t="n">
        <v>1.82</v>
      </c>
      <c r="I1547" t="n">
        <v>10</v>
      </c>
      <c r="J1547" t="n">
        <v>332.21</v>
      </c>
      <c r="K1547" t="n">
        <v>59.89</v>
      </c>
      <c r="L1547" t="n">
        <v>34</v>
      </c>
      <c r="M1547" t="n">
        <v>8</v>
      </c>
      <c r="N1547" t="n">
        <v>103.32</v>
      </c>
      <c r="O1547" t="n">
        <v>41206.49</v>
      </c>
      <c r="P1547" t="n">
        <v>409.33</v>
      </c>
      <c r="Q1547" t="n">
        <v>452.55</v>
      </c>
      <c r="R1547" t="n">
        <v>70.83</v>
      </c>
      <c r="S1547" t="n">
        <v>57.64</v>
      </c>
      <c r="T1547" t="n">
        <v>4504.57</v>
      </c>
      <c r="U1547" t="n">
        <v>0.8100000000000001</v>
      </c>
      <c r="V1547" t="n">
        <v>0.88</v>
      </c>
      <c r="W1547" t="n">
        <v>6.81</v>
      </c>
      <c r="X1547" t="n">
        <v>0.26</v>
      </c>
      <c r="Y1547" t="n">
        <v>1</v>
      </c>
      <c r="Z1547" t="n">
        <v>10</v>
      </c>
    </row>
    <row r="1548">
      <c r="A1548" t="n">
        <v>133</v>
      </c>
      <c r="B1548" t="n">
        <v>135</v>
      </c>
      <c r="C1548" t="inlineStr">
        <is>
          <t xml:space="preserve">CONCLUIDO	</t>
        </is>
      </c>
      <c r="D1548" t="n">
        <v>3.6586</v>
      </c>
      <c r="E1548" t="n">
        <v>27.33</v>
      </c>
      <c r="F1548" t="n">
        <v>23.97</v>
      </c>
      <c r="G1548" t="n">
        <v>143.85</v>
      </c>
      <c r="H1548" t="n">
        <v>1.83</v>
      </c>
      <c r="I1548" t="n">
        <v>10</v>
      </c>
      <c r="J1548" t="n">
        <v>332.8</v>
      </c>
      <c r="K1548" t="n">
        <v>59.89</v>
      </c>
      <c r="L1548" t="n">
        <v>34.25</v>
      </c>
      <c r="M1548" t="n">
        <v>8</v>
      </c>
      <c r="N1548" t="n">
        <v>103.66</v>
      </c>
      <c r="O1548" t="n">
        <v>41279.48</v>
      </c>
      <c r="P1548" t="n">
        <v>409.16</v>
      </c>
      <c r="Q1548" t="n">
        <v>452.6</v>
      </c>
      <c r="R1548" t="n">
        <v>70.52</v>
      </c>
      <c r="S1548" t="n">
        <v>57.64</v>
      </c>
      <c r="T1548" t="n">
        <v>4349.78</v>
      </c>
      <c r="U1548" t="n">
        <v>0.82</v>
      </c>
      <c r="V1548" t="n">
        <v>0.88</v>
      </c>
      <c r="W1548" t="n">
        <v>6.81</v>
      </c>
      <c r="X1548" t="n">
        <v>0.25</v>
      </c>
      <c r="Y1548" t="n">
        <v>1</v>
      </c>
      <c r="Z1548" t="n">
        <v>10</v>
      </c>
    </row>
    <row r="1549">
      <c r="A1549" t="n">
        <v>134</v>
      </c>
      <c r="B1549" t="n">
        <v>135</v>
      </c>
      <c r="C1549" t="inlineStr">
        <is>
          <t xml:space="preserve">CONCLUIDO	</t>
        </is>
      </c>
      <c r="D1549" t="n">
        <v>3.6583</v>
      </c>
      <c r="E1549" t="n">
        <v>27.34</v>
      </c>
      <c r="F1549" t="n">
        <v>23.98</v>
      </c>
      <c r="G1549" t="n">
        <v>143.86</v>
      </c>
      <c r="H1549" t="n">
        <v>1.84</v>
      </c>
      <c r="I1549" t="n">
        <v>10</v>
      </c>
      <c r="J1549" t="n">
        <v>333.39</v>
      </c>
      <c r="K1549" t="n">
        <v>59.89</v>
      </c>
      <c r="L1549" t="n">
        <v>34.5</v>
      </c>
      <c r="M1549" t="n">
        <v>8</v>
      </c>
      <c r="N1549" t="n">
        <v>104.01</v>
      </c>
      <c r="O1549" t="n">
        <v>41352.63</v>
      </c>
      <c r="P1549" t="n">
        <v>409.31</v>
      </c>
      <c r="Q1549" t="n">
        <v>452.61</v>
      </c>
      <c r="R1549" t="n">
        <v>70.5</v>
      </c>
      <c r="S1549" t="n">
        <v>57.64</v>
      </c>
      <c r="T1549" t="n">
        <v>4339.61</v>
      </c>
      <c r="U1549" t="n">
        <v>0.82</v>
      </c>
      <c r="V1549" t="n">
        <v>0.88</v>
      </c>
      <c r="W1549" t="n">
        <v>6.81</v>
      </c>
      <c r="X1549" t="n">
        <v>0.25</v>
      </c>
      <c r="Y1549" t="n">
        <v>1</v>
      </c>
      <c r="Z1549" t="n">
        <v>10</v>
      </c>
    </row>
    <row r="1550">
      <c r="A1550" t="n">
        <v>135</v>
      </c>
      <c r="B1550" t="n">
        <v>135</v>
      </c>
      <c r="C1550" t="inlineStr">
        <is>
          <t xml:space="preserve">CONCLUIDO	</t>
        </is>
      </c>
      <c r="D1550" t="n">
        <v>3.657</v>
      </c>
      <c r="E1550" t="n">
        <v>27.34</v>
      </c>
      <c r="F1550" t="n">
        <v>23.99</v>
      </c>
      <c r="G1550" t="n">
        <v>143.92</v>
      </c>
      <c r="H1550" t="n">
        <v>1.85</v>
      </c>
      <c r="I1550" t="n">
        <v>10</v>
      </c>
      <c r="J1550" t="n">
        <v>333.99</v>
      </c>
      <c r="K1550" t="n">
        <v>59.89</v>
      </c>
      <c r="L1550" t="n">
        <v>34.75</v>
      </c>
      <c r="M1550" t="n">
        <v>8</v>
      </c>
      <c r="N1550" t="n">
        <v>104.35</v>
      </c>
      <c r="O1550" t="n">
        <v>41426.07</v>
      </c>
      <c r="P1550" t="n">
        <v>409.52</v>
      </c>
      <c r="Q1550" t="n">
        <v>452.58</v>
      </c>
      <c r="R1550" t="n">
        <v>70.81999999999999</v>
      </c>
      <c r="S1550" t="n">
        <v>57.64</v>
      </c>
      <c r="T1550" t="n">
        <v>4496.26</v>
      </c>
      <c r="U1550" t="n">
        <v>0.8100000000000001</v>
      </c>
      <c r="V1550" t="n">
        <v>0.88</v>
      </c>
      <c r="W1550" t="n">
        <v>6.81</v>
      </c>
      <c r="X1550" t="n">
        <v>0.26</v>
      </c>
      <c r="Y1550" t="n">
        <v>1</v>
      </c>
      <c r="Z1550" t="n">
        <v>10</v>
      </c>
    </row>
    <row r="1551">
      <c r="A1551" t="n">
        <v>136</v>
      </c>
      <c r="B1551" t="n">
        <v>135</v>
      </c>
      <c r="C1551" t="inlineStr">
        <is>
          <t xml:space="preserve">CONCLUIDO	</t>
        </is>
      </c>
      <c r="D1551" t="n">
        <v>3.6562</v>
      </c>
      <c r="E1551" t="n">
        <v>27.35</v>
      </c>
      <c r="F1551" t="n">
        <v>23.99</v>
      </c>
      <c r="G1551" t="n">
        <v>143.95</v>
      </c>
      <c r="H1551" t="n">
        <v>1.86</v>
      </c>
      <c r="I1551" t="n">
        <v>10</v>
      </c>
      <c r="J1551" t="n">
        <v>334.58</v>
      </c>
      <c r="K1551" t="n">
        <v>59.89</v>
      </c>
      <c r="L1551" t="n">
        <v>35</v>
      </c>
      <c r="M1551" t="n">
        <v>8</v>
      </c>
      <c r="N1551" t="n">
        <v>104.7</v>
      </c>
      <c r="O1551" t="n">
        <v>41499.57</v>
      </c>
      <c r="P1551" t="n">
        <v>409.6</v>
      </c>
      <c r="Q1551" t="n">
        <v>452.56</v>
      </c>
      <c r="R1551" t="n">
        <v>71.12</v>
      </c>
      <c r="S1551" t="n">
        <v>57.64</v>
      </c>
      <c r="T1551" t="n">
        <v>4646.55</v>
      </c>
      <c r="U1551" t="n">
        <v>0.8100000000000001</v>
      </c>
      <c r="V1551" t="n">
        <v>0.88</v>
      </c>
      <c r="W1551" t="n">
        <v>6.81</v>
      </c>
      <c r="X1551" t="n">
        <v>0.27</v>
      </c>
      <c r="Y1551" t="n">
        <v>1</v>
      </c>
      <c r="Z1551" t="n">
        <v>10</v>
      </c>
    </row>
    <row r="1552">
      <c r="A1552" t="n">
        <v>137</v>
      </c>
      <c r="B1552" t="n">
        <v>135</v>
      </c>
      <c r="C1552" t="inlineStr">
        <is>
          <t xml:space="preserve">CONCLUIDO	</t>
        </is>
      </c>
      <c r="D1552" t="n">
        <v>3.6573</v>
      </c>
      <c r="E1552" t="n">
        <v>27.34</v>
      </c>
      <c r="F1552" t="n">
        <v>23.98</v>
      </c>
      <c r="G1552" t="n">
        <v>143.9</v>
      </c>
      <c r="H1552" t="n">
        <v>1.87</v>
      </c>
      <c r="I1552" t="n">
        <v>10</v>
      </c>
      <c r="J1552" t="n">
        <v>335.18</v>
      </c>
      <c r="K1552" t="n">
        <v>59.89</v>
      </c>
      <c r="L1552" t="n">
        <v>35.25</v>
      </c>
      <c r="M1552" t="n">
        <v>8</v>
      </c>
      <c r="N1552" t="n">
        <v>105.04</v>
      </c>
      <c r="O1552" t="n">
        <v>41573.23</v>
      </c>
      <c r="P1552" t="n">
        <v>409.4</v>
      </c>
      <c r="Q1552" t="n">
        <v>452.55</v>
      </c>
      <c r="R1552" t="n">
        <v>70.83</v>
      </c>
      <c r="S1552" t="n">
        <v>57.64</v>
      </c>
      <c r="T1552" t="n">
        <v>4502.36</v>
      </c>
      <c r="U1552" t="n">
        <v>0.8100000000000001</v>
      </c>
      <c r="V1552" t="n">
        <v>0.88</v>
      </c>
      <c r="W1552" t="n">
        <v>6.81</v>
      </c>
      <c r="X1552" t="n">
        <v>0.26</v>
      </c>
      <c r="Y1552" t="n">
        <v>1</v>
      </c>
      <c r="Z1552" t="n">
        <v>10</v>
      </c>
    </row>
    <row r="1553">
      <c r="A1553" t="n">
        <v>138</v>
      </c>
      <c r="B1553" t="n">
        <v>135</v>
      </c>
      <c r="C1553" t="inlineStr">
        <is>
          <t xml:space="preserve">CONCLUIDO	</t>
        </is>
      </c>
      <c r="D1553" t="n">
        <v>3.6577</v>
      </c>
      <c r="E1553" t="n">
        <v>27.34</v>
      </c>
      <c r="F1553" t="n">
        <v>23.98</v>
      </c>
      <c r="G1553" t="n">
        <v>143.89</v>
      </c>
      <c r="H1553" t="n">
        <v>1.88</v>
      </c>
      <c r="I1553" t="n">
        <v>10</v>
      </c>
      <c r="J1553" t="n">
        <v>335.78</v>
      </c>
      <c r="K1553" t="n">
        <v>59.89</v>
      </c>
      <c r="L1553" t="n">
        <v>35.5</v>
      </c>
      <c r="M1553" t="n">
        <v>8</v>
      </c>
      <c r="N1553" t="n">
        <v>105.39</v>
      </c>
      <c r="O1553" t="n">
        <v>41647.07</v>
      </c>
      <c r="P1553" t="n">
        <v>409.15</v>
      </c>
      <c r="Q1553" t="n">
        <v>452.64</v>
      </c>
      <c r="R1553" t="n">
        <v>70.66</v>
      </c>
      <c r="S1553" t="n">
        <v>57.64</v>
      </c>
      <c r="T1553" t="n">
        <v>4415.9</v>
      </c>
      <c r="U1553" t="n">
        <v>0.82</v>
      </c>
      <c r="V1553" t="n">
        <v>0.88</v>
      </c>
      <c r="W1553" t="n">
        <v>6.81</v>
      </c>
      <c r="X1553" t="n">
        <v>0.26</v>
      </c>
      <c r="Y1553" t="n">
        <v>1</v>
      </c>
      <c r="Z1553" t="n">
        <v>10</v>
      </c>
    </row>
    <row r="1554">
      <c r="A1554" t="n">
        <v>139</v>
      </c>
      <c r="B1554" t="n">
        <v>135</v>
      </c>
      <c r="C1554" t="inlineStr">
        <is>
          <t xml:space="preserve">CONCLUIDO	</t>
        </is>
      </c>
      <c r="D1554" t="n">
        <v>3.657</v>
      </c>
      <c r="E1554" t="n">
        <v>27.34</v>
      </c>
      <c r="F1554" t="n">
        <v>23.99</v>
      </c>
      <c r="G1554" t="n">
        <v>143.91</v>
      </c>
      <c r="H1554" t="n">
        <v>1.89</v>
      </c>
      <c r="I1554" t="n">
        <v>10</v>
      </c>
      <c r="J1554" t="n">
        <v>336.38</v>
      </c>
      <c r="K1554" t="n">
        <v>59.89</v>
      </c>
      <c r="L1554" t="n">
        <v>35.75</v>
      </c>
      <c r="M1554" t="n">
        <v>8</v>
      </c>
      <c r="N1554" t="n">
        <v>105.74</v>
      </c>
      <c r="O1554" t="n">
        <v>41721.08</v>
      </c>
      <c r="P1554" t="n">
        <v>408.89</v>
      </c>
      <c r="Q1554" t="n">
        <v>452.55</v>
      </c>
      <c r="R1554" t="n">
        <v>70.95</v>
      </c>
      <c r="S1554" t="n">
        <v>57.64</v>
      </c>
      <c r="T1554" t="n">
        <v>4563.62</v>
      </c>
      <c r="U1554" t="n">
        <v>0.8100000000000001</v>
      </c>
      <c r="V1554" t="n">
        <v>0.88</v>
      </c>
      <c r="W1554" t="n">
        <v>6.81</v>
      </c>
      <c r="X1554" t="n">
        <v>0.26</v>
      </c>
      <c r="Y1554" t="n">
        <v>1</v>
      </c>
      <c r="Z1554" t="n">
        <v>10</v>
      </c>
    </row>
    <row r="1555">
      <c r="A1555" t="n">
        <v>140</v>
      </c>
      <c r="B1555" t="n">
        <v>135</v>
      </c>
      <c r="C1555" t="inlineStr">
        <is>
          <t xml:space="preserve">CONCLUIDO	</t>
        </is>
      </c>
      <c r="D1555" t="n">
        <v>3.6569</v>
      </c>
      <c r="E1555" t="n">
        <v>27.35</v>
      </c>
      <c r="F1555" t="n">
        <v>23.99</v>
      </c>
      <c r="G1555" t="n">
        <v>143.92</v>
      </c>
      <c r="H1555" t="n">
        <v>1.9</v>
      </c>
      <c r="I1555" t="n">
        <v>10</v>
      </c>
      <c r="J1555" t="n">
        <v>336.98</v>
      </c>
      <c r="K1555" t="n">
        <v>59.89</v>
      </c>
      <c r="L1555" t="n">
        <v>36</v>
      </c>
      <c r="M1555" t="n">
        <v>8</v>
      </c>
      <c r="N1555" t="n">
        <v>106.09</v>
      </c>
      <c r="O1555" t="n">
        <v>41795.26</v>
      </c>
      <c r="P1555" t="n">
        <v>408.44</v>
      </c>
      <c r="Q1555" t="n">
        <v>452.58</v>
      </c>
      <c r="R1555" t="n">
        <v>70.77</v>
      </c>
      <c r="S1555" t="n">
        <v>57.64</v>
      </c>
      <c r="T1555" t="n">
        <v>4471.61</v>
      </c>
      <c r="U1555" t="n">
        <v>0.8100000000000001</v>
      </c>
      <c r="V1555" t="n">
        <v>0.88</v>
      </c>
      <c r="W1555" t="n">
        <v>6.81</v>
      </c>
      <c r="X1555" t="n">
        <v>0.26</v>
      </c>
      <c r="Y1555" t="n">
        <v>1</v>
      </c>
      <c r="Z1555" t="n">
        <v>10</v>
      </c>
    </row>
    <row r="1556">
      <c r="A1556" t="n">
        <v>141</v>
      </c>
      <c r="B1556" t="n">
        <v>135</v>
      </c>
      <c r="C1556" t="inlineStr">
        <is>
          <t xml:space="preserve">CONCLUIDO	</t>
        </is>
      </c>
      <c r="D1556" t="n">
        <v>3.6574</v>
      </c>
      <c r="E1556" t="n">
        <v>27.34</v>
      </c>
      <c r="F1556" t="n">
        <v>23.98</v>
      </c>
      <c r="G1556" t="n">
        <v>143.9</v>
      </c>
      <c r="H1556" t="n">
        <v>1.91</v>
      </c>
      <c r="I1556" t="n">
        <v>10</v>
      </c>
      <c r="J1556" t="n">
        <v>337.58</v>
      </c>
      <c r="K1556" t="n">
        <v>59.89</v>
      </c>
      <c r="L1556" t="n">
        <v>36.25</v>
      </c>
      <c r="M1556" t="n">
        <v>8</v>
      </c>
      <c r="N1556" t="n">
        <v>106.45</v>
      </c>
      <c r="O1556" t="n">
        <v>41869.62</v>
      </c>
      <c r="P1556" t="n">
        <v>407.77</v>
      </c>
      <c r="Q1556" t="n">
        <v>452.56</v>
      </c>
      <c r="R1556" t="n">
        <v>70.69</v>
      </c>
      <c r="S1556" t="n">
        <v>57.64</v>
      </c>
      <c r="T1556" t="n">
        <v>4434.49</v>
      </c>
      <c r="U1556" t="n">
        <v>0.82</v>
      </c>
      <c r="V1556" t="n">
        <v>0.88</v>
      </c>
      <c r="W1556" t="n">
        <v>6.81</v>
      </c>
      <c r="X1556" t="n">
        <v>0.26</v>
      </c>
      <c r="Y1556" t="n">
        <v>1</v>
      </c>
      <c r="Z1556" t="n">
        <v>10</v>
      </c>
    </row>
    <row r="1557">
      <c r="A1557" t="n">
        <v>142</v>
      </c>
      <c r="B1557" t="n">
        <v>135</v>
      </c>
      <c r="C1557" t="inlineStr">
        <is>
          <t xml:space="preserve">CONCLUIDO	</t>
        </is>
      </c>
      <c r="D1557" t="n">
        <v>3.6679</v>
      </c>
      <c r="E1557" t="n">
        <v>27.26</v>
      </c>
      <c r="F1557" t="n">
        <v>23.96</v>
      </c>
      <c r="G1557" t="n">
        <v>159.71</v>
      </c>
      <c r="H1557" t="n">
        <v>1.92</v>
      </c>
      <c r="I1557" t="n">
        <v>9</v>
      </c>
      <c r="J1557" t="n">
        <v>338.19</v>
      </c>
      <c r="K1557" t="n">
        <v>59.89</v>
      </c>
      <c r="L1557" t="n">
        <v>36.5</v>
      </c>
      <c r="M1557" t="n">
        <v>7</v>
      </c>
      <c r="N1557" t="n">
        <v>106.8</v>
      </c>
      <c r="O1557" t="n">
        <v>41944.15</v>
      </c>
      <c r="P1557" t="n">
        <v>407.4</v>
      </c>
      <c r="Q1557" t="n">
        <v>452.58</v>
      </c>
      <c r="R1557" t="n">
        <v>69.72</v>
      </c>
      <c r="S1557" t="n">
        <v>57.64</v>
      </c>
      <c r="T1557" t="n">
        <v>3954.83</v>
      </c>
      <c r="U1557" t="n">
        <v>0.83</v>
      </c>
      <c r="V1557" t="n">
        <v>0.89</v>
      </c>
      <c r="W1557" t="n">
        <v>6.81</v>
      </c>
      <c r="X1557" t="n">
        <v>0.23</v>
      </c>
      <c r="Y1557" t="n">
        <v>1</v>
      </c>
      <c r="Z1557" t="n">
        <v>10</v>
      </c>
    </row>
    <row r="1558">
      <c r="A1558" t="n">
        <v>143</v>
      </c>
      <c r="B1558" t="n">
        <v>135</v>
      </c>
      <c r="C1558" t="inlineStr">
        <is>
          <t xml:space="preserve">CONCLUIDO	</t>
        </is>
      </c>
      <c r="D1558" t="n">
        <v>3.6683</v>
      </c>
      <c r="E1558" t="n">
        <v>27.26</v>
      </c>
      <c r="F1558" t="n">
        <v>23.95</v>
      </c>
      <c r="G1558" t="n">
        <v>159.68</v>
      </c>
      <c r="H1558" t="n">
        <v>1.93</v>
      </c>
      <c r="I1558" t="n">
        <v>9</v>
      </c>
      <c r="J1558" t="n">
        <v>338.79</v>
      </c>
      <c r="K1558" t="n">
        <v>59.89</v>
      </c>
      <c r="L1558" t="n">
        <v>36.75</v>
      </c>
      <c r="M1558" t="n">
        <v>7</v>
      </c>
      <c r="N1558" t="n">
        <v>107.16</v>
      </c>
      <c r="O1558" t="n">
        <v>42018.86</v>
      </c>
      <c r="P1558" t="n">
        <v>407.82</v>
      </c>
      <c r="Q1558" t="n">
        <v>452.57</v>
      </c>
      <c r="R1558" t="n">
        <v>69.73999999999999</v>
      </c>
      <c r="S1558" t="n">
        <v>57.64</v>
      </c>
      <c r="T1558" t="n">
        <v>3964.5</v>
      </c>
      <c r="U1558" t="n">
        <v>0.83</v>
      </c>
      <c r="V1558" t="n">
        <v>0.89</v>
      </c>
      <c r="W1558" t="n">
        <v>6.81</v>
      </c>
      <c r="X1558" t="n">
        <v>0.23</v>
      </c>
      <c r="Y1558" t="n">
        <v>1</v>
      </c>
      <c r="Z1558" t="n">
        <v>10</v>
      </c>
    </row>
    <row r="1559">
      <c r="A1559" t="n">
        <v>144</v>
      </c>
      <c r="B1559" t="n">
        <v>135</v>
      </c>
      <c r="C1559" t="inlineStr">
        <is>
          <t xml:space="preserve">CONCLUIDO	</t>
        </is>
      </c>
      <c r="D1559" t="n">
        <v>3.6692</v>
      </c>
      <c r="E1559" t="n">
        <v>27.25</v>
      </c>
      <c r="F1559" t="n">
        <v>23.95</v>
      </c>
      <c r="G1559" t="n">
        <v>159.64</v>
      </c>
      <c r="H1559" t="n">
        <v>1.94</v>
      </c>
      <c r="I1559" t="n">
        <v>9</v>
      </c>
      <c r="J1559" t="n">
        <v>339.4</v>
      </c>
      <c r="K1559" t="n">
        <v>59.89</v>
      </c>
      <c r="L1559" t="n">
        <v>37</v>
      </c>
      <c r="M1559" t="n">
        <v>7</v>
      </c>
      <c r="N1559" t="n">
        <v>107.51</v>
      </c>
      <c r="O1559" t="n">
        <v>42093.75</v>
      </c>
      <c r="P1559" t="n">
        <v>408.15</v>
      </c>
      <c r="Q1559" t="n">
        <v>452.56</v>
      </c>
      <c r="R1559" t="n">
        <v>69.56</v>
      </c>
      <c r="S1559" t="n">
        <v>57.64</v>
      </c>
      <c r="T1559" t="n">
        <v>3870.91</v>
      </c>
      <c r="U1559" t="n">
        <v>0.83</v>
      </c>
      <c r="V1559" t="n">
        <v>0.89</v>
      </c>
      <c r="W1559" t="n">
        <v>6.81</v>
      </c>
      <c r="X1559" t="n">
        <v>0.22</v>
      </c>
      <c r="Y1559" t="n">
        <v>1</v>
      </c>
      <c r="Z1559" t="n">
        <v>10</v>
      </c>
    </row>
    <row r="1560">
      <c r="A1560" t="n">
        <v>145</v>
      </c>
      <c r="B1560" t="n">
        <v>135</v>
      </c>
      <c r="C1560" t="inlineStr">
        <is>
          <t xml:space="preserve">CONCLUIDO	</t>
        </is>
      </c>
      <c r="D1560" t="n">
        <v>3.6686</v>
      </c>
      <c r="E1560" t="n">
        <v>27.26</v>
      </c>
      <c r="F1560" t="n">
        <v>23.95</v>
      </c>
      <c r="G1560" t="n">
        <v>159.67</v>
      </c>
      <c r="H1560" t="n">
        <v>1.95</v>
      </c>
      <c r="I1560" t="n">
        <v>9</v>
      </c>
      <c r="J1560" t="n">
        <v>340.01</v>
      </c>
      <c r="K1560" t="n">
        <v>59.89</v>
      </c>
      <c r="L1560" t="n">
        <v>37.25</v>
      </c>
      <c r="M1560" t="n">
        <v>7</v>
      </c>
      <c r="N1560" t="n">
        <v>107.87</v>
      </c>
      <c r="O1560" t="n">
        <v>42168.82</v>
      </c>
      <c r="P1560" t="n">
        <v>408.49</v>
      </c>
      <c r="Q1560" t="n">
        <v>452.55</v>
      </c>
      <c r="R1560" t="n">
        <v>69.65000000000001</v>
      </c>
      <c r="S1560" t="n">
        <v>57.64</v>
      </c>
      <c r="T1560" t="n">
        <v>3917.83</v>
      </c>
      <c r="U1560" t="n">
        <v>0.83</v>
      </c>
      <c r="V1560" t="n">
        <v>0.89</v>
      </c>
      <c r="W1560" t="n">
        <v>6.81</v>
      </c>
      <c r="X1560" t="n">
        <v>0.23</v>
      </c>
      <c r="Y1560" t="n">
        <v>1</v>
      </c>
      <c r="Z1560" t="n">
        <v>10</v>
      </c>
    </row>
    <row r="1561">
      <c r="A1561" t="n">
        <v>146</v>
      </c>
      <c r="B1561" t="n">
        <v>135</v>
      </c>
      <c r="C1561" t="inlineStr">
        <is>
          <t xml:space="preserve">CONCLUIDO	</t>
        </is>
      </c>
      <c r="D1561" t="n">
        <v>3.6689</v>
      </c>
      <c r="E1561" t="n">
        <v>27.26</v>
      </c>
      <c r="F1561" t="n">
        <v>23.95</v>
      </c>
      <c r="G1561" t="n">
        <v>159.66</v>
      </c>
      <c r="H1561" t="n">
        <v>1.96</v>
      </c>
      <c r="I1561" t="n">
        <v>9</v>
      </c>
      <c r="J1561" t="n">
        <v>340.62</v>
      </c>
      <c r="K1561" t="n">
        <v>59.89</v>
      </c>
      <c r="L1561" t="n">
        <v>37.5</v>
      </c>
      <c r="M1561" t="n">
        <v>7</v>
      </c>
      <c r="N1561" t="n">
        <v>108.23</v>
      </c>
      <c r="O1561" t="n">
        <v>42244.08</v>
      </c>
      <c r="P1561" t="n">
        <v>409.12</v>
      </c>
      <c r="Q1561" t="n">
        <v>452.55</v>
      </c>
      <c r="R1561" t="n">
        <v>69.64</v>
      </c>
      <c r="S1561" t="n">
        <v>57.64</v>
      </c>
      <c r="T1561" t="n">
        <v>3911.91</v>
      </c>
      <c r="U1561" t="n">
        <v>0.83</v>
      </c>
      <c r="V1561" t="n">
        <v>0.89</v>
      </c>
      <c r="W1561" t="n">
        <v>6.81</v>
      </c>
      <c r="X1561" t="n">
        <v>0.22</v>
      </c>
      <c r="Y1561" t="n">
        <v>1</v>
      </c>
      <c r="Z1561" t="n">
        <v>10</v>
      </c>
    </row>
    <row r="1562">
      <c r="A1562" t="n">
        <v>147</v>
      </c>
      <c r="B1562" t="n">
        <v>135</v>
      </c>
      <c r="C1562" t="inlineStr">
        <is>
          <t xml:space="preserve">CONCLUIDO	</t>
        </is>
      </c>
      <c r="D1562" t="n">
        <v>3.6683</v>
      </c>
      <c r="E1562" t="n">
        <v>27.26</v>
      </c>
      <c r="F1562" t="n">
        <v>23.95</v>
      </c>
      <c r="G1562" t="n">
        <v>159.68</v>
      </c>
      <c r="H1562" t="n">
        <v>1.97</v>
      </c>
      <c r="I1562" t="n">
        <v>9</v>
      </c>
      <c r="J1562" t="n">
        <v>341.23</v>
      </c>
      <c r="K1562" t="n">
        <v>59.89</v>
      </c>
      <c r="L1562" t="n">
        <v>37.75</v>
      </c>
      <c r="M1562" t="n">
        <v>7</v>
      </c>
      <c r="N1562" t="n">
        <v>108.59</v>
      </c>
      <c r="O1562" t="n">
        <v>42319.51</v>
      </c>
      <c r="P1562" t="n">
        <v>409.72</v>
      </c>
      <c r="Q1562" t="n">
        <v>452.56</v>
      </c>
      <c r="R1562" t="n">
        <v>69.66</v>
      </c>
      <c r="S1562" t="n">
        <v>57.64</v>
      </c>
      <c r="T1562" t="n">
        <v>3921.06</v>
      </c>
      <c r="U1562" t="n">
        <v>0.83</v>
      </c>
      <c r="V1562" t="n">
        <v>0.89</v>
      </c>
      <c r="W1562" t="n">
        <v>6.81</v>
      </c>
      <c r="X1562" t="n">
        <v>0.23</v>
      </c>
      <c r="Y1562" t="n">
        <v>1</v>
      </c>
      <c r="Z1562" t="n">
        <v>10</v>
      </c>
    </row>
    <row r="1563">
      <c r="A1563" t="n">
        <v>148</v>
      </c>
      <c r="B1563" t="n">
        <v>135</v>
      </c>
      <c r="C1563" t="inlineStr">
        <is>
          <t xml:space="preserve">CONCLUIDO	</t>
        </is>
      </c>
      <c r="D1563" t="n">
        <v>3.6694</v>
      </c>
      <c r="E1563" t="n">
        <v>27.25</v>
      </c>
      <c r="F1563" t="n">
        <v>23.94</v>
      </c>
      <c r="G1563" t="n">
        <v>159.63</v>
      </c>
      <c r="H1563" t="n">
        <v>1.98</v>
      </c>
      <c r="I1563" t="n">
        <v>9</v>
      </c>
      <c r="J1563" t="n">
        <v>341.84</v>
      </c>
      <c r="K1563" t="n">
        <v>59.89</v>
      </c>
      <c r="L1563" t="n">
        <v>38</v>
      </c>
      <c r="M1563" t="n">
        <v>7</v>
      </c>
      <c r="N1563" t="n">
        <v>108.96</v>
      </c>
      <c r="O1563" t="n">
        <v>42395.13</v>
      </c>
      <c r="P1563" t="n">
        <v>410.18</v>
      </c>
      <c r="Q1563" t="n">
        <v>452.58</v>
      </c>
      <c r="R1563" t="n">
        <v>69.5</v>
      </c>
      <c r="S1563" t="n">
        <v>57.64</v>
      </c>
      <c r="T1563" t="n">
        <v>3842.05</v>
      </c>
      <c r="U1563" t="n">
        <v>0.83</v>
      </c>
      <c r="V1563" t="n">
        <v>0.89</v>
      </c>
      <c r="W1563" t="n">
        <v>6.81</v>
      </c>
      <c r="X1563" t="n">
        <v>0.22</v>
      </c>
      <c r="Y1563" t="n">
        <v>1</v>
      </c>
      <c r="Z1563" t="n">
        <v>10</v>
      </c>
    </row>
    <row r="1564">
      <c r="A1564" t="n">
        <v>149</v>
      </c>
      <c r="B1564" t="n">
        <v>135</v>
      </c>
      <c r="C1564" t="inlineStr">
        <is>
          <t xml:space="preserve">CONCLUIDO	</t>
        </is>
      </c>
      <c r="D1564" t="n">
        <v>3.6692</v>
      </c>
      <c r="E1564" t="n">
        <v>27.25</v>
      </c>
      <c r="F1564" t="n">
        <v>23.95</v>
      </c>
      <c r="G1564" t="n">
        <v>159.64</v>
      </c>
      <c r="H1564" t="n">
        <v>1.99</v>
      </c>
      <c r="I1564" t="n">
        <v>9</v>
      </c>
      <c r="J1564" t="n">
        <v>342.46</v>
      </c>
      <c r="K1564" t="n">
        <v>59.89</v>
      </c>
      <c r="L1564" t="n">
        <v>38.25</v>
      </c>
      <c r="M1564" t="n">
        <v>7</v>
      </c>
      <c r="N1564" t="n">
        <v>109.32</v>
      </c>
      <c r="O1564" t="n">
        <v>42470.94</v>
      </c>
      <c r="P1564" t="n">
        <v>410.47</v>
      </c>
      <c r="Q1564" t="n">
        <v>452.58</v>
      </c>
      <c r="R1564" t="n">
        <v>69.56</v>
      </c>
      <c r="S1564" t="n">
        <v>57.64</v>
      </c>
      <c r="T1564" t="n">
        <v>3871.57</v>
      </c>
      <c r="U1564" t="n">
        <v>0.83</v>
      </c>
      <c r="V1564" t="n">
        <v>0.89</v>
      </c>
      <c r="W1564" t="n">
        <v>6.81</v>
      </c>
      <c r="X1564" t="n">
        <v>0.22</v>
      </c>
      <c r="Y1564" t="n">
        <v>1</v>
      </c>
      <c r="Z1564" t="n">
        <v>10</v>
      </c>
    </row>
    <row r="1565">
      <c r="A1565" t="n">
        <v>150</v>
      </c>
      <c r="B1565" t="n">
        <v>135</v>
      </c>
      <c r="C1565" t="inlineStr">
        <is>
          <t xml:space="preserve">CONCLUIDO	</t>
        </is>
      </c>
      <c r="D1565" t="n">
        <v>3.6697</v>
      </c>
      <c r="E1565" t="n">
        <v>27.25</v>
      </c>
      <c r="F1565" t="n">
        <v>23.94</v>
      </c>
      <c r="G1565" t="n">
        <v>159.61</v>
      </c>
      <c r="H1565" t="n">
        <v>2</v>
      </c>
      <c r="I1565" t="n">
        <v>9</v>
      </c>
      <c r="J1565" t="n">
        <v>343.08</v>
      </c>
      <c r="K1565" t="n">
        <v>59.89</v>
      </c>
      <c r="L1565" t="n">
        <v>38.5</v>
      </c>
      <c r="M1565" t="n">
        <v>7</v>
      </c>
      <c r="N1565" t="n">
        <v>109.69</v>
      </c>
      <c r="O1565" t="n">
        <v>42546.93</v>
      </c>
      <c r="P1565" t="n">
        <v>410.66</v>
      </c>
      <c r="Q1565" t="n">
        <v>452.56</v>
      </c>
      <c r="R1565" t="n">
        <v>69.45</v>
      </c>
      <c r="S1565" t="n">
        <v>57.64</v>
      </c>
      <c r="T1565" t="n">
        <v>3818.26</v>
      </c>
      <c r="U1565" t="n">
        <v>0.83</v>
      </c>
      <c r="V1565" t="n">
        <v>0.89</v>
      </c>
      <c r="W1565" t="n">
        <v>6.81</v>
      </c>
      <c r="X1565" t="n">
        <v>0.22</v>
      </c>
      <c r="Y1565" t="n">
        <v>1</v>
      </c>
      <c r="Z1565" t="n">
        <v>10</v>
      </c>
    </row>
    <row r="1566">
      <c r="A1566" t="n">
        <v>151</v>
      </c>
      <c r="B1566" t="n">
        <v>135</v>
      </c>
      <c r="C1566" t="inlineStr">
        <is>
          <t xml:space="preserve">CONCLUIDO	</t>
        </is>
      </c>
      <c r="D1566" t="n">
        <v>3.6686</v>
      </c>
      <c r="E1566" t="n">
        <v>27.26</v>
      </c>
      <c r="F1566" t="n">
        <v>23.95</v>
      </c>
      <c r="G1566" t="n">
        <v>159.67</v>
      </c>
      <c r="H1566" t="n">
        <v>2.01</v>
      </c>
      <c r="I1566" t="n">
        <v>9</v>
      </c>
      <c r="J1566" t="n">
        <v>343.69</v>
      </c>
      <c r="K1566" t="n">
        <v>59.89</v>
      </c>
      <c r="L1566" t="n">
        <v>38.75</v>
      </c>
      <c r="M1566" t="n">
        <v>7</v>
      </c>
      <c r="N1566" t="n">
        <v>110.06</v>
      </c>
      <c r="O1566" t="n">
        <v>42623.24</v>
      </c>
      <c r="P1566" t="n">
        <v>411.04</v>
      </c>
      <c r="Q1566" t="n">
        <v>452.55</v>
      </c>
      <c r="R1566" t="n">
        <v>69.69</v>
      </c>
      <c r="S1566" t="n">
        <v>57.64</v>
      </c>
      <c r="T1566" t="n">
        <v>3935.49</v>
      </c>
      <c r="U1566" t="n">
        <v>0.83</v>
      </c>
      <c r="V1566" t="n">
        <v>0.89</v>
      </c>
      <c r="W1566" t="n">
        <v>6.81</v>
      </c>
      <c r="X1566" t="n">
        <v>0.23</v>
      </c>
      <c r="Y1566" t="n">
        <v>1</v>
      </c>
      <c r="Z1566" t="n">
        <v>10</v>
      </c>
    </row>
    <row r="1567">
      <c r="A1567" t="n">
        <v>152</v>
      </c>
      <c r="B1567" t="n">
        <v>135</v>
      </c>
      <c r="C1567" t="inlineStr">
        <is>
          <t xml:space="preserve">CONCLUIDO	</t>
        </is>
      </c>
      <c r="D1567" t="n">
        <v>3.6675</v>
      </c>
      <c r="E1567" t="n">
        <v>27.27</v>
      </c>
      <c r="F1567" t="n">
        <v>23.96</v>
      </c>
      <c r="G1567" t="n">
        <v>159.72</v>
      </c>
      <c r="H1567" t="n">
        <v>2.02</v>
      </c>
      <c r="I1567" t="n">
        <v>9</v>
      </c>
      <c r="J1567" t="n">
        <v>344.31</v>
      </c>
      <c r="K1567" t="n">
        <v>59.89</v>
      </c>
      <c r="L1567" t="n">
        <v>39</v>
      </c>
      <c r="M1567" t="n">
        <v>7</v>
      </c>
      <c r="N1567" t="n">
        <v>110.43</v>
      </c>
      <c r="O1567" t="n">
        <v>42699.62</v>
      </c>
      <c r="P1567" t="n">
        <v>411.34</v>
      </c>
      <c r="Q1567" t="n">
        <v>452.58</v>
      </c>
      <c r="R1567" t="n">
        <v>69.87</v>
      </c>
      <c r="S1567" t="n">
        <v>57.64</v>
      </c>
      <c r="T1567" t="n">
        <v>4030.28</v>
      </c>
      <c r="U1567" t="n">
        <v>0.82</v>
      </c>
      <c r="V1567" t="n">
        <v>0.88</v>
      </c>
      <c r="W1567" t="n">
        <v>6.81</v>
      </c>
      <c r="X1567" t="n">
        <v>0.23</v>
      </c>
      <c r="Y1567" t="n">
        <v>1</v>
      </c>
      <c r="Z1567" t="n">
        <v>10</v>
      </c>
    </row>
    <row r="1568">
      <c r="A1568" t="n">
        <v>153</v>
      </c>
      <c r="B1568" t="n">
        <v>135</v>
      </c>
      <c r="C1568" t="inlineStr">
        <is>
          <t xml:space="preserve">CONCLUIDO	</t>
        </is>
      </c>
      <c r="D1568" t="n">
        <v>3.6671</v>
      </c>
      <c r="E1568" t="n">
        <v>27.27</v>
      </c>
      <c r="F1568" t="n">
        <v>23.96</v>
      </c>
      <c r="G1568" t="n">
        <v>159.74</v>
      </c>
      <c r="H1568" t="n">
        <v>2.03</v>
      </c>
      <c r="I1568" t="n">
        <v>9</v>
      </c>
      <c r="J1568" t="n">
        <v>344.93</v>
      </c>
      <c r="K1568" t="n">
        <v>59.89</v>
      </c>
      <c r="L1568" t="n">
        <v>39.25</v>
      </c>
      <c r="M1568" t="n">
        <v>7</v>
      </c>
      <c r="N1568" t="n">
        <v>110.8</v>
      </c>
      <c r="O1568" t="n">
        <v>42776.18</v>
      </c>
      <c r="P1568" t="n">
        <v>411.42</v>
      </c>
      <c r="Q1568" t="n">
        <v>452.58</v>
      </c>
      <c r="R1568" t="n">
        <v>70.01000000000001</v>
      </c>
      <c r="S1568" t="n">
        <v>57.64</v>
      </c>
      <c r="T1568" t="n">
        <v>4099.96</v>
      </c>
      <c r="U1568" t="n">
        <v>0.82</v>
      </c>
      <c r="V1568" t="n">
        <v>0.88</v>
      </c>
      <c r="W1568" t="n">
        <v>6.81</v>
      </c>
      <c r="X1568" t="n">
        <v>0.24</v>
      </c>
      <c r="Y1568" t="n">
        <v>1</v>
      </c>
      <c r="Z1568" t="n">
        <v>10</v>
      </c>
    </row>
    <row r="1569">
      <c r="A1569" t="n">
        <v>154</v>
      </c>
      <c r="B1569" t="n">
        <v>135</v>
      </c>
      <c r="C1569" t="inlineStr">
        <is>
          <t xml:space="preserve">CONCLUIDO	</t>
        </is>
      </c>
      <c r="D1569" t="n">
        <v>3.668</v>
      </c>
      <c r="E1569" t="n">
        <v>27.26</v>
      </c>
      <c r="F1569" t="n">
        <v>23.95</v>
      </c>
      <c r="G1569" t="n">
        <v>159.7</v>
      </c>
      <c r="H1569" t="n">
        <v>2.04</v>
      </c>
      <c r="I1569" t="n">
        <v>9</v>
      </c>
      <c r="J1569" t="n">
        <v>345.56</v>
      </c>
      <c r="K1569" t="n">
        <v>59.89</v>
      </c>
      <c r="L1569" t="n">
        <v>39.5</v>
      </c>
      <c r="M1569" t="n">
        <v>7</v>
      </c>
      <c r="N1569" t="n">
        <v>111.17</v>
      </c>
      <c r="O1569" t="n">
        <v>42852.94</v>
      </c>
      <c r="P1569" t="n">
        <v>411.48</v>
      </c>
      <c r="Q1569" t="n">
        <v>452.57</v>
      </c>
      <c r="R1569" t="n">
        <v>69.92</v>
      </c>
      <c r="S1569" t="n">
        <v>57.64</v>
      </c>
      <c r="T1569" t="n">
        <v>4052.22</v>
      </c>
      <c r="U1569" t="n">
        <v>0.82</v>
      </c>
      <c r="V1569" t="n">
        <v>0.89</v>
      </c>
      <c r="W1569" t="n">
        <v>6.81</v>
      </c>
      <c r="X1569" t="n">
        <v>0.23</v>
      </c>
      <c r="Y1569" t="n">
        <v>1</v>
      </c>
      <c r="Z1569" t="n">
        <v>10</v>
      </c>
    </row>
    <row r="1570">
      <c r="A1570" t="n">
        <v>155</v>
      </c>
      <c r="B1570" t="n">
        <v>135</v>
      </c>
      <c r="C1570" t="inlineStr">
        <is>
          <t xml:space="preserve">CONCLUIDO	</t>
        </is>
      </c>
      <c r="D1570" t="n">
        <v>3.6683</v>
      </c>
      <c r="E1570" t="n">
        <v>27.26</v>
      </c>
      <c r="F1570" t="n">
        <v>23.95</v>
      </c>
      <c r="G1570" t="n">
        <v>159.69</v>
      </c>
      <c r="H1570" t="n">
        <v>2.05</v>
      </c>
      <c r="I1570" t="n">
        <v>9</v>
      </c>
      <c r="J1570" t="n">
        <v>346.18</v>
      </c>
      <c r="K1570" t="n">
        <v>59.89</v>
      </c>
      <c r="L1570" t="n">
        <v>39.75</v>
      </c>
      <c r="M1570" t="n">
        <v>7</v>
      </c>
      <c r="N1570" t="n">
        <v>111.54</v>
      </c>
      <c r="O1570" t="n">
        <v>42929.9</v>
      </c>
      <c r="P1570" t="n">
        <v>411.55</v>
      </c>
      <c r="Q1570" t="n">
        <v>452.59</v>
      </c>
      <c r="R1570" t="n">
        <v>69.76000000000001</v>
      </c>
      <c r="S1570" t="n">
        <v>57.64</v>
      </c>
      <c r="T1570" t="n">
        <v>3975.18</v>
      </c>
      <c r="U1570" t="n">
        <v>0.83</v>
      </c>
      <c r="V1570" t="n">
        <v>0.89</v>
      </c>
      <c r="W1570" t="n">
        <v>6.81</v>
      </c>
      <c r="X1570" t="n">
        <v>0.23</v>
      </c>
      <c r="Y1570" t="n">
        <v>1</v>
      </c>
      <c r="Z1570" t="n">
        <v>10</v>
      </c>
    </row>
    <row r="1571">
      <c r="A1571" t="n">
        <v>156</v>
      </c>
      <c r="B1571" t="n">
        <v>135</v>
      </c>
      <c r="C1571" t="inlineStr">
        <is>
          <t xml:space="preserve">CONCLUIDO	</t>
        </is>
      </c>
      <c r="D1571" t="n">
        <v>3.6687</v>
      </c>
      <c r="E1571" t="n">
        <v>27.26</v>
      </c>
      <c r="F1571" t="n">
        <v>23.95</v>
      </c>
      <c r="G1571" t="n">
        <v>159.66</v>
      </c>
      <c r="H1571" t="n">
        <v>2.06</v>
      </c>
      <c r="I1571" t="n">
        <v>9</v>
      </c>
      <c r="J1571" t="n">
        <v>346.81</v>
      </c>
      <c r="K1571" t="n">
        <v>59.89</v>
      </c>
      <c r="L1571" t="n">
        <v>40</v>
      </c>
      <c r="M1571" t="n">
        <v>7</v>
      </c>
      <c r="N1571" t="n">
        <v>111.92</v>
      </c>
      <c r="O1571" t="n">
        <v>43007.05</v>
      </c>
      <c r="P1571" t="n">
        <v>411.5</v>
      </c>
      <c r="Q1571" t="n">
        <v>452.59</v>
      </c>
      <c r="R1571" t="n">
        <v>69.72</v>
      </c>
      <c r="S1571" t="n">
        <v>57.64</v>
      </c>
      <c r="T1571" t="n">
        <v>3950.82</v>
      </c>
      <c r="U1571" t="n">
        <v>0.83</v>
      </c>
      <c r="V1571" t="n">
        <v>0.89</v>
      </c>
      <c r="W1571" t="n">
        <v>6.81</v>
      </c>
      <c r="X1571" t="n">
        <v>0.23</v>
      </c>
      <c r="Y1571" t="n">
        <v>1</v>
      </c>
      <c r="Z1571" t="n">
        <v>10</v>
      </c>
    </row>
    <row r="1572">
      <c r="A1572" t="n">
        <v>0</v>
      </c>
      <c r="B1572" t="n">
        <v>80</v>
      </c>
      <c r="C1572" t="inlineStr">
        <is>
          <t xml:space="preserve">CONCLUIDO	</t>
        </is>
      </c>
      <c r="D1572" t="n">
        <v>2.2706</v>
      </c>
      <c r="E1572" t="n">
        <v>44.04</v>
      </c>
      <c r="F1572" t="n">
        <v>32.37</v>
      </c>
      <c r="G1572" t="n">
        <v>6.7</v>
      </c>
      <c r="H1572" t="n">
        <v>0.11</v>
      </c>
      <c r="I1572" t="n">
        <v>290</v>
      </c>
      <c r="J1572" t="n">
        <v>159.12</v>
      </c>
      <c r="K1572" t="n">
        <v>50.28</v>
      </c>
      <c r="L1572" t="n">
        <v>1</v>
      </c>
      <c r="M1572" t="n">
        <v>288</v>
      </c>
      <c r="N1572" t="n">
        <v>27.84</v>
      </c>
      <c r="O1572" t="n">
        <v>19859.16</v>
      </c>
      <c r="P1572" t="n">
        <v>400.8</v>
      </c>
      <c r="Q1572" t="n">
        <v>453.48</v>
      </c>
      <c r="R1572" t="n">
        <v>342.97</v>
      </c>
      <c r="S1572" t="n">
        <v>57.64</v>
      </c>
      <c r="T1572" t="n">
        <v>139174.5</v>
      </c>
      <c r="U1572" t="n">
        <v>0.17</v>
      </c>
      <c r="V1572" t="n">
        <v>0.66</v>
      </c>
      <c r="W1572" t="n">
        <v>7.3</v>
      </c>
      <c r="X1572" t="n">
        <v>8.630000000000001</v>
      </c>
      <c r="Y1572" t="n">
        <v>1</v>
      </c>
      <c r="Z1572" t="n">
        <v>10</v>
      </c>
    </row>
    <row r="1573">
      <c r="A1573" t="n">
        <v>1</v>
      </c>
      <c r="B1573" t="n">
        <v>80</v>
      </c>
      <c r="C1573" t="inlineStr">
        <is>
          <t xml:space="preserve">CONCLUIDO	</t>
        </is>
      </c>
      <c r="D1573" t="n">
        <v>2.5389</v>
      </c>
      <c r="E1573" t="n">
        <v>39.39</v>
      </c>
      <c r="F1573" t="n">
        <v>30.1</v>
      </c>
      <c r="G1573" t="n">
        <v>8.359999999999999</v>
      </c>
      <c r="H1573" t="n">
        <v>0.14</v>
      </c>
      <c r="I1573" t="n">
        <v>216</v>
      </c>
      <c r="J1573" t="n">
        <v>159.48</v>
      </c>
      <c r="K1573" t="n">
        <v>50.28</v>
      </c>
      <c r="L1573" t="n">
        <v>1.25</v>
      </c>
      <c r="M1573" t="n">
        <v>214</v>
      </c>
      <c r="N1573" t="n">
        <v>27.95</v>
      </c>
      <c r="O1573" t="n">
        <v>19902.91</v>
      </c>
      <c r="P1573" t="n">
        <v>372.46</v>
      </c>
      <c r="Q1573" t="n">
        <v>453.25</v>
      </c>
      <c r="R1573" t="n">
        <v>269.5</v>
      </c>
      <c r="S1573" t="n">
        <v>57.64</v>
      </c>
      <c r="T1573" t="n">
        <v>102807.74</v>
      </c>
      <c r="U1573" t="n">
        <v>0.21</v>
      </c>
      <c r="V1573" t="n">
        <v>0.7</v>
      </c>
      <c r="W1573" t="n">
        <v>7.16</v>
      </c>
      <c r="X1573" t="n">
        <v>6.36</v>
      </c>
      <c r="Y1573" t="n">
        <v>1</v>
      </c>
      <c r="Z1573" t="n">
        <v>10</v>
      </c>
    </row>
    <row r="1574">
      <c r="A1574" t="n">
        <v>2</v>
      </c>
      <c r="B1574" t="n">
        <v>80</v>
      </c>
      <c r="C1574" t="inlineStr">
        <is>
          <t xml:space="preserve">CONCLUIDO	</t>
        </is>
      </c>
      <c r="D1574" t="n">
        <v>2.7301</v>
      </c>
      <c r="E1574" t="n">
        <v>36.63</v>
      </c>
      <c r="F1574" t="n">
        <v>28.76</v>
      </c>
      <c r="G1574" t="n">
        <v>10.03</v>
      </c>
      <c r="H1574" t="n">
        <v>0.17</v>
      </c>
      <c r="I1574" t="n">
        <v>172</v>
      </c>
      <c r="J1574" t="n">
        <v>159.83</v>
      </c>
      <c r="K1574" t="n">
        <v>50.28</v>
      </c>
      <c r="L1574" t="n">
        <v>1.5</v>
      </c>
      <c r="M1574" t="n">
        <v>170</v>
      </c>
      <c r="N1574" t="n">
        <v>28.05</v>
      </c>
      <c r="O1574" t="n">
        <v>19946.71</v>
      </c>
      <c r="P1574" t="n">
        <v>355.6</v>
      </c>
      <c r="Q1574" t="n">
        <v>452.87</v>
      </c>
      <c r="R1574" t="n">
        <v>226.28</v>
      </c>
      <c r="S1574" t="n">
        <v>57.64</v>
      </c>
      <c r="T1574" t="n">
        <v>81420.17</v>
      </c>
      <c r="U1574" t="n">
        <v>0.25</v>
      </c>
      <c r="V1574" t="n">
        <v>0.74</v>
      </c>
      <c r="W1574" t="n">
        <v>7.08</v>
      </c>
      <c r="X1574" t="n">
        <v>5.03</v>
      </c>
      <c r="Y1574" t="n">
        <v>1</v>
      </c>
      <c r="Z1574" t="n">
        <v>10</v>
      </c>
    </row>
    <row r="1575">
      <c r="A1575" t="n">
        <v>3</v>
      </c>
      <c r="B1575" t="n">
        <v>80</v>
      </c>
      <c r="C1575" t="inlineStr">
        <is>
          <t xml:space="preserve">CONCLUIDO	</t>
        </is>
      </c>
      <c r="D1575" t="n">
        <v>2.8744</v>
      </c>
      <c r="E1575" t="n">
        <v>34.79</v>
      </c>
      <c r="F1575" t="n">
        <v>27.86</v>
      </c>
      <c r="G1575" t="n">
        <v>11.69</v>
      </c>
      <c r="H1575" t="n">
        <v>0.19</v>
      </c>
      <c r="I1575" t="n">
        <v>143</v>
      </c>
      <c r="J1575" t="n">
        <v>160.19</v>
      </c>
      <c r="K1575" t="n">
        <v>50.28</v>
      </c>
      <c r="L1575" t="n">
        <v>1.75</v>
      </c>
      <c r="M1575" t="n">
        <v>141</v>
      </c>
      <c r="N1575" t="n">
        <v>28.16</v>
      </c>
      <c r="O1575" t="n">
        <v>19990.53</v>
      </c>
      <c r="P1575" t="n">
        <v>344.1</v>
      </c>
      <c r="Q1575" t="n">
        <v>453.17</v>
      </c>
      <c r="R1575" t="n">
        <v>196.74</v>
      </c>
      <c r="S1575" t="n">
        <v>57.64</v>
      </c>
      <c r="T1575" t="n">
        <v>66791.56</v>
      </c>
      <c r="U1575" t="n">
        <v>0.29</v>
      </c>
      <c r="V1575" t="n">
        <v>0.76</v>
      </c>
      <c r="W1575" t="n">
        <v>7.03</v>
      </c>
      <c r="X1575" t="n">
        <v>4.12</v>
      </c>
      <c r="Y1575" t="n">
        <v>1</v>
      </c>
      <c r="Z1575" t="n">
        <v>10</v>
      </c>
    </row>
    <row r="1576">
      <c r="A1576" t="n">
        <v>4</v>
      </c>
      <c r="B1576" t="n">
        <v>80</v>
      </c>
      <c r="C1576" t="inlineStr">
        <is>
          <t xml:space="preserve">CONCLUIDO	</t>
        </is>
      </c>
      <c r="D1576" t="n">
        <v>2.984</v>
      </c>
      <c r="E1576" t="n">
        <v>33.51</v>
      </c>
      <c r="F1576" t="n">
        <v>27.26</v>
      </c>
      <c r="G1576" t="n">
        <v>13.4</v>
      </c>
      <c r="H1576" t="n">
        <v>0.22</v>
      </c>
      <c r="I1576" t="n">
        <v>122</v>
      </c>
      <c r="J1576" t="n">
        <v>160.54</v>
      </c>
      <c r="K1576" t="n">
        <v>50.28</v>
      </c>
      <c r="L1576" t="n">
        <v>2</v>
      </c>
      <c r="M1576" t="n">
        <v>120</v>
      </c>
      <c r="N1576" t="n">
        <v>28.26</v>
      </c>
      <c r="O1576" t="n">
        <v>20034.4</v>
      </c>
      <c r="P1576" t="n">
        <v>336.34</v>
      </c>
      <c r="Q1576" t="n">
        <v>453.05</v>
      </c>
      <c r="R1576" t="n">
        <v>177.03</v>
      </c>
      <c r="S1576" t="n">
        <v>57.64</v>
      </c>
      <c r="T1576" t="n">
        <v>57045.42</v>
      </c>
      <c r="U1576" t="n">
        <v>0.33</v>
      </c>
      <c r="V1576" t="n">
        <v>0.78</v>
      </c>
      <c r="W1576" t="n">
        <v>7</v>
      </c>
      <c r="X1576" t="n">
        <v>3.52</v>
      </c>
      <c r="Y1576" t="n">
        <v>1</v>
      </c>
      <c r="Z1576" t="n">
        <v>10</v>
      </c>
    </row>
    <row r="1577">
      <c r="A1577" t="n">
        <v>5</v>
      </c>
      <c r="B1577" t="n">
        <v>80</v>
      </c>
      <c r="C1577" t="inlineStr">
        <is>
          <t xml:space="preserve">CONCLUIDO	</t>
        </is>
      </c>
      <c r="D1577" t="n">
        <v>3.0705</v>
      </c>
      <c r="E1577" t="n">
        <v>32.57</v>
      </c>
      <c r="F1577" t="n">
        <v>26.8</v>
      </c>
      <c r="G1577" t="n">
        <v>15.03</v>
      </c>
      <c r="H1577" t="n">
        <v>0.25</v>
      </c>
      <c r="I1577" t="n">
        <v>107</v>
      </c>
      <c r="J1577" t="n">
        <v>160.9</v>
      </c>
      <c r="K1577" t="n">
        <v>50.28</v>
      </c>
      <c r="L1577" t="n">
        <v>2.25</v>
      </c>
      <c r="M1577" t="n">
        <v>105</v>
      </c>
      <c r="N1577" t="n">
        <v>28.37</v>
      </c>
      <c r="O1577" t="n">
        <v>20078.3</v>
      </c>
      <c r="P1577" t="n">
        <v>330.31</v>
      </c>
      <c r="Q1577" t="n">
        <v>452.84</v>
      </c>
      <c r="R1577" t="n">
        <v>162.57</v>
      </c>
      <c r="S1577" t="n">
        <v>57.64</v>
      </c>
      <c r="T1577" t="n">
        <v>49885.53</v>
      </c>
      <c r="U1577" t="n">
        <v>0.35</v>
      </c>
      <c r="V1577" t="n">
        <v>0.79</v>
      </c>
      <c r="W1577" t="n">
        <v>6.96</v>
      </c>
      <c r="X1577" t="n">
        <v>3.06</v>
      </c>
      <c r="Y1577" t="n">
        <v>1</v>
      </c>
      <c r="Z1577" t="n">
        <v>10</v>
      </c>
    </row>
    <row r="1578">
      <c r="A1578" t="n">
        <v>6</v>
      </c>
      <c r="B1578" t="n">
        <v>80</v>
      </c>
      <c r="C1578" t="inlineStr">
        <is>
          <t xml:space="preserve">CONCLUIDO	</t>
        </is>
      </c>
      <c r="D1578" t="n">
        <v>3.14</v>
      </c>
      <c r="E1578" t="n">
        <v>31.85</v>
      </c>
      <c r="F1578" t="n">
        <v>26.46</v>
      </c>
      <c r="G1578" t="n">
        <v>16.71</v>
      </c>
      <c r="H1578" t="n">
        <v>0.27</v>
      </c>
      <c r="I1578" t="n">
        <v>95</v>
      </c>
      <c r="J1578" t="n">
        <v>161.26</v>
      </c>
      <c r="K1578" t="n">
        <v>50.28</v>
      </c>
      <c r="L1578" t="n">
        <v>2.5</v>
      </c>
      <c r="M1578" t="n">
        <v>93</v>
      </c>
      <c r="N1578" t="n">
        <v>28.48</v>
      </c>
      <c r="O1578" t="n">
        <v>20122.23</v>
      </c>
      <c r="P1578" t="n">
        <v>325.78</v>
      </c>
      <c r="Q1578" t="n">
        <v>452.85</v>
      </c>
      <c r="R1578" t="n">
        <v>150.96</v>
      </c>
      <c r="S1578" t="n">
        <v>57.64</v>
      </c>
      <c r="T1578" t="n">
        <v>44143.75</v>
      </c>
      <c r="U1578" t="n">
        <v>0.38</v>
      </c>
      <c r="V1578" t="n">
        <v>0.8</v>
      </c>
      <c r="W1578" t="n">
        <v>6.96</v>
      </c>
      <c r="X1578" t="n">
        <v>2.73</v>
      </c>
      <c r="Y1578" t="n">
        <v>1</v>
      </c>
      <c r="Z1578" t="n">
        <v>10</v>
      </c>
    </row>
    <row r="1579">
      <c r="A1579" t="n">
        <v>7</v>
      </c>
      <c r="B1579" t="n">
        <v>80</v>
      </c>
      <c r="C1579" t="inlineStr">
        <is>
          <t xml:space="preserve">CONCLUIDO	</t>
        </is>
      </c>
      <c r="D1579" t="n">
        <v>3.2007</v>
      </c>
      <c r="E1579" t="n">
        <v>31.24</v>
      </c>
      <c r="F1579" t="n">
        <v>26.18</v>
      </c>
      <c r="G1579" t="n">
        <v>18.48</v>
      </c>
      <c r="H1579" t="n">
        <v>0.3</v>
      </c>
      <c r="I1579" t="n">
        <v>85</v>
      </c>
      <c r="J1579" t="n">
        <v>161.61</v>
      </c>
      <c r="K1579" t="n">
        <v>50.28</v>
      </c>
      <c r="L1579" t="n">
        <v>2.75</v>
      </c>
      <c r="M1579" t="n">
        <v>83</v>
      </c>
      <c r="N1579" t="n">
        <v>28.58</v>
      </c>
      <c r="O1579" t="n">
        <v>20166.2</v>
      </c>
      <c r="P1579" t="n">
        <v>321.98</v>
      </c>
      <c r="Q1579" t="n">
        <v>452.74</v>
      </c>
      <c r="R1579" t="n">
        <v>141.9</v>
      </c>
      <c r="S1579" t="n">
        <v>57.64</v>
      </c>
      <c r="T1579" t="n">
        <v>39661.25</v>
      </c>
      <c r="U1579" t="n">
        <v>0.41</v>
      </c>
      <c r="V1579" t="n">
        <v>0.8100000000000001</v>
      </c>
      <c r="W1579" t="n">
        <v>6.94</v>
      </c>
      <c r="X1579" t="n">
        <v>2.45</v>
      </c>
      <c r="Y1579" t="n">
        <v>1</v>
      </c>
      <c r="Z1579" t="n">
        <v>10</v>
      </c>
    </row>
    <row r="1580">
      <c r="A1580" t="n">
        <v>8</v>
      </c>
      <c r="B1580" t="n">
        <v>80</v>
      </c>
      <c r="C1580" t="inlineStr">
        <is>
          <t xml:space="preserve">CONCLUIDO	</t>
        </is>
      </c>
      <c r="D1580" t="n">
        <v>3.2467</v>
      </c>
      <c r="E1580" t="n">
        <v>30.8</v>
      </c>
      <c r="F1580" t="n">
        <v>25.96</v>
      </c>
      <c r="G1580" t="n">
        <v>19.97</v>
      </c>
      <c r="H1580" t="n">
        <v>0.33</v>
      </c>
      <c r="I1580" t="n">
        <v>78</v>
      </c>
      <c r="J1580" t="n">
        <v>161.97</v>
      </c>
      <c r="K1580" t="n">
        <v>50.28</v>
      </c>
      <c r="L1580" t="n">
        <v>3</v>
      </c>
      <c r="M1580" t="n">
        <v>76</v>
      </c>
      <c r="N1580" t="n">
        <v>28.69</v>
      </c>
      <c r="O1580" t="n">
        <v>20210.21</v>
      </c>
      <c r="P1580" t="n">
        <v>318.99</v>
      </c>
      <c r="Q1580" t="n">
        <v>452.79</v>
      </c>
      <c r="R1580" t="n">
        <v>135.21</v>
      </c>
      <c r="S1580" t="n">
        <v>57.64</v>
      </c>
      <c r="T1580" t="n">
        <v>36351.61</v>
      </c>
      <c r="U1580" t="n">
        <v>0.43</v>
      </c>
      <c r="V1580" t="n">
        <v>0.82</v>
      </c>
      <c r="W1580" t="n">
        <v>6.92</v>
      </c>
      <c r="X1580" t="n">
        <v>2.23</v>
      </c>
      <c r="Y1580" t="n">
        <v>1</v>
      </c>
      <c r="Z1580" t="n">
        <v>10</v>
      </c>
    </row>
    <row r="1581">
      <c r="A1581" t="n">
        <v>9</v>
      </c>
      <c r="B1581" t="n">
        <v>80</v>
      </c>
      <c r="C1581" t="inlineStr">
        <is>
          <t xml:space="preserve">CONCLUIDO	</t>
        </is>
      </c>
      <c r="D1581" t="n">
        <v>3.2945</v>
      </c>
      <c r="E1581" t="n">
        <v>30.35</v>
      </c>
      <c r="F1581" t="n">
        <v>25.74</v>
      </c>
      <c r="G1581" t="n">
        <v>21.75</v>
      </c>
      <c r="H1581" t="n">
        <v>0.35</v>
      </c>
      <c r="I1581" t="n">
        <v>71</v>
      </c>
      <c r="J1581" t="n">
        <v>162.33</v>
      </c>
      <c r="K1581" t="n">
        <v>50.28</v>
      </c>
      <c r="L1581" t="n">
        <v>3.25</v>
      </c>
      <c r="M1581" t="n">
        <v>69</v>
      </c>
      <c r="N1581" t="n">
        <v>28.8</v>
      </c>
      <c r="O1581" t="n">
        <v>20254.26</v>
      </c>
      <c r="P1581" t="n">
        <v>315.92</v>
      </c>
      <c r="Q1581" t="n">
        <v>452.8</v>
      </c>
      <c r="R1581" t="n">
        <v>127.1</v>
      </c>
      <c r="S1581" t="n">
        <v>57.64</v>
      </c>
      <c r="T1581" t="n">
        <v>32332.8</v>
      </c>
      <c r="U1581" t="n">
        <v>0.45</v>
      </c>
      <c r="V1581" t="n">
        <v>0.82</v>
      </c>
      <c r="W1581" t="n">
        <v>6.93</v>
      </c>
      <c r="X1581" t="n">
        <v>2.01</v>
      </c>
      <c r="Y1581" t="n">
        <v>1</v>
      </c>
      <c r="Z1581" t="n">
        <v>10</v>
      </c>
    </row>
    <row r="1582">
      <c r="A1582" t="n">
        <v>10</v>
      </c>
      <c r="B1582" t="n">
        <v>80</v>
      </c>
      <c r="C1582" t="inlineStr">
        <is>
          <t xml:space="preserve">CONCLUIDO	</t>
        </is>
      </c>
      <c r="D1582" t="n">
        <v>3.3284</v>
      </c>
      <c r="E1582" t="n">
        <v>30.04</v>
      </c>
      <c r="F1582" t="n">
        <v>25.59</v>
      </c>
      <c r="G1582" t="n">
        <v>23.27</v>
      </c>
      <c r="H1582" t="n">
        <v>0.38</v>
      </c>
      <c r="I1582" t="n">
        <v>66</v>
      </c>
      <c r="J1582" t="n">
        <v>162.68</v>
      </c>
      <c r="K1582" t="n">
        <v>50.28</v>
      </c>
      <c r="L1582" t="n">
        <v>3.5</v>
      </c>
      <c r="M1582" t="n">
        <v>64</v>
      </c>
      <c r="N1582" t="n">
        <v>28.9</v>
      </c>
      <c r="O1582" t="n">
        <v>20298.34</v>
      </c>
      <c r="P1582" t="n">
        <v>313.74</v>
      </c>
      <c r="Q1582" t="n">
        <v>452.78</v>
      </c>
      <c r="R1582" t="n">
        <v>122.87</v>
      </c>
      <c r="S1582" t="n">
        <v>57.64</v>
      </c>
      <c r="T1582" t="n">
        <v>30242.63</v>
      </c>
      <c r="U1582" t="n">
        <v>0.47</v>
      </c>
      <c r="V1582" t="n">
        <v>0.83</v>
      </c>
      <c r="W1582" t="n">
        <v>6.91</v>
      </c>
      <c r="X1582" t="n">
        <v>1.87</v>
      </c>
      <c r="Y1582" t="n">
        <v>1</v>
      </c>
      <c r="Z1582" t="n">
        <v>10</v>
      </c>
    </row>
    <row r="1583">
      <c r="A1583" t="n">
        <v>11</v>
      </c>
      <c r="B1583" t="n">
        <v>80</v>
      </c>
      <c r="C1583" t="inlineStr">
        <is>
          <t xml:space="preserve">CONCLUIDO	</t>
        </is>
      </c>
      <c r="D1583" t="n">
        <v>3.3614</v>
      </c>
      <c r="E1583" t="n">
        <v>29.75</v>
      </c>
      <c r="F1583" t="n">
        <v>25.46</v>
      </c>
      <c r="G1583" t="n">
        <v>25.04</v>
      </c>
      <c r="H1583" t="n">
        <v>0.41</v>
      </c>
      <c r="I1583" t="n">
        <v>61</v>
      </c>
      <c r="J1583" t="n">
        <v>163.04</v>
      </c>
      <c r="K1583" t="n">
        <v>50.28</v>
      </c>
      <c r="L1583" t="n">
        <v>3.75</v>
      </c>
      <c r="M1583" t="n">
        <v>59</v>
      </c>
      <c r="N1583" t="n">
        <v>29.01</v>
      </c>
      <c r="O1583" t="n">
        <v>20342.46</v>
      </c>
      <c r="P1583" t="n">
        <v>311.72</v>
      </c>
      <c r="Q1583" t="n">
        <v>452.72</v>
      </c>
      <c r="R1583" t="n">
        <v>118.89</v>
      </c>
      <c r="S1583" t="n">
        <v>57.64</v>
      </c>
      <c r="T1583" t="n">
        <v>28276.23</v>
      </c>
      <c r="U1583" t="n">
        <v>0.48</v>
      </c>
      <c r="V1583" t="n">
        <v>0.83</v>
      </c>
      <c r="W1583" t="n">
        <v>6.89</v>
      </c>
      <c r="X1583" t="n">
        <v>1.73</v>
      </c>
      <c r="Y1583" t="n">
        <v>1</v>
      </c>
      <c r="Z1583" t="n">
        <v>10</v>
      </c>
    </row>
    <row r="1584">
      <c r="A1584" t="n">
        <v>12</v>
      </c>
      <c r="B1584" t="n">
        <v>80</v>
      </c>
      <c r="C1584" t="inlineStr">
        <is>
          <t xml:space="preserve">CONCLUIDO	</t>
        </is>
      </c>
      <c r="D1584" t="n">
        <v>3.387</v>
      </c>
      <c r="E1584" t="n">
        <v>29.52</v>
      </c>
      <c r="F1584" t="n">
        <v>25.36</v>
      </c>
      <c r="G1584" t="n">
        <v>26.7</v>
      </c>
      <c r="H1584" t="n">
        <v>0.43</v>
      </c>
      <c r="I1584" t="n">
        <v>57</v>
      </c>
      <c r="J1584" t="n">
        <v>163.4</v>
      </c>
      <c r="K1584" t="n">
        <v>50.28</v>
      </c>
      <c r="L1584" t="n">
        <v>4</v>
      </c>
      <c r="M1584" t="n">
        <v>55</v>
      </c>
      <c r="N1584" t="n">
        <v>29.12</v>
      </c>
      <c r="O1584" t="n">
        <v>20386.62</v>
      </c>
      <c r="P1584" t="n">
        <v>310.13</v>
      </c>
      <c r="Q1584" t="n">
        <v>452.64</v>
      </c>
      <c r="R1584" t="n">
        <v>115.3</v>
      </c>
      <c r="S1584" t="n">
        <v>57.64</v>
      </c>
      <c r="T1584" t="n">
        <v>26502.41</v>
      </c>
      <c r="U1584" t="n">
        <v>0.5</v>
      </c>
      <c r="V1584" t="n">
        <v>0.84</v>
      </c>
      <c r="W1584" t="n">
        <v>6.9</v>
      </c>
      <c r="X1584" t="n">
        <v>1.64</v>
      </c>
      <c r="Y1584" t="n">
        <v>1</v>
      </c>
      <c r="Z1584" t="n">
        <v>10</v>
      </c>
    </row>
    <row r="1585">
      <c r="A1585" t="n">
        <v>13</v>
      </c>
      <c r="B1585" t="n">
        <v>80</v>
      </c>
      <c r="C1585" t="inlineStr">
        <is>
          <t xml:space="preserve">CONCLUIDO	</t>
        </is>
      </c>
      <c r="D1585" t="n">
        <v>3.4147</v>
      </c>
      <c r="E1585" t="n">
        <v>29.29</v>
      </c>
      <c r="F1585" t="n">
        <v>25.25</v>
      </c>
      <c r="G1585" t="n">
        <v>28.59</v>
      </c>
      <c r="H1585" t="n">
        <v>0.46</v>
      </c>
      <c r="I1585" t="n">
        <v>53</v>
      </c>
      <c r="J1585" t="n">
        <v>163.76</v>
      </c>
      <c r="K1585" t="n">
        <v>50.28</v>
      </c>
      <c r="L1585" t="n">
        <v>4.25</v>
      </c>
      <c r="M1585" t="n">
        <v>51</v>
      </c>
      <c r="N1585" t="n">
        <v>29.23</v>
      </c>
      <c r="O1585" t="n">
        <v>20430.81</v>
      </c>
      <c r="P1585" t="n">
        <v>308.51</v>
      </c>
      <c r="Q1585" t="n">
        <v>452.75</v>
      </c>
      <c r="R1585" t="n">
        <v>111.83</v>
      </c>
      <c r="S1585" t="n">
        <v>57.64</v>
      </c>
      <c r="T1585" t="n">
        <v>24787.33</v>
      </c>
      <c r="U1585" t="n">
        <v>0.52</v>
      </c>
      <c r="V1585" t="n">
        <v>0.84</v>
      </c>
      <c r="W1585" t="n">
        <v>6.89</v>
      </c>
      <c r="X1585" t="n">
        <v>1.52</v>
      </c>
      <c r="Y1585" t="n">
        <v>1</v>
      </c>
      <c r="Z1585" t="n">
        <v>10</v>
      </c>
    </row>
    <row r="1586">
      <c r="A1586" t="n">
        <v>14</v>
      </c>
      <c r="B1586" t="n">
        <v>80</v>
      </c>
      <c r="C1586" t="inlineStr">
        <is>
          <t xml:space="preserve">CONCLUIDO	</t>
        </is>
      </c>
      <c r="D1586" t="n">
        <v>3.4397</v>
      </c>
      <c r="E1586" t="n">
        <v>29.07</v>
      </c>
      <c r="F1586" t="n">
        <v>25.14</v>
      </c>
      <c r="G1586" t="n">
        <v>30.16</v>
      </c>
      <c r="H1586" t="n">
        <v>0.49</v>
      </c>
      <c r="I1586" t="n">
        <v>50</v>
      </c>
      <c r="J1586" t="n">
        <v>164.12</v>
      </c>
      <c r="K1586" t="n">
        <v>50.28</v>
      </c>
      <c r="L1586" t="n">
        <v>4.5</v>
      </c>
      <c r="M1586" t="n">
        <v>48</v>
      </c>
      <c r="N1586" t="n">
        <v>29.34</v>
      </c>
      <c r="O1586" t="n">
        <v>20475.04</v>
      </c>
      <c r="P1586" t="n">
        <v>306.64</v>
      </c>
      <c r="Q1586" t="n">
        <v>452.69</v>
      </c>
      <c r="R1586" t="n">
        <v>108.36</v>
      </c>
      <c r="S1586" t="n">
        <v>57.64</v>
      </c>
      <c r="T1586" t="n">
        <v>23067.27</v>
      </c>
      <c r="U1586" t="n">
        <v>0.53</v>
      </c>
      <c r="V1586" t="n">
        <v>0.84</v>
      </c>
      <c r="W1586" t="n">
        <v>6.87</v>
      </c>
      <c r="X1586" t="n">
        <v>1.41</v>
      </c>
      <c r="Y1586" t="n">
        <v>1</v>
      </c>
      <c r="Z1586" t="n">
        <v>10</v>
      </c>
    </row>
    <row r="1587">
      <c r="A1587" t="n">
        <v>15</v>
      </c>
      <c r="B1587" t="n">
        <v>80</v>
      </c>
      <c r="C1587" t="inlineStr">
        <is>
          <t xml:space="preserve">CONCLUIDO	</t>
        </is>
      </c>
      <c r="D1587" t="n">
        <v>3.4537</v>
      </c>
      <c r="E1587" t="n">
        <v>28.95</v>
      </c>
      <c r="F1587" t="n">
        <v>25.08</v>
      </c>
      <c r="G1587" t="n">
        <v>31.35</v>
      </c>
      <c r="H1587" t="n">
        <v>0.51</v>
      </c>
      <c r="I1587" t="n">
        <v>48</v>
      </c>
      <c r="J1587" t="n">
        <v>164.48</v>
      </c>
      <c r="K1587" t="n">
        <v>50.28</v>
      </c>
      <c r="L1587" t="n">
        <v>4.75</v>
      </c>
      <c r="M1587" t="n">
        <v>46</v>
      </c>
      <c r="N1587" t="n">
        <v>29.45</v>
      </c>
      <c r="O1587" t="n">
        <v>20519.3</v>
      </c>
      <c r="P1587" t="n">
        <v>305.66</v>
      </c>
      <c r="Q1587" t="n">
        <v>452.69</v>
      </c>
      <c r="R1587" t="n">
        <v>106.61</v>
      </c>
      <c r="S1587" t="n">
        <v>57.64</v>
      </c>
      <c r="T1587" t="n">
        <v>22201.73</v>
      </c>
      <c r="U1587" t="n">
        <v>0.54</v>
      </c>
      <c r="V1587" t="n">
        <v>0.85</v>
      </c>
      <c r="W1587" t="n">
        <v>6.87</v>
      </c>
      <c r="X1587" t="n">
        <v>1.36</v>
      </c>
      <c r="Y1587" t="n">
        <v>1</v>
      </c>
      <c r="Z1587" t="n">
        <v>10</v>
      </c>
    </row>
    <row r="1588">
      <c r="A1588" t="n">
        <v>16</v>
      </c>
      <c r="B1588" t="n">
        <v>80</v>
      </c>
      <c r="C1588" t="inlineStr">
        <is>
          <t xml:space="preserve">CONCLUIDO	</t>
        </is>
      </c>
      <c r="D1588" t="n">
        <v>3.4735</v>
      </c>
      <c r="E1588" t="n">
        <v>28.79</v>
      </c>
      <c r="F1588" t="n">
        <v>25.02</v>
      </c>
      <c r="G1588" t="n">
        <v>33.35</v>
      </c>
      <c r="H1588" t="n">
        <v>0.54</v>
      </c>
      <c r="I1588" t="n">
        <v>45</v>
      </c>
      <c r="J1588" t="n">
        <v>164.83</v>
      </c>
      <c r="K1588" t="n">
        <v>50.28</v>
      </c>
      <c r="L1588" t="n">
        <v>5</v>
      </c>
      <c r="M1588" t="n">
        <v>43</v>
      </c>
      <c r="N1588" t="n">
        <v>29.55</v>
      </c>
      <c r="O1588" t="n">
        <v>20563.61</v>
      </c>
      <c r="P1588" t="n">
        <v>304.55</v>
      </c>
      <c r="Q1588" t="n">
        <v>452.61</v>
      </c>
      <c r="R1588" t="n">
        <v>104.05</v>
      </c>
      <c r="S1588" t="n">
        <v>57.64</v>
      </c>
      <c r="T1588" t="n">
        <v>20936.7</v>
      </c>
      <c r="U1588" t="n">
        <v>0.55</v>
      </c>
      <c r="V1588" t="n">
        <v>0.85</v>
      </c>
      <c r="W1588" t="n">
        <v>6.88</v>
      </c>
      <c r="X1588" t="n">
        <v>1.29</v>
      </c>
      <c r="Y1588" t="n">
        <v>1</v>
      </c>
      <c r="Z1588" t="n">
        <v>10</v>
      </c>
    </row>
    <row r="1589">
      <c r="A1589" t="n">
        <v>17</v>
      </c>
      <c r="B1589" t="n">
        <v>80</v>
      </c>
      <c r="C1589" t="inlineStr">
        <is>
          <t xml:space="preserve">CONCLUIDO	</t>
        </is>
      </c>
      <c r="D1589" t="n">
        <v>3.4926</v>
      </c>
      <c r="E1589" t="n">
        <v>28.63</v>
      </c>
      <c r="F1589" t="n">
        <v>24.92</v>
      </c>
      <c r="G1589" t="n">
        <v>34.77</v>
      </c>
      <c r="H1589" t="n">
        <v>0.5600000000000001</v>
      </c>
      <c r="I1589" t="n">
        <v>43</v>
      </c>
      <c r="J1589" t="n">
        <v>165.19</v>
      </c>
      <c r="K1589" t="n">
        <v>50.28</v>
      </c>
      <c r="L1589" t="n">
        <v>5.25</v>
      </c>
      <c r="M1589" t="n">
        <v>41</v>
      </c>
      <c r="N1589" t="n">
        <v>29.66</v>
      </c>
      <c r="O1589" t="n">
        <v>20607.95</v>
      </c>
      <c r="P1589" t="n">
        <v>302.99</v>
      </c>
      <c r="Q1589" t="n">
        <v>452.73</v>
      </c>
      <c r="R1589" t="n">
        <v>101.12</v>
      </c>
      <c r="S1589" t="n">
        <v>57.64</v>
      </c>
      <c r="T1589" t="n">
        <v>19481.71</v>
      </c>
      <c r="U1589" t="n">
        <v>0.57</v>
      </c>
      <c r="V1589" t="n">
        <v>0.85</v>
      </c>
      <c r="W1589" t="n">
        <v>6.87</v>
      </c>
      <c r="X1589" t="n">
        <v>1.2</v>
      </c>
      <c r="Y1589" t="n">
        <v>1</v>
      </c>
      <c r="Z1589" t="n">
        <v>10</v>
      </c>
    </row>
    <row r="1590">
      <c r="A1590" t="n">
        <v>18</v>
      </c>
      <c r="B1590" t="n">
        <v>80</v>
      </c>
      <c r="C1590" t="inlineStr">
        <is>
          <t xml:space="preserve">CONCLUIDO	</t>
        </is>
      </c>
      <c r="D1590" t="n">
        <v>3.5066</v>
      </c>
      <c r="E1590" t="n">
        <v>28.52</v>
      </c>
      <c r="F1590" t="n">
        <v>24.87</v>
      </c>
      <c r="G1590" t="n">
        <v>36.4</v>
      </c>
      <c r="H1590" t="n">
        <v>0.59</v>
      </c>
      <c r="I1590" t="n">
        <v>41</v>
      </c>
      <c r="J1590" t="n">
        <v>165.55</v>
      </c>
      <c r="K1590" t="n">
        <v>50.28</v>
      </c>
      <c r="L1590" t="n">
        <v>5.5</v>
      </c>
      <c r="M1590" t="n">
        <v>39</v>
      </c>
      <c r="N1590" t="n">
        <v>29.77</v>
      </c>
      <c r="O1590" t="n">
        <v>20652.33</v>
      </c>
      <c r="P1590" t="n">
        <v>302.03</v>
      </c>
      <c r="Q1590" t="n">
        <v>452.64</v>
      </c>
      <c r="R1590" t="n">
        <v>99.56999999999999</v>
      </c>
      <c r="S1590" t="n">
        <v>57.64</v>
      </c>
      <c r="T1590" t="n">
        <v>18716.92</v>
      </c>
      <c r="U1590" t="n">
        <v>0.58</v>
      </c>
      <c r="V1590" t="n">
        <v>0.85</v>
      </c>
      <c r="W1590" t="n">
        <v>6.86</v>
      </c>
      <c r="X1590" t="n">
        <v>1.14</v>
      </c>
      <c r="Y1590" t="n">
        <v>1</v>
      </c>
      <c r="Z1590" t="n">
        <v>10</v>
      </c>
    </row>
    <row r="1591">
      <c r="A1591" t="n">
        <v>19</v>
      </c>
      <c r="B1591" t="n">
        <v>80</v>
      </c>
      <c r="C1591" t="inlineStr">
        <is>
          <t xml:space="preserve">CONCLUIDO	</t>
        </is>
      </c>
      <c r="D1591" t="n">
        <v>3.5186</v>
      </c>
      <c r="E1591" t="n">
        <v>28.42</v>
      </c>
      <c r="F1591" t="n">
        <v>24.84</v>
      </c>
      <c r="G1591" t="n">
        <v>38.21</v>
      </c>
      <c r="H1591" t="n">
        <v>0.61</v>
      </c>
      <c r="I1591" t="n">
        <v>39</v>
      </c>
      <c r="J1591" t="n">
        <v>165.91</v>
      </c>
      <c r="K1591" t="n">
        <v>50.28</v>
      </c>
      <c r="L1591" t="n">
        <v>5.75</v>
      </c>
      <c r="M1591" t="n">
        <v>37</v>
      </c>
      <c r="N1591" t="n">
        <v>29.88</v>
      </c>
      <c r="O1591" t="n">
        <v>20696.74</v>
      </c>
      <c r="P1591" t="n">
        <v>301.27</v>
      </c>
      <c r="Q1591" t="n">
        <v>452.68</v>
      </c>
      <c r="R1591" t="n">
        <v>98.68000000000001</v>
      </c>
      <c r="S1591" t="n">
        <v>57.64</v>
      </c>
      <c r="T1591" t="n">
        <v>18283.72</v>
      </c>
      <c r="U1591" t="n">
        <v>0.58</v>
      </c>
      <c r="V1591" t="n">
        <v>0.85</v>
      </c>
      <c r="W1591" t="n">
        <v>6.86</v>
      </c>
      <c r="X1591" t="n">
        <v>1.11</v>
      </c>
      <c r="Y1591" t="n">
        <v>1</v>
      </c>
      <c r="Z1591" t="n">
        <v>10</v>
      </c>
    </row>
    <row r="1592">
      <c r="A1592" t="n">
        <v>20</v>
      </c>
      <c r="B1592" t="n">
        <v>80</v>
      </c>
      <c r="C1592" t="inlineStr">
        <is>
          <t xml:space="preserve">CONCLUIDO	</t>
        </is>
      </c>
      <c r="D1592" t="n">
        <v>3.5342</v>
      </c>
      <c r="E1592" t="n">
        <v>28.29</v>
      </c>
      <c r="F1592" t="n">
        <v>24.78</v>
      </c>
      <c r="G1592" t="n">
        <v>40.18</v>
      </c>
      <c r="H1592" t="n">
        <v>0.64</v>
      </c>
      <c r="I1592" t="n">
        <v>37</v>
      </c>
      <c r="J1592" t="n">
        <v>166.27</v>
      </c>
      <c r="K1592" t="n">
        <v>50.28</v>
      </c>
      <c r="L1592" t="n">
        <v>6</v>
      </c>
      <c r="M1592" t="n">
        <v>35</v>
      </c>
      <c r="N1592" t="n">
        <v>29.99</v>
      </c>
      <c r="O1592" t="n">
        <v>20741.2</v>
      </c>
      <c r="P1592" t="n">
        <v>300.06</v>
      </c>
      <c r="Q1592" t="n">
        <v>452.63</v>
      </c>
      <c r="R1592" t="n">
        <v>96.8</v>
      </c>
      <c r="S1592" t="n">
        <v>57.64</v>
      </c>
      <c r="T1592" t="n">
        <v>17350.82</v>
      </c>
      <c r="U1592" t="n">
        <v>0.6</v>
      </c>
      <c r="V1592" t="n">
        <v>0.86</v>
      </c>
      <c r="W1592" t="n">
        <v>6.85</v>
      </c>
      <c r="X1592" t="n">
        <v>1.05</v>
      </c>
      <c r="Y1592" t="n">
        <v>1</v>
      </c>
      <c r="Z1592" t="n">
        <v>10</v>
      </c>
    </row>
    <row r="1593">
      <c r="A1593" t="n">
        <v>21</v>
      </c>
      <c r="B1593" t="n">
        <v>80</v>
      </c>
      <c r="C1593" t="inlineStr">
        <is>
          <t xml:space="preserve">CONCLUIDO	</t>
        </is>
      </c>
      <c r="D1593" t="n">
        <v>3.5436</v>
      </c>
      <c r="E1593" t="n">
        <v>28.22</v>
      </c>
      <c r="F1593" t="n">
        <v>24.74</v>
      </c>
      <c r="G1593" t="n">
        <v>41.23</v>
      </c>
      <c r="H1593" t="n">
        <v>0.66</v>
      </c>
      <c r="I1593" t="n">
        <v>36</v>
      </c>
      <c r="J1593" t="n">
        <v>166.64</v>
      </c>
      <c r="K1593" t="n">
        <v>50.28</v>
      </c>
      <c r="L1593" t="n">
        <v>6.25</v>
      </c>
      <c r="M1593" t="n">
        <v>34</v>
      </c>
      <c r="N1593" t="n">
        <v>30.11</v>
      </c>
      <c r="O1593" t="n">
        <v>20785.69</v>
      </c>
      <c r="P1593" t="n">
        <v>299.39</v>
      </c>
      <c r="Q1593" t="n">
        <v>452.64</v>
      </c>
      <c r="R1593" t="n">
        <v>95.19</v>
      </c>
      <c r="S1593" t="n">
        <v>57.64</v>
      </c>
      <c r="T1593" t="n">
        <v>16552.92</v>
      </c>
      <c r="U1593" t="n">
        <v>0.61</v>
      </c>
      <c r="V1593" t="n">
        <v>0.86</v>
      </c>
      <c r="W1593" t="n">
        <v>6.85</v>
      </c>
      <c r="X1593" t="n">
        <v>1.01</v>
      </c>
      <c r="Y1593" t="n">
        <v>1</v>
      </c>
      <c r="Z1593" t="n">
        <v>10</v>
      </c>
    </row>
    <row r="1594">
      <c r="A1594" t="n">
        <v>22</v>
      </c>
      <c r="B1594" t="n">
        <v>80</v>
      </c>
      <c r="C1594" t="inlineStr">
        <is>
          <t xml:space="preserve">CONCLUIDO	</t>
        </is>
      </c>
      <c r="D1594" t="n">
        <v>3.5611</v>
      </c>
      <c r="E1594" t="n">
        <v>28.08</v>
      </c>
      <c r="F1594" t="n">
        <v>24.66</v>
      </c>
      <c r="G1594" t="n">
        <v>43.52</v>
      </c>
      <c r="H1594" t="n">
        <v>0.6899999999999999</v>
      </c>
      <c r="I1594" t="n">
        <v>34</v>
      </c>
      <c r="J1594" t="n">
        <v>167</v>
      </c>
      <c r="K1594" t="n">
        <v>50.28</v>
      </c>
      <c r="L1594" t="n">
        <v>6.5</v>
      </c>
      <c r="M1594" t="n">
        <v>32</v>
      </c>
      <c r="N1594" t="n">
        <v>30.22</v>
      </c>
      <c r="O1594" t="n">
        <v>20830.22</v>
      </c>
      <c r="P1594" t="n">
        <v>297.95</v>
      </c>
      <c r="Q1594" t="n">
        <v>452.62</v>
      </c>
      <c r="R1594" t="n">
        <v>92.76000000000001</v>
      </c>
      <c r="S1594" t="n">
        <v>57.64</v>
      </c>
      <c r="T1594" t="n">
        <v>15348.2</v>
      </c>
      <c r="U1594" t="n">
        <v>0.62</v>
      </c>
      <c r="V1594" t="n">
        <v>0.86</v>
      </c>
      <c r="W1594" t="n">
        <v>6.85</v>
      </c>
      <c r="X1594" t="n">
        <v>0.9399999999999999</v>
      </c>
      <c r="Y1594" t="n">
        <v>1</v>
      </c>
      <c r="Z1594" t="n">
        <v>10</v>
      </c>
    </row>
    <row r="1595">
      <c r="A1595" t="n">
        <v>23</v>
      </c>
      <c r="B1595" t="n">
        <v>80</v>
      </c>
      <c r="C1595" t="inlineStr">
        <is>
          <t xml:space="preserve">CONCLUIDO	</t>
        </is>
      </c>
      <c r="D1595" t="n">
        <v>3.5676</v>
      </c>
      <c r="E1595" t="n">
        <v>28.03</v>
      </c>
      <c r="F1595" t="n">
        <v>24.64</v>
      </c>
      <c r="G1595" t="n">
        <v>44.8</v>
      </c>
      <c r="H1595" t="n">
        <v>0.71</v>
      </c>
      <c r="I1595" t="n">
        <v>33</v>
      </c>
      <c r="J1595" t="n">
        <v>167.36</v>
      </c>
      <c r="K1595" t="n">
        <v>50.28</v>
      </c>
      <c r="L1595" t="n">
        <v>6.75</v>
      </c>
      <c r="M1595" t="n">
        <v>31</v>
      </c>
      <c r="N1595" t="n">
        <v>30.33</v>
      </c>
      <c r="O1595" t="n">
        <v>20874.78</v>
      </c>
      <c r="P1595" t="n">
        <v>297.61</v>
      </c>
      <c r="Q1595" t="n">
        <v>452.64</v>
      </c>
      <c r="R1595" t="n">
        <v>92.29000000000001</v>
      </c>
      <c r="S1595" t="n">
        <v>57.64</v>
      </c>
      <c r="T1595" t="n">
        <v>15115.77</v>
      </c>
      <c r="U1595" t="n">
        <v>0.62</v>
      </c>
      <c r="V1595" t="n">
        <v>0.86</v>
      </c>
      <c r="W1595" t="n">
        <v>6.85</v>
      </c>
      <c r="X1595" t="n">
        <v>0.92</v>
      </c>
      <c r="Y1595" t="n">
        <v>1</v>
      </c>
      <c r="Z1595" t="n">
        <v>10</v>
      </c>
    </row>
    <row r="1596">
      <c r="A1596" t="n">
        <v>24</v>
      </c>
      <c r="B1596" t="n">
        <v>80</v>
      </c>
      <c r="C1596" t="inlineStr">
        <is>
          <t xml:space="preserve">CONCLUIDO	</t>
        </is>
      </c>
      <c r="D1596" t="n">
        <v>3.5731</v>
      </c>
      <c r="E1596" t="n">
        <v>27.99</v>
      </c>
      <c r="F1596" t="n">
        <v>24.63</v>
      </c>
      <c r="G1596" t="n">
        <v>46.18</v>
      </c>
      <c r="H1596" t="n">
        <v>0.74</v>
      </c>
      <c r="I1596" t="n">
        <v>32</v>
      </c>
      <c r="J1596" t="n">
        <v>167.72</v>
      </c>
      <c r="K1596" t="n">
        <v>50.28</v>
      </c>
      <c r="L1596" t="n">
        <v>7</v>
      </c>
      <c r="M1596" t="n">
        <v>30</v>
      </c>
      <c r="N1596" t="n">
        <v>30.44</v>
      </c>
      <c r="O1596" t="n">
        <v>20919.39</v>
      </c>
      <c r="P1596" t="n">
        <v>297.08</v>
      </c>
      <c r="Q1596" t="n">
        <v>452.61</v>
      </c>
      <c r="R1596" t="n">
        <v>91.68000000000001</v>
      </c>
      <c r="S1596" t="n">
        <v>57.64</v>
      </c>
      <c r="T1596" t="n">
        <v>14816.52</v>
      </c>
      <c r="U1596" t="n">
        <v>0.63</v>
      </c>
      <c r="V1596" t="n">
        <v>0.86</v>
      </c>
      <c r="W1596" t="n">
        <v>6.85</v>
      </c>
      <c r="X1596" t="n">
        <v>0.91</v>
      </c>
      <c r="Y1596" t="n">
        <v>1</v>
      </c>
      <c r="Z1596" t="n">
        <v>10</v>
      </c>
    </row>
    <row r="1597">
      <c r="A1597" t="n">
        <v>25</v>
      </c>
      <c r="B1597" t="n">
        <v>80</v>
      </c>
      <c r="C1597" t="inlineStr">
        <is>
          <t xml:space="preserve">CONCLUIDO	</t>
        </is>
      </c>
      <c r="D1597" t="n">
        <v>3.5832</v>
      </c>
      <c r="E1597" t="n">
        <v>27.91</v>
      </c>
      <c r="F1597" t="n">
        <v>24.58</v>
      </c>
      <c r="G1597" t="n">
        <v>47.58</v>
      </c>
      <c r="H1597" t="n">
        <v>0.76</v>
      </c>
      <c r="I1597" t="n">
        <v>31</v>
      </c>
      <c r="J1597" t="n">
        <v>168.08</v>
      </c>
      <c r="K1597" t="n">
        <v>50.28</v>
      </c>
      <c r="L1597" t="n">
        <v>7.25</v>
      </c>
      <c r="M1597" t="n">
        <v>29</v>
      </c>
      <c r="N1597" t="n">
        <v>30.55</v>
      </c>
      <c r="O1597" t="n">
        <v>20964.03</v>
      </c>
      <c r="P1597" t="n">
        <v>296.12</v>
      </c>
      <c r="Q1597" t="n">
        <v>452.61</v>
      </c>
      <c r="R1597" t="n">
        <v>90.2</v>
      </c>
      <c r="S1597" t="n">
        <v>57.64</v>
      </c>
      <c r="T1597" t="n">
        <v>14081.71</v>
      </c>
      <c r="U1597" t="n">
        <v>0.64</v>
      </c>
      <c r="V1597" t="n">
        <v>0.86</v>
      </c>
      <c r="W1597" t="n">
        <v>6.85</v>
      </c>
      <c r="X1597" t="n">
        <v>0.86</v>
      </c>
      <c r="Y1597" t="n">
        <v>1</v>
      </c>
      <c r="Z1597" t="n">
        <v>10</v>
      </c>
    </row>
    <row r="1598">
      <c r="A1598" t="n">
        <v>26</v>
      </c>
      <c r="B1598" t="n">
        <v>80</v>
      </c>
      <c r="C1598" t="inlineStr">
        <is>
          <t xml:space="preserve">CONCLUIDO	</t>
        </is>
      </c>
      <c r="D1598" t="n">
        <v>3.5871</v>
      </c>
      <c r="E1598" t="n">
        <v>27.88</v>
      </c>
      <c r="F1598" t="n">
        <v>24.59</v>
      </c>
      <c r="G1598" t="n">
        <v>49.17</v>
      </c>
      <c r="H1598" t="n">
        <v>0.79</v>
      </c>
      <c r="I1598" t="n">
        <v>30</v>
      </c>
      <c r="J1598" t="n">
        <v>168.44</v>
      </c>
      <c r="K1598" t="n">
        <v>50.28</v>
      </c>
      <c r="L1598" t="n">
        <v>7.5</v>
      </c>
      <c r="M1598" t="n">
        <v>28</v>
      </c>
      <c r="N1598" t="n">
        <v>30.66</v>
      </c>
      <c r="O1598" t="n">
        <v>21008.71</v>
      </c>
      <c r="P1598" t="n">
        <v>295.83</v>
      </c>
      <c r="Q1598" t="n">
        <v>452.57</v>
      </c>
      <c r="R1598" t="n">
        <v>90.19</v>
      </c>
      <c r="S1598" t="n">
        <v>57.64</v>
      </c>
      <c r="T1598" t="n">
        <v>14081.95</v>
      </c>
      <c r="U1598" t="n">
        <v>0.64</v>
      </c>
      <c r="V1598" t="n">
        <v>0.86</v>
      </c>
      <c r="W1598" t="n">
        <v>6.85</v>
      </c>
      <c r="X1598" t="n">
        <v>0.86</v>
      </c>
      <c r="Y1598" t="n">
        <v>1</v>
      </c>
      <c r="Z1598" t="n">
        <v>10</v>
      </c>
    </row>
    <row r="1599">
      <c r="A1599" t="n">
        <v>27</v>
      </c>
      <c r="B1599" t="n">
        <v>80</v>
      </c>
      <c r="C1599" t="inlineStr">
        <is>
          <t xml:space="preserve">CONCLUIDO	</t>
        </is>
      </c>
      <c r="D1599" t="n">
        <v>3.5967</v>
      </c>
      <c r="E1599" t="n">
        <v>27.8</v>
      </c>
      <c r="F1599" t="n">
        <v>24.54</v>
      </c>
      <c r="G1599" t="n">
        <v>50.78</v>
      </c>
      <c r="H1599" t="n">
        <v>0.8100000000000001</v>
      </c>
      <c r="I1599" t="n">
        <v>29</v>
      </c>
      <c r="J1599" t="n">
        <v>168.81</v>
      </c>
      <c r="K1599" t="n">
        <v>50.28</v>
      </c>
      <c r="L1599" t="n">
        <v>7.75</v>
      </c>
      <c r="M1599" t="n">
        <v>27</v>
      </c>
      <c r="N1599" t="n">
        <v>30.78</v>
      </c>
      <c r="O1599" t="n">
        <v>21053.43</v>
      </c>
      <c r="P1599" t="n">
        <v>295.01</v>
      </c>
      <c r="Q1599" t="n">
        <v>452.66</v>
      </c>
      <c r="R1599" t="n">
        <v>88.95</v>
      </c>
      <c r="S1599" t="n">
        <v>57.64</v>
      </c>
      <c r="T1599" t="n">
        <v>13469.11</v>
      </c>
      <c r="U1599" t="n">
        <v>0.65</v>
      </c>
      <c r="V1599" t="n">
        <v>0.86</v>
      </c>
      <c r="W1599" t="n">
        <v>6.84</v>
      </c>
      <c r="X1599" t="n">
        <v>0.82</v>
      </c>
      <c r="Y1599" t="n">
        <v>1</v>
      </c>
      <c r="Z1599" t="n">
        <v>10</v>
      </c>
    </row>
    <row r="1600">
      <c r="A1600" t="n">
        <v>28</v>
      </c>
      <c r="B1600" t="n">
        <v>80</v>
      </c>
      <c r="C1600" t="inlineStr">
        <is>
          <t xml:space="preserve">CONCLUIDO	</t>
        </is>
      </c>
      <c r="D1600" t="n">
        <v>3.6084</v>
      </c>
      <c r="E1600" t="n">
        <v>27.71</v>
      </c>
      <c r="F1600" t="n">
        <v>24.49</v>
      </c>
      <c r="G1600" t="n">
        <v>52.47</v>
      </c>
      <c r="H1600" t="n">
        <v>0.84</v>
      </c>
      <c r="I1600" t="n">
        <v>28</v>
      </c>
      <c r="J1600" t="n">
        <v>169.17</v>
      </c>
      <c r="K1600" t="n">
        <v>50.28</v>
      </c>
      <c r="L1600" t="n">
        <v>8</v>
      </c>
      <c r="M1600" t="n">
        <v>26</v>
      </c>
      <c r="N1600" t="n">
        <v>30.89</v>
      </c>
      <c r="O1600" t="n">
        <v>21098.19</v>
      </c>
      <c r="P1600" t="n">
        <v>293.82</v>
      </c>
      <c r="Q1600" t="n">
        <v>452.59</v>
      </c>
      <c r="R1600" t="n">
        <v>87.11</v>
      </c>
      <c r="S1600" t="n">
        <v>57.64</v>
      </c>
      <c r="T1600" t="n">
        <v>12554.31</v>
      </c>
      <c r="U1600" t="n">
        <v>0.66</v>
      </c>
      <c r="V1600" t="n">
        <v>0.87</v>
      </c>
      <c r="W1600" t="n">
        <v>6.84</v>
      </c>
      <c r="X1600" t="n">
        <v>0.76</v>
      </c>
      <c r="Y1600" t="n">
        <v>1</v>
      </c>
      <c r="Z1600" t="n">
        <v>10</v>
      </c>
    </row>
    <row r="1601">
      <c r="A1601" t="n">
        <v>29</v>
      </c>
      <c r="B1601" t="n">
        <v>80</v>
      </c>
      <c r="C1601" t="inlineStr">
        <is>
          <t xml:space="preserve">CONCLUIDO	</t>
        </is>
      </c>
      <c r="D1601" t="n">
        <v>3.6149</v>
      </c>
      <c r="E1601" t="n">
        <v>27.66</v>
      </c>
      <c r="F1601" t="n">
        <v>24.47</v>
      </c>
      <c r="G1601" t="n">
        <v>54.37</v>
      </c>
      <c r="H1601" t="n">
        <v>0.86</v>
      </c>
      <c r="I1601" t="n">
        <v>27</v>
      </c>
      <c r="J1601" t="n">
        <v>169.53</v>
      </c>
      <c r="K1601" t="n">
        <v>50.28</v>
      </c>
      <c r="L1601" t="n">
        <v>8.25</v>
      </c>
      <c r="M1601" t="n">
        <v>25</v>
      </c>
      <c r="N1601" t="n">
        <v>31</v>
      </c>
      <c r="O1601" t="n">
        <v>21142.98</v>
      </c>
      <c r="P1601" t="n">
        <v>293.12</v>
      </c>
      <c r="Q1601" t="n">
        <v>452.64</v>
      </c>
      <c r="R1601" t="n">
        <v>86.37</v>
      </c>
      <c r="S1601" t="n">
        <v>57.64</v>
      </c>
      <c r="T1601" t="n">
        <v>12188.36</v>
      </c>
      <c r="U1601" t="n">
        <v>0.67</v>
      </c>
      <c r="V1601" t="n">
        <v>0.87</v>
      </c>
      <c r="W1601" t="n">
        <v>6.84</v>
      </c>
      <c r="X1601" t="n">
        <v>0.74</v>
      </c>
      <c r="Y1601" t="n">
        <v>1</v>
      </c>
      <c r="Z1601" t="n">
        <v>10</v>
      </c>
    </row>
    <row r="1602">
      <c r="A1602" t="n">
        <v>30</v>
      </c>
      <c r="B1602" t="n">
        <v>80</v>
      </c>
      <c r="C1602" t="inlineStr">
        <is>
          <t xml:space="preserve">CONCLUIDO	</t>
        </is>
      </c>
      <c r="D1602" t="n">
        <v>3.6231</v>
      </c>
      <c r="E1602" t="n">
        <v>27.6</v>
      </c>
      <c r="F1602" t="n">
        <v>24.44</v>
      </c>
      <c r="G1602" t="n">
        <v>56.4</v>
      </c>
      <c r="H1602" t="n">
        <v>0.89</v>
      </c>
      <c r="I1602" t="n">
        <v>26</v>
      </c>
      <c r="J1602" t="n">
        <v>169.9</v>
      </c>
      <c r="K1602" t="n">
        <v>50.28</v>
      </c>
      <c r="L1602" t="n">
        <v>8.5</v>
      </c>
      <c r="M1602" t="n">
        <v>24</v>
      </c>
      <c r="N1602" t="n">
        <v>31.12</v>
      </c>
      <c r="O1602" t="n">
        <v>21187.82</v>
      </c>
      <c r="P1602" t="n">
        <v>292.48</v>
      </c>
      <c r="Q1602" t="n">
        <v>452.59</v>
      </c>
      <c r="R1602" t="n">
        <v>85.61</v>
      </c>
      <c r="S1602" t="n">
        <v>57.64</v>
      </c>
      <c r="T1602" t="n">
        <v>11813.19</v>
      </c>
      <c r="U1602" t="n">
        <v>0.67</v>
      </c>
      <c r="V1602" t="n">
        <v>0.87</v>
      </c>
      <c r="W1602" t="n">
        <v>6.84</v>
      </c>
      <c r="X1602" t="n">
        <v>0.71</v>
      </c>
      <c r="Y1602" t="n">
        <v>1</v>
      </c>
      <c r="Z1602" t="n">
        <v>10</v>
      </c>
    </row>
    <row r="1603">
      <c r="A1603" t="n">
        <v>31</v>
      </c>
      <c r="B1603" t="n">
        <v>80</v>
      </c>
      <c r="C1603" t="inlineStr">
        <is>
          <t xml:space="preserve">CONCLUIDO	</t>
        </is>
      </c>
      <c r="D1603" t="n">
        <v>3.6287</v>
      </c>
      <c r="E1603" t="n">
        <v>27.56</v>
      </c>
      <c r="F1603" t="n">
        <v>24.43</v>
      </c>
      <c r="G1603" t="n">
        <v>58.63</v>
      </c>
      <c r="H1603" t="n">
        <v>0.91</v>
      </c>
      <c r="I1603" t="n">
        <v>25</v>
      </c>
      <c r="J1603" t="n">
        <v>170.26</v>
      </c>
      <c r="K1603" t="n">
        <v>50.28</v>
      </c>
      <c r="L1603" t="n">
        <v>8.75</v>
      </c>
      <c r="M1603" t="n">
        <v>23</v>
      </c>
      <c r="N1603" t="n">
        <v>31.23</v>
      </c>
      <c r="O1603" t="n">
        <v>21232.69</v>
      </c>
      <c r="P1603" t="n">
        <v>291.97</v>
      </c>
      <c r="Q1603" t="n">
        <v>452.65</v>
      </c>
      <c r="R1603" t="n">
        <v>85.14</v>
      </c>
      <c r="S1603" t="n">
        <v>57.64</v>
      </c>
      <c r="T1603" t="n">
        <v>11580.96</v>
      </c>
      <c r="U1603" t="n">
        <v>0.68</v>
      </c>
      <c r="V1603" t="n">
        <v>0.87</v>
      </c>
      <c r="W1603" t="n">
        <v>6.84</v>
      </c>
      <c r="X1603" t="n">
        <v>0.7</v>
      </c>
      <c r="Y1603" t="n">
        <v>1</v>
      </c>
      <c r="Z1603" t="n">
        <v>10</v>
      </c>
    </row>
    <row r="1604">
      <c r="A1604" t="n">
        <v>32</v>
      </c>
      <c r="B1604" t="n">
        <v>80</v>
      </c>
      <c r="C1604" t="inlineStr">
        <is>
          <t xml:space="preserve">CONCLUIDO	</t>
        </is>
      </c>
      <c r="D1604" t="n">
        <v>3.6337</v>
      </c>
      <c r="E1604" t="n">
        <v>27.52</v>
      </c>
      <c r="F1604" t="n">
        <v>24.39</v>
      </c>
      <c r="G1604" t="n">
        <v>58.54</v>
      </c>
      <c r="H1604" t="n">
        <v>0.9399999999999999</v>
      </c>
      <c r="I1604" t="n">
        <v>25</v>
      </c>
      <c r="J1604" t="n">
        <v>170.62</v>
      </c>
      <c r="K1604" t="n">
        <v>50.28</v>
      </c>
      <c r="L1604" t="n">
        <v>9</v>
      </c>
      <c r="M1604" t="n">
        <v>23</v>
      </c>
      <c r="N1604" t="n">
        <v>31.34</v>
      </c>
      <c r="O1604" t="n">
        <v>21277.6</v>
      </c>
      <c r="P1604" t="n">
        <v>291.05</v>
      </c>
      <c r="Q1604" t="n">
        <v>452.61</v>
      </c>
      <c r="R1604" t="n">
        <v>84</v>
      </c>
      <c r="S1604" t="n">
        <v>57.64</v>
      </c>
      <c r="T1604" t="n">
        <v>11015.13</v>
      </c>
      <c r="U1604" t="n">
        <v>0.6899999999999999</v>
      </c>
      <c r="V1604" t="n">
        <v>0.87</v>
      </c>
      <c r="W1604" t="n">
        <v>6.83</v>
      </c>
      <c r="X1604" t="n">
        <v>0.67</v>
      </c>
      <c r="Y1604" t="n">
        <v>1</v>
      </c>
      <c r="Z1604" t="n">
        <v>10</v>
      </c>
    </row>
    <row r="1605">
      <c r="A1605" t="n">
        <v>33</v>
      </c>
      <c r="B1605" t="n">
        <v>80</v>
      </c>
      <c r="C1605" t="inlineStr">
        <is>
          <t xml:space="preserve">CONCLUIDO	</t>
        </is>
      </c>
      <c r="D1605" t="n">
        <v>3.6392</v>
      </c>
      <c r="E1605" t="n">
        <v>27.48</v>
      </c>
      <c r="F1605" t="n">
        <v>24.38</v>
      </c>
      <c r="G1605" t="n">
        <v>60.95</v>
      </c>
      <c r="H1605" t="n">
        <v>0.96</v>
      </c>
      <c r="I1605" t="n">
        <v>24</v>
      </c>
      <c r="J1605" t="n">
        <v>170.99</v>
      </c>
      <c r="K1605" t="n">
        <v>50.28</v>
      </c>
      <c r="L1605" t="n">
        <v>9.25</v>
      </c>
      <c r="M1605" t="n">
        <v>22</v>
      </c>
      <c r="N1605" t="n">
        <v>31.46</v>
      </c>
      <c r="O1605" t="n">
        <v>21322.55</v>
      </c>
      <c r="P1605" t="n">
        <v>290.95</v>
      </c>
      <c r="Q1605" t="n">
        <v>452.59</v>
      </c>
      <c r="R1605" t="n">
        <v>83.76000000000001</v>
      </c>
      <c r="S1605" t="n">
        <v>57.64</v>
      </c>
      <c r="T1605" t="n">
        <v>10899.9</v>
      </c>
      <c r="U1605" t="n">
        <v>0.6899999999999999</v>
      </c>
      <c r="V1605" t="n">
        <v>0.87</v>
      </c>
      <c r="W1605" t="n">
        <v>6.83</v>
      </c>
      <c r="X1605" t="n">
        <v>0.66</v>
      </c>
      <c r="Y1605" t="n">
        <v>1</v>
      </c>
      <c r="Z1605" t="n">
        <v>10</v>
      </c>
    </row>
    <row r="1606">
      <c r="A1606" t="n">
        <v>34</v>
      </c>
      <c r="B1606" t="n">
        <v>80</v>
      </c>
      <c r="C1606" t="inlineStr">
        <is>
          <t xml:space="preserve">CONCLUIDO	</t>
        </is>
      </c>
      <c r="D1606" t="n">
        <v>3.649</v>
      </c>
      <c r="E1606" t="n">
        <v>27.4</v>
      </c>
      <c r="F1606" t="n">
        <v>24.34</v>
      </c>
      <c r="G1606" t="n">
        <v>63.49</v>
      </c>
      <c r="H1606" t="n">
        <v>0.98</v>
      </c>
      <c r="I1606" t="n">
        <v>23</v>
      </c>
      <c r="J1606" t="n">
        <v>171.35</v>
      </c>
      <c r="K1606" t="n">
        <v>50.28</v>
      </c>
      <c r="L1606" t="n">
        <v>9.5</v>
      </c>
      <c r="M1606" t="n">
        <v>21</v>
      </c>
      <c r="N1606" t="n">
        <v>31.57</v>
      </c>
      <c r="O1606" t="n">
        <v>21367.54</v>
      </c>
      <c r="P1606" t="n">
        <v>289.86</v>
      </c>
      <c r="Q1606" t="n">
        <v>452.64</v>
      </c>
      <c r="R1606" t="n">
        <v>82.58</v>
      </c>
      <c r="S1606" t="n">
        <v>57.64</v>
      </c>
      <c r="T1606" t="n">
        <v>10312.76</v>
      </c>
      <c r="U1606" t="n">
        <v>0.7</v>
      </c>
      <c r="V1606" t="n">
        <v>0.87</v>
      </c>
      <c r="W1606" t="n">
        <v>6.82</v>
      </c>
      <c r="X1606" t="n">
        <v>0.61</v>
      </c>
      <c r="Y1606" t="n">
        <v>1</v>
      </c>
      <c r="Z1606" t="n">
        <v>10</v>
      </c>
    </row>
    <row r="1607">
      <c r="A1607" t="n">
        <v>35</v>
      </c>
      <c r="B1607" t="n">
        <v>80</v>
      </c>
      <c r="C1607" t="inlineStr">
        <is>
          <t xml:space="preserve">CONCLUIDO	</t>
        </is>
      </c>
      <c r="D1607" t="n">
        <v>3.6475</v>
      </c>
      <c r="E1607" t="n">
        <v>27.42</v>
      </c>
      <c r="F1607" t="n">
        <v>24.35</v>
      </c>
      <c r="G1607" t="n">
        <v>63.52</v>
      </c>
      <c r="H1607" t="n">
        <v>1.01</v>
      </c>
      <c r="I1607" t="n">
        <v>23</v>
      </c>
      <c r="J1607" t="n">
        <v>171.72</v>
      </c>
      <c r="K1607" t="n">
        <v>50.28</v>
      </c>
      <c r="L1607" t="n">
        <v>9.75</v>
      </c>
      <c r="M1607" t="n">
        <v>21</v>
      </c>
      <c r="N1607" t="n">
        <v>31.69</v>
      </c>
      <c r="O1607" t="n">
        <v>21412.57</v>
      </c>
      <c r="P1607" t="n">
        <v>289.54</v>
      </c>
      <c r="Q1607" t="n">
        <v>452.59</v>
      </c>
      <c r="R1607" t="n">
        <v>82.45</v>
      </c>
      <c r="S1607" t="n">
        <v>57.64</v>
      </c>
      <c r="T1607" t="n">
        <v>10247.2</v>
      </c>
      <c r="U1607" t="n">
        <v>0.7</v>
      </c>
      <c r="V1607" t="n">
        <v>0.87</v>
      </c>
      <c r="W1607" t="n">
        <v>6.84</v>
      </c>
      <c r="X1607" t="n">
        <v>0.62</v>
      </c>
      <c r="Y1607" t="n">
        <v>1</v>
      </c>
      <c r="Z1607" t="n">
        <v>10</v>
      </c>
    </row>
    <row r="1608">
      <c r="A1608" t="n">
        <v>36</v>
      </c>
      <c r="B1608" t="n">
        <v>80</v>
      </c>
      <c r="C1608" t="inlineStr">
        <is>
          <t xml:space="preserve">CONCLUIDO	</t>
        </is>
      </c>
      <c r="D1608" t="n">
        <v>3.6575</v>
      </c>
      <c r="E1608" t="n">
        <v>27.34</v>
      </c>
      <c r="F1608" t="n">
        <v>24.31</v>
      </c>
      <c r="G1608" t="n">
        <v>66.29000000000001</v>
      </c>
      <c r="H1608" t="n">
        <v>1.03</v>
      </c>
      <c r="I1608" t="n">
        <v>22</v>
      </c>
      <c r="J1608" t="n">
        <v>172.08</v>
      </c>
      <c r="K1608" t="n">
        <v>50.28</v>
      </c>
      <c r="L1608" t="n">
        <v>10</v>
      </c>
      <c r="M1608" t="n">
        <v>20</v>
      </c>
      <c r="N1608" t="n">
        <v>31.8</v>
      </c>
      <c r="O1608" t="n">
        <v>21457.64</v>
      </c>
      <c r="P1608" t="n">
        <v>288.83</v>
      </c>
      <c r="Q1608" t="n">
        <v>452.57</v>
      </c>
      <c r="R1608" t="n">
        <v>81.47</v>
      </c>
      <c r="S1608" t="n">
        <v>57.64</v>
      </c>
      <c r="T1608" t="n">
        <v>9761.5</v>
      </c>
      <c r="U1608" t="n">
        <v>0.71</v>
      </c>
      <c r="V1608" t="n">
        <v>0.87</v>
      </c>
      <c r="W1608" t="n">
        <v>6.83</v>
      </c>
      <c r="X1608" t="n">
        <v>0.58</v>
      </c>
      <c r="Y1608" t="n">
        <v>1</v>
      </c>
      <c r="Z1608" t="n">
        <v>10</v>
      </c>
    </row>
    <row r="1609">
      <c r="A1609" t="n">
        <v>37</v>
      </c>
      <c r="B1609" t="n">
        <v>80</v>
      </c>
      <c r="C1609" t="inlineStr">
        <is>
          <t xml:space="preserve">CONCLUIDO	</t>
        </is>
      </c>
      <c r="D1609" t="n">
        <v>3.6551</v>
      </c>
      <c r="E1609" t="n">
        <v>27.36</v>
      </c>
      <c r="F1609" t="n">
        <v>24.33</v>
      </c>
      <c r="G1609" t="n">
        <v>66.34</v>
      </c>
      <c r="H1609" t="n">
        <v>1.05</v>
      </c>
      <c r="I1609" t="n">
        <v>22</v>
      </c>
      <c r="J1609" t="n">
        <v>172.45</v>
      </c>
      <c r="K1609" t="n">
        <v>50.28</v>
      </c>
      <c r="L1609" t="n">
        <v>10.25</v>
      </c>
      <c r="M1609" t="n">
        <v>20</v>
      </c>
      <c r="N1609" t="n">
        <v>31.92</v>
      </c>
      <c r="O1609" t="n">
        <v>21502.75</v>
      </c>
      <c r="P1609" t="n">
        <v>288.6</v>
      </c>
      <c r="Q1609" t="n">
        <v>452.58</v>
      </c>
      <c r="R1609" t="n">
        <v>81.94</v>
      </c>
      <c r="S1609" t="n">
        <v>57.64</v>
      </c>
      <c r="T1609" t="n">
        <v>10000.11</v>
      </c>
      <c r="U1609" t="n">
        <v>0.7</v>
      </c>
      <c r="V1609" t="n">
        <v>0.87</v>
      </c>
      <c r="W1609" t="n">
        <v>6.83</v>
      </c>
      <c r="X1609" t="n">
        <v>0.6</v>
      </c>
      <c r="Y1609" t="n">
        <v>1</v>
      </c>
      <c r="Z1609" t="n">
        <v>10</v>
      </c>
    </row>
    <row r="1610">
      <c r="A1610" t="n">
        <v>38</v>
      </c>
      <c r="B1610" t="n">
        <v>80</v>
      </c>
      <c r="C1610" t="inlineStr">
        <is>
          <t xml:space="preserve">CONCLUIDO	</t>
        </is>
      </c>
      <c r="D1610" t="n">
        <v>3.6628</v>
      </c>
      <c r="E1610" t="n">
        <v>27.3</v>
      </c>
      <c r="F1610" t="n">
        <v>24.3</v>
      </c>
      <c r="G1610" t="n">
        <v>69.43000000000001</v>
      </c>
      <c r="H1610" t="n">
        <v>1.08</v>
      </c>
      <c r="I1610" t="n">
        <v>21</v>
      </c>
      <c r="J1610" t="n">
        <v>172.82</v>
      </c>
      <c r="K1610" t="n">
        <v>50.28</v>
      </c>
      <c r="L1610" t="n">
        <v>10.5</v>
      </c>
      <c r="M1610" t="n">
        <v>19</v>
      </c>
      <c r="N1610" t="n">
        <v>32.04</v>
      </c>
      <c r="O1610" t="n">
        <v>21547.89</v>
      </c>
      <c r="P1610" t="n">
        <v>288.16</v>
      </c>
      <c r="Q1610" t="n">
        <v>452.67</v>
      </c>
      <c r="R1610" t="n">
        <v>80.93000000000001</v>
      </c>
      <c r="S1610" t="n">
        <v>57.64</v>
      </c>
      <c r="T1610" t="n">
        <v>9497.32</v>
      </c>
      <c r="U1610" t="n">
        <v>0.71</v>
      </c>
      <c r="V1610" t="n">
        <v>0.87</v>
      </c>
      <c r="W1610" t="n">
        <v>6.83</v>
      </c>
      <c r="X1610" t="n">
        <v>0.58</v>
      </c>
      <c r="Y1610" t="n">
        <v>1</v>
      </c>
      <c r="Z1610" t="n">
        <v>10</v>
      </c>
    </row>
    <row r="1611">
      <c r="A1611" t="n">
        <v>39</v>
      </c>
      <c r="B1611" t="n">
        <v>80</v>
      </c>
      <c r="C1611" t="inlineStr">
        <is>
          <t xml:space="preserve">CONCLUIDO	</t>
        </is>
      </c>
      <c r="D1611" t="n">
        <v>3.6625</v>
      </c>
      <c r="E1611" t="n">
        <v>27.3</v>
      </c>
      <c r="F1611" t="n">
        <v>24.3</v>
      </c>
      <c r="G1611" t="n">
        <v>69.44</v>
      </c>
      <c r="H1611" t="n">
        <v>1.1</v>
      </c>
      <c r="I1611" t="n">
        <v>21</v>
      </c>
      <c r="J1611" t="n">
        <v>173.18</v>
      </c>
      <c r="K1611" t="n">
        <v>50.28</v>
      </c>
      <c r="L1611" t="n">
        <v>10.75</v>
      </c>
      <c r="M1611" t="n">
        <v>19</v>
      </c>
      <c r="N1611" t="n">
        <v>32.15</v>
      </c>
      <c r="O1611" t="n">
        <v>21593.08</v>
      </c>
      <c r="P1611" t="n">
        <v>287.66</v>
      </c>
      <c r="Q1611" t="n">
        <v>452.64</v>
      </c>
      <c r="R1611" t="n">
        <v>81.15000000000001</v>
      </c>
      <c r="S1611" t="n">
        <v>57.64</v>
      </c>
      <c r="T1611" t="n">
        <v>9609.459999999999</v>
      </c>
      <c r="U1611" t="n">
        <v>0.71</v>
      </c>
      <c r="V1611" t="n">
        <v>0.87</v>
      </c>
      <c r="W1611" t="n">
        <v>6.83</v>
      </c>
      <c r="X1611" t="n">
        <v>0.58</v>
      </c>
      <c r="Y1611" t="n">
        <v>1</v>
      </c>
      <c r="Z1611" t="n">
        <v>10</v>
      </c>
    </row>
    <row r="1612">
      <c r="A1612" t="n">
        <v>40</v>
      </c>
      <c r="B1612" t="n">
        <v>80</v>
      </c>
      <c r="C1612" t="inlineStr">
        <is>
          <t xml:space="preserve">CONCLUIDO	</t>
        </is>
      </c>
      <c r="D1612" t="n">
        <v>3.6711</v>
      </c>
      <c r="E1612" t="n">
        <v>27.24</v>
      </c>
      <c r="F1612" t="n">
        <v>24.27</v>
      </c>
      <c r="G1612" t="n">
        <v>72.81</v>
      </c>
      <c r="H1612" t="n">
        <v>1.12</v>
      </c>
      <c r="I1612" t="n">
        <v>20</v>
      </c>
      <c r="J1612" t="n">
        <v>173.55</v>
      </c>
      <c r="K1612" t="n">
        <v>50.28</v>
      </c>
      <c r="L1612" t="n">
        <v>11</v>
      </c>
      <c r="M1612" t="n">
        <v>18</v>
      </c>
      <c r="N1612" t="n">
        <v>32.27</v>
      </c>
      <c r="O1612" t="n">
        <v>21638.31</v>
      </c>
      <c r="P1612" t="n">
        <v>287.08</v>
      </c>
      <c r="Q1612" t="n">
        <v>452.61</v>
      </c>
      <c r="R1612" t="n">
        <v>80.31</v>
      </c>
      <c r="S1612" t="n">
        <v>57.64</v>
      </c>
      <c r="T1612" t="n">
        <v>9190.889999999999</v>
      </c>
      <c r="U1612" t="n">
        <v>0.72</v>
      </c>
      <c r="V1612" t="n">
        <v>0.87</v>
      </c>
      <c r="W1612" t="n">
        <v>6.82</v>
      </c>
      <c r="X1612" t="n">
        <v>0.55</v>
      </c>
      <c r="Y1612" t="n">
        <v>1</v>
      </c>
      <c r="Z1612" t="n">
        <v>10</v>
      </c>
    </row>
    <row r="1613">
      <c r="A1613" t="n">
        <v>41</v>
      </c>
      <c r="B1613" t="n">
        <v>80</v>
      </c>
      <c r="C1613" t="inlineStr">
        <is>
          <t xml:space="preserve">CONCLUIDO	</t>
        </is>
      </c>
      <c r="D1613" t="n">
        <v>3.6728</v>
      </c>
      <c r="E1613" t="n">
        <v>27.23</v>
      </c>
      <c r="F1613" t="n">
        <v>24.26</v>
      </c>
      <c r="G1613" t="n">
        <v>72.78</v>
      </c>
      <c r="H1613" t="n">
        <v>1.15</v>
      </c>
      <c r="I1613" t="n">
        <v>20</v>
      </c>
      <c r="J1613" t="n">
        <v>173.92</v>
      </c>
      <c r="K1613" t="n">
        <v>50.28</v>
      </c>
      <c r="L1613" t="n">
        <v>11.25</v>
      </c>
      <c r="M1613" t="n">
        <v>18</v>
      </c>
      <c r="N1613" t="n">
        <v>32.39</v>
      </c>
      <c r="O1613" t="n">
        <v>21683.57</v>
      </c>
      <c r="P1613" t="n">
        <v>286.06</v>
      </c>
      <c r="Q1613" t="n">
        <v>452.63</v>
      </c>
      <c r="R1613" t="n">
        <v>79.54000000000001</v>
      </c>
      <c r="S1613" t="n">
        <v>57.64</v>
      </c>
      <c r="T1613" t="n">
        <v>8808.040000000001</v>
      </c>
      <c r="U1613" t="n">
        <v>0.72</v>
      </c>
      <c r="V1613" t="n">
        <v>0.87</v>
      </c>
      <c r="W1613" t="n">
        <v>6.83</v>
      </c>
      <c r="X1613" t="n">
        <v>0.53</v>
      </c>
      <c r="Y1613" t="n">
        <v>1</v>
      </c>
      <c r="Z1613" t="n">
        <v>10</v>
      </c>
    </row>
    <row r="1614">
      <c r="A1614" t="n">
        <v>42</v>
      </c>
      <c r="B1614" t="n">
        <v>80</v>
      </c>
      <c r="C1614" t="inlineStr">
        <is>
          <t xml:space="preserve">CONCLUIDO	</t>
        </is>
      </c>
      <c r="D1614" t="n">
        <v>3.678</v>
      </c>
      <c r="E1614" t="n">
        <v>27.19</v>
      </c>
      <c r="F1614" t="n">
        <v>24.25</v>
      </c>
      <c r="G1614" t="n">
        <v>76.59</v>
      </c>
      <c r="H1614" t="n">
        <v>1.17</v>
      </c>
      <c r="I1614" t="n">
        <v>19</v>
      </c>
      <c r="J1614" t="n">
        <v>174.28</v>
      </c>
      <c r="K1614" t="n">
        <v>50.28</v>
      </c>
      <c r="L1614" t="n">
        <v>11.5</v>
      </c>
      <c r="M1614" t="n">
        <v>17</v>
      </c>
      <c r="N1614" t="n">
        <v>32.5</v>
      </c>
      <c r="O1614" t="n">
        <v>21728.87</v>
      </c>
      <c r="P1614" t="n">
        <v>285.69</v>
      </c>
      <c r="Q1614" t="n">
        <v>452.56</v>
      </c>
      <c r="R1614" t="n">
        <v>79.59</v>
      </c>
      <c r="S1614" t="n">
        <v>57.64</v>
      </c>
      <c r="T1614" t="n">
        <v>8837.360000000001</v>
      </c>
      <c r="U1614" t="n">
        <v>0.72</v>
      </c>
      <c r="V1614" t="n">
        <v>0.87</v>
      </c>
      <c r="W1614" t="n">
        <v>6.83</v>
      </c>
      <c r="X1614" t="n">
        <v>0.53</v>
      </c>
      <c r="Y1614" t="n">
        <v>1</v>
      </c>
      <c r="Z1614" t="n">
        <v>10</v>
      </c>
    </row>
    <row r="1615">
      <c r="A1615" t="n">
        <v>43</v>
      </c>
      <c r="B1615" t="n">
        <v>80</v>
      </c>
      <c r="C1615" t="inlineStr">
        <is>
          <t xml:space="preserve">CONCLUIDO	</t>
        </is>
      </c>
      <c r="D1615" t="n">
        <v>3.6784</v>
      </c>
      <c r="E1615" t="n">
        <v>27.19</v>
      </c>
      <c r="F1615" t="n">
        <v>24.25</v>
      </c>
      <c r="G1615" t="n">
        <v>76.58</v>
      </c>
      <c r="H1615" t="n">
        <v>1.19</v>
      </c>
      <c r="I1615" t="n">
        <v>19</v>
      </c>
      <c r="J1615" t="n">
        <v>174.65</v>
      </c>
      <c r="K1615" t="n">
        <v>50.28</v>
      </c>
      <c r="L1615" t="n">
        <v>11.75</v>
      </c>
      <c r="M1615" t="n">
        <v>17</v>
      </c>
      <c r="N1615" t="n">
        <v>32.62</v>
      </c>
      <c r="O1615" t="n">
        <v>21774.22</v>
      </c>
      <c r="P1615" t="n">
        <v>285.62</v>
      </c>
      <c r="Q1615" t="n">
        <v>452.64</v>
      </c>
      <c r="R1615" t="n">
        <v>79.31</v>
      </c>
      <c r="S1615" t="n">
        <v>57.64</v>
      </c>
      <c r="T1615" t="n">
        <v>8699.790000000001</v>
      </c>
      <c r="U1615" t="n">
        <v>0.73</v>
      </c>
      <c r="V1615" t="n">
        <v>0.87</v>
      </c>
      <c r="W1615" t="n">
        <v>6.83</v>
      </c>
      <c r="X1615" t="n">
        <v>0.52</v>
      </c>
      <c r="Y1615" t="n">
        <v>1</v>
      </c>
      <c r="Z1615" t="n">
        <v>10</v>
      </c>
    </row>
    <row r="1616">
      <c r="A1616" t="n">
        <v>44</v>
      </c>
      <c r="B1616" t="n">
        <v>80</v>
      </c>
      <c r="C1616" t="inlineStr">
        <is>
          <t xml:space="preserve">CONCLUIDO	</t>
        </is>
      </c>
      <c r="D1616" t="n">
        <v>3.6893</v>
      </c>
      <c r="E1616" t="n">
        <v>27.11</v>
      </c>
      <c r="F1616" t="n">
        <v>24.2</v>
      </c>
      <c r="G1616" t="n">
        <v>80.67</v>
      </c>
      <c r="H1616" t="n">
        <v>1.22</v>
      </c>
      <c r="I1616" t="n">
        <v>18</v>
      </c>
      <c r="J1616" t="n">
        <v>175.02</v>
      </c>
      <c r="K1616" t="n">
        <v>50.28</v>
      </c>
      <c r="L1616" t="n">
        <v>12</v>
      </c>
      <c r="M1616" t="n">
        <v>16</v>
      </c>
      <c r="N1616" t="n">
        <v>32.74</v>
      </c>
      <c r="O1616" t="n">
        <v>21819.6</v>
      </c>
      <c r="P1616" t="n">
        <v>284.33</v>
      </c>
      <c r="Q1616" t="n">
        <v>452.65</v>
      </c>
      <c r="R1616" t="n">
        <v>77.97</v>
      </c>
      <c r="S1616" t="n">
        <v>57.64</v>
      </c>
      <c r="T1616" t="n">
        <v>8031.86</v>
      </c>
      <c r="U1616" t="n">
        <v>0.74</v>
      </c>
      <c r="V1616" t="n">
        <v>0.88</v>
      </c>
      <c r="W1616" t="n">
        <v>6.82</v>
      </c>
      <c r="X1616" t="n">
        <v>0.48</v>
      </c>
      <c r="Y1616" t="n">
        <v>1</v>
      </c>
      <c r="Z1616" t="n">
        <v>10</v>
      </c>
    </row>
    <row r="1617">
      <c r="A1617" t="n">
        <v>45</v>
      </c>
      <c r="B1617" t="n">
        <v>80</v>
      </c>
      <c r="C1617" t="inlineStr">
        <is>
          <t xml:space="preserve">CONCLUIDO	</t>
        </is>
      </c>
      <c r="D1617" t="n">
        <v>3.6868</v>
      </c>
      <c r="E1617" t="n">
        <v>27.12</v>
      </c>
      <c r="F1617" t="n">
        <v>24.22</v>
      </c>
      <c r="G1617" t="n">
        <v>80.73</v>
      </c>
      <c r="H1617" t="n">
        <v>1.24</v>
      </c>
      <c r="I1617" t="n">
        <v>18</v>
      </c>
      <c r="J1617" t="n">
        <v>175.39</v>
      </c>
      <c r="K1617" t="n">
        <v>50.28</v>
      </c>
      <c r="L1617" t="n">
        <v>12.25</v>
      </c>
      <c r="M1617" t="n">
        <v>16</v>
      </c>
      <c r="N1617" t="n">
        <v>32.86</v>
      </c>
      <c r="O1617" t="n">
        <v>21865.03</v>
      </c>
      <c r="P1617" t="n">
        <v>284.84</v>
      </c>
      <c r="Q1617" t="n">
        <v>452.6</v>
      </c>
      <c r="R1617" t="n">
        <v>78.5</v>
      </c>
      <c r="S1617" t="n">
        <v>57.64</v>
      </c>
      <c r="T1617" t="n">
        <v>8296.540000000001</v>
      </c>
      <c r="U1617" t="n">
        <v>0.73</v>
      </c>
      <c r="V1617" t="n">
        <v>0.88</v>
      </c>
      <c r="W1617" t="n">
        <v>6.82</v>
      </c>
      <c r="X1617" t="n">
        <v>0.49</v>
      </c>
      <c r="Y1617" t="n">
        <v>1</v>
      </c>
      <c r="Z1617" t="n">
        <v>10</v>
      </c>
    </row>
    <row r="1618">
      <c r="A1618" t="n">
        <v>46</v>
      </c>
      <c r="B1618" t="n">
        <v>80</v>
      </c>
      <c r="C1618" t="inlineStr">
        <is>
          <t xml:space="preserve">CONCLUIDO	</t>
        </is>
      </c>
      <c r="D1618" t="n">
        <v>3.6886</v>
      </c>
      <c r="E1618" t="n">
        <v>27.11</v>
      </c>
      <c r="F1618" t="n">
        <v>24.21</v>
      </c>
      <c r="G1618" t="n">
        <v>80.69</v>
      </c>
      <c r="H1618" t="n">
        <v>1.26</v>
      </c>
      <c r="I1618" t="n">
        <v>18</v>
      </c>
      <c r="J1618" t="n">
        <v>175.76</v>
      </c>
      <c r="K1618" t="n">
        <v>50.28</v>
      </c>
      <c r="L1618" t="n">
        <v>12.5</v>
      </c>
      <c r="M1618" t="n">
        <v>16</v>
      </c>
      <c r="N1618" t="n">
        <v>32.98</v>
      </c>
      <c r="O1618" t="n">
        <v>21910.49</v>
      </c>
      <c r="P1618" t="n">
        <v>284</v>
      </c>
      <c r="Q1618" t="n">
        <v>452.63</v>
      </c>
      <c r="R1618" t="n">
        <v>77.79000000000001</v>
      </c>
      <c r="S1618" t="n">
        <v>57.64</v>
      </c>
      <c r="T1618" t="n">
        <v>7944.76</v>
      </c>
      <c r="U1618" t="n">
        <v>0.74</v>
      </c>
      <c r="V1618" t="n">
        <v>0.88</v>
      </c>
      <c r="W1618" t="n">
        <v>6.83</v>
      </c>
      <c r="X1618" t="n">
        <v>0.48</v>
      </c>
      <c r="Y1618" t="n">
        <v>1</v>
      </c>
      <c r="Z1618" t="n">
        <v>10</v>
      </c>
    </row>
    <row r="1619">
      <c r="A1619" t="n">
        <v>47</v>
      </c>
      <c r="B1619" t="n">
        <v>80</v>
      </c>
      <c r="C1619" t="inlineStr">
        <is>
          <t xml:space="preserve">CONCLUIDO	</t>
        </is>
      </c>
      <c r="D1619" t="n">
        <v>3.6985</v>
      </c>
      <c r="E1619" t="n">
        <v>27.04</v>
      </c>
      <c r="F1619" t="n">
        <v>24.17</v>
      </c>
      <c r="G1619" t="n">
        <v>85.29000000000001</v>
      </c>
      <c r="H1619" t="n">
        <v>1.28</v>
      </c>
      <c r="I1619" t="n">
        <v>17</v>
      </c>
      <c r="J1619" t="n">
        <v>176.12</v>
      </c>
      <c r="K1619" t="n">
        <v>50.28</v>
      </c>
      <c r="L1619" t="n">
        <v>12.75</v>
      </c>
      <c r="M1619" t="n">
        <v>15</v>
      </c>
      <c r="N1619" t="n">
        <v>33.09</v>
      </c>
      <c r="O1619" t="n">
        <v>21956</v>
      </c>
      <c r="P1619" t="n">
        <v>282.77</v>
      </c>
      <c r="Q1619" t="n">
        <v>452.56</v>
      </c>
      <c r="R1619" t="n">
        <v>76.75</v>
      </c>
      <c r="S1619" t="n">
        <v>57.64</v>
      </c>
      <c r="T1619" t="n">
        <v>7430.11</v>
      </c>
      <c r="U1619" t="n">
        <v>0.75</v>
      </c>
      <c r="V1619" t="n">
        <v>0.88</v>
      </c>
      <c r="W1619" t="n">
        <v>6.82</v>
      </c>
      <c r="X1619" t="n">
        <v>0.44</v>
      </c>
      <c r="Y1619" t="n">
        <v>1</v>
      </c>
      <c r="Z1619" t="n">
        <v>10</v>
      </c>
    </row>
    <row r="1620">
      <c r="A1620" t="n">
        <v>48</v>
      </c>
      <c r="B1620" t="n">
        <v>80</v>
      </c>
      <c r="C1620" t="inlineStr">
        <is>
          <t xml:space="preserve">CONCLUIDO	</t>
        </is>
      </c>
      <c r="D1620" t="n">
        <v>3.6983</v>
      </c>
      <c r="E1620" t="n">
        <v>27.04</v>
      </c>
      <c r="F1620" t="n">
        <v>24.17</v>
      </c>
      <c r="G1620" t="n">
        <v>85.3</v>
      </c>
      <c r="H1620" t="n">
        <v>1.31</v>
      </c>
      <c r="I1620" t="n">
        <v>17</v>
      </c>
      <c r="J1620" t="n">
        <v>176.49</v>
      </c>
      <c r="K1620" t="n">
        <v>50.28</v>
      </c>
      <c r="L1620" t="n">
        <v>13</v>
      </c>
      <c r="M1620" t="n">
        <v>15</v>
      </c>
      <c r="N1620" t="n">
        <v>33.21</v>
      </c>
      <c r="O1620" t="n">
        <v>22001.54</v>
      </c>
      <c r="P1620" t="n">
        <v>283.1</v>
      </c>
      <c r="Q1620" t="n">
        <v>452.63</v>
      </c>
      <c r="R1620" t="n">
        <v>76.8</v>
      </c>
      <c r="S1620" t="n">
        <v>57.64</v>
      </c>
      <c r="T1620" t="n">
        <v>7454.67</v>
      </c>
      <c r="U1620" t="n">
        <v>0.75</v>
      </c>
      <c r="V1620" t="n">
        <v>0.88</v>
      </c>
      <c r="W1620" t="n">
        <v>6.82</v>
      </c>
      <c r="X1620" t="n">
        <v>0.44</v>
      </c>
      <c r="Y1620" t="n">
        <v>1</v>
      </c>
      <c r="Z1620" t="n">
        <v>10</v>
      </c>
    </row>
    <row r="1621">
      <c r="A1621" t="n">
        <v>49</v>
      </c>
      <c r="B1621" t="n">
        <v>80</v>
      </c>
      <c r="C1621" t="inlineStr">
        <is>
          <t xml:space="preserve">CONCLUIDO	</t>
        </is>
      </c>
      <c r="D1621" t="n">
        <v>3.6949</v>
      </c>
      <c r="E1621" t="n">
        <v>27.06</v>
      </c>
      <c r="F1621" t="n">
        <v>24.19</v>
      </c>
      <c r="G1621" t="n">
        <v>85.38</v>
      </c>
      <c r="H1621" t="n">
        <v>1.33</v>
      </c>
      <c r="I1621" t="n">
        <v>17</v>
      </c>
      <c r="J1621" t="n">
        <v>176.86</v>
      </c>
      <c r="K1621" t="n">
        <v>50.28</v>
      </c>
      <c r="L1621" t="n">
        <v>13.25</v>
      </c>
      <c r="M1621" t="n">
        <v>15</v>
      </c>
      <c r="N1621" t="n">
        <v>33.33</v>
      </c>
      <c r="O1621" t="n">
        <v>22047.13</v>
      </c>
      <c r="P1621" t="n">
        <v>282.99</v>
      </c>
      <c r="Q1621" t="n">
        <v>452.58</v>
      </c>
      <c r="R1621" t="n">
        <v>77.61</v>
      </c>
      <c r="S1621" t="n">
        <v>57.64</v>
      </c>
      <c r="T1621" t="n">
        <v>7858.91</v>
      </c>
      <c r="U1621" t="n">
        <v>0.74</v>
      </c>
      <c r="V1621" t="n">
        <v>0.88</v>
      </c>
      <c r="W1621" t="n">
        <v>6.82</v>
      </c>
      <c r="X1621" t="n">
        <v>0.47</v>
      </c>
      <c r="Y1621" t="n">
        <v>1</v>
      </c>
      <c r="Z1621" t="n">
        <v>10</v>
      </c>
    </row>
    <row r="1622">
      <c r="A1622" t="n">
        <v>50</v>
      </c>
      <c r="B1622" t="n">
        <v>80</v>
      </c>
      <c r="C1622" t="inlineStr">
        <is>
          <t xml:space="preserve">CONCLUIDO	</t>
        </is>
      </c>
      <c r="D1622" t="n">
        <v>3.7034</v>
      </c>
      <c r="E1622" t="n">
        <v>27</v>
      </c>
      <c r="F1622" t="n">
        <v>24.16</v>
      </c>
      <c r="G1622" t="n">
        <v>90.61</v>
      </c>
      <c r="H1622" t="n">
        <v>1.35</v>
      </c>
      <c r="I1622" t="n">
        <v>16</v>
      </c>
      <c r="J1622" t="n">
        <v>177.23</v>
      </c>
      <c r="K1622" t="n">
        <v>50.28</v>
      </c>
      <c r="L1622" t="n">
        <v>13.5</v>
      </c>
      <c r="M1622" t="n">
        <v>14</v>
      </c>
      <c r="N1622" t="n">
        <v>33.45</v>
      </c>
      <c r="O1622" t="n">
        <v>22092.76</v>
      </c>
      <c r="P1622" t="n">
        <v>282.13</v>
      </c>
      <c r="Q1622" t="n">
        <v>452.57</v>
      </c>
      <c r="R1622" t="n">
        <v>76.64</v>
      </c>
      <c r="S1622" t="n">
        <v>57.64</v>
      </c>
      <c r="T1622" t="n">
        <v>7376.6</v>
      </c>
      <c r="U1622" t="n">
        <v>0.75</v>
      </c>
      <c r="V1622" t="n">
        <v>0.88</v>
      </c>
      <c r="W1622" t="n">
        <v>6.82</v>
      </c>
      <c r="X1622" t="n">
        <v>0.44</v>
      </c>
      <c r="Y1622" t="n">
        <v>1</v>
      </c>
      <c r="Z1622" t="n">
        <v>10</v>
      </c>
    </row>
    <row r="1623">
      <c r="A1623" t="n">
        <v>51</v>
      </c>
      <c r="B1623" t="n">
        <v>80</v>
      </c>
      <c r="C1623" t="inlineStr">
        <is>
          <t xml:space="preserve">CONCLUIDO	</t>
        </is>
      </c>
      <c r="D1623" t="n">
        <v>3.7052</v>
      </c>
      <c r="E1623" t="n">
        <v>26.99</v>
      </c>
      <c r="F1623" t="n">
        <v>24.15</v>
      </c>
      <c r="G1623" t="n">
        <v>90.56</v>
      </c>
      <c r="H1623" t="n">
        <v>1.37</v>
      </c>
      <c r="I1623" t="n">
        <v>16</v>
      </c>
      <c r="J1623" t="n">
        <v>177.6</v>
      </c>
      <c r="K1623" t="n">
        <v>50.28</v>
      </c>
      <c r="L1623" t="n">
        <v>13.75</v>
      </c>
      <c r="M1623" t="n">
        <v>14</v>
      </c>
      <c r="N1623" t="n">
        <v>33.57</v>
      </c>
      <c r="O1623" t="n">
        <v>22138.42</v>
      </c>
      <c r="P1623" t="n">
        <v>281.81</v>
      </c>
      <c r="Q1623" t="n">
        <v>452.56</v>
      </c>
      <c r="R1623" t="n">
        <v>76.2</v>
      </c>
      <c r="S1623" t="n">
        <v>57.64</v>
      </c>
      <c r="T1623" t="n">
        <v>7158.07</v>
      </c>
      <c r="U1623" t="n">
        <v>0.76</v>
      </c>
      <c r="V1623" t="n">
        <v>0.88</v>
      </c>
      <c r="W1623" t="n">
        <v>6.82</v>
      </c>
      <c r="X1623" t="n">
        <v>0.42</v>
      </c>
      <c r="Y1623" t="n">
        <v>1</v>
      </c>
      <c r="Z1623" t="n">
        <v>10</v>
      </c>
    </row>
    <row r="1624">
      <c r="A1624" t="n">
        <v>52</v>
      </c>
      <c r="B1624" t="n">
        <v>80</v>
      </c>
      <c r="C1624" t="inlineStr">
        <is>
          <t xml:space="preserve">CONCLUIDO	</t>
        </is>
      </c>
      <c r="D1624" t="n">
        <v>3.7033</v>
      </c>
      <c r="E1624" t="n">
        <v>27</v>
      </c>
      <c r="F1624" t="n">
        <v>24.16</v>
      </c>
      <c r="G1624" t="n">
        <v>90.61</v>
      </c>
      <c r="H1624" t="n">
        <v>1.4</v>
      </c>
      <c r="I1624" t="n">
        <v>16</v>
      </c>
      <c r="J1624" t="n">
        <v>177.97</v>
      </c>
      <c r="K1624" t="n">
        <v>50.28</v>
      </c>
      <c r="L1624" t="n">
        <v>14</v>
      </c>
      <c r="M1624" t="n">
        <v>14</v>
      </c>
      <c r="N1624" t="n">
        <v>33.69</v>
      </c>
      <c r="O1624" t="n">
        <v>22184.13</v>
      </c>
      <c r="P1624" t="n">
        <v>281.71</v>
      </c>
      <c r="Q1624" t="n">
        <v>452.57</v>
      </c>
      <c r="R1624" t="n">
        <v>76.55</v>
      </c>
      <c r="S1624" t="n">
        <v>57.64</v>
      </c>
      <c r="T1624" t="n">
        <v>7331.12</v>
      </c>
      <c r="U1624" t="n">
        <v>0.75</v>
      </c>
      <c r="V1624" t="n">
        <v>0.88</v>
      </c>
      <c r="W1624" t="n">
        <v>6.82</v>
      </c>
      <c r="X1624" t="n">
        <v>0.44</v>
      </c>
      <c r="Y1624" t="n">
        <v>1</v>
      </c>
      <c r="Z1624" t="n">
        <v>10</v>
      </c>
    </row>
    <row r="1625">
      <c r="A1625" t="n">
        <v>53</v>
      </c>
      <c r="B1625" t="n">
        <v>80</v>
      </c>
      <c r="C1625" t="inlineStr">
        <is>
          <t xml:space="preserve">CONCLUIDO	</t>
        </is>
      </c>
      <c r="D1625" t="n">
        <v>3.704</v>
      </c>
      <c r="E1625" t="n">
        <v>27</v>
      </c>
      <c r="F1625" t="n">
        <v>24.16</v>
      </c>
      <c r="G1625" t="n">
        <v>90.59</v>
      </c>
      <c r="H1625" t="n">
        <v>1.42</v>
      </c>
      <c r="I1625" t="n">
        <v>16</v>
      </c>
      <c r="J1625" t="n">
        <v>178.34</v>
      </c>
      <c r="K1625" t="n">
        <v>50.28</v>
      </c>
      <c r="L1625" t="n">
        <v>14.25</v>
      </c>
      <c r="M1625" t="n">
        <v>14</v>
      </c>
      <c r="N1625" t="n">
        <v>33.82</v>
      </c>
      <c r="O1625" t="n">
        <v>22229.88</v>
      </c>
      <c r="P1625" t="n">
        <v>280.97</v>
      </c>
      <c r="Q1625" t="n">
        <v>452.65</v>
      </c>
      <c r="R1625" t="n">
        <v>76.56999999999999</v>
      </c>
      <c r="S1625" t="n">
        <v>57.64</v>
      </c>
      <c r="T1625" t="n">
        <v>7343.99</v>
      </c>
      <c r="U1625" t="n">
        <v>0.75</v>
      </c>
      <c r="V1625" t="n">
        <v>0.88</v>
      </c>
      <c r="W1625" t="n">
        <v>6.82</v>
      </c>
      <c r="X1625" t="n">
        <v>0.43</v>
      </c>
      <c r="Y1625" t="n">
        <v>1</v>
      </c>
      <c r="Z1625" t="n">
        <v>10</v>
      </c>
    </row>
    <row r="1626">
      <c r="A1626" t="n">
        <v>54</v>
      </c>
      <c r="B1626" t="n">
        <v>80</v>
      </c>
      <c r="C1626" t="inlineStr">
        <is>
          <t xml:space="preserve">CONCLUIDO	</t>
        </is>
      </c>
      <c r="D1626" t="n">
        <v>3.7133</v>
      </c>
      <c r="E1626" t="n">
        <v>26.93</v>
      </c>
      <c r="F1626" t="n">
        <v>24.12</v>
      </c>
      <c r="G1626" t="n">
        <v>96.48999999999999</v>
      </c>
      <c r="H1626" t="n">
        <v>1.44</v>
      </c>
      <c r="I1626" t="n">
        <v>15</v>
      </c>
      <c r="J1626" t="n">
        <v>178.72</v>
      </c>
      <c r="K1626" t="n">
        <v>50.28</v>
      </c>
      <c r="L1626" t="n">
        <v>14.5</v>
      </c>
      <c r="M1626" t="n">
        <v>13</v>
      </c>
      <c r="N1626" t="n">
        <v>33.94</v>
      </c>
      <c r="O1626" t="n">
        <v>22275.67</v>
      </c>
      <c r="P1626" t="n">
        <v>280.18</v>
      </c>
      <c r="Q1626" t="n">
        <v>452.61</v>
      </c>
      <c r="R1626" t="n">
        <v>75.18000000000001</v>
      </c>
      <c r="S1626" t="n">
        <v>57.64</v>
      </c>
      <c r="T1626" t="n">
        <v>6651.61</v>
      </c>
      <c r="U1626" t="n">
        <v>0.77</v>
      </c>
      <c r="V1626" t="n">
        <v>0.88</v>
      </c>
      <c r="W1626" t="n">
        <v>6.82</v>
      </c>
      <c r="X1626" t="n">
        <v>0.4</v>
      </c>
      <c r="Y1626" t="n">
        <v>1</v>
      </c>
      <c r="Z1626" t="n">
        <v>10</v>
      </c>
    </row>
    <row r="1627">
      <c r="A1627" t="n">
        <v>55</v>
      </c>
      <c r="B1627" t="n">
        <v>80</v>
      </c>
      <c r="C1627" t="inlineStr">
        <is>
          <t xml:space="preserve">CONCLUIDO	</t>
        </is>
      </c>
      <c r="D1627" t="n">
        <v>3.7133</v>
      </c>
      <c r="E1627" t="n">
        <v>26.93</v>
      </c>
      <c r="F1627" t="n">
        <v>24.12</v>
      </c>
      <c r="G1627" t="n">
        <v>96.48999999999999</v>
      </c>
      <c r="H1627" t="n">
        <v>1.46</v>
      </c>
      <c r="I1627" t="n">
        <v>15</v>
      </c>
      <c r="J1627" t="n">
        <v>179.09</v>
      </c>
      <c r="K1627" t="n">
        <v>50.28</v>
      </c>
      <c r="L1627" t="n">
        <v>14.75</v>
      </c>
      <c r="M1627" t="n">
        <v>13</v>
      </c>
      <c r="N1627" t="n">
        <v>34.06</v>
      </c>
      <c r="O1627" t="n">
        <v>22321.5</v>
      </c>
      <c r="P1627" t="n">
        <v>279.79</v>
      </c>
      <c r="Q1627" t="n">
        <v>452.59</v>
      </c>
      <c r="R1627" t="n">
        <v>75.28</v>
      </c>
      <c r="S1627" t="n">
        <v>57.64</v>
      </c>
      <c r="T1627" t="n">
        <v>6701.47</v>
      </c>
      <c r="U1627" t="n">
        <v>0.77</v>
      </c>
      <c r="V1627" t="n">
        <v>0.88</v>
      </c>
      <c r="W1627" t="n">
        <v>6.82</v>
      </c>
      <c r="X1627" t="n">
        <v>0.4</v>
      </c>
      <c r="Y1627" t="n">
        <v>1</v>
      </c>
      <c r="Z1627" t="n">
        <v>10</v>
      </c>
    </row>
    <row r="1628">
      <c r="A1628" t="n">
        <v>56</v>
      </c>
      <c r="B1628" t="n">
        <v>80</v>
      </c>
      <c r="C1628" t="inlineStr">
        <is>
          <t xml:space="preserve">CONCLUIDO	</t>
        </is>
      </c>
      <c r="D1628" t="n">
        <v>3.7131</v>
      </c>
      <c r="E1628" t="n">
        <v>26.93</v>
      </c>
      <c r="F1628" t="n">
        <v>24.12</v>
      </c>
      <c r="G1628" t="n">
        <v>96.48999999999999</v>
      </c>
      <c r="H1628" t="n">
        <v>1.48</v>
      </c>
      <c r="I1628" t="n">
        <v>15</v>
      </c>
      <c r="J1628" t="n">
        <v>179.46</v>
      </c>
      <c r="K1628" t="n">
        <v>50.28</v>
      </c>
      <c r="L1628" t="n">
        <v>15</v>
      </c>
      <c r="M1628" t="n">
        <v>13</v>
      </c>
      <c r="N1628" t="n">
        <v>34.18</v>
      </c>
      <c r="O1628" t="n">
        <v>22367.38</v>
      </c>
      <c r="P1628" t="n">
        <v>279.55</v>
      </c>
      <c r="Q1628" t="n">
        <v>452.61</v>
      </c>
      <c r="R1628" t="n">
        <v>75.48999999999999</v>
      </c>
      <c r="S1628" t="n">
        <v>57.64</v>
      </c>
      <c r="T1628" t="n">
        <v>6810.07</v>
      </c>
      <c r="U1628" t="n">
        <v>0.76</v>
      </c>
      <c r="V1628" t="n">
        <v>0.88</v>
      </c>
      <c r="W1628" t="n">
        <v>6.81</v>
      </c>
      <c r="X1628" t="n">
        <v>0.4</v>
      </c>
      <c r="Y1628" t="n">
        <v>1</v>
      </c>
      <c r="Z1628" t="n">
        <v>10</v>
      </c>
    </row>
    <row r="1629">
      <c r="A1629" t="n">
        <v>57</v>
      </c>
      <c r="B1629" t="n">
        <v>80</v>
      </c>
      <c r="C1629" t="inlineStr">
        <is>
          <t xml:space="preserve">CONCLUIDO	</t>
        </is>
      </c>
      <c r="D1629" t="n">
        <v>3.7136</v>
      </c>
      <c r="E1629" t="n">
        <v>26.93</v>
      </c>
      <c r="F1629" t="n">
        <v>24.12</v>
      </c>
      <c r="G1629" t="n">
        <v>96.48</v>
      </c>
      <c r="H1629" t="n">
        <v>1.5</v>
      </c>
      <c r="I1629" t="n">
        <v>15</v>
      </c>
      <c r="J1629" t="n">
        <v>179.83</v>
      </c>
      <c r="K1629" t="n">
        <v>50.28</v>
      </c>
      <c r="L1629" t="n">
        <v>15.25</v>
      </c>
      <c r="M1629" t="n">
        <v>13</v>
      </c>
      <c r="N1629" t="n">
        <v>34.3</v>
      </c>
      <c r="O1629" t="n">
        <v>22413.29</v>
      </c>
      <c r="P1629" t="n">
        <v>278.86</v>
      </c>
      <c r="Q1629" t="n">
        <v>452.57</v>
      </c>
      <c r="R1629" t="n">
        <v>75.23999999999999</v>
      </c>
      <c r="S1629" t="n">
        <v>57.64</v>
      </c>
      <c r="T1629" t="n">
        <v>6684.94</v>
      </c>
      <c r="U1629" t="n">
        <v>0.77</v>
      </c>
      <c r="V1629" t="n">
        <v>0.88</v>
      </c>
      <c r="W1629" t="n">
        <v>6.82</v>
      </c>
      <c r="X1629" t="n">
        <v>0.4</v>
      </c>
      <c r="Y1629" t="n">
        <v>1</v>
      </c>
      <c r="Z1629" t="n">
        <v>10</v>
      </c>
    </row>
    <row r="1630">
      <c r="A1630" t="n">
        <v>58</v>
      </c>
      <c r="B1630" t="n">
        <v>80</v>
      </c>
      <c r="C1630" t="inlineStr">
        <is>
          <t xml:space="preserve">CONCLUIDO	</t>
        </is>
      </c>
      <c r="D1630" t="n">
        <v>3.7193</v>
      </c>
      <c r="E1630" t="n">
        <v>26.89</v>
      </c>
      <c r="F1630" t="n">
        <v>24.11</v>
      </c>
      <c r="G1630" t="n">
        <v>103.33</v>
      </c>
      <c r="H1630" t="n">
        <v>1.53</v>
      </c>
      <c r="I1630" t="n">
        <v>14</v>
      </c>
      <c r="J1630" t="n">
        <v>180.2</v>
      </c>
      <c r="K1630" t="n">
        <v>50.28</v>
      </c>
      <c r="L1630" t="n">
        <v>15.5</v>
      </c>
      <c r="M1630" t="n">
        <v>12</v>
      </c>
      <c r="N1630" t="n">
        <v>34.43</v>
      </c>
      <c r="O1630" t="n">
        <v>22459.24</v>
      </c>
      <c r="P1630" t="n">
        <v>279.13</v>
      </c>
      <c r="Q1630" t="n">
        <v>452.65</v>
      </c>
      <c r="R1630" t="n">
        <v>74.92</v>
      </c>
      <c r="S1630" t="n">
        <v>57.64</v>
      </c>
      <c r="T1630" t="n">
        <v>6529.58</v>
      </c>
      <c r="U1630" t="n">
        <v>0.77</v>
      </c>
      <c r="V1630" t="n">
        <v>0.88</v>
      </c>
      <c r="W1630" t="n">
        <v>6.82</v>
      </c>
      <c r="X1630" t="n">
        <v>0.39</v>
      </c>
      <c r="Y1630" t="n">
        <v>1</v>
      </c>
      <c r="Z1630" t="n">
        <v>10</v>
      </c>
    </row>
    <row r="1631">
      <c r="A1631" t="n">
        <v>59</v>
      </c>
      <c r="B1631" t="n">
        <v>80</v>
      </c>
      <c r="C1631" t="inlineStr">
        <is>
          <t xml:space="preserve">CONCLUIDO	</t>
        </is>
      </c>
      <c r="D1631" t="n">
        <v>3.7224</v>
      </c>
      <c r="E1631" t="n">
        <v>26.86</v>
      </c>
      <c r="F1631" t="n">
        <v>24.09</v>
      </c>
      <c r="G1631" t="n">
        <v>103.24</v>
      </c>
      <c r="H1631" t="n">
        <v>1.55</v>
      </c>
      <c r="I1631" t="n">
        <v>14</v>
      </c>
      <c r="J1631" t="n">
        <v>180.58</v>
      </c>
      <c r="K1631" t="n">
        <v>50.28</v>
      </c>
      <c r="L1631" t="n">
        <v>15.75</v>
      </c>
      <c r="M1631" t="n">
        <v>12</v>
      </c>
      <c r="N1631" t="n">
        <v>34.55</v>
      </c>
      <c r="O1631" t="n">
        <v>22505.24</v>
      </c>
      <c r="P1631" t="n">
        <v>278.66</v>
      </c>
      <c r="Q1631" t="n">
        <v>452.56</v>
      </c>
      <c r="R1631" t="n">
        <v>74.26000000000001</v>
      </c>
      <c r="S1631" t="n">
        <v>57.64</v>
      </c>
      <c r="T1631" t="n">
        <v>6200.4</v>
      </c>
      <c r="U1631" t="n">
        <v>0.78</v>
      </c>
      <c r="V1631" t="n">
        <v>0.88</v>
      </c>
      <c r="W1631" t="n">
        <v>6.82</v>
      </c>
      <c r="X1631" t="n">
        <v>0.36</v>
      </c>
      <c r="Y1631" t="n">
        <v>1</v>
      </c>
      <c r="Z1631" t="n">
        <v>10</v>
      </c>
    </row>
    <row r="1632">
      <c r="A1632" t="n">
        <v>60</v>
      </c>
      <c r="B1632" t="n">
        <v>80</v>
      </c>
      <c r="C1632" t="inlineStr">
        <is>
          <t xml:space="preserve">CONCLUIDO	</t>
        </is>
      </c>
      <c r="D1632" t="n">
        <v>3.7219</v>
      </c>
      <c r="E1632" t="n">
        <v>26.87</v>
      </c>
      <c r="F1632" t="n">
        <v>24.09</v>
      </c>
      <c r="G1632" t="n">
        <v>103.25</v>
      </c>
      <c r="H1632" t="n">
        <v>1.57</v>
      </c>
      <c r="I1632" t="n">
        <v>14</v>
      </c>
      <c r="J1632" t="n">
        <v>180.95</v>
      </c>
      <c r="K1632" t="n">
        <v>50.28</v>
      </c>
      <c r="L1632" t="n">
        <v>16</v>
      </c>
      <c r="M1632" t="n">
        <v>12</v>
      </c>
      <c r="N1632" t="n">
        <v>34.67</v>
      </c>
      <c r="O1632" t="n">
        <v>22551.28</v>
      </c>
      <c r="P1632" t="n">
        <v>277.61</v>
      </c>
      <c r="Q1632" t="n">
        <v>452.58</v>
      </c>
      <c r="R1632" t="n">
        <v>74.28</v>
      </c>
      <c r="S1632" t="n">
        <v>57.64</v>
      </c>
      <c r="T1632" t="n">
        <v>6209.46</v>
      </c>
      <c r="U1632" t="n">
        <v>0.78</v>
      </c>
      <c r="V1632" t="n">
        <v>0.88</v>
      </c>
      <c r="W1632" t="n">
        <v>6.82</v>
      </c>
      <c r="X1632" t="n">
        <v>0.37</v>
      </c>
      <c r="Y1632" t="n">
        <v>1</v>
      </c>
      <c r="Z1632" t="n">
        <v>10</v>
      </c>
    </row>
    <row r="1633">
      <c r="A1633" t="n">
        <v>61</v>
      </c>
      <c r="B1633" t="n">
        <v>80</v>
      </c>
      <c r="C1633" t="inlineStr">
        <is>
          <t xml:space="preserve">CONCLUIDO	</t>
        </is>
      </c>
      <c r="D1633" t="n">
        <v>3.7196</v>
      </c>
      <c r="E1633" t="n">
        <v>26.88</v>
      </c>
      <c r="F1633" t="n">
        <v>24.11</v>
      </c>
      <c r="G1633" t="n">
        <v>103.32</v>
      </c>
      <c r="H1633" t="n">
        <v>1.59</v>
      </c>
      <c r="I1633" t="n">
        <v>14</v>
      </c>
      <c r="J1633" t="n">
        <v>181.32</v>
      </c>
      <c r="K1633" t="n">
        <v>50.28</v>
      </c>
      <c r="L1633" t="n">
        <v>16.25</v>
      </c>
      <c r="M1633" t="n">
        <v>12</v>
      </c>
      <c r="N1633" t="n">
        <v>34.79</v>
      </c>
      <c r="O1633" t="n">
        <v>22597.36</v>
      </c>
      <c r="P1633" t="n">
        <v>276.81</v>
      </c>
      <c r="Q1633" t="n">
        <v>452.58</v>
      </c>
      <c r="R1633" t="n">
        <v>74.59</v>
      </c>
      <c r="S1633" t="n">
        <v>57.64</v>
      </c>
      <c r="T1633" t="n">
        <v>6362.86</v>
      </c>
      <c r="U1633" t="n">
        <v>0.77</v>
      </c>
      <c r="V1633" t="n">
        <v>0.88</v>
      </c>
      <c r="W1633" t="n">
        <v>6.83</v>
      </c>
      <c r="X1633" t="n">
        <v>0.38</v>
      </c>
      <c r="Y1633" t="n">
        <v>1</v>
      </c>
      <c r="Z1633" t="n">
        <v>10</v>
      </c>
    </row>
    <row r="1634">
      <c r="A1634" t="n">
        <v>62</v>
      </c>
      <c r="B1634" t="n">
        <v>80</v>
      </c>
      <c r="C1634" t="inlineStr">
        <is>
          <t xml:space="preserve">CONCLUIDO	</t>
        </is>
      </c>
      <c r="D1634" t="n">
        <v>3.7275</v>
      </c>
      <c r="E1634" t="n">
        <v>26.83</v>
      </c>
      <c r="F1634" t="n">
        <v>24.08</v>
      </c>
      <c r="G1634" t="n">
        <v>111.16</v>
      </c>
      <c r="H1634" t="n">
        <v>1.61</v>
      </c>
      <c r="I1634" t="n">
        <v>13</v>
      </c>
      <c r="J1634" t="n">
        <v>181.7</v>
      </c>
      <c r="K1634" t="n">
        <v>50.28</v>
      </c>
      <c r="L1634" t="n">
        <v>16.5</v>
      </c>
      <c r="M1634" t="n">
        <v>11</v>
      </c>
      <c r="N1634" t="n">
        <v>34.92</v>
      </c>
      <c r="O1634" t="n">
        <v>22643.61</v>
      </c>
      <c r="P1634" t="n">
        <v>275.98</v>
      </c>
      <c r="Q1634" t="n">
        <v>452.59</v>
      </c>
      <c r="R1634" t="n">
        <v>74.06</v>
      </c>
      <c r="S1634" t="n">
        <v>57.64</v>
      </c>
      <c r="T1634" t="n">
        <v>6104.43</v>
      </c>
      <c r="U1634" t="n">
        <v>0.78</v>
      </c>
      <c r="V1634" t="n">
        <v>0.88</v>
      </c>
      <c r="W1634" t="n">
        <v>6.82</v>
      </c>
      <c r="X1634" t="n">
        <v>0.36</v>
      </c>
      <c r="Y1634" t="n">
        <v>1</v>
      </c>
      <c r="Z1634" t="n">
        <v>10</v>
      </c>
    </row>
    <row r="1635">
      <c r="A1635" t="n">
        <v>63</v>
      </c>
      <c r="B1635" t="n">
        <v>80</v>
      </c>
      <c r="C1635" t="inlineStr">
        <is>
          <t xml:space="preserve">CONCLUIDO	</t>
        </is>
      </c>
      <c r="D1635" t="n">
        <v>3.7284</v>
      </c>
      <c r="E1635" t="n">
        <v>26.82</v>
      </c>
      <c r="F1635" t="n">
        <v>24.08</v>
      </c>
      <c r="G1635" t="n">
        <v>111.13</v>
      </c>
      <c r="H1635" t="n">
        <v>1.63</v>
      </c>
      <c r="I1635" t="n">
        <v>13</v>
      </c>
      <c r="J1635" t="n">
        <v>182.07</v>
      </c>
      <c r="K1635" t="n">
        <v>50.28</v>
      </c>
      <c r="L1635" t="n">
        <v>16.75</v>
      </c>
      <c r="M1635" t="n">
        <v>11</v>
      </c>
      <c r="N1635" t="n">
        <v>35.04</v>
      </c>
      <c r="O1635" t="n">
        <v>22689.77</v>
      </c>
      <c r="P1635" t="n">
        <v>276.49</v>
      </c>
      <c r="Q1635" t="n">
        <v>452.57</v>
      </c>
      <c r="R1635" t="n">
        <v>73.76000000000001</v>
      </c>
      <c r="S1635" t="n">
        <v>57.64</v>
      </c>
      <c r="T1635" t="n">
        <v>5954.22</v>
      </c>
      <c r="U1635" t="n">
        <v>0.78</v>
      </c>
      <c r="V1635" t="n">
        <v>0.88</v>
      </c>
      <c r="W1635" t="n">
        <v>6.82</v>
      </c>
      <c r="X1635" t="n">
        <v>0.35</v>
      </c>
      <c r="Y1635" t="n">
        <v>1</v>
      </c>
      <c r="Z1635" t="n">
        <v>10</v>
      </c>
    </row>
    <row r="1636">
      <c r="A1636" t="n">
        <v>64</v>
      </c>
      <c r="B1636" t="n">
        <v>80</v>
      </c>
      <c r="C1636" t="inlineStr">
        <is>
          <t xml:space="preserve">CONCLUIDO	</t>
        </is>
      </c>
      <c r="D1636" t="n">
        <v>3.731</v>
      </c>
      <c r="E1636" t="n">
        <v>26.8</v>
      </c>
      <c r="F1636" t="n">
        <v>24.06</v>
      </c>
      <c r="G1636" t="n">
        <v>111.04</v>
      </c>
      <c r="H1636" t="n">
        <v>1.65</v>
      </c>
      <c r="I1636" t="n">
        <v>13</v>
      </c>
      <c r="J1636" t="n">
        <v>182.45</v>
      </c>
      <c r="K1636" t="n">
        <v>50.28</v>
      </c>
      <c r="L1636" t="n">
        <v>17</v>
      </c>
      <c r="M1636" t="n">
        <v>11</v>
      </c>
      <c r="N1636" t="n">
        <v>35.17</v>
      </c>
      <c r="O1636" t="n">
        <v>22735.98</v>
      </c>
      <c r="P1636" t="n">
        <v>276.81</v>
      </c>
      <c r="Q1636" t="n">
        <v>452.61</v>
      </c>
      <c r="R1636" t="n">
        <v>73.23999999999999</v>
      </c>
      <c r="S1636" t="n">
        <v>57.64</v>
      </c>
      <c r="T1636" t="n">
        <v>5693.24</v>
      </c>
      <c r="U1636" t="n">
        <v>0.79</v>
      </c>
      <c r="V1636" t="n">
        <v>0.88</v>
      </c>
      <c r="W1636" t="n">
        <v>6.82</v>
      </c>
      <c r="X1636" t="n">
        <v>0.34</v>
      </c>
      <c r="Y1636" t="n">
        <v>1</v>
      </c>
      <c r="Z1636" t="n">
        <v>10</v>
      </c>
    </row>
    <row r="1637">
      <c r="A1637" t="n">
        <v>65</v>
      </c>
      <c r="B1637" t="n">
        <v>80</v>
      </c>
      <c r="C1637" t="inlineStr">
        <is>
          <t xml:space="preserve">CONCLUIDO	</t>
        </is>
      </c>
      <c r="D1637" t="n">
        <v>3.7295</v>
      </c>
      <c r="E1637" t="n">
        <v>26.81</v>
      </c>
      <c r="F1637" t="n">
        <v>24.07</v>
      </c>
      <c r="G1637" t="n">
        <v>111.09</v>
      </c>
      <c r="H1637" t="n">
        <v>1.67</v>
      </c>
      <c r="I1637" t="n">
        <v>13</v>
      </c>
      <c r="J1637" t="n">
        <v>182.82</v>
      </c>
      <c r="K1637" t="n">
        <v>50.28</v>
      </c>
      <c r="L1637" t="n">
        <v>17.25</v>
      </c>
      <c r="M1637" t="n">
        <v>11</v>
      </c>
      <c r="N1637" t="n">
        <v>35.29</v>
      </c>
      <c r="O1637" t="n">
        <v>22782.23</v>
      </c>
      <c r="P1637" t="n">
        <v>276.71</v>
      </c>
      <c r="Q1637" t="n">
        <v>452.59</v>
      </c>
      <c r="R1637" t="n">
        <v>73.67</v>
      </c>
      <c r="S1637" t="n">
        <v>57.64</v>
      </c>
      <c r="T1637" t="n">
        <v>5908.8</v>
      </c>
      <c r="U1637" t="n">
        <v>0.78</v>
      </c>
      <c r="V1637" t="n">
        <v>0.88</v>
      </c>
      <c r="W1637" t="n">
        <v>6.81</v>
      </c>
      <c r="X1637" t="n">
        <v>0.35</v>
      </c>
      <c r="Y1637" t="n">
        <v>1</v>
      </c>
      <c r="Z1637" t="n">
        <v>10</v>
      </c>
    </row>
    <row r="1638">
      <c r="A1638" t="n">
        <v>66</v>
      </c>
      <c r="B1638" t="n">
        <v>80</v>
      </c>
      <c r="C1638" t="inlineStr">
        <is>
          <t xml:space="preserve">CONCLUIDO	</t>
        </is>
      </c>
      <c r="D1638" t="n">
        <v>3.731</v>
      </c>
      <c r="E1638" t="n">
        <v>26.8</v>
      </c>
      <c r="F1638" t="n">
        <v>24.06</v>
      </c>
      <c r="G1638" t="n">
        <v>111.04</v>
      </c>
      <c r="H1638" t="n">
        <v>1.69</v>
      </c>
      <c r="I1638" t="n">
        <v>13</v>
      </c>
      <c r="J1638" t="n">
        <v>183.2</v>
      </c>
      <c r="K1638" t="n">
        <v>50.28</v>
      </c>
      <c r="L1638" t="n">
        <v>17.5</v>
      </c>
      <c r="M1638" t="n">
        <v>11</v>
      </c>
      <c r="N1638" t="n">
        <v>35.42</v>
      </c>
      <c r="O1638" t="n">
        <v>22828.53</v>
      </c>
      <c r="P1638" t="n">
        <v>275.45</v>
      </c>
      <c r="Q1638" t="n">
        <v>452.56</v>
      </c>
      <c r="R1638" t="n">
        <v>73.26000000000001</v>
      </c>
      <c r="S1638" t="n">
        <v>57.64</v>
      </c>
      <c r="T1638" t="n">
        <v>5704.59</v>
      </c>
      <c r="U1638" t="n">
        <v>0.79</v>
      </c>
      <c r="V1638" t="n">
        <v>0.88</v>
      </c>
      <c r="W1638" t="n">
        <v>6.81</v>
      </c>
      <c r="X1638" t="n">
        <v>0.34</v>
      </c>
      <c r="Y1638" t="n">
        <v>1</v>
      </c>
      <c r="Z1638" t="n">
        <v>10</v>
      </c>
    </row>
    <row r="1639">
      <c r="A1639" t="n">
        <v>67</v>
      </c>
      <c r="B1639" t="n">
        <v>80</v>
      </c>
      <c r="C1639" t="inlineStr">
        <is>
          <t xml:space="preserve">CONCLUIDO	</t>
        </is>
      </c>
      <c r="D1639" t="n">
        <v>3.729</v>
      </c>
      <c r="E1639" t="n">
        <v>26.82</v>
      </c>
      <c r="F1639" t="n">
        <v>24.07</v>
      </c>
      <c r="G1639" t="n">
        <v>111.11</v>
      </c>
      <c r="H1639" t="n">
        <v>1.72</v>
      </c>
      <c r="I1639" t="n">
        <v>13</v>
      </c>
      <c r="J1639" t="n">
        <v>183.57</v>
      </c>
      <c r="K1639" t="n">
        <v>50.28</v>
      </c>
      <c r="L1639" t="n">
        <v>17.75</v>
      </c>
      <c r="M1639" t="n">
        <v>11</v>
      </c>
      <c r="N1639" t="n">
        <v>35.54</v>
      </c>
      <c r="O1639" t="n">
        <v>22874.86</v>
      </c>
      <c r="P1639" t="n">
        <v>274.39</v>
      </c>
      <c r="Q1639" t="n">
        <v>452.55</v>
      </c>
      <c r="R1639" t="n">
        <v>73.66</v>
      </c>
      <c r="S1639" t="n">
        <v>57.64</v>
      </c>
      <c r="T1639" t="n">
        <v>5904.72</v>
      </c>
      <c r="U1639" t="n">
        <v>0.78</v>
      </c>
      <c r="V1639" t="n">
        <v>0.88</v>
      </c>
      <c r="W1639" t="n">
        <v>6.82</v>
      </c>
      <c r="X1639" t="n">
        <v>0.35</v>
      </c>
      <c r="Y1639" t="n">
        <v>1</v>
      </c>
      <c r="Z1639" t="n">
        <v>10</v>
      </c>
    </row>
    <row r="1640">
      <c r="A1640" t="n">
        <v>68</v>
      </c>
      <c r="B1640" t="n">
        <v>80</v>
      </c>
      <c r="C1640" t="inlineStr">
        <is>
          <t xml:space="preserve">CONCLUIDO	</t>
        </is>
      </c>
      <c r="D1640" t="n">
        <v>3.7401</v>
      </c>
      <c r="E1640" t="n">
        <v>26.74</v>
      </c>
      <c r="F1640" t="n">
        <v>24.03</v>
      </c>
      <c r="G1640" t="n">
        <v>120.13</v>
      </c>
      <c r="H1640" t="n">
        <v>1.74</v>
      </c>
      <c r="I1640" t="n">
        <v>12</v>
      </c>
      <c r="J1640" t="n">
        <v>183.95</v>
      </c>
      <c r="K1640" t="n">
        <v>50.28</v>
      </c>
      <c r="L1640" t="n">
        <v>18</v>
      </c>
      <c r="M1640" t="n">
        <v>10</v>
      </c>
      <c r="N1640" t="n">
        <v>35.67</v>
      </c>
      <c r="O1640" t="n">
        <v>22921.24</v>
      </c>
      <c r="P1640" t="n">
        <v>273.53</v>
      </c>
      <c r="Q1640" t="n">
        <v>452.58</v>
      </c>
      <c r="R1640" t="n">
        <v>72.05</v>
      </c>
      <c r="S1640" t="n">
        <v>57.64</v>
      </c>
      <c r="T1640" t="n">
        <v>5102.97</v>
      </c>
      <c r="U1640" t="n">
        <v>0.8</v>
      </c>
      <c r="V1640" t="n">
        <v>0.88</v>
      </c>
      <c r="W1640" t="n">
        <v>6.82</v>
      </c>
      <c r="X1640" t="n">
        <v>0.3</v>
      </c>
      <c r="Y1640" t="n">
        <v>1</v>
      </c>
      <c r="Z1640" t="n">
        <v>10</v>
      </c>
    </row>
    <row r="1641">
      <c r="A1641" t="n">
        <v>69</v>
      </c>
      <c r="B1641" t="n">
        <v>80</v>
      </c>
      <c r="C1641" t="inlineStr">
        <is>
          <t xml:space="preserve">CONCLUIDO	</t>
        </is>
      </c>
      <c r="D1641" t="n">
        <v>3.7401</v>
      </c>
      <c r="E1641" t="n">
        <v>26.74</v>
      </c>
      <c r="F1641" t="n">
        <v>24.03</v>
      </c>
      <c r="G1641" t="n">
        <v>120.13</v>
      </c>
      <c r="H1641" t="n">
        <v>1.76</v>
      </c>
      <c r="I1641" t="n">
        <v>12</v>
      </c>
      <c r="J1641" t="n">
        <v>184.33</v>
      </c>
      <c r="K1641" t="n">
        <v>50.28</v>
      </c>
      <c r="L1641" t="n">
        <v>18.25</v>
      </c>
      <c r="M1641" t="n">
        <v>10</v>
      </c>
      <c r="N1641" t="n">
        <v>35.8</v>
      </c>
      <c r="O1641" t="n">
        <v>22967.66</v>
      </c>
      <c r="P1641" t="n">
        <v>273.9</v>
      </c>
      <c r="Q1641" t="n">
        <v>452.59</v>
      </c>
      <c r="R1641" t="n">
        <v>72.09</v>
      </c>
      <c r="S1641" t="n">
        <v>57.64</v>
      </c>
      <c r="T1641" t="n">
        <v>5121.61</v>
      </c>
      <c r="U1641" t="n">
        <v>0.8</v>
      </c>
      <c r="V1641" t="n">
        <v>0.88</v>
      </c>
      <c r="W1641" t="n">
        <v>6.81</v>
      </c>
      <c r="X1641" t="n">
        <v>0.3</v>
      </c>
      <c r="Y1641" t="n">
        <v>1</v>
      </c>
      <c r="Z1641" t="n">
        <v>10</v>
      </c>
    </row>
    <row r="1642">
      <c r="A1642" t="n">
        <v>70</v>
      </c>
      <c r="B1642" t="n">
        <v>80</v>
      </c>
      <c r="C1642" t="inlineStr">
        <is>
          <t xml:space="preserve">CONCLUIDO	</t>
        </is>
      </c>
      <c r="D1642" t="n">
        <v>3.7395</v>
      </c>
      <c r="E1642" t="n">
        <v>26.74</v>
      </c>
      <c r="F1642" t="n">
        <v>24.03</v>
      </c>
      <c r="G1642" t="n">
        <v>120.15</v>
      </c>
      <c r="H1642" t="n">
        <v>1.78</v>
      </c>
      <c r="I1642" t="n">
        <v>12</v>
      </c>
      <c r="J1642" t="n">
        <v>184.7</v>
      </c>
      <c r="K1642" t="n">
        <v>50.28</v>
      </c>
      <c r="L1642" t="n">
        <v>18.5</v>
      </c>
      <c r="M1642" t="n">
        <v>10</v>
      </c>
      <c r="N1642" t="n">
        <v>35.92</v>
      </c>
      <c r="O1642" t="n">
        <v>23014.13</v>
      </c>
      <c r="P1642" t="n">
        <v>274.05</v>
      </c>
      <c r="Q1642" t="n">
        <v>452.58</v>
      </c>
      <c r="R1642" t="n">
        <v>72.39</v>
      </c>
      <c r="S1642" t="n">
        <v>57.64</v>
      </c>
      <c r="T1642" t="n">
        <v>5274.91</v>
      </c>
      <c r="U1642" t="n">
        <v>0.8</v>
      </c>
      <c r="V1642" t="n">
        <v>0.88</v>
      </c>
      <c r="W1642" t="n">
        <v>6.81</v>
      </c>
      <c r="X1642" t="n">
        <v>0.31</v>
      </c>
      <c r="Y1642" t="n">
        <v>1</v>
      </c>
      <c r="Z1642" t="n">
        <v>10</v>
      </c>
    </row>
    <row r="1643">
      <c r="A1643" t="n">
        <v>71</v>
      </c>
      <c r="B1643" t="n">
        <v>80</v>
      </c>
      <c r="C1643" t="inlineStr">
        <is>
          <t xml:space="preserve">CONCLUIDO	</t>
        </is>
      </c>
      <c r="D1643" t="n">
        <v>3.7394</v>
      </c>
      <c r="E1643" t="n">
        <v>26.74</v>
      </c>
      <c r="F1643" t="n">
        <v>24.03</v>
      </c>
      <c r="G1643" t="n">
        <v>120.16</v>
      </c>
      <c r="H1643" t="n">
        <v>1.8</v>
      </c>
      <c r="I1643" t="n">
        <v>12</v>
      </c>
      <c r="J1643" t="n">
        <v>185.08</v>
      </c>
      <c r="K1643" t="n">
        <v>50.28</v>
      </c>
      <c r="L1643" t="n">
        <v>18.75</v>
      </c>
      <c r="M1643" t="n">
        <v>10</v>
      </c>
      <c r="N1643" t="n">
        <v>36.05</v>
      </c>
      <c r="O1643" t="n">
        <v>23060.64</v>
      </c>
      <c r="P1643" t="n">
        <v>273.84</v>
      </c>
      <c r="Q1643" t="n">
        <v>452.55</v>
      </c>
      <c r="R1643" t="n">
        <v>72.34999999999999</v>
      </c>
      <c r="S1643" t="n">
        <v>57.64</v>
      </c>
      <c r="T1643" t="n">
        <v>5253.07</v>
      </c>
      <c r="U1643" t="n">
        <v>0.8</v>
      </c>
      <c r="V1643" t="n">
        <v>0.88</v>
      </c>
      <c r="W1643" t="n">
        <v>6.81</v>
      </c>
      <c r="X1643" t="n">
        <v>0.31</v>
      </c>
      <c r="Y1643" t="n">
        <v>1</v>
      </c>
      <c r="Z1643" t="n">
        <v>10</v>
      </c>
    </row>
    <row r="1644">
      <c r="A1644" t="n">
        <v>72</v>
      </c>
      <c r="B1644" t="n">
        <v>80</v>
      </c>
      <c r="C1644" t="inlineStr">
        <is>
          <t xml:space="preserve">CONCLUIDO	</t>
        </is>
      </c>
      <c r="D1644" t="n">
        <v>3.7388</v>
      </c>
      <c r="E1644" t="n">
        <v>26.75</v>
      </c>
      <c r="F1644" t="n">
        <v>24.04</v>
      </c>
      <c r="G1644" t="n">
        <v>120.18</v>
      </c>
      <c r="H1644" t="n">
        <v>1.82</v>
      </c>
      <c r="I1644" t="n">
        <v>12</v>
      </c>
      <c r="J1644" t="n">
        <v>185.46</v>
      </c>
      <c r="K1644" t="n">
        <v>50.28</v>
      </c>
      <c r="L1644" t="n">
        <v>19</v>
      </c>
      <c r="M1644" t="n">
        <v>10</v>
      </c>
      <c r="N1644" t="n">
        <v>36.18</v>
      </c>
      <c r="O1644" t="n">
        <v>23107.19</v>
      </c>
      <c r="P1644" t="n">
        <v>273.05</v>
      </c>
      <c r="Q1644" t="n">
        <v>452.55</v>
      </c>
      <c r="R1644" t="n">
        <v>72.64</v>
      </c>
      <c r="S1644" t="n">
        <v>57.64</v>
      </c>
      <c r="T1644" t="n">
        <v>5396.23</v>
      </c>
      <c r="U1644" t="n">
        <v>0.79</v>
      </c>
      <c r="V1644" t="n">
        <v>0.88</v>
      </c>
      <c r="W1644" t="n">
        <v>6.81</v>
      </c>
      <c r="X1644" t="n">
        <v>0.31</v>
      </c>
      <c r="Y1644" t="n">
        <v>1</v>
      </c>
      <c r="Z1644" t="n">
        <v>10</v>
      </c>
    </row>
    <row r="1645">
      <c r="A1645" t="n">
        <v>73</v>
      </c>
      <c r="B1645" t="n">
        <v>80</v>
      </c>
      <c r="C1645" t="inlineStr">
        <is>
          <t xml:space="preserve">CONCLUIDO	</t>
        </is>
      </c>
      <c r="D1645" t="n">
        <v>3.7387</v>
      </c>
      <c r="E1645" t="n">
        <v>26.75</v>
      </c>
      <c r="F1645" t="n">
        <v>24.04</v>
      </c>
      <c r="G1645" t="n">
        <v>120.18</v>
      </c>
      <c r="H1645" t="n">
        <v>1.84</v>
      </c>
      <c r="I1645" t="n">
        <v>12</v>
      </c>
      <c r="J1645" t="n">
        <v>185.84</v>
      </c>
      <c r="K1645" t="n">
        <v>50.28</v>
      </c>
      <c r="L1645" t="n">
        <v>19.25</v>
      </c>
      <c r="M1645" t="n">
        <v>10</v>
      </c>
      <c r="N1645" t="n">
        <v>36.31</v>
      </c>
      <c r="O1645" t="n">
        <v>23153.78</v>
      </c>
      <c r="P1645" t="n">
        <v>271.79</v>
      </c>
      <c r="Q1645" t="n">
        <v>452.58</v>
      </c>
      <c r="R1645" t="n">
        <v>72.54000000000001</v>
      </c>
      <c r="S1645" t="n">
        <v>57.64</v>
      </c>
      <c r="T1645" t="n">
        <v>5348.06</v>
      </c>
      <c r="U1645" t="n">
        <v>0.79</v>
      </c>
      <c r="V1645" t="n">
        <v>0.88</v>
      </c>
      <c r="W1645" t="n">
        <v>6.81</v>
      </c>
      <c r="X1645" t="n">
        <v>0.31</v>
      </c>
      <c r="Y1645" t="n">
        <v>1</v>
      </c>
      <c r="Z1645" t="n">
        <v>10</v>
      </c>
    </row>
    <row r="1646">
      <c r="A1646" t="n">
        <v>74</v>
      </c>
      <c r="B1646" t="n">
        <v>80</v>
      </c>
      <c r="C1646" t="inlineStr">
        <is>
          <t xml:space="preserve">CONCLUIDO	</t>
        </is>
      </c>
      <c r="D1646" t="n">
        <v>3.748</v>
      </c>
      <c r="E1646" t="n">
        <v>26.68</v>
      </c>
      <c r="F1646" t="n">
        <v>24</v>
      </c>
      <c r="G1646" t="n">
        <v>130.92</v>
      </c>
      <c r="H1646" t="n">
        <v>1.86</v>
      </c>
      <c r="I1646" t="n">
        <v>11</v>
      </c>
      <c r="J1646" t="n">
        <v>186.21</v>
      </c>
      <c r="K1646" t="n">
        <v>50.28</v>
      </c>
      <c r="L1646" t="n">
        <v>19.5</v>
      </c>
      <c r="M1646" t="n">
        <v>9</v>
      </c>
      <c r="N1646" t="n">
        <v>36.43</v>
      </c>
      <c r="O1646" t="n">
        <v>23200.42</v>
      </c>
      <c r="P1646" t="n">
        <v>270.94</v>
      </c>
      <c r="Q1646" t="n">
        <v>452.55</v>
      </c>
      <c r="R1646" t="n">
        <v>71.42</v>
      </c>
      <c r="S1646" t="n">
        <v>57.64</v>
      </c>
      <c r="T1646" t="n">
        <v>4794.91</v>
      </c>
      <c r="U1646" t="n">
        <v>0.8100000000000001</v>
      </c>
      <c r="V1646" t="n">
        <v>0.88</v>
      </c>
      <c r="W1646" t="n">
        <v>6.81</v>
      </c>
      <c r="X1646" t="n">
        <v>0.28</v>
      </c>
      <c r="Y1646" t="n">
        <v>1</v>
      </c>
      <c r="Z1646" t="n">
        <v>10</v>
      </c>
    </row>
    <row r="1647">
      <c r="A1647" t="n">
        <v>75</v>
      </c>
      <c r="B1647" t="n">
        <v>80</v>
      </c>
      <c r="C1647" t="inlineStr">
        <is>
          <t xml:space="preserve">CONCLUIDO	</t>
        </is>
      </c>
      <c r="D1647" t="n">
        <v>3.7476</v>
      </c>
      <c r="E1647" t="n">
        <v>26.68</v>
      </c>
      <c r="F1647" t="n">
        <v>24</v>
      </c>
      <c r="G1647" t="n">
        <v>130.94</v>
      </c>
      <c r="H1647" t="n">
        <v>1.88</v>
      </c>
      <c r="I1647" t="n">
        <v>11</v>
      </c>
      <c r="J1647" t="n">
        <v>186.59</v>
      </c>
      <c r="K1647" t="n">
        <v>50.28</v>
      </c>
      <c r="L1647" t="n">
        <v>19.75</v>
      </c>
      <c r="M1647" t="n">
        <v>9</v>
      </c>
      <c r="N1647" t="n">
        <v>36.56</v>
      </c>
      <c r="O1647" t="n">
        <v>23247.1</v>
      </c>
      <c r="P1647" t="n">
        <v>271.23</v>
      </c>
      <c r="Q1647" t="n">
        <v>452.61</v>
      </c>
      <c r="R1647" t="n">
        <v>71.43000000000001</v>
      </c>
      <c r="S1647" t="n">
        <v>57.64</v>
      </c>
      <c r="T1647" t="n">
        <v>4799.34</v>
      </c>
      <c r="U1647" t="n">
        <v>0.8100000000000001</v>
      </c>
      <c r="V1647" t="n">
        <v>0.88</v>
      </c>
      <c r="W1647" t="n">
        <v>6.81</v>
      </c>
      <c r="X1647" t="n">
        <v>0.28</v>
      </c>
      <c r="Y1647" t="n">
        <v>1</v>
      </c>
      <c r="Z1647" t="n">
        <v>10</v>
      </c>
    </row>
    <row r="1648">
      <c r="A1648" t="n">
        <v>76</v>
      </c>
      <c r="B1648" t="n">
        <v>80</v>
      </c>
      <c r="C1648" t="inlineStr">
        <is>
          <t xml:space="preserve">CONCLUIDO	</t>
        </is>
      </c>
      <c r="D1648" t="n">
        <v>3.7472</v>
      </c>
      <c r="E1648" t="n">
        <v>26.69</v>
      </c>
      <c r="F1648" t="n">
        <v>24.01</v>
      </c>
      <c r="G1648" t="n">
        <v>130.95</v>
      </c>
      <c r="H1648" t="n">
        <v>1.9</v>
      </c>
      <c r="I1648" t="n">
        <v>11</v>
      </c>
      <c r="J1648" t="n">
        <v>186.97</v>
      </c>
      <c r="K1648" t="n">
        <v>50.28</v>
      </c>
      <c r="L1648" t="n">
        <v>20</v>
      </c>
      <c r="M1648" t="n">
        <v>9</v>
      </c>
      <c r="N1648" t="n">
        <v>36.69</v>
      </c>
      <c r="O1648" t="n">
        <v>23293.82</v>
      </c>
      <c r="P1648" t="n">
        <v>271.35</v>
      </c>
      <c r="Q1648" t="n">
        <v>452.57</v>
      </c>
      <c r="R1648" t="n">
        <v>71.51000000000001</v>
      </c>
      <c r="S1648" t="n">
        <v>57.64</v>
      </c>
      <c r="T1648" t="n">
        <v>4840.11</v>
      </c>
      <c r="U1648" t="n">
        <v>0.8100000000000001</v>
      </c>
      <c r="V1648" t="n">
        <v>0.88</v>
      </c>
      <c r="W1648" t="n">
        <v>6.81</v>
      </c>
      <c r="X1648" t="n">
        <v>0.28</v>
      </c>
      <c r="Y1648" t="n">
        <v>1</v>
      </c>
      <c r="Z1648" t="n">
        <v>10</v>
      </c>
    </row>
    <row r="1649">
      <c r="A1649" t="n">
        <v>77</v>
      </c>
      <c r="B1649" t="n">
        <v>80</v>
      </c>
      <c r="C1649" t="inlineStr">
        <is>
          <t xml:space="preserve">CONCLUIDO	</t>
        </is>
      </c>
      <c r="D1649" t="n">
        <v>3.7476</v>
      </c>
      <c r="E1649" t="n">
        <v>26.68</v>
      </c>
      <c r="F1649" t="n">
        <v>24</v>
      </c>
      <c r="G1649" t="n">
        <v>130.94</v>
      </c>
      <c r="H1649" t="n">
        <v>1.92</v>
      </c>
      <c r="I1649" t="n">
        <v>11</v>
      </c>
      <c r="J1649" t="n">
        <v>187.35</v>
      </c>
      <c r="K1649" t="n">
        <v>50.28</v>
      </c>
      <c r="L1649" t="n">
        <v>20.25</v>
      </c>
      <c r="M1649" t="n">
        <v>9</v>
      </c>
      <c r="N1649" t="n">
        <v>36.82</v>
      </c>
      <c r="O1649" t="n">
        <v>23340.59</v>
      </c>
      <c r="P1649" t="n">
        <v>271.06</v>
      </c>
      <c r="Q1649" t="n">
        <v>452.58</v>
      </c>
      <c r="R1649" t="n">
        <v>71.51000000000001</v>
      </c>
      <c r="S1649" t="n">
        <v>57.64</v>
      </c>
      <c r="T1649" t="n">
        <v>4838.8</v>
      </c>
      <c r="U1649" t="n">
        <v>0.8100000000000001</v>
      </c>
      <c r="V1649" t="n">
        <v>0.88</v>
      </c>
      <c r="W1649" t="n">
        <v>6.81</v>
      </c>
      <c r="X1649" t="n">
        <v>0.28</v>
      </c>
      <c r="Y1649" t="n">
        <v>1</v>
      </c>
      <c r="Z1649" t="n">
        <v>10</v>
      </c>
    </row>
    <row r="1650">
      <c r="A1650" t="n">
        <v>78</v>
      </c>
      <c r="B1650" t="n">
        <v>80</v>
      </c>
      <c r="C1650" t="inlineStr">
        <is>
          <t xml:space="preserve">CONCLUIDO	</t>
        </is>
      </c>
      <c r="D1650" t="n">
        <v>3.7461</v>
      </c>
      <c r="E1650" t="n">
        <v>26.69</v>
      </c>
      <c r="F1650" t="n">
        <v>24.02</v>
      </c>
      <c r="G1650" t="n">
        <v>130.99</v>
      </c>
      <c r="H1650" t="n">
        <v>1.94</v>
      </c>
      <c r="I1650" t="n">
        <v>11</v>
      </c>
      <c r="J1650" t="n">
        <v>187.73</v>
      </c>
      <c r="K1650" t="n">
        <v>50.28</v>
      </c>
      <c r="L1650" t="n">
        <v>20.5</v>
      </c>
      <c r="M1650" t="n">
        <v>9</v>
      </c>
      <c r="N1650" t="n">
        <v>36.95</v>
      </c>
      <c r="O1650" t="n">
        <v>23387.4</v>
      </c>
      <c r="P1650" t="n">
        <v>270.73</v>
      </c>
      <c r="Q1650" t="n">
        <v>452.57</v>
      </c>
      <c r="R1650" t="n">
        <v>71.77</v>
      </c>
      <c r="S1650" t="n">
        <v>57.64</v>
      </c>
      <c r="T1650" t="n">
        <v>4969.11</v>
      </c>
      <c r="U1650" t="n">
        <v>0.8</v>
      </c>
      <c r="V1650" t="n">
        <v>0.88</v>
      </c>
      <c r="W1650" t="n">
        <v>6.81</v>
      </c>
      <c r="X1650" t="n">
        <v>0.29</v>
      </c>
      <c r="Y1650" t="n">
        <v>1</v>
      </c>
      <c r="Z1650" t="n">
        <v>10</v>
      </c>
    </row>
    <row r="1651">
      <c r="A1651" t="n">
        <v>79</v>
      </c>
      <c r="B1651" t="n">
        <v>80</v>
      </c>
      <c r="C1651" t="inlineStr">
        <is>
          <t xml:space="preserve">CONCLUIDO	</t>
        </is>
      </c>
      <c r="D1651" t="n">
        <v>3.7485</v>
      </c>
      <c r="E1651" t="n">
        <v>26.68</v>
      </c>
      <c r="F1651" t="n">
        <v>24</v>
      </c>
      <c r="G1651" t="n">
        <v>130.9</v>
      </c>
      <c r="H1651" t="n">
        <v>1.96</v>
      </c>
      <c r="I1651" t="n">
        <v>11</v>
      </c>
      <c r="J1651" t="n">
        <v>188.11</v>
      </c>
      <c r="K1651" t="n">
        <v>50.28</v>
      </c>
      <c r="L1651" t="n">
        <v>20.75</v>
      </c>
      <c r="M1651" t="n">
        <v>9</v>
      </c>
      <c r="N1651" t="n">
        <v>37.08</v>
      </c>
      <c r="O1651" t="n">
        <v>23434.26</v>
      </c>
      <c r="P1651" t="n">
        <v>270.23</v>
      </c>
      <c r="Q1651" t="n">
        <v>452.55</v>
      </c>
      <c r="R1651" t="n">
        <v>71.08</v>
      </c>
      <c r="S1651" t="n">
        <v>57.64</v>
      </c>
      <c r="T1651" t="n">
        <v>4623.8</v>
      </c>
      <c r="U1651" t="n">
        <v>0.8100000000000001</v>
      </c>
      <c r="V1651" t="n">
        <v>0.88</v>
      </c>
      <c r="W1651" t="n">
        <v>6.82</v>
      </c>
      <c r="X1651" t="n">
        <v>0.27</v>
      </c>
      <c r="Y1651" t="n">
        <v>1</v>
      </c>
      <c r="Z1651" t="n">
        <v>10</v>
      </c>
    </row>
    <row r="1652">
      <c r="A1652" t="n">
        <v>80</v>
      </c>
      <c r="B1652" t="n">
        <v>80</v>
      </c>
      <c r="C1652" t="inlineStr">
        <is>
          <t xml:space="preserve">CONCLUIDO	</t>
        </is>
      </c>
      <c r="D1652" t="n">
        <v>3.7464</v>
      </c>
      <c r="E1652" t="n">
        <v>26.69</v>
      </c>
      <c r="F1652" t="n">
        <v>24.01</v>
      </c>
      <c r="G1652" t="n">
        <v>130.98</v>
      </c>
      <c r="H1652" t="n">
        <v>1.98</v>
      </c>
      <c r="I1652" t="n">
        <v>11</v>
      </c>
      <c r="J1652" t="n">
        <v>188.49</v>
      </c>
      <c r="K1652" t="n">
        <v>50.28</v>
      </c>
      <c r="L1652" t="n">
        <v>21</v>
      </c>
      <c r="M1652" t="n">
        <v>9</v>
      </c>
      <c r="N1652" t="n">
        <v>37.21</v>
      </c>
      <c r="O1652" t="n">
        <v>23481.16</v>
      </c>
      <c r="P1652" t="n">
        <v>269.81</v>
      </c>
      <c r="Q1652" t="n">
        <v>452.58</v>
      </c>
      <c r="R1652" t="n">
        <v>71.70999999999999</v>
      </c>
      <c r="S1652" t="n">
        <v>57.64</v>
      </c>
      <c r="T1652" t="n">
        <v>4937.15</v>
      </c>
      <c r="U1652" t="n">
        <v>0.8</v>
      </c>
      <c r="V1652" t="n">
        <v>0.88</v>
      </c>
      <c r="W1652" t="n">
        <v>6.81</v>
      </c>
      <c r="X1652" t="n">
        <v>0.29</v>
      </c>
      <c r="Y1652" t="n">
        <v>1</v>
      </c>
      <c r="Z1652" t="n">
        <v>10</v>
      </c>
    </row>
    <row r="1653">
      <c r="A1653" t="n">
        <v>81</v>
      </c>
      <c r="B1653" t="n">
        <v>80</v>
      </c>
      <c r="C1653" t="inlineStr">
        <is>
          <t xml:space="preserve">CONCLUIDO	</t>
        </is>
      </c>
      <c r="D1653" t="n">
        <v>3.7455</v>
      </c>
      <c r="E1653" t="n">
        <v>26.7</v>
      </c>
      <c r="F1653" t="n">
        <v>24.02</v>
      </c>
      <c r="G1653" t="n">
        <v>131.02</v>
      </c>
      <c r="H1653" t="n">
        <v>2</v>
      </c>
      <c r="I1653" t="n">
        <v>11</v>
      </c>
      <c r="J1653" t="n">
        <v>188.87</v>
      </c>
      <c r="K1653" t="n">
        <v>50.28</v>
      </c>
      <c r="L1653" t="n">
        <v>21.25</v>
      </c>
      <c r="M1653" t="n">
        <v>9</v>
      </c>
      <c r="N1653" t="n">
        <v>37.34</v>
      </c>
      <c r="O1653" t="n">
        <v>23528.1</v>
      </c>
      <c r="P1653" t="n">
        <v>268.55</v>
      </c>
      <c r="Q1653" t="n">
        <v>452.57</v>
      </c>
      <c r="R1653" t="n">
        <v>71.84</v>
      </c>
      <c r="S1653" t="n">
        <v>57.64</v>
      </c>
      <c r="T1653" t="n">
        <v>5000.62</v>
      </c>
      <c r="U1653" t="n">
        <v>0.8</v>
      </c>
      <c r="V1653" t="n">
        <v>0.88</v>
      </c>
      <c r="W1653" t="n">
        <v>6.82</v>
      </c>
      <c r="X1653" t="n">
        <v>0.3</v>
      </c>
      <c r="Y1653" t="n">
        <v>1</v>
      </c>
      <c r="Z1653" t="n">
        <v>10</v>
      </c>
    </row>
    <row r="1654">
      <c r="A1654" t="n">
        <v>82</v>
      </c>
      <c r="B1654" t="n">
        <v>80</v>
      </c>
      <c r="C1654" t="inlineStr">
        <is>
          <t xml:space="preserve">CONCLUIDO	</t>
        </is>
      </c>
      <c r="D1654" t="n">
        <v>3.7544</v>
      </c>
      <c r="E1654" t="n">
        <v>26.64</v>
      </c>
      <c r="F1654" t="n">
        <v>23.99</v>
      </c>
      <c r="G1654" t="n">
        <v>143.93</v>
      </c>
      <c r="H1654" t="n">
        <v>2.02</v>
      </c>
      <c r="I1654" t="n">
        <v>10</v>
      </c>
      <c r="J1654" t="n">
        <v>189.25</v>
      </c>
      <c r="K1654" t="n">
        <v>50.28</v>
      </c>
      <c r="L1654" t="n">
        <v>21.5</v>
      </c>
      <c r="M1654" t="n">
        <v>8</v>
      </c>
      <c r="N1654" t="n">
        <v>37.47</v>
      </c>
      <c r="O1654" t="n">
        <v>23575.09</v>
      </c>
      <c r="P1654" t="n">
        <v>268.11</v>
      </c>
      <c r="Q1654" t="n">
        <v>452.62</v>
      </c>
      <c r="R1654" t="n">
        <v>70.98999999999999</v>
      </c>
      <c r="S1654" t="n">
        <v>57.64</v>
      </c>
      <c r="T1654" t="n">
        <v>4581.88</v>
      </c>
      <c r="U1654" t="n">
        <v>0.8100000000000001</v>
      </c>
      <c r="V1654" t="n">
        <v>0.88</v>
      </c>
      <c r="W1654" t="n">
        <v>6.81</v>
      </c>
      <c r="X1654" t="n">
        <v>0.26</v>
      </c>
      <c r="Y1654" t="n">
        <v>1</v>
      </c>
      <c r="Z1654" t="n">
        <v>10</v>
      </c>
    </row>
    <row r="1655">
      <c r="A1655" t="n">
        <v>83</v>
      </c>
      <c r="B1655" t="n">
        <v>80</v>
      </c>
      <c r="C1655" t="inlineStr">
        <is>
          <t xml:space="preserve">CONCLUIDO	</t>
        </is>
      </c>
      <c r="D1655" t="n">
        <v>3.7569</v>
      </c>
      <c r="E1655" t="n">
        <v>26.62</v>
      </c>
      <c r="F1655" t="n">
        <v>23.97</v>
      </c>
      <c r="G1655" t="n">
        <v>143.83</v>
      </c>
      <c r="H1655" t="n">
        <v>2.04</v>
      </c>
      <c r="I1655" t="n">
        <v>10</v>
      </c>
      <c r="J1655" t="n">
        <v>189.63</v>
      </c>
      <c r="K1655" t="n">
        <v>50.28</v>
      </c>
      <c r="L1655" t="n">
        <v>21.75</v>
      </c>
      <c r="M1655" t="n">
        <v>8</v>
      </c>
      <c r="N1655" t="n">
        <v>37.6</v>
      </c>
      <c r="O1655" t="n">
        <v>23622.13</v>
      </c>
      <c r="P1655" t="n">
        <v>268.04</v>
      </c>
      <c r="Q1655" t="n">
        <v>452.59</v>
      </c>
      <c r="R1655" t="n">
        <v>70.31</v>
      </c>
      <c r="S1655" t="n">
        <v>57.64</v>
      </c>
      <c r="T1655" t="n">
        <v>4241.91</v>
      </c>
      <c r="U1655" t="n">
        <v>0.82</v>
      </c>
      <c r="V1655" t="n">
        <v>0.88</v>
      </c>
      <c r="W1655" t="n">
        <v>6.81</v>
      </c>
      <c r="X1655" t="n">
        <v>0.25</v>
      </c>
      <c r="Y1655" t="n">
        <v>1</v>
      </c>
      <c r="Z1655" t="n">
        <v>10</v>
      </c>
    </row>
    <row r="1656">
      <c r="A1656" t="n">
        <v>84</v>
      </c>
      <c r="B1656" t="n">
        <v>80</v>
      </c>
      <c r="C1656" t="inlineStr">
        <is>
          <t xml:space="preserve">CONCLUIDO	</t>
        </is>
      </c>
      <c r="D1656" t="n">
        <v>3.7545</v>
      </c>
      <c r="E1656" t="n">
        <v>26.64</v>
      </c>
      <c r="F1656" t="n">
        <v>23.99</v>
      </c>
      <c r="G1656" t="n">
        <v>143.93</v>
      </c>
      <c r="H1656" t="n">
        <v>2.05</v>
      </c>
      <c r="I1656" t="n">
        <v>10</v>
      </c>
      <c r="J1656" t="n">
        <v>190.01</v>
      </c>
      <c r="K1656" t="n">
        <v>50.28</v>
      </c>
      <c r="L1656" t="n">
        <v>22</v>
      </c>
      <c r="M1656" t="n">
        <v>8</v>
      </c>
      <c r="N1656" t="n">
        <v>37.74</v>
      </c>
      <c r="O1656" t="n">
        <v>23669.2</v>
      </c>
      <c r="P1656" t="n">
        <v>268.12</v>
      </c>
      <c r="Q1656" t="n">
        <v>452.6</v>
      </c>
      <c r="R1656" t="n">
        <v>70.92</v>
      </c>
      <c r="S1656" t="n">
        <v>57.64</v>
      </c>
      <c r="T1656" t="n">
        <v>4548.89</v>
      </c>
      <c r="U1656" t="n">
        <v>0.8100000000000001</v>
      </c>
      <c r="V1656" t="n">
        <v>0.88</v>
      </c>
      <c r="W1656" t="n">
        <v>6.81</v>
      </c>
      <c r="X1656" t="n">
        <v>0.26</v>
      </c>
      <c r="Y1656" t="n">
        <v>1</v>
      </c>
      <c r="Z1656" t="n">
        <v>10</v>
      </c>
    </row>
    <row r="1657">
      <c r="A1657" t="n">
        <v>85</v>
      </c>
      <c r="B1657" t="n">
        <v>80</v>
      </c>
      <c r="C1657" t="inlineStr">
        <is>
          <t xml:space="preserve">CONCLUIDO	</t>
        </is>
      </c>
      <c r="D1657" t="n">
        <v>3.7549</v>
      </c>
      <c r="E1657" t="n">
        <v>26.63</v>
      </c>
      <c r="F1657" t="n">
        <v>23.98</v>
      </c>
      <c r="G1657" t="n">
        <v>143.91</v>
      </c>
      <c r="H1657" t="n">
        <v>2.07</v>
      </c>
      <c r="I1657" t="n">
        <v>10</v>
      </c>
      <c r="J1657" t="n">
        <v>190.4</v>
      </c>
      <c r="K1657" t="n">
        <v>50.28</v>
      </c>
      <c r="L1657" t="n">
        <v>22.25</v>
      </c>
      <c r="M1657" t="n">
        <v>8</v>
      </c>
      <c r="N1657" t="n">
        <v>37.87</v>
      </c>
      <c r="O1657" t="n">
        <v>23716.33</v>
      </c>
      <c r="P1657" t="n">
        <v>268.07</v>
      </c>
      <c r="Q1657" t="n">
        <v>452.56</v>
      </c>
      <c r="R1657" t="n">
        <v>70.81</v>
      </c>
      <c r="S1657" t="n">
        <v>57.64</v>
      </c>
      <c r="T1657" t="n">
        <v>4492.92</v>
      </c>
      <c r="U1657" t="n">
        <v>0.8100000000000001</v>
      </c>
      <c r="V1657" t="n">
        <v>0.88</v>
      </c>
      <c r="W1657" t="n">
        <v>6.81</v>
      </c>
      <c r="X1657" t="n">
        <v>0.26</v>
      </c>
      <c r="Y1657" t="n">
        <v>1</v>
      </c>
      <c r="Z1657" t="n">
        <v>10</v>
      </c>
    </row>
    <row r="1658">
      <c r="A1658" t="n">
        <v>86</v>
      </c>
      <c r="B1658" t="n">
        <v>80</v>
      </c>
      <c r="C1658" t="inlineStr">
        <is>
          <t xml:space="preserve">CONCLUIDO	</t>
        </is>
      </c>
      <c r="D1658" t="n">
        <v>3.7562</v>
      </c>
      <c r="E1658" t="n">
        <v>26.62</v>
      </c>
      <c r="F1658" t="n">
        <v>23.98</v>
      </c>
      <c r="G1658" t="n">
        <v>143.85</v>
      </c>
      <c r="H1658" t="n">
        <v>2.09</v>
      </c>
      <c r="I1658" t="n">
        <v>10</v>
      </c>
      <c r="J1658" t="n">
        <v>190.78</v>
      </c>
      <c r="K1658" t="n">
        <v>50.28</v>
      </c>
      <c r="L1658" t="n">
        <v>22.5</v>
      </c>
      <c r="M1658" t="n">
        <v>8</v>
      </c>
      <c r="N1658" t="n">
        <v>38</v>
      </c>
      <c r="O1658" t="n">
        <v>23763.49</v>
      </c>
      <c r="P1658" t="n">
        <v>267.67</v>
      </c>
      <c r="Q1658" t="n">
        <v>452.57</v>
      </c>
      <c r="R1658" t="n">
        <v>70.56999999999999</v>
      </c>
      <c r="S1658" t="n">
        <v>57.64</v>
      </c>
      <c r="T1658" t="n">
        <v>4374.34</v>
      </c>
      <c r="U1658" t="n">
        <v>0.82</v>
      </c>
      <c r="V1658" t="n">
        <v>0.88</v>
      </c>
      <c r="W1658" t="n">
        <v>6.81</v>
      </c>
      <c r="X1658" t="n">
        <v>0.25</v>
      </c>
      <c r="Y1658" t="n">
        <v>1</v>
      </c>
      <c r="Z1658" t="n">
        <v>10</v>
      </c>
    </row>
    <row r="1659">
      <c r="A1659" t="n">
        <v>87</v>
      </c>
      <c r="B1659" t="n">
        <v>80</v>
      </c>
      <c r="C1659" t="inlineStr">
        <is>
          <t xml:space="preserve">CONCLUIDO	</t>
        </is>
      </c>
      <c r="D1659" t="n">
        <v>3.755</v>
      </c>
      <c r="E1659" t="n">
        <v>26.63</v>
      </c>
      <c r="F1659" t="n">
        <v>23.98</v>
      </c>
      <c r="G1659" t="n">
        <v>143.91</v>
      </c>
      <c r="H1659" t="n">
        <v>2.11</v>
      </c>
      <c r="I1659" t="n">
        <v>10</v>
      </c>
      <c r="J1659" t="n">
        <v>191.16</v>
      </c>
      <c r="K1659" t="n">
        <v>50.28</v>
      </c>
      <c r="L1659" t="n">
        <v>22.75</v>
      </c>
      <c r="M1659" t="n">
        <v>8</v>
      </c>
      <c r="N1659" t="n">
        <v>38.13</v>
      </c>
      <c r="O1659" t="n">
        <v>23810.71</v>
      </c>
      <c r="P1659" t="n">
        <v>267.43</v>
      </c>
      <c r="Q1659" t="n">
        <v>452.55</v>
      </c>
      <c r="R1659" t="n">
        <v>70.84999999999999</v>
      </c>
      <c r="S1659" t="n">
        <v>57.64</v>
      </c>
      <c r="T1659" t="n">
        <v>4514.07</v>
      </c>
      <c r="U1659" t="n">
        <v>0.8100000000000001</v>
      </c>
      <c r="V1659" t="n">
        <v>0.88</v>
      </c>
      <c r="W1659" t="n">
        <v>6.81</v>
      </c>
      <c r="X1659" t="n">
        <v>0.26</v>
      </c>
      <c r="Y1659" t="n">
        <v>1</v>
      </c>
      <c r="Z1659" t="n">
        <v>10</v>
      </c>
    </row>
    <row r="1660">
      <c r="A1660" t="n">
        <v>88</v>
      </c>
      <c r="B1660" t="n">
        <v>80</v>
      </c>
      <c r="C1660" t="inlineStr">
        <is>
          <t xml:space="preserve">CONCLUIDO	</t>
        </is>
      </c>
      <c r="D1660" t="n">
        <v>3.7555</v>
      </c>
      <c r="E1660" t="n">
        <v>26.63</v>
      </c>
      <c r="F1660" t="n">
        <v>23.98</v>
      </c>
      <c r="G1660" t="n">
        <v>143.89</v>
      </c>
      <c r="H1660" t="n">
        <v>2.13</v>
      </c>
      <c r="I1660" t="n">
        <v>10</v>
      </c>
      <c r="J1660" t="n">
        <v>191.55</v>
      </c>
      <c r="K1660" t="n">
        <v>50.28</v>
      </c>
      <c r="L1660" t="n">
        <v>23</v>
      </c>
      <c r="M1660" t="n">
        <v>8</v>
      </c>
      <c r="N1660" t="n">
        <v>38.27</v>
      </c>
      <c r="O1660" t="n">
        <v>23857.96</v>
      </c>
      <c r="P1660" t="n">
        <v>266.29</v>
      </c>
      <c r="Q1660" t="n">
        <v>452.55</v>
      </c>
      <c r="R1660" t="n">
        <v>70.61</v>
      </c>
      <c r="S1660" t="n">
        <v>57.64</v>
      </c>
      <c r="T1660" t="n">
        <v>4391.53</v>
      </c>
      <c r="U1660" t="n">
        <v>0.82</v>
      </c>
      <c r="V1660" t="n">
        <v>0.88</v>
      </c>
      <c r="W1660" t="n">
        <v>6.81</v>
      </c>
      <c r="X1660" t="n">
        <v>0.26</v>
      </c>
      <c r="Y1660" t="n">
        <v>1</v>
      </c>
      <c r="Z1660" t="n">
        <v>10</v>
      </c>
    </row>
    <row r="1661">
      <c r="A1661" t="n">
        <v>89</v>
      </c>
      <c r="B1661" t="n">
        <v>80</v>
      </c>
      <c r="C1661" t="inlineStr">
        <is>
          <t xml:space="preserve">CONCLUIDO	</t>
        </is>
      </c>
      <c r="D1661" t="n">
        <v>3.7556</v>
      </c>
      <c r="E1661" t="n">
        <v>26.63</v>
      </c>
      <c r="F1661" t="n">
        <v>23.98</v>
      </c>
      <c r="G1661" t="n">
        <v>143.88</v>
      </c>
      <c r="H1661" t="n">
        <v>2.15</v>
      </c>
      <c r="I1661" t="n">
        <v>10</v>
      </c>
      <c r="J1661" t="n">
        <v>191.93</v>
      </c>
      <c r="K1661" t="n">
        <v>50.28</v>
      </c>
      <c r="L1661" t="n">
        <v>23.25</v>
      </c>
      <c r="M1661" t="n">
        <v>8</v>
      </c>
      <c r="N1661" t="n">
        <v>38.4</v>
      </c>
      <c r="O1661" t="n">
        <v>23905.27</v>
      </c>
      <c r="P1661" t="n">
        <v>264.9</v>
      </c>
      <c r="Q1661" t="n">
        <v>452.55</v>
      </c>
      <c r="R1661" t="n">
        <v>70.59999999999999</v>
      </c>
      <c r="S1661" t="n">
        <v>57.64</v>
      </c>
      <c r="T1661" t="n">
        <v>4390.07</v>
      </c>
      <c r="U1661" t="n">
        <v>0.82</v>
      </c>
      <c r="V1661" t="n">
        <v>0.88</v>
      </c>
      <c r="W1661" t="n">
        <v>6.81</v>
      </c>
      <c r="X1661" t="n">
        <v>0.26</v>
      </c>
      <c r="Y1661" t="n">
        <v>1</v>
      </c>
      <c r="Z1661" t="n">
        <v>10</v>
      </c>
    </row>
    <row r="1662">
      <c r="A1662" t="n">
        <v>90</v>
      </c>
      <c r="B1662" t="n">
        <v>80</v>
      </c>
      <c r="C1662" t="inlineStr">
        <is>
          <t xml:space="preserve">CONCLUIDO	</t>
        </is>
      </c>
      <c r="D1662" t="n">
        <v>3.7558</v>
      </c>
      <c r="E1662" t="n">
        <v>26.63</v>
      </c>
      <c r="F1662" t="n">
        <v>23.98</v>
      </c>
      <c r="G1662" t="n">
        <v>143.87</v>
      </c>
      <c r="H1662" t="n">
        <v>2.17</v>
      </c>
      <c r="I1662" t="n">
        <v>10</v>
      </c>
      <c r="J1662" t="n">
        <v>192.31</v>
      </c>
      <c r="K1662" t="n">
        <v>50.28</v>
      </c>
      <c r="L1662" t="n">
        <v>23.5</v>
      </c>
      <c r="M1662" t="n">
        <v>8</v>
      </c>
      <c r="N1662" t="n">
        <v>38.53</v>
      </c>
      <c r="O1662" t="n">
        <v>23952.62</v>
      </c>
      <c r="P1662" t="n">
        <v>263.53</v>
      </c>
      <c r="Q1662" t="n">
        <v>452.58</v>
      </c>
      <c r="R1662" t="n">
        <v>70.67</v>
      </c>
      <c r="S1662" t="n">
        <v>57.64</v>
      </c>
      <c r="T1662" t="n">
        <v>4423.84</v>
      </c>
      <c r="U1662" t="n">
        <v>0.82</v>
      </c>
      <c r="V1662" t="n">
        <v>0.88</v>
      </c>
      <c r="W1662" t="n">
        <v>6.81</v>
      </c>
      <c r="X1662" t="n">
        <v>0.25</v>
      </c>
      <c r="Y1662" t="n">
        <v>1</v>
      </c>
      <c r="Z1662" t="n">
        <v>10</v>
      </c>
    </row>
    <row r="1663">
      <c r="A1663" t="n">
        <v>91</v>
      </c>
      <c r="B1663" t="n">
        <v>80</v>
      </c>
      <c r="C1663" t="inlineStr">
        <is>
          <t xml:space="preserve">CONCLUIDO	</t>
        </is>
      </c>
      <c r="D1663" t="n">
        <v>3.7639</v>
      </c>
      <c r="E1663" t="n">
        <v>26.57</v>
      </c>
      <c r="F1663" t="n">
        <v>23.95</v>
      </c>
      <c r="G1663" t="n">
        <v>159.69</v>
      </c>
      <c r="H1663" t="n">
        <v>2.19</v>
      </c>
      <c r="I1663" t="n">
        <v>9</v>
      </c>
      <c r="J1663" t="n">
        <v>192.7</v>
      </c>
      <c r="K1663" t="n">
        <v>50.28</v>
      </c>
      <c r="L1663" t="n">
        <v>23.75</v>
      </c>
      <c r="M1663" t="n">
        <v>7</v>
      </c>
      <c r="N1663" t="n">
        <v>38.67</v>
      </c>
      <c r="O1663" t="n">
        <v>24000.01</v>
      </c>
      <c r="P1663" t="n">
        <v>263.56</v>
      </c>
      <c r="Q1663" t="n">
        <v>452.55</v>
      </c>
      <c r="R1663" t="n">
        <v>69.81</v>
      </c>
      <c r="S1663" t="n">
        <v>57.64</v>
      </c>
      <c r="T1663" t="n">
        <v>3999.57</v>
      </c>
      <c r="U1663" t="n">
        <v>0.83</v>
      </c>
      <c r="V1663" t="n">
        <v>0.89</v>
      </c>
      <c r="W1663" t="n">
        <v>6.81</v>
      </c>
      <c r="X1663" t="n">
        <v>0.23</v>
      </c>
      <c r="Y1663" t="n">
        <v>1</v>
      </c>
      <c r="Z1663" t="n">
        <v>10</v>
      </c>
    </row>
    <row r="1664">
      <c r="A1664" t="n">
        <v>92</v>
      </c>
      <c r="B1664" t="n">
        <v>80</v>
      </c>
      <c r="C1664" t="inlineStr">
        <is>
          <t xml:space="preserve">CONCLUIDO	</t>
        </is>
      </c>
      <c r="D1664" t="n">
        <v>3.7643</v>
      </c>
      <c r="E1664" t="n">
        <v>26.57</v>
      </c>
      <c r="F1664" t="n">
        <v>23.95</v>
      </c>
      <c r="G1664" t="n">
        <v>159.67</v>
      </c>
      <c r="H1664" t="n">
        <v>2.21</v>
      </c>
      <c r="I1664" t="n">
        <v>9</v>
      </c>
      <c r="J1664" t="n">
        <v>193.08</v>
      </c>
      <c r="K1664" t="n">
        <v>50.28</v>
      </c>
      <c r="L1664" t="n">
        <v>24</v>
      </c>
      <c r="M1664" t="n">
        <v>7</v>
      </c>
      <c r="N1664" t="n">
        <v>38.8</v>
      </c>
      <c r="O1664" t="n">
        <v>24047.45</v>
      </c>
      <c r="P1664" t="n">
        <v>263.54</v>
      </c>
      <c r="Q1664" t="n">
        <v>452.56</v>
      </c>
      <c r="R1664" t="n">
        <v>69.69</v>
      </c>
      <c r="S1664" t="n">
        <v>57.64</v>
      </c>
      <c r="T1664" t="n">
        <v>3937.46</v>
      </c>
      <c r="U1664" t="n">
        <v>0.83</v>
      </c>
      <c r="V1664" t="n">
        <v>0.89</v>
      </c>
      <c r="W1664" t="n">
        <v>6.81</v>
      </c>
      <c r="X1664" t="n">
        <v>0.23</v>
      </c>
      <c r="Y1664" t="n">
        <v>1</v>
      </c>
      <c r="Z1664" t="n">
        <v>10</v>
      </c>
    </row>
    <row r="1665">
      <c r="A1665" t="n">
        <v>93</v>
      </c>
      <c r="B1665" t="n">
        <v>80</v>
      </c>
      <c r="C1665" t="inlineStr">
        <is>
          <t xml:space="preserve">CONCLUIDO	</t>
        </is>
      </c>
      <c r="D1665" t="n">
        <v>3.7639</v>
      </c>
      <c r="E1665" t="n">
        <v>26.57</v>
      </c>
      <c r="F1665" t="n">
        <v>23.95</v>
      </c>
      <c r="G1665" t="n">
        <v>159.69</v>
      </c>
      <c r="H1665" t="n">
        <v>2.22</v>
      </c>
      <c r="I1665" t="n">
        <v>9</v>
      </c>
      <c r="J1665" t="n">
        <v>193.47</v>
      </c>
      <c r="K1665" t="n">
        <v>50.28</v>
      </c>
      <c r="L1665" t="n">
        <v>24.25</v>
      </c>
      <c r="M1665" t="n">
        <v>7</v>
      </c>
      <c r="N1665" t="n">
        <v>38.94</v>
      </c>
      <c r="O1665" t="n">
        <v>24094.93</v>
      </c>
      <c r="P1665" t="n">
        <v>264.22</v>
      </c>
      <c r="Q1665" t="n">
        <v>452.56</v>
      </c>
      <c r="R1665" t="n">
        <v>69.78</v>
      </c>
      <c r="S1665" t="n">
        <v>57.64</v>
      </c>
      <c r="T1665" t="n">
        <v>3982.55</v>
      </c>
      <c r="U1665" t="n">
        <v>0.83</v>
      </c>
      <c r="V1665" t="n">
        <v>0.89</v>
      </c>
      <c r="W1665" t="n">
        <v>6.81</v>
      </c>
      <c r="X1665" t="n">
        <v>0.23</v>
      </c>
      <c r="Y1665" t="n">
        <v>1</v>
      </c>
      <c r="Z1665" t="n">
        <v>10</v>
      </c>
    </row>
    <row r="1666">
      <c r="A1666" t="n">
        <v>94</v>
      </c>
      <c r="B1666" t="n">
        <v>80</v>
      </c>
      <c r="C1666" t="inlineStr">
        <is>
          <t xml:space="preserve">CONCLUIDO	</t>
        </is>
      </c>
      <c r="D1666" t="n">
        <v>3.7651</v>
      </c>
      <c r="E1666" t="n">
        <v>26.56</v>
      </c>
      <c r="F1666" t="n">
        <v>23.95</v>
      </c>
      <c r="G1666" t="n">
        <v>159.64</v>
      </c>
      <c r="H1666" t="n">
        <v>2.24</v>
      </c>
      <c r="I1666" t="n">
        <v>9</v>
      </c>
      <c r="J1666" t="n">
        <v>193.85</v>
      </c>
      <c r="K1666" t="n">
        <v>50.28</v>
      </c>
      <c r="L1666" t="n">
        <v>24.5</v>
      </c>
      <c r="M1666" t="n">
        <v>7</v>
      </c>
      <c r="N1666" t="n">
        <v>39.07</v>
      </c>
      <c r="O1666" t="n">
        <v>24142.46</v>
      </c>
      <c r="P1666" t="n">
        <v>264.62</v>
      </c>
      <c r="Q1666" t="n">
        <v>452.58</v>
      </c>
      <c r="R1666" t="n">
        <v>69.63</v>
      </c>
      <c r="S1666" t="n">
        <v>57.64</v>
      </c>
      <c r="T1666" t="n">
        <v>3908</v>
      </c>
      <c r="U1666" t="n">
        <v>0.83</v>
      </c>
      <c r="V1666" t="n">
        <v>0.89</v>
      </c>
      <c r="W1666" t="n">
        <v>6.81</v>
      </c>
      <c r="X1666" t="n">
        <v>0.22</v>
      </c>
      <c r="Y1666" t="n">
        <v>1</v>
      </c>
      <c r="Z1666" t="n">
        <v>10</v>
      </c>
    </row>
    <row r="1667">
      <c r="A1667" t="n">
        <v>95</v>
      </c>
      <c r="B1667" t="n">
        <v>80</v>
      </c>
      <c r="C1667" t="inlineStr">
        <is>
          <t xml:space="preserve">CONCLUIDO	</t>
        </is>
      </c>
      <c r="D1667" t="n">
        <v>3.7652</v>
      </c>
      <c r="E1667" t="n">
        <v>26.56</v>
      </c>
      <c r="F1667" t="n">
        <v>23.94</v>
      </c>
      <c r="G1667" t="n">
        <v>159.63</v>
      </c>
      <c r="H1667" t="n">
        <v>2.26</v>
      </c>
      <c r="I1667" t="n">
        <v>9</v>
      </c>
      <c r="J1667" t="n">
        <v>194.24</v>
      </c>
      <c r="K1667" t="n">
        <v>50.28</v>
      </c>
      <c r="L1667" t="n">
        <v>24.75</v>
      </c>
      <c r="M1667" t="n">
        <v>7</v>
      </c>
      <c r="N1667" t="n">
        <v>39.21</v>
      </c>
      <c r="O1667" t="n">
        <v>24190.04</v>
      </c>
      <c r="P1667" t="n">
        <v>264.34</v>
      </c>
      <c r="Q1667" t="n">
        <v>452.57</v>
      </c>
      <c r="R1667" t="n">
        <v>69.5</v>
      </c>
      <c r="S1667" t="n">
        <v>57.64</v>
      </c>
      <c r="T1667" t="n">
        <v>3842.7</v>
      </c>
      <c r="U1667" t="n">
        <v>0.83</v>
      </c>
      <c r="V1667" t="n">
        <v>0.89</v>
      </c>
      <c r="W1667" t="n">
        <v>6.81</v>
      </c>
      <c r="X1667" t="n">
        <v>0.22</v>
      </c>
      <c r="Y1667" t="n">
        <v>1</v>
      </c>
      <c r="Z1667" t="n">
        <v>10</v>
      </c>
    </row>
    <row r="1668">
      <c r="A1668" t="n">
        <v>96</v>
      </c>
      <c r="B1668" t="n">
        <v>80</v>
      </c>
      <c r="C1668" t="inlineStr">
        <is>
          <t xml:space="preserve">CONCLUIDO	</t>
        </is>
      </c>
      <c r="D1668" t="n">
        <v>3.7636</v>
      </c>
      <c r="E1668" t="n">
        <v>26.57</v>
      </c>
      <c r="F1668" t="n">
        <v>23.96</v>
      </c>
      <c r="G1668" t="n">
        <v>159.7</v>
      </c>
      <c r="H1668" t="n">
        <v>2.28</v>
      </c>
      <c r="I1668" t="n">
        <v>9</v>
      </c>
      <c r="J1668" t="n">
        <v>194.62</v>
      </c>
      <c r="K1668" t="n">
        <v>50.28</v>
      </c>
      <c r="L1668" t="n">
        <v>25</v>
      </c>
      <c r="M1668" t="n">
        <v>7</v>
      </c>
      <c r="N1668" t="n">
        <v>39.34</v>
      </c>
      <c r="O1668" t="n">
        <v>24237.67</v>
      </c>
      <c r="P1668" t="n">
        <v>264.17</v>
      </c>
      <c r="Q1668" t="n">
        <v>452.6</v>
      </c>
      <c r="R1668" t="n">
        <v>69.98999999999999</v>
      </c>
      <c r="S1668" t="n">
        <v>57.64</v>
      </c>
      <c r="T1668" t="n">
        <v>4086.98</v>
      </c>
      <c r="U1668" t="n">
        <v>0.82</v>
      </c>
      <c r="V1668" t="n">
        <v>0.89</v>
      </c>
      <c r="W1668" t="n">
        <v>6.81</v>
      </c>
      <c r="X1668" t="n">
        <v>0.23</v>
      </c>
      <c r="Y1668" t="n">
        <v>1</v>
      </c>
      <c r="Z1668" t="n">
        <v>10</v>
      </c>
    </row>
    <row r="1669">
      <c r="A1669" t="n">
        <v>97</v>
      </c>
      <c r="B1669" t="n">
        <v>80</v>
      </c>
      <c r="C1669" t="inlineStr">
        <is>
          <t xml:space="preserve">CONCLUIDO	</t>
        </is>
      </c>
      <c r="D1669" t="n">
        <v>3.7638</v>
      </c>
      <c r="E1669" t="n">
        <v>26.57</v>
      </c>
      <c r="F1669" t="n">
        <v>23.95</v>
      </c>
      <c r="G1669" t="n">
        <v>159.7</v>
      </c>
      <c r="H1669" t="n">
        <v>2.3</v>
      </c>
      <c r="I1669" t="n">
        <v>9</v>
      </c>
      <c r="J1669" t="n">
        <v>195.01</v>
      </c>
      <c r="K1669" t="n">
        <v>50.28</v>
      </c>
      <c r="L1669" t="n">
        <v>25.25</v>
      </c>
      <c r="M1669" t="n">
        <v>7</v>
      </c>
      <c r="N1669" t="n">
        <v>39.48</v>
      </c>
      <c r="O1669" t="n">
        <v>24285.33</v>
      </c>
      <c r="P1669" t="n">
        <v>263.94</v>
      </c>
      <c r="Q1669" t="n">
        <v>452.57</v>
      </c>
      <c r="R1669" t="n">
        <v>69.92</v>
      </c>
      <c r="S1669" t="n">
        <v>57.64</v>
      </c>
      <c r="T1669" t="n">
        <v>4053.41</v>
      </c>
      <c r="U1669" t="n">
        <v>0.82</v>
      </c>
      <c r="V1669" t="n">
        <v>0.89</v>
      </c>
      <c r="W1669" t="n">
        <v>6.81</v>
      </c>
      <c r="X1669" t="n">
        <v>0.23</v>
      </c>
      <c r="Y1669" t="n">
        <v>1</v>
      </c>
      <c r="Z1669" t="n">
        <v>10</v>
      </c>
    </row>
    <row r="1670">
      <c r="A1670" t="n">
        <v>98</v>
      </c>
      <c r="B1670" t="n">
        <v>80</v>
      </c>
      <c r="C1670" t="inlineStr">
        <is>
          <t xml:space="preserve">CONCLUIDO	</t>
        </is>
      </c>
      <c r="D1670" t="n">
        <v>3.7641</v>
      </c>
      <c r="E1670" t="n">
        <v>26.57</v>
      </c>
      <c r="F1670" t="n">
        <v>23.95</v>
      </c>
      <c r="G1670" t="n">
        <v>159.68</v>
      </c>
      <c r="H1670" t="n">
        <v>2.32</v>
      </c>
      <c r="I1670" t="n">
        <v>9</v>
      </c>
      <c r="J1670" t="n">
        <v>195.4</v>
      </c>
      <c r="K1670" t="n">
        <v>50.28</v>
      </c>
      <c r="L1670" t="n">
        <v>25.5</v>
      </c>
      <c r="M1670" t="n">
        <v>7</v>
      </c>
      <c r="N1670" t="n">
        <v>39.62</v>
      </c>
      <c r="O1670" t="n">
        <v>24333.05</v>
      </c>
      <c r="P1670" t="n">
        <v>263.24</v>
      </c>
      <c r="Q1670" t="n">
        <v>452.59</v>
      </c>
      <c r="R1670" t="n">
        <v>69.73999999999999</v>
      </c>
      <c r="S1670" t="n">
        <v>57.64</v>
      </c>
      <c r="T1670" t="n">
        <v>3963.04</v>
      </c>
      <c r="U1670" t="n">
        <v>0.83</v>
      </c>
      <c r="V1670" t="n">
        <v>0.89</v>
      </c>
      <c r="W1670" t="n">
        <v>6.81</v>
      </c>
      <c r="X1670" t="n">
        <v>0.23</v>
      </c>
      <c r="Y1670" t="n">
        <v>1</v>
      </c>
      <c r="Z1670" t="n">
        <v>10</v>
      </c>
    </row>
    <row r="1671">
      <c r="A1671" t="n">
        <v>99</v>
      </c>
      <c r="B1671" t="n">
        <v>80</v>
      </c>
      <c r="C1671" t="inlineStr">
        <is>
          <t xml:space="preserve">CONCLUIDO	</t>
        </is>
      </c>
      <c r="D1671" t="n">
        <v>3.7632</v>
      </c>
      <c r="E1671" t="n">
        <v>26.57</v>
      </c>
      <c r="F1671" t="n">
        <v>23.96</v>
      </c>
      <c r="G1671" t="n">
        <v>159.72</v>
      </c>
      <c r="H1671" t="n">
        <v>2.33</v>
      </c>
      <c r="I1671" t="n">
        <v>9</v>
      </c>
      <c r="J1671" t="n">
        <v>195.78</v>
      </c>
      <c r="K1671" t="n">
        <v>50.28</v>
      </c>
      <c r="L1671" t="n">
        <v>25.75</v>
      </c>
      <c r="M1671" t="n">
        <v>7</v>
      </c>
      <c r="N1671" t="n">
        <v>39.75</v>
      </c>
      <c r="O1671" t="n">
        <v>24380.81</v>
      </c>
      <c r="P1671" t="n">
        <v>262.11</v>
      </c>
      <c r="Q1671" t="n">
        <v>452.6</v>
      </c>
      <c r="R1671" t="n">
        <v>69.91</v>
      </c>
      <c r="S1671" t="n">
        <v>57.64</v>
      </c>
      <c r="T1671" t="n">
        <v>4046.49</v>
      </c>
      <c r="U1671" t="n">
        <v>0.82</v>
      </c>
      <c r="V1671" t="n">
        <v>0.88</v>
      </c>
      <c r="W1671" t="n">
        <v>6.81</v>
      </c>
      <c r="X1671" t="n">
        <v>0.23</v>
      </c>
      <c r="Y1671" t="n">
        <v>1</v>
      </c>
      <c r="Z1671" t="n">
        <v>10</v>
      </c>
    </row>
    <row r="1672">
      <c r="A1672" t="n">
        <v>100</v>
      </c>
      <c r="B1672" t="n">
        <v>80</v>
      </c>
      <c r="C1672" t="inlineStr">
        <is>
          <t xml:space="preserve">CONCLUIDO	</t>
        </is>
      </c>
      <c r="D1672" t="n">
        <v>3.7635</v>
      </c>
      <c r="E1672" t="n">
        <v>26.57</v>
      </c>
      <c r="F1672" t="n">
        <v>23.96</v>
      </c>
      <c r="G1672" t="n">
        <v>159.71</v>
      </c>
      <c r="H1672" t="n">
        <v>2.35</v>
      </c>
      <c r="I1672" t="n">
        <v>9</v>
      </c>
      <c r="J1672" t="n">
        <v>196.17</v>
      </c>
      <c r="K1672" t="n">
        <v>50.28</v>
      </c>
      <c r="L1672" t="n">
        <v>26</v>
      </c>
      <c r="M1672" t="n">
        <v>7</v>
      </c>
      <c r="N1672" t="n">
        <v>39.89</v>
      </c>
      <c r="O1672" t="n">
        <v>24428.62</v>
      </c>
      <c r="P1672" t="n">
        <v>261.76</v>
      </c>
      <c r="Q1672" t="n">
        <v>452.61</v>
      </c>
      <c r="R1672" t="n">
        <v>69.98999999999999</v>
      </c>
      <c r="S1672" t="n">
        <v>57.64</v>
      </c>
      <c r="T1672" t="n">
        <v>4086.43</v>
      </c>
      <c r="U1672" t="n">
        <v>0.82</v>
      </c>
      <c r="V1672" t="n">
        <v>0.89</v>
      </c>
      <c r="W1672" t="n">
        <v>6.81</v>
      </c>
      <c r="X1672" t="n">
        <v>0.23</v>
      </c>
      <c r="Y1672" t="n">
        <v>1</v>
      </c>
      <c r="Z1672" t="n">
        <v>10</v>
      </c>
    </row>
    <row r="1673">
      <c r="A1673" t="n">
        <v>101</v>
      </c>
      <c r="B1673" t="n">
        <v>80</v>
      </c>
      <c r="C1673" t="inlineStr">
        <is>
          <t xml:space="preserve">CONCLUIDO	</t>
        </is>
      </c>
      <c r="D1673" t="n">
        <v>3.7624</v>
      </c>
      <c r="E1673" t="n">
        <v>26.58</v>
      </c>
      <c r="F1673" t="n">
        <v>23.96</v>
      </c>
      <c r="G1673" t="n">
        <v>159.76</v>
      </c>
      <c r="H1673" t="n">
        <v>2.37</v>
      </c>
      <c r="I1673" t="n">
        <v>9</v>
      </c>
      <c r="J1673" t="n">
        <v>196.56</v>
      </c>
      <c r="K1673" t="n">
        <v>50.28</v>
      </c>
      <c r="L1673" t="n">
        <v>26.25</v>
      </c>
      <c r="M1673" t="n">
        <v>7</v>
      </c>
      <c r="N1673" t="n">
        <v>40.03</v>
      </c>
      <c r="O1673" t="n">
        <v>24476.48</v>
      </c>
      <c r="P1673" t="n">
        <v>261.27</v>
      </c>
      <c r="Q1673" t="n">
        <v>452.6</v>
      </c>
      <c r="R1673" t="n">
        <v>70.14</v>
      </c>
      <c r="S1673" t="n">
        <v>57.64</v>
      </c>
      <c r="T1673" t="n">
        <v>4165.13</v>
      </c>
      <c r="U1673" t="n">
        <v>0.82</v>
      </c>
      <c r="V1673" t="n">
        <v>0.88</v>
      </c>
      <c r="W1673" t="n">
        <v>6.81</v>
      </c>
      <c r="X1673" t="n">
        <v>0.24</v>
      </c>
      <c r="Y1673" t="n">
        <v>1</v>
      </c>
      <c r="Z1673" t="n">
        <v>10</v>
      </c>
    </row>
    <row r="1674">
      <c r="A1674" t="n">
        <v>102</v>
      </c>
      <c r="B1674" t="n">
        <v>80</v>
      </c>
      <c r="C1674" t="inlineStr">
        <is>
          <t xml:space="preserve">CONCLUIDO	</t>
        </is>
      </c>
      <c r="D1674" t="n">
        <v>3.7631</v>
      </c>
      <c r="E1674" t="n">
        <v>26.57</v>
      </c>
      <c r="F1674" t="n">
        <v>23.96</v>
      </c>
      <c r="G1674" t="n">
        <v>159.73</v>
      </c>
      <c r="H1674" t="n">
        <v>2.39</v>
      </c>
      <c r="I1674" t="n">
        <v>9</v>
      </c>
      <c r="J1674" t="n">
        <v>196.95</v>
      </c>
      <c r="K1674" t="n">
        <v>50.28</v>
      </c>
      <c r="L1674" t="n">
        <v>26.5</v>
      </c>
      <c r="M1674" t="n">
        <v>7</v>
      </c>
      <c r="N1674" t="n">
        <v>40.17</v>
      </c>
      <c r="O1674" t="n">
        <v>24524.38</v>
      </c>
      <c r="P1674" t="n">
        <v>260.28</v>
      </c>
      <c r="Q1674" t="n">
        <v>452.57</v>
      </c>
      <c r="R1674" t="n">
        <v>70</v>
      </c>
      <c r="S1674" t="n">
        <v>57.64</v>
      </c>
      <c r="T1674" t="n">
        <v>4093.33</v>
      </c>
      <c r="U1674" t="n">
        <v>0.82</v>
      </c>
      <c r="V1674" t="n">
        <v>0.88</v>
      </c>
      <c r="W1674" t="n">
        <v>6.81</v>
      </c>
      <c r="X1674" t="n">
        <v>0.24</v>
      </c>
      <c r="Y1674" t="n">
        <v>1</v>
      </c>
      <c r="Z1674" t="n">
        <v>10</v>
      </c>
    </row>
    <row r="1675">
      <c r="A1675" t="n">
        <v>103</v>
      </c>
      <c r="B1675" t="n">
        <v>80</v>
      </c>
      <c r="C1675" t="inlineStr">
        <is>
          <t xml:space="preserve">CONCLUIDO	</t>
        </is>
      </c>
      <c r="D1675" t="n">
        <v>3.7728</v>
      </c>
      <c r="E1675" t="n">
        <v>26.51</v>
      </c>
      <c r="F1675" t="n">
        <v>23.92</v>
      </c>
      <c r="G1675" t="n">
        <v>179.43</v>
      </c>
      <c r="H1675" t="n">
        <v>2.41</v>
      </c>
      <c r="I1675" t="n">
        <v>8</v>
      </c>
      <c r="J1675" t="n">
        <v>197.34</v>
      </c>
      <c r="K1675" t="n">
        <v>50.28</v>
      </c>
      <c r="L1675" t="n">
        <v>26.75</v>
      </c>
      <c r="M1675" t="n">
        <v>6</v>
      </c>
      <c r="N1675" t="n">
        <v>40.31</v>
      </c>
      <c r="O1675" t="n">
        <v>24572.33</v>
      </c>
      <c r="P1675" t="n">
        <v>259.46</v>
      </c>
      <c r="Q1675" t="n">
        <v>452.59</v>
      </c>
      <c r="R1675" t="n">
        <v>68.75</v>
      </c>
      <c r="S1675" t="n">
        <v>57.64</v>
      </c>
      <c r="T1675" t="n">
        <v>3471.44</v>
      </c>
      <c r="U1675" t="n">
        <v>0.84</v>
      </c>
      <c r="V1675" t="n">
        <v>0.89</v>
      </c>
      <c r="W1675" t="n">
        <v>6.81</v>
      </c>
      <c r="X1675" t="n">
        <v>0.2</v>
      </c>
      <c r="Y1675" t="n">
        <v>1</v>
      </c>
      <c r="Z1675" t="n">
        <v>10</v>
      </c>
    </row>
    <row r="1676">
      <c r="A1676" t="n">
        <v>104</v>
      </c>
      <c r="B1676" t="n">
        <v>80</v>
      </c>
      <c r="C1676" t="inlineStr">
        <is>
          <t xml:space="preserve">CONCLUIDO	</t>
        </is>
      </c>
      <c r="D1676" t="n">
        <v>3.7734</v>
      </c>
      <c r="E1676" t="n">
        <v>26.5</v>
      </c>
      <c r="F1676" t="n">
        <v>23.92</v>
      </c>
      <c r="G1676" t="n">
        <v>179.39</v>
      </c>
      <c r="H1676" t="n">
        <v>2.42</v>
      </c>
      <c r="I1676" t="n">
        <v>8</v>
      </c>
      <c r="J1676" t="n">
        <v>197.73</v>
      </c>
      <c r="K1676" t="n">
        <v>50.28</v>
      </c>
      <c r="L1676" t="n">
        <v>27</v>
      </c>
      <c r="M1676" t="n">
        <v>6</v>
      </c>
      <c r="N1676" t="n">
        <v>40.45</v>
      </c>
      <c r="O1676" t="n">
        <v>24620.33</v>
      </c>
      <c r="P1676" t="n">
        <v>259.55</v>
      </c>
      <c r="Q1676" t="n">
        <v>452.56</v>
      </c>
      <c r="R1676" t="n">
        <v>68.75</v>
      </c>
      <c r="S1676" t="n">
        <v>57.64</v>
      </c>
      <c r="T1676" t="n">
        <v>3474.95</v>
      </c>
      <c r="U1676" t="n">
        <v>0.84</v>
      </c>
      <c r="V1676" t="n">
        <v>0.89</v>
      </c>
      <c r="W1676" t="n">
        <v>6.81</v>
      </c>
      <c r="X1676" t="n">
        <v>0.2</v>
      </c>
      <c r="Y1676" t="n">
        <v>1</v>
      </c>
      <c r="Z1676" t="n">
        <v>10</v>
      </c>
    </row>
    <row r="1677">
      <c r="A1677" t="n">
        <v>105</v>
      </c>
      <c r="B1677" t="n">
        <v>80</v>
      </c>
      <c r="C1677" t="inlineStr">
        <is>
          <t xml:space="preserve">CONCLUIDO	</t>
        </is>
      </c>
      <c r="D1677" t="n">
        <v>3.7746</v>
      </c>
      <c r="E1677" t="n">
        <v>26.49</v>
      </c>
      <c r="F1677" t="n">
        <v>23.91</v>
      </c>
      <c r="G1677" t="n">
        <v>179.33</v>
      </c>
      <c r="H1677" t="n">
        <v>2.44</v>
      </c>
      <c r="I1677" t="n">
        <v>8</v>
      </c>
      <c r="J1677" t="n">
        <v>198.12</v>
      </c>
      <c r="K1677" t="n">
        <v>50.28</v>
      </c>
      <c r="L1677" t="n">
        <v>27.25</v>
      </c>
      <c r="M1677" t="n">
        <v>6</v>
      </c>
      <c r="N1677" t="n">
        <v>40.59</v>
      </c>
      <c r="O1677" t="n">
        <v>24668.37</v>
      </c>
      <c r="P1677" t="n">
        <v>259.47</v>
      </c>
      <c r="Q1677" t="n">
        <v>452.57</v>
      </c>
      <c r="R1677" t="n">
        <v>68.41</v>
      </c>
      <c r="S1677" t="n">
        <v>57.64</v>
      </c>
      <c r="T1677" t="n">
        <v>3302.34</v>
      </c>
      <c r="U1677" t="n">
        <v>0.84</v>
      </c>
      <c r="V1677" t="n">
        <v>0.89</v>
      </c>
      <c r="W1677" t="n">
        <v>6.81</v>
      </c>
      <c r="X1677" t="n">
        <v>0.19</v>
      </c>
      <c r="Y1677" t="n">
        <v>1</v>
      </c>
      <c r="Z1677" t="n">
        <v>10</v>
      </c>
    </row>
    <row r="1678">
      <c r="A1678" t="n">
        <v>106</v>
      </c>
      <c r="B1678" t="n">
        <v>80</v>
      </c>
      <c r="C1678" t="inlineStr">
        <is>
          <t xml:space="preserve">CONCLUIDO	</t>
        </is>
      </c>
      <c r="D1678" t="n">
        <v>3.7727</v>
      </c>
      <c r="E1678" t="n">
        <v>26.51</v>
      </c>
      <c r="F1678" t="n">
        <v>23.92</v>
      </c>
      <c r="G1678" t="n">
        <v>179.43</v>
      </c>
      <c r="H1678" t="n">
        <v>2.46</v>
      </c>
      <c r="I1678" t="n">
        <v>8</v>
      </c>
      <c r="J1678" t="n">
        <v>198.51</v>
      </c>
      <c r="K1678" t="n">
        <v>50.28</v>
      </c>
      <c r="L1678" t="n">
        <v>27.5</v>
      </c>
      <c r="M1678" t="n">
        <v>6</v>
      </c>
      <c r="N1678" t="n">
        <v>40.73</v>
      </c>
      <c r="O1678" t="n">
        <v>24716.47</v>
      </c>
      <c r="P1678" t="n">
        <v>259.66</v>
      </c>
      <c r="Q1678" t="n">
        <v>452.55</v>
      </c>
      <c r="R1678" t="n">
        <v>68.89</v>
      </c>
      <c r="S1678" t="n">
        <v>57.64</v>
      </c>
      <c r="T1678" t="n">
        <v>3541.72</v>
      </c>
      <c r="U1678" t="n">
        <v>0.84</v>
      </c>
      <c r="V1678" t="n">
        <v>0.89</v>
      </c>
      <c r="W1678" t="n">
        <v>6.81</v>
      </c>
      <c r="X1678" t="n">
        <v>0.2</v>
      </c>
      <c r="Y1678" t="n">
        <v>1</v>
      </c>
      <c r="Z1678" t="n">
        <v>10</v>
      </c>
    </row>
    <row r="1679">
      <c r="A1679" t="n">
        <v>107</v>
      </c>
      <c r="B1679" t="n">
        <v>80</v>
      </c>
      <c r="C1679" t="inlineStr">
        <is>
          <t xml:space="preserve">CONCLUIDO	</t>
        </is>
      </c>
      <c r="D1679" t="n">
        <v>3.7745</v>
      </c>
      <c r="E1679" t="n">
        <v>26.49</v>
      </c>
      <c r="F1679" t="n">
        <v>23.91</v>
      </c>
      <c r="G1679" t="n">
        <v>179.33</v>
      </c>
      <c r="H1679" t="n">
        <v>2.48</v>
      </c>
      <c r="I1679" t="n">
        <v>8</v>
      </c>
      <c r="J1679" t="n">
        <v>198.9</v>
      </c>
      <c r="K1679" t="n">
        <v>50.28</v>
      </c>
      <c r="L1679" t="n">
        <v>27.75</v>
      </c>
      <c r="M1679" t="n">
        <v>6</v>
      </c>
      <c r="N1679" t="n">
        <v>40.87</v>
      </c>
      <c r="O1679" t="n">
        <v>24764.61</v>
      </c>
      <c r="P1679" t="n">
        <v>259.2</v>
      </c>
      <c r="Q1679" t="n">
        <v>452.56</v>
      </c>
      <c r="R1679" t="n">
        <v>68.41</v>
      </c>
      <c r="S1679" t="n">
        <v>57.64</v>
      </c>
      <c r="T1679" t="n">
        <v>3304.73</v>
      </c>
      <c r="U1679" t="n">
        <v>0.84</v>
      </c>
      <c r="V1679" t="n">
        <v>0.89</v>
      </c>
      <c r="W1679" t="n">
        <v>6.81</v>
      </c>
      <c r="X1679" t="n">
        <v>0.19</v>
      </c>
      <c r="Y1679" t="n">
        <v>1</v>
      </c>
      <c r="Z1679" t="n">
        <v>10</v>
      </c>
    </row>
    <row r="1680">
      <c r="A1680" t="n">
        <v>108</v>
      </c>
      <c r="B1680" t="n">
        <v>80</v>
      </c>
      <c r="C1680" t="inlineStr">
        <is>
          <t xml:space="preserve">CONCLUIDO	</t>
        </is>
      </c>
      <c r="D1680" t="n">
        <v>3.7738</v>
      </c>
      <c r="E1680" t="n">
        <v>26.5</v>
      </c>
      <c r="F1680" t="n">
        <v>23.92</v>
      </c>
      <c r="G1680" t="n">
        <v>179.37</v>
      </c>
      <c r="H1680" t="n">
        <v>2.49</v>
      </c>
      <c r="I1680" t="n">
        <v>8</v>
      </c>
      <c r="J1680" t="n">
        <v>199.29</v>
      </c>
      <c r="K1680" t="n">
        <v>50.28</v>
      </c>
      <c r="L1680" t="n">
        <v>28</v>
      </c>
      <c r="M1680" t="n">
        <v>6</v>
      </c>
      <c r="N1680" t="n">
        <v>41.01</v>
      </c>
      <c r="O1680" t="n">
        <v>24812.8</v>
      </c>
      <c r="P1680" t="n">
        <v>259.12</v>
      </c>
      <c r="Q1680" t="n">
        <v>452.56</v>
      </c>
      <c r="R1680" t="n">
        <v>68.58</v>
      </c>
      <c r="S1680" t="n">
        <v>57.64</v>
      </c>
      <c r="T1680" t="n">
        <v>3385.83</v>
      </c>
      <c r="U1680" t="n">
        <v>0.84</v>
      </c>
      <c r="V1680" t="n">
        <v>0.89</v>
      </c>
      <c r="W1680" t="n">
        <v>6.81</v>
      </c>
      <c r="X1680" t="n">
        <v>0.19</v>
      </c>
      <c r="Y1680" t="n">
        <v>1</v>
      </c>
      <c r="Z1680" t="n">
        <v>10</v>
      </c>
    </row>
    <row r="1681">
      <c r="A1681" t="n">
        <v>109</v>
      </c>
      <c r="B1681" t="n">
        <v>80</v>
      </c>
      <c r="C1681" t="inlineStr">
        <is>
          <t xml:space="preserve">CONCLUIDO	</t>
        </is>
      </c>
      <c r="D1681" t="n">
        <v>3.773</v>
      </c>
      <c r="E1681" t="n">
        <v>26.5</v>
      </c>
      <c r="F1681" t="n">
        <v>23.92</v>
      </c>
      <c r="G1681" t="n">
        <v>179.42</v>
      </c>
      <c r="H1681" t="n">
        <v>2.51</v>
      </c>
      <c r="I1681" t="n">
        <v>8</v>
      </c>
      <c r="J1681" t="n">
        <v>199.68</v>
      </c>
      <c r="K1681" t="n">
        <v>50.28</v>
      </c>
      <c r="L1681" t="n">
        <v>28.25</v>
      </c>
      <c r="M1681" t="n">
        <v>6</v>
      </c>
      <c r="N1681" t="n">
        <v>41.15</v>
      </c>
      <c r="O1681" t="n">
        <v>24861.03</v>
      </c>
      <c r="P1681" t="n">
        <v>259.04</v>
      </c>
      <c r="Q1681" t="n">
        <v>452.55</v>
      </c>
      <c r="R1681" t="n">
        <v>68.83</v>
      </c>
      <c r="S1681" t="n">
        <v>57.64</v>
      </c>
      <c r="T1681" t="n">
        <v>3513.15</v>
      </c>
      <c r="U1681" t="n">
        <v>0.84</v>
      </c>
      <c r="V1681" t="n">
        <v>0.89</v>
      </c>
      <c r="W1681" t="n">
        <v>6.81</v>
      </c>
      <c r="X1681" t="n">
        <v>0.2</v>
      </c>
      <c r="Y1681" t="n">
        <v>1</v>
      </c>
      <c r="Z1681" t="n">
        <v>10</v>
      </c>
    </row>
    <row r="1682">
      <c r="A1682" t="n">
        <v>110</v>
      </c>
      <c r="B1682" t="n">
        <v>80</v>
      </c>
      <c r="C1682" t="inlineStr">
        <is>
          <t xml:space="preserve">CONCLUIDO	</t>
        </is>
      </c>
      <c r="D1682" t="n">
        <v>3.7727</v>
      </c>
      <c r="E1682" t="n">
        <v>26.51</v>
      </c>
      <c r="F1682" t="n">
        <v>23.92</v>
      </c>
      <c r="G1682" t="n">
        <v>179.43</v>
      </c>
      <c r="H1682" t="n">
        <v>2.53</v>
      </c>
      <c r="I1682" t="n">
        <v>8</v>
      </c>
      <c r="J1682" t="n">
        <v>200.07</v>
      </c>
      <c r="K1682" t="n">
        <v>50.28</v>
      </c>
      <c r="L1682" t="n">
        <v>28.5</v>
      </c>
      <c r="M1682" t="n">
        <v>6</v>
      </c>
      <c r="N1682" t="n">
        <v>41.29</v>
      </c>
      <c r="O1682" t="n">
        <v>24909.32</v>
      </c>
      <c r="P1682" t="n">
        <v>258.69</v>
      </c>
      <c r="Q1682" t="n">
        <v>452.56</v>
      </c>
      <c r="R1682" t="n">
        <v>68.75</v>
      </c>
      <c r="S1682" t="n">
        <v>57.64</v>
      </c>
      <c r="T1682" t="n">
        <v>3470.65</v>
      </c>
      <c r="U1682" t="n">
        <v>0.84</v>
      </c>
      <c r="V1682" t="n">
        <v>0.89</v>
      </c>
      <c r="W1682" t="n">
        <v>6.81</v>
      </c>
      <c r="X1682" t="n">
        <v>0.2</v>
      </c>
      <c r="Y1682" t="n">
        <v>1</v>
      </c>
      <c r="Z1682" t="n">
        <v>10</v>
      </c>
    </row>
    <row r="1683">
      <c r="A1683" t="n">
        <v>111</v>
      </c>
      <c r="B1683" t="n">
        <v>80</v>
      </c>
      <c r="C1683" t="inlineStr">
        <is>
          <t xml:space="preserve">CONCLUIDO	</t>
        </is>
      </c>
      <c r="D1683" t="n">
        <v>3.7729</v>
      </c>
      <c r="E1683" t="n">
        <v>26.5</v>
      </c>
      <c r="F1683" t="n">
        <v>23.92</v>
      </c>
      <c r="G1683" t="n">
        <v>179.42</v>
      </c>
      <c r="H1683" t="n">
        <v>2.55</v>
      </c>
      <c r="I1683" t="n">
        <v>8</v>
      </c>
      <c r="J1683" t="n">
        <v>200.46</v>
      </c>
      <c r="K1683" t="n">
        <v>50.28</v>
      </c>
      <c r="L1683" t="n">
        <v>28.75</v>
      </c>
      <c r="M1683" t="n">
        <v>6</v>
      </c>
      <c r="N1683" t="n">
        <v>41.43</v>
      </c>
      <c r="O1683" t="n">
        <v>24957.65</v>
      </c>
      <c r="P1683" t="n">
        <v>257.55</v>
      </c>
      <c r="Q1683" t="n">
        <v>452.56</v>
      </c>
      <c r="R1683" t="n">
        <v>68.76000000000001</v>
      </c>
      <c r="S1683" t="n">
        <v>57.64</v>
      </c>
      <c r="T1683" t="n">
        <v>3477.06</v>
      </c>
      <c r="U1683" t="n">
        <v>0.84</v>
      </c>
      <c r="V1683" t="n">
        <v>0.89</v>
      </c>
      <c r="W1683" t="n">
        <v>6.81</v>
      </c>
      <c r="X1683" t="n">
        <v>0.2</v>
      </c>
      <c r="Y1683" t="n">
        <v>1</v>
      </c>
      <c r="Z1683" t="n">
        <v>10</v>
      </c>
    </row>
    <row r="1684">
      <c r="A1684" t="n">
        <v>112</v>
      </c>
      <c r="B1684" t="n">
        <v>80</v>
      </c>
      <c r="C1684" t="inlineStr">
        <is>
          <t xml:space="preserve">CONCLUIDO	</t>
        </is>
      </c>
      <c r="D1684" t="n">
        <v>3.7731</v>
      </c>
      <c r="E1684" t="n">
        <v>26.5</v>
      </c>
      <c r="F1684" t="n">
        <v>23.92</v>
      </c>
      <c r="G1684" t="n">
        <v>179.41</v>
      </c>
      <c r="H1684" t="n">
        <v>2.56</v>
      </c>
      <c r="I1684" t="n">
        <v>8</v>
      </c>
      <c r="J1684" t="n">
        <v>200.85</v>
      </c>
      <c r="K1684" t="n">
        <v>50.28</v>
      </c>
      <c r="L1684" t="n">
        <v>29</v>
      </c>
      <c r="M1684" t="n">
        <v>6</v>
      </c>
      <c r="N1684" t="n">
        <v>41.57</v>
      </c>
      <c r="O1684" t="n">
        <v>25006.03</v>
      </c>
      <c r="P1684" t="n">
        <v>256.64</v>
      </c>
      <c r="Q1684" t="n">
        <v>452.55</v>
      </c>
      <c r="R1684" t="n">
        <v>68.83</v>
      </c>
      <c r="S1684" t="n">
        <v>57.64</v>
      </c>
      <c r="T1684" t="n">
        <v>3512.94</v>
      </c>
      <c r="U1684" t="n">
        <v>0.84</v>
      </c>
      <c r="V1684" t="n">
        <v>0.89</v>
      </c>
      <c r="W1684" t="n">
        <v>6.8</v>
      </c>
      <c r="X1684" t="n">
        <v>0.2</v>
      </c>
      <c r="Y1684" t="n">
        <v>1</v>
      </c>
      <c r="Z1684" t="n">
        <v>10</v>
      </c>
    </row>
    <row r="1685">
      <c r="A1685" t="n">
        <v>113</v>
      </c>
      <c r="B1685" t="n">
        <v>80</v>
      </c>
      <c r="C1685" t="inlineStr">
        <is>
          <t xml:space="preserve">CONCLUIDO	</t>
        </is>
      </c>
      <c r="D1685" t="n">
        <v>3.7722</v>
      </c>
      <c r="E1685" t="n">
        <v>26.51</v>
      </c>
      <c r="F1685" t="n">
        <v>23.93</v>
      </c>
      <c r="G1685" t="n">
        <v>179.46</v>
      </c>
      <c r="H1685" t="n">
        <v>2.58</v>
      </c>
      <c r="I1685" t="n">
        <v>8</v>
      </c>
      <c r="J1685" t="n">
        <v>201.25</v>
      </c>
      <c r="K1685" t="n">
        <v>50.28</v>
      </c>
      <c r="L1685" t="n">
        <v>29.25</v>
      </c>
      <c r="M1685" t="n">
        <v>6</v>
      </c>
      <c r="N1685" t="n">
        <v>41.72</v>
      </c>
      <c r="O1685" t="n">
        <v>25054.46</v>
      </c>
      <c r="P1685" t="n">
        <v>255.67</v>
      </c>
      <c r="Q1685" t="n">
        <v>452.55</v>
      </c>
      <c r="R1685" t="n">
        <v>68.98</v>
      </c>
      <c r="S1685" t="n">
        <v>57.64</v>
      </c>
      <c r="T1685" t="n">
        <v>3585.76</v>
      </c>
      <c r="U1685" t="n">
        <v>0.84</v>
      </c>
      <c r="V1685" t="n">
        <v>0.89</v>
      </c>
      <c r="W1685" t="n">
        <v>6.81</v>
      </c>
      <c r="X1685" t="n">
        <v>0.2</v>
      </c>
      <c r="Y1685" t="n">
        <v>1</v>
      </c>
      <c r="Z1685" t="n">
        <v>10</v>
      </c>
    </row>
    <row r="1686">
      <c r="A1686" t="n">
        <v>114</v>
      </c>
      <c r="B1686" t="n">
        <v>80</v>
      </c>
      <c r="C1686" t="inlineStr">
        <is>
          <t xml:space="preserve">CONCLUIDO	</t>
        </is>
      </c>
      <c r="D1686" t="n">
        <v>3.7718</v>
      </c>
      <c r="E1686" t="n">
        <v>26.51</v>
      </c>
      <c r="F1686" t="n">
        <v>23.93</v>
      </c>
      <c r="G1686" t="n">
        <v>179.47</v>
      </c>
      <c r="H1686" t="n">
        <v>2.6</v>
      </c>
      <c r="I1686" t="n">
        <v>8</v>
      </c>
      <c r="J1686" t="n">
        <v>201.64</v>
      </c>
      <c r="K1686" t="n">
        <v>50.28</v>
      </c>
      <c r="L1686" t="n">
        <v>29.5</v>
      </c>
      <c r="M1686" t="n">
        <v>6</v>
      </c>
      <c r="N1686" t="n">
        <v>41.86</v>
      </c>
      <c r="O1686" t="n">
        <v>25102.94</v>
      </c>
      <c r="P1686" t="n">
        <v>254.41</v>
      </c>
      <c r="Q1686" t="n">
        <v>452.57</v>
      </c>
      <c r="R1686" t="n">
        <v>69.08</v>
      </c>
      <c r="S1686" t="n">
        <v>57.64</v>
      </c>
      <c r="T1686" t="n">
        <v>3636.45</v>
      </c>
      <c r="U1686" t="n">
        <v>0.83</v>
      </c>
      <c r="V1686" t="n">
        <v>0.89</v>
      </c>
      <c r="W1686" t="n">
        <v>6.81</v>
      </c>
      <c r="X1686" t="n">
        <v>0.21</v>
      </c>
      <c r="Y1686" t="n">
        <v>1</v>
      </c>
      <c r="Z1686" t="n">
        <v>10</v>
      </c>
    </row>
    <row r="1687">
      <c r="A1687" t="n">
        <v>115</v>
      </c>
      <c r="B1687" t="n">
        <v>80</v>
      </c>
      <c r="C1687" t="inlineStr">
        <is>
          <t xml:space="preserve">CONCLUIDO	</t>
        </is>
      </c>
      <c r="D1687" t="n">
        <v>3.7718</v>
      </c>
      <c r="E1687" t="n">
        <v>26.51</v>
      </c>
      <c r="F1687" t="n">
        <v>23.93</v>
      </c>
      <c r="G1687" t="n">
        <v>179.48</v>
      </c>
      <c r="H1687" t="n">
        <v>2.61</v>
      </c>
      <c r="I1687" t="n">
        <v>8</v>
      </c>
      <c r="J1687" t="n">
        <v>202.03</v>
      </c>
      <c r="K1687" t="n">
        <v>50.28</v>
      </c>
      <c r="L1687" t="n">
        <v>29.75</v>
      </c>
      <c r="M1687" t="n">
        <v>5</v>
      </c>
      <c r="N1687" t="n">
        <v>42</v>
      </c>
      <c r="O1687" t="n">
        <v>25151.46</v>
      </c>
      <c r="P1687" t="n">
        <v>252.28</v>
      </c>
      <c r="Q1687" t="n">
        <v>452.61</v>
      </c>
      <c r="R1687" t="n">
        <v>69.12</v>
      </c>
      <c r="S1687" t="n">
        <v>57.64</v>
      </c>
      <c r="T1687" t="n">
        <v>3657.13</v>
      </c>
      <c r="U1687" t="n">
        <v>0.83</v>
      </c>
      <c r="V1687" t="n">
        <v>0.89</v>
      </c>
      <c r="W1687" t="n">
        <v>6.81</v>
      </c>
      <c r="X1687" t="n">
        <v>0.21</v>
      </c>
      <c r="Y1687" t="n">
        <v>1</v>
      </c>
      <c r="Z1687" t="n">
        <v>10</v>
      </c>
    </row>
    <row r="1688">
      <c r="A1688" t="n">
        <v>116</v>
      </c>
      <c r="B1688" t="n">
        <v>80</v>
      </c>
      <c r="C1688" t="inlineStr">
        <is>
          <t xml:space="preserve">CONCLUIDO	</t>
        </is>
      </c>
      <c r="D1688" t="n">
        <v>3.779</v>
      </c>
      <c r="E1688" t="n">
        <v>26.46</v>
      </c>
      <c r="F1688" t="n">
        <v>23.91</v>
      </c>
      <c r="G1688" t="n">
        <v>204.96</v>
      </c>
      <c r="H1688" t="n">
        <v>2.63</v>
      </c>
      <c r="I1688" t="n">
        <v>7</v>
      </c>
      <c r="J1688" t="n">
        <v>202.43</v>
      </c>
      <c r="K1688" t="n">
        <v>50.28</v>
      </c>
      <c r="L1688" t="n">
        <v>30</v>
      </c>
      <c r="M1688" t="n">
        <v>4</v>
      </c>
      <c r="N1688" t="n">
        <v>42.15</v>
      </c>
      <c r="O1688" t="n">
        <v>25200.04</v>
      </c>
      <c r="P1688" t="n">
        <v>251.14</v>
      </c>
      <c r="Q1688" t="n">
        <v>452.6</v>
      </c>
      <c r="R1688" t="n">
        <v>68.37</v>
      </c>
      <c r="S1688" t="n">
        <v>57.64</v>
      </c>
      <c r="T1688" t="n">
        <v>3289.84</v>
      </c>
      <c r="U1688" t="n">
        <v>0.84</v>
      </c>
      <c r="V1688" t="n">
        <v>0.89</v>
      </c>
      <c r="W1688" t="n">
        <v>6.81</v>
      </c>
      <c r="X1688" t="n">
        <v>0.19</v>
      </c>
      <c r="Y1688" t="n">
        <v>1</v>
      </c>
      <c r="Z1688" t="n">
        <v>10</v>
      </c>
    </row>
    <row r="1689">
      <c r="A1689" t="n">
        <v>117</v>
      </c>
      <c r="B1689" t="n">
        <v>80</v>
      </c>
      <c r="C1689" t="inlineStr">
        <is>
          <t xml:space="preserve">CONCLUIDO	</t>
        </is>
      </c>
      <c r="D1689" t="n">
        <v>3.779</v>
      </c>
      <c r="E1689" t="n">
        <v>26.46</v>
      </c>
      <c r="F1689" t="n">
        <v>23.91</v>
      </c>
      <c r="G1689" t="n">
        <v>204.96</v>
      </c>
      <c r="H1689" t="n">
        <v>2.65</v>
      </c>
      <c r="I1689" t="n">
        <v>7</v>
      </c>
      <c r="J1689" t="n">
        <v>202.82</v>
      </c>
      <c r="K1689" t="n">
        <v>50.28</v>
      </c>
      <c r="L1689" t="n">
        <v>30.25</v>
      </c>
      <c r="M1689" t="n">
        <v>4</v>
      </c>
      <c r="N1689" t="n">
        <v>42.29</v>
      </c>
      <c r="O1689" t="n">
        <v>25248.79</v>
      </c>
      <c r="P1689" t="n">
        <v>251.86</v>
      </c>
      <c r="Q1689" t="n">
        <v>452.59</v>
      </c>
      <c r="R1689" t="n">
        <v>68.43000000000001</v>
      </c>
      <c r="S1689" t="n">
        <v>57.64</v>
      </c>
      <c r="T1689" t="n">
        <v>3318.58</v>
      </c>
      <c r="U1689" t="n">
        <v>0.84</v>
      </c>
      <c r="V1689" t="n">
        <v>0.89</v>
      </c>
      <c r="W1689" t="n">
        <v>6.81</v>
      </c>
      <c r="X1689" t="n">
        <v>0.19</v>
      </c>
      <c r="Y1689" t="n">
        <v>1</v>
      </c>
      <c r="Z1689" t="n">
        <v>10</v>
      </c>
    </row>
    <row r="1690">
      <c r="A1690" t="n">
        <v>118</v>
      </c>
      <c r="B1690" t="n">
        <v>80</v>
      </c>
      <c r="C1690" t="inlineStr">
        <is>
          <t xml:space="preserve">CONCLUIDO	</t>
        </is>
      </c>
      <c r="D1690" t="n">
        <v>3.7785</v>
      </c>
      <c r="E1690" t="n">
        <v>26.47</v>
      </c>
      <c r="F1690" t="n">
        <v>23.92</v>
      </c>
      <c r="G1690" t="n">
        <v>204.99</v>
      </c>
      <c r="H1690" t="n">
        <v>2.67</v>
      </c>
      <c r="I1690" t="n">
        <v>7</v>
      </c>
      <c r="J1690" t="n">
        <v>203.22</v>
      </c>
      <c r="K1690" t="n">
        <v>50.28</v>
      </c>
      <c r="L1690" t="n">
        <v>30.5</v>
      </c>
      <c r="M1690" t="n">
        <v>4</v>
      </c>
      <c r="N1690" t="n">
        <v>42.44</v>
      </c>
      <c r="O1690" t="n">
        <v>25297.46</v>
      </c>
      <c r="P1690" t="n">
        <v>252.62</v>
      </c>
      <c r="Q1690" t="n">
        <v>452.61</v>
      </c>
      <c r="R1690" t="n">
        <v>68.5</v>
      </c>
      <c r="S1690" t="n">
        <v>57.64</v>
      </c>
      <c r="T1690" t="n">
        <v>3354.25</v>
      </c>
      <c r="U1690" t="n">
        <v>0.84</v>
      </c>
      <c r="V1690" t="n">
        <v>0.89</v>
      </c>
      <c r="W1690" t="n">
        <v>6.81</v>
      </c>
      <c r="X1690" t="n">
        <v>0.19</v>
      </c>
      <c r="Y1690" t="n">
        <v>1</v>
      </c>
      <c r="Z1690" t="n">
        <v>10</v>
      </c>
    </row>
    <row r="1691">
      <c r="A1691" t="n">
        <v>119</v>
      </c>
      <c r="B1691" t="n">
        <v>80</v>
      </c>
      <c r="C1691" t="inlineStr">
        <is>
          <t xml:space="preserve">CONCLUIDO	</t>
        </is>
      </c>
      <c r="D1691" t="n">
        <v>3.7788</v>
      </c>
      <c r="E1691" t="n">
        <v>26.46</v>
      </c>
      <c r="F1691" t="n">
        <v>23.91</v>
      </c>
      <c r="G1691" t="n">
        <v>204.97</v>
      </c>
      <c r="H1691" t="n">
        <v>2.68</v>
      </c>
      <c r="I1691" t="n">
        <v>7</v>
      </c>
      <c r="J1691" t="n">
        <v>203.61</v>
      </c>
      <c r="K1691" t="n">
        <v>50.28</v>
      </c>
      <c r="L1691" t="n">
        <v>30.75</v>
      </c>
      <c r="M1691" t="n">
        <v>4</v>
      </c>
      <c r="N1691" t="n">
        <v>42.58</v>
      </c>
      <c r="O1691" t="n">
        <v>25346.19</v>
      </c>
      <c r="P1691" t="n">
        <v>252.79</v>
      </c>
      <c r="Q1691" t="n">
        <v>452.62</v>
      </c>
      <c r="R1691" t="n">
        <v>68.41</v>
      </c>
      <c r="S1691" t="n">
        <v>57.64</v>
      </c>
      <c r="T1691" t="n">
        <v>3309.22</v>
      </c>
      <c r="U1691" t="n">
        <v>0.84</v>
      </c>
      <c r="V1691" t="n">
        <v>0.89</v>
      </c>
      <c r="W1691" t="n">
        <v>6.81</v>
      </c>
      <c r="X1691" t="n">
        <v>0.19</v>
      </c>
      <c r="Y1691" t="n">
        <v>1</v>
      </c>
      <c r="Z1691" t="n">
        <v>10</v>
      </c>
    </row>
    <row r="1692">
      <c r="A1692" t="n">
        <v>120</v>
      </c>
      <c r="B1692" t="n">
        <v>80</v>
      </c>
      <c r="C1692" t="inlineStr">
        <is>
          <t xml:space="preserve">CONCLUIDO	</t>
        </is>
      </c>
      <c r="D1692" t="n">
        <v>3.779</v>
      </c>
      <c r="E1692" t="n">
        <v>26.46</v>
      </c>
      <c r="F1692" t="n">
        <v>23.91</v>
      </c>
      <c r="G1692" t="n">
        <v>204.96</v>
      </c>
      <c r="H1692" t="n">
        <v>2.7</v>
      </c>
      <c r="I1692" t="n">
        <v>7</v>
      </c>
      <c r="J1692" t="n">
        <v>204.01</v>
      </c>
      <c r="K1692" t="n">
        <v>50.28</v>
      </c>
      <c r="L1692" t="n">
        <v>31</v>
      </c>
      <c r="M1692" t="n">
        <v>4</v>
      </c>
      <c r="N1692" t="n">
        <v>42.73</v>
      </c>
      <c r="O1692" t="n">
        <v>25394.96</v>
      </c>
      <c r="P1692" t="n">
        <v>253.23</v>
      </c>
      <c r="Q1692" t="n">
        <v>452.59</v>
      </c>
      <c r="R1692" t="n">
        <v>68.45</v>
      </c>
      <c r="S1692" t="n">
        <v>57.64</v>
      </c>
      <c r="T1692" t="n">
        <v>3326.14</v>
      </c>
      <c r="U1692" t="n">
        <v>0.84</v>
      </c>
      <c r="V1692" t="n">
        <v>0.89</v>
      </c>
      <c r="W1692" t="n">
        <v>6.81</v>
      </c>
      <c r="X1692" t="n">
        <v>0.19</v>
      </c>
      <c r="Y1692" t="n">
        <v>1</v>
      </c>
      <c r="Z1692" t="n">
        <v>10</v>
      </c>
    </row>
    <row r="1693">
      <c r="A1693" t="n">
        <v>121</v>
      </c>
      <c r="B1693" t="n">
        <v>80</v>
      </c>
      <c r="C1693" t="inlineStr">
        <is>
          <t xml:space="preserve">CONCLUIDO	</t>
        </is>
      </c>
      <c r="D1693" t="n">
        <v>3.7807</v>
      </c>
      <c r="E1693" t="n">
        <v>26.45</v>
      </c>
      <c r="F1693" t="n">
        <v>23.9</v>
      </c>
      <c r="G1693" t="n">
        <v>204.86</v>
      </c>
      <c r="H1693" t="n">
        <v>2.72</v>
      </c>
      <c r="I1693" t="n">
        <v>7</v>
      </c>
      <c r="J1693" t="n">
        <v>204.4</v>
      </c>
      <c r="K1693" t="n">
        <v>50.28</v>
      </c>
      <c r="L1693" t="n">
        <v>31.25</v>
      </c>
      <c r="M1693" t="n">
        <v>4</v>
      </c>
      <c r="N1693" t="n">
        <v>42.87</v>
      </c>
      <c r="O1693" t="n">
        <v>25443.79</v>
      </c>
      <c r="P1693" t="n">
        <v>253.31</v>
      </c>
      <c r="Q1693" t="n">
        <v>452.6</v>
      </c>
      <c r="R1693" t="n">
        <v>68.06999999999999</v>
      </c>
      <c r="S1693" t="n">
        <v>57.64</v>
      </c>
      <c r="T1693" t="n">
        <v>3137.05</v>
      </c>
      <c r="U1693" t="n">
        <v>0.85</v>
      </c>
      <c r="V1693" t="n">
        <v>0.89</v>
      </c>
      <c r="W1693" t="n">
        <v>6.81</v>
      </c>
      <c r="X1693" t="n">
        <v>0.18</v>
      </c>
      <c r="Y1693" t="n">
        <v>1</v>
      </c>
      <c r="Z1693" t="n">
        <v>10</v>
      </c>
    </row>
    <row r="1694">
      <c r="A1694" t="n">
        <v>122</v>
      </c>
      <c r="B1694" t="n">
        <v>80</v>
      </c>
      <c r="C1694" t="inlineStr">
        <is>
          <t xml:space="preserve">CONCLUIDO	</t>
        </is>
      </c>
      <c r="D1694" t="n">
        <v>3.7802</v>
      </c>
      <c r="E1694" t="n">
        <v>26.45</v>
      </c>
      <c r="F1694" t="n">
        <v>23.9</v>
      </c>
      <c r="G1694" t="n">
        <v>204.89</v>
      </c>
      <c r="H1694" t="n">
        <v>2.73</v>
      </c>
      <c r="I1694" t="n">
        <v>7</v>
      </c>
      <c r="J1694" t="n">
        <v>204.8</v>
      </c>
      <c r="K1694" t="n">
        <v>50.28</v>
      </c>
      <c r="L1694" t="n">
        <v>31.5</v>
      </c>
      <c r="M1694" t="n">
        <v>3</v>
      </c>
      <c r="N1694" t="n">
        <v>43.02</v>
      </c>
      <c r="O1694" t="n">
        <v>25492.67</v>
      </c>
      <c r="P1694" t="n">
        <v>253.88</v>
      </c>
      <c r="Q1694" t="n">
        <v>452.6</v>
      </c>
      <c r="R1694" t="n">
        <v>68.06</v>
      </c>
      <c r="S1694" t="n">
        <v>57.64</v>
      </c>
      <c r="T1694" t="n">
        <v>3133.59</v>
      </c>
      <c r="U1694" t="n">
        <v>0.85</v>
      </c>
      <c r="V1694" t="n">
        <v>0.89</v>
      </c>
      <c r="W1694" t="n">
        <v>6.81</v>
      </c>
      <c r="X1694" t="n">
        <v>0.18</v>
      </c>
      <c r="Y1694" t="n">
        <v>1</v>
      </c>
      <c r="Z1694" t="n">
        <v>10</v>
      </c>
    </row>
    <row r="1695">
      <c r="A1695" t="n">
        <v>123</v>
      </c>
      <c r="B1695" t="n">
        <v>80</v>
      </c>
      <c r="C1695" t="inlineStr">
        <is>
          <t xml:space="preserve">CONCLUIDO	</t>
        </is>
      </c>
      <c r="D1695" t="n">
        <v>3.7804</v>
      </c>
      <c r="E1695" t="n">
        <v>26.45</v>
      </c>
      <c r="F1695" t="n">
        <v>23.9</v>
      </c>
      <c r="G1695" t="n">
        <v>204.87</v>
      </c>
      <c r="H1695" t="n">
        <v>2.75</v>
      </c>
      <c r="I1695" t="n">
        <v>7</v>
      </c>
      <c r="J1695" t="n">
        <v>205.2</v>
      </c>
      <c r="K1695" t="n">
        <v>50.28</v>
      </c>
      <c r="L1695" t="n">
        <v>31.75</v>
      </c>
      <c r="M1695" t="n">
        <v>2</v>
      </c>
      <c r="N1695" t="n">
        <v>43.17</v>
      </c>
      <c r="O1695" t="n">
        <v>25541.59</v>
      </c>
      <c r="P1695" t="n">
        <v>254.31</v>
      </c>
      <c r="Q1695" t="n">
        <v>452.63</v>
      </c>
      <c r="R1695" t="n">
        <v>68.02</v>
      </c>
      <c r="S1695" t="n">
        <v>57.64</v>
      </c>
      <c r="T1695" t="n">
        <v>3114.45</v>
      </c>
      <c r="U1695" t="n">
        <v>0.85</v>
      </c>
      <c r="V1695" t="n">
        <v>0.89</v>
      </c>
      <c r="W1695" t="n">
        <v>6.81</v>
      </c>
      <c r="X1695" t="n">
        <v>0.18</v>
      </c>
      <c r="Y1695" t="n">
        <v>1</v>
      </c>
      <c r="Z1695" t="n">
        <v>10</v>
      </c>
    </row>
    <row r="1696">
      <c r="A1696" t="n">
        <v>124</v>
      </c>
      <c r="B1696" t="n">
        <v>80</v>
      </c>
      <c r="C1696" t="inlineStr">
        <is>
          <t xml:space="preserve">CONCLUIDO	</t>
        </is>
      </c>
      <c r="D1696" t="n">
        <v>3.7799</v>
      </c>
      <c r="E1696" t="n">
        <v>26.46</v>
      </c>
      <c r="F1696" t="n">
        <v>23.91</v>
      </c>
      <c r="G1696" t="n">
        <v>204.91</v>
      </c>
      <c r="H1696" t="n">
        <v>2.76</v>
      </c>
      <c r="I1696" t="n">
        <v>7</v>
      </c>
      <c r="J1696" t="n">
        <v>205.59</v>
      </c>
      <c r="K1696" t="n">
        <v>50.28</v>
      </c>
      <c r="L1696" t="n">
        <v>32</v>
      </c>
      <c r="M1696" t="n">
        <v>2</v>
      </c>
      <c r="N1696" t="n">
        <v>43.31</v>
      </c>
      <c r="O1696" t="n">
        <v>25590.57</v>
      </c>
      <c r="P1696" t="n">
        <v>254.33</v>
      </c>
      <c r="Q1696" t="n">
        <v>452.62</v>
      </c>
      <c r="R1696" t="n">
        <v>68.09</v>
      </c>
      <c r="S1696" t="n">
        <v>57.64</v>
      </c>
      <c r="T1696" t="n">
        <v>3145.84</v>
      </c>
      <c r="U1696" t="n">
        <v>0.85</v>
      </c>
      <c r="V1696" t="n">
        <v>0.89</v>
      </c>
      <c r="W1696" t="n">
        <v>6.81</v>
      </c>
      <c r="X1696" t="n">
        <v>0.18</v>
      </c>
      <c r="Y1696" t="n">
        <v>1</v>
      </c>
      <c r="Z1696" t="n">
        <v>10</v>
      </c>
    </row>
    <row r="1697">
      <c r="A1697" t="n">
        <v>125</v>
      </c>
      <c r="B1697" t="n">
        <v>80</v>
      </c>
      <c r="C1697" t="inlineStr">
        <is>
          <t xml:space="preserve">CONCLUIDO	</t>
        </is>
      </c>
      <c r="D1697" t="n">
        <v>3.7795</v>
      </c>
      <c r="E1697" t="n">
        <v>26.46</v>
      </c>
      <c r="F1697" t="n">
        <v>23.91</v>
      </c>
      <c r="G1697" t="n">
        <v>204.93</v>
      </c>
      <c r="H1697" t="n">
        <v>2.78</v>
      </c>
      <c r="I1697" t="n">
        <v>7</v>
      </c>
      <c r="J1697" t="n">
        <v>205.99</v>
      </c>
      <c r="K1697" t="n">
        <v>50.28</v>
      </c>
      <c r="L1697" t="n">
        <v>32.25</v>
      </c>
      <c r="M1697" t="n">
        <v>0</v>
      </c>
      <c r="N1697" t="n">
        <v>43.46</v>
      </c>
      <c r="O1697" t="n">
        <v>25639.59</v>
      </c>
      <c r="P1697" t="n">
        <v>254.72</v>
      </c>
      <c r="Q1697" t="n">
        <v>452.63</v>
      </c>
      <c r="R1697" t="n">
        <v>68.06999999999999</v>
      </c>
      <c r="S1697" t="n">
        <v>57.64</v>
      </c>
      <c r="T1697" t="n">
        <v>3139.89</v>
      </c>
      <c r="U1697" t="n">
        <v>0.85</v>
      </c>
      <c r="V1697" t="n">
        <v>0.89</v>
      </c>
      <c r="W1697" t="n">
        <v>6.81</v>
      </c>
      <c r="X1697" t="n">
        <v>0.18</v>
      </c>
      <c r="Y1697" t="n">
        <v>1</v>
      </c>
      <c r="Z1697" t="n">
        <v>10</v>
      </c>
    </row>
    <row r="1698">
      <c r="A1698" t="n">
        <v>0</v>
      </c>
      <c r="B1698" t="n">
        <v>115</v>
      </c>
      <c r="C1698" t="inlineStr">
        <is>
          <t xml:space="preserve">CONCLUIDO	</t>
        </is>
      </c>
      <c r="D1698" t="n">
        <v>1.7926</v>
      </c>
      <c r="E1698" t="n">
        <v>55.79</v>
      </c>
      <c r="F1698" t="n">
        <v>35.7</v>
      </c>
      <c r="G1698" t="n">
        <v>5.4</v>
      </c>
      <c r="H1698" t="n">
        <v>0.08</v>
      </c>
      <c r="I1698" t="n">
        <v>397</v>
      </c>
      <c r="J1698" t="n">
        <v>222.93</v>
      </c>
      <c r="K1698" t="n">
        <v>56.94</v>
      </c>
      <c r="L1698" t="n">
        <v>1</v>
      </c>
      <c r="M1698" t="n">
        <v>395</v>
      </c>
      <c r="N1698" t="n">
        <v>49.99</v>
      </c>
      <c r="O1698" t="n">
        <v>27728.69</v>
      </c>
      <c r="P1698" t="n">
        <v>547.62</v>
      </c>
      <c r="Q1698" t="n">
        <v>453.43</v>
      </c>
      <c r="R1698" t="n">
        <v>452.91</v>
      </c>
      <c r="S1698" t="n">
        <v>57.64</v>
      </c>
      <c r="T1698" t="n">
        <v>193608.07</v>
      </c>
      <c r="U1698" t="n">
        <v>0.13</v>
      </c>
      <c r="V1698" t="n">
        <v>0.59</v>
      </c>
      <c r="W1698" t="n">
        <v>7.46</v>
      </c>
      <c r="X1698" t="n">
        <v>11.95</v>
      </c>
      <c r="Y1698" t="n">
        <v>1</v>
      </c>
      <c r="Z1698" t="n">
        <v>10</v>
      </c>
    </row>
    <row r="1699">
      <c r="A1699" t="n">
        <v>1</v>
      </c>
      <c r="B1699" t="n">
        <v>115</v>
      </c>
      <c r="C1699" t="inlineStr">
        <is>
          <t xml:space="preserve">CONCLUIDO	</t>
        </is>
      </c>
      <c r="D1699" t="n">
        <v>2.1053</v>
      </c>
      <c r="E1699" t="n">
        <v>47.5</v>
      </c>
      <c r="F1699" t="n">
        <v>32.24</v>
      </c>
      <c r="G1699" t="n">
        <v>6.74</v>
      </c>
      <c r="H1699" t="n">
        <v>0.1</v>
      </c>
      <c r="I1699" t="n">
        <v>287</v>
      </c>
      <c r="J1699" t="n">
        <v>223.35</v>
      </c>
      <c r="K1699" t="n">
        <v>56.94</v>
      </c>
      <c r="L1699" t="n">
        <v>1.25</v>
      </c>
      <c r="M1699" t="n">
        <v>285</v>
      </c>
      <c r="N1699" t="n">
        <v>50.15</v>
      </c>
      <c r="O1699" t="n">
        <v>27780.03</v>
      </c>
      <c r="P1699" t="n">
        <v>494.64</v>
      </c>
      <c r="Q1699" t="n">
        <v>453.38</v>
      </c>
      <c r="R1699" t="n">
        <v>339.98</v>
      </c>
      <c r="S1699" t="n">
        <v>57.64</v>
      </c>
      <c r="T1699" t="n">
        <v>137695.37</v>
      </c>
      <c r="U1699" t="n">
        <v>0.17</v>
      </c>
      <c r="V1699" t="n">
        <v>0.66</v>
      </c>
      <c r="W1699" t="n">
        <v>7.27</v>
      </c>
      <c r="X1699" t="n">
        <v>8.5</v>
      </c>
      <c r="Y1699" t="n">
        <v>1</v>
      </c>
      <c r="Z1699" t="n">
        <v>10</v>
      </c>
    </row>
    <row r="1700">
      <c r="A1700" t="n">
        <v>2</v>
      </c>
      <c r="B1700" t="n">
        <v>115</v>
      </c>
      <c r="C1700" t="inlineStr">
        <is>
          <t xml:space="preserve">CONCLUIDO	</t>
        </is>
      </c>
      <c r="D1700" t="n">
        <v>2.3316</v>
      </c>
      <c r="E1700" t="n">
        <v>42.89</v>
      </c>
      <c r="F1700" t="n">
        <v>30.35</v>
      </c>
      <c r="G1700" t="n">
        <v>8.09</v>
      </c>
      <c r="H1700" t="n">
        <v>0.12</v>
      </c>
      <c r="I1700" t="n">
        <v>225</v>
      </c>
      <c r="J1700" t="n">
        <v>223.76</v>
      </c>
      <c r="K1700" t="n">
        <v>56.94</v>
      </c>
      <c r="L1700" t="n">
        <v>1.5</v>
      </c>
      <c r="M1700" t="n">
        <v>223</v>
      </c>
      <c r="N1700" t="n">
        <v>50.32</v>
      </c>
      <c r="O1700" t="n">
        <v>27831.42</v>
      </c>
      <c r="P1700" t="n">
        <v>465.61</v>
      </c>
      <c r="Q1700" t="n">
        <v>453.1</v>
      </c>
      <c r="R1700" t="n">
        <v>278.04</v>
      </c>
      <c r="S1700" t="n">
        <v>57.64</v>
      </c>
      <c r="T1700" t="n">
        <v>107033.68</v>
      </c>
      <c r="U1700" t="n">
        <v>0.21</v>
      </c>
      <c r="V1700" t="n">
        <v>0.7</v>
      </c>
      <c r="W1700" t="n">
        <v>7.17</v>
      </c>
      <c r="X1700" t="n">
        <v>6.61</v>
      </c>
      <c r="Y1700" t="n">
        <v>1</v>
      </c>
      <c r="Z1700" t="n">
        <v>10</v>
      </c>
    </row>
    <row r="1701">
      <c r="A1701" t="n">
        <v>3</v>
      </c>
      <c r="B1701" t="n">
        <v>115</v>
      </c>
      <c r="C1701" t="inlineStr">
        <is>
          <t xml:space="preserve">CONCLUIDO	</t>
        </is>
      </c>
      <c r="D1701" t="n">
        <v>2.5059</v>
      </c>
      <c r="E1701" t="n">
        <v>39.91</v>
      </c>
      <c r="F1701" t="n">
        <v>29.13</v>
      </c>
      <c r="G1701" t="n">
        <v>9.449999999999999</v>
      </c>
      <c r="H1701" t="n">
        <v>0.14</v>
      </c>
      <c r="I1701" t="n">
        <v>185</v>
      </c>
      <c r="J1701" t="n">
        <v>224.18</v>
      </c>
      <c r="K1701" t="n">
        <v>56.94</v>
      </c>
      <c r="L1701" t="n">
        <v>1.75</v>
      </c>
      <c r="M1701" t="n">
        <v>183</v>
      </c>
      <c r="N1701" t="n">
        <v>50.49</v>
      </c>
      <c r="O1701" t="n">
        <v>27882.87</v>
      </c>
      <c r="P1701" t="n">
        <v>446.71</v>
      </c>
      <c r="Q1701" t="n">
        <v>452.94</v>
      </c>
      <c r="R1701" t="n">
        <v>238.43</v>
      </c>
      <c r="S1701" t="n">
        <v>57.64</v>
      </c>
      <c r="T1701" t="n">
        <v>87428.38</v>
      </c>
      <c r="U1701" t="n">
        <v>0.24</v>
      </c>
      <c r="V1701" t="n">
        <v>0.73</v>
      </c>
      <c r="W1701" t="n">
        <v>7.09</v>
      </c>
      <c r="X1701" t="n">
        <v>5.39</v>
      </c>
      <c r="Y1701" t="n">
        <v>1</v>
      </c>
      <c r="Z1701" t="n">
        <v>10</v>
      </c>
    </row>
    <row r="1702">
      <c r="A1702" t="n">
        <v>4</v>
      </c>
      <c r="B1702" t="n">
        <v>115</v>
      </c>
      <c r="C1702" t="inlineStr">
        <is>
          <t xml:space="preserve">CONCLUIDO	</t>
        </is>
      </c>
      <c r="D1702" t="n">
        <v>2.6414</v>
      </c>
      <c r="E1702" t="n">
        <v>37.86</v>
      </c>
      <c r="F1702" t="n">
        <v>28.31</v>
      </c>
      <c r="G1702" t="n">
        <v>10.82</v>
      </c>
      <c r="H1702" t="n">
        <v>0.16</v>
      </c>
      <c r="I1702" t="n">
        <v>157</v>
      </c>
      <c r="J1702" t="n">
        <v>224.6</v>
      </c>
      <c r="K1702" t="n">
        <v>56.94</v>
      </c>
      <c r="L1702" t="n">
        <v>2</v>
      </c>
      <c r="M1702" t="n">
        <v>155</v>
      </c>
      <c r="N1702" t="n">
        <v>50.65</v>
      </c>
      <c r="O1702" t="n">
        <v>27934.37</v>
      </c>
      <c r="P1702" t="n">
        <v>434.02</v>
      </c>
      <c r="Q1702" t="n">
        <v>453.11</v>
      </c>
      <c r="R1702" t="n">
        <v>211.5</v>
      </c>
      <c r="S1702" t="n">
        <v>57.64</v>
      </c>
      <c r="T1702" t="n">
        <v>74104.73</v>
      </c>
      <c r="U1702" t="n">
        <v>0.27</v>
      </c>
      <c r="V1702" t="n">
        <v>0.75</v>
      </c>
      <c r="W1702" t="n">
        <v>7.05</v>
      </c>
      <c r="X1702" t="n">
        <v>4.57</v>
      </c>
      <c r="Y1702" t="n">
        <v>1</v>
      </c>
      <c r="Z1702" t="n">
        <v>10</v>
      </c>
    </row>
    <row r="1703">
      <c r="A1703" t="n">
        <v>5</v>
      </c>
      <c r="B1703" t="n">
        <v>115</v>
      </c>
      <c r="C1703" t="inlineStr">
        <is>
          <t xml:space="preserve">CONCLUIDO	</t>
        </is>
      </c>
      <c r="D1703" t="n">
        <v>2.7493</v>
      </c>
      <c r="E1703" t="n">
        <v>36.37</v>
      </c>
      <c r="F1703" t="n">
        <v>27.7</v>
      </c>
      <c r="G1703" t="n">
        <v>12.13</v>
      </c>
      <c r="H1703" t="n">
        <v>0.18</v>
      </c>
      <c r="I1703" t="n">
        <v>137</v>
      </c>
      <c r="J1703" t="n">
        <v>225.01</v>
      </c>
      <c r="K1703" t="n">
        <v>56.94</v>
      </c>
      <c r="L1703" t="n">
        <v>2.25</v>
      </c>
      <c r="M1703" t="n">
        <v>135</v>
      </c>
      <c r="N1703" t="n">
        <v>50.82</v>
      </c>
      <c r="O1703" t="n">
        <v>27985.94</v>
      </c>
      <c r="P1703" t="n">
        <v>424.59</v>
      </c>
      <c r="Q1703" t="n">
        <v>453.09</v>
      </c>
      <c r="R1703" t="n">
        <v>191.56</v>
      </c>
      <c r="S1703" t="n">
        <v>57.64</v>
      </c>
      <c r="T1703" t="n">
        <v>64231.19</v>
      </c>
      <c r="U1703" t="n">
        <v>0.3</v>
      </c>
      <c r="V1703" t="n">
        <v>0.77</v>
      </c>
      <c r="W1703" t="n">
        <v>7.02</v>
      </c>
      <c r="X1703" t="n">
        <v>3.96</v>
      </c>
      <c r="Y1703" t="n">
        <v>1</v>
      </c>
      <c r="Z1703" t="n">
        <v>10</v>
      </c>
    </row>
    <row r="1704">
      <c r="A1704" t="n">
        <v>6</v>
      </c>
      <c r="B1704" t="n">
        <v>115</v>
      </c>
      <c r="C1704" t="inlineStr">
        <is>
          <t xml:space="preserve">CONCLUIDO	</t>
        </is>
      </c>
      <c r="D1704" t="n">
        <v>2.8416</v>
      </c>
      <c r="E1704" t="n">
        <v>35.19</v>
      </c>
      <c r="F1704" t="n">
        <v>27.22</v>
      </c>
      <c r="G1704" t="n">
        <v>13.5</v>
      </c>
      <c r="H1704" t="n">
        <v>0.2</v>
      </c>
      <c r="I1704" t="n">
        <v>121</v>
      </c>
      <c r="J1704" t="n">
        <v>225.43</v>
      </c>
      <c r="K1704" t="n">
        <v>56.94</v>
      </c>
      <c r="L1704" t="n">
        <v>2.5</v>
      </c>
      <c r="M1704" t="n">
        <v>119</v>
      </c>
      <c r="N1704" t="n">
        <v>50.99</v>
      </c>
      <c r="O1704" t="n">
        <v>28037.57</v>
      </c>
      <c r="P1704" t="n">
        <v>417.07</v>
      </c>
      <c r="Q1704" t="n">
        <v>452.88</v>
      </c>
      <c r="R1704" t="n">
        <v>176.09</v>
      </c>
      <c r="S1704" t="n">
        <v>57.64</v>
      </c>
      <c r="T1704" t="n">
        <v>56579.55</v>
      </c>
      <c r="U1704" t="n">
        <v>0.33</v>
      </c>
      <c r="V1704" t="n">
        <v>0.78</v>
      </c>
      <c r="W1704" t="n">
        <v>6.99</v>
      </c>
      <c r="X1704" t="n">
        <v>3.49</v>
      </c>
      <c r="Y1704" t="n">
        <v>1</v>
      </c>
      <c r="Z1704" t="n">
        <v>10</v>
      </c>
    </row>
    <row r="1705">
      <c r="A1705" t="n">
        <v>7</v>
      </c>
      <c r="B1705" t="n">
        <v>115</v>
      </c>
      <c r="C1705" t="inlineStr">
        <is>
          <t xml:space="preserve">CONCLUIDO	</t>
        </is>
      </c>
      <c r="D1705" t="n">
        <v>2.9166</v>
      </c>
      <c r="E1705" t="n">
        <v>34.29</v>
      </c>
      <c r="F1705" t="n">
        <v>26.84</v>
      </c>
      <c r="G1705" t="n">
        <v>14.78</v>
      </c>
      <c r="H1705" t="n">
        <v>0.22</v>
      </c>
      <c r="I1705" t="n">
        <v>109</v>
      </c>
      <c r="J1705" t="n">
        <v>225.85</v>
      </c>
      <c r="K1705" t="n">
        <v>56.94</v>
      </c>
      <c r="L1705" t="n">
        <v>2.75</v>
      </c>
      <c r="M1705" t="n">
        <v>107</v>
      </c>
      <c r="N1705" t="n">
        <v>51.16</v>
      </c>
      <c r="O1705" t="n">
        <v>28089.25</v>
      </c>
      <c r="P1705" t="n">
        <v>411.13</v>
      </c>
      <c r="Q1705" t="n">
        <v>452.77</v>
      </c>
      <c r="R1705" t="n">
        <v>164.29</v>
      </c>
      <c r="S1705" t="n">
        <v>57.64</v>
      </c>
      <c r="T1705" t="n">
        <v>50735.92</v>
      </c>
      <c r="U1705" t="n">
        <v>0.35</v>
      </c>
      <c r="V1705" t="n">
        <v>0.79</v>
      </c>
      <c r="W1705" t="n">
        <v>6.96</v>
      </c>
      <c r="X1705" t="n">
        <v>3.11</v>
      </c>
      <c r="Y1705" t="n">
        <v>1</v>
      </c>
      <c r="Z1705" t="n">
        <v>10</v>
      </c>
    </row>
    <row r="1706">
      <c r="A1706" t="n">
        <v>8</v>
      </c>
      <c r="B1706" t="n">
        <v>115</v>
      </c>
      <c r="C1706" t="inlineStr">
        <is>
          <t xml:space="preserve">CONCLUIDO	</t>
        </is>
      </c>
      <c r="D1706" t="n">
        <v>2.9771</v>
      </c>
      <c r="E1706" t="n">
        <v>33.59</v>
      </c>
      <c r="F1706" t="n">
        <v>26.58</v>
      </c>
      <c r="G1706" t="n">
        <v>16.11</v>
      </c>
      <c r="H1706" t="n">
        <v>0.24</v>
      </c>
      <c r="I1706" t="n">
        <v>99</v>
      </c>
      <c r="J1706" t="n">
        <v>226.27</v>
      </c>
      <c r="K1706" t="n">
        <v>56.94</v>
      </c>
      <c r="L1706" t="n">
        <v>3</v>
      </c>
      <c r="M1706" t="n">
        <v>97</v>
      </c>
      <c r="N1706" t="n">
        <v>51.33</v>
      </c>
      <c r="O1706" t="n">
        <v>28140.99</v>
      </c>
      <c r="P1706" t="n">
        <v>407.09</v>
      </c>
      <c r="Q1706" t="n">
        <v>452.81</v>
      </c>
      <c r="R1706" t="n">
        <v>155.54</v>
      </c>
      <c r="S1706" t="n">
        <v>57.64</v>
      </c>
      <c r="T1706" t="n">
        <v>46411.65</v>
      </c>
      <c r="U1706" t="n">
        <v>0.37</v>
      </c>
      <c r="V1706" t="n">
        <v>0.8</v>
      </c>
      <c r="W1706" t="n">
        <v>6.95</v>
      </c>
      <c r="X1706" t="n">
        <v>2.85</v>
      </c>
      <c r="Y1706" t="n">
        <v>1</v>
      </c>
      <c r="Z1706" t="n">
        <v>10</v>
      </c>
    </row>
    <row r="1707">
      <c r="A1707" t="n">
        <v>9</v>
      </c>
      <c r="B1707" t="n">
        <v>115</v>
      </c>
      <c r="C1707" t="inlineStr">
        <is>
          <t xml:space="preserve">CONCLUIDO	</t>
        </is>
      </c>
      <c r="D1707" t="n">
        <v>3.0375</v>
      </c>
      <c r="E1707" t="n">
        <v>32.92</v>
      </c>
      <c r="F1707" t="n">
        <v>26.31</v>
      </c>
      <c r="G1707" t="n">
        <v>17.54</v>
      </c>
      <c r="H1707" t="n">
        <v>0.25</v>
      </c>
      <c r="I1707" t="n">
        <v>90</v>
      </c>
      <c r="J1707" t="n">
        <v>226.69</v>
      </c>
      <c r="K1707" t="n">
        <v>56.94</v>
      </c>
      <c r="L1707" t="n">
        <v>3.25</v>
      </c>
      <c r="M1707" t="n">
        <v>88</v>
      </c>
      <c r="N1707" t="n">
        <v>51.5</v>
      </c>
      <c r="O1707" t="n">
        <v>28192.8</v>
      </c>
      <c r="P1707" t="n">
        <v>402.77</v>
      </c>
      <c r="Q1707" t="n">
        <v>452.8</v>
      </c>
      <c r="R1707" t="n">
        <v>146.44</v>
      </c>
      <c r="S1707" t="n">
        <v>57.64</v>
      </c>
      <c r="T1707" t="n">
        <v>41906.14</v>
      </c>
      <c r="U1707" t="n">
        <v>0.39</v>
      </c>
      <c r="V1707" t="n">
        <v>0.8100000000000001</v>
      </c>
      <c r="W1707" t="n">
        <v>6.94</v>
      </c>
      <c r="X1707" t="n">
        <v>2.58</v>
      </c>
      <c r="Y1707" t="n">
        <v>1</v>
      </c>
      <c r="Z1707" t="n">
        <v>10</v>
      </c>
    </row>
    <row r="1708">
      <c r="A1708" t="n">
        <v>10</v>
      </c>
      <c r="B1708" t="n">
        <v>115</v>
      </c>
      <c r="C1708" t="inlineStr">
        <is>
          <t xml:space="preserve">CONCLUIDO	</t>
        </is>
      </c>
      <c r="D1708" t="n">
        <v>3.0854</v>
      </c>
      <c r="E1708" t="n">
        <v>32.41</v>
      </c>
      <c r="F1708" t="n">
        <v>26.11</v>
      </c>
      <c r="G1708" t="n">
        <v>18.87</v>
      </c>
      <c r="H1708" t="n">
        <v>0.27</v>
      </c>
      <c r="I1708" t="n">
        <v>83</v>
      </c>
      <c r="J1708" t="n">
        <v>227.11</v>
      </c>
      <c r="K1708" t="n">
        <v>56.94</v>
      </c>
      <c r="L1708" t="n">
        <v>3.5</v>
      </c>
      <c r="M1708" t="n">
        <v>81</v>
      </c>
      <c r="N1708" t="n">
        <v>51.67</v>
      </c>
      <c r="O1708" t="n">
        <v>28244.66</v>
      </c>
      <c r="P1708" t="n">
        <v>399.53</v>
      </c>
      <c r="Q1708" t="n">
        <v>452.68</v>
      </c>
      <c r="R1708" t="n">
        <v>139.68</v>
      </c>
      <c r="S1708" t="n">
        <v>57.64</v>
      </c>
      <c r="T1708" t="n">
        <v>38563.48</v>
      </c>
      <c r="U1708" t="n">
        <v>0.41</v>
      </c>
      <c r="V1708" t="n">
        <v>0.8100000000000001</v>
      </c>
      <c r="W1708" t="n">
        <v>6.94</v>
      </c>
      <c r="X1708" t="n">
        <v>2.38</v>
      </c>
      <c r="Y1708" t="n">
        <v>1</v>
      </c>
      <c r="Z1708" t="n">
        <v>10</v>
      </c>
    </row>
    <row r="1709">
      <c r="A1709" t="n">
        <v>11</v>
      </c>
      <c r="B1709" t="n">
        <v>115</v>
      </c>
      <c r="C1709" t="inlineStr">
        <is>
          <t xml:space="preserve">CONCLUIDO	</t>
        </is>
      </c>
      <c r="D1709" t="n">
        <v>3.1262</v>
      </c>
      <c r="E1709" t="n">
        <v>31.99</v>
      </c>
      <c r="F1709" t="n">
        <v>25.95</v>
      </c>
      <c r="G1709" t="n">
        <v>20.22</v>
      </c>
      <c r="H1709" t="n">
        <v>0.29</v>
      </c>
      <c r="I1709" t="n">
        <v>77</v>
      </c>
      <c r="J1709" t="n">
        <v>227.53</v>
      </c>
      <c r="K1709" t="n">
        <v>56.94</v>
      </c>
      <c r="L1709" t="n">
        <v>3.75</v>
      </c>
      <c r="M1709" t="n">
        <v>75</v>
      </c>
      <c r="N1709" t="n">
        <v>51.84</v>
      </c>
      <c r="O1709" t="n">
        <v>28296.58</v>
      </c>
      <c r="P1709" t="n">
        <v>396.92</v>
      </c>
      <c r="Q1709" t="n">
        <v>452.76</v>
      </c>
      <c r="R1709" t="n">
        <v>134.55</v>
      </c>
      <c r="S1709" t="n">
        <v>57.64</v>
      </c>
      <c r="T1709" t="n">
        <v>36028.26</v>
      </c>
      <c r="U1709" t="n">
        <v>0.43</v>
      </c>
      <c r="V1709" t="n">
        <v>0.82</v>
      </c>
      <c r="W1709" t="n">
        <v>6.92</v>
      </c>
      <c r="X1709" t="n">
        <v>2.22</v>
      </c>
      <c r="Y1709" t="n">
        <v>1</v>
      </c>
      <c r="Z1709" t="n">
        <v>10</v>
      </c>
    </row>
    <row r="1710">
      <c r="A1710" t="n">
        <v>12</v>
      </c>
      <c r="B1710" t="n">
        <v>115</v>
      </c>
      <c r="C1710" t="inlineStr">
        <is>
          <t xml:space="preserve">CONCLUIDO	</t>
        </is>
      </c>
      <c r="D1710" t="n">
        <v>3.1624</v>
      </c>
      <c r="E1710" t="n">
        <v>31.62</v>
      </c>
      <c r="F1710" t="n">
        <v>25.8</v>
      </c>
      <c r="G1710" t="n">
        <v>21.5</v>
      </c>
      <c r="H1710" t="n">
        <v>0.31</v>
      </c>
      <c r="I1710" t="n">
        <v>72</v>
      </c>
      <c r="J1710" t="n">
        <v>227.95</v>
      </c>
      <c r="K1710" t="n">
        <v>56.94</v>
      </c>
      <c r="L1710" t="n">
        <v>4</v>
      </c>
      <c r="M1710" t="n">
        <v>70</v>
      </c>
      <c r="N1710" t="n">
        <v>52.01</v>
      </c>
      <c r="O1710" t="n">
        <v>28348.56</v>
      </c>
      <c r="P1710" t="n">
        <v>394.5</v>
      </c>
      <c r="Q1710" t="n">
        <v>452.73</v>
      </c>
      <c r="R1710" t="n">
        <v>129.7</v>
      </c>
      <c r="S1710" t="n">
        <v>57.64</v>
      </c>
      <c r="T1710" t="n">
        <v>33626.15</v>
      </c>
      <c r="U1710" t="n">
        <v>0.44</v>
      </c>
      <c r="V1710" t="n">
        <v>0.82</v>
      </c>
      <c r="W1710" t="n">
        <v>6.92</v>
      </c>
      <c r="X1710" t="n">
        <v>2.07</v>
      </c>
      <c r="Y1710" t="n">
        <v>1</v>
      </c>
      <c r="Z1710" t="n">
        <v>10</v>
      </c>
    </row>
    <row r="1711">
      <c r="A1711" t="n">
        <v>13</v>
      </c>
      <c r="B1711" t="n">
        <v>115</v>
      </c>
      <c r="C1711" t="inlineStr">
        <is>
          <t xml:space="preserve">CONCLUIDO	</t>
        </is>
      </c>
      <c r="D1711" t="n">
        <v>3.1955</v>
      </c>
      <c r="E1711" t="n">
        <v>31.29</v>
      </c>
      <c r="F1711" t="n">
        <v>25.65</v>
      </c>
      <c r="G1711" t="n">
        <v>22.63</v>
      </c>
      <c r="H1711" t="n">
        <v>0.33</v>
      </c>
      <c r="I1711" t="n">
        <v>68</v>
      </c>
      <c r="J1711" t="n">
        <v>228.38</v>
      </c>
      <c r="K1711" t="n">
        <v>56.94</v>
      </c>
      <c r="L1711" t="n">
        <v>4.25</v>
      </c>
      <c r="M1711" t="n">
        <v>66</v>
      </c>
      <c r="N1711" t="n">
        <v>52.18</v>
      </c>
      <c r="O1711" t="n">
        <v>28400.61</v>
      </c>
      <c r="P1711" t="n">
        <v>391.96</v>
      </c>
      <c r="Q1711" t="n">
        <v>452.76</v>
      </c>
      <c r="R1711" t="n">
        <v>125.02</v>
      </c>
      <c r="S1711" t="n">
        <v>57.64</v>
      </c>
      <c r="T1711" t="n">
        <v>31309.9</v>
      </c>
      <c r="U1711" t="n">
        <v>0.46</v>
      </c>
      <c r="V1711" t="n">
        <v>0.83</v>
      </c>
      <c r="W1711" t="n">
        <v>6.9</v>
      </c>
      <c r="X1711" t="n">
        <v>1.92</v>
      </c>
      <c r="Y1711" t="n">
        <v>1</v>
      </c>
      <c r="Z1711" t="n">
        <v>10</v>
      </c>
    </row>
    <row r="1712">
      <c r="A1712" t="n">
        <v>14</v>
      </c>
      <c r="B1712" t="n">
        <v>115</v>
      </c>
      <c r="C1712" t="inlineStr">
        <is>
          <t xml:space="preserve">CONCLUIDO	</t>
        </is>
      </c>
      <c r="D1712" t="n">
        <v>3.2217</v>
      </c>
      <c r="E1712" t="n">
        <v>31.04</v>
      </c>
      <c r="F1712" t="n">
        <v>25.57</v>
      </c>
      <c r="G1712" t="n">
        <v>23.97</v>
      </c>
      <c r="H1712" t="n">
        <v>0.35</v>
      </c>
      <c r="I1712" t="n">
        <v>64</v>
      </c>
      <c r="J1712" t="n">
        <v>228.8</v>
      </c>
      <c r="K1712" t="n">
        <v>56.94</v>
      </c>
      <c r="L1712" t="n">
        <v>4.5</v>
      </c>
      <c r="M1712" t="n">
        <v>62</v>
      </c>
      <c r="N1712" t="n">
        <v>52.36</v>
      </c>
      <c r="O1712" t="n">
        <v>28452.71</v>
      </c>
      <c r="P1712" t="n">
        <v>390.61</v>
      </c>
      <c r="Q1712" t="n">
        <v>452.79</v>
      </c>
      <c r="R1712" t="n">
        <v>122.02</v>
      </c>
      <c r="S1712" t="n">
        <v>57.64</v>
      </c>
      <c r="T1712" t="n">
        <v>29826.2</v>
      </c>
      <c r="U1712" t="n">
        <v>0.47</v>
      </c>
      <c r="V1712" t="n">
        <v>0.83</v>
      </c>
      <c r="W1712" t="n">
        <v>6.91</v>
      </c>
      <c r="X1712" t="n">
        <v>1.84</v>
      </c>
      <c r="Y1712" t="n">
        <v>1</v>
      </c>
      <c r="Z1712" t="n">
        <v>10</v>
      </c>
    </row>
    <row r="1713">
      <c r="A1713" t="n">
        <v>15</v>
      </c>
      <c r="B1713" t="n">
        <v>115</v>
      </c>
      <c r="C1713" t="inlineStr">
        <is>
          <t xml:space="preserve">CONCLUIDO	</t>
        </is>
      </c>
      <c r="D1713" t="n">
        <v>3.2556</v>
      </c>
      <c r="E1713" t="n">
        <v>30.72</v>
      </c>
      <c r="F1713" t="n">
        <v>25.42</v>
      </c>
      <c r="G1713" t="n">
        <v>25.42</v>
      </c>
      <c r="H1713" t="n">
        <v>0.37</v>
      </c>
      <c r="I1713" t="n">
        <v>60</v>
      </c>
      <c r="J1713" t="n">
        <v>229.22</v>
      </c>
      <c r="K1713" t="n">
        <v>56.94</v>
      </c>
      <c r="L1713" t="n">
        <v>4.75</v>
      </c>
      <c r="M1713" t="n">
        <v>58</v>
      </c>
      <c r="N1713" t="n">
        <v>52.53</v>
      </c>
      <c r="O1713" t="n">
        <v>28504.87</v>
      </c>
      <c r="P1713" t="n">
        <v>388.19</v>
      </c>
      <c r="Q1713" t="n">
        <v>452.73</v>
      </c>
      <c r="R1713" t="n">
        <v>117.43</v>
      </c>
      <c r="S1713" t="n">
        <v>57.64</v>
      </c>
      <c r="T1713" t="n">
        <v>27553.56</v>
      </c>
      <c r="U1713" t="n">
        <v>0.49</v>
      </c>
      <c r="V1713" t="n">
        <v>0.83</v>
      </c>
      <c r="W1713" t="n">
        <v>6.89</v>
      </c>
      <c r="X1713" t="n">
        <v>1.7</v>
      </c>
      <c r="Y1713" t="n">
        <v>1</v>
      </c>
      <c r="Z1713" t="n">
        <v>10</v>
      </c>
    </row>
    <row r="1714">
      <c r="A1714" t="n">
        <v>16</v>
      </c>
      <c r="B1714" t="n">
        <v>115</v>
      </c>
      <c r="C1714" t="inlineStr">
        <is>
          <t xml:space="preserve">CONCLUIDO	</t>
        </is>
      </c>
      <c r="D1714" t="n">
        <v>3.2771</v>
      </c>
      <c r="E1714" t="n">
        <v>30.51</v>
      </c>
      <c r="F1714" t="n">
        <v>25.35</v>
      </c>
      <c r="G1714" t="n">
        <v>26.69</v>
      </c>
      <c r="H1714" t="n">
        <v>0.39</v>
      </c>
      <c r="I1714" t="n">
        <v>57</v>
      </c>
      <c r="J1714" t="n">
        <v>229.65</v>
      </c>
      <c r="K1714" t="n">
        <v>56.94</v>
      </c>
      <c r="L1714" t="n">
        <v>5</v>
      </c>
      <c r="M1714" t="n">
        <v>55</v>
      </c>
      <c r="N1714" t="n">
        <v>52.7</v>
      </c>
      <c r="O1714" t="n">
        <v>28557.1</v>
      </c>
      <c r="P1714" t="n">
        <v>386.95</v>
      </c>
      <c r="Q1714" t="n">
        <v>452.72</v>
      </c>
      <c r="R1714" t="n">
        <v>115.28</v>
      </c>
      <c r="S1714" t="n">
        <v>57.64</v>
      </c>
      <c r="T1714" t="n">
        <v>26491.74</v>
      </c>
      <c r="U1714" t="n">
        <v>0.5</v>
      </c>
      <c r="V1714" t="n">
        <v>0.84</v>
      </c>
      <c r="W1714" t="n">
        <v>6.89</v>
      </c>
      <c r="X1714" t="n">
        <v>1.62</v>
      </c>
      <c r="Y1714" t="n">
        <v>1</v>
      </c>
      <c r="Z1714" t="n">
        <v>10</v>
      </c>
    </row>
    <row r="1715">
      <c r="A1715" t="n">
        <v>17</v>
      </c>
      <c r="B1715" t="n">
        <v>115</v>
      </c>
      <c r="C1715" t="inlineStr">
        <is>
          <t xml:space="preserve">CONCLUIDO	</t>
        </is>
      </c>
      <c r="D1715" t="n">
        <v>3.3015</v>
      </c>
      <c r="E1715" t="n">
        <v>30.29</v>
      </c>
      <c r="F1715" t="n">
        <v>25.26</v>
      </c>
      <c r="G1715" t="n">
        <v>28.07</v>
      </c>
      <c r="H1715" t="n">
        <v>0.41</v>
      </c>
      <c r="I1715" t="n">
        <v>54</v>
      </c>
      <c r="J1715" t="n">
        <v>230.07</v>
      </c>
      <c r="K1715" t="n">
        <v>56.94</v>
      </c>
      <c r="L1715" t="n">
        <v>5.25</v>
      </c>
      <c r="M1715" t="n">
        <v>52</v>
      </c>
      <c r="N1715" t="n">
        <v>52.88</v>
      </c>
      <c r="O1715" t="n">
        <v>28609.38</v>
      </c>
      <c r="P1715" t="n">
        <v>385.36</v>
      </c>
      <c r="Q1715" t="n">
        <v>452.67</v>
      </c>
      <c r="R1715" t="n">
        <v>112.17</v>
      </c>
      <c r="S1715" t="n">
        <v>57.64</v>
      </c>
      <c r="T1715" t="n">
        <v>24951.08</v>
      </c>
      <c r="U1715" t="n">
        <v>0.51</v>
      </c>
      <c r="V1715" t="n">
        <v>0.84</v>
      </c>
      <c r="W1715" t="n">
        <v>6.88</v>
      </c>
      <c r="X1715" t="n">
        <v>1.53</v>
      </c>
      <c r="Y1715" t="n">
        <v>1</v>
      </c>
      <c r="Z1715" t="n">
        <v>10</v>
      </c>
    </row>
    <row r="1716">
      <c r="A1716" t="n">
        <v>18</v>
      </c>
      <c r="B1716" t="n">
        <v>115</v>
      </c>
      <c r="C1716" t="inlineStr">
        <is>
          <t xml:space="preserve">CONCLUIDO	</t>
        </is>
      </c>
      <c r="D1716" t="n">
        <v>3.3267</v>
      </c>
      <c r="E1716" t="n">
        <v>30.06</v>
      </c>
      <c r="F1716" t="n">
        <v>25.16</v>
      </c>
      <c r="G1716" t="n">
        <v>29.6</v>
      </c>
      <c r="H1716" t="n">
        <v>0.42</v>
      </c>
      <c r="I1716" t="n">
        <v>51</v>
      </c>
      <c r="J1716" t="n">
        <v>230.49</v>
      </c>
      <c r="K1716" t="n">
        <v>56.94</v>
      </c>
      <c r="L1716" t="n">
        <v>5.5</v>
      </c>
      <c r="M1716" t="n">
        <v>49</v>
      </c>
      <c r="N1716" t="n">
        <v>53.05</v>
      </c>
      <c r="O1716" t="n">
        <v>28661.73</v>
      </c>
      <c r="P1716" t="n">
        <v>383.68</v>
      </c>
      <c r="Q1716" t="n">
        <v>452.67</v>
      </c>
      <c r="R1716" t="n">
        <v>109.13</v>
      </c>
      <c r="S1716" t="n">
        <v>57.64</v>
      </c>
      <c r="T1716" t="n">
        <v>23446.7</v>
      </c>
      <c r="U1716" t="n">
        <v>0.53</v>
      </c>
      <c r="V1716" t="n">
        <v>0.84</v>
      </c>
      <c r="W1716" t="n">
        <v>6.87</v>
      </c>
      <c r="X1716" t="n">
        <v>1.43</v>
      </c>
      <c r="Y1716" t="n">
        <v>1</v>
      </c>
      <c r="Z1716" t="n">
        <v>10</v>
      </c>
    </row>
    <row r="1717">
      <c r="A1717" t="n">
        <v>19</v>
      </c>
      <c r="B1717" t="n">
        <v>115</v>
      </c>
      <c r="C1717" t="inlineStr">
        <is>
          <t xml:space="preserve">CONCLUIDO	</t>
        </is>
      </c>
      <c r="D1717" t="n">
        <v>3.3426</v>
      </c>
      <c r="E1717" t="n">
        <v>29.92</v>
      </c>
      <c r="F1717" t="n">
        <v>25.11</v>
      </c>
      <c r="G1717" t="n">
        <v>30.74</v>
      </c>
      <c r="H1717" t="n">
        <v>0.44</v>
      </c>
      <c r="I1717" t="n">
        <v>49</v>
      </c>
      <c r="J1717" t="n">
        <v>230.92</v>
      </c>
      <c r="K1717" t="n">
        <v>56.94</v>
      </c>
      <c r="L1717" t="n">
        <v>5.75</v>
      </c>
      <c r="M1717" t="n">
        <v>47</v>
      </c>
      <c r="N1717" t="n">
        <v>53.23</v>
      </c>
      <c r="O1717" t="n">
        <v>28714.14</v>
      </c>
      <c r="P1717" t="n">
        <v>382.75</v>
      </c>
      <c r="Q1717" t="n">
        <v>452.7</v>
      </c>
      <c r="R1717" t="n">
        <v>106.97</v>
      </c>
      <c r="S1717" t="n">
        <v>57.64</v>
      </c>
      <c r="T1717" t="n">
        <v>22377.73</v>
      </c>
      <c r="U1717" t="n">
        <v>0.54</v>
      </c>
      <c r="V1717" t="n">
        <v>0.84</v>
      </c>
      <c r="W1717" t="n">
        <v>6.88</v>
      </c>
      <c r="X1717" t="n">
        <v>1.38</v>
      </c>
      <c r="Y1717" t="n">
        <v>1</v>
      </c>
      <c r="Z1717" t="n">
        <v>10</v>
      </c>
    </row>
    <row r="1718">
      <c r="A1718" t="n">
        <v>20</v>
      </c>
      <c r="B1718" t="n">
        <v>115</v>
      </c>
      <c r="C1718" t="inlineStr">
        <is>
          <t xml:space="preserve">CONCLUIDO	</t>
        </is>
      </c>
      <c r="D1718" t="n">
        <v>3.3596</v>
      </c>
      <c r="E1718" t="n">
        <v>29.77</v>
      </c>
      <c r="F1718" t="n">
        <v>25.04</v>
      </c>
      <c r="G1718" t="n">
        <v>31.97</v>
      </c>
      <c r="H1718" t="n">
        <v>0.46</v>
      </c>
      <c r="I1718" t="n">
        <v>47</v>
      </c>
      <c r="J1718" t="n">
        <v>231.34</v>
      </c>
      <c r="K1718" t="n">
        <v>56.94</v>
      </c>
      <c r="L1718" t="n">
        <v>6</v>
      </c>
      <c r="M1718" t="n">
        <v>45</v>
      </c>
      <c r="N1718" t="n">
        <v>53.4</v>
      </c>
      <c r="O1718" t="n">
        <v>28766.61</v>
      </c>
      <c r="P1718" t="n">
        <v>381.67</v>
      </c>
      <c r="Q1718" t="n">
        <v>452.6</v>
      </c>
      <c r="R1718" t="n">
        <v>105.54</v>
      </c>
      <c r="S1718" t="n">
        <v>57.64</v>
      </c>
      <c r="T1718" t="n">
        <v>21670.63</v>
      </c>
      <c r="U1718" t="n">
        <v>0.55</v>
      </c>
      <c r="V1718" t="n">
        <v>0.85</v>
      </c>
      <c r="W1718" t="n">
        <v>6.86</v>
      </c>
      <c r="X1718" t="n">
        <v>1.32</v>
      </c>
      <c r="Y1718" t="n">
        <v>1</v>
      </c>
      <c r="Z1718" t="n">
        <v>10</v>
      </c>
    </row>
    <row r="1719">
      <c r="A1719" t="n">
        <v>21</v>
      </c>
      <c r="B1719" t="n">
        <v>115</v>
      </c>
      <c r="C1719" t="inlineStr">
        <is>
          <t xml:space="preserve">CONCLUIDO	</t>
        </is>
      </c>
      <c r="D1719" t="n">
        <v>3.3727</v>
      </c>
      <c r="E1719" t="n">
        <v>29.65</v>
      </c>
      <c r="F1719" t="n">
        <v>25.01</v>
      </c>
      <c r="G1719" t="n">
        <v>33.35</v>
      </c>
      <c r="H1719" t="n">
        <v>0.48</v>
      </c>
      <c r="I1719" t="n">
        <v>45</v>
      </c>
      <c r="J1719" t="n">
        <v>231.77</v>
      </c>
      <c r="K1719" t="n">
        <v>56.94</v>
      </c>
      <c r="L1719" t="n">
        <v>6.25</v>
      </c>
      <c r="M1719" t="n">
        <v>43</v>
      </c>
      <c r="N1719" t="n">
        <v>53.58</v>
      </c>
      <c r="O1719" t="n">
        <v>28819.14</v>
      </c>
      <c r="P1719" t="n">
        <v>381.12</v>
      </c>
      <c r="Q1719" t="n">
        <v>452.72</v>
      </c>
      <c r="R1719" t="n">
        <v>104.13</v>
      </c>
      <c r="S1719" t="n">
        <v>57.64</v>
      </c>
      <c r="T1719" t="n">
        <v>20975.94</v>
      </c>
      <c r="U1719" t="n">
        <v>0.55</v>
      </c>
      <c r="V1719" t="n">
        <v>0.85</v>
      </c>
      <c r="W1719" t="n">
        <v>6.87</v>
      </c>
      <c r="X1719" t="n">
        <v>1.29</v>
      </c>
      <c r="Y1719" t="n">
        <v>1</v>
      </c>
      <c r="Z1719" t="n">
        <v>10</v>
      </c>
    </row>
    <row r="1720">
      <c r="A1720" t="n">
        <v>22</v>
      </c>
      <c r="B1720" t="n">
        <v>115</v>
      </c>
      <c r="C1720" t="inlineStr">
        <is>
          <t xml:space="preserve">CONCLUIDO	</t>
        </is>
      </c>
      <c r="D1720" t="n">
        <v>3.3917</v>
      </c>
      <c r="E1720" t="n">
        <v>29.48</v>
      </c>
      <c r="F1720" t="n">
        <v>24.94</v>
      </c>
      <c r="G1720" t="n">
        <v>34.79</v>
      </c>
      <c r="H1720" t="n">
        <v>0.5</v>
      </c>
      <c r="I1720" t="n">
        <v>43</v>
      </c>
      <c r="J1720" t="n">
        <v>232.2</v>
      </c>
      <c r="K1720" t="n">
        <v>56.94</v>
      </c>
      <c r="L1720" t="n">
        <v>6.5</v>
      </c>
      <c r="M1720" t="n">
        <v>41</v>
      </c>
      <c r="N1720" t="n">
        <v>53.75</v>
      </c>
      <c r="O1720" t="n">
        <v>28871.74</v>
      </c>
      <c r="P1720" t="n">
        <v>379.73</v>
      </c>
      <c r="Q1720" t="n">
        <v>452.64</v>
      </c>
      <c r="R1720" t="n">
        <v>101.65</v>
      </c>
      <c r="S1720" t="n">
        <v>57.64</v>
      </c>
      <c r="T1720" t="n">
        <v>19749.77</v>
      </c>
      <c r="U1720" t="n">
        <v>0.57</v>
      </c>
      <c r="V1720" t="n">
        <v>0.85</v>
      </c>
      <c r="W1720" t="n">
        <v>6.87</v>
      </c>
      <c r="X1720" t="n">
        <v>1.21</v>
      </c>
      <c r="Y1720" t="n">
        <v>1</v>
      </c>
      <c r="Z1720" t="n">
        <v>10</v>
      </c>
    </row>
    <row r="1721">
      <c r="A1721" t="n">
        <v>23</v>
      </c>
      <c r="B1721" t="n">
        <v>115</v>
      </c>
      <c r="C1721" t="inlineStr">
        <is>
          <t xml:space="preserve">CONCLUIDO	</t>
        </is>
      </c>
      <c r="D1721" t="n">
        <v>3.402</v>
      </c>
      <c r="E1721" t="n">
        <v>29.39</v>
      </c>
      <c r="F1721" t="n">
        <v>24.89</v>
      </c>
      <c r="G1721" t="n">
        <v>35.56</v>
      </c>
      <c r="H1721" t="n">
        <v>0.52</v>
      </c>
      <c r="I1721" t="n">
        <v>42</v>
      </c>
      <c r="J1721" t="n">
        <v>232.62</v>
      </c>
      <c r="K1721" t="n">
        <v>56.94</v>
      </c>
      <c r="L1721" t="n">
        <v>6.75</v>
      </c>
      <c r="M1721" t="n">
        <v>40</v>
      </c>
      <c r="N1721" t="n">
        <v>53.93</v>
      </c>
      <c r="O1721" t="n">
        <v>28924.39</v>
      </c>
      <c r="P1721" t="n">
        <v>378.92</v>
      </c>
      <c r="Q1721" t="n">
        <v>452.64</v>
      </c>
      <c r="R1721" t="n">
        <v>100.01</v>
      </c>
      <c r="S1721" t="n">
        <v>57.64</v>
      </c>
      <c r="T1721" t="n">
        <v>18932.96</v>
      </c>
      <c r="U1721" t="n">
        <v>0.58</v>
      </c>
      <c r="V1721" t="n">
        <v>0.85</v>
      </c>
      <c r="W1721" t="n">
        <v>6.87</v>
      </c>
      <c r="X1721" t="n">
        <v>1.16</v>
      </c>
      <c r="Y1721" t="n">
        <v>1</v>
      </c>
      <c r="Z1721" t="n">
        <v>10</v>
      </c>
    </row>
    <row r="1722">
      <c r="A1722" t="n">
        <v>24</v>
      </c>
      <c r="B1722" t="n">
        <v>115</v>
      </c>
      <c r="C1722" t="inlineStr">
        <is>
          <t xml:space="preserve">CONCLUIDO	</t>
        </is>
      </c>
      <c r="D1722" t="n">
        <v>3.4128</v>
      </c>
      <c r="E1722" t="n">
        <v>29.3</v>
      </c>
      <c r="F1722" t="n">
        <v>24.88</v>
      </c>
      <c r="G1722" t="n">
        <v>37.33</v>
      </c>
      <c r="H1722" t="n">
        <v>0.53</v>
      </c>
      <c r="I1722" t="n">
        <v>40</v>
      </c>
      <c r="J1722" t="n">
        <v>233.05</v>
      </c>
      <c r="K1722" t="n">
        <v>56.94</v>
      </c>
      <c r="L1722" t="n">
        <v>7</v>
      </c>
      <c r="M1722" t="n">
        <v>38</v>
      </c>
      <c r="N1722" t="n">
        <v>54.11</v>
      </c>
      <c r="O1722" t="n">
        <v>28977.11</v>
      </c>
      <c r="P1722" t="n">
        <v>378.76</v>
      </c>
      <c r="Q1722" t="n">
        <v>452.67</v>
      </c>
      <c r="R1722" t="n">
        <v>99.65000000000001</v>
      </c>
      <c r="S1722" t="n">
        <v>57.64</v>
      </c>
      <c r="T1722" t="n">
        <v>18764.87</v>
      </c>
      <c r="U1722" t="n">
        <v>0.58</v>
      </c>
      <c r="V1722" t="n">
        <v>0.85</v>
      </c>
      <c r="W1722" t="n">
        <v>6.87</v>
      </c>
      <c r="X1722" t="n">
        <v>1.16</v>
      </c>
      <c r="Y1722" t="n">
        <v>1</v>
      </c>
      <c r="Z1722" t="n">
        <v>10</v>
      </c>
    </row>
    <row r="1723">
      <c r="A1723" t="n">
        <v>25</v>
      </c>
      <c r="B1723" t="n">
        <v>115</v>
      </c>
      <c r="C1723" t="inlineStr">
        <is>
          <t xml:space="preserve">CONCLUIDO	</t>
        </is>
      </c>
      <c r="D1723" t="n">
        <v>3.4247</v>
      </c>
      <c r="E1723" t="n">
        <v>29.2</v>
      </c>
      <c r="F1723" t="n">
        <v>24.83</v>
      </c>
      <c r="G1723" t="n">
        <v>38.2</v>
      </c>
      <c r="H1723" t="n">
        <v>0.55</v>
      </c>
      <c r="I1723" t="n">
        <v>39</v>
      </c>
      <c r="J1723" t="n">
        <v>233.48</v>
      </c>
      <c r="K1723" t="n">
        <v>56.94</v>
      </c>
      <c r="L1723" t="n">
        <v>7.25</v>
      </c>
      <c r="M1723" t="n">
        <v>37</v>
      </c>
      <c r="N1723" t="n">
        <v>54.29</v>
      </c>
      <c r="O1723" t="n">
        <v>29029.89</v>
      </c>
      <c r="P1723" t="n">
        <v>377.69</v>
      </c>
      <c r="Q1723" t="n">
        <v>452.6</v>
      </c>
      <c r="R1723" t="n">
        <v>98.42</v>
      </c>
      <c r="S1723" t="n">
        <v>57.64</v>
      </c>
      <c r="T1723" t="n">
        <v>18151.97</v>
      </c>
      <c r="U1723" t="n">
        <v>0.59</v>
      </c>
      <c r="V1723" t="n">
        <v>0.85</v>
      </c>
      <c r="W1723" t="n">
        <v>6.85</v>
      </c>
      <c r="X1723" t="n">
        <v>1.1</v>
      </c>
      <c r="Y1723" t="n">
        <v>1</v>
      </c>
      <c r="Z1723" t="n">
        <v>10</v>
      </c>
    </row>
    <row r="1724">
      <c r="A1724" t="n">
        <v>26</v>
      </c>
      <c r="B1724" t="n">
        <v>115</v>
      </c>
      <c r="C1724" t="inlineStr">
        <is>
          <t xml:space="preserve">CONCLUIDO	</t>
        </is>
      </c>
      <c r="D1724" t="n">
        <v>3.4413</v>
      </c>
      <c r="E1724" t="n">
        <v>29.06</v>
      </c>
      <c r="F1724" t="n">
        <v>24.77</v>
      </c>
      <c r="G1724" t="n">
        <v>40.17</v>
      </c>
      <c r="H1724" t="n">
        <v>0.57</v>
      </c>
      <c r="I1724" t="n">
        <v>37</v>
      </c>
      <c r="J1724" t="n">
        <v>233.91</v>
      </c>
      <c r="K1724" t="n">
        <v>56.94</v>
      </c>
      <c r="L1724" t="n">
        <v>7.5</v>
      </c>
      <c r="M1724" t="n">
        <v>35</v>
      </c>
      <c r="N1724" t="n">
        <v>54.46</v>
      </c>
      <c r="O1724" t="n">
        <v>29082.74</v>
      </c>
      <c r="P1724" t="n">
        <v>376.35</v>
      </c>
      <c r="Q1724" t="n">
        <v>452.68</v>
      </c>
      <c r="R1724" t="n">
        <v>96.5</v>
      </c>
      <c r="S1724" t="n">
        <v>57.64</v>
      </c>
      <c r="T1724" t="n">
        <v>17202.33</v>
      </c>
      <c r="U1724" t="n">
        <v>0.6</v>
      </c>
      <c r="V1724" t="n">
        <v>0.86</v>
      </c>
      <c r="W1724" t="n">
        <v>6.86</v>
      </c>
      <c r="X1724" t="n">
        <v>1.05</v>
      </c>
      <c r="Y1724" t="n">
        <v>1</v>
      </c>
      <c r="Z1724" t="n">
        <v>10</v>
      </c>
    </row>
    <row r="1725">
      <c r="A1725" t="n">
        <v>27</v>
      </c>
      <c r="B1725" t="n">
        <v>115</v>
      </c>
      <c r="C1725" t="inlineStr">
        <is>
          <t xml:space="preserve">CONCLUIDO	</t>
        </is>
      </c>
      <c r="D1725" t="n">
        <v>3.4519</v>
      </c>
      <c r="E1725" t="n">
        <v>28.97</v>
      </c>
      <c r="F1725" t="n">
        <v>24.73</v>
      </c>
      <c r="G1725" t="n">
        <v>41.21</v>
      </c>
      <c r="H1725" t="n">
        <v>0.59</v>
      </c>
      <c r="I1725" t="n">
        <v>36</v>
      </c>
      <c r="J1725" t="n">
        <v>234.34</v>
      </c>
      <c r="K1725" t="n">
        <v>56.94</v>
      </c>
      <c r="L1725" t="n">
        <v>7.75</v>
      </c>
      <c r="M1725" t="n">
        <v>34</v>
      </c>
      <c r="N1725" t="n">
        <v>54.64</v>
      </c>
      <c r="O1725" t="n">
        <v>29135.65</v>
      </c>
      <c r="P1725" t="n">
        <v>375.78</v>
      </c>
      <c r="Q1725" t="n">
        <v>452.61</v>
      </c>
      <c r="R1725" t="n">
        <v>94.98</v>
      </c>
      <c r="S1725" t="n">
        <v>57.64</v>
      </c>
      <c r="T1725" t="n">
        <v>16448.31</v>
      </c>
      <c r="U1725" t="n">
        <v>0.61</v>
      </c>
      <c r="V1725" t="n">
        <v>0.86</v>
      </c>
      <c r="W1725" t="n">
        <v>6.86</v>
      </c>
      <c r="X1725" t="n">
        <v>1</v>
      </c>
      <c r="Y1725" t="n">
        <v>1</v>
      </c>
      <c r="Z1725" t="n">
        <v>10</v>
      </c>
    </row>
    <row r="1726">
      <c r="A1726" t="n">
        <v>28</v>
      </c>
      <c r="B1726" t="n">
        <v>115</v>
      </c>
      <c r="C1726" t="inlineStr">
        <is>
          <t xml:space="preserve">CONCLUIDO	</t>
        </is>
      </c>
      <c r="D1726" t="n">
        <v>3.4591</v>
      </c>
      <c r="E1726" t="n">
        <v>28.91</v>
      </c>
      <c r="F1726" t="n">
        <v>24.71</v>
      </c>
      <c r="G1726" t="n">
        <v>42.36</v>
      </c>
      <c r="H1726" t="n">
        <v>0.61</v>
      </c>
      <c r="I1726" t="n">
        <v>35</v>
      </c>
      <c r="J1726" t="n">
        <v>234.77</v>
      </c>
      <c r="K1726" t="n">
        <v>56.94</v>
      </c>
      <c r="L1726" t="n">
        <v>8</v>
      </c>
      <c r="M1726" t="n">
        <v>33</v>
      </c>
      <c r="N1726" t="n">
        <v>54.82</v>
      </c>
      <c r="O1726" t="n">
        <v>29188.62</v>
      </c>
      <c r="P1726" t="n">
        <v>375.47</v>
      </c>
      <c r="Q1726" t="n">
        <v>452.61</v>
      </c>
      <c r="R1726" t="n">
        <v>94.55</v>
      </c>
      <c r="S1726" t="n">
        <v>57.64</v>
      </c>
      <c r="T1726" t="n">
        <v>16239.53</v>
      </c>
      <c r="U1726" t="n">
        <v>0.61</v>
      </c>
      <c r="V1726" t="n">
        <v>0.86</v>
      </c>
      <c r="W1726" t="n">
        <v>6.85</v>
      </c>
      <c r="X1726" t="n">
        <v>0.99</v>
      </c>
      <c r="Y1726" t="n">
        <v>1</v>
      </c>
      <c r="Z1726" t="n">
        <v>10</v>
      </c>
    </row>
    <row r="1727">
      <c r="A1727" t="n">
        <v>29</v>
      </c>
      <c r="B1727" t="n">
        <v>115</v>
      </c>
      <c r="C1727" t="inlineStr">
        <is>
          <t xml:space="preserve">CONCLUIDO	</t>
        </is>
      </c>
      <c r="D1727" t="n">
        <v>3.4727</v>
      </c>
      <c r="E1727" t="n">
        <v>28.8</v>
      </c>
      <c r="F1727" t="n">
        <v>24.64</v>
      </c>
      <c r="G1727" t="n">
        <v>43.49</v>
      </c>
      <c r="H1727" t="n">
        <v>0.62</v>
      </c>
      <c r="I1727" t="n">
        <v>34</v>
      </c>
      <c r="J1727" t="n">
        <v>235.2</v>
      </c>
      <c r="K1727" t="n">
        <v>56.94</v>
      </c>
      <c r="L1727" t="n">
        <v>8.25</v>
      </c>
      <c r="M1727" t="n">
        <v>32</v>
      </c>
      <c r="N1727" t="n">
        <v>55</v>
      </c>
      <c r="O1727" t="n">
        <v>29241.66</v>
      </c>
      <c r="P1727" t="n">
        <v>374.04</v>
      </c>
      <c r="Q1727" t="n">
        <v>452.63</v>
      </c>
      <c r="R1727" t="n">
        <v>92.34999999999999</v>
      </c>
      <c r="S1727" t="n">
        <v>57.64</v>
      </c>
      <c r="T1727" t="n">
        <v>15144.78</v>
      </c>
      <c r="U1727" t="n">
        <v>0.62</v>
      </c>
      <c r="V1727" t="n">
        <v>0.86</v>
      </c>
      <c r="W1727" t="n">
        <v>6.84</v>
      </c>
      <c r="X1727" t="n">
        <v>0.92</v>
      </c>
      <c r="Y1727" t="n">
        <v>1</v>
      </c>
      <c r="Z1727" t="n">
        <v>10</v>
      </c>
    </row>
    <row r="1728">
      <c r="A1728" t="n">
        <v>30</v>
      </c>
      <c r="B1728" t="n">
        <v>115</v>
      </c>
      <c r="C1728" t="inlineStr">
        <is>
          <t xml:space="preserve">CONCLUIDO	</t>
        </is>
      </c>
      <c r="D1728" t="n">
        <v>3.4779</v>
      </c>
      <c r="E1728" t="n">
        <v>28.75</v>
      </c>
      <c r="F1728" t="n">
        <v>24.64</v>
      </c>
      <c r="G1728" t="n">
        <v>44.81</v>
      </c>
      <c r="H1728" t="n">
        <v>0.64</v>
      </c>
      <c r="I1728" t="n">
        <v>33</v>
      </c>
      <c r="J1728" t="n">
        <v>235.63</v>
      </c>
      <c r="K1728" t="n">
        <v>56.94</v>
      </c>
      <c r="L1728" t="n">
        <v>8.5</v>
      </c>
      <c r="M1728" t="n">
        <v>31</v>
      </c>
      <c r="N1728" t="n">
        <v>55.18</v>
      </c>
      <c r="O1728" t="n">
        <v>29294.76</v>
      </c>
      <c r="P1728" t="n">
        <v>374.25</v>
      </c>
      <c r="Q1728" t="n">
        <v>452.58</v>
      </c>
      <c r="R1728" t="n">
        <v>92.27</v>
      </c>
      <c r="S1728" t="n">
        <v>57.64</v>
      </c>
      <c r="T1728" t="n">
        <v>15106.46</v>
      </c>
      <c r="U1728" t="n">
        <v>0.62</v>
      </c>
      <c r="V1728" t="n">
        <v>0.86</v>
      </c>
      <c r="W1728" t="n">
        <v>6.85</v>
      </c>
      <c r="X1728" t="n">
        <v>0.92</v>
      </c>
      <c r="Y1728" t="n">
        <v>1</v>
      </c>
      <c r="Z1728" t="n">
        <v>10</v>
      </c>
    </row>
    <row r="1729">
      <c r="A1729" t="n">
        <v>31</v>
      </c>
      <c r="B1729" t="n">
        <v>115</v>
      </c>
      <c r="C1729" t="inlineStr">
        <is>
          <t xml:space="preserve">CONCLUIDO	</t>
        </is>
      </c>
      <c r="D1729" t="n">
        <v>3.4854</v>
      </c>
      <c r="E1729" t="n">
        <v>28.69</v>
      </c>
      <c r="F1729" t="n">
        <v>24.63</v>
      </c>
      <c r="G1729" t="n">
        <v>46.17</v>
      </c>
      <c r="H1729" t="n">
        <v>0.66</v>
      </c>
      <c r="I1729" t="n">
        <v>32</v>
      </c>
      <c r="J1729" t="n">
        <v>236.06</v>
      </c>
      <c r="K1729" t="n">
        <v>56.94</v>
      </c>
      <c r="L1729" t="n">
        <v>8.75</v>
      </c>
      <c r="M1729" t="n">
        <v>30</v>
      </c>
      <c r="N1729" t="n">
        <v>55.36</v>
      </c>
      <c r="O1729" t="n">
        <v>29347.92</v>
      </c>
      <c r="P1729" t="n">
        <v>373.71</v>
      </c>
      <c r="Q1729" t="n">
        <v>452.62</v>
      </c>
      <c r="R1729" t="n">
        <v>91.83</v>
      </c>
      <c r="S1729" t="n">
        <v>57.64</v>
      </c>
      <c r="T1729" t="n">
        <v>14892.04</v>
      </c>
      <c r="U1729" t="n">
        <v>0.63</v>
      </c>
      <c r="V1729" t="n">
        <v>0.86</v>
      </c>
      <c r="W1729" t="n">
        <v>6.84</v>
      </c>
      <c r="X1729" t="n">
        <v>0.9</v>
      </c>
      <c r="Y1729" t="n">
        <v>1</v>
      </c>
      <c r="Z1729" t="n">
        <v>10</v>
      </c>
    </row>
    <row r="1730">
      <c r="A1730" t="n">
        <v>32</v>
      </c>
      <c r="B1730" t="n">
        <v>115</v>
      </c>
      <c r="C1730" t="inlineStr">
        <is>
          <t xml:space="preserve">CONCLUIDO	</t>
        </is>
      </c>
      <c r="D1730" t="n">
        <v>3.496</v>
      </c>
      <c r="E1730" t="n">
        <v>28.6</v>
      </c>
      <c r="F1730" t="n">
        <v>24.58</v>
      </c>
      <c r="G1730" t="n">
        <v>47.58</v>
      </c>
      <c r="H1730" t="n">
        <v>0.68</v>
      </c>
      <c r="I1730" t="n">
        <v>31</v>
      </c>
      <c r="J1730" t="n">
        <v>236.49</v>
      </c>
      <c r="K1730" t="n">
        <v>56.94</v>
      </c>
      <c r="L1730" t="n">
        <v>9</v>
      </c>
      <c r="M1730" t="n">
        <v>29</v>
      </c>
      <c r="N1730" t="n">
        <v>55.55</v>
      </c>
      <c r="O1730" t="n">
        <v>29401.15</v>
      </c>
      <c r="P1730" t="n">
        <v>372.89</v>
      </c>
      <c r="Q1730" t="n">
        <v>452.59</v>
      </c>
      <c r="R1730" t="n">
        <v>90.38</v>
      </c>
      <c r="S1730" t="n">
        <v>57.64</v>
      </c>
      <c r="T1730" t="n">
        <v>14172.1</v>
      </c>
      <c r="U1730" t="n">
        <v>0.64</v>
      </c>
      <c r="V1730" t="n">
        <v>0.86</v>
      </c>
      <c r="W1730" t="n">
        <v>6.84</v>
      </c>
      <c r="X1730" t="n">
        <v>0.86</v>
      </c>
      <c r="Y1730" t="n">
        <v>1</v>
      </c>
      <c r="Z1730" t="n">
        <v>10</v>
      </c>
    </row>
    <row r="1731">
      <c r="A1731" t="n">
        <v>33</v>
      </c>
      <c r="B1731" t="n">
        <v>115</v>
      </c>
      <c r="C1731" t="inlineStr">
        <is>
          <t xml:space="preserve">CONCLUIDO	</t>
        </is>
      </c>
      <c r="D1731" t="n">
        <v>3.5056</v>
      </c>
      <c r="E1731" t="n">
        <v>28.53</v>
      </c>
      <c r="F1731" t="n">
        <v>24.55</v>
      </c>
      <c r="G1731" t="n">
        <v>49.1</v>
      </c>
      <c r="H1731" t="n">
        <v>0.6899999999999999</v>
      </c>
      <c r="I1731" t="n">
        <v>30</v>
      </c>
      <c r="J1731" t="n">
        <v>236.92</v>
      </c>
      <c r="K1731" t="n">
        <v>56.94</v>
      </c>
      <c r="L1731" t="n">
        <v>9.25</v>
      </c>
      <c r="M1731" t="n">
        <v>28</v>
      </c>
      <c r="N1731" t="n">
        <v>55.73</v>
      </c>
      <c r="O1731" t="n">
        <v>29454.44</v>
      </c>
      <c r="P1731" t="n">
        <v>372.35</v>
      </c>
      <c r="Q1731" t="n">
        <v>452.63</v>
      </c>
      <c r="R1731" t="n">
        <v>89</v>
      </c>
      <c r="S1731" t="n">
        <v>57.64</v>
      </c>
      <c r="T1731" t="n">
        <v>13485.65</v>
      </c>
      <c r="U1731" t="n">
        <v>0.65</v>
      </c>
      <c r="V1731" t="n">
        <v>0.86</v>
      </c>
      <c r="W1731" t="n">
        <v>6.84</v>
      </c>
      <c r="X1731" t="n">
        <v>0.82</v>
      </c>
      <c r="Y1731" t="n">
        <v>1</v>
      </c>
      <c r="Z1731" t="n">
        <v>10</v>
      </c>
    </row>
    <row r="1732">
      <c r="A1732" t="n">
        <v>34</v>
      </c>
      <c r="B1732" t="n">
        <v>115</v>
      </c>
      <c r="C1732" t="inlineStr">
        <is>
          <t xml:space="preserve">CONCLUIDO	</t>
        </is>
      </c>
      <c r="D1732" t="n">
        <v>3.5126</v>
      </c>
      <c r="E1732" t="n">
        <v>28.47</v>
      </c>
      <c r="F1732" t="n">
        <v>24.54</v>
      </c>
      <c r="G1732" t="n">
        <v>50.76</v>
      </c>
      <c r="H1732" t="n">
        <v>0.71</v>
      </c>
      <c r="I1732" t="n">
        <v>29</v>
      </c>
      <c r="J1732" t="n">
        <v>237.35</v>
      </c>
      <c r="K1732" t="n">
        <v>56.94</v>
      </c>
      <c r="L1732" t="n">
        <v>9.5</v>
      </c>
      <c r="M1732" t="n">
        <v>27</v>
      </c>
      <c r="N1732" t="n">
        <v>55.91</v>
      </c>
      <c r="O1732" t="n">
        <v>29507.8</v>
      </c>
      <c r="P1732" t="n">
        <v>371.63</v>
      </c>
      <c r="Q1732" t="n">
        <v>452.61</v>
      </c>
      <c r="R1732" t="n">
        <v>88.73</v>
      </c>
      <c r="S1732" t="n">
        <v>57.64</v>
      </c>
      <c r="T1732" t="n">
        <v>13356.14</v>
      </c>
      <c r="U1732" t="n">
        <v>0.65</v>
      </c>
      <c r="V1732" t="n">
        <v>0.86</v>
      </c>
      <c r="W1732" t="n">
        <v>6.84</v>
      </c>
      <c r="X1732" t="n">
        <v>0.8100000000000001</v>
      </c>
      <c r="Y1732" t="n">
        <v>1</v>
      </c>
      <c r="Z1732" t="n">
        <v>10</v>
      </c>
    </row>
    <row r="1733">
      <c r="A1733" t="n">
        <v>35</v>
      </c>
      <c r="B1733" t="n">
        <v>115</v>
      </c>
      <c r="C1733" t="inlineStr">
        <is>
          <t xml:space="preserve">CONCLUIDO	</t>
        </is>
      </c>
      <c r="D1733" t="n">
        <v>3.5116</v>
      </c>
      <c r="E1733" t="n">
        <v>28.48</v>
      </c>
      <c r="F1733" t="n">
        <v>24.54</v>
      </c>
      <c r="G1733" t="n">
        <v>50.78</v>
      </c>
      <c r="H1733" t="n">
        <v>0.73</v>
      </c>
      <c r="I1733" t="n">
        <v>29</v>
      </c>
      <c r="J1733" t="n">
        <v>237.79</v>
      </c>
      <c r="K1733" t="n">
        <v>56.94</v>
      </c>
      <c r="L1733" t="n">
        <v>9.75</v>
      </c>
      <c r="M1733" t="n">
        <v>27</v>
      </c>
      <c r="N1733" t="n">
        <v>56.09</v>
      </c>
      <c r="O1733" t="n">
        <v>29561.22</v>
      </c>
      <c r="P1733" t="n">
        <v>371.92</v>
      </c>
      <c r="Q1733" t="n">
        <v>452.66</v>
      </c>
      <c r="R1733" t="n">
        <v>88.89</v>
      </c>
      <c r="S1733" t="n">
        <v>57.64</v>
      </c>
      <c r="T1733" t="n">
        <v>13439.76</v>
      </c>
      <c r="U1733" t="n">
        <v>0.65</v>
      </c>
      <c r="V1733" t="n">
        <v>0.86</v>
      </c>
      <c r="W1733" t="n">
        <v>6.85</v>
      </c>
      <c r="X1733" t="n">
        <v>0.82</v>
      </c>
      <c r="Y1733" t="n">
        <v>1</v>
      </c>
      <c r="Z1733" t="n">
        <v>10</v>
      </c>
    </row>
    <row r="1734">
      <c r="A1734" t="n">
        <v>36</v>
      </c>
      <c r="B1734" t="n">
        <v>115</v>
      </c>
      <c r="C1734" t="inlineStr">
        <is>
          <t xml:space="preserve">CONCLUIDO	</t>
        </is>
      </c>
      <c r="D1734" t="n">
        <v>3.5242</v>
      </c>
      <c r="E1734" t="n">
        <v>28.38</v>
      </c>
      <c r="F1734" t="n">
        <v>24.49</v>
      </c>
      <c r="G1734" t="n">
        <v>52.47</v>
      </c>
      <c r="H1734" t="n">
        <v>0.75</v>
      </c>
      <c r="I1734" t="n">
        <v>28</v>
      </c>
      <c r="J1734" t="n">
        <v>238.22</v>
      </c>
      <c r="K1734" t="n">
        <v>56.94</v>
      </c>
      <c r="L1734" t="n">
        <v>10</v>
      </c>
      <c r="M1734" t="n">
        <v>26</v>
      </c>
      <c r="N1734" t="n">
        <v>56.28</v>
      </c>
      <c r="O1734" t="n">
        <v>29614.71</v>
      </c>
      <c r="P1734" t="n">
        <v>370.87</v>
      </c>
      <c r="Q1734" t="n">
        <v>452.62</v>
      </c>
      <c r="R1734" t="n">
        <v>87.08</v>
      </c>
      <c r="S1734" t="n">
        <v>57.64</v>
      </c>
      <c r="T1734" t="n">
        <v>12537.4</v>
      </c>
      <c r="U1734" t="n">
        <v>0.66</v>
      </c>
      <c r="V1734" t="n">
        <v>0.87</v>
      </c>
      <c r="W1734" t="n">
        <v>6.84</v>
      </c>
      <c r="X1734" t="n">
        <v>0.76</v>
      </c>
      <c r="Y1734" t="n">
        <v>1</v>
      </c>
      <c r="Z1734" t="n">
        <v>10</v>
      </c>
    </row>
    <row r="1735">
      <c r="A1735" t="n">
        <v>37</v>
      </c>
      <c r="B1735" t="n">
        <v>115</v>
      </c>
      <c r="C1735" t="inlineStr">
        <is>
          <t xml:space="preserve">CONCLUIDO	</t>
        </is>
      </c>
      <c r="D1735" t="n">
        <v>3.5313</v>
      </c>
      <c r="E1735" t="n">
        <v>28.32</v>
      </c>
      <c r="F1735" t="n">
        <v>24.47</v>
      </c>
      <c r="G1735" t="n">
        <v>54.38</v>
      </c>
      <c r="H1735" t="n">
        <v>0.76</v>
      </c>
      <c r="I1735" t="n">
        <v>27</v>
      </c>
      <c r="J1735" t="n">
        <v>238.66</v>
      </c>
      <c r="K1735" t="n">
        <v>56.94</v>
      </c>
      <c r="L1735" t="n">
        <v>10.25</v>
      </c>
      <c r="M1735" t="n">
        <v>25</v>
      </c>
      <c r="N1735" t="n">
        <v>56.46</v>
      </c>
      <c r="O1735" t="n">
        <v>29668.27</v>
      </c>
      <c r="P1735" t="n">
        <v>370.46</v>
      </c>
      <c r="Q1735" t="n">
        <v>452.62</v>
      </c>
      <c r="R1735" t="n">
        <v>86.73</v>
      </c>
      <c r="S1735" t="n">
        <v>57.64</v>
      </c>
      <c r="T1735" t="n">
        <v>12368.06</v>
      </c>
      <c r="U1735" t="n">
        <v>0.66</v>
      </c>
      <c r="V1735" t="n">
        <v>0.87</v>
      </c>
      <c r="W1735" t="n">
        <v>6.84</v>
      </c>
      <c r="X1735" t="n">
        <v>0.75</v>
      </c>
      <c r="Y1735" t="n">
        <v>1</v>
      </c>
      <c r="Z1735" t="n">
        <v>10</v>
      </c>
    </row>
    <row r="1736">
      <c r="A1736" t="n">
        <v>38</v>
      </c>
      <c r="B1736" t="n">
        <v>115</v>
      </c>
      <c r="C1736" t="inlineStr">
        <is>
          <t xml:space="preserve">CONCLUIDO	</t>
        </is>
      </c>
      <c r="D1736" t="n">
        <v>3.5333</v>
      </c>
      <c r="E1736" t="n">
        <v>28.3</v>
      </c>
      <c r="F1736" t="n">
        <v>24.46</v>
      </c>
      <c r="G1736" t="n">
        <v>54.35</v>
      </c>
      <c r="H1736" t="n">
        <v>0.78</v>
      </c>
      <c r="I1736" t="n">
        <v>27</v>
      </c>
      <c r="J1736" t="n">
        <v>239.09</v>
      </c>
      <c r="K1736" t="n">
        <v>56.94</v>
      </c>
      <c r="L1736" t="n">
        <v>10.5</v>
      </c>
      <c r="M1736" t="n">
        <v>25</v>
      </c>
      <c r="N1736" t="n">
        <v>56.65</v>
      </c>
      <c r="O1736" t="n">
        <v>29721.89</v>
      </c>
      <c r="P1736" t="n">
        <v>370.08</v>
      </c>
      <c r="Q1736" t="n">
        <v>452.68</v>
      </c>
      <c r="R1736" t="n">
        <v>86.11</v>
      </c>
      <c r="S1736" t="n">
        <v>57.64</v>
      </c>
      <c r="T1736" t="n">
        <v>12060.45</v>
      </c>
      <c r="U1736" t="n">
        <v>0.67</v>
      </c>
      <c r="V1736" t="n">
        <v>0.87</v>
      </c>
      <c r="W1736" t="n">
        <v>6.84</v>
      </c>
      <c r="X1736" t="n">
        <v>0.73</v>
      </c>
      <c r="Y1736" t="n">
        <v>1</v>
      </c>
      <c r="Z1736" t="n">
        <v>10</v>
      </c>
    </row>
    <row r="1737">
      <c r="A1737" t="n">
        <v>39</v>
      </c>
      <c r="B1737" t="n">
        <v>115</v>
      </c>
      <c r="C1737" t="inlineStr">
        <is>
          <t xml:space="preserve">CONCLUIDO	</t>
        </is>
      </c>
      <c r="D1737" t="n">
        <v>3.5408</v>
      </c>
      <c r="E1737" t="n">
        <v>28.24</v>
      </c>
      <c r="F1737" t="n">
        <v>24.44</v>
      </c>
      <c r="G1737" t="n">
        <v>56.4</v>
      </c>
      <c r="H1737" t="n">
        <v>0.8</v>
      </c>
      <c r="I1737" t="n">
        <v>26</v>
      </c>
      <c r="J1737" t="n">
        <v>239.53</v>
      </c>
      <c r="K1737" t="n">
        <v>56.94</v>
      </c>
      <c r="L1737" t="n">
        <v>10.75</v>
      </c>
      <c r="M1737" t="n">
        <v>24</v>
      </c>
      <c r="N1737" t="n">
        <v>56.83</v>
      </c>
      <c r="O1737" t="n">
        <v>29775.57</v>
      </c>
      <c r="P1737" t="n">
        <v>369.67</v>
      </c>
      <c r="Q1737" t="n">
        <v>452.65</v>
      </c>
      <c r="R1737" t="n">
        <v>85.65000000000001</v>
      </c>
      <c r="S1737" t="n">
        <v>57.64</v>
      </c>
      <c r="T1737" t="n">
        <v>11833.38</v>
      </c>
      <c r="U1737" t="n">
        <v>0.67</v>
      </c>
      <c r="V1737" t="n">
        <v>0.87</v>
      </c>
      <c r="W1737" t="n">
        <v>6.84</v>
      </c>
      <c r="X1737" t="n">
        <v>0.71</v>
      </c>
      <c r="Y1737" t="n">
        <v>1</v>
      </c>
      <c r="Z1737" t="n">
        <v>10</v>
      </c>
    </row>
    <row r="1738">
      <c r="A1738" t="n">
        <v>40</v>
      </c>
      <c r="B1738" t="n">
        <v>115</v>
      </c>
      <c r="C1738" t="inlineStr">
        <is>
          <t xml:space="preserve">CONCLUIDO	</t>
        </is>
      </c>
      <c r="D1738" t="n">
        <v>3.539</v>
      </c>
      <c r="E1738" t="n">
        <v>28.26</v>
      </c>
      <c r="F1738" t="n">
        <v>24.45</v>
      </c>
      <c r="G1738" t="n">
        <v>56.43</v>
      </c>
      <c r="H1738" t="n">
        <v>0.82</v>
      </c>
      <c r="I1738" t="n">
        <v>26</v>
      </c>
      <c r="J1738" t="n">
        <v>239.96</v>
      </c>
      <c r="K1738" t="n">
        <v>56.94</v>
      </c>
      <c r="L1738" t="n">
        <v>11</v>
      </c>
      <c r="M1738" t="n">
        <v>24</v>
      </c>
      <c r="N1738" t="n">
        <v>57.02</v>
      </c>
      <c r="O1738" t="n">
        <v>29829.32</v>
      </c>
      <c r="P1738" t="n">
        <v>369.49</v>
      </c>
      <c r="Q1738" t="n">
        <v>452.61</v>
      </c>
      <c r="R1738" t="n">
        <v>86.19</v>
      </c>
      <c r="S1738" t="n">
        <v>57.64</v>
      </c>
      <c r="T1738" t="n">
        <v>12102.89</v>
      </c>
      <c r="U1738" t="n">
        <v>0.67</v>
      </c>
      <c r="V1738" t="n">
        <v>0.87</v>
      </c>
      <c r="W1738" t="n">
        <v>6.84</v>
      </c>
      <c r="X1738" t="n">
        <v>0.73</v>
      </c>
      <c r="Y1738" t="n">
        <v>1</v>
      </c>
      <c r="Z1738" t="n">
        <v>10</v>
      </c>
    </row>
    <row r="1739">
      <c r="A1739" t="n">
        <v>41</v>
      </c>
      <c r="B1739" t="n">
        <v>115</v>
      </c>
      <c r="C1739" t="inlineStr">
        <is>
          <t xml:space="preserve">CONCLUIDO	</t>
        </is>
      </c>
      <c r="D1739" t="n">
        <v>3.5472</v>
      </c>
      <c r="E1739" t="n">
        <v>28.19</v>
      </c>
      <c r="F1739" t="n">
        <v>24.43</v>
      </c>
      <c r="G1739" t="n">
        <v>58.64</v>
      </c>
      <c r="H1739" t="n">
        <v>0.83</v>
      </c>
      <c r="I1739" t="n">
        <v>25</v>
      </c>
      <c r="J1739" t="n">
        <v>240.4</v>
      </c>
      <c r="K1739" t="n">
        <v>56.94</v>
      </c>
      <c r="L1739" t="n">
        <v>11.25</v>
      </c>
      <c r="M1739" t="n">
        <v>23</v>
      </c>
      <c r="N1739" t="n">
        <v>57.21</v>
      </c>
      <c r="O1739" t="n">
        <v>29883.27</v>
      </c>
      <c r="P1739" t="n">
        <v>369.17</v>
      </c>
      <c r="Q1739" t="n">
        <v>452.61</v>
      </c>
      <c r="R1739" t="n">
        <v>85.31999999999999</v>
      </c>
      <c r="S1739" t="n">
        <v>57.64</v>
      </c>
      <c r="T1739" t="n">
        <v>11673.26</v>
      </c>
      <c r="U1739" t="n">
        <v>0.68</v>
      </c>
      <c r="V1739" t="n">
        <v>0.87</v>
      </c>
      <c r="W1739" t="n">
        <v>6.84</v>
      </c>
      <c r="X1739" t="n">
        <v>0.71</v>
      </c>
      <c r="Y1739" t="n">
        <v>1</v>
      </c>
      <c r="Z1739" t="n">
        <v>10</v>
      </c>
    </row>
    <row r="1740">
      <c r="A1740" t="n">
        <v>42</v>
      </c>
      <c r="B1740" t="n">
        <v>115</v>
      </c>
      <c r="C1740" t="inlineStr">
        <is>
          <t xml:space="preserve">CONCLUIDO	</t>
        </is>
      </c>
      <c r="D1740" t="n">
        <v>3.5607</v>
      </c>
      <c r="E1740" t="n">
        <v>28.08</v>
      </c>
      <c r="F1740" t="n">
        <v>24.37</v>
      </c>
      <c r="G1740" t="n">
        <v>60.92</v>
      </c>
      <c r="H1740" t="n">
        <v>0.85</v>
      </c>
      <c r="I1740" t="n">
        <v>24</v>
      </c>
      <c r="J1740" t="n">
        <v>240.84</v>
      </c>
      <c r="K1740" t="n">
        <v>56.94</v>
      </c>
      <c r="L1740" t="n">
        <v>11.5</v>
      </c>
      <c r="M1740" t="n">
        <v>22</v>
      </c>
      <c r="N1740" t="n">
        <v>57.39</v>
      </c>
      <c r="O1740" t="n">
        <v>29937.16</v>
      </c>
      <c r="P1740" t="n">
        <v>368.27</v>
      </c>
      <c r="Q1740" t="n">
        <v>452.62</v>
      </c>
      <c r="R1740" t="n">
        <v>83.45</v>
      </c>
      <c r="S1740" t="n">
        <v>57.64</v>
      </c>
      <c r="T1740" t="n">
        <v>10740.98</v>
      </c>
      <c r="U1740" t="n">
        <v>0.6899999999999999</v>
      </c>
      <c r="V1740" t="n">
        <v>0.87</v>
      </c>
      <c r="W1740" t="n">
        <v>6.83</v>
      </c>
      <c r="X1740" t="n">
        <v>0.65</v>
      </c>
      <c r="Y1740" t="n">
        <v>1</v>
      </c>
      <c r="Z1740" t="n">
        <v>10</v>
      </c>
    </row>
    <row r="1741">
      <c r="A1741" t="n">
        <v>43</v>
      </c>
      <c r="B1741" t="n">
        <v>115</v>
      </c>
      <c r="C1741" t="inlineStr">
        <is>
          <t xml:space="preserve">CONCLUIDO	</t>
        </is>
      </c>
      <c r="D1741" t="n">
        <v>3.5589</v>
      </c>
      <c r="E1741" t="n">
        <v>28.1</v>
      </c>
      <c r="F1741" t="n">
        <v>24.38</v>
      </c>
      <c r="G1741" t="n">
        <v>60.96</v>
      </c>
      <c r="H1741" t="n">
        <v>0.87</v>
      </c>
      <c r="I1741" t="n">
        <v>24</v>
      </c>
      <c r="J1741" t="n">
        <v>241.27</v>
      </c>
      <c r="K1741" t="n">
        <v>56.94</v>
      </c>
      <c r="L1741" t="n">
        <v>11.75</v>
      </c>
      <c r="M1741" t="n">
        <v>22</v>
      </c>
      <c r="N1741" t="n">
        <v>57.58</v>
      </c>
      <c r="O1741" t="n">
        <v>29991.11</v>
      </c>
      <c r="P1741" t="n">
        <v>368.31</v>
      </c>
      <c r="Q1741" t="n">
        <v>452.66</v>
      </c>
      <c r="R1741" t="n">
        <v>83.95</v>
      </c>
      <c r="S1741" t="n">
        <v>57.64</v>
      </c>
      <c r="T1741" t="n">
        <v>10991.95</v>
      </c>
      <c r="U1741" t="n">
        <v>0.6899999999999999</v>
      </c>
      <c r="V1741" t="n">
        <v>0.87</v>
      </c>
      <c r="W1741" t="n">
        <v>6.83</v>
      </c>
      <c r="X1741" t="n">
        <v>0.66</v>
      </c>
      <c r="Y1741" t="n">
        <v>1</v>
      </c>
      <c r="Z1741" t="n">
        <v>10</v>
      </c>
    </row>
    <row r="1742">
      <c r="A1742" t="n">
        <v>44</v>
      </c>
      <c r="B1742" t="n">
        <v>115</v>
      </c>
      <c r="C1742" t="inlineStr">
        <is>
          <t xml:space="preserve">CONCLUIDO	</t>
        </is>
      </c>
      <c r="D1742" t="n">
        <v>3.5697</v>
      </c>
      <c r="E1742" t="n">
        <v>28.01</v>
      </c>
      <c r="F1742" t="n">
        <v>24.34</v>
      </c>
      <c r="G1742" t="n">
        <v>63.51</v>
      </c>
      <c r="H1742" t="n">
        <v>0.88</v>
      </c>
      <c r="I1742" t="n">
        <v>23</v>
      </c>
      <c r="J1742" t="n">
        <v>241.71</v>
      </c>
      <c r="K1742" t="n">
        <v>56.94</v>
      </c>
      <c r="L1742" t="n">
        <v>12</v>
      </c>
      <c r="M1742" t="n">
        <v>21</v>
      </c>
      <c r="N1742" t="n">
        <v>57.77</v>
      </c>
      <c r="O1742" t="n">
        <v>30045.13</v>
      </c>
      <c r="P1742" t="n">
        <v>367.45</v>
      </c>
      <c r="Q1742" t="n">
        <v>452.61</v>
      </c>
      <c r="R1742" t="n">
        <v>82.55</v>
      </c>
      <c r="S1742" t="n">
        <v>57.64</v>
      </c>
      <c r="T1742" t="n">
        <v>10298.52</v>
      </c>
      <c r="U1742" t="n">
        <v>0.7</v>
      </c>
      <c r="V1742" t="n">
        <v>0.87</v>
      </c>
      <c r="W1742" t="n">
        <v>6.83</v>
      </c>
      <c r="X1742" t="n">
        <v>0.62</v>
      </c>
      <c r="Y1742" t="n">
        <v>1</v>
      </c>
      <c r="Z1742" t="n">
        <v>10</v>
      </c>
    </row>
    <row r="1743">
      <c r="A1743" t="n">
        <v>45</v>
      </c>
      <c r="B1743" t="n">
        <v>115</v>
      </c>
      <c r="C1743" t="inlineStr">
        <is>
          <t xml:space="preserve">CONCLUIDO	</t>
        </is>
      </c>
      <c r="D1743" t="n">
        <v>3.5706</v>
      </c>
      <c r="E1743" t="n">
        <v>28.01</v>
      </c>
      <c r="F1743" t="n">
        <v>24.34</v>
      </c>
      <c r="G1743" t="n">
        <v>63.49</v>
      </c>
      <c r="H1743" t="n">
        <v>0.9</v>
      </c>
      <c r="I1743" t="n">
        <v>23</v>
      </c>
      <c r="J1743" t="n">
        <v>242.15</v>
      </c>
      <c r="K1743" t="n">
        <v>56.94</v>
      </c>
      <c r="L1743" t="n">
        <v>12.25</v>
      </c>
      <c r="M1743" t="n">
        <v>21</v>
      </c>
      <c r="N1743" t="n">
        <v>57.96</v>
      </c>
      <c r="O1743" t="n">
        <v>30099.23</v>
      </c>
      <c r="P1743" t="n">
        <v>367.23</v>
      </c>
      <c r="Q1743" t="n">
        <v>452.56</v>
      </c>
      <c r="R1743" t="n">
        <v>82.25</v>
      </c>
      <c r="S1743" t="n">
        <v>57.64</v>
      </c>
      <c r="T1743" t="n">
        <v>10147.37</v>
      </c>
      <c r="U1743" t="n">
        <v>0.7</v>
      </c>
      <c r="V1743" t="n">
        <v>0.87</v>
      </c>
      <c r="W1743" t="n">
        <v>6.83</v>
      </c>
      <c r="X1743" t="n">
        <v>0.61</v>
      </c>
      <c r="Y1743" t="n">
        <v>1</v>
      </c>
      <c r="Z1743" t="n">
        <v>10</v>
      </c>
    </row>
    <row r="1744">
      <c r="A1744" t="n">
        <v>46</v>
      </c>
      <c r="B1744" t="n">
        <v>115</v>
      </c>
      <c r="C1744" t="inlineStr">
        <is>
          <t xml:space="preserve">CONCLUIDO	</t>
        </is>
      </c>
      <c r="D1744" t="n">
        <v>3.577</v>
      </c>
      <c r="E1744" t="n">
        <v>27.96</v>
      </c>
      <c r="F1744" t="n">
        <v>24.33</v>
      </c>
      <c r="G1744" t="n">
        <v>66.36</v>
      </c>
      <c r="H1744" t="n">
        <v>0.92</v>
      </c>
      <c r="I1744" t="n">
        <v>22</v>
      </c>
      <c r="J1744" t="n">
        <v>242.59</v>
      </c>
      <c r="K1744" t="n">
        <v>56.94</v>
      </c>
      <c r="L1744" t="n">
        <v>12.5</v>
      </c>
      <c r="M1744" t="n">
        <v>20</v>
      </c>
      <c r="N1744" t="n">
        <v>58.15</v>
      </c>
      <c r="O1744" t="n">
        <v>30153.38</v>
      </c>
      <c r="P1744" t="n">
        <v>366.81</v>
      </c>
      <c r="Q1744" t="n">
        <v>452.66</v>
      </c>
      <c r="R1744" t="n">
        <v>81.95999999999999</v>
      </c>
      <c r="S1744" t="n">
        <v>57.64</v>
      </c>
      <c r="T1744" t="n">
        <v>10006.95</v>
      </c>
      <c r="U1744" t="n">
        <v>0.7</v>
      </c>
      <c r="V1744" t="n">
        <v>0.87</v>
      </c>
      <c r="W1744" t="n">
        <v>6.83</v>
      </c>
      <c r="X1744" t="n">
        <v>0.6</v>
      </c>
      <c r="Y1744" t="n">
        <v>1</v>
      </c>
      <c r="Z1744" t="n">
        <v>10</v>
      </c>
    </row>
    <row r="1745">
      <c r="A1745" t="n">
        <v>47</v>
      </c>
      <c r="B1745" t="n">
        <v>115</v>
      </c>
      <c r="C1745" t="inlineStr">
        <is>
          <t xml:space="preserve">CONCLUIDO	</t>
        </is>
      </c>
      <c r="D1745" t="n">
        <v>3.578</v>
      </c>
      <c r="E1745" t="n">
        <v>27.95</v>
      </c>
      <c r="F1745" t="n">
        <v>24.32</v>
      </c>
      <c r="G1745" t="n">
        <v>66.33</v>
      </c>
      <c r="H1745" t="n">
        <v>0.93</v>
      </c>
      <c r="I1745" t="n">
        <v>22</v>
      </c>
      <c r="J1745" t="n">
        <v>243.03</v>
      </c>
      <c r="K1745" t="n">
        <v>56.94</v>
      </c>
      <c r="L1745" t="n">
        <v>12.75</v>
      </c>
      <c r="M1745" t="n">
        <v>20</v>
      </c>
      <c r="N1745" t="n">
        <v>58.34</v>
      </c>
      <c r="O1745" t="n">
        <v>30207.61</v>
      </c>
      <c r="P1745" t="n">
        <v>366.84</v>
      </c>
      <c r="Q1745" t="n">
        <v>452.6</v>
      </c>
      <c r="R1745" t="n">
        <v>81.55</v>
      </c>
      <c r="S1745" t="n">
        <v>57.64</v>
      </c>
      <c r="T1745" t="n">
        <v>9803.73</v>
      </c>
      <c r="U1745" t="n">
        <v>0.71</v>
      </c>
      <c r="V1745" t="n">
        <v>0.87</v>
      </c>
      <c r="W1745" t="n">
        <v>6.84</v>
      </c>
      <c r="X1745" t="n">
        <v>0.6</v>
      </c>
      <c r="Y1745" t="n">
        <v>1</v>
      </c>
      <c r="Z1745" t="n">
        <v>10</v>
      </c>
    </row>
    <row r="1746">
      <c r="A1746" t="n">
        <v>48</v>
      </c>
      <c r="B1746" t="n">
        <v>115</v>
      </c>
      <c r="C1746" t="inlineStr">
        <is>
          <t xml:space="preserve">CONCLUIDO	</t>
        </is>
      </c>
      <c r="D1746" t="n">
        <v>3.5779</v>
      </c>
      <c r="E1746" t="n">
        <v>27.95</v>
      </c>
      <c r="F1746" t="n">
        <v>24.32</v>
      </c>
      <c r="G1746" t="n">
        <v>66.34</v>
      </c>
      <c r="H1746" t="n">
        <v>0.95</v>
      </c>
      <c r="I1746" t="n">
        <v>22</v>
      </c>
      <c r="J1746" t="n">
        <v>243.47</v>
      </c>
      <c r="K1746" t="n">
        <v>56.94</v>
      </c>
      <c r="L1746" t="n">
        <v>13</v>
      </c>
      <c r="M1746" t="n">
        <v>20</v>
      </c>
      <c r="N1746" t="n">
        <v>58.53</v>
      </c>
      <c r="O1746" t="n">
        <v>30261.91</v>
      </c>
      <c r="P1746" t="n">
        <v>366.69</v>
      </c>
      <c r="Q1746" t="n">
        <v>452.64</v>
      </c>
      <c r="R1746" t="n">
        <v>81.73999999999999</v>
      </c>
      <c r="S1746" t="n">
        <v>57.64</v>
      </c>
      <c r="T1746" t="n">
        <v>9900.33</v>
      </c>
      <c r="U1746" t="n">
        <v>0.71</v>
      </c>
      <c r="V1746" t="n">
        <v>0.87</v>
      </c>
      <c r="W1746" t="n">
        <v>6.83</v>
      </c>
      <c r="X1746" t="n">
        <v>0.6</v>
      </c>
      <c r="Y1746" t="n">
        <v>1</v>
      </c>
      <c r="Z1746" t="n">
        <v>10</v>
      </c>
    </row>
    <row r="1747">
      <c r="A1747" t="n">
        <v>49</v>
      </c>
      <c r="B1747" t="n">
        <v>115</v>
      </c>
      <c r="C1747" t="inlineStr">
        <is>
          <t xml:space="preserve">CONCLUIDO	</t>
        </is>
      </c>
      <c r="D1747" t="n">
        <v>3.5891</v>
      </c>
      <c r="E1747" t="n">
        <v>27.86</v>
      </c>
      <c r="F1747" t="n">
        <v>24.28</v>
      </c>
      <c r="G1747" t="n">
        <v>69.37</v>
      </c>
      <c r="H1747" t="n">
        <v>0.97</v>
      </c>
      <c r="I1747" t="n">
        <v>21</v>
      </c>
      <c r="J1747" t="n">
        <v>243.91</v>
      </c>
      <c r="K1747" t="n">
        <v>56.94</v>
      </c>
      <c r="L1747" t="n">
        <v>13.25</v>
      </c>
      <c r="M1747" t="n">
        <v>19</v>
      </c>
      <c r="N1747" t="n">
        <v>58.72</v>
      </c>
      <c r="O1747" t="n">
        <v>30316.27</v>
      </c>
      <c r="P1747" t="n">
        <v>365.97</v>
      </c>
      <c r="Q1747" t="n">
        <v>452.63</v>
      </c>
      <c r="R1747" t="n">
        <v>80.29000000000001</v>
      </c>
      <c r="S1747" t="n">
        <v>57.64</v>
      </c>
      <c r="T1747" t="n">
        <v>9178.190000000001</v>
      </c>
      <c r="U1747" t="n">
        <v>0.72</v>
      </c>
      <c r="V1747" t="n">
        <v>0.87</v>
      </c>
      <c r="W1747" t="n">
        <v>6.83</v>
      </c>
      <c r="X1747" t="n">
        <v>0.55</v>
      </c>
      <c r="Y1747" t="n">
        <v>1</v>
      </c>
      <c r="Z1747" t="n">
        <v>10</v>
      </c>
    </row>
    <row r="1748">
      <c r="A1748" t="n">
        <v>50</v>
      </c>
      <c r="B1748" t="n">
        <v>115</v>
      </c>
      <c r="C1748" t="inlineStr">
        <is>
          <t xml:space="preserve">CONCLUIDO	</t>
        </is>
      </c>
      <c r="D1748" t="n">
        <v>3.587</v>
      </c>
      <c r="E1748" t="n">
        <v>27.88</v>
      </c>
      <c r="F1748" t="n">
        <v>24.3</v>
      </c>
      <c r="G1748" t="n">
        <v>69.42</v>
      </c>
      <c r="H1748" t="n">
        <v>0.98</v>
      </c>
      <c r="I1748" t="n">
        <v>21</v>
      </c>
      <c r="J1748" t="n">
        <v>244.35</v>
      </c>
      <c r="K1748" t="n">
        <v>56.94</v>
      </c>
      <c r="L1748" t="n">
        <v>13.5</v>
      </c>
      <c r="M1748" t="n">
        <v>19</v>
      </c>
      <c r="N1748" t="n">
        <v>58.91</v>
      </c>
      <c r="O1748" t="n">
        <v>30370.7</v>
      </c>
      <c r="P1748" t="n">
        <v>366.07</v>
      </c>
      <c r="Q1748" t="n">
        <v>452.62</v>
      </c>
      <c r="R1748" t="n">
        <v>80.86</v>
      </c>
      <c r="S1748" t="n">
        <v>57.64</v>
      </c>
      <c r="T1748" t="n">
        <v>9462.73</v>
      </c>
      <c r="U1748" t="n">
        <v>0.71</v>
      </c>
      <c r="V1748" t="n">
        <v>0.87</v>
      </c>
      <c r="W1748" t="n">
        <v>6.83</v>
      </c>
      <c r="X1748" t="n">
        <v>0.57</v>
      </c>
      <c r="Y1748" t="n">
        <v>1</v>
      </c>
      <c r="Z1748" t="n">
        <v>10</v>
      </c>
    </row>
    <row r="1749">
      <c r="A1749" t="n">
        <v>51</v>
      </c>
      <c r="B1749" t="n">
        <v>115</v>
      </c>
      <c r="C1749" t="inlineStr">
        <is>
          <t xml:space="preserve">CONCLUIDO	</t>
        </is>
      </c>
      <c r="D1749" t="n">
        <v>3.5968</v>
      </c>
      <c r="E1749" t="n">
        <v>27.8</v>
      </c>
      <c r="F1749" t="n">
        <v>24.26</v>
      </c>
      <c r="G1749" t="n">
        <v>72.79000000000001</v>
      </c>
      <c r="H1749" t="n">
        <v>1</v>
      </c>
      <c r="I1749" t="n">
        <v>20</v>
      </c>
      <c r="J1749" t="n">
        <v>244.79</v>
      </c>
      <c r="K1749" t="n">
        <v>56.94</v>
      </c>
      <c r="L1749" t="n">
        <v>13.75</v>
      </c>
      <c r="M1749" t="n">
        <v>18</v>
      </c>
      <c r="N1749" t="n">
        <v>59.1</v>
      </c>
      <c r="O1749" t="n">
        <v>30425.2</v>
      </c>
      <c r="P1749" t="n">
        <v>364.83</v>
      </c>
      <c r="Q1749" t="n">
        <v>452.62</v>
      </c>
      <c r="R1749" t="n">
        <v>79.8</v>
      </c>
      <c r="S1749" t="n">
        <v>57.64</v>
      </c>
      <c r="T1749" t="n">
        <v>8935.700000000001</v>
      </c>
      <c r="U1749" t="n">
        <v>0.72</v>
      </c>
      <c r="V1749" t="n">
        <v>0.87</v>
      </c>
      <c r="W1749" t="n">
        <v>6.83</v>
      </c>
      <c r="X1749" t="n">
        <v>0.54</v>
      </c>
      <c r="Y1749" t="n">
        <v>1</v>
      </c>
      <c r="Z1749" t="n">
        <v>10</v>
      </c>
    </row>
    <row r="1750">
      <c r="A1750" t="n">
        <v>52</v>
      </c>
      <c r="B1750" t="n">
        <v>115</v>
      </c>
      <c r="C1750" t="inlineStr">
        <is>
          <t xml:space="preserve">CONCLUIDO	</t>
        </is>
      </c>
      <c r="D1750" t="n">
        <v>3.5949</v>
      </c>
      <c r="E1750" t="n">
        <v>27.82</v>
      </c>
      <c r="F1750" t="n">
        <v>24.28</v>
      </c>
      <c r="G1750" t="n">
        <v>72.84</v>
      </c>
      <c r="H1750" t="n">
        <v>1.02</v>
      </c>
      <c r="I1750" t="n">
        <v>20</v>
      </c>
      <c r="J1750" t="n">
        <v>245.23</v>
      </c>
      <c r="K1750" t="n">
        <v>56.94</v>
      </c>
      <c r="L1750" t="n">
        <v>14</v>
      </c>
      <c r="M1750" t="n">
        <v>18</v>
      </c>
      <c r="N1750" t="n">
        <v>59.29</v>
      </c>
      <c r="O1750" t="n">
        <v>30479.78</v>
      </c>
      <c r="P1750" t="n">
        <v>365.57</v>
      </c>
      <c r="Q1750" t="n">
        <v>452.58</v>
      </c>
      <c r="R1750" t="n">
        <v>80.45999999999999</v>
      </c>
      <c r="S1750" t="n">
        <v>57.64</v>
      </c>
      <c r="T1750" t="n">
        <v>9269.370000000001</v>
      </c>
      <c r="U1750" t="n">
        <v>0.72</v>
      </c>
      <c r="V1750" t="n">
        <v>0.87</v>
      </c>
      <c r="W1750" t="n">
        <v>6.83</v>
      </c>
      <c r="X1750" t="n">
        <v>0.55</v>
      </c>
      <c r="Y1750" t="n">
        <v>1</v>
      </c>
      <c r="Z1750" t="n">
        <v>10</v>
      </c>
    </row>
    <row r="1751">
      <c r="A1751" t="n">
        <v>53</v>
      </c>
      <c r="B1751" t="n">
        <v>115</v>
      </c>
      <c r="C1751" t="inlineStr">
        <is>
          <t xml:space="preserve">CONCLUIDO	</t>
        </is>
      </c>
      <c r="D1751" t="n">
        <v>3.5961</v>
      </c>
      <c r="E1751" t="n">
        <v>27.81</v>
      </c>
      <c r="F1751" t="n">
        <v>24.27</v>
      </c>
      <c r="G1751" t="n">
        <v>72.81</v>
      </c>
      <c r="H1751" t="n">
        <v>1.03</v>
      </c>
      <c r="I1751" t="n">
        <v>20</v>
      </c>
      <c r="J1751" t="n">
        <v>245.68</v>
      </c>
      <c r="K1751" t="n">
        <v>56.94</v>
      </c>
      <c r="L1751" t="n">
        <v>14.25</v>
      </c>
      <c r="M1751" t="n">
        <v>18</v>
      </c>
      <c r="N1751" t="n">
        <v>59.48</v>
      </c>
      <c r="O1751" t="n">
        <v>30534.42</v>
      </c>
      <c r="P1751" t="n">
        <v>365.37</v>
      </c>
      <c r="Q1751" t="n">
        <v>452.63</v>
      </c>
      <c r="R1751" t="n">
        <v>80.26000000000001</v>
      </c>
      <c r="S1751" t="n">
        <v>57.64</v>
      </c>
      <c r="T1751" t="n">
        <v>9166.030000000001</v>
      </c>
      <c r="U1751" t="n">
        <v>0.72</v>
      </c>
      <c r="V1751" t="n">
        <v>0.87</v>
      </c>
      <c r="W1751" t="n">
        <v>6.82</v>
      </c>
      <c r="X1751" t="n">
        <v>0.54</v>
      </c>
      <c r="Y1751" t="n">
        <v>1</v>
      </c>
      <c r="Z1751" t="n">
        <v>10</v>
      </c>
    </row>
    <row r="1752">
      <c r="A1752" t="n">
        <v>54</v>
      </c>
      <c r="B1752" t="n">
        <v>115</v>
      </c>
      <c r="C1752" t="inlineStr">
        <is>
          <t xml:space="preserve">CONCLUIDO	</t>
        </is>
      </c>
      <c r="D1752" t="n">
        <v>3.6047</v>
      </c>
      <c r="E1752" t="n">
        <v>27.74</v>
      </c>
      <c r="F1752" t="n">
        <v>24.25</v>
      </c>
      <c r="G1752" t="n">
        <v>76.56999999999999</v>
      </c>
      <c r="H1752" t="n">
        <v>1.05</v>
      </c>
      <c r="I1752" t="n">
        <v>19</v>
      </c>
      <c r="J1752" t="n">
        <v>246.12</v>
      </c>
      <c r="K1752" t="n">
        <v>56.94</v>
      </c>
      <c r="L1752" t="n">
        <v>14.5</v>
      </c>
      <c r="M1752" t="n">
        <v>17</v>
      </c>
      <c r="N1752" t="n">
        <v>59.68</v>
      </c>
      <c r="O1752" t="n">
        <v>30589.13</v>
      </c>
      <c r="P1752" t="n">
        <v>363.99</v>
      </c>
      <c r="Q1752" t="n">
        <v>452.59</v>
      </c>
      <c r="R1752" t="n">
        <v>79.22</v>
      </c>
      <c r="S1752" t="n">
        <v>57.64</v>
      </c>
      <c r="T1752" t="n">
        <v>8654.690000000001</v>
      </c>
      <c r="U1752" t="n">
        <v>0.73</v>
      </c>
      <c r="V1752" t="n">
        <v>0.87</v>
      </c>
      <c r="W1752" t="n">
        <v>6.83</v>
      </c>
      <c r="X1752" t="n">
        <v>0.52</v>
      </c>
      <c r="Y1752" t="n">
        <v>1</v>
      </c>
      <c r="Z1752" t="n">
        <v>10</v>
      </c>
    </row>
    <row r="1753">
      <c r="A1753" t="n">
        <v>55</v>
      </c>
      <c r="B1753" t="n">
        <v>115</v>
      </c>
      <c r="C1753" t="inlineStr">
        <is>
          <t xml:space="preserve">CONCLUIDO	</t>
        </is>
      </c>
      <c r="D1753" t="n">
        <v>3.6057</v>
      </c>
      <c r="E1753" t="n">
        <v>27.73</v>
      </c>
      <c r="F1753" t="n">
        <v>24.24</v>
      </c>
      <c r="G1753" t="n">
        <v>76.54000000000001</v>
      </c>
      <c r="H1753" t="n">
        <v>1.06</v>
      </c>
      <c r="I1753" t="n">
        <v>19</v>
      </c>
      <c r="J1753" t="n">
        <v>246.57</v>
      </c>
      <c r="K1753" t="n">
        <v>56.94</v>
      </c>
      <c r="L1753" t="n">
        <v>14.75</v>
      </c>
      <c r="M1753" t="n">
        <v>17</v>
      </c>
      <c r="N1753" t="n">
        <v>59.87</v>
      </c>
      <c r="O1753" t="n">
        <v>30643.91</v>
      </c>
      <c r="P1753" t="n">
        <v>364.19</v>
      </c>
      <c r="Q1753" t="n">
        <v>452.61</v>
      </c>
      <c r="R1753" t="n">
        <v>79.09</v>
      </c>
      <c r="S1753" t="n">
        <v>57.64</v>
      </c>
      <c r="T1753" t="n">
        <v>8590.440000000001</v>
      </c>
      <c r="U1753" t="n">
        <v>0.73</v>
      </c>
      <c r="V1753" t="n">
        <v>0.87</v>
      </c>
      <c r="W1753" t="n">
        <v>6.83</v>
      </c>
      <c r="X1753" t="n">
        <v>0.51</v>
      </c>
      <c r="Y1753" t="n">
        <v>1</v>
      </c>
      <c r="Z1753" t="n">
        <v>10</v>
      </c>
    </row>
    <row r="1754">
      <c r="A1754" t="n">
        <v>56</v>
      </c>
      <c r="B1754" t="n">
        <v>115</v>
      </c>
      <c r="C1754" t="inlineStr">
        <is>
          <t xml:space="preserve">CONCLUIDO	</t>
        </is>
      </c>
      <c r="D1754" t="n">
        <v>3.6053</v>
      </c>
      <c r="E1754" t="n">
        <v>27.74</v>
      </c>
      <c r="F1754" t="n">
        <v>24.24</v>
      </c>
      <c r="G1754" t="n">
        <v>76.56</v>
      </c>
      <c r="H1754" t="n">
        <v>1.08</v>
      </c>
      <c r="I1754" t="n">
        <v>19</v>
      </c>
      <c r="J1754" t="n">
        <v>247.01</v>
      </c>
      <c r="K1754" t="n">
        <v>56.94</v>
      </c>
      <c r="L1754" t="n">
        <v>15</v>
      </c>
      <c r="M1754" t="n">
        <v>17</v>
      </c>
      <c r="N1754" t="n">
        <v>60.07</v>
      </c>
      <c r="O1754" t="n">
        <v>30698.76</v>
      </c>
      <c r="P1754" t="n">
        <v>364.36</v>
      </c>
      <c r="Q1754" t="n">
        <v>452.58</v>
      </c>
      <c r="R1754" t="n">
        <v>79.3</v>
      </c>
      <c r="S1754" t="n">
        <v>57.64</v>
      </c>
      <c r="T1754" t="n">
        <v>8691.969999999999</v>
      </c>
      <c r="U1754" t="n">
        <v>0.73</v>
      </c>
      <c r="V1754" t="n">
        <v>0.87</v>
      </c>
      <c r="W1754" t="n">
        <v>6.82</v>
      </c>
      <c r="X1754" t="n">
        <v>0.52</v>
      </c>
      <c r="Y1754" t="n">
        <v>1</v>
      </c>
      <c r="Z1754" t="n">
        <v>10</v>
      </c>
    </row>
    <row r="1755">
      <c r="A1755" t="n">
        <v>57</v>
      </c>
      <c r="B1755" t="n">
        <v>115</v>
      </c>
      <c r="C1755" t="inlineStr">
        <is>
          <t xml:space="preserve">CONCLUIDO	</t>
        </is>
      </c>
      <c r="D1755" t="n">
        <v>3.6053</v>
      </c>
      <c r="E1755" t="n">
        <v>27.74</v>
      </c>
      <c r="F1755" t="n">
        <v>24.24</v>
      </c>
      <c r="G1755" t="n">
        <v>76.55</v>
      </c>
      <c r="H1755" t="n">
        <v>1.1</v>
      </c>
      <c r="I1755" t="n">
        <v>19</v>
      </c>
      <c r="J1755" t="n">
        <v>247.46</v>
      </c>
      <c r="K1755" t="n">
        <v>56.94</v>
      </c>
      <c r="L1755" t="n">
        <v>15.25</v>
      </c>
      <c r="M1755" t="n">
        <v>17</v>
      </c>
      <c r="N1755" t="n">
        <v>60.26</v>
      </c>
      <c r="O1755" t="n">
        <v>30753.68</v>
      </c>
      <c r="P1755" t="n">
        <v>364.07</v>
      </c>
      <c r="Q1755" t="n">
        <v>452.66</v>
      </c>
      <c r="R1755" t="n">
        <v>79.14</v>
      </c>
      <c r="S1755" t="n">
        <v>57.64</v>
      </c>
      <c r="T1755" t="n">
        <v>8613.959999999999</v>
      </c>
      <c r="U1755" t="n">
        <v>0.73</v>
      </c>
      <c r="V1755" t="n">
        <v>0.87</v>
      </c>
      <c r="W1755" t="n">
        <v>6.83</v>
      </c>
      <c r="X1755" t="n">
        <v>0.52</v>
      </c>
      <c r="Y1755" t="n">
        <v>1</v>
      </c>
      <c r="Z1755" t="n">
        <v>10</v>
      </c>
    </row>
    <row r="1756">
      <c r="A1756" t="n">
        <v>58</v>
      </c>
      <c r="B1756" t="n">
        <v>115</v>
      </c>
      <c r="C1756" t="inlineStr">
        <is>
          <t xml:space="preserve">CONCLUIDO	</t>
        </is>
      </c>
      <c r="D1756" t="n">
        <v>3.6162</v>
      </c>
      <c r="E1756" t="n">
        <v>27.65</v>
      </c>
      <c r="F1756" t="n">
        <v>24.2</v>
      </c>
      <c r="G1756" t="n">
        <v>80.67</v>
      </c>
      <c r="H1756" t="n">
        <v>1.11</v>
      </c>
      <c r="I1756" t="n">
        <v>18</v>
      </c>
      <c r="J1756" t="n">
        <v>247.9</v>
      </c>
      <c r="K1756" t="n">
        <v>56.94</v>
      </c>
      <c r="L1756" t="n">
        <v>15.5</v>
      </c>
      <c r="M1756" t="n">
        <v>16</v>
      </c>
      <c r="N1756" t="n">
        <v>60.46</v>
      </c>
      <c r="O1756" t="n">
        <v>30808.68</v>
      </c>
      <c r="P1756" t="n">
        <v>363.68</v>
      </c>
      <c r="Q1756" t="n">
        <v>452.58</v>
      </c>
      <c r="R1756" t="n">
        <v>78.09999999999999</v>
      </c>
      <c r="S1756" t="n">
        <v>57.64</v>
      </c>
      <c r="T1756" t="n">
        <v>8098.57</v>
      </c>
      <c r="U1756" t="n">
        <v>0.74</v>
      </c>
      <c r="V1756" t="n">
        <v>0.88</v>
      </c>
      <c r="W1756" t="n">
        <v>6.82</v>
      </c>
      <c r="X1756" t="n">
        <v>0.48</v>
      </c>
      <c r="Y1756" t="n">
        <v>1</v>
      </c>
      <c r="Z1756" t="n">
        <v>10</v>
      </c>
    </row>
    <row r="1757">
      <c r="A1757" t="n">
        <v>59</v>
      </c>
      <c r="B1757" t="n">
        <v>115</v>
      </c>
      <c r="C1757" t="inlineStr">
        <is>
          <t xml:space="preserve">CONCLUIDO	</t>
        </is>
      </c>
      <c r="D1757" t="n">
        <v>3.6145</v>
      </c>
      <c r="E1757" t="n">
        <v>27.67</v>
      </c>
      <c r="F1757" t="n">
        <v>24.22</v>
      </c>
      <c r="G1757" t="n">
        <v>80.72</v>
      </c>
      <c r="H1757" t="n">
        <v>1.13</v>
      </c>
      <c r="I1757" t="n">
        <v>18</v>
      </c>
      <c r="J1757" t="n">
        <v>248.35</v>
      </c>
      <c r="K1757" t="n">
        <v>56.94</v>
      </c>
      <c r="L1757" t="n">
        <v>15.75</v>
      </c>
      <c r="M1757" t="n">
        <v>16</v>
      </c>
      <c r="N1757" t="n">
        <v>60.66</v>
      </c>
      <c r="O1757" t="n">
        <v>30863.74</v>
      </c>
      <c r="P1757" t="n">
        <v>363.86</v>
      </c>
      <c r="Q1757" t="n">
        <v>452.6</v>
      </c>
      <c r="R1757" t="n">
        <v>78.41</v>
      </c>
      <c r="S1757" t="n">
        <v>57.64</v>
      </c>
      <c r="T1757" t="n">
        <v>8255.049999999999</v>
      </c>
      <c r="U1757" t="n">
        <v>0.74</v>
      </c>
      <c r="V1757" t="n">
        <v>0.88</v>
      </c>
      <c r="W1757" t="n">
        <v>6.82</v>
      </c>
      <c r="X1757" t="n">
        <v>0.49</v>
      </c>
      <c r="Y1757" t="n">
        <v>1</v>
      </c>
      <c r="Z1757" t="n">
        <v>10</v>
      </c>
    </row>
    <row r="1758">
      <c r="A1758" t="n">
        <v>60</v>
      </c>
      <c r="B1758" t="n">
        <v>115</v>
      </c>
      <c r="C1758" t="inlineStr">
        <is>
          <t xml:space="preserve">CONCLUIDO	</t>
        </is>
      </c>
      <c r="D1758" t="n">
        <v>3.6167</v>
      </c>
      <c r="E1758" t="n">
        <v>27.65</v>
      </c>
      <c r="F1758" t="n">
        <v>24.2</v>
      </c>
      <c r="G1758" t="n">
        <v>80.66</v>
      </c>
      <c r="H1758" t="n">
        <v>1.14</v>
      </c>
      <c r="I1758" t="n">
        <v>18</v>
      </c>
      <c r="J1758" t="n">
        <v>248.79</v>
      </c>
      <c r="K1758" t="n">
        <v>56.94</v>
      </c>
      <c r="L1758" t="n">
        <v>16</v>
      </c>
      <c r="M1758" t="n">
        <v>16</v>
      </c>
      <c r="N1758" t="n">
        <v>60.85</v>
      </c>
      <c r="O1758" t="n">
        <v>30918.88</v>
      </c>
      <c r="P1758" t="n">
        <v>363.17</v>
      </c>
      <c r="Q1758" t="n">
        <v>452.65</v>
      </c>
      <c r="R1758" t="n">
        <v>77.8</v>
      </c>
      <c r="S1758" t="n">
        <v>57.64</v>
      </c>
      <c r="T1758" t="n">
        <v>7948.43</v>
      </c>
      <c r="U1758" t="n">
        <v>0.74</v>
      </c>
      <c r="V1758" t="n">
        <v>0.88</v>
      </c>
      <c r="W1758" t="n">
        <v>6.82</v>
      </c>
      <c r="X1758" t="n">
        <v>0.47</v>
      </c>
      <c r="Y1758" t="n">
        <v>1</v>
      </c>
      <c r="Z1758" t="n">
        <v>10</v>
      </c>
    </row>
    <row r="1759">
      <c r="A1759" t="n">
        <v>61</v>
      </c>
      <c r="B1759" t="n">
        <v>115</v>
      </c>
      <c r="C1759" t="inlineStr">
        <is>
          <t xml:space="preserve">CONCLUIDO	</t>
        </is>
      </c>
      <c r="D1759" t="n">
        <v>3.6257</v>
      </c>
      <c r="E1759" t="n">
        <v>27.58</v>
      </c>
      <c r="F1759" t="n">
        <v>24.17</v>
      </c>
      <c r="G1759" t="n">
        <v>85.31999999999999</v>
      </c>
      <c r="H1759" t="n">
        <v>1.16</v>
      </c>
      <c r="I1759" t="n">
        <v>17</v>
      </c>
      <c r="J1759" t="n">
        <v>249.24</v>
      </c>
      <c r="K1759" t="n">
        <v>56.94</v>
      </c>
      <c r="L1759" t="n">
        <v>16.25</v>
      </c>
      <c r="M1759" t="n">
        <v>15</v>
      </c>
      <c r="N1759" t="n">
        <v>61.05</v>
      </c>
      <c r="O1759" t="n">
        <v>30974.09</v>
      </c>
      <c r="P1759" t="n">
        <v>362.29</v>
      </c>
      <c r="Q1759" t="n">
        <v>452.59</v>
      </c>
      <c r="R1759" t="n">
        <v>76.93000000000001</v>
      </c>
      <c r="S1759" t="n">
        <v>57.64</v>
      </c>
      <c r="T1759" t="n">
        <v>7520.37</v>
      </c>
      <c r="U1759" t="n">
        <v>0.75</v>
      </c>
      <c r="V1759" t="n">
        <v>0.88</v>
      </c>
      <c r="W1759" t="n">
        <v>6.82</v>
      </c>
      <c r="X1759" t="n">
        <v>0.45</v>
      </c>
      <c r="Y1759" t="n">
        <v>1</v>
      </c>
      <c r="Z1759" t="n">
        <v>10</v>
      </c>
    </row>
    <row r="1760">
      <c r="A1760" t="n">
        <v>62</v>
      </c>
      <c r="B1760" t="n">
        <v>115</v>
      </c>
      <c r="C1760" t="inlineStr">
        <is>
          <t xml:space="preserve">CONCLUIDO	</t>
        </is>
      </c>
      <c r="D1760" t="n">
        <v>3.6261</v>
      </c>
      <c r="E1760" t="n">
        <v>27.58</v>
      </c>
      <c r="F1760" t="n">
        <v>24.17</v>
      </c>
      <c r="G1760" t="n">
        <v>85.31</v>
      </c>
      <c r="H1760" t="n">
        <v>1.18</v>
      </c>
      <c r="I1760" t="n">
        <v>17</v>
      </c>
      <c r="J1760" t="n">
        <v>249.69</v>
      </c>
      <c r="K1760" t="n">
        <v>56.94</v>
      </c>
      <c r="L1760" t="n">
        <v>16.5</v>
      </c>
      <c r="M1760" t="n">
        <v>15</v>
      </c>
      <c r="N1760" t="n">
        <v>61.25</v>
      </c>
      <c r="O1760" t="n">
        <v>31029.37</v>
      </c>
      <c r="P1760" t="n">
        <v>362.57</v>
      </c>
      <c r="Q1760" t="n">
        <v>452.6</v>
      </c>
      <c r="R1760" t="n">
        <v>76.83</v>
      </c>
      <c r="S1760" t="n">
        <v>57.64</v>
      </c>
      <c r="T1760" t="n">
        <v>7469.44</v>
      </c>
      <c r="U1760" t="n">
        <v>0.75</v>
      </c>
      <c r="V1760" t="n">
        <v>0.88</v>
      </c>
      <c r="W1760" t="n">
        <v>6.82</v>
      </c>
      <c r="X1760" t="n">
        <v>0.45</v>
      </c>
      <c r="Y1760" t="n">
        <v>1</v>
      </c>
      <c r="Z1760" t="n">
        <v>10</v>
      </c>
    </row>
    <row r="1761">
      <c r="A1761" t="n">
        <v>63</v>
      </c>
      <c r="B1761" t="n">
        <v>115</v>
      </c>
      <c r="C1761" t="inlineStr">
        <is>
          <t xml:space="preserve">CONCLUIDO	</t>
        </is>
      </c>
      <c r="D1761" t="n">
        <v>3.6257</v>
      </c>
      <c r="E1761" t="n">
        <v>27.58</v>
      </c>
      <c r="F1761" t="n">
        <v>24.17</v>
      </c>
      <c r="G1761" t="n">
        <v>85.31999999999999</v>
      </c>
      <c r="H1761" t="n">
        <v>1.19</v>
      </c>
      <c r="I1761" t="n">
        <v>17</v>
      </c>
      <c r="J1761" t="n">
        <v>250.14</v>
      </c>
      <c r="K1761" t="n">
        <v>56.94</v>
      </c>
      <c r="L1761" t="n">
        <v>16.75</v>
      </c>
      <c r="M1761" t="n">
        <v>15</v>
      </c>
      <c r="N1761" t="n">
        <v>61.45</v>
      </c>
      <c r="O1761" t="n">
        <v>31084.72</v>
      </c>
      <c r="P1761" t="n">
        <v>362.81</v>
      </c>
      <c r="Q1761" t="n">
        <v>452.57</v>
      </c>
      <c r="R1761" t="n">
        <v>76.83</v>
      </c>
      <c r="S1761" t="n">
        <v>57.64</v>
      </c>
      <c r="T1761" t="n">
        <v>7466.54</v>
      </c>
      <c r="U1761" t="n">
        <v>0.75</v>
      </c>
      <c r="V1761" t="n">
        <v>0.88</v>
      </c>
      <c r="W1761" t="n">
        <v>6.82</v>
      </c>
      <c r="X1761" t="n">
        <v>0.45</v>
      </c>
      <c r="Y1761" t="n">
        <v>1</v>
      </c>
      <c r="Z1761" t="n">
        <v>10</v>
      </c>
    </row>
    <row r="1762">
      <c r="A1762" t="n">
        <v>64</v>
      </c>
      <c r="B1762" t="n">
        <v>115</v>
      </c>
      <c r="C1762" t="inlineStr">
        <is>
          <t xml:space="preserve">CONCLUIDO	</t>
        </is>
      </c>
      <c r="D1762" t="n">
        <v>3.6223</v>
      </c>
      <c r="E1762" t="n">
        <v>27.61</v>
      </c>
      <c r="F1762" t="n">
        <v>24.2</v>
      </c>
      <c r="G1762" t="n">
        <v>85.41</v>
      </c>
      <c r="H1762" t="n">
        <v>1.21</v>
      </c>
      <c r="I1762" t="n">
        <v>17</v>
      </c>
      <c r="J1762" t="n">
        <v>250.59</v>
      </c>
      <c r="K1762" t="n">
        <v>56.94</v>
      </c>
      <c r="L1762" t="n">
        <v>17</v>
      </c>
      <c r="M1762" t="n">
        <v>15</v>
      </c>
      <c r="N1762" t="n">
        <v>61.65</v>
      </c>
      <c r="O1762" t="n">
        <v>31140.15</v>
      </c>
      <c r="P1762" t="n">
        <v>362.93</v>
      </c>
      <c r="Q1762" t="n">
        <v>452.63</v>
      </c>
      <c r="R1762" t="n">
        <v>77.63</v>
      </c>
      <c r="S1762" t="n">
        <v>57.64</v>
      </c>
      <c r="T1762" t="n">
        <v>7866</v>
      </c>
      <c r="U1762" t="n">
        <v>0.74</v>
      </c>
      <c r="V1762" t="n">
        <v>0.88</v>
      </c>
      <c r="W1762" t="n">
        <v>6.83</v>
      </c>
      <c r="X1762" t="n">
        <v>0.47</v>
      </c>
      <c r="Y1762" t="n">
        <v>1</v>
      </c>
      <c r="Z1762" t="n">
        <v>10</v>
      </c>
    </row>
    <row r="1763">
      <c r="A1763" t="n">
        <v>65</v>
      </c>
      <c r="B1763" t="n">
        <v>115</v>
      </c>
      <c r="C1763" t="inlineStr">
        <is>
          <t xml:space="preserve">CONCLUIDO	</t>
        </is>
      </c>
      <c r="D1763" t="n">
        <v>3.6237</v>
      </c>
      <c r="E1763" t="n">
        <v>27.6</v>
      </c>
      <c r="F1763" t="n">
        <v>24.19</v>
      </c>
      <c r="G1763" t="n">
        <v>85.37</v>
      </c>
      <c r="H1763" t="n">
        <v>1.22</v>
      </c>
      <c r="I1763" t="n">
        <v>17</v>
      </c>
      <c r="J1763" t="n">
        <v>251.04</v>
      </c>
      <c r="K1763" t="n">
        <v>56.94</v>
      </c>
      <c r="L1763" t="n">
        <v>17.25</v>
      </c>
      <c r="M1763" t="n">
        <v>15</v>
      </c>
      <c r="N1763" t="n">
        <v>61.85</v>
      </c>
      <c r="O1763" t="n">
        <v>31195.65</v>
      </c>
      <c r="P1763" t="n">
        <v>362.54</v>
      </c>
      <c r="Q1763" t="n">
        <v>452.67</v>
      </c>
      <c r="R1763" t="n">
        <v>77.62</v>
      </c>
      <c r="S1763" t="n">
        <v>57.64</v>
      </c>
      <c r="T1763" t="n">
        <v>7860.51</v>
      </c>
      <c r="U1763" t="n">
        <v>0.74</v>
      </c>
      <c r="V1763" t="n">
        <v>0.88</v>
      </c>
      <c r="W1763" t="n">
        <v>6.82</v>
      </c>
      <c r="X1763" t="n">
        <v>0.46</v>
      </c>
      <c r="Y1763" t="n">
        <v>1</v>
      </c>
      <c r="Z1763" t="n">
        <v>10</v>
      </c>
    </row>
    <row r="1764">
      <c r="A1764" t="n">
        <v>66</v>
      </c>
      <c r="B1764" t="n">
        <v>115</v>
      </c>
      <c r="C1764" t="inlineStr">
        <is>
          <t xml:space="preserve">CONCLUIDO	</t>
        </is>
      </c>
      <c r="D1764" t="n">
        <v>3.6343</v>
      </c>
      <c r="E1764" t="n">
        <v>27.52</v>
      </c>
      <c r="F1764" t="n">
        <v>24.15</v>
      </c>
      <c r="G1764" t="n">
        <v>90.56999999999999</v>
      </c>
      <c r="H1764" t="n">
        <v>1.24</v>
      </c>
      <c r="I1764" t="n">
        <v>16</v>
      </c>
      <c r="J1764" t="n">
        <v>251.49</v>
      </c>
      <c r="K1764" t="n">
        <v>56.94</v>
      </c>
      <c r="L1764" t="n">
        <v>17.5</v>
      </c>
      <c r="M1764" t="n">
        <v>14</v>
      </c>
      <c r="N1764" t="n">
        <v>62.05</v>
      </c>
      <c r="O1764" t="n">
        <v>31251.22</v>
      </c>
      <c r="P1764" t="n">
        <v>361.91</v>
      </c>
      <c r="Q1764" t="n">
        <v>452.6</v>
      </c>
      <c r="R1764" t="n">
        <v>76.28</v>
      </c>
      <c r="S1764" t="n">
        <v>57.64</v>
      </c>
      <c r="T1764" t="n">
        <v>7196.14</v>
      </c>
      <c r="U1764" t="n">
        <v>0.76</v>
      </c>
      <c r="V1764" t="n">
        <v>0.88</v>
      </c>
      <c r="W1764" t="n">
        <v>6.82</v>
      </c>
      <c r="X1764" t="n">
        <v>0.43</v>
      </c>
      <c r="Y1764" t="n">
        <v>1</v>
      </c>
      <c r="Z1764" t="n">
        <v>10</v>
      </c>
    </row>
    <row r="1765">
      <c r="A1765" t="n">
        <v>67</v>
      </c>
      <c r="B1765" t="n">
        <v>115</v>
      </c>
      <c r="C1765" t="inlineStr">
        <is>
          <t xml:space="preserve">CONCLUIDO	</t>
        </is>
      </c>
      <c r="D1765" t="n">
        <v>3.6347</v>
      </c>
      <c r="E1765" t="n">
        <v>27.51</v>
      </c>
      <c r="F1765" t="n">
        <v>24.15</v>
      </c>
      <c r="G1765" t="n">
        <v>90.56</v>
      </c>
      <c r="H1765" t="n">
        <v>1.25</v>
      </c>
      <c r="I1765" t="n">
        <v>16</v>
      </c>
      <c r="J1765" t="n">
        <v>251.94</v>
      </c>
      <c r="K1765" t="n">
        <v>56.94</v>
      </c>
      <c r="L1765" t="n">
        <v>17.75</v>
      </c>
      <c r="M1765" t="n">
        <v>14</v>
      </c>
      <c r="N1765" t="n">
        <v>62.25</v>
      </c>
      <c r="O1765" t="n">
        <v>31306.86</v>
      </c>
      <c r="P1765" t="n">
        <v>361.76</v>
      </c>
      <c r="Q1765" t="n">
        <v>452.61</v>
      </c>
      <c r="R1765" t="n">
        <v>76.25</v>
      </c>
      <c r="S1765" t="n">
        <v>57.64</v>
      </c>
      <c r="T1765" t="n">
        <v>7184.14</v>
      </c>
      <c r="U1765" t="n">
        <v>0.76</v>
      </c>
      <c r="V1765" t="n">
        <v>0.88</v>
      </c>
      <c r="W1765" t="n">
        <v>6.82</v>
      </c>
      <c r="X1765" t="n">
        <v>0.42</v>
      </c>
      <c r="Y1765" t="n">
        <v>1</v>
      </c>
      <c r="Z1765" t="n">
        <v>10</v>
      </c>
    </row>
    <row r="1766">
      <c r="A1766" t="n">
        <v>68</v>
      </c>
      <c r="B1766" t="n">
        <v>115</v>
      </c>
      <c r="C1766" t="inlineStr">
        <is>
          <t xml:space="preserve">CONCLUIDO	</t>
        </is>
      </c>
      <c r="D1766" t="n">
        <v>3.6332</v>
      </c>
      <c r="E1766" t="n">
        <v>27.52</v>
      </c>
      <c r="F1766" t="n">
        <v>24.16</v>
      </c>
      <c r="G1766" t="n">
        <v>90.59999999999999</v>
      </c>
      <c r="H1766" t="n">
        <v>1.27</v>
      </c>
      <c r="I1766" t="n">
        <v>16</v>
      </c>
      <c r="J1766" t="n">
        <v>252.39</v>
      </c>
      <c r="K1766" t="n">
        <v>56.94</v>
      </c>
      <c r="L1766" t="n">
        <v>18</v>
      </c>
      <c r="M1766" t="n">
        <v>14</v>
      </c>
      <c r="N1766" t="n">
        <v>62.45</v>
      </c>
      <c r="O1766" t="n">
        <v>31362.58</v>
      </c>
      <c r="P1766" t="n">
        <v>362.03</v>
      </c>
      <c r="Q1766" t="n">
        <v>452.57</v>
      </c>
      <c r="R1766" t="n">
        <v>76.44</v>
      </c>
      <c r="S1766" t="n">
        <v>57.64</v>
      </c>
      <c r="T1766" t="n">
        <v>7276.68</v>
      </c>
      <c r="U1766" t="n">
        <v>0.75</v>
      </c>
      <c r="V1766" t="n">
        <v>0.88</v>
      </c>
      <c r="W1766" t="n">
        <v>6.82</v>
      </c>
      <c r="X1766" t="n">
        <v>0.44</v>
      </c>
      <c r="Y1766" t="n">
        <v>1</v>
      </c>
      <c r="Z1766" t="n">
        <v>10</v>
      </c>
    </row>
    <row r="1767">
      <c r="A1767" t="n">
        <v>69</v>
      </c>
      <c r="B1767" t="n">
        <v>115</v>
      </c>
      <c r="C1767" t="inlineStr">
        <is>
          <t xml:space="preserve">CONCLUIDO	</t>
        </is>
      </c>
      <c r="D1767" t="n">
        <v>3.6345</v>
      </c>
      <c r="E1767" t="n">
        <v>27.51</v>
      </c>
      <c r="F1767" t="n">
        <v>24.15</v>
      </c>
      <c r="G1767" t="n">
        <v>90.56999999999999</v>
      </c>
      <c r="H1767" t="n">
        <v>1.28</v>
      </c>
      <c r="I1767" t="n">
        <v>16</v>
      </c>
      <c r="J1767" t="n">
        <v>252.84</v>
      </c>
      <c r="K1767" t="n">
        <v>56.94</v>
      </c>
      <c r="L1767" t="n">
        <v>18.25</v>
      </c>
      <c r="M1767" t="n">
        <v>14</v>
      </c>
      <c r="N1767" t="n">
        <v>62.65</v>
      </c>
      <c r="O1767" t="n">
        <v>31418.38</v>
      </c>
      <c r="P1767" t="n">
        <v>361.53</v>
      </c>
      <c r="Q1767" t="n">
        <v>452.57</v>
      </c>
      <c r="R1767" t="n">
        <v>76.45999999999999</v>
      </c>
      <c r="S1767" t="n">
        <v>57.64</v>
      </c>
      <c r="T1767" t="n">
        <v>7289.02</v>
      </c>
      <c r="U1767" t="n">
        <v>0.75</v>
      </c>
      <c r="V1767" t="n">
        <v>0.88</v>
      </c>
      <c r="W1767" t="n">
        <v>6.81</v>
      </c>
      <c r="X1767" t="n">
        <v>0.43</v>
      </c>
      <c r="Y1767" t="n">
        <v>1</v>
      </c>
      <c r="Z1767" t="n">
        <v>10</v>
      </c>
    </row>
    <row r="1768">
      <c r="A1768" t="n">
        <v>70</v>
      </c>
      <c r="B1768" t="n">
        <v>115</v>
      </c>
      <c r="C1768" t="inlineStr">
        <is>
          <t xml:space="preserve">CONCLUIDO	</t>
        </is>
      </c>
      <c r="D1768" t="n">
        <v>3.6417</v>
      </c>
      <c r="E1768" t="n">
        <v>27.46</v>
      </c>
      <c r="F1768" t="n">
        <v>24.14</v>
      </c>
      <c r="G1768" t="n">
        <v>96.56</v>
      </c>
      <c r="H1768" t="n">
        <v>1.3</v>
      </c>
      <c r="I1768" t="n">
        <v>15</v>
      </c>
      <c r="J1768" t="n">
        <v>253.3</v>
      </c>
      <c r="K1768" t="n">
        <v>56.94</v>
      </c>
      <c r="L1768" t="n">
        <v>18.5</v>
      </c>
      <c r="M1768" t="n">
        <v>13</v>
      </c>
      <c r="N1768" t="n">
        <v>62.86</v>
      </c>
      <c r="O1768" t="n">
        <v>31474.25</v>
      </c>
      <c r="P1768" t="n">
        <v>361.05</v>
      </c>
      <c r="Q1768" t="n">
        <v>452.63</v>
      </c>
      <c r="R1768" t="n">
        <v>75.84999999999999</v>
      </c>
      <c r="S1768" t="n">
        <v>57.64</v>
      </c>
      <c r="T1768" t="n">
        <v>6985.6</v>
      </c>
      <c r="U1768" t="n">
        <v>0.76</v>
      </c>
      <c r="V1768" t="n">
        <v>0.88</v>
      </c>
      <c r="W1768" t="n">
        <v>6.82</v>
      </c>
      <c r="X1768" t="n">
        <v>0.42</v>
      </c>
      <c r="Y1768" t="n">
        <v>1</v>
      </c>
      <c r="Z1768" t="n">
        <v>10</v>
      </c>
    </row>
    <row r="1769">
      <c r="A1769" t="n">
        <v>71</v>
      </c>
      <c r="B1769" t="n">
        <v>115</v>
      </c>
      <c r="C1769" t="inlineStr">
        <is>
          <t xml:space="preserve">CONCLUIDO	</t>
        </is>
      </c>
      <c r="D1769" t="n">
        <v>3.6454</v>
      </c>
      <c r="E1769" t="n">
        <v>27.43</v>
      </c>
      <c r="F1769" t="n">
        <v>24.11</v>
      </c>
      <c r="G1769" t="n">
        <v>96.45</v>
      </c>
      <c r="H1769" t="n">
        <v>1.31</v>
      </c>
      <c r="I1769" t="n">
        <v>15</v>
      </c>
      <c r="J1769" t="n">
        <v>253.75</v>
      </c>
      <c r="K1769" t="n">
        <v>56.94</v>
      </c>
      <c r="L1769" t="n">
        <v>18.75</v>
      </c>
      <c r="M1769" t="n">
        <v>13</v>
      </c>
      <c r="N1769" t="n">
        <v>63.06</v>
      </c>
      <c r="O1769" t="n">
        <v>31530.19</v>
      </c>
      <c r="P1769" t="n">
        <v>360.52</v>
      </c>
      <c r="Q1769" t="n">
        <v>452.57</v>
      </c>
      <c r="R1769" t="n">
        <v>74.93000000000001</v>
      </c>
      <c r="S1769" t="n">
        <v>57.64</v>
      </c>
      <c r="T1769" t="n">
        <v>6528</v>
      </c>
      <c r="U1769" t="n">
        <v>0.77</v>
      </c>
      <c r="V1769" t="n">
        <v>0.88</v>
      </c>
      <c r="W1769" t="n">
        <v>6.82</v>
      </c>
      <c r="X1769" t="n">
        <v>0.39</v>
      </c>
      <c r="Y1769" t="n">
        <v>1</v>
      </c>
      <c r="Z1769" t="n">
        <v>10</v>
      </c>
    </row>
    <row r="1770">
      <c r="A1770" t="n">
        <v>72</v>
      </c>
      <c r="B1770" t="n">
        <v>115</v>
      </c>
      <c r="C1770" t="inlineStr">
        <is>
          <t xml:space="preserve">CONCLUIDO	</t>
        </is>
      </c>
      <c r="D1770" t="n">
        <v>3.6422</v>
      </c>
      <c r="E1770" t="n">
        <v>27.46</v>
      </c>
      <c r="F1770" t="n">
        <v>24.14</v>
      </c>
      <c r="G1770" t="n">
        <v>96.55</v>
      </c>
      <c r="H1770" t="n">
        <v>1.33</v>
      </c>
      <c r="I1770" t="n">
        <v>15</v>
      </c>
      <c r="J1770" t="n">
        <v>254.21</v>
      </c>
      <c r="K1770" t="n">
        <v>56.94</v>
      </c>
      <c r="L1770" t="n">
        <v>19</v>
      </c>
      <c r="M1770" t="n">
        <v>13</v>
      </c>
      <c r="N1770" t="n">
        <v>63.26</v>
      </c>
      <c r="O1770" t="n">
        <v>31586.21</v>
      </c>
      <c r="P1770" t="n">
        <v>360.91</v>
      </c>
      <c r="Q1770" t="n">
        <v>452.62</v>
      </c>
      <c r="R1770" t="n">
        <v>75.84999999999999</v>
      </c>
      <c r="S1770" t="n">
        <v>57.64</v>
      </c>
      <c r="T1770" t="n">
        <v>6986.85</v>
      </c>
      <c r="U1770" t="n">
        <v>0.76</v>
      </c>
      <c r="V1770" t="n">
        <v>0.88</v>
      </c>
      <c r="W1770" t="n">
        <v>6.82</v>
      </c>
      <c r="X1770" t="n">
        <v>0.41</v>
      </c>
      <c r="Y1770" t="n">
        <v>1</v>
      </c>
      <c r="Z1770" t="n">
        <v>10</v>
      </c>
    </row>
    <row r="1771">
      <c r="A1771" t="n">
        <v>73</v>
      </c>
      <c r="B1771" t="n">
        <v>115</v>
      </c>
      <c r="C1771" t="inlineStr">
        <is>
          <t xml:space="preserve">CONCLUIDO	</t>
        </is>
      </c>
      <c r="D1771" t="n">
        <v>3.6439</v>
      </c>
      <c r="E1771" t="n">
        <v>27.44</v>
      </c>
      <c r="F1771" t="n">
        <v>24.12</v>
      </c>
      <c r="G1771" t="n">
        <v>96.48999999999999</v>
      </c>
      <c r="H1771" t="n">
        <v>1.34</v>
      </c>
      <c r="I1771" t="n">
        <v>15</v>
      </c>
      <c r="J1771" t="n">
        <v>254.66</v>
      </c>
      <c r="K1771" t="n">
        <v>56.94</v>
      </c>
      <c r="L1771" t="n">
        <v>19.25</v>
      </c>
      <c r="M1771" t="n">
        <v>13</v>
      </c>
      <c r="N1771" t="n">
        <v>63.47</v>
      </c>
      <c r="O1771" t="n">
        <v>31642.3</v>
      </c>
      <c r="P1771" t="n">
        <v>360.35</v>
      </c>
      <c r="Q1771" t="n">
        <v>452.64</v>
      </c>
      <c r="R1771" t="n">
        <v>75.26000000000001</v>
      </c>
      <c r="S1771" t="n">
        <v>57.64</v>
      </c>
      <c r="T1771" t="n">
        <v>6691.75</v>
      </c>
      <c r="U1771" t="n">
        <v>0.77</v>
      </c>
      <c r="V1771" t="n">
        <v>0.88</v>
      </c>
      <c r="W1771" t="n">
        <v>6.82</v>
      </c>
      <c r="X1771" t="n">
        <v>0.4</v>
      </c>
      <c r="Y1771" t="n">
        <v>1</v>
      </c>
      <c r="Z1771" t="n">
        <v>10</v>
      </c>
    </row>
    <row r="1772">
      <c r="A1772" t="n">
        <v>74</v>
      </c>
      <c r="B1772" t="n">
        <v>115</v>
      </c>
      <c r="C1772" t="inlineStr">
        <is>
          <t xml:space="preserve">CONCLUIDO	</t>
        </is>
      </c>
      <c r="D1772" t="n">
        <v>3.6456</v>
      </c>
      <c r="E1772" t="n">
        <v>27.43</v>
      </c>
      <c r="F1772" t="n">
        <v>24.11</v>
      </c>
      <c r="G1772" t="n">
        <v>96.44</v>
      </c>
      <c r="H1772" t="n">
        <v>1.36</v>
      </c>
      <c r="I1772" t="n">
        <v>15</v>
      </c>
      <c r="J1772" t="n">
        <v>255.12</v>
      </c>
      <c r="K1772" t="n">
        <v>56.94</v>
      </c>
      <c r="L1772" t="n">
        <v>19.5</v>
      </c>
      <c r="M1772" t="n">
        <v>13</v>
      </c>
      <c r="N1772" t="n">
        <v>63.67</v>
      </c>
      <c r="O1772" t="n">
        <v>31698.47</v>
      </c>
      <c r="P1772" t="n">
        <v>359.99</v>
      </c>
      <c r="Q1772" t="n">
        <v>452.63</v>
      </c>
      <c r="R1772" t="n">
        <v>75.04000000000001</v>
      </c>
      <c r="S1772" t="n">
        <v>57.64</v>
      </c>
      <c r="T1772" t="n">
        <v>6584.66</v>
      </c>
      <c r="U1772" t="n">
        <v>0.77</v>
      </c>
      <c r="V1772" t="n">
        <v>0.88</v>
      </c>
      <c r="W1772" t="n">
        <v>6.81</v>
      </c>
      <c r="X1772" t="n">
        <v>0.39</v>
      </c>
      <c r="Y1772" t="n">
        <v>1</v>
      </c>
      <c r="Z1772" t="n">
        <v>10</v>
      </c>
    </row>
    <row r="1773">
      <c r="A1773" t="n">
        <v>75</v>
      </c>
      <c r="B1773" t="n">
        <v>115</v>
      </c>
      <c r="C1773" t="inlineStr">
        <is>
          <t xml:space="preserve">CONCLUIDO	</t>
        </is>
      </c>
      <c r="D1773" t="n">
        <v>3.6437</v>
      </c>
      <c r="E1773" t="n">
        <v>27.44</v>
      </c>
      <c r="F1773" t="n">
        <v>24.13</v>
      </c>
      <c r="G1773" t="n">
        <v>96.5</v>
      </c>
      <c r="H1773" t="n">
        <v>1.37</v>
      </c>
      <c r="I1773" t="n">
        <v>15</v>
      </c>
      <c r="J1773" t="n">
        <v>255.57</v>
      </c>
      <c r="K1773" t="n">
        <v>56.94</v>
      </c>
      <c r="L1773" t="n">
        <v>19.75</v>
      </c>
      <c r="M1773" t="n">
        <v>13</v>
      </c>
      <c r="N1773" t="n">
        <v>63.88</v>
      </c>
      <c r="O1773" t="n">
        <v>31754.72</v>
      </c>
      <c r="P1773" t="n">
        <v>360.03</v>
      </c>
      <c r="Q1773" t="n">
        <v>452.57</v>
      </c>
      <c r="R1773" t="n">
        <v>75.34999999999999</v>
      </c>
      <c r="S1773" t="n">
        <v>57.64</v>
      </c>
      <c r="T1773" t="n">
        <v>6738.26</v>
      </c>
      <c r="U1773" t="n">
        <v>0.76</v>
      </c>
      <c r="V1773" t="n">
        <v>0.88</v>
      </c>
      <c r="W1773" t="n">
        <v>6.82</v>
      </c>
      <c r="X1773" t="n">
        <v>0.4</v>
      </c>
      <c r="Y1773" t="n">
        <v>1</v>
      </c>
      <c r="Z1773" t="n">
        <v>10</v>
      </c>
    </row>
    <row r="1774">
      <c r="A1774" t="n">
        <v>76</v>
      </c>
      <c r="B1774" t="n">
        <v>115</v>
      </c>
      <c r="C1774" t="inlineStr">
        <is>
          <t xml:space="preserve">CONCLUIDO	</t>
        </is>
      </c>
      <c r="D1774" t="n">
        <v>3.6524</v>
      </c>
      <c r="E1774" t="n">
        <v>27.38</v>
      </c>
      <c r="F1774" t="n">
        <v>24.1</v>
      </c>
      <c r="G1774" t="n">
        <v>103.3</v>
      </c>
      <c r="H1774" t="n">
        <v>1.39</v>
      </c>
      <c r="I1774" t="n">
        <v>14</v>
      </c>
      <c r="J1774" t="n">
        <v>256.03</v>
      </c>
      <c r="K1774" t="n">
        <v>56.94</v>
      </c>
      <c r="L1774" t="n">
        <v>20</v>
      </c>
      <c r="M1774" t="n">
        <v>12</v>
      </c>
      <c r="N1774" t="n">
        <v>64.09</v>
      </c>
      <c r="O1774" t="n">
        <v>31811.04</v>
      </c>
      <c r="P1774" t="n">
        <v>360.24</v>
      </c>
      <c r="Q1774" t="n">
        <v>452.56</v>
      </c>
      <c r="R1774" t="n">
        <v>74.78</v>
      </c>
      <c r="S1774" t="n">
        <v>57.64</v>
      </c>
      <c r="T1774" t="n">
        <v>6456.01</v>
      </c>
      <c r="U1774" t="n">
        <v>0.77</v>
      </c>
      <c r="V1774" t="n">
        <v>0.88</v>
      </c>
      <c r="W1774" t="n">
        <v>6.82</v>
      </c>
      <c r="X1774" t="n">
        <v>0.38</v>
      </c>
      <c r="Y1774" t="n">
        <v>1</v>
      </c>
      <c r="Z1774" t="n">
        <v>10</v>
      </c>
    </row>
    <row r="1775">
      <c r="A1775" t="n">
        <v>77</v>
      </c>
      <c r="B1775" t="n">
        <v>115</v>
      </c>
      <c r="C1775" t="inlineStr">
        <is>
          <t xml:space="preserve">CONCLUIDO	</t>
        </is>
      </c>
      <c r="D1775" t="n">
        <v>3.6545</v>
      </c>
      <c r="E1775" t="n">
        <v>27.36</v>
      </c>
      <c r="F1775" t="n">
        <v>24.09</v>
      </c>
      <c r="G1775" t="n">
        <v>103.24</v>
      </c>
      <c r="H1775" t="n">
        <v>1.4</v>
      </c>
      <c r="I1775" t="n">
        <v>14</v>
      </c>
      <c r="J1775" t="n">
        <v>256.49</v>
      </c>
      <c r="K1775" t="n">
        <v>56.94</v>
      </c>
      <c r="L1775" t="n">
        <v>20.25</v>
      </c>
      <c r="M1775" t="n">
        <v>12</v>
      </c>
      <c r="N1775" t="n">
        <v>64.29000000000001</v>
      </c>
      <c r="O1775" t="n">
        <v>31867.44</v>
      </c>
      <c r="P1775" t="n">
        <v>359.91</v>
      </c>
      <c r="Q1775" t="n">
        <v>452.56</v>
      </c>
      <c r="R1775" t="n">
        <v>74.13</v>
      </c>
      <c r="S1775" t="n">
        <v>57.64</v>
      </c>
      <c r="T1775" t="n">
        <v>6132.12</v>
      </c>
      <c r="U1775" t="n">
        <v>0.78</v>
      </c>
      <c r="V1775" t="n">
        <v>0.88</v>
      </c>
      <c r="W1775" t="n">
        <v>6.82</v>
      </c>
      <c r="X1775" t="n">
        <v>0.36</v>
      </c>
      <c r="Y1775" t="n">
        <v>1</v>
      </c>
      <c r="Z1775" t="n">
        <v>10</v>
      </c>
    </row>
    <row r="1776">
      <c r="A1776" t="n">
        <v>78</v>
      </c>
      <c r="B1776" t="n">
        <v>115</v>
      </c>
      <c r="C1776" t="inlineStr">
        <is>
          <t xml:space="preserve">CONCLUIDO	</t>
        </is>
      </c>
      <c r="D1776" t="n">
        <v>3.6537</v>
      </c>
      <c r="E1776" t="n">
        <v>27.37</v>
      </c>
      <c r="F1776" t="n">
        <v>24.09</v>
      </c>
      <c r="G1776" t="n">
        <v>103.26</v>
      </c>
      <c r="H1776" t="n">
        <v>1.42</v>
      </c>
      <c r="I1776" t="n">
        <v>14</v>
      </c>
      <c r="J1776" t="n">
        <v>256.94</v>
      </c>
      <c r="K1776" t="n">
        <v>56.94</v>
      </c>
      <c r="L1776" t="n">
        <v>20.5</v>
      </c>
      <c r="M1776" t="n">
        <v>12</v>
      </c>
      <c r="N1776" t="n">
        <v>64.5</v>
      </c>
      <c r="O1776" t="n">
        <v>31924.04</v>
      </c>
      <c r="P1776" t="n">
        <v>359.89</v>
      </c>
      <c r="Q1776" t="n">
        <v>452.59</v>
      </c>
      <c r="R1776" t="n">
        <v>74.39</v>
      </c>
      <c r="S1776" t="n">
        <v>57.64</v>
      </c>
      <c r="T1776" t="n">
        <v>6265.44</v>
      </c>
      <c r="U1776" t="n">
        <v>0.77</v>
      </c>
      <c r="V1776" t="n">
        <v>0.88</v>
      </c>
      <c r="W1776" t="n">
        <v>6.82</v>
      </c>
      <c r="X1776" t="n">
        <v>0.37</v>
      </c>
      <c r="Y1776" t="n">
        <v>1</v>
      </c>
      <c r="Z1776" t="n">
        <v>10</v>
      </c>
    </row>
    <row r="1777">
      <c r="A1777" t="n">
        <v>79</v>
      </c>
      <c r="B1777" t="n">
        <v>115</v>
      </c>
      <c r="C1777" t="inlineStr">
        <is>
          <t xml:space="preserve">CONCLUIDO	</t>
        </is>
      </c>
      <c r="D1777" t="n">
        <v>3.6541</v>
      </c>
      <c r="E1777" t="n">
        <v>27.37</v>
      </c>
      <c r="F1777" t="n">
        <v>24.09</v>
      </c>
      <c r="G1777" t="n">
        <v>103.25</v>
      </c>
      <c r="H1777" t="n">
        <v>1.43</v>
      </c>
      <c r="I1777" t="n">
        <v>14</v>
      </c>
      <c r="J1777" t="n">
        <v>257.4</v>
      </c>
      <c r="K1777" t="n">
        <v>56.94</v>
      </c>
      <c r="L1777" t="n">
        <v>20.75</v>
      </c>
      <c r="M1777" t="n">
        <v>12</v>
      </c>
      <c r="N1777" t="n">
        <v>64.70999999999999</v>
      </c>
      <c r="O1777" t="n">
        <v>31980.59</v>
      </c>
      <c r="P1777" t="n">
        <v>359.33</v>
      </c>
      <c r="Q1777" t="n">
        <v>452.59</v>
      </c>
      <c r="R1777" t="n">
        <v>74.27</v>
      </c>
      <c r="S1777" t="n">
        <v>57.64</v>
      </c>
      <c r="T1777" t="n">
        <v>6203.08</v>
      </c>
      <c r="U1777" t="n">
        <v>0.78</v>
      </c>
      <c r="V1777" t="n">
        <v>0.88</v>
      </c>
      <c r="W1777" t="n">
        <v>6.82</v>
      </c>
      <c r="X1777" t="n">
        <v>0.37</v>
      </c>
      <c r="Y1777" t="n">
        <v>1</v>
      </c>
      <c r="Z1777" t="n">
        <v>10</v>
      </c>
    </row>
    <row r="1778">
      <c r="A1778" t="n">
        <v>80</v>
      </c>
      <c r="B1778" t="n">
        <v>115</v>
      </c>
      <c r="C1778" t="inlineStr">
        <is>
          <t xml:space="preserve">CONCLUIDO	</t>
        </is>
      </c>
      <c r="D1778" t="n">
        <v>3.654</v>
      </c>
      <c r="E1778" t="n">
        <v>27.37</v>
      </c>
      <c r="F1778" t="n">
        <v>24.09</v>
      </c>
      <c r="G1778" t="n">
        <v>103.25</v>
      </c>
      <c r="H1778" t="n">
        <v>1.45</v>
      </c>
      <c r="I1778" t="n">
        <v>14</v>
      </c>
      <c r="J1778" t="n">
        <v>257.86</v>
      </c>
      <c r="K1778" t="n">
        <v>56.94</v>
      </c>
      <c r="L1778" t="n">
        <v>21</v>
      </c>
      <c r="M1778" t="n">
        <v>12</v>
      </c>
      <c r="N1778" t="n">
        <v>64.92</v>
      </c>
      <c r="O1778" t="n">
        <v>32037.22</v>
      </c>
      <c r="P1778" t="n">
        <v>358.88</v>
      </c>
      <c r="Q1778" t="n">
        <v>452.57</v>
      </c>
      <c r="R1778" t="n">
        <v>74.44</v>
      </c>
      <c r="S1778" t="n">
        <v>57.64</v>
      </c>
      <c r="T1778" t="n">
        <v>6285.83</v>
      </c>
      <c r="U1778" t="n">
        <v>0.77</v>
      </c>
      <c r="V1778" t="n">
        <v>0.88</v>
      </c>
      <c r="W1778" t="n">
        <v>6.81</v>
      </c>
      <c r="X1778" t="n">
        <v>0.37</v>
      </c>
      <c r="Y1778" t="n">
        <v>1</v>
      </c>
      <c r="Z1778" t="n">
        <v>10</v>
      </c>
    </row>
    <row r="1779">
      <c r="A1779" t="n">
        <v>81</v>
      </c>
      <c r="B1779" t="n">
        <v>115</v>
      </c>
      <c r="C1779" t="inlineStr">
        <is>
          <t xml:space="preserve">CONCLUIDO	</t>
        </is>
      </c>
      <c r="D1779" t="n">
        <v>3.6525</v>
      </c>
      <c r="E1779" t="n">
        <v>27.38</v>
      </c>
      <c r="F1779" t="n">
        <v>24.1</v>
      </c>
      <c r="G1779" t="n">
        <v>103.3</v>
      </c>
      <c r="H1779" t="n">
        <v>1.46</v>
      </c>
      <c r="I1779" t="n">
        <v>14</v>
      </c>
      <c r="J1779" t="n">
        <v>258.32</v>
      </c>
      <c r="K1779" t="n">
        <v>56.94</v>
      </c>
      <c r="L1779" t="n">
        <v>21.25</v>
      </c>
      <c r="M1779" t="n">
        <v>12</v>
      </c>
      <c r="N1779" t="n">
        <v>65.13</v>
      </c>
      <c r="O1779" t="n">
        <v>32093.94</v>
      </c>
      <c r="P1779" t="n">
        <v>358.12</v>
      </c>
      <c r="Q1779" t="n">
        <v>452.55</v>
      </c>
      <c r="R1779" t="n">
        <v>74.64</v>
      </c>
      <c r="S1779" t="n">
        <v>57.64</v>
      </c>
      <c r="T1779" t="n">
        <v>6386.13</v>
      </c>
      <c r="U1779" t="n">
        <v>0.77</v>
      </c>
      <c r="V1779" t="n">
        <v>0.88</v>
      </c>
      <c r="W1779" t="n">
        <v>6.82</v>
      </c>
      <c r="X1779" t="n">
        <v>0.38</v>
      </c>
      <c r="Y1779" t="n">
        <v>1</v>
      </c>
      <c r="Z1779" t="n">
        <v>10</v>
      </c>
    </row>
    <row r="1780">
      <c r="A1780" t="n">
        <v>82</v>
      </c>
      <c r="B1780" t="n">
        <v>115</v>
      </c>
      <c r="C1780" t="inlineStr">
        <is>
          <t xml:space="preserve">CONCLUIDO	</t>
        </is>
      </c>
      <c r="D1780" t="n">
        <v>3.6613</v>
      </c>
      <c r="E1780" t="n">
        <v>27.31</v>
      </c>
      <c r="F1780" t="n">
        <v>24.08</v>
      </c>
      <c r="G1780" t="n">
        <v>111.14</v>
      </c>
      <c r="H1780" t="n">
        <v>1.48</v>
      </c>
      <c r="I1780" t="n">
        <v>13</v>
      </c>
      <c r="J1780" t="n">
        <v>258.78</v>
      </c>
      <c r="K1780" t="n">
        <v>56.94</v>
      </c>
      <c r="L1780" t="n">
        <v>21.5</v>
      </c>
      <c r="M1780" t="n">
        <v>11</v>
      </c>
      <c r="N1780" t="n">
        <v>65.34</v>
      </c>
      <c r="O1780" t="n">
        <v>32150.72</v>
      </c>
      <c r="P1780" t="n">
        <v>358.34</v>
      </c>
      <c r="Q1780" t="n">
        <v>452.58</v>
      </c>
      <c r="R1780" t="n">
        <v>74</v>
      </c>
      <c r="S1780" t="n">
        <v>57.64</v>
      </c>
      <c r="T1780" t="n">
        <v>6073.46</v>
      </c>
      <c r="U1780" t="n">
        <v>0.78</v>
      </c>
      <c r="V1780" t="n">
        <v>0.88</v>
      </c>
      <c r="W1780" t="n">
        <v>6.82</v>
      </c>
      <c r="X1780" t="n">
        <v>0.36</v>
      </c>
      <c r="Y1780" t="n">
        <v>1</v>
      </c>
      <c r="Z1780" t="n">
        <v>10</v>
      </c>
    </row>
    <row r="1781">
      <c r="A1781" t="n">
        <v>83</v>
      </c>
      <c r="B1781" t="n">
        <v>115</v>
      </c>
      <c r="C1781" t="inlineStr">
        <is>
          <t xml:space="preserve">CONCLUIDO	</t>
        </is>
      </c>
      <c r="D1781" t="n">
        <v>3.6623</v>
      </c>
      <c r="E1781" t="n">
        <v>27.3</v>
      </c>
      <c r="F1781" t="n">
        <v>24.07</v>
      </c>
      <c r="G1781" t="n">
        <v>111.11</v>
      </c>
      <c r="H1781" t="n">
        <v>1.49</v>
      </c>
      <c r="I1781" t="n">
        <v>13</v>
      </c>
      <c r="J1781" t="n">
        <v>259.24</v>
      </c>
      <c r="K1781" t="n">
        <v>56.94</v>
      </c>
      <c r="L1781" t="n">
        <v>21.75</v>
      </c>
      <c r="M1781" t="n">
        <v>11</v>
      </c>
      <c r="N1781" t="n">
        <v>65.55</v>
      </c>
      <c r="O1781" t="n">
        <v>32207.59</v>
      </c>
      <c r="P1781" t="n">
        <v>358.8</v>
      </c>
      <c r="Q1781" t="n">
        <v>452.56</v>
      </c>
      <c r="R1781" t="n">
        <v>73.79000000000001</v>
      </c>
      <c r="S1781" t="n">
        <v>57.64</v>
      </c>
      <c r="T1781" t="n">
        <v>5967.8</v>
      </c>
      <c r="U1781" t="n">
        <v>0.78</v>
      </c>
      <c r="V1781" t="n">
        <v>0.88</v>
      </c>
      <c r="W1781" t="n">
        <v>6.81</v>
      </c>
      <c r="X1781" t="n">
        <v>0.35</v>
      </c>
      <c r="Y1781" t="n">
        <v>1</v>
      </c>
      <c r="Z1781" t="n">
        <v>10</v>
      </c>
    </row>
    <row r="1782">
      <c r="A1782" t="n">
        <v>84</v>
      </c>
      <c r="B1782" t="n">
        <v>115</v>
      </c>
      <c r="C1782" t="inlineStr">
        <is>
          <t xml:space="preserve">CONCLUIDO	</t>
        </is>
      </c>
      <c r="D1782" t="n">
        <v>3.6624</v>
      </c>
      <c r="E1782" t="n">
        <v>27.3</v>
      </c>
      <c r="F1782" t="n">
        <v>24.07</v>
      </c>
      <c r="G1782" t="n">
        <v>111.11</v>
      </c>
      <c r="H1782" t="n">
        <v>1.51</v>
      </c>
      <c r="I1782" t="n">
        <v>13</v>
      </c>
      <c r="J1782" t="n">
        <v>259.71</v>
      </c>
      <c r="K1782" t="n">
        <v>56.94</v>
      </c>
      <c r="L1782" t="n">
        <v>22</v>
      </c>
      <c r="M1782" t="n">
        <v>11</v>
      </c>
      <c r="N1782" t="n">
        <v>65.76000000000001</v>
      </c>
      <c r="O1782" t="n">
        <v>32264.54</v>
      </c>
      <c r="P1782" t="n">
        <v>359.28</v>
      </c>
      <c r="Q1782" t="n">
        <v>452.6</v>
      </c>
      <c r="R1782" t="n">
        <v>73.73999999999999</v>
      </c>
      <c r="S1782" t="n">
        <v>57.64</v>
      </c>
      <c r="T1782" t="n">
        <v>5942.25</v>
      </c>
      <c r="U1782" t="n">
        <v>0.78</v>
      </c>
      <c r="V1782" t="n">
        <v>0.88</v>
      </c>
      <c r="W1782" t="n">
        <v>6.81</v>
      </c>
      <c r="X1782" t="n">
        <v>0.35</v>
      </c>
      <c r="Y1782" t="n">
        <v>1</v>
      </c>
      <c r="Z1782" t="n">
        <v>10</v>
      </c>
    </row>
    <row r="1783">
      <c r="A1783" t="n">
        <v>85</v>
      </c>
      <c r="B1783" t="n">
        <v>115</v>
      </c>
      <c r="C1783" t="inlineStr">
        <is>
          <t xml:space="preserve">CONCLUIDO	</t>
        </is>
      </c>
      <c r="D1783" t="n">
        <v>3.6642</v>
      </c>
      <c r="E1783" t="n">
        <v>27.29</v>
      </c>
      <c r="F1783" t="n">
        <v>24.06</v>
      </c>
      <c r="G1783" t="n">
        <v>111.04</v>
      </c>
      <c r="H1783" t="n">
        <v>1.52</v>
      </c>
      <c r="I1783" t="n">
        <v>13</v>
      </c>
      <c r="J1783" t="n">
        <v>260.17</v>
      </c>
      <c r="K1783" t="n">
        <v>56.94</v>
      </c>
      <c r="L1783" t="n">
        <v>22.25</v>
      </c>
      <c r="M1783" t="n">
        <v>11</v>
      </c>
      <c r="N1783" t="n">
        <v>65.98</v>
      </c>
      <c r="O1783" t="n">
        <v>32321.56</v>
      </c>
      <c r="P1783" t="n">
        <v>359.35</v>
      </c>
      <c r="Q1783" t="n">
        <v>452.61</v>
      </c>
      <c r="R1783" t="n">
        <v>73.18000000000001</v>
      </c>
      <c r="S1783" t="n">
        <v>57.64</v>
      </c>
      <c r="T1783" t="n">
        <v>5660.53</v>
      </c>
      <c r="U1783" t="n">
        <v>0.79</v>
      </c>
      <c r="V1783" t="n">
        <v>0.88</v>
      </c>
      <c r="W1783" t="n">
        <v>6.82</v>
      </c>
      <c r="X1783" t="n">
        <v>0.34</v>
      </c>
      <c r="Y1783" t="n">
        <v>1</v>
      </c>
      <c r="Z1783" t="n">
        <v>10</v>
      </c>
    </row>
    <row r="1784">
      <c r="A1784" t="n">
        <v>86</v>
      </c>
      <c r="B1784" t="n">
        <v>115</v>
      </c>
      <c r="C1784" t="inlineStr">
        <is>
          <t xml:space="preserve">CONCLUIDO	</t>
        </is>
      </c>
      <c r="D1784" t="n">
        <v>3.6625</v>
      </c>
      <c r="E1784" t="n">
        <v>27.3</v>
      </c>
      <c r="F1784" t="n">
        <v>24.07</v>
      </c>
      <c r="G1784" t="n">
        <v>111.1</v>
      </c>
      <c r="H1784" t="n">
        <v>1.54</v>
      </c>
      <c r="I1784" t="n">
        <v>13</v>
      </c>
      <c r="J1784" t="n">
        <v>260.63</v>
      </c>
      <c r="K1784" t="n">
        <v>56.94</v>
      </c>
      <c r="L1784" t="n">
        <v>22.5</v>
      </c>
      <c r="M1784" t="n">
        <v>11</v>
      </c>
      <c r="N1784" t="n">
        <v>66.19</v>
      </c>
      <c r="O1784" t="n">
        <v>32378.67</v>
      </c>
      <c r="P1784" t="n">
        <v>359.26</v>
      </c>
      <c r="Q1784" t="n">
        <v>452.59</v>
      </c>
      <c r="R1784" t="n">
        <v>73.59999999999999</v>
      </c>
      <c r="S1784" t="n">
        <v>57.64</v>
      </c>
      <c r="T1784" t="n">
        <v>5873.36</v>
      </c>
      <c r="U1784" t="n">
        <v>0.78</v>
      </c>
      <c r="V1784" t="n">
        <v>0.88</v>
      </c>
      <c r="W1784" t="n">
        <v>6.82</v>
      </c>
      <c r="X1784" t="n">
        <v>0.35</v>
      </c>
      <c r="Y1784" t="n">
        <v>1</v>
      </c>
      <c r="Z1784" t="n">
        <v>10</v>
      </c>
    </row>
    <row r="1785">
      <c r="A1785" t="n">
        <v>87</v>
      </c>
      <c r="B1785" t="n">
        <v>115</v>
      </c>
      <c r="C1785" t="inlineStr">
        <is>
          <t xml:space="preserve">CONCLUIDO	</t>
        </is>
      </c>
      <c r="D1785" t="n">
        <v>3.6644</v>
      </c>
      <c r="E1785" t="n">
        <v>27.29</v>
      </c>
      <c r="F1785" t="n">
        <v>24.06</v>
      </c>
      <c r="G1785" t="n">
        <v>111.04</v>
      </c>
      <c r="H1785" t="n">
        <v>1.55</v>
      </c>
      <c r="I1785" t="n">
        <v>13</v>
      </c>
      <c r="J1785" t="n">
        <v>261.09</v>
      </c>
      <c r="K1785" t="n">
        <v>56.94</v>
      </c>
      <c r="L1785" t="n">
        <v>22.75</v>
      </c>
      <c r="M1785" t="n">
        <v>11</v>
      </c>
      <c r="N1785" t="n">
        <v>66.40000000000001</v>
      </c>
      <c r="O1785" t="n">
        <v>32435.86</v>
      </c>
      <c r="P1785" t="n">
        <v>358.58</v>
      </c>
      <c r="Q1785" t="n">
        <v>452.59</v>
      </c>
      <c r="R1785" t="n">
        <v>73.13</v>
      </c>
      <c r="S1785" t="n">
        <v>57.64</v>
      </c>
      <c r="T1785" t="n">
        <v>5638.8</v>
      </c>
      <c r="U1785" t="n">
        <v>0.79</v>
      </c>
      <c r="V1785" t="n">
        <v>0.88</v>
      </c>
      <c r="W1785" t="n">
        <v>6.82</v>
      </c>
      <c r="X1785" t="n">
        <v>0.33</v>
      </c>
      <c r="Y1785" t="n">
        <v>1</v>
      </c>
      <c r="Z1785" t="n">
        <v>10</v>
      </c>
    </row>
    <row r="1786">
      <c r="A1786" t="n">
        <v>88</v>
      </c>
      <c r="B1786" t="n">
        <v>115</v>
      </c>
      <c r="C1786" t="inlineStr">
        <is>
          <t xml:space="preserve">CONCLUIDO	</t>
        </is>
      </c>
      <c r="D1786" t="n">
        <v>3.6621</v>
      </c>
      <c r="E1786" t="n">
        <v>27.31</v>
      </c>
      <c r="F1786" t="n">
        <v>24.07</v>
      </c>
      <c r="G1786" t="n">
        <v>111.12</v>
      </c>
      <c r="H1786" t="n">
        <v>1.56</v>
      </c>
      <c r="I1786" t="n">
        <v>13</v>
      </c>
      <c r="J1786" t="n">
        <v>261.56</v>
      </c>
      <c r="K1786" t="n">
        <v>56.94</v>
      </c>
      <c r="L1786" t="n">
        <v>23</v>
      </c>
      <c r="M1786" t="n">
        <v>11</v>
      </c>
      <c r="N1786" t="n">
        <v>66.62</v>
      </c>
      <c r="O1786" t="n">
        <v>32493.12</v>
      </c>
      <c r="P1786" t="n">
        <v>358.14</v>
      </c>
      <c r="Q1786" t="n">
        <v>452.59</v>
      </c>
      <c r="R1786" t="n">
        <v>73.84999999999999</v>
      </c>
      <c r="S1786" t="n">
        <v>57.64</v>
      </c>
      <c r="T1786" t="n">
        <v>5997.31</v>
      </c>
      <c r="U1786" t="n">
        <v>0.78</v>
      </c>
      <c r="V1786" t="n">
        <v>0.88</v>
      </c>
      <c r="W1786" t="n">
        <v>6.81</v>
      </c>
      <c r="X1786" t="n">
        <v>0.35</v>
      </c>
      <c r="Y1786" t="n">
        <v>1</v>
      </c>
      <c r="Z1786" t="n">
        <v>10</v>
      </c>
    </row>
    <row r="1787">
      <c r="A1787" t="n">
        <v>89</v>
      </c>
      <c r="B1787" t="n">
        <v>115</v>
      </c>
      <c r="C1787" t="inlineStr">
        <is>
          <t xml:space="preserve">CONCLUIDO	</t>
        </is>
      </c>
      <c r="D1787" t="n">
        <v>3.6743</v>
      </c>
      <c r="E1787" t="n">
        <v>27.22</v>
      </c>
      <c r="F1787" t="n">
        <v>24.03</v>
      </c>
      <c r="G1787" t="n">
        <v>120.14</v>
      </c>
      <c r="H1787" t="n">
        <v>1.58</v>
      </c>
      <c r="I1787" t="n">
        <v>12</v>
      </c>
      <c r="J1787" t="n">
        <v>262.02</v>
      </c>
      <c r="K1787" t="n">
        <v>56.94</v>
      </c>
      <c r="L1787" t="n">
        <v>23.25</v>
      </c>
      <c r="M1787" t="n">
        <v>10</v>
      </c>
      <c r="N1787" t="n">
        <v>66.83</v>
      </c>
      <c r="O1787" t="n">
        <v>32550.47</v>
      </c>
      <c r="P1787" t="n">
        <v>356.72</v>
      </c>
      <c r="Q1787" t="n">
        <v>452.56</v>
      </c>
      <c r="R1787" t="n">
        <v>72.33</v>
      </c>
      <c r="S1787" t="n">
        <v>57.64</v>
      </c>
      <c r="T1787" t="n">
        <v>5240.58</v>
      </c>
      <c r="U1787" t="n">
        <v>0.8</v>
      </c>
      <c r="V1787" t="n">
        <v>0.88</v>
      </c>
      <c r="W1787" t="n">
        <v>6.81</v>
      </c>
      <c r="X1787" t="n">
        <v>0.3</v>
      </c>
      <c r="Y1787" t="n">
        <v>1</v>
      </c>
      <c r="Z1787" t="n">
        <v>10</v>
      </c>
    </row>
    <row r="1788">
      <c r="A1788" t="n">
        <v>90</v>
      </c>
      <c r="B1788" t="n">
        <v>115</v>
      </c>
      <c r="C1788" t="inlineStr">
        <is>
          <t xml:space="preserve">CONCLUIDO	</t>
        </is>
      </c>
      <c r="D1788" t="n">
        <v>3.6749</v>
      </c>
      <c r="E1788" t="n">
        <v>27.21</v>
      </c>
      <c r="F1788" t="n">
        <v>24.02</v>
      </c>
      <c r="G1788" t="n">
        <v>120.12</v>
      </c>
      <c r="H1788" t="n">
        <v>1.59</v>
      </c>
      <c r="I1788" t="n">
        <v>12</v>
      </c>
      <c r="J1788" t="n">
        <v>262.49</v>
      </c>
      <c r="K1788" t="n">
        <v>56.94</v>
      </c>
      <c r="L1788" t="n">
        <v>23.5</v>
      </c>
      <c r="M1788" t="n">
        <v>10</v>
      </c>
      <c r="N1788" t="n">
        <v>67.05</v>
      </c>
      <c r="O1788" t="n">
        <v>32607.89</v>
      </c>
      <c r="P1788" t="n">
        <v>356.83</v>
      </c>
      <c r="Q1788" t="n">
        <v>452.58</v>
      </c>
      <c r="R1788" t="n">
        <v>72.06999999999999</v>
      </c>
      <c r="S1788" t="n">
        <v>57.64</v>
      </c>
      <c r="T1788" t="n">
        <v>5111.87</v>
      </c>
      <c r="U1788" t="n">
        <v>0.8</v>
      </c>
      <c r="V1788" t="n">
        <v>0.88</v>
      </c>
      <c r="W1788" t="n">
        <v>6.81</v>
      </c>
      <c r="X1788" t="n">
        <v>0.3</v>
      </c>
      <c r="Y1788" t="n">
        <v>1</v>
      </c>
      <c r="Z1788" t="n">
        <v>10</v>
      </c>
    </row>
    <row r="1789">
      <c r="A1789" t="n">
        <v>91</v>
      </c>
      <c r="B1789" t="n">
        <v>115</v>
      </c>
      <c r="C1789" t="inlineStr">
        <is>
          <t xml:space="preserve">CONCLUIDO	</t>
        </is>
      </c>
      <c r="D1789" t="n">
        <v>3.6749</v>
      </c>
      <c r="E1789" t="n">
        <v>27.21</v>
      </c>
      <c r="F1789" t="n">
        <v>24.02</v>
      </c>
      <c r="G1789" t="n">
        <v>120.12</v>
      </c>
      <c r="H1789" t="n">
        <v>1.61</v>
      </c>
      <c r="I1789" t="n">
        <v>12</v>
      </c>
      <c r="J1789" t="n">
        <v>262.96</v>
      </c>
      <c r="K1789" t="n">
        <v>56.94</v>
      </c>
      <c r="L1789" t="n">
        <v>23.75</v>
      </c>
      <c r="M1789" t="n">
        <v>10</v>
      </c>
      <c r="N1789" t="n">
        <v>67.26000000000001</v>
      </c>
      <c r="O1789" t="n">
        <v>32665.4</v>
      </c>
      <c r="P1789" t="n">
        <v>357.16</v>
      </c>
      <c r="Q1789" t="n">
        <v>452.59</v>
      </c>
      <c r="R1789" t="n">
        <v>72.06999999999999</v>
      </c>
      <c r="S1789" t="n">
        <v>57.64</v>
      </c>
      <c r="T1789" t="n">
        <v>5112.79</v>
      </c>
      <c r="U1789" t="n">
        <v>0.8</v>
      </c>
      <c r="V1789" t="n">
        <v>0.88</v>
      </c>
      <c r="W1789" t="n">
        <v>6.81</v>
      </c>
      <c r="X1789" t="n">
        <v>0.3</v>
      </c>
      <c r="Y1789" t="n">
        <v>1</v>
      </c>
      <c r="Z1789" t="n">
        <v>10</v>
      </c>
    </row>
    <row r="1790">
      <c r="A1790" t="n">
        <v>92</v>
      </c>
      <c r="B1790" t="n">
        <v>115</v>
      </c>
      <c r="C1790" t="inlineStr">
        <is>
          <t xml:space="preserve">CONCLUIDO	</t>
        </is>
      </c>
      <c r="D1790" t="n">
        <v>3.6754</v>
      </c>
      <c r="E1790" t="n">
        <v>27.21</v>
      </c>
      <c r="F1790" t="n">
        <v>24.02</v>
      </c>
      <c r="G1790" t="n">
        <v>120.1</v>
      </c>
      <c r="H1790" t="n">
        <v>1.62</v>
      </c>
      <c r="I1790" t="n">
        <v>12</v>
      </c>
      <c r="J1790" t="n">
        <v>263.42</v>
      </c>
      <c r="K1790" t="n">
        <v>56.94</v>
      </c>
      <c r="L1790" t="n">
        <v>24</v>
      </c>
      <c r="M1790" t="n">
        <v>10</v>
      </c>
      <c r="N1790" t="n">
        <v>67.48</v>
      </c>
      <c r="O1790" t="n">
        <v>32722.99</v>
      </c>
      <c r="P1790" t="n">
        <v>357.5</v>
      </c>
      <c r="Q1790" t="n">
        <v>452.61</v>
      </c>
      <c r="R1790" t="n">
        <v>71.90000000000001</v>
      </c>
      <c r="S1790" t="n">
        <v>57.64</v>
      </c>
      <c r="T1790" t="n">
        <v>5027.69</v>
      </c>
      <c r="U1790" t="n">
        <v>0.8</v>
      </c>
      <c r="V1790" t="n">
        <v>0.88</v>
      </c>
      <c r="W1790" t="n">
        <v>6.81</v>
      </c>
      <c r="X1790" t="n">
        <v>0.3</v>
      </c>
      <c r="Y1790" t="n">
        <v>1</v>
      </c>
      <c r="Z1790" t="n">
        <v>10</v>
      </c>
    </row>
    <row r="1791">
      <c r="A1791" t="n">
        <v>93</v>
      </c>
      <c r="B1791" t="n">
        <v>115</v>
      </c>
      <c r="C1791" t="inlineStr">
        <is>
          <t xml:space="preserve">CONCLUIDO	</t>
        </is>
      </c>
      <c r="D1791" t="n">
        <v>3.6734</v>
      </c>
      <c r="E1791" t="n">
        <v>27.22</v>
      </c>
      <c r="F1791" t="n">
        <v>24.04</v>
      </c>
      <c r="G1791" t="n">
        <v>120.18</v>
      </c>
      <c r="H1791" t="n">
        <v>1.64</v>
      </c>
      <c r="I1791" t="n">
        <v>12</v>
      </c>
      <c r="J1791" t="n">
        <v>263.89</v>
      </c>
      <c r="K1791" t="n">
        <v>56.94</v>
      </c>
      <c r="L1791" t="n">
        <v>24.25</v>
      </c>
      <c r="M1791" t="n">
        <v>10</v>
      </c>
      <c r="N1791" t="n">
        <v>67.7</v>
      </c>
      <c r="O1791" t="n">
        <v>32780.66</v>
      </c>
      <c r="P1791" t="n">
        <v>357.9</v>
      </c>
      <c r="Q1791" t="n">
        <v>452.58</v>
      </c>
      <c r="R1791" t="n">
        <v>72.47</v>
      </c>
      <c r="S1791" t="n">
        <v>57.64</v>
      </c>
      <c r="T1791" t="n">
        <v>5313.86</v>
      </c>
      <c r="U1791" t="n">
        <v>0.8</v>
      </c>
      <c r="V1791" t="n">
        <v>0.88</v>
      </c>
      <c r="W1791" t="n">
        <v>6.81</v>
      </c>
      <c r="X1791" t="n">
        <v>0.31</v>
      </c>
      <c r="Y1791" t="n">
        <v>1</v>
      </c>
      <c r="Z1791" t="n">
        <v>10</v>
      </c>
    </row>
    <row r="1792">
      <c r="A1792" t="n">
        <v>94</v>
      </c>
      <c r="B1792" t="n">
        <v>115</v>
      </c>
      <c r="C1792" t="inlineStr">
        <is>
          <t xml:space="preserve">CONCLUIDO	</t>
        </is>
      </c>
      <c r="D1792" t="n">
        <v>3.6734</v>
      </c>
      <c r="E1792" t="n">
        <v>27.22</v>
      </c>
      <c r="F1792" t="n">
        <v>24.04</v>
      </c>
      <c r="G1792" t="n">
        <v>120.18</v>
      </c>
      <c r="H1792" t="n">
        <v>1.65</v>
      </c>
      <c r="I1792" t="n">
        <v>12</v>
      </c>
      <c r="J1792" t="n">
        <v>264.36</v>
      </c>
      <c r="K1792" t="n">
        <v>56.94</v>
      </c>
      <c r="L1792" t="n">
        <v>24.5</v>
      </c>
      <c r="M1792" t="n">
        <v>10</v>
      </c>
      <c r="N1792" t="n">
        <v>67.92</v>
      </c>
      <c r="O1792" t="n">
        <v>32838.42</v>
      </c>
      <c r="P1792" t="n">
        <v>357.72</v>
      </c>
      <c r="Q1792" t="n">
        <v>452.56</v>
      </c>
      <c r="R1792" t="n">
        <v>72.47</v>
      </c>
      <c r="S1792" t="n">
        <v>57.64</v>
      </c>
      <c r="T1792" t="n">
        <v>5312.76</v>
      </c>
      <c r="U1792" t="n">
        <v>0.8</v>
      </c>
      <c r="V1792" t="n">
        <v>0.88</v>
      </c>
      <c r="W1792" t="n">
        <v>6.81</v>
      </c>
      <c r="X1792" t="n">
        <v>0.31</v>
      </c>
      <c r="Y1792" t="n">
        <v>1</v>
      </c>
      <c r="Z1792" t="n">
        <v>10</v>
      </c>
    </row>
    <row r="1793">
      <c r="A1793" t="n">
        <v>95</v>
      </c>
      <c r="B1793" t="n">
        <v>115</v>
      </c>
      <c r="C1793" t="inlineStr">
        <is>
          <t xml:space="preserve">CONCLUIDO	</t>
        </is>
      </c>
      <c r="D1793" t="n">
        <v>3.6737</v>
      </c>
      <c r="E1793" t="n">
        <v>27.22</v>
      </c>
      <c r="F1793" t="n">
        <v>24.03</v>
      </c>
      <c r="G1793" t="n">
        <v>120.17</v>
      </c>
      <c r="H1793" t="n">
        <v>1.66</v>
      </c>
      <c r="I1793" t="n">
        <v>12</v>
      </c>
      <c r="J1793" t="n">
        <v>264.83</v>
      </c>
      <c r="K1793" t="n">
        <v>56.94</v>
      </c>
      <c r="L1793" t="n">
        <v>24.75</v>
      </c>
      <c r="M1793" t="n">
        <v>10</v>
      </c>
      <c r="N1793" t="n">
        <v>68.13</v>
      </c>
      <c r="O1793" t="n">
        <v>32896.26</v>
      </c>
      <c r="P1793" t="n">
        <v>357.46</v>
      </c>
      <c r="Q1793" t="n">
        <v>452.58</v>
      </c>
      <c r="R1793" t="n">
        <v>72.34</v>
      </c>
      <c r="S1793" t="n">
        <v>57.64</v>
      </c>
      <c r="T1793" t="n">
        <v>5248.78</v>
      </c>
      <c r="U1793" t="n">
        <v>0.8</v>
      </c>
      <c r="V1793" t="n">
        <v>0.88</v>
      </c>
      <c r="W1793" t="n">
        <v>6.82</v>
      </c>
      <c r="X1793" t="n">
        <v>0.31</v>
      </c>
      <c r="Y1793" t="n">
        <v>1</v>
      </c>
      <c r="Z1793" t="n">
        <v>10</v>
      </c>
    </row>
    <row r="1794">
      <c r="A1794" t="n">
        <v>96</v>
      </c>
      <c r="B1794" t="n">
        <v>115</v>
      </c>
      <c r="C1794" t="inlineStr">
        <is>
          <t xml:space="preserve">CONCLUIDO	</t>
        </is>
      </c>
      <c r="D1794" t="n">
        <v>3.6712</v>
      </c>
      <c r="E1794" t="n">
        <v>27.24</v>
      </c>
      <c r="F1794" t="n">
        <v>24.05</v>
      </c>
      <c r="G1794" t="n">
        <v>120.26</v>
      </c>
      <c r="H1794" t="n">
        <v>1.68</v>
      </c>
      <c r="I1794" t="n">
        <v>12</v>
      </c>
      <c r="J1794" t="n">
        <v>265.3</v>
      </c>
      <c r="K1794" t="n">
        <v>56.94</v>
      </c>
      <c r="L1794" t="n">
        <v>25</v>
      </c>
      <c r="M1794" t="n">
        <v>10</v>
      </c>
      <c r="N1794" t="n">
        <v>68.34999999999999</v>
      </c>
      <c r="O1794" t="n">
        <v>32954.18</v>
      </c>
      <c r="P1794" t="n">
        <v>357.26</v>
      </c>
      <c r="Q1794" t="n">
        <v>452.57</v>
      </c>
      <c r="R1794" t="n">
        <v>72.95999999999999</v>
      </c>
      <c r="S1794" t="n">
        <v>57.64</v>
      </c>
      <c r="T1794" t="n">
        <v>5560.28</v>
      </c>
      <c r="U1794" t="n">
        <v>0.79</v>
      </c>
      <c r="V1794" t="n">
        <v>0.88</v>
      </c>
      <c r="W1794" t="n">
        <v>6.82</v>
      </c>
      <c r="X1794" t="n">
        <v>0.33</v>
      </c>
      <c r="Y1794" t="n">
        <v>1</v>
      </c>
      <c r="Z1794" t="n">
        <v>10</v>
      </c>
    </row>
    <row r="1795">
      <c r="A1795" t="n">
        <v>97</v>
      </c>
      <c r="B1795" t="n">
        <v>115</v>
      </c>
      <c r="C1795" t="inlineStr">
        <is>
          <t xml:space="preserve">CONCLUIDO	</t>
        </is>
      </c>
      <c r="D1795" t="n">
        <v>3.6731</v>
      </c>
      <c r="E1795" t="n">
        <v>27.23</v>
      </c>
      <c r="F1795" t="n">
        <v>24.04</v>
      </c>
      <c r="G1795" t="n">
        <v>120.19</v>
      </c>
      <c r="H1795" t="n">
        <v>1.69</v>
      </c>
      <c r="I1795" t="n">
        <v>12</v>
      </c>
      <c r="J1795" t="n">
        <v>265.77</v>
      </c>
      <c r="K1795" t="n">
        <v>56.94</v>
      </c>
      <c r="L1795" t="n">
        <v>25.25</v>
      </c>
      <c r="M1795" t="n">
        <v>10</v>
      </c>
      <c r="N1795" t="n">
        <v>68.56999999999999</v>
      </c>
      <c r="O1795" t="n">
        <v>33012.18</v>
      </c>
      <c r="P1795" t="n">
        <v>356.28</v>
      </c>
      <c r="Q1795" t="n">
        <v>452.55</v>
      </c>
      <c r="R1795" t="n">
        <v>72.58</v>
      </c>
      <c r="S1795" t="n">
        <v>57.64</v>
      </c>
      <c r="T1795" t="n">
        <v>5368.44</v>
      </c>
      <c r="U1795" t="n">
        <v>0.79</v>
      </c>
      <c r="V1795" t="n">
        <v>0.88</v>
      </c>
      <c r="W1795" t="n">
        <v>6.81</v>
      </c>
      <c r="X1795" t="n">
        <v>0.31</v>
      </c>
      <c r="Y1795" t="n">
        <v>1</v>
      </c>
      <c r="Z1795" t="n">
        <v>10</v>
      </c>
    </row>
    <row r="1796">
      <c r="A1796" t="n">
        <v>98</v>
      </c>
      <c r="B1796" t="n">
        <v>115</v>
      </c>
      <c r="C1796" t="inlineStr">
        <is>
          <t xml:space="preserve">CONCLUIDO	</t>
        </is>
      </c>
      <c r="D1796" t="n">
        <v>3.6819</v>
      </c>
      <c r="E1796" t="n">
        <v>27.16</v>
      </c>
      <c r="F1796" t="n">
        <v>24.02</v>
      </c>
      <c r="G1796" t="n">
        <v>131</v>
      </c>
      <c r="H1796" t="n">
        <v>1.7</v>
      </c>
      <c r="I1796" t="n">
        <v>11</v>
      </c>
      <c r="J1796" t="n">
        <v>266.24</v>
      </c>
      <c r="K1796" t="n">
        <v>56.94</v>
      </c>
      <c r="L1796" t="n">
        <v>25.5</v>
      </c>
      <c r="M1796" t="n">
        <v>9</v>
      </c>
      <c r="N1796" t="n">
        <v>68.8</v>
      </c>
      <c r="O1796" t="n">
        <v>33070.26</v>
      </c>
      <c r="P1796" t="n">
        <v>355.8</v>
      </c>
      <c r="Q1796" t="n">
        <v>452.59</v>
      </c>
      <c r="R1796" t="n">
        <v>71.84</v>
      </c>
      <c r="S1796" t="n">
        <v>57.64</v>
      </c>
      <c r="T1796" t="n">
        <v>5003.82</v>
      </c>
      <c r="U1796" t="n">
        <v>0.8</v>
      </c>
      <c r="V1796" t="n">
        <v>0.88</v>
      </c>
      <c r="W1796" t="n">
        <v>6.81</v>
      </c>
      <c r="X1796" t="n">
        <v>0.29</v>
      </c>
      <c r="Y1796" t="n">
        <v>1</v>
      </c>
      <c r="Z1796" t="n">
        <v>10</v>
      </c>
    </row>
    <row r="1797">
      <c r="A1797" t="n">
        <v>99</v>
      </c>
      <c r="B1797" t="n">
        <v>115</v>
      </c>
      <c r="C1797" t="inlineStr">
        <is>
          <t xml:space="preserve">CONCLUIDO	</t>
        </is>
      </c>
      <c r="D1797" t="n">
        <v>3.6841</v>
      </c>
      <c r="E1797" t="n">
        <v>27.14</v>
      </c>
      <c r="F1797" t="n">
        <v>24</v>
      </c>
      <c r="G1797" t="n">
        <v>130.91</v>
      </c>
      <c r="H1797" t="n">
        <v>1.72</v>
      </c>
      <c r="I1797" t="n">
        <v>11</v>
      </c>
      <c r="J1797" t="n">
        <v>266.71</v>
      </c>
      <c r="K1797" t="n">
        <v>56.94</v>
      </c>
      <c r="L1797" t="n">
        <v>25.75</v>
      </c>
      <c r="M1797" t="n">
        <v>9</v>
      </c>
      <c r="N1797" t="n">
        <v>69.02</v>
      </c>
      <c r="O1797" t="n">
        <v>33128.44</v>
      </c>
      <c r="P1797" t="n">
        <v>355.63</v>
      </c>
      <c r="Q1797" t="n">
        <v>452.56</v>
      </c>
      <c r="R1797" t="n">
        <v>71.31999999999999</v>
      </c>
      <c r="S1797" t="n">
        <v>57.64</v>
      </c>
      <c r="T1797" t="n">
        <v>4744.2</v>
      </c>
      <c r="U1797" t="n">
        <v>0.8100000000000001</v>
      </c>
      <c r="V1797" t="n">
        <v>0.88</v>
      </c>
      <c r="W1797" t="n">
        <v>6.81</v>
      </c>
      <c r="X1797" t="n">
        <v>0.28</v>
      </c>
      <c r="Y1797" t="n">
        <v>1</v>
      </c>
      <c r="Z1797" t="n">
        <v>10</v>
      </c>
    </row>
    <row r="1798">
      <c r="A1798" t="n">
        <v>100</v>
      </c>
      <c r="B1798" t="n">
        <v>115</v>
      </c>
      <c r="C1798" t="inlineStr">
        <is>
          <t xml:space="preserve">CONCLUIDO	</t>
        </is>
      </c>
      <c r="D1798" t="n">
        <v>3.6831</v>
      </c>
      <c r="E1798" t="n">
        <v>27.15</v>
      </c>
      <c r="F1798" t="n">
        <v>24.01</v>
      </c>
      <c r="G1798" t="n">
        <v>130.95</v>
      </c>
      <c r="H1798" t="n">
        <v>1.73</v>
      </c>
      <c r="I1798" t="n">
        <v>11</v>
      </c>
      <c r="J1798" t="n">
        <v>267.18</v>
      </c>
      <c r="K1798" t="n">
        <v>56.94</v>
      </c>
      <c r="L1798" t="n">
        <v>26</v>
      </c>
      <c r="M1798" t="n">
        <v>9</v>
      </c>
      <c r="N1798" t="n">
        <v>69.23999999999999</v>
      </c>
      <c r="O1798" t="n">
        <v>33186.69</v>
      </c>
      <c r="P1798" t="n">
        <v>356.05</v>
      </c>
      <c r="Q1798" t="n">
        <v>452.59</v>
      </c>
      <c r="R1798" t="n">
        <v>71.38</v>
      </c>
      <c r="S1798" t="n">
        <v>57.64</v>
      </c>
      <c r="T1798" t="n">
        <v>4774.7</v>
      </c>
      <c r="U1798" t="n">
        <v>0.8100000000000001</v>
      </c>
      <c r="V1798" t="n">
        <v>0.88</v>
      </c>
      <c r="W1798" t="n">
        <v>6.82</v>
      </c>
      <c r="X1798" t="n">
        <v>0.28</v>
      </c>
      <c r="Y1798" t="n">
        <v>1</v>
      </c>
      <c r="Z1798" t="n">
        <v>10</v>
      </c>
    </row>
    <row r="1799">
      <c r="A1799" t="n">
        <v>101</v>
      </c>
      <c r="B1799" t="n">
        <v>115</v>
      </c>
      <c r="C1799" t="inlineStr">
        <is>
          <t xml:space="preserve">CONCLUIDO	</t>
        </is>
      </c>
      <c r="D1799" t="n">
        <v>3.6833</v>
      </c>
      <c r="E1799" t="n">
        <v>27.15</v>
      </c>
      <c r="F1799" t="n">
        <v>24.01</v>
      </c>
      <c r="G1799" t="n">
        <v>130.94</v>
      </c>
      <c r="H1799" t="n">
        <v>1.75</v>
      </c>
      <c r="I1799" t="n">
        <v>11</v>
      </c>
      <c r="J1799" t="n">
        <v>267.66</v>
      </c>
      <c r="K1799" t="n">
        <v>56.94</v>
      </c>
      <c r="L1799" t="n">
        <v>26.25</v>
      </c>
      <c r="M1799" t="n">
        <v>9</v>
      </c>
      <c r="N1799" t="n">
        <v>69.45999999999999</v>
      </c>
      <c r="O1799" t="n">
        <v>33245.03</v>
      </c>
      <c r="P1799" t="n">
        <v>356.26</v>
      </c>
      <c r="Q1799" t="n">
        <v>452.55</v>
      </c>
      <c r="R1799" t="n">
        <v>71.64</v>
      </c>
      <c r="S1799" t="n">
        <v>57.64</v>
      </c>
      <c r="T1799" t="n">
        <v>4902.43</v>
      </c>
      <c r="U1799" t="n">
        <v>0.8</v>
      </c>
      <c r="V1799" t="n">
        <v>0.88</v>
      </c>
      <c r="W1799" t="n">
        <v>6.81</v>
      </c>
      <c r="X1799" t="n">
        <v>0.28</v>
      </c>
      <c r="Y1799" t="n">
        <v>1</v>
      </c>
      <c r="Z1799" t="n">
        <v>10</v>
      </c>
    </row>
    <row r="1800">
      <c r="A1800" t="n">
        <v>102</v>
      </c>
      <c r="B1800" t="n">
        <v>115</v>
      </c>
      <c r="C1800" t="inlineStr">
        <is>
          <t xml:space="preserve">CONCLUIDO	</t>
        </is>
      </c>
      <c r="D1800" t="n">
        <v>3.683</v>
      </c>
      <c r="E1800" t="n">
        <v>27.15</v>
      </c>
      <c r="F1800" t="n">
        <v>24.01</v>
      </c>
      <c r="G1800" t="n">
        <v>130.95</v>
      </c>
      <c r="H1800" t="n">
        <v>1.76</v>
      </c>
      <c r="I1800" t="n">
        <v>11</v>
      </c>
      <c r="J1800" t="n">
        <v>268.13</v>
      </c>
      <c r="K1800" t="n">
        <v>56.94</v>
      </c>
      <c r="L1800" t="n">
        <v>26.5</v>
      </c>
      <c r="M1800" t="n">
        <v>9</v>
      </c>
      <c r="N1800" t="n">
        <v>69.69</v>
      </c>
      <c r="O1800" t="n">
        <v>33303.46</v>
      </c>
      <c r="P1800" t="n">
        <v>356.57</v>
      </c>
      <c r="Q1800" t="n">
        <v>452.58</v>
      </c>
      <c r="R1800" t="n">
        <v>71.54000000000001</v>
      </c>
      <c r="S1800" t="n">
        <v>57.64</v>
      </c>
      <c r="T1800" t="n">
        <v>4855.31</v>
      </c>
      <c r="U1800" t="n">
        <v>0.8100000000000001</v>
      </c>
      <c r="V1800" t="n">
        <v>0.88</v>
      </c>
      <c r="W1800" t="n">
        <v>6.81</v>
      </c>
      <c r="X1800" t="n">
        <v>0.28</v>
      </c>
      <c r="Y1800" t="n">
        <v>1</v>
      </c>
      <c r="Z1800" t="n">
        <v>10</v>
      </c>
    </row>
    <row r="1801">
      <c r="A1801" t="n">
        <v>103</v>
      </c>
      <c r="B1801" t="n">
        <v>115</v>
      </c>
      <c r="C1801" t="inlineStr">
        <is>
          <t xml:space="preserve">CONCLUIDO	</t>
        </is>
      </c>
      <c r="D1801" t="n">
        <v>3.6843</v>
      </c>
      <c r="E1801" t="n">
        <v>27.14</v>
      </c>
      <c r="F1801" t="n">
        <v>24</v>
      </c>
      <c r="G1801" t="n">
        <v>130.9</v>
      </c>
      <c r="H1801" t="n">
        <v>1.77</v>
      </c>
      <c r="I1801" t="n">
        <v>11</v>
      </c>
      <c r="J1801" t="n">
        <v>268.6</v>
      </c>
      <c r="K1801" t="n">
        <v>56.94</v>
      </c>
      <c r="L1801" t="n">
        <v>26.75</v>
      </c>
      <c r="M1801" t="n">
        <v>9</v>
      </c>
      <c r="N1801" t="n">
        <v>69.91</v>
      </c>
      <c r="O1801" t="n">
        <v>33361.97</v>
      </c>
      <c r="P1801" t="n">
        <v>356.34</v>
      </c>
      <c r="Q1801" t="n">
        <v>452.58</v>
      </c>
      <c r="R1801" t="n">
        <v>71.34</v>
      </c>
      <c r="S1801" t="n">
        <v>57.64</v>
      </c>
      <c r="T1801" t="n">
        <v>4753.79</v>
      </c>
      <c r="U1801" t="n">
        <v>0.8100000000000001</v>
      </c>
      <c r="V1801" t="n">
        <v>0.88</v>
      </c>
      <c r="W1801" t="n">
        <v>6.81</v>
      </c>
      <c r="X1801" t="n">
        <v>0.27</v>
      </c>
      <c r="Y1801" t="n">
        <v>1</v>
      </c>
      <c r="Z1801" t="n">
        <v>10</v>
      </c>
    </row>
    <row r="1802">
      <c r="A1802" t="n">
        <v>104</v>
      </c>
      <c r="B1802" t="n">
        <v>115</v>
      </c>
      <c r="C1802" t="inlineStr">
        <is>
          <t xml:space="preserve">CONCLUIDO	</t>
        </is>
      </c>
      <c r="D1802" t="n">
        <v>3.6826</v>
      </c>
      <c r="E1802" t="n">
        <v>27.15</v>
      </c>
      <c r="F1802" t="n">
        <v>24.01</v>
      </c>
      <c r="G1802" t="n">
        <v>130.97</v>
      </c>
      <c r="H1802" t="n">
        <v>1.79</v>
      </c>
      <c r="I1802" t="n">
        <v>11</v>
      </c>
      <c r="J1802" t="n">
        <v>269.08</v>
      </c>
      <c r="K1802" t="n">
        <v>56.94</v>
      </c>
      <c r="L1802" t="n">
        <v>27</v>
      </c>
      <c r="M1802" t="n">
        <v>9</v>
      </c>
      <c r="N1802" t="n">
        <v>70.14</v>
      </c>
      <c r="O1802" t="n">
        <v>33420.56</v>
      </c>
      <c r="P1802" t="n">
        <v>356.25</v>
      </c>
      <c r="Q1802" t="n">
        <v>452.57</v>
      </c>
      <c r="R1802" t="n">
        <v>71.70999999999999</v>
      </c>
      <c r="S1802" t="n">
        <v>57.64</v>
      </c>
      <c r="T1802" t="n">
        <v>4937.37</v>
      </c>
      <c r="U1802" t="n">
        <v>0.8</v>
      </c>
      <c r="V1802" t="n">
        <v>0.88</v>
      </c>
      <c r="W1802" t="n">
        <v>6.81</v>
      </c>
      <c r="X1802" t="n">
        <v>0.29</v>
      </c>
      <c r="Y1802" t="n">
        <v>1</v>
      </c>
      <c r="Z1802" t="n">
        <v>10</v>
      </c>
    </row>
    <row r="1803">
      <c r="A1803" t="n">
        <v>105</v>
      </c>
      <c r="B1803" t="n">
        <v>115</v>
      </c>
      <c r="C1803" t="inlineStr">
        <is>
          <t xml:space="preserve">CONCLUIDO	</t>
        </is>
      </c>
      <c r="D1803" t="n">
        <v>3.6836</v>
      </c>
      <c r="E1803" t="n">
        <v>27.15</v>
      </c>
      <c r="F1803" t="n">
        <v>24</v>
      </c>
      <c r="G1803" t="n">
        <v>130.93</v>
      </c>
      <c r="H1803" t="n">
        <v>1.8</v>
      </c>
      <c r="I1803" t="n">
        <v>11</v>
      </c>
      <c r="J1803" t="n">
        <v>269.55</v>
      </c>
      <c r="K1803" t="n">
        <v>56.94</v>
      </c>
      <c r="L1803" t="n">
        <v>27.25</v>
      </c>
      <c r="M1803" t="n">
        <v>9</v>
      </c>
      <c r="N1803" t="n">
        <v>70.36</v>
      </c>
      <c r="O1803" t="n">
        <v>33479.25</v>
      </c>
      <c r="P1803" t="n">
        <v>356.32</v>
      </c>
      <c r="Q1803" t="n">
        <v>452.56</v>
      </c>
      <c r="R1803" t="n">
        <v>71.45</v>
      </c>
      <c r="S1803" t="n">
        <v>57.64</v>
      </c>
      <c r="T1803" t="n">
        <v>4807.98</v>
      </c>
      <c r="U1803" t="n">
        <v>0.8100000000000001</v>
      </c>
      <c r="V1803" t="n">
        <v>0.88</v>
      </c>
      <c r="W1803" t="n">
        <v>6.81</v>
      </c>
      <c r="X1803" t="n">
        <v>0.28</v>
      </c>
      <c r="Y1803" t="n">
        <v>1</v>
      </c>
      <c r="Z1803" t="n">
        <v>10</v>
      </c>
    </row>
    <row r="1804">
      <c r="A1804" t="n">
        <v>106</v>
      </c>
      <c r="B1804" t="n">
        <v>115</v>
      </c>
      <c r="C1804" t="inlineStr">
        <is>
          <t xml:space="preserve">CONCLUIDO	</t>
        </is>
      </c>
      <c r="D1804" t="n">
        <v>3.6838</v>
      </c>
      <c r="E1804" t="n">
        <v>27.15</v>
      </c>
      <c r="F1804" t="n">
        <v>24</v>
      </c>
      <c r="G1804" t="n">
        <v>130.92</v>
      </c>
      <c r="H1804" t="n">
        <v>1.81</v>
      </c>
      <c r="I1804" t="n">
        <v>11</v>
      </c>
      <c r="J1804" t="n">
        <v>270.03</v>
      </c>
      <c r="K1804" t="n">
        <v>56.94</v>
      </c>
      <c r="L1804" t="n">
        <v>27.5</v>
      </c>
      <c r="M1804" t="n">
        <v>9</v>
      </c>
      <c r="N1804" t="n">
        <v>70.59</v>
      </c>
      <c r="O1804" t="n">
        <v>33538.02</v>
      </c>
      <c r="P1804" t="n">
        <v>356.05</v>
      </c>
      <c r="Q1804" t="n">
        <v>452.58</v>
      </c>
      <c r="R1804" t="n">
        <v>71.34</v>
      </c>
      <c r="S1804" t="n">
        <v>57.64</v>
      </c>
      <c r="T1804" t="n">
        <v>4750.78</v>
      </c>
      <c r="U1804" t="n">
        <v>0.8100000000000001</v>
      </c>
      <c r="V1804" t="n">
        <v>0.88</v>
      </c>
      <c r="W1804" t="n">
        <v>6.81</v>
      </c>
      <c r="X1804" t="n">
        <v>0.28</v>
      </c>
      <c r="Y1804" t="n">
        <v>1</v>
      </c>
      <c r="Z1804" t="n">
        <v>10</v>
      </c>
    </row>
    <row r="1805">
      <c r="A1805" t="n">
        <v>107</v>
      </c>
      <c r="B1805" t="n">
        <v>115</v>
      </c>
      <c r="C1805" t="inlineStr">
        <is>
          <t xml:space="preserve">CONCLUIDO	</t>
        </is>
      </c>
      <c r="D1805" t="n">
        <v>3.6822</v>
      </c>
      <c r="E1805" t="n">
        <v>27.16</v>
      </c>
      <c r="F1805" t="n">
        <v>24.01</v>
      </c>
      <c r="G1805" t="n">
        <v>130.99</v>
      </c>
      <c r="H1805" t="n">
        <v>1.83</v>
      </c>
      <c r="I1805" t="n">
        <v>11</v>
      </c>
      <c r="J1805" t="n">
        <v>270.51</v>
      </c>
      <c r="K1805" t="n">
        <v>56.94</v>
      </c>
      <c r="L1805" t="n">
        <v>27.75</v>
      </c>
      <c r="M1805" t="n">
        <v>9</v>
      </c>
      <c r="N1805" t="n">
        <v>70.81999999999999</v>
      </c>
      <c r="O1805" t="n">
        <v>33596.87</v>
      </c>
      <c r="P1805" t="n">
        <v>355.82</v>
      </c>
      <c r="Q1805" t="n">
        <v>452.59</v>
      </c>
      <c r="R1805" t="n">
        <v>71.67</v>
      </c>
      <c r="S1805" t="n">
        <v>57.64</v>
      </c>
      <c r="T1805" t="n">
        <v>4916.31</v>
      </c>
      <c r="U1805" t="n">
        <v>0.8</v>
      </c>
      <c r="V1805" t="n">
        <v>0.88</v>
      </c>
      <c r="W1805" t="n">
        <v>6.82</v>
      </c>
      <c r="X1805" t="n">
        <v>0.29</v>
      </c>
      <c r="Y1805" t="n">
        <v>1</v>
      </c>
      <c r="Z1805" t="n">
        <v>10</v>
      </c>
    </row>
    <row r="1806">
      <c r="A1806" t="n">
        <v>108</v>
      </c>
      <c r="B1806" t="n">
        <v>115</v>
      </c>
      <c r="C1806" t="inlineStr">
        <is>
          <t xml:space="preserve">CONCLUIDO	</t>
        </is>
      </c>
      <c r="D1806" t="n">
        <v>3.6827</v>
      </c>
      <c r="E1806" t="n">
        <v>27.15</v>
      </c>
      <c r="F1806" t="n">
        <v>24.01</v>
      </c>
      <c r="G1806" t="n">
        <v>130.97</v>
      </c>
      <c r="H1806" t="n">
        <v>1.84</v>
      </c>
      <c r="I1806" t="n">
        <v>11</v>
      </c>
      <c r="J1806" t="n">
        <v>270.99</v>
      </c>
      <c r="K1806" t="n">
        <v>56.94</v>
      </c>
      <c r="L1806" t="n">
        <v>28</v>
      </c>
      <c r="M1806" t="n">
        <v>9</v>
      </c>
      <c r="N1806" t="n">
        <v>71.04000000000001</v>
      </c>
      <c r="O1806" t="n">
        <v>33655.82</v>
      </c>
      <c r="P1806" t="n">
        <v>354.82</v>
      </c>
      <c r="Q1806" t="n">
        <v>452.57</v>
      </c>
      <c r="R1806" t="n">
        <v>71.65000000000001</v>
      </c>
      <c r="S1806" t="n">
        <v>57.64</v>
      </c>
      <c r="T1806" t="n">
        <v>4908.08</v>
      </c>
      <c r="U1806" t="n">
        <v>0.8</v>
      </c>
      <c r="V1806" t="n">
        <v>0.88</v>
      </c>
      <c r="W1806" t="n">
        <v>6.81</v>
      </c>
      <c r="X1806" t="n">
        <v>0.29</v>
      </c>
      <c r="Y1806" t="n">
        <v>1</v>
      </c>
      <c r="Z1806" t="n">
        <v>10</v>
      </c>
    </row>
    <row r="1807">
      <c r="A1807" t="n">
        <v>109</v>
      </c>
      <c r="B1807" t="n">
        <v>115</v>
      </c>
      <c r="C1807" t="inlineStr">
        <is>
          <t xml:space="preserve">CONCLUIDO	</t>
        </is>
      </c>
      <c r="D1807" t="n">
        <v>3.693</v>
      </c>
      <c r="E1807" t="n">
        <v>27.08</v>
      </c>
      <c r="F1807" t="n">
        <v>23.98</v>
      </c>
      <c r="G1807" t="n">
        <v>143.87</v>
      </c>
      <c r="H1807" t="n">
        <v>1.85</v>
      </c>
      <c r="I1807" t="n">
        <v>10</v>
      </c>
      <c r="J1807" t="n">
        <v>271.46</v>
      </c>
      <c r="K1807" t="n">
        <v>56.94</v>
      </c>
      <c r="L1807" t="n">
        <v>28.25</v>
      </c>
      <c r="M1807" t="n">
        <v>8</v>
      </c>
      <c r="N1807" t="n">
        <v>71.27</v>
      </c>
      <c r="O1807" t="n">
        <v>33714.85</v>
      </c>
      <c r="P1807" t="n">
        <v>354.19</v>
      </c>
      <c r="Q1807" t="n">
        <v>452.56</v>
      </c>
      <c r="R1807" t="n">
        <v>70.65000000000001</v>
      </c>
      <c r="S1807" t="n">
        <v>57.64</v>
      </c>
      <c r="T1807" t="n">
        <v>4414.63</v>
      </c>
      <c r="U1807" t="n">
        <v>0.82</v>
      </c>
      <c r="V1807" t="n">
        <v>0.88</v>
      </c>
      <c r="W1807" t="n">
        <v>6.81</v>
      </c>
      <c r="X1807" t="n">
        <v>0.25</v>
      </c>
      <c r="Y1807" t="n">
        <v>1</v>
      </c>
      <c r="Z1807" t="n">
        <v>10</v>
      </c>
    </row>
    <row r="1808">
      <c r="A1808" t="n">
        <v>110</v>
      </c>
      <c r="B1808" t="n">
        <v>115</v>
      </c>
      <c r="C1808" t="inlineStr">
        <is>
          <t xml:space="preserve">CONCLUIDO	</t>
        </is>
      </c>
      <c r="D1808" t="n">
        <v>3.691</v>
      </c>
      <c r="E1808" t="n">
        <v>27.09</v>
      </c>
      <c r="F1808" t="n">
        <v>23.99</v>
      </c>
      <c r="G1808" t="n">
        <v>143.96</v>
      </c>
      <c r="H1808" t="n">
        <v>1.87</v>
      </c>
      <c r="I1808" t="n">
        <v>10</v>
      </c>
      <c r="J1808" t="n">
        <v>271.94</v>
      </c>
      <c r="K1808" t="n">
        <v>56.94</v>
      </c>
      <c r="L1808" t="n">
        <v>28.5</v>
      </c>
      <c r="M1808" t="n">
        <v>8</v>
      </c>
      <c r="N1808" t="n">
        <v>71.5</v>
      </c>
      <c r="O1808" t="n">
        <v>33773.97</v>
      </c>
      <c r="P1808" t="n">
        <v>354.7</v>
      </c>
      <c r="Q1808" t="n">
        <v>452.55</v>
      </c>
      <c r="R1808" t="n">
        <v>71.02</v>
      </c>
      <c r="S1808" t="n">
        <v>57.64</v>
      </c>
      <c r="T1808" t="n">
        <v>4597.8</v>
      </c>
      <c r="U1808" t="n">
        <v>0.8100000000000001</v>
      </c>
      <c r="V1808" t="n">
        <v>0.88</v>
      </c>
      <c r="W1808" t="n">
        <v>6.81</v>
      </c>
      <c r="X1808" t="n">
        <v>0.27</v>
      </c>
      <c r="Y1808" t="n">
        <v>1</v>
      </c>
      <c r="Z1808" t="n">
        <v>10</v>
      </c>
    </row>
    <row r="1809">
      <c r="A1809" t="n">
        <v>111</v>
      </c>
      <c r="B1809" t="n">
        <v>115</v>
      </c>
      <c r="C1809" t="inlineStr">
        <is>
          <t xml:space="preserve">CONCLUIDO	</t>
        </is>
      </c>
      <c r="D1809" t="n">
        <v>3.6941</v>
      </c>
      <c r="E1809" t="n">
        <v>27.07</v>
      </c>
      <c r="F1809" t="n">
        <v>23.97</v>
      </c>
      <c r="G1809" t="n">
        <v>143.82</v>
      </c>
      <c r="H1809" t="n">
        <v>1.88</v>
      </c>
      <c r="I1809" t="n">
        <v>10</v>
      </c>
      <c r="J1809" t="n">
        <v>272.43</v>
      </c>
      <c r="K1809" t="n">
        <v>56.94</v>
      </c>
      <c r="L1809" t="n">
        <v>28.75</v>
      </c>
      <c r="M1809" t="n">
        <v>8</v>
      </c>
      <c r="N1809" t="n">
        <v>71.73</v>
      </c>
      <c r="O1809" t="n">
        <v>33833.3</v>
      </c>
      <c r="P1809" t="n">
        <v>354.65</v>
      </c>
      <c r="Q1809" t="n">
        <v>452.55</v>
      </c>
      <c r="R1809" t="n">
        <v>70.25</v>
      </c>
      <c r="S1809" t="n">
        <v>57.64</v>
      </c>
      <c r="T1809" t="n">
        <v>4211.53</v>
      </c>
      <c r="U1809" t="n">
        <v>0.82</v>
      </c>
      <c r="V1809" t="n">
        <v>0.88</v>
      </c>
      <c r="W1809" t="n">
        <v>6.81</v>
      </c>
      <c r="X1809" t="n">
        <v>0.25</v>
      </c>
      <c r="Y1809" t="n">
        <v>1</v>
      </c>
      <c r="Z1809" t="n">
        <v>10</v>
      </c>
    </row>
    <row r="1810">
      <c r="A1810" t="n">
        <v>112</v>
      </c>
      <c r="B1810" t="n">
        <v>115</v>
      </c>
      <c r="C1810" t="inlineStr">
        <is>
          <t xml:space="preserve">CONCLUIDO	</t>
        </is>
      </c>
      <c r="D1810" t="n">
        <v>3.6926</v>
      </c>
      <c r="E1810" t="n">
        <v>27.08</v>
      </c>
      <c r="F1810" t="n">
        <v>23.98</v>
      </c>
      <c r="G1810" t="n">
        <v>143.89</v>
      </c>
      <c r="H1810" t="n">
        <v>1.89</v>
      </c>
      <c r="I1810" t="n">
        <v>10</v>
      </c>
      <c r="J1810" t="n">
        <v>272.91</v>
      </c>
      <c r="K1810" t="n">
        <v>56.94</v>
      </c>
      <c r="L1810" t="n">
        <v>29</v>
      </c>
      <c r="M1810" t="n">
        <v>8</v>
      </c>
      <c r="N1810" t="n">
        <v>71.95999999999999</v>
      </c>
      <c r="O1810" t="n">
        <v>33892.61</v>
      </c>
      <c r="P1810" t="n">
        <v>354.96</v>
      </c>
      <c r="Q1810" t="n">
        <v>452.55</v>
      </c>
      <c r="R1810" t="n">
        <v>70.73999999999999</v>
      </c>
      <c r="S1810" t="n">
        <v>57.64</v>
      </c>
      <c r="T1810" t="n">
        <v>4459.12</v>
      </c>
      <c r="U1810" t="n">
        <v>0.8100000000000001</v>
      </c>
      <c r="V1810" t="n">
        <v>0.88</v>
      </c>
      <c r="W1810" t="n">
        <v>6.81</v>
      </c>
      <c r="X1810" t="n">
        <v>0.26</v>
      </c>
      <c r="Y1810" t="n">
        <v>1</v>
      </c>
      <c r="Z1810" t="n">
        <v>10</v>
      </c>
    </row>
    <row r="1811">
      <c r="A1811" t="n">
        <v>113</v>
      </c>
      <c r="B1811" t="n">
        <v>115</v>
      </c>
      <c r="C1811" t="inlineStr">
        <is>
          <t xml:space="preserve">CONCLUIDO	</t>
        </is>
      </c>
      <c r="D1811" t="n">
        <v>3.6915</v>
      </c>
      <c r="E1811" t="n">
        <v>27.09</v>
      </c>
      <c r="F1811" t="n">
        <v>23.99</v>
      </c>
      <c r="G1811" t="n">
        <v>143.94</v>
      </c>
      <c r="H1811" t="n">
        <v>1.9</v>
      </c>
      <c r="I1811" t="n">
        <v>10</v>
      </c>
      <c r="J1811" t="n">
        <v>273.39</v>
      </c>
      <c r="K1811" t="n">
        <v>56.94</v>
      </c>
      <c r="L1811" t="n">
        <v>29.25</v>
      </c>
      <c r="M1811" t="n">
        <v>8</v>
      </c>
      <c r="N1811" t="n">
        <v>72.19</v>
      </c>
      <c r="O1811" t="n">
        <v>33952</v>
      </c>
      <c r="P1811" t="n">
        <v>355.19</v>
      </c>
      <c r="Q1811" t="n">
        <v>452.55</v>
      </c>
      <c r="R1811" t="n">
        <v>70.84</v>
      </c>
      <c r="S1811" t="n">
        <v>57.64</v>
      </c>
      <c r="T1811" t="n">
        <v>4507.32</v>
      </c>
      <c r="U1811" t="n">
        <v>0.8100000000000001</v>
      </c>
      <c r="V1811" t="n">
        <v>0.88</v>
      </c>
      <c r="W1811" t="n">
        <v>6.82</v>
      </c>
      <c r="X1811" t="n">
        <v>0.27</v>
      </c>
      <c r="Y1811" t="n">
        <v>1</v>
      </c>
      <c r="Z1811" t="n">
        <v>10</v>
      </c>
    </row>
    <row r="1812">
      <c r="A1812" t="n">
        <v>114</v>
      </c>
      <c r="B1812" t="n">
        <v>115</v>
      </c>
      <c r="C1812" t="inlineStr">
        <is>
          <t xml:space="preserve">CONCLUIDO	</t>
        </is>
      </c>
      <c r="D1812" t="n">
        <v>3.6916</v>
      </c>
      <c r="E1812" t="n">
        <v>27.09</v>
      </c>
      <c r="F1812" t="n">
        <v>23.99</v>
      </c>
      <c r="G1812" t="n">
        <v>143.94</v>
      </c>
      <c r="H1812" t="n">
        <v>1.92</v>
      </c>
      <c r="I1812" t="n">
        <v>10</v>
      </c>
      <c r="J1812" t="n">
        <v>273.87</v>
      </c>
      <c r="K1812" t="n">
        <v>56.94</v>
      </c>
      <c r="L1812" t="n">
        <v>29.5</v>
      </c>
      <c r="M1812" t="n">
        <v>8</v>
      </c>
      <c r="N1812" t="n">
        <v>72.43000000000001</v>
      </c>
      <c r="O1812" t="n">
        <v>34011.48</v>
      </c>
      <c r="P1812" t="n">
        <v>355.37</v>
      </c>
      <c r="Q1812" t="n">
        <v>452.62</v>
      </c>
      <c r="R1812" t="n">
        <v>70.88</v>
      </c>
      <c r="S1812" t="n">
        <v>57.64</v>
      </c>
      <c r="T1812" t="n">
        <v>4529.58</v>
      </c>
      <c r="U1812" t="n">
        <v>0.8100000000000001</v>
      </c>
      <c r="V1812" t="n">
        <v>0.88</v>
      </c>
      <c r="W1812" t="n">
        <v>6.81</v>
      </c>
      <c r="X1812" t="n">
        <v>0.26</v>
      </c>
      <c r="Y1812" t="n">
        <v>1</v>
      </c>
      <c r="Z1812" t="n">
        <v>10</v>
      </c>
    </row>
    <row r="1813">
      <c r="A1813" t="n">
        <v>115</v>
      </c>
      <c r="B1813" t="n">
        <v>115</v>
      </c>
      <c r="C1813" t="inlineStr">
        <is>
          <t xml:space="preserve">CONCLUIDO	</t>
        </is>
      </c>
      <c r="D1813" t="n">
        <v>3.6929</v>
      </c>
      <c r="E1813" t="n">
        <v>27.08</v>
      </c>
      <c r="F1813" t="n">
        <v>23.98</v>
      </c>
      <c r="G1813" t="n">
        <v>143.88</v>
      </c>
      <c r="H1813" t="n">
        <v>1.93</v>
      </c>
      <c r="I1813" t="n">
        <v>10</v>
      </c>
      <c r="J1813" t="n">
        <v>274.35</v>
      </c>
      <c r="K1813" t="n">
        <v>56.94</v>
      </c>
      <c r="L1813" t="n">
        <v>29.75</v>
      </c>
      <c r="M1813" t="n">
        <v>8</v>
      </c>
      <c r="N1813" t="n">
        <v>72.66</v>
      </c>
      <c r="O1813" t="n">
        <v>34071.05</v>
      </c>
      <c r="P1813" t="n">
        <v>355.03</v>
      </c>
      <c r="Q1813" t="n">
        <v>452.57</v>
      </c>
      <c r="R1813" t="n">
        <v>70.59999999999999</v>
      </c>
      <c r="S1813" t="n">
        <v>57.64</v>
      </c>
      <c r="T1813" t="n">
        <v>4388.91</v>
      </c>
      <c r="U1813" t="n">
        <v>0.82</v>
      </c>
      <c r="V1813" t="n">
        <v>0.88</v>
      </c>
      <c r="W1813" t="n">
        <v>6.81</v>
      </c>
      <c r="X1813" t="n">
        <v>0.26</v>
      </c>
      <c r="Y1813" t="n">
        <v>1</v>
      </c>
      <c r="Z1813" t="n">
        <v>10</v>
      </c>
    </row>
    <row r="1814">
      <c r="A1814" t="n">
        <v>116</v>
      </c>
      <c r="B1814" t="n">
        <v>115</v>
      </c>
      <c r="C1814" t="inlineStr">
        <is>
          <t xml:space="preserve">CONCLUIDO	</t>
        </is>
      </c>
      <c r="D1814" t="n">
        <v>3.6931</v>
      </c>
      <c r="E1814" t="n">
        <v>27.08</v>
      </c>
      <c r="F1814" t="n">
        <v>23.98</v>
      </c>
      <c r="G1814" t="n">
        <v>143.87</v>
      </c>
      <c r="H1814" t="n">
        <v>1.94</v>
      </c>
      <c r="I1814" t="n">
        <v>10</v>
      </c>
      <c r="J1814" t="n">
        <v>274.84</v>
      </c>
      <c r="K1814" t="n">
        <v>56.94</v>
      </c>
      <c r="L1814" t="n">
        <v>30</v>
      </c>
      <c r="M1814" t="n">
        <v>8</v>
      </c>
      <c r="N1814" t="n">
        <v>72.89</v>
      </c>
      <c r="O1814" t="n">
        <v>34130.71</v>
      </c>
      <c r="P1814" t="n">
        <v>355.02</v>
      </c>
      <c r="Q1814" t="n">
        <v>452.56</v>
      </c>
      <c r="R1814" t="n">
        <v>70.63</v>
      </c>
      <c r="S1814" t="n">
        <v>57.64</v>
      </c>
      <c r="T1814" t="n">
        <v>4404.87</v>
      </c>
      <c r="U1814" t="n">
        <v>0.82</v>
      </c>
      <c r="V1814" t="n">
        <v>0.88</v>
      </c>
      <c r="W1814" t="n">
        <v>6.81</v>
      </c>
      <c r="X1814" t="n">
        <v>0.25</v>
      </c>
      <c r="Y1814" t="n">
        <v>1</v>
      </c>
      <c r="Z1814" t="n">
        <v>10</v>
      </c>
    </row>
    <row r="1815">
      <c r="A1815" t="n">
        <v>117</v>
      </c>
      <c r="B1815" t="n">
        <v>115</v>
      </c>
      <c r="C1815" t="inlineStr">
        <is>
          <t xml:space="preserve">CONCLUIDO	</t>
        </is>
      </c>
      <c r="D1815" t="n">
        <v>3.692</v>
      </c>
      <c r="E1815" t="n">
        <v>27.09</v>
      </c>
      <c r="F1815" t="n">
        <v>23.99</v>
      </c>
      <c r="G1815" t="n">
        <v>143.91</v>
      </c>
      <c r="H1815" t="n">
        <v>1.96</v>
      </c>
      <c r="I1815" t="n">
        <v>10</v>
      </c>
      <c r="J1815" t="n">
        <v>275.32</v>
      </c>
      <c r="K1815" t="n">
        <v>56.94</v>
      </c>
      <c r="L1815" t="n">
        <v>30.25</v>
      </c>
      <c r="M1815" t="n">
        <v>8</v>
      </c>
      <c r="N1815" t="n">
        <v>73.13</v>
      </c>
      <c r="O1815" t="n">
        <v>34190.46</v>
      </c>
      <c r="P1815" t="n">
        <v>355.05</v>
      </c>
      <c r="Q1815" t="n">
        <v>452.55</v>
      </c>
      <c r="R1815" t="n">
        <v>70.92</v>
      </c>
      <c r="S1815" t="n">
        <v>57.64</v>
      </c>
      <c r="T1815" t="n">
        <v>4547.14</v>
      </c>
      <c r="U1815" t="n">
        <v>0.8100000000000001</v>
      </c>
      <c r="V1815" t="n">
        <v>0.88</v>
      </c>
      <c r="W1815" t="n">
        <v>6.81</v>
      </c>
      <c r="X1815" t="n">
        <v>0.26</v>
      </c>
      <c r="Y1815" t="n">
        <v>1</v>
      </c>
      <c r="Z1815" t="n">
        <v>10</v>
      </c>
    </row>
    <row r="1816">
      <c r="A1816" t="n">
        <v>118</v>
      </c>
      <c r="B1816" t="n">
        <v>115</v>
      </c>
      <c r="C1816" t="inlineStr">
        <is>
          <t xml:space="preserve">CONCLUIDO	</t>
        </is>
      </c>
      <c r="D1816" t="n">
        <v>3.692</v>
      </c>
      <c r="E1816" t="n">
        <v>27.09</v>
      </c>
      <c r="F1816" t="n">
        <v>23.99</v>
      </c>
      <c r="G1816" t="n">
        <v>143.91</v>
      </c>
      <c r="H1816" t="n">
        <v>1.97</v>
      </c>
      <c r="I1816" t="n">
        <v>10</v>
      </c>
      <c r="J1816" t="n">
        <v>275.81</v>
      </c>
      <c r="K1816" t="n">
        <v>56.94</v>
      </c>
      <c r="L1816" t="n">
        <v>30.5</v>
      </c>
      <c r="M1816" t="n">
        <v>8</v>
      </c>
      <c r="N1816" t="n">
        <v>73.36</v>
      </c>
      <c r="O1816" t="n">
        <v>34250.31</v>
      </c>
      <c r="P1816" t="n">
        <v>354.71</v>
      </c>
      <c r="Q1816" t="n">
        <v>452.55</v>
      </c>
      <c r="R1816" t="n">
        <v>70.87</v>
      </c>
      <c r="S1816" t="n">
        <v>57.64</v>
      </c>
      <c r="T1816" t="n">
        <v>4522.83</v>
      </c>
      <c r="U1816" t="n">
        <v>0.8100000000000001</v>
      </c>
      <c r="V1816" t="n">
        <v>0.88</v>
      </c>
      <c r="W1816" t="n">
        <v>6.81</v>
      </c>
      <c r="X1816" t="n">
        <v>0.26</v>
      </c>
      <c r="Y1816" t="n">
        <v>1</v>
      </c>
      <c r="Z1816" t="n">
        <v>10</v>
      </c>
    </row>
    <row r="1817">
      <c r="A1817" t="n">
        <v>119</v>
      </c>
      <c r="B1817" t="n">
        <v>115</v>
      </c>
      <c r="C1817" t="inlineStr">
        <is>
          <t xml:space="preserve">CONCLUIDO	</t>
        </is>
      </c>
      <c r="D1817" t="n">
        <v>3.6934</v>
      </c>
      <c r="E1817" t="n">
        <v>27.08</v>
      </c>
      <c r="F1817" t="n">
        <v>23.98</v>
      </c>
      <c r="G1817" t="n">
        <v>143.85</v>
      </c>
      <c r="H1817" t="n">
        <v>1.98</v>
      </c>
      <c r="I1817" t="n">
        <v>10</v>
      </c>
      <c r="J1817" t="n">
        <v>276.29</v>
      </c>
      <c r="K1817" t="n">
        <v>56.94</v>
      </c>
      <c r="L1817" t="n">
        <v>30.75</v>
      </c>
      <c r="M1817" t="n">
        <v>8</v>
      </c>
      <c r="N1817" t="n">
        <v>73.59999999999999</v>
      </c>
      <c r="O1817" t="n">
        <v>34310.24</v>
      </c>
      <c r="P1817" t="n">
        <v>354.2</v>
      </c>
      <c r="Q1817" t="n">
        <v>452.56</v>
      </c>
      <c r="R1817" t="n">
        <v>70.54000000000001</v>
      </c>
      <c r="S1817" t="n">
        <v>57.64</v>
      </c>
      <c r="T1817" t="n">
        <v>4358.85</v>
      </c>
      <c r="U1817" t="n">
        <v>0.82</v>
      </c>
      <c r="V1817" t="n">
        <v>0.88</v>
      </c>
      <c r="W1817" t="n">
        <v>6.81</v>
      </c>
      <c r="X1817" t="n">
        <v>0.25</v>
      </c>
      <c r="Y1817" t="n">
        <v>1</v>
      </c>
      <c r="Z1817" t="n">
        <v>10</v>
      </c>
    </row>
    <row r="1818">
      <c r="A1818" t="n">
        <v>120</v>
      </c>
      <c r="B1818" t="n">
        <v>115</v>
      </c>
      <c r="C1818" t="inlineStr">
        <is>
          <t xml:space="preserve">CONCLUIDO	</t>
        </is>
      </c>
      <c r="D1818" t="n">
        <v>3.6933</v>
      </c>
      <c r="E1818" t="n">
        <v>27.08</v>
      </c>
      <c r="F1818" t="n">
        <v>23.98</v>
      </c>
      <c r="G1818" t="n">
        <v>143.86</v>
      </c>
      <c r="H1818" t="n">
        <v>1.99</v>
      </c>
      <c r="I1818" t="n">
        <v>10</v>
      </c>
      <c r="J1818" t="n">
        <v>276.78</v>
      </c>
      <c r="K1818" t="n">
        <v>56.94</v>
      </c>
      <c r="L1818" t="n">
        <v>31</v>
      </c>
      <c r="M1818" t="n">
        <v>8</v>
      </c>
      <c r="N1818" t="n">
        <v>73.84</v>
      </c>
      <c r="O1818" t="n">
        <v>34370.27</v>
      </c>
      <c r="P1818" t="n">
        <v>353.18</v>
      </c>
      <c r="Q1818" t="n">
        <v>452.55</v>
      </c>
      <c r="R1818" t="n">
        <v>70.54000000000001</v>
      </c>
      <c r="S1818" t="n">
        <v>57.64</v>
      </c>
      <c r="T1818" t="n">
        <v>4360.24</v>
      </c>
      <c r="U1818" t="n">
        <v>0.82</v>
      </c>
      <c r="V1818" t="n">
        <v>0.88</v>
      </c>
      <c r="W1818" t="n">
        <v>6.81</v>
      </c>
      <c r="X1818" t="n">
        <v>0.25</v>
      </c>
      <c r="Y1818" t="n">
        <v>1</v>
      </c>
      <c r="Z1818" t="n">
        <v>10</v>
      </c>
    </row>
    <row r="1819">
      <c r="A1819" t="n">
        <v>121</v>
      </c>
      <c r="B1819" t="n">
        <v>115</v>
      </c>
      <c r="C1819" t="inlineStr">
        <is>
          <t xml:space="preserve">CONCLUIDO	</t>
        </is>
      </c>
      <c r="D1819" t="n">
        <v>3.6933</v>
      </c>
      <c r="E1819" t="n">
        <v>27.08</v>
      </c>
      <c r="F1819" t="n">
        <v>23.98</v>
      </c>
      <c r="G1819" t="n">
        <v>143.86</v>
      </c>
      <c r="H1819" t="n">
        <v>2.01</v>
      </c>
      <c r="I1819" t="n">
        <v>10</v>
      </c>
      <c r="J1819" t="n">
        <v>277.27</v>
      </c>
      <c r="K1819" t="n">
        <v>56.94</v>
      </c>
      <c r="L1819" t="n">
        <v>31.25</v>
      </c>
      <c r="M1819" t="n">
        <v>8</v>
      </c>
      <c r="N1819" t="n">
        <v>74.06999999999999</v>
      </c>
      <c r="O1819" t="n">
        <v>34430.39</v>
      </c>
      <c r="P1819" t="n">
        <v>352.65</v>
      </c>
      <c r="Q1819" t="n">
        <v>452.55</v>
      </c>
      <c r="R1819" t="n">
        <v>70.59999999999999</v>
      </c>
      <c r="S1819" t="n">
        <v>57.64</v>
      </c>
      <c r="T1819" t="n">
        <v>4389.63</v>
      </c>
      <c r="U1819" t="n">
        <v>0.82</v>
      </c>
      <c r="V1819" t="n">
        <v>0.88</v>
      </c>
      <c r="W1819" t="n">
        <v>6.81</v>
      </c>
      <c r="X1819" t="n">
        <v>0.25</v>
      </c>
      <c r="Y1819" t="n">
        <v>1</v>
      </c>
      <c r="Z1819" t="n">
        <v>10</v>
      </c>
    </row>
    <row r="1820">
      <c r="A1820" t="n">
        <v>122</v>
      </c>
      <c r="B1820" t="n">
        <v>115</v>
      </c>
      <c r="C1820" t="inlineStr">
        <is>
          <t xml:space="preserve">CONCLUIDO	</t>
        </is>
      </c>
      <c r="D1820" t="n">
        <v>3.7031</v>
      </c>
      <c r="E1820" t="n">
        <v>27</v>
      </c>
      <c r="F1820" t="n">
        <v>23.95</v>
      </c>
      <c r="G1820" t="n">
        <v>159.66</v>
      </c>
      <c r="H1820" t="n">
        <v>2.02</v>
      </c>
      <c r="I1820" t="n">
        <v>9</v>
      </c>
      <c r="J1820" t="n">
        <v>277.75</v>
      </c>
      <c r="K1820" t="n">
        <v>56.94</v>
      </c>
      <c r="L1820" t="n">
        <v>31.5</v>
      </c>
      <c r="M1820" t="n">
        <v>7</v>
      </c>
      <c r="N1820" t="n">
        <v>74.31</v>
      </c>
      <c r="O1820" t="n">
        <v>34490.61</v>
      </c>
      <c r="P1820" t="n">
        <v>351.78</v>
      </c>
      <c r="Q1820" t="n">
        <v>452.55</v>
      </c>
      <c r="R1820" t="n">
        <v>69.72</v>
      </c>
      <c r="S1820" t="n">
        <v>57.64</v>
      </c>
      <c r="T1820" t="n">
        <v>3950.66</v>
      </c>
      <c r="U1820" t="n">
        <v>0.83</v>
      </c>
      <c r="V1820" t="n">
        <v>0.89</v>
      </c>
      <c r="W1820" t="n">
        <v>6.81</v>
      </c>
      <c r="X1820" t="n">
        <v>0.23</v>
      </c>
      <c r="Y1820" t="n">
        <v>1</v>
      </c>
      <c r="Z1820" t="n">
        <v>10</v>
      </c>
    </row>
    <row r="1821">
      <c r="A1821" t="n">
        <v>123</v>
      </c>
      <c r="B1821" t="n">
        <v>115</v>
      </c>
      <c r="C1821" t="inlineStr">
        <is>
          <t xml:space="preserve">CONCLUIDO	</t>
        </is>
      </c>
      <c r="D1821" t="n">
        <v>3.7025</v>
      </c>
      <c r="E1821" t="n">
        <v>27.01</v>
      </c>
      <c r="F1821" t="n">
        <v>23.95</v>
      </c>
      <c r="G1821" t="n">
        <v>159.69</v>
      </c>
      <c r="H1821" t="n">
        <v>2.03</v>
      </c>
      <c r="I1821" t="n">
        <v>9</v>
      </c>
      <c r="J1821" t="n">
        <v>278.24</v>
      </c>
      <c r="K1821" t="n">
        <v>56.94</v>
      </c>
      <c r="L1821" t="n">
        <v>31.75</v>
      </c>
      <c r="M1821" t="n">
        <v>7</v>
      </c>
      <c r="N1821" t="n">
        <v>74.55</v>
      </c>
      <c r="O1821" t="n">
        <v>34550.91</v>
      </c>
      <c r="P1821" t="n">
        <v>352.35</v>
      </c>
      <c r="Q1821" t="n">
        <v>452.55</v>
      </c>
      <c r="R1821" t="n">
        <v>69.7</v>
      </c>
      <c r="S1821" t="n">
        <v>57.64</v>
      </c>
      <c r="T1821" t="n">
        <v>3943.27</v>
      </c>
      <c r="U1821" t="n">
        <v>0.83</v>
      </c>
      <c r="V1821" t="n">
        <v>0.89</v>
      </c>
      <c r="W1821" t="n">
        <v>6.81</v>
      </c>
      <c r="X1821" t="n">
        <v>0.23</v>
      </c>
      <c r="Y1821" t="n">
        <v>1</v>
      </c>
      <c r="Z1821" t="n">
        <v>10</v>
      </c>
    </row>
    <row r="1822">
      <c r="A1822" t="n">
        <v>124</v>
      </c>
      <c r="B1822" t="n">
        <v>115</v>
      </c>
      <c r="C1822" t="inlineStr">
        <is>
          <t xml:space="preserve">CONCLUIDO	</t>
        </is>
      </c>
      <c r="D1822" t="n">
        <v>3.7036</v>
      </c>
      <c r="E1822" t="n">
        <v>27</v>
      </c>
      <c r="F1822" t="n">
        <v>23.94</v>
      </c>
      <c r="G1822" t="n">
        <v>159.63</v>
      </c>
      <c r="H1822" t="n">
        <v>2.04</v>
      </c>
      <c r="I1822" t="n">
        <v>9</v>
      </c>
      <c r="J1822" t="n">
        <v>278.73</v>
      </c>
      <c r="K1822" t="n">
        <v>56.94</v>
      </c>
      <c r="L1822" t="n">
        <v>32</v>
      </c>
      <c r="M1822" t="n">
        <v>7</v>
      </c>
      <c r="N1822" t="n">
        <v>74.79000000000001</v>
      </c>
      <c r="O1822" t="n">
        <v>34611.32</v>
      </c>
      <c r="P1822" t="n">
        <v>352.49</v>
      </c>
      <c r="Q1822" t="n">
        <v>452.55</v>
      </c>
      <c r="R1822" t="n">
        <v>69.48</v>
      </c>
      <c r="S1822" t="n">
        <v>57.64</v>
      </c>
      <c r="T1822" t="n">
        <v>3835.25</v>
      </c>
      <c r="U1822" t="n">
        <v>0.83</v>
      </c>
      <c r="V1822" t="n">
        <v>0.89</v>
      </c>
      <c r="W1822" t="n">
        <v>6.81</v>
      </c>
      <c r="X1822" t="n">
        <v>0.22</v>
      </c>
      <c r="Y1822" t="n">
        <v>1</v>
      </c>
      <c r="Z1822" t="n">
        <v>10</v>
      </c>
    </row>
    <row r="1823">
      <c r="A1823" t="n">
        <v>125</v>
      </c>
      <c r="B1823" t="n">
        <v>115</v>
      </c>
      <c r="C1823" t="inlineStr">
        <is>
          <t xml:space="preserve">CONCLUIDO	</t>
        </is>
      </c>
      <c r="D1823" t="n">
        <v>3.7026</v>
      </c>
      <c r="E1823" t="n">
        <v>27.01</v>
      </c>
      <c r="F1823" t="n">
        <v>23.95</v>
      </c>
      <c r="G1823" t="n">
        <v>159.68</v>
      </c>
      <c r="H1823" t="n">
        <v>2.06</v>
      </c>
      <c r="I1823" t="n">
        <v>9</v>
      </c>
      <c r="J1823" t="n">
        <v>279.22</v>
      </c>
      <c r="K1823" t="n">
        <v>56.94</v>
      </c>
      <c r="L1823" t="n">
        <v>32.25</v>
      </c>
      <c r="M1823" t="n">
        <v>7</v>
      </c>
      <c r="N1823" t="n">
        <v>75.03</v>
      </c>
      <c r="O1823" t="n">
        <v>34671.81</v>
      </c>
      <c r="P1823" t="n">
        <v>352.85</v>
      </c>
      <c r="Q1823" t="n">
        <v>452.55</v>
      </c>
      <c r="R1823" t="n">
        <v>69.7</v>
      </c>
      <c r="S1823" t="n">
        <v>57.64</v>
      </c>
      <c r="T1823" t="n">
        <v>3943.71</v>
      </c>
      <c r="U1823" t="n">
        <v>0.83</v>
      </c>
      <c r="V1823" t="n">
        <v>0.89</v>
      </c>
      <c r="W1823" t="n">
        <v>6.81</v>
      </c>
      <c r="X1823" t="n">
        <v>0.23</v>
      </c>
      <c r="Y1823" t="n">
        <v>1</v>
      </c>
      <c r="Z1823" t="n">
        <v>10</v>
      </c>
    </row>
    <row r="1824">
      <c r="A1824" t="n">
        <v>126</v>
      </c>
      <c r="B1824" t="n">
        <v>115</v>
      </c>
      <c r="C1824" t="inlineStr">
        <is>
          <t xml:space="preserve">CONCLUIDO	</t>
        </is>
      </c>
      <c r="D1824" t="n">
        <v>3.7028</v>
      </c>
      <c r="E1824" t="n">
        <v>27.01</v>
      </c>
      <c r="F1824" t="n">
        <v>23.95</v>
      </c>
      <c r="G1824" t="n">
        <v>159.67</v>
      </c>
      <c r="H1824" t="n">
        <v>2.07</v>
      </c>
      <c r="I1824" t="n">
        <v>9</v>
      </c>
      <c r="J1824" t="n">
        <v>279.72</v>
      </c>
      <c r="K1824" t="n">
        <v>56.94</v>
      </c>
      <c r="L1824" t="n">
        <v>32.5</v>
      </c>
      <c r="M1824" t="n">
        <v>7</v>
      </c>
      <c r="N1824" t="n">
        <v>75.27</v>
      </c>
      <c r="O1824" t="n">
        <v>34732.41</v>
      </c>
      <c r="P1824" t="n">
        <v>353.49</v>
      </c>
      <c r="Q1824" t="n">
        <v>452.59</v>
      </c>
      <c r="R1824" t="n">
        <v>69.7</v>
      </c>
      <c r="S1824" t="n">
        <v>57.64</v>
      </c>
      <c r="T1824" t="n">
        <v>3945.22</v>
      </c>
      <c r="U1824" t="n">
        <v>0.83</v>
      </c>
      <c r="V1824" t="n">
        <v>0.89</v>
      </c>
      <c r="W1824" t="n">
        <v>6.81</v>
      </c>
      <c r="X1824" t="n">
        <v>0.23</v>
      </c>
      <c r="Y1824" t="n">
        <v>1</v>
      </c>
      <c r="Z1824" t="n">
        <v>10</v>
      </c>
    </row>
    <row r="1825">
      <c r="A1825" t="n">
        <v>127</v>
      </c>
      <c r="B1825" t="n">
        <v>115</v>
      </c>
      <c r="C1825" t="inlineStr">
        <is>
          <t xml:space="preserve">CONCLUIDO	</t>
        </is>
      </c>
      <c r="D1825" t="n">
        <v>3.7036</v>
      </c>
      <c r="E1825" t="n">
        <v>27</v>
      </c>
      <c r="F1825" t="n">
        <v>23.95</v>
      </c>
      <c r="G1825" t="n">
        <v>159.63</v>
      </c>
      <c r="H1825" t="n">
        <v>2.08</v>
      </c>
      <c r="I1825" t="n">
        <v>9</v>
      </c>
      <c r="J1825" t="n">
        <v>280.21</v>
      </c>
      <c r="K1825" t="n">
        <v>56.94</v>
      </c>
      <c r="L1825" t="n">
        <v>32.75</v>
      </c>
      <c r="M1825" t="n">
        <v>7</v>
      </c>
      <c r="N1825" t="n">
        <v>75.51000000000001</v>
      </c>
      <c r="O1825" t="n">
        <v>34793.09</v>
      </c>
      <c r="P1825" t="n">
        <v>353.88</v>
      </c>
      <c r="Q1825" t="n">
        <v>452.61</v>
      </c>
      <c r="R1825" t="n">
        <v>69.51000000000001</v>
      </c>
      <c r="S1825" t="n">
        <v>57.64</v>
      </c>
      <c r="T1825" t="n">
        <v>3849.53</v>
      </c>
      <c r="U1825" t="n">
        <v>0.83</v>
      </c>
      <c r="V1825" t="n">
        <v>0.89</v>
      </c>
      <c r="W1825" t="n">
        <v>6.81</v>
      </c>
      <c r="X1825" t="n">
        <v>0.22</v>
      </c>
      <c r="Y1825" t="n">
        <v>1</v>
      </c>
      <c r="Z1825" t="n">
        <v>10</v>
      </c>
    </row>
    <row r="1826">
      <c r="A1826" t="n">
        <v>128</v>
      </c>
      <c r="B1826" t="n">
        <v>115</v>
      </c>
      <c r="C1826" t="inlineStr">
        <is>
          <t xml:space="preserve">CONCLUIDO	</t>
        </is>
      </c>
      <c r="D1826" t="n">
        <v>3.7033</v>
      </c>
      <c r="E1826" t="n">
        <v>27</v>
      </c>
      <c r="F1826" t="n">
        <v>23.95</v>
      </c>
      <c r="G1826" t="n">
        <v>159.65</v>
      </c>
      <c r="H1826" t="n">
        <v>2.09</v>
      </c>
      <c r="I1826" t="n">
        <v>9</v>
      </c>
      <c r="J1826" t="n">
        <v>280.7</v>
      </c>
      <c r="K1826" t="n">
        <v>56.94</v>
      </c>
      <c r="L1826" t="n">
        <v>33</v>
      </c>
      <c r="M1826" t="n">
        <v>7</v>
      </c>
      <c r="N1826" t="n">
        <v>75.76000000000001</v>
      </c>
      <c r="O1826" t="n">
        <v>34853.88</v>
      </c>
      <c r="P1826" t="n">
        <v>353.98</v>
      </c>
      <c r="Q1826" t="n">
        <v>452.57</v>
      </c>
      <c r="R1826" t="n">
        <v>69.58</v>
      </c>
      <c r="S1826" t="n">
        <v>57.64</v>
      </c>
      <c r="T1826" t="n">
        <v>3881.37</v>
      </c>
      <c r="U1826" t="n">
        <v>0.83</v>
      </c>
      <c r="V1826" t="n">
        <v>0.89</v>
      </c>
      <c r="W1826" t="n">
        <v>6.81</v>
      </c>
      <c r="X1826" t="n">
        <v>0.22</v>
      </c>
      <c r="Y1826" t="n">
        <v>1</v>
      </c>
      <c r="Z1826" t="n">
        <v>10</v>
      </c>
    </row>
    <row r="1827">
      <c r="A1827" t="n">
        <v>129</v>
      </c>
      <c r="B1827" t="n">
        <v>115</v>
      </c>
      <c r="C1827" t="inlineStr">
        <is>
          <t xml:space="preserve">CONCLUIDO	</t>
        </is>
      </c>
      <c r="D1827" t="n">
        <v>3.7038</v>
      </c>
      <c r="E1827" t="n">
        <v>27</v>
      </c>
      <c r="F1827" t="n">
        <v>23.94</v>
      </c>
      <c r="G1827" t="n">
        <v>159.62</v>
      </c>
      <c r="H1827" t="n">
        <v>2.11</v>
      </c>
      <c r="I1827" t="n">
        <v>9</v>
      </c>
      <c r="J1827" t="n">
        <v>281.19</v>
      </c>
      <c r="K1827" t="n">
        <v>56.94</v>
      </c>
      <c r="L1827" t="n">
        <v>33.25</v>
      </c>
      <c r="M1827" t="n">
        <v>7</v>
      </c>
      <c r="N1827" t="n">
        <v>76</v>
      </c>
      <c r="O1827" t="n">
        <v>34914.76</v>
      </c>
      <c r="P1827" t="n">
        <v>354.06</v>
      </c>
      <c r="Q1827" t="n">
        <v>452.56</v>
      </c>
      <c r="R1827" t="n">
        <v>69.52</v>
      </c>
      <c r="S1827" t="n">
        <v>57.64</v>
      </c>
      <c r="T1827" t="n">
        <v>3853.67</v>
      </c>
      <c r="U1827" t="n">
        <v>0.83</v>
      </c>
      <c r="V1827" t="n">
        <v>0.89</v>
      </c>
      <c r="W1827" t="n">
        <v>6.81</v>
      </c>
      <c r="X1827" t="n">
        <v>0.22</v>
      </c>
      <c r="Y1827" t="n">
        <v>1</v>
      </c>
      <c r="Z1827" t="n">
        <v>10</v>
      </c>
    </row>
    <row r="1828">
      <c r="A1828" t="n">
        <v>130</v>
      </c>
      <c r="B1828" t="n">
        <v>115</v>
      </c>
      <c r="C1828" t="inlineStr">
        <is>
          <t xml:space="preserve">CONCLUIDO	</t>
        </is>
      </c>
      <c r="D1828" t="n">
        <v>3.7021</v>
      </c>
      <c r="E1828" t="n">
        <v>27.01</v>
      </c>
      <c r="F1828" t="n">
        <v>23.96</v>
      </c>
      <c r="G1828" t="n">
        <v>159.71</v>
      </c>
      <c r="H1828" t="n">
        <v>2.12</v>
      </c>
      <c r="I1828" t="n">
        <v>9</v>
      </c>
      <c r="J1828" t="n">
        <v>281.69</v>
      </c>
      <c r="K1828" t="n">
        <v>56.94</v>
      </c>
      <c r="L1828" t="n">
        <v>33.5</v>
      </c>
      <c r="M1828" t="n">
        <v>7</v>
      </c>
      <c r="N1828" t="n">
        <v>76.25</v>
      </c>
      <c r="O1828" t="n">
        <v>34975.73</v>
      </c>
      <c r="P1828" t="n">
        <v>354.34</v>
      </c>
      <c r="Q1828" t="n">
        <v>452.59</v>
      </c>
      <c r="R1828" t="n">
        <v>69.84999999999999</v>
      </c>
      <c r="S1828" t="n">
        <v>57.64</v>
      </c>
      <c r="T1828" t="n">
        <v>4019.79</v>
      </c>
      <c r="U1828" t="n">
        <v>0.83</v>
      </c>
      <c r="V1828" t="n">
        <v>0.89</v>
      </c>
      <c r="W1828" t="n">
        <v>6.81</v>
      </c>
      <c r="X1828" t="n">
        <v>0.23</v>
      </c>
      <c r="Y1828" t="n">
        <v>1</v>
      </c>
      <c r="Z1828" t="n">
        <v>10</v>
      </c>
    </row>
    <row r="1829">
      <c r="A1829" t="n">
        <v>131</v>
      </c>
      <c r="B1829" t="n">
        <v>115</v>
      </c>
      <c r="C1829" t="inlineStr">
        <is>
          <t xml:space="preserve">CONCLUIDO	</t>
        </is>
      </c>
      <c r="D1829" t="n">
        <v>3.702</v>
      </c>
      <c r="E1829" t="n">
        <v>27.01</v>
      </c>
      <c r="F1829" t="n">
        <v>23.96</v>
      </c>
      <c r="G1829" t="n">
        <v>159.71</v>
      </c>
      <c r="H1829" t="n">
        <v>2.13</v>
      </c>
      <c r="I1829" t="n">
        <v>9</v>
      </c>
      <c r="J1829" t="n">
        <v>282.18</v>
      </c>
      <c r="K1829" t="n">
        <v>56.94</v>
      </c>
      <c r="L1829" t="n">
        <v>33.75</v>
      </c>
      <c r="M1829" t="n">
        <v>7</v>
      </c>
      <c r="N1829" t="n">
        <v>76.48999999999999</v>
      </c>
      <c r="O1829" t="n">
        <v>35036.81</v>
      </c>
      <c r="P1829" t="n">
        <v>354.19</v>
      </c>
      <c r="Q1829" t="n">
        <v>452.55</v>
      </c>
      <c r="R1829" t="n">
        <v>70.02</v>
      </c>
      <c r="S1829" t="n">
        <v>57.64</v>
      </c>
      <c r="T1829" t="n">
        <v>4101.5</v>
      </c>
      <c r="U1829" t="n">
        <v>0.82</v>
      </c>
      <c r="V1829" t="n">
        <v>0.89</v>
      </c>
      <c r="W1829" t="n">
        <v>6.81</v>
      </c>
      <c r="X1829" t="n">
        <v>0.23</v>
      </c>
      <c r="Y1829" t="n">
        <v>1</v>
      </c>
      <c r="Z1829" t="n">
        <v>10</v>
      </c>
    </row>
    <row r="1830">
      <c r="A1830" t="n">
        <v>132</v>
      </c>
      <c r="B1830" t="n">
        <v>115</v>
      </c>
      <c r="C1830" t="inlineStr">
        <is>
          <t xml:space="preserve">CONCLUIDO	</t>
        </is>
      </c>
      <c r="D1830" t="n">
        <v>3.7016</v>
      </c>
      <c r="E1830" t="n">
        <v>27.02</v>
      </c>
      <c r="F1830" t="n">
        <v>23.96</v>
      </c>
      <c r="G1830" t="n">
        <v>159.73</v>
      </c>
      <c r="H1830" t="n">
        <v>2.14</v>
      </c>
      <c r="I1830" t="n">
        <v>9</v>
      </c>
      <c r="J1830" t="n">
        <v>282.68</v>
      </c>
      <c r="K1830" t="n">
        <v>56.94</v>
      </c>
      <c r="L1830" t="n">
        <v>34</v>
      </c>
      <c r="M1830" t="n">
        <v>7</v>
      </c>
      <c r="N1830" t="n">
        <v>76.73999999999999</v>
      </c>
      <c r="O1830" t="n">
        <v>35097.98</v>
      </c>
      <c r="P1830" t="n">
        <v>354.23</v>
      </c>
      <c r="Q1830" t="n">
        <v>452.56</v>
      </c>
      <c r="R1830" t="n">
        <v>69.95999999999999</v>
      </c>
      <c r="S1830" t="n">
        <v>57.64</v>
      </c>
      <c r="T1830" t="n">
        <v>4074.06</v>
      </c>
      <c r="U1830" t="n">
        <v>0.82</v>
      </c>
      <c r="V1830" t="n">
        <v>0.88</v>
      </c>
      <c r="W1830" t="n">
        <v>6.81</v>
      </c>
      <c r="X1830" t="n">
        <v>0.24</v>
      </c>
      <c r="Y1830" t="n">
        <v>1</v>
      </c>
      <c r="Z1830" t="n">
        <v>10</v>
      </c>
    </row>
    <row r="1831">
      <c r="A1831" t="n">
        <v>133</v>
      </c>
      <c r="B1831" t="n">
        <v>115</v>
      </c>
      <c r="C1831" t="inlineStr">
        <is>
          <t xml:space="preserve">CONCLUIDO	</t>
        </is>
      </c>
      <c r="D1831" t="n">
        <v>3.7027</v>
      </c>
      <c r="E1831" t="n">
        <v>27.01</v>
      </c>
      <c r="F1831" t="n">
        <v>23.95</v>
      </c>
      <c r="G1831" t="n">
        <v>159.68</v>
      </c>
      <c r="H1831" t="n">
        <v>2.15</v>
      </c>
      <c r="I1831" t="n">
        <v>9</v>
      </c>
      <c r="J1831" t="n">
        <v>283.18</v>
      </c>
      <c r="K1831" t="n">
        <v>56.94</v>
      </c>
      <c r="L1831" t="n">
        <v>34.25</v>
      </c>
      <c r="M1831" t="n">
        <v>7</v>
      </c>
      <c r="N1831" t="n">
        <v>76.98</v>
      </c>
      <c r="O1831" t="n">
        <v>35159.25</v>
      </c>
      <c r="P1831" t="n">
        <v>354.01</v>
      </c>
      <c r="Q1831" t="n">
        <v>452.57</v>
      </c>
      <c r="R1831" t="n">
        <v>69.70999999999999</v>
      </c>
      <c r="S1831" t="n">
        <v>57.64</v>
      </c>
      <c r="T1831" t="n">
        <v>3946.98</v>
      </c>
      <c r="U1831" t="n">
        <v>0.83</v>
      </c>
      <c r="V1831" t="n">
        <v>0.89</v>
      </c>
      <c r="W1831" t="n">
        <v>6.81</v>
      </c>
      <c r="X1831" t="n">
        <v>0.23</v>
      </c>
      <c r="Y1831" t="n">
        <v>1</v>
      </c>
      <c r="Z1831" t="n">
        <v>10</v>
      </c>
    </row>
    <row r="1832">
      <c r="A1832" t="n">
        <v>134</v>
      </c>
      <c r="B1832" t="n">
        <v>115</v>
      </c>
      <c r="C1832" t="inlineStr">
        <is>
          <t xml:space="preserve">CONCLUIDO	</t>
        </is>
      </c>
      <c r="D1832" t="n">
        <v>3.7038</v>
      </c>
      <c r="E1832" t="n">
        <v>27</v>
      </c>
      <c r="F1832" t="n">
        <v>23.94</v>
      </c>
      <c r="G1832" t="n">
        <v>159.62</v>
      </c>
      <c r="H1832" t="n">
        <v>2.17</v>
      </c>
      <c r="I1832" t="n">
        <v>9</v>
      </c>
      <c r="J1832" t="n">
        <v>283.67</v>
      </c>
      <c r="K1832" t="n">
        <v>56.94</v>
      </c>
      <c r="L1832" t="n">
        <v>34.5</v>
      </c>
      <c r="M1832" t="n">
        <v>7</v>
      </c>
      <c r="N1832" t="n">
        <v>77.23</v>
      </c>
      <c r="O1832" t="n">
        <v>35220.61</v>
      </c>
      <c r="P1832" t="n">
        <v>353.14</v>
      </c>
      <c r="Q1832" t="n">
        <v>452.61</v>
      </c>
      <c r="R1832" t="n">
        <v>69.5</v>
      </c>
      <c r="S1832" t="n">
        <v>57.64</v>
      </c>
      <c r="T1832" t="n">
        <v>3844.81</v>
      </c>
      <c r="U1832" t="n">
        <v>0.83</v>
      </c>
      <c r="V1832" t="n">
        <v>0.89</v>
      </c>
      <c r="W1832" t="n">
        <v>6.81</v>
      </c>
      <c r="X1832" t="n">
        <v>0.22</v>
      </c>
      <c r="Y1832" t="n">
        <v>1</v>
      </c>
      <c r="Z1832" t="n">
        <v>10</v>
      </c>
    </row>
    <row r="1833">
      <c r="A1833" t="n">
        <v>135</v>
      </c>
      <c r="B1833" t="n">
        <v>115</v>
      </c>
      <c r="C1833" t="inlineStr">
        <is>
          <t xml:space="preserve">CONCLUIDO	</t>
        </is>
      </c>
      <c r="D1833" t="n">
        <v>3.703</v>
      </c>
      <c r="E1833" t="n">
        <v>27.01</v>
      </c>
      <c r="F1833" t="n">
        <v>23.95</v>
      </c>
      <c r="G1833" t="n">
        <v>159.66</v>
      </c>
      <c r="H1833" t="n">
        <v>2.18</v>
      </c>
      <c r="I1833" t="n">
        <v>9</v>
      </c>
      <c r="J1833" t="n">
        <v>284.17</v>
      </c>
      <c r="K1833" t="n">
        <v>56.94</v>
      </c>
      <c r="L1833" t="n">
        <v>34.75</v>
      </c>
      <c r="M1833" t="n">
        <v>7</v>
      </c>
      <c r="N1833" t="n">
        <v>77.48</v>
      </c>
      <c r="O1833" t="n">
        <v>35282.08</v>
      </c>
      <c r="P1833" t="n">
        <v>353.05</v>
      </c>
      <c r="Q1833" t="n">
        <v>452.55</v>
      </c>
      <c r="R1833" t="n">
        <v>69.75</v>
      </c>
      <c r="S1833" t="n">
        <v>57.64</v>
      </c>
      <c r="T1833" t="n">
        <v>3966.93</v>
      </c>
      <c r="U1833" t="n">
        <v>0.83</v>
      </c>
      <c r="V1833" t="n">
        <v>0.89</v>
      </c>
      <c r="W1833" t="n">
        <v>6.81</v>
      </c>
      <c r="X1833" t="n">
        <v>0.23</v>
      </c>
      <c r="Y1833" t="n">
        <v>1</v>
      </c>
      <c r="Z1833" t="n">
        <v>10</v>
      </c>
    </row>
    <row r="1834">
      <c r="A1834" t="n">
        <v>136</v>
      </c>
      <c r="B1834" t="n">
        <v>115</v>
      </c>
      <c r="C1834" t="inlineStr">
        <is>
          <t xml:space="preserve">CONCLUIDO	</t>
        </is>
      </c>
      <c r="D1834" t="n">
        <v>3.7016</v>
      </c>
      <c r="E1834" t="n">
        <v>27.02</v>
      </c>
      <c r="F1834" t="n">
        <v>23.96</v>
      </c>
      <c r="G1834" t="n">
        <v>159.73</v>
      </c>
      <c r="H1834" t="n">
        <v>2.19</v>
      </c>
      <c r="I1834" t="n">
        <v>9</v>
      </c>
      <c r="J1834" t="n">
        <v>284.67</v>
      </c>
      <c r="K1834" t="n">
        <v>56.94</v>
      </c>
      <c r="L1834" t="n">
        <v>35</v>
      </c>
      <c r="M1834" t="n">
        <v>7</v>
      </c>
      <c r="N1834" t="n">
        <v>77.73</v>
      </c>
      <c r="O1834" t="n">
        <v>35343.65</v>
      </c>
      <c r="P1834" t="n">
        <v>352.97</v>
      </c>
      <c r="Q1834" t="n">
        <v>452.56</v>
      </c>
      <c r="R1834" t="n">
        <v>69.92</v>
      </c>
      <c r="S1834" t="n">
        <v>57.64</v>
      </c>
      <c r="T1834" t="n">
        <v>4052.75</v>
      </c>
      <c r="U1834" t="n">
        <v>0.82</v>
      </c>
      <c r="V1834" t="n">
        <v>0.88</v>
      </c>
      <c r="W1834" t="n">
        <v>6.81</v>
      </c>
      <c r="X1834" t="n">
        <v>0.24</v>
      </c>
      <c r="Y1834" t="n">
        <v>1</v>
      </c>
      <c r="Z1834" t="n">
        <v>10</v>
      </c>
    </row>
    <row r="1835">
      <c r="A1835" t="n">
        <v>137</v>
      </c>
      <c r="B1835" t="n">
        <v>115</v>
      </c>
      <c r="C1835" t="inlineStr">
        <is>
          <t xml:space="preserve">CONCLUIDO	</t>
        </is>
      </c>
      <c r="D1835" t="n">
        <v>3.7015</v>
      </c>
      <c r="E1835" t="n">
        <v>27.02</v>
      </c>
      <c r="F1835" t="n">
        <v>23.96</v>
      </c>
      <c r="G1835" t="n">
        <v>159.74</v>
      </c>
      <c r="H1835" t="n">
        <v>2.2</v>
      </c>
      <c r="I1835" t="n">
        <v>9</v>
      </c>
      <c r="J1835" t="n">
        <v>285.17</v>
      </c>
      <c r="K1835" t="n">
        <v>56.94</v>
      </c>
      <c r="L1835" t="n">
        <v>35.25</v>
      </c>
      <c r="M1835" t="n">
        <v>7</v>
      </c>
      <c r="N1835" t="n">
        <v>77.98</v>
      </c>
      <c r="O1835" t="n">
        <v>35405.32</v>
      </c>
      <c r="P1835" t="n">
        <v>352.81</v>
      </c>
      <c r="Q1835" t="n">
        <v>452.55</v>
      </c>
      <c r="R1835" t="n">
        <v>70.02</v>
      </c>
      <c r="S1835" t="n">
        <v>57.64</v>
      </c>
      <c r="T1835" t="n">
        <v>4101.12</v>
      </c>
      <c r="U1835" t="n">
        <v>0.82</v>
      </c>
      <c r="V1835" t="n">
        <v>0.88</v>
      </c>
      <c r="W1835" t="n">
        <v>6.81</v>
      </c>
      <c r="X1835" t="n">
        <v>0.24</v>
      </c>
      <c r="Y1835" t="n">
        <v>1</v>
      </c>
      <c r="Z1835" t="n">
        <v>10</v>
      </c>
    </row>
    <row r="1836">
      <c r="A1836" t="n">
        <v>138</v>
      </c>
      <c r="B1836" t="n">
        <v>115</v>
      </c>
      <c r="C1836" t="inlineStr">
        <is>
          <t xml:space="preserve">CONCLUIDO	</t>
        </is>
      </c>
      <c r="D1836" t="n">
        <v>3.7017</v>
      </c>
      <c r="E1836" t="n">
        <v>27.01</v>
      </c>
      <c r="F1836" t="n">
        <v>23.96</v>
      </c>
      <c r="G1836" t="n">
        <v>159.72</v>
      </c>
      <c r="H1836" t="n">
        <v>2.21</v>
      </c>
      <c r="I1836" t="n">
        <v>9</v>
      </c>
      <c r="J1836" t="n">
        <v>285.67</v>
      </c>
      <c r="K1836" t="n">
        <v>56.94</v>
      </c>
      <c r="L1836" t="n">
        <v>35.5</v>
      </c>
      <c r="M1836" t="n">
        <v>7</v>
      </c>
      <c r="N1836" t="n">
        <v>78.23</v>
      </c>
      <c r="O1836" t="n">
        <v>35467.08</v>
      </c>
      <c r="P1836" t="n">
        <v>352.45</v>
      </c>
      <c r="Q1836" t="n">
        <v>452.55</v>
      </c>
      <c r="R1836" t="n">
        <v>70</v>
      </c>
      <c r="S1836" t="n">
        <v>57.64</v>
      </c>
      <c r="T1836" t="n">
        <v>4092.16</v>
      </c>
      <c r="U1836" t="n">
        <v>0.82</v>
      </c>
      <c r="V1836" t="n">
        <v>0.88</v>
      </c>
      <c r="W1836" t="n">
        <v>6.81</v>
      </c>
      <c r="X1836" t="n">
        <v>0.23</v>
      </c>
      <c r="Y1836" t="n">
        <v>1</v>
      </c>
      <c r="Z1836" t="n">
        <v>10</v>
      </c>
    </row>
    <row r="1837">
      <c r="A1837" t="n">
        <v>139</v>
      </c>
      <c r="B1837" t="n">
        <v>115</v>
      </c>
      <c r="C1837" t="inlineStr">
        <is>
          <t xml:space="preserve">CONCLUIDO	</t>
        </is>
      </c>
      <c r="D1837" t="n">
        <v>3.7015</v>
      </c>
      <c r="E1837" t="n">
        <v>27.02</v>
      </c>
      <c r="F1837" t="n">
        <v>23.96</v>
      </c>
      <c r="G1837" t="n">
        <v>159.74</v>
      </c>
      <c r="H1837" t="n">
        <v>2.22</v>
      </c>
      <c r="I1837" t="n">
        <v>9</v>
      </c>
      <c r="J1837" t="n">
        <v>286.17</v>
      </c>
      <c r="K1837" t="n">
        <v>56.94</v>
      </c>
      <c r="L1837" t="n">
        <v>35.75</v>
      </c>
      <c r="M1837" t="n">
        <v>7</v>
      </c>
      <c r="N1837" t="n">
        <v>78.48</v>
      </c>
      <c r="O1837" t="n">
        <v>35528.95</v>
      </c>
      <c r="P1837" t="n">
        <v>352.12</v>
      </c>
      <c r="Q1837" t="n">
        <v>452.57</v>
      </c>
      <c r="R1837" t="n">
        <v>69.91</v>
      </c>
      <c r="S1837" t="n">
        <v>57.64</v>
      </c>
      <c r="T1837" t="n">
        <v>4048.09</v>
      </c>
      <c r="U1837" t="n">
        <v>0.82</v>
      </c>
      <c r="V1837" t="n">
        <v>0.88</v>
      </c>
      <c r="W1837" t="n">
        <v>6.81</v>
      </c>
      <c r="X1837" t="n">
        <v>0.24</v>
      </c>
      <c r="Y1837" t="n">
        <v>1</v>
      </c>
      <c r="Z1837" t="n">
        <v>10</v>
      </c>
    </row>
    <row r="1838">
      <c r="A1838" t="n">
        <v>140</v>
      </c>
      <c r="B1838" t="n">
        <v>115</v>
      </c>
      <c r="C1838" t="inlineStr">
        <is>
          <t xml:space="preserve">CONCLUIDO	</t>
        </is>
      </c>
      <c r="D1838" t="n">
        <v>3.7128</v>
      </c>
      <c r="E1838" t="n">
        <v>26.93</v>
      </c>
      <c r="F1838" t="n">
        <v>23.92</v>
      </c>
      <c r="G1838" t="n">
        <v>179.42</v>
      </c>
      <c r="H1838" t="n">
        <v>2.24</v>
      </c>
      <c r="I1838" t="n">
        <v>8</v>
      </c>
      <c r="J1838" t="n">
        <v>286.68</v>
      </c>
      <c r="K1838" t="n">
        <v>56.94</v>
      </c>
      <c r="L1838" t="n">
        <v>36</v>
      </c>
      <c r="M1838" t="n">
        <v>6</v>
      </c>
      <c r="N1838" t="n">
        <v>78.73</v>
      </c>
      <c r="O1838" t="n">
        <v>35591.05</v>
      </c>
      <c r="P1838" t="n">
        <v>351.51</v>
      </c>
      <c r="Q1838" t="n">
        <v>452.56</v>
      </c>
      <c r="R1838" t="n">
        <v>68.91</v>
      </c>
      <c r="S1838" t="n">
        <v>57.64</v>
      </c>
      <c r="T1838" t="n">
        <v>3555.14</v>
      </c>
      <c r="U1838" t="n">
        <v>0.84</v>
      </c>
      <c r="V1838" t="n">
        <v>0.89</v>
      </c>
      <c r="W1838" t="n">
        <v>6.8</v>
      </c>
      <c r="X1838" t="n">
        <v>0.2</v>
      </c>
      <c r="Y1838" t="n">
        <v>1</v>
      </c>
      <c r="Z1838" t="n">
        <v>10</v>
      </c>
    </row>
    <row r="1839">
      <c r="A1839" t="n">
        <v>141</v>
      </c>
      <c r="B1839" t="n">
        <v>115</v>
      </c>
      <c r="C1839" t="inlineStr">
        <is>
          <t xml:space="preserve">CONCLUIDO	</t>
        </is>
      </c>
      <c r="D1839" t="n">
        <v>3.7132</v>
      </c>
      <c r="E1839" t="n">
        <v>26.93</v>
      </c>
      <c r="F1839" t="n">
        <v>23.92</v>
      </c>
      <c r="G1839" t="n">
        <v>179.39</v>
      </c>
      <c r="H1839" t="n">
        <v>2.25</v>
      </c>
      <c r="I1839" t="n">
        <v>8</v>
      </c>
      <c r="J1839" t="n">
        <v>287.18</v>
      </c>
      <c r="K1839" t="n">
        <v>56.94</v>
      </c>
      <c r="L1839" t="n">
        <v>36.25</v>
      </c>
      <c r="M1839" t="n">
        <v>6</v>
      </c>
      <c r="N1839" t="n">
        <v>78.98999999999999</v>
      </c>
      <c r="O1839" t="n">
        <v>35653.12</v>
      </c>
      <c r="P1839" t="n">
        <v>351.41</v>
      </c>
      <c r="Q1839" t="n">
        <v>452.56</v>
      </c>
      <c r="R1839" t="n">
        <v>68.66</v>
      </c>
      <c r="S1839" t="n">
        <v>57.64</v>
      </c>
      <c r="T1839" t="n">
        <v>3429.54</v>
      </c>
      <c r="U1839" t="n">
        <v>0.84</v>
      </c>
      <c r="V1839" t="n">
        <v>0.89</v>
      </c>
      <c r="W1839" t="n">
        <v>6.81</v>
      </c>
      <c r="X1839" t="n">
        <v>0.2</v>
      </c>
      <c r="Y1839" t="n">
        <v>1</v>
      </c>
      <c r="Z1839" t="n">
        <v>10</v>
      </c>
    </row>
    <row r="1840">
      <c r="A1840" t="n">
        <v>142</v>
      </c>
      <c r="B1840" t="n">
        <v>115</v>
      </c>
      <c r="C1840" t="inlineStr">
        <is>
          <t xml:space="preserve">CONCLUIDO	</t>
        </is>
      </c>
      <c r="D1840" t="n">
        <v>3.7131</v>
      </c>
      <c r="E1840" t="n">
        <v>26.93</v>
      </c>
      <c r="F1840" t="n">
        <v>23.92</v>
      </c>
      <c r="G1840" t="n">
        <v>179.4</v>
      </c>
      <c r="H1840" t="n">
        <v>2.26</v>
      </c>
      <c r="I1840" t="n">
        <v>8</v>
      </c>
      <c r="J1840" t="n">
        <v>287.68</v>
      </c>
      <c r="K1840" t="n">
        <v>56.94</v>
      </c>
      <c r="L1840" t="n">
        <v>36.5</v>
      </c>
      <c r="M1840" t="n">
        <v>6</v>
      </c>
      <c r="N1840" t="n">
        <v>79.23999999999999</v>
      </c>
      <c r="O1840" t="n">
        <v>35715.3</v>
      </c>
      <c r="P1840" t="n">
        <v>351.57</v>
      </c>
      <c r="Q1840" t="n">
        <v>452.56</v>
      </c>
      <c r="R1840" t="n">
        <v>68.72</v>
      </c>
      <c r="S1840" t="n">
        <v>57.64</v>
      </c>
      <c r="T1840" t="n">
        <v>3460.37</v>
      </c>
      <c r="U1840" t="n">
        <v>0.84</v>
      </c>
      <c r="V1840" t="n">
        <v>0.89</v>
      </c>
      <c r="W1840" t="n">
        <v>6.81</v>
      </c>
      <c r="X1840" t="n">
        <v>0.2</v>
      </c>
      <c r="Y1840" t="n">
        <v>1</v>
      </c>
      <c r="Z1840" t="n">
        <v>10</v>
      </c>
    </row>
    <row r="1841">
      <c r="A1841" t="n">
        <v>143</v>
      </c>
      <c r="B1841" t="n">
        <v>115</v>
      </c>
      <c r="C1841" t="inlineStr">
        <is>
          <t xml:space="preserve">CONCLUIDO	</t>
        </is>
      </c>
      <c r="D1841" t="n">
        <v>3.712</v>
      </c>
      <c r="E1841" t="n">
        <v>26.94</v>
      </c>
      <c r="F1841" t="n">
        <v>23.93</v>
      </c>
      <c r="G1841" t="n">
        <v>179.46</v>
      </c>
      <c r="H1841" t="n">
        <v>2.27</v>
      </c>
      <c r="I1841" t="n">
        <v>8</v>
      </c>
      <c r="J1841" t="n">
        <v>288.19</v>
      </c>
      <c r="K1841" t="n">
        <v>56.94</v>
      </c>
      <c r="L1841" t="n">
        <v>36.75</v>
      </c>
      <c r="M1841" t="n">
        <v>6</v>
      </c>
      <c r="N1841" t="n">
        <v>79.5</v>
      </c>
      <c r="O1841" t="n">
        <v>35777.58</v>
      </c>
      <c r="P1841" t="n">
        <v>352.08</v>
      </c>
      <c r="Q1841" t="n">
        <v>452.57</v>
      </c>
      <c r="R1841" t="n">
        <v>68.93000000000001</v>
      </c>
      <c r="S1841" t="n">
        <v>57.64</v>
      </c>
      <c r="T1841" t="n">
        <v>3560.77</v>
      </c>
      <c r="U1841" t="n">
        <v>0.84</v>
      </c>
      <c r="V1841" t="n">
        <v>0.89</v>
      </c>
      <c r="W1841" t="n">
        <v>6.81</v>
      </c>
      <c r="X1841" t="n">
        <v>0.2</v>
      </c>
      <c r="Y1841" t="n">
        <v>1</v>
      </c>
      <c r="Z1841" t="n">
        <v>10</v>
      </c>
    </row>
    <row r="1842">
      <c r="A1842" t="n">
        <v>144</v>
      </c>
      <c r="B1842" t="n">
        <v>115</v>
      </c>
      <c r="C1842" t="inlineStr">
        <is>
          <t xml:space="preserve">CONCLUIDO	</t>
        </is>
      </c>
      <c r="D1842" t="n">
        <v>3.7125</v>
      </c>
      <c r="E1842" t="n">
        <v>26.94</v>
      </c>
      <c r="F1842" t="n">
        <v>23.92</v>
      </c>
      <c r="G1842" t="n">
        <v>179.43</v>
      </c>
      <c r="H1842" t="n">
        <v>2.28</v>
      </c>
      <c r="I1842" t="n">
        <v>8</v>
      </c>
      <c r="J1842" t="n">
        <v>288.7</v>
      </c>
      <c r="K1842" t="n">
        <v>56.94</v>
      </c>
      <c r="L1842" t="n">
        <v>37</v>
      </c>
      <c r="M1842" t="n">
        <v>6</v>
      </c>
      <c r="N1842" t="n">
        <v>79.75</v>
      </c>
      <c r="O1842" t="n">
        <v>35839.97</v>
      </c>
      <c r="P1842" t="n">
        <v>352.32</v>
      </c>
      <c r="Q1842" t="n">
        <v>452.57</v>
      </c>
      <c r="R1842" t="n">
        <v>68.84</v>
      </c>
      <c r="S1842" t="n">
        <v>57.64</v>
      </c>
      <c r="T1842" t="n">
        <v>3517.38</v>
      </c>
      <c r="U1842" t="n">
        <v>0.84</v>
      </c>
      <c r="V1842" t="n">
        <v>0.89</v>
      </c>
      <c r="W1842" t="n">
        <v>6.81</v>
      </c>
      <c r="X1842" t="n">
        <v>0.2</v>
      </c>
      <c r="Y1842" t="n">
        <v>1</v>
      </c>
      <c r="Z1842" t="n">
        <v>10</v>
      </c>
    </row>
    <row r="1843">
      <c r="A1843" t="n">
        <v>145</v>
      </c>
      <c r="B1843" t="n">
        <v>115</v>
      </c>
      <c r="C1843" t="inlineStr">
        <is>
          <t xml:space="preserve">CONCLUIDO	</t>
        </is>
      </c>
      <c r="D1843" t="n">
        <v>3.7135</v>
      </c>
      <c r="E1843" t="n">
        <v>26.93</v>
      </c>
      <c r="F1843" t="n">
        <v>23.92</v>
      </c>
      <c r="G1843" t="n">
        <v>179.38</v>
      </c>
      <c r="H1843" t="n">
        <v>2.29</v>
      </c>
      <c r="I1843" t="n">
        <v>8</v>
      </c>
      <c r="J1843" t="n">
        <v>289.2</v>
      </c>
      <c r="K1843" t="n">
        <v>56.94</v>
      </c>
      <c r="L1843" t="n">
        <v>37.25</v>
      </c>
      <c r="M1843" t="n">
        <v>6</v>
      </c>
      <c r="N1843" t="n">
        <v>80.01000000000001</v>
      </c>
      <c r="O1843" t="n">
        <v>35902.46</v>
      </c>
      <c r="P1843" t="n">
        <v>352.51</v>
      </c>
      <c r="Q1843" t="n">
        <v>452.56</v>
      </c>
      <c r="R1843" t="n">
        <v>68.64</v>
      </c>
      <c r="S1843" t="n">
        <v>57.64</v>
      </c>
      <c r="T1843" t="n">
        <v>3417.7</v>
      </c>
      <c r="U1843" t="n">
        <v>0.84</v>
      </c>
      <c r="V1843" t="n">
        <v>0.89</v>
      </c>
      <c r="W1843" t="n">
        <v>6.81</v>
      </c>
      <c r="X1843" t="n">
        <v>0.19</v>
      </c>
      <c r="Y1843" t="n">
        <v>1</v>
      </c>
      <c r="Z1843" t="n">
        <v>10</v>
      </c>
    </row>
    <row r="1844">
      <c r="A1844" t="n">
        <v>146</v>
      </c>
      <c r="B1844" t="n">
        <v>115</v>
      </c>
      <c r="C1844" t="inlineStr">
        <is>
          <t xml:space="preserve">CONCLUIDO	</t>
        </is>
      </c>
      <c r="D1844" t="n">
        <v>3.7122</v>
      </c>
      <c r="E1844" t="n">
        <v>26.94</v>
      </c>
      <c r="F1844" t="n">
        <v>23.93</v>
      </c>
      <c r="G1844" t="n">
        <v>179.45</v>
      </c>
      <c r="H1844" t="n">
        <v>2.31</v>
      </c>
      <c r="I1844" t="n">
        <v>8</v>
      </c>
      <c r="J1844" t="n">
        <v>289.71</v>
      </c>
      <c r="K1844" t="n">
        <v>56.94</v>
      </c>
      <c r="L1844" t="n">
        <v>37.5</v>
      </c>
      <c r="M1844" t="n">
        <v>6</v>
      </c>
      <c r="N1844" t="n">
        <v>80.27</v>
      </c>
      <c r="O1844" t="n">
        <v>35965.05</v>
      </c>
      <c r="P1844" t="n">
        <v>352.71</v>
      </c>
      <c r="Q1844" t="n">
        <v>452.55</v>
      </c>
      <c r="R1844" t="n">
        <v>68.94</v>
      </c>
      <c r="S1844" t="n">
        <v>57.64</v>
      </c>
      <c r="T1844" t="n">
        <v>3570.47</v>
      </c>
      <c r="U1844" t="n">
        <v>0.84</v>
      </c>
      <c r="V1844" t="n">
        <v>0.89</v>
      </c>
      <c r="W1844" t="n">
        <v>6.81</v>
      </c>
      <c r="X1844" t="n">
        <v>0.2</v>
      </c>
      <c r="Y1844" t="n">
        <v>1</v>
      </c>
      <c r="Z1844" t="n">
        <v>10</v>
      </c>
    </row>
    <row r="1845">
      <c r="A1845" t="n">
        <v>147</v>
      </c>
      <c r="B1845" t="n">
        <v>115</v>
      </c>
      <c r="C1845" t="inlineStr">
        <is>
          <t xml:space="preserve">CONCLUIDO	</t>
        </is>
      </c>
      <c r="D1845" t="n">
        <v>3.7134</v>
      </c>
      <c r="E1845" t="n">
        <v>26.93</v>
      </c>
      <c r="F1845" t="n">
        <v>23.92</v>
      </c>
      <c r="G1845" t="n">
        <v>179.38</v>
      </c>
      <c r="H1845" t="n">
        <v>2.32</v>
      </c>
      <c r="I1845" t="n">
        <v>8</v>
      </c>
      <c r="J1845" t="n">
        <v>290.22</v>
      </c>
      <c r="K1845" t="n">
        <v>56.94</v>
      </c>
      <c r="L1845" t="n">
        <v>37.75</v>
      </c>
      <c r="M1845" t="n">
        <v>6</v>
      </c>
      <c r="N1845" t="n">
        <v>80.52</v>
      </c>
      <c r="O1845" t="n">
        <v>36027.75</v>
      </c>
      <c r="P1845" t="n">
        <v>352.86</v>
      </c>
      <c r="Q1845" t="n">
        <v>452.55</v>
      </c>
      <c r="R1845" t="n">
        <v>68.61</v>
      </c>
      <c r="S1845" t="n">
        <v>57.64</v>
      </c>
      <c r="T1845" t="n">
        <v>3404.42</v>
      </c>
      <c r="U1845" t="n">
        <v>0.84</v>
      </c>
      <c r="V1845" t="n">
        <v>0.89</v>
      </c>
      <c r="W1845" t="n">
        <v>6.81</v>
      </c>
      <c r="X1845" t="n">
        <v>0.19</v>
      </c>
      <c r="Y1845" t="n">
        <v>1</v>
      </c>
      <c r="Z1845" t="n">
        <v>10</v>
      </c>
    </row>
    <row r="1846">
      <c r="A1846" t="n">
        <v>148</v>
      </c>
      <c r="B1846" t="n">
        <v>115</v>
      </c>
      <c r="C1846" t="inlineStr">
        <is>
          <t xml:space="preserve">CONCLUIDO	</t>
        </is>
      </c>
      <c r="D1846" t="n">
        <v>3.7142</v>
      </c>
      <c r="E1846" t="n">
        <v>26.92</v>
      </c>
      <c r="F1846" t="n">
        <v>23.91</v>
      </c>
      <c r="G1846" t="n">
        <v>179.34</v>
      </c>
      <c r="H1846" t="n">
        <v>2.33</v>
      </c>
      <c r="I1846" t="n">
        <v>8</v>
      </c>
      <c r="J1846" t="n">
        <v>290.73</v>
      </c>
      <c r="K1846" t="n">
        <v>56.94</v>
      </c>
      <c r="L1846" t="n">
        <v>38</v>
      </c>
      <c r="M1846" t="n">
        <v>6</v>
      </c>
      <c r="N1846" t="n">
        <v>80.78</v>
      </c>
      <c r="O1846" t="n">
        <v>36090.56</v>
      </c>
      <c r="P1846" t="n">
        <v>352.68</v>
      </c>
      <c r="Q1846" t="n">
        <v>452.55</v>
      </c>
      <c r="R1846" t="n">
        <v>68.45</v>
      </c>
      <c r="S1846" t="n">
        <v>57.64</v>
      </c>
      <c r="T1846" t="n">
        <v>3322.25</v>
      </c>
      <c r="U1846" t="n">
        <v>0.84</v>
      </c>
      <c r="V1846" t="n">
        <v>0.89</v>
      </c>
      <c r="W1846" t="n">
        <v>6.81</v>
      </c>
      <c r="X1846" t="n">
        <v>0.19</v>
      </c>
      <c r="Y1846" t="n">
        <v>1</v>
      </c>
      <c r="Z1846" t="n">
        <v>10</v>
      </c>
    </row>
    <row r="1847">
      <c r="A1847" t="n">
        <v>149</v>
      </c>
      <c r="B1847" t="n">
        <v>115</v>
      </c>
      <c r="C1847" t="inlineStr">
        <is>
          <t xml:space="preserve">CONCLUIDO	</t>
        </is>
      </c>
      <c r="D1847" t="n">
        <v>3.7144</v>
      </c>
      <c r="E1847" t="n">
        <v>26.92</v>
      </c>
      <c r="F1847" t="n">
        <v>23.91</v>
      </c>
      <c r="G1847" t="n">
        <v>179.33</v>
      </c>
      <c r="H1847" t="n">
        <v>2.34</v>
      </c>
      <c r="I1847" t="n">
        <v>8</v>
      </c>
      <c r="J1847" t="n">
        <v>291.24</v>
      </c>
      <c r="K1847" t="n">
        <v>56.94</v>
      </c>
      <c r="L1847" t="n">
        <v>38.25</v>
      </c>
      <c r="M1847" t="n">
        <v>6</v>
      </c>
      <c r="N1847" t="n">
        <v>81.04000000000001</v>
      </c>
      <c r="O1847" t="n">
        <v>36153.47</v>
      </c>
      <c r="P1847" t="n">
        <v>352.81</v>
      </c>
      <c r="Q1847" t="n">
        <v>452.58</v>
      </c>
      <c r="R1847" t="n">
        <v>68.47</v>
      </c>
      <c r="S1847" t="n">
        <v>57.64</v>
      </c>
      <c r="T1847" t="n">
        <v>3335.29</v>
      </c>
      <c r="U1847" t="n">
        <v>0.84</v>
      </c>
      <c r="V1847" t="n">
        <v>0.89</v>
      </c>
      <c r="W1847" t="n">
        <v>6.8</v>
      </c>
      <c r="X1847" t="n">
        <v>0.19</v>
      </c>
      <c r="Y1847" t="n">
        <v>1</v>
      </c>
      <c r="Z1847" t="n">
        <v>10</v>
      </c>
    </row>
    <row r="1848">
      <c r="A1848" t="n">
        <v>150</v>
      </c>
      <c r="B1848" t="n">
        <v>115</v>
      </c>
      <c r="C1848" t="inlineStr">
        <is>
          <t xml:space="preserve">CONCLUIDO	</t>
        </is>
      </c>
      <c r="D1848" t="n">
        <v>3.7135</v>
      </c>
      <c r="E1848" t="n">
        <v>26.93</v>
      </c>
      <c r="F1848" t="n">
        <v>23.92</v>
      </c>
      <c r="G1848" t="n">
        <v>179.38</v>
      </c>
      <c r="H1848" t="n">
        <v>2.35</v>
      </c>
      <c r="I1848" t="n">
        <v>8</v>
      </c>
      <c r="J1848" t="n">
        <v>291.75</v>
      </c>
      <c r="K1848" t="n">
        <v>56.94</v>
      </c>
      <c r="L1848" t="n">
        <v>38.5</v>
      </c>
      <c r="M1848" t="n">
        <v>6</v>
      </c>
      <c r="N1848" t="n">
        <v>81.31</v>
      </c>
      <c r="O1848" t="n">
        <v>36216.49</v>
      </c>
      <c r="P1848" t="n">
        <v>352.99</v>
      </c>
      <c r="Q1848" t="n">
        <v>452.55</v>
      </c>
      <c r="R1848" t="n">
        <v>68.58</v>
      </c>
      <c r="S1848" t="n">
        <v>57.64</v>
      </c>
      <c r="T1848" t="n">
        <v>3388.92</v>
      </c>
      <c r="U1848" t="n">
        <v>0.84</v>
      </c>
      <c r="V1848" t="n">
        <v>0.89</v>
      </c>
      <c r="W1848" t="n">
        <v>6.81</v>
      </c>
      <c r="X1848" t="n">
        <v>0.19</v>
      </c>
      <c r="Y1848" t="n">
        <v>1</v>
      </c>
      <c r="Z1848" t="n">
        <v>10</v>
      </c>
    </row>
    <row r="1849">
      <c r="A1849" t="n">
        <v>151</v>
      </c>
      <c r="B1849" t="n">
        <v>115</v>
      </c>
      <c r="C1849" t="inlineStr">
        <is>
          <t xml:space="preserve">CONCLUIDO	</t>
        </is>
      </c>
      <c r="D1849" t="n">
        <v>3.7131</v>
      </c>
      <c r="E1849" t="n">
        <v>26.93</v>
      </c>
      <c r="F1849" t="n">
        <v>23.92</v>
      </c>
      <c r="G1849" t="n">
        <v>179.4</v>
      </c>
      <c r="H1849" t="n">
        <v>2.36</v>
      </c>
      <c r="I1849" t="n">
        <v>8</v>
      </c>
      <c r="J1849" t="n">
        <v>292.26</v>
      </c>
      <c r="K1849" t="n">
        <v>56.94</v>
      </c>
      <c r="L1849" t="n">
        <v>38.75</v>
      </c>
      <c r="M1849" t="n">
        <v>6</v>
      </c>
      <c r="N1849" t="n">
        <v>81.56999999999999</v>
      </c>
      <c r="O1849" t="n">
        <v>36279.61</v>
      </c>
      <c r="P1849" t="n">
        <v>352.81</v>
      </c>
      <c r="Q1849" t="n">
        <v>452.55</v>
      </c>
      <c r="R1849" t="n">
        <v>68.72</v>
      </c>
      <c r="S1849" t="n">
        <v>57.64</v>
      </c>
      <c r="T1849" t="n">
        <v>3459.89</v>
      </c>
      <c r="U1849" t="n">
        <v>0.84</v>
      </c>
      <c r="V1849" t="n">
        <v>0.89</v>
      </c>
      <c r="W1849" t="n">
        <v>6.81</v>
      </c>
      <c r="X1849" t="n">
        <v>0.2</v>
      </c>
      <c r="Y1849" t="n">
        <v>1</v>
      </c>
      <c r="Z1849" t="n">
        <v>10</v>
      </c>
    </row>
    <row r="1850">
      <c r="A1850" t="n">
        <v>152</v>
      </c>
      <c r="B1850" t="n">
        <v>115</v>
      </c>
      <c r="C1850" t="inlineStr">
        <is>
          <t xml:space="preserve">CONCLUIDO	</t>
        </is>
      </c>
      <c r="D1850" t="n">
        <v>3.7128</v>
      </c>
      <c r="E1850" t="n">
        <v>26.93</v>
      </c>
      <c r="F1850" t="n">
        <v>23.92</v>
      </c>
      <c r="G1850" t="n">
        <v>179.41</v>
      </c>
      <c r="H1850" t="n">
        <v>2.37</v>
      </c>
      <c r="I1850" t="n">
        <v>8</v>
      </c>
      <c r="J1850" t="n">
        <v>292.77</v>
      </c>
      <c r="K1850" t="n">
        <v>56.94</v>
      </c>
      <c r="L1850" t="n">
        <v>39</v>
      </c>
      <c r="M1850" t="n">
        <v>6</v>
      </c>
      <c r="N1850" t="n">
        <v>81.83</v>
      </c>
      <c r="O1850" t="n">
        <v>36342.85</v>
      </c>
      <c r="P1850" t="n">
        <v>352.88</v>
      </c>
      <c r="Q1850" t="n">
        <v>452.56</v>
      </c>
      <c r="R1850" t="n">
        <v>68.63</v>
      </c>
      <c r="S1850" t="n">
        <v>57.64</v>
      </c>
      <c r="T1850" t="n">
        <v>3413.54</v>
      </c>
      <c r="U1850" t="n">
        <v>0.84</v>
      </c>
      <c r="V1850" t="n">
        <v>0.89</v>
      </c>
      <c r="W1850" t="n">
        <v>6.81</v>
      </c>
      <c r="X1850" t="n">
        <v>0.2</v>
      </c>
      <c r="Y1850" t="n">
        <v>1</v>
      </c>
      <c r="Z1850" t="n">
        <v>10</v>
      </c>
    </row>
    <row r="1851">
      <c r="A1851" t="n">
        <v>153</v>
      </c>
      <c r="B1851" t="n">
        <v>115</v>
      </c>
      <c r="C1851" t="inlineStr">
        <is>
          <t xml:space="preserve">CONCLUIDO	</t>
        </is>
      </c>
      <c r="D1851" t="n">
        <v>3.7129</v>
      </c>
      <c r="E1851" t="n">
        <v>26.93</v>
      </c>
      <c r="F1851" t="n">
        <v>23.92</v>
      </c>
      <c r="G1851" t="n">
        <v>179.41</v>
      </c>
      <c r="H1851" t="n">
        <v>2.38</v>
      </c>
      <c r="I1851" t="n">
        <v>8</v>
      </c>
      <c r="J1851" t="n">
        <v>293.29</v>
      </c>
      <c r="K1851" t="n">
        <v>56.94</v>
      </c>
      <c r="L1851" t="n">
        <v>39.25</v>
      </c>
      <c r="M1851" t="n">
        <v>6</v>
      </c>
      <c r="N1851" t="n">
        <v>82.09</v>
      </c>
      <c r="O1851" t="n">
        <v>36406.19</v>
      </c>
      <c r="P1851" t="n">
        <v>352.64</v>
      </c>
      <c r="Q1851" t="n">
        <v>452.57</v>
      </c>
      <c r="R1851" t="n">
        <v>68.79000000000001</v>
      </c>
      <c r="S1851" t="n">
        <v>57.64</v>
      </c>
      <c r="T1851" t="n">
        <v>3494.14</v>
      </c>
      <c r="U1851" t="n">
        <v>0.84</v>
      </c>
      <c r="V1851" t="n">
        <v>0.89</v>
      </c>
      <c r="W1851" t="n">
        <v>6.81</v>
      </c>
      <c r="X1851" t="n">
        <v>0.2</v>
      </c>
      <c r="Y1851" t="n">
        <v>1</v>
      </c>
      <c r="Z1851" t="n">
        <v>10</v>
      </c>
    </row>
    <row r="1852">
      <c r="A1852" t="n">
        <v>154</v>
      </c>
      <c r="B1852" t="n">
        <v>115</v>
      </c>
      <c r="C1852" t="inlineStr">
        <is>
          <t xml:space="preserve">CONCLUIDO	</t>
        </is>
      </c>
      <c r="D1852" t="n">
        <v>3.7131</v>
      </c>
      <c r="E1852" t="n">
        <v>26.93</v>
      </c>
      <c r="F1852" t="n">
        <v>23.92</v>
      </c>
      <c r="G1852" t="n">
        <v>179.4</v>
      </c>
      <c r="H1852" t="n">
        <v>2.39</v>
      </c>
      <c r="I1852" t="n">
        <v>8</v>
      </c>
      <c r="J1852" t="n">
        <v>293.8</v>
      </c>
      <c r="K1852" t="n">
        <v>56.94</v>
      </c>
      <c r="L1852" t="n">
        <v>39.5</v>
      </c>
      <c r="M1852" t="n">
        <v>6</v>
      </c>
      <c r="N1852" t="n">
        <v>82.36</v>
      </c>
      <c r="O1852" t="n">
        <v>36469.64</v>
      </c>
      <c r="P1852" t="n">
        <v>352.17</v>
      </c>
      <c r="Q1852" t="n">
        <v>452.56</v>
      </c>
      <c r="R1852" t="n">
        <v>68.69</v>
      </c>
      <c r="S1852" t="n">
        <v>57.64</v>
      </c>
      <c r="T1852" t="n">
        <v>3441.07</v>
      </c>
      <c r="U1852" t="n">
        <v>0.84</v>
      </c>
      <c r="V1852" t="n">
        <v>0.89</v>
      </c>
      <c r="W1852" t="n">
        <v>6.81</v>
      </c>
      <c r="X1852" t="n">
        <v>0.2</v>
      </c>
      <c r="Y1852" t="n">
        <v>1</v>
      </c>
      <c r="Z1852" t="n">
        <v>10</v>
      </c>
    </row>
    <row r="1853">
      <c r="A1853" t="n">
        <v>155</v>
      </c>
      <c r="B1853" t="n">
        <v>115</v>
      </c>
      <c r="C1853" t="inlineStr">
        <is>
          <t xml:space="preserve">CONCLUIDO	</t>
        </is>
      </c>
      <c r="D1853" t="n">
        <v>3.7135</v>
      </c>
      <c r="E1853" t="n">
        <v>26.93</v>
      </c>
      <c r="F1853" t="n">
        <v>23.92</v>
      </c>
      <c r="G1853" t="n">
        <v>179.38</v>
      </c>
      <c r="H1853" t="n">
        <v>2.41</v>
      </c>
      <c r="I1853" t="n">
        <v>8</v>
      </c>
      <c r="J1853" t="n">
        <v>294.32</v>
      </c>
      <c r="K1853" t="n">
        <v>56.94</v>
      </c>
      <c r="L1853" t="n">
        <v>39.75</v>
      </c>
      <c r="M1853" t="n">
        <v>6</v>
      </c>
      <c r="N1853" t="n">
        <v>82.62</v>
      </c>
      <c r="O1853" t="n">
        <v>36533.2</v>
      </c>
      <c r="P1853" t="n">
        <v>351.7</v>
      </c>
      <c r="Q1853" t="n">
        <v>452.55</v>
      </c>
      <c r="R1853" t="n">
        <v>68.65000000000001</v>
      </c>
      <c r="S1853" t="n">
        <v>57.64</v>
      </c>
      <c r="T1853" t="n">
        <v>3425.16</v>
      </c>
      <c r="U1853" t="n">
        <v>0.84</v>
      </c>
      <c r="V1853" t="n">
        <v>0.89</v>
      </c>
      <c r="W1853" t="n">
        <v>6.81</v>
      </c>
      <c r="X1853" t="n">
        <v>0.19</v>
      </c>
      <c r="Y1853" t="n">
        <v>1</v>
      </c>
      <c r="Z1853" t="n">
        <v>10</v>
      </c>
    </row>
    <row r="1854">
      <c r="A1854" t="n">
        <v>156</v>
      </c>
      <c r="B1854" t="n">
        <v>115</v>
      </c>
      <c r="C1854" t="inlineStr">
        <is>
          <t xml:space="preserve">CONCLUIDO	</t>
        </is>
      </c>
      <c r="D1854" t="n">
        <v>3.7121</v>
      </c>
      <c r="E1854" t="n">
        <v>26.94</v>
      </c>
      <c r="F1854" t="n">
        <v>23.93</v>
      </c>
      <c r="G1854" t="n">
        <v>179.45</v>
      </c>
      <c r="H1854" t="n">
        <v>2.42</v>
      </c>
      <c r="I1854" t="n">
        <v>8</v>
      </c>
      <c r="J1854" t="n">
        <v>294.83</v>
      </c>
      <c r="K1854" t="n">
        <v>56.94</v>
      </c>
      <c r="L1854" t="n">
        <v>40</v>
      </c>
      <c r="M1854" t="n">
        <v>6</v>
      </c>
      <c r="N1854" t="n">
        <v>82.89</v>
      </c>
      <c r="O1854" t="n">
        <v>36596.87</v>
      </c>
      <c r="P1854" t="n">
        <v>351.39</v>
      </c>
      <c r="Q1854" t="n">
        <v>452.56</v>
      </c>
      <c r="R1854" t="n">
        <v>68.95999999999999</v>
      </c>
      <c r="S1854" t="n">
        <v>57.64</v>
      </c>
      <c r="T1854" t="n">
        <v>3575.77</v>
      </c>
      <c r="U1854" t="n">
        <v>0.84</v>
      </c>
      <c r="V1854" t="n">
        <v>0.89</v>
      </c>
      <c r="W1854" t="n">
        <v>6.81</v>
      </c>
      <c r="X1854" t="n">
        <v>0.2</v>
      </c>
      <c r="Y1854" t="n">
        <v>1</v>
      </c>
      <c r="Z1854" t="n">
        <v>10</v>
      </c>
    </row>
    <row r="1855">
      <c r="A1855" t="n">
        <v>0</v>
      </c>
      <c r="B1855" t="n">
        <v>35</v>
      </c>
      <c r="C1855" t="inlineStr">
        <is>
          <t xml:space="preserve">CONCLUIDO	</t>
        </is>
      </c>
      <c r="D1855" t="n">
        <v>3.018</v>
      </c>
      <c r="E1855" t="n">
        <v>33.13</v>
      </c>
      <c r="F1855" t="n">
        <v>28.45</v>
      </c>
      <c r="G1855" t="n">
        <v>10.54</v>
      </c>
      <c r="H1855" t="n">
        <v>0.22</v>
      </c>
      <c r="I1855" t="n">
        <v>162</v>
      </c>
      <c r="J1855" t="n">
        <v>80.84</v>
      </c>
      <c r="K1855" t="n">
        <v>35.1</v>
      </c>
      <c r="L1855" t="n">
        <v>1</v>
      </c>
      <c r="M1855" t="n">
        <v>160</v>
      </c>
      <c r="N1855" t="n">
        <v>9.74</v>
      </c>
      <c r="O1855" t="n">
        <v>10204.21</v>
      </c>
      <c r="P1855" t="n">
        <v>223.48</v>
      </c>
      <c r="Q1855" t="n">
        <v>452.96</v>
      </c>
      <c r="R1855" t="n">
        <v>216.01</v>
      </c>
      <c r="S1855" t="n">
        <v>57.64</v>
      </c>
      <c r="T1855" t="n">
        <v>76331.32000000001</v>
      </c>
      <c r="U1855" t="n">
        <v>0.27</v>
      </c>
      <c r="V1855" t="n">
        <v>0.75</v>
      </c>
      <c r="W1855" t="n">
        <v>7.07</v>
      </c>
      <c r="X1855" t="n">
        <v>4.72</v>
      </c>
      <c r="Y1855" t="n">
        <v>1</v>
      </c>
      <c r="Z1855" t="n">
        <v>10</v>
      </c>
    </row>
    <row r="1856">
      <c r="A1856" t="n">
        <v>1</v>
      </c>
      <c r="B1856" t="n">
        <v>35</v>
      </c>
      <c r="C1856" t="inlineStr">
        <is>
          <t xml:space="preserve">CONCLUIDO	</t>
        </is>
      </c>
      <c r="D1856" t="n">
        <v>3.1936</v>
      </c>
      <c r="E1856" t="n">
        <v>31.31</v>
      </c>
      <c r="F1856" t="n">
        <v>27.28</v>
      </c>
      <c r="G1856" t="n">
        <v>13.2</v>
      </c>
      <c r="H1856" t="n">
        <v>0.27</v>
      </c>
      <c r="I1856" t="n">
        <v>124</v>
      </c>
      <c r="J1856" t="n">
        <v>81.14</v>
      </c>
      <c r="K1856" t="n">
        <v>35.1</v>
      </c>
      <c r="L1856" t="n">
        <v>1.25</v>
      </c>
      <c r="M1856" t="n">
        <v>122</v>
      </c>
      <c r="N1856" t="n">
        <v>9.789999999999999</v>
      </c>
      <c r="O1856" t="n">
        <v>10241.25</v>
      </c>
      <c r="P1856" t="n">
        <v>213.4</v>
      </c>
      <c r="Q1856" t="n">
        <v>452.85</v>
      </c>
      <c r="R1856" t="n">
        <v>178.1</v>
      </c>
      <c r="S1856" t="n">
        <v>57.64</v>
      </c>
      <c r="T1856" t="n">
        <v>57566.34</v>
      </c>
      <c r="U1856" t="n">
        <v>0.32</v>
      </c>
      <c r="V1856" t="n">
        <v>0.78</v>
      </c>
      <c r="W1856" t="n">
        <v>7</v>
      </c>
      <c r="X1856" t="n">
        <v>3.55</v>
      </c>
      <c r="Y1856" t="n">
        <v>1</v>
      </c>
      <c r="Z1856" t="n">
        <v>10</v>
      </c>
    </row>
    <row r="1857">
      <c r="A1857" t="n">
        <v>2</v>
      </c>
      <c r="B1857" t="n">
        <v>35</v>
      </c>
      <c r="C1857" t="inlineStr">
        <is>
          <t xml:space="preserve">CONCLUIDO	</t>
        </is>
      </c>
      <c r="D1857" t="n">
        <v>3.3044</v>
      </c>
      <c r="E1857" t="n">
        <v>30.26</v>
      </c>
      <c r="F1857" t="n">
        <v>26.63</v>
      </c>
      <c r="G1857" t="n">
        <v>15.82</v>
      </c>
      <c r="H1857" t="n">
        <v>0.32</v>
      </c>
      <c r="I1857" t="n">
        <v>101</v>
      </c>
      <c r="J1857" t="n">
        <v>81.44</v>
      </c>
      <c r="K1857" t="n">
        <v>35.1</v>
      </c>
      <c r="L1857" t="n">
        <v>1.5</v>
      </c>
      <c r="M1857" t="n">
        <v>99</v>
      </c>
      <c r="N1857" t="n">
        <v>9.84</v>
      </c>
      <c r="O1857" t="n">
        <v>10278.32</v>
      </c>
      <c r="P1857" t="n">
        <v>207.39</v>
      </c>
      <c r="Q1857" t="n">
        <v>452.99</v>
      </c>
      <c r="R1857" t="n">
        <v>156.84</v>
      </c>
      <c r="S1857" t="n">
        <v>57.64</v>
      </c>
      <c r="T1857" t="n">
        <v>47055.21</v>
      </c>
      <c r="U1857" t="n">
        <v>0.37</v>
      </c>
      <c r="V1857" t="n">
        <v>0.8</v>
      </c>
      <c r="W1857" t="n">
        <v>6.96</v>
      </c>
      <c r="X1857" t="n">
        <v>2.9</v>
      </c>
      <c r="Y1857" t="n">
        <v>1</v>
      </c>
      <c r="Z1857" t="n">
        <v>10</v>
      </c>
    </row>
    <row r="1858">
      <c r="A1858" t="n">
        <v>3</v>
      </c>
      <c r="B1858" t="n">
        <v>35</v>
      </c>
      <c r="C1858" t="inlineStr">
        <is>
          <t xml:space="preserve">CONCLUIDO	</t>
        </is>
      </c>
      <c r="D1858" t="n">
        <v>3.3946</v>
      </c>
      <c r="E1858" t="n">
        <v>29.46</v>
      </c>
      <c r="F1858" t="n">
        <v>26.12</v>
      </c>
      <c r="G1858" t="n">
        <v>18.66</v>
      </c>
      <c r="H1858" t="n">
        <v>0.38</v>
      </c>
      <c r="I1858" t="n">
        <v>84</v>
      </c>
      <c r="J1858" t="n">
        <v>81.73999999999999</v>
      </c>
      <c r="K1858" t="n">
        <v>35.1</v>
      </c>
      <c r="L1858" t="n">
        <v>1.75</v>
      </c>
      <c r="M1858" t="n">
        <v>82</v>
      </c>
      <c r="N1858" t="n">
        <v>9.890000000000001</v>
      </c>
      <c r="O1858" t="n">
        <v>10315.41</v>
      </c>
      <c r="P1858" t="n">
        <v>202.54</v>
      </c>
      <c r="Q1858" t="n">
        <v>452.83</v>
      </c>
      <c r="R1858" t="n">
        <v>140.13</v>
      </c>
      <c r="S1858" t="n">
        <v>57.64</v>
      </c>
      <c r="T1858" t="n">
        <v>38782.12</v>
      </c>
      <c r="U1858" t="n">
        <v>0.41</v>
      </c>
      <c r="V1858" t="n">
        <v>0.8100000000000001</v>
      </c>
      <c r="W1858" t="n">
        <v>6.93</v>
      </c>
      <c r="X1858" t="n">
        <v>2.39</v>
      </c>
      <c r="Y1858" t="n">
        <v>1</v>
      </c>
      <c r="Z1858" t="n">
        <v>10</v>
      </c>
    </row>
    <row r="1859">
      <c r="A1859" t="n">
        <v>4</v>
      </c>
      <c r="B1859" t="n">
        <v>35</v>
      </c>
      <c r="C1859" t="inlineStr">
        <is>
          <t xml:space="preserve">CONCLUIDO	</t>
        </is>
      </c>
      <c r="D1859" t="n">
        <v>3.4522</v>
      </c>
      <c r="E1859" t="n">
        <v>28.97</v>
      </c>
      <c r="F1859" t="n">
        <v>25.82</v>
      </c>
      <c r="G1859" t="n">
        <v>21.22</v>
      </c>
      <c r="H1859" t="n">
        <v>0.43</v>
      </c>
      <c r="I1859" t="n">
        <v>73</v>
      </c>
      <c r="J1859" t="n">
        <v>82.04000000000001</v>
      </c>
      <c r="K1859" t="n">
        <v>35.1</v>
      </c>
      <c r="L1859" t="n">
        <v>2</v>
      </c>
      <c r="M1859" t="n">
        <v>71</v>
      </c>
      <c r="N1859" t="n">
        <v>9.94</v>
      </c>
      <c r="O1859" t="n">
        <v>10352.53</v>
      </c>
      <c r="P1859" t="n">
        <v>199.2</v>
      </c>
      <c r="Q1859" t="n">
        <v>452.7</v>
      </c>
      <c r="R1859" t="n">
        <v>130.91</v>
      </c>
      <c r="S1859" t="n">
        <v>57.64</v>
      </c>
      <c r="T1859" t="n">
        <v>34230.38</v>
      </c>
      <c r="U1859" t="n">
        <v>0.44</v>
      </c>
      <c r="V1859" t="n">
        <v>0.82</v>
      </c>
      <c r="W1859" t="n">
        <v>6.9</v>
      </c>
      <c r="X1859" t="n">
        <v>2.09</v>
      </c>
      <c r="Y1859" t="n">
        <v>1</v>
      </c>
      <c r="Z1859" t="n">
        <v>10</v>
      </c>
    </row>
    <row r="1860">
      <c r="A1860" t="n">
        <v>5</v>
      </c>
      <c r="B1860" t="n">
        <v>35</v>
      </c>
      <c r="C1860" t="inlineStr">
        <is>
          <t xml:space="preserve">CONCLUIDO	</t>
        </is>
      </c>
      <c r="D1860" t="n">
        <v>3.5039</v>
      </c>
      <c r="E1860" t="n">
        <v>28.54</v>
      </c>
      <c r="F1860" t="n">
        <v>25.55</v>
      </c>
      <c r="G1860" t="n">
        <v>23.95</v>
      </c>
      <c r="H1860" t="n">
        <v>0.48</v>
      </c>
      <c r="I1860" t="n">
        <v>64</v>
      </c>
      <c r="J1860" t="n">
        <v>82.34</v>
      </c>
      <c r="K1860" t="n">
        <v>35.1</v>
      </c>
      <c r="L1860" t="n">
        <v>2.25</v>
      </c>
      <c r="M1860" t="n">
        <v>62</v>
      </c>
      <c r="N1860" t="n">
        <v>9.99</v>
      </c>
      <c r="O1860" t="n">
        <v>10389.66</v>
      </c>
      <c r="P1860" t="n">
        <v>196.12</v>
      </c>
      <c r="Q1860" t="n">
        <v>452.67</v>
      </c>
      <c r="R1860" t="n">
        <v>121.63</v>
      </c>
      <c r="S1860" t="n">
        <v>57.64</v>
      </c>
      <c r="T1860" t="n">
        <v>29632.8</v>
      </c>
      <c r="U1860" t="n">
        <v>0.47</v>
      </c>
      <c r="V1860" t="n">
        <v>0.83</v>
      </c>
      <c r="W1860" t="n">
        <v>6.9</v>
      </c>
      <c r="X1860" t="n">
        <v>1.82</v>
      </c>
      <c r="Y1860" t="n">
        <v>1</v>
      </c>
      <c r="Z1860" t="n">
        <v>10</v>
      </c>
    </row>
    <row r="1861">
      <c r="A1861" t="n">
        <v>6</v>
      </c>
      <c r="B1861" t="n">
        <v>35</v>
      </c>
      <c r="C1861" t="inlineStr">
        <is>
          <t xml:space="preserve">CONCLUIDO	</t>
        </is>
      </c>
      <c r="D1861" t="n">
        <v>3.5438</v>
      </c>
      <c r="E1861" t="n">
        <v>28.22</v>
      </c>
      <c r="F1861" t="n">
        <v>25.34</v>
      </c>
      <c r="G1861" t="n">
        <v>26.68</v>
      </c>
      <c r="H1861" t="n">
        <v>0.53</v>
      </c>
      <c r="I1861" t="n">
        <v>57</v>
      </c>
      <c r="J1861" t="n">
        <v>82.65000000000001</v>
      </c>
      <c r="K1861" t="n">
        <v>35.1</v>
      </c>
      <c r="L1861" t="n">
        <v>2.5</v>
      </c>
      <c r="M1861" t="n">
        <v>55</v>
      </c>
      <c r="N1861" t="n">
        <v>10.04</v>
      </c>
      <c r="O1861" t="n">
        <v>10426.82</v>
      </c>
      <c r="P1861" t="n">
        <v>193.61</v>
      </c>
      <c r="Q1861" t="n">
        <v>452.76</v>
      </c>
      <c r="R1861" t="n">
        <v>115.08</v>
      </c>
      <c r="S1861" t="n">
        <v>57.64</v>
      </c>
      <c r="T1861" t="n">
        <v>26394.71</v>
      </c>
      <c r="U1861" t="n">
        <v>0.5</v>
      </c>
      <c r="V1861" t="n">
        <v>0.84</v>
      </c>
      <c r="W1861" t="n">
        <v>6.88</v>
      </c>
      <c r="X1861" t="n">
        <v>1.62</v>
      </c>
      <c r="Y1861" t="n">
        <v>1</v>
      </c>
      <c r="Z1861" t="n">
        <v>10</v>
      </c>
    </row>
    <row r="1862">
      <c r="A1862" t="n">
        <v>7</v>
      </c>
      <c r="B1862" t="n">
        <v>35</v>
      </c>
      <c r="C1862" t="inlineStr">
        <is>
          <t xml:space="preserve">CONCLUIDO	</t>
        </is>
      </c>
      <c r="D1862" t="n">
        <v>3.5798</v>
      </c>
      <c r="E1862" t="n">
        <v>27.93</v>
      </c>
      <c r="F1862" t="n">
        <v>25.16</v>
      </c>
      <c r="G1862" t="n">
        <v>29.6</v>
      </c>
      <c r="H1862" t="n">
        <v>0.58</v>
      </c>
      <c r="I1862" t="n">
        <v>51</v>
      </c>
      <c r="J1862" t="n">
        <v>82.95</v>
      </c>
      <c r="K1862" t="n">
        <v>35.1</v>
      </c>
      <c r="L1862" t="n">
        <v>2.75</v>
      </c>
      <c r="M1862" t="n">
        <v>49</v>
      </c>
      <c r="N1862" t="n">
        <v>10.1</v>
      </c>
      <c r="O1862" t="n">
        <v>10463.99</v>
      </c>
      <c r="P1862" t="n">
        <v>191.27</v>
      </c>
      <c r="Q1862" t="n">
        <v>452.66</v>
      </c>
      <c r="R1862" t="n">
        <v>109.23</v>
      </c>
      <c r="S1862" t="n">
        <v>57.64</v>
      </c>
      <c r="T1862" t="n">
        <v>23500.38</v>
      </c>
      <c r="U1862" t="n">
        <v>0.53</v>
      </c>
      <c r="V1862" t="n">
        <v>0.84</v>
      </c>
      <c r="W1862" t="n">
        <v>6.88</v>
      </c>
      <c r="X1862" t="n">
        <v>1.44</v>
      </c>
      <c r="Y1862" t="n">
        <v>1</v>
      </c>
      <c r="Z1862" t="n">
        <v>10</v>
      </c>
    </row>
    <row r="1863">
      <c r="A1863" t="n">
        <v>8</v>
      </c>
      <c r="B1863" t="n">
        <v>35</v>
      </c>
      <c r="C1863" t="inlineStr">
        <is>
          <t xml:space="preserve">CONCLUIDO	</t>
        </is>
      </c>
      <c r="D1863" t="n">
        <v>3.6039</v>
      </c>
      <c r="E1863" t="n">
        <v>27.75</v>
      </c>
      <c r="F1863" t="n">
        <v>25.05</v>
      </c>
      <c r="G1863" t="n">
        <v>31.97</v>
      </c>
      <c r="H1863" t="n">
        <v>0.63</v>
      </c>
      <c r="I1863" t="n">
        <v>47</v>
      </c>
      <c r="J1863" t="n">
        <v>83.25</v>
      </c>
      <c r="K1863" t="n">
        <v>35.1</v>
      </c>
      <c r="L1863" t="n">
        <v>3</v>
      </c>
      <c r="M1863" t="n">
        <v>45</v>
      </c>
      <c r="N1863" t="n">
        <v>10.15</v>
      </c>
      <c r="O1863" t="n">
        <v>10501.19</v>
      </c>
      <c r="P1863" t="n">
        <v>189.57</v>
      </c>
      <c r="Q1863" t="n">
        <v>452.63</v>
      </c>
      <c r="R1863" t="n">
        <v>105.43</v>
      </c>
      <c r="S1863" t="n">
        <v>57.64</v>
      </c>
      <c r="T1863" t="n">
        <v>21619.32</v>
      </c>
      <c r="U1863" t="n">
        <v>0.55</v>
      </c>
      <c r="V1863" t="n">
        <v>0.85</v>
      </c>
      <c r="W1863" t="n">
        <v>6.87</v>
      </c>
      <c r="X1863" t="n">
        <v>1.32</v>
      </c>
      <c r="Y1863" t="n">
        <v>1</v>
      </c>
      <c r="Z1863" t="n">
        <v>10</v>
      </c>
    </row>
    <row r="1864">
      <c r="A1864" t="n">
        <v>9</v>
      </c>
      <c r="B1864" t="n">
        <v>35</v>
      </c>
      <c r="C1864" t="inlineStr">
        <is>
          <t xml:space="preserve">CONCLUIDO	</t>
        </is>
      </c>
      <c r="D1864" t="n">
        <v>3.629</v>
      </c>
      <c r="E1864" t="n">
        <v>27.56</v>
      </c>
      <c r="F1864" t="n">
        <v>24.92</v>
      </c>
      <c r="G1864" t="n">
        <v>34.78</v>
      </c>
      <c r="H1864" t="n">
        <v>0.68</v>
      </c>
      <c r="I1864" t="n">
        <v>43</v>
      </c>
      <c r="J1864" t="n">
        <v>83.55</v>
      </c>
      <c r="K1864" t="n">
        <v>35.1</v>
      </c>
      <c r="L1864" t="n">
        <v>3.25</v>
      </c>
      <c r="M1864" t="n">
        <v>41</v>
      </c>
      <c r="N1864" t="n">
        <v>10.2</v>
      </c>
      <c r="O1864" t="n">
        <v>10538.42</v>
      </c>
      <c r="P1864" t="n">
        <v>187.57</v>
      </c>
      <c r="Q1864" t="n">
        <v>452.66</v>
      </c>
      <c r="R1864" t="n">
        <v>101.18</v>
      </c>
      <c r="S1864" t="n">
        <v>57.64</v>
      </c>
      <c r="T1864" t="n">
        <v>19513.46</v>
      </c>
      <c r="U1864" t="n">
        <v>0.57</v>
      </c>
      <c r="V1864" t="n">
        <v>0.85</v>
      </c>
      <c r="W1864" t="n">
        <v>6.87</v>
      </c>
      <c r="X1864" t="n">
        <v>1.2</v>
      </c>
      <c r="Y1864" t="n">
        <v>1</v>
      </c>
      <c r="Z1864" t="n">
        <v>10</v>
      </c>
    </row>
    <row r="1865">
      <c r="A1865" t="n">
        <v>10</v>
      </c>
      <c r="B1865" t="n">
        <v>35</v>
      </c>
      <c r="C1865" t="inlineStr">
        <is>
          <t xml:space="preserve">CONCLUIDO	</t>
        </is>
      </c>
      <c r="D1865" t="n">
        <v>3.6533</v>
      </c>
      <c r="E1865" t="n">
        <v>27.37</v>
      </c>
      <c r="F1865" t="n">
        <v>24.81</v>
      </c>
      <c r="G1865" t="n">
        <v>38.17</v>
      </c>
      <c r="H1865" t="n">
        <v>0.73</v>
      </c>
      <c r="I1865" t="n">
        <v>39</v>
      </c>
      <c r="J1865" t="n">
        <v>83.84999999999999</v>
      </c>
      <c r="K1865" t="n">
        <v>35.1</v>
      </c>
      <c r="L1865" t="n">
        <v>3.5</v>
      </c>
      <c r="M1865" t="n">
        <v>37</v>
      </c>
      <c r="N1865" t="n">
        <v>10.25</v>
      </c>
      <c r="O1865" t="n">
        <v>10575.66</v>
      </c>
      <c r="P1865" t="n">
        <v>185.57</v>
      </c>
      <c r="Q1865" t="n">
        <v>452.66</v>
      </c>
      <c r="R1865" t="n">
        <v>97.56</v>
      </c>
      <c r="S1865" t="n">
        <v>57.64</v>
      </c>
      <c r="T1865" t="n">
        <v>17723.07</v>
      </c>
      <c r="U1865" t="n">
        <v>0.59</v>
      </c>
      <c r="V1865" t="n">
        <v>0.85</v>
      </c>
      <c r="W1865" t="n">
        <v>6.86</v>
      </c>
      <c r="X1865" t="n">
        <v>1.08</v>
      </c>
      <c r="Y1865" t="n">
        <v>1</v>
      </c>
      <c r="Z1865" t="n">
        <v>10</v>
      </c>
    </row>
    <row r="1866">
      <c r="A1866" t="n">
        <v>11</v>
      </c>
      <c r="B1866" t="n">
        <v>35</v>
      </c>
      <c r="C1866" t="inlineStr">
        <is>
          <t xml:space="preserve">CONCLUIDO	</t>
        </is>
      </c>
      <c r="D1866" t="n">
        <v>3.6648</v>
      </c>
      <c r="E1866" t="n">
        <v>27.29</v>
      </c>
      <c r="F1866" t="n">
        <v>24.76</v>
      </c>
      <c r="G1866" t="n">
        <v>40.15</v>
      </c>
      <c r="H1866" t="n">
        <v>0.78</v>
      </c>
      <c r="I1866" t="n">
        <v>37</v>
      </c>
      <c r="J1866" t="n">
        <v>84.15000000000001</v>
      </c>
      <c r="K1866" t="n">
        <v>35.1</v>
      </c>
      <c r="L1866" t="n">
        <v>3.75</v>
      </c>
      <c r="M1866" t="n">
        <v>35</v>
      </c>
      <c r="N1866" t="n">
        <v>10.3</v>
      </c>
      <c r="O1866" t="n">
        <v>10612.93</v>
      </c>
      <c r="P1866" t="n">
        <v>184.68</v>
      </c>
      <c r="Q1866" t="n">
        <v>452.71</v>
      </c>
      <c r="R1866" t="n">
        <v>95.81999999999999</v>
      </c>
      <c r="S1866" t="n">
        <v>57.64</v>
      </c>
      <c r="T1866" t="n">
        <v>16862.97</v>
      </c>
      <c r="U1866" t="n">
        <v>0.6</v>
      </c>
      <c r="V1866" t="n">
        <v>0.86</v>
      </c>
      <c r="W1866" t="n">
        <v>6.86</v>
      </c>
      <c r="X1866" t="n">
        <v>1.03</v>
      </c>
      <c r="Y1866" t="n">
        <v>1</v>
      </c>
      <c r="Z1866" t="n">
        <v>10</v>
      </c>
    </row>
    <row r="1867">
      <c r="A1867" t="n">
        <v>12</v>
      </c>
      <c r="B1867" t="n">
        <v>35</v>
      </c>
      <c r="C1867" t="inlineStr">
        <is>
          <t xml:space="preserve">CONCLUIDO	</t>
        </is>
      </c>
      <c r="D1867" t="n">
        <v>3.6869</v>
      </c>
      <c r="E1867" t="n">
        <v>27.12</v>
      </c>
      <c r="F1867" t="n">
        <v>24.65</v>
      </c>
      <c r="G1867" t="n">
        <v>43.49</v>
      </c>
      <c r="H1867" t="n">
        <v>0.83</v>
      </c>
      <c r="I1867" t="n">
        <v>34</v>
      </c>
      <c r="J1867" t="n">
        <v>84.45999999999999</v>
      </c>
      <c r="K1867" t="n">
        <v>35.1</v>
      </c>
      <c r="L1867" t="n">
        <v>4</v>
      </c>
      <c r="M1867" t="n">
        <v>32</v>
      </c>
      <c r="N1867" t="n">
        <v>10.36</v>
      </c>
      <c r="O1867" t="n">
        <v>10650.22</v>
      </c>
      <c r="P1867" t="n">
        <v>182.53</v>
      </c>
      <c r="Q1867" t="n">
        <v>452.61</v>
      </c>
      <c r="R1867" t="n">
        <v>92.36</v>
      </c>
      <c r="S1867" t="n">
        <v>57.64</v>
      </c>
      <c r="T1867" t="n">
        <v>15147.61</v>
      </c>
      <c r="U1867" t="n">
        <v>0.62</v>
      </c>
      <c r="V1867" t="n">
        <v>0.86</v>
      </c>
      <c r="W1867" t="n">
        <v>6.85</v>
      </c>
      <c r="X1867" t="n">
        <v>0.92</v>
      </c>
      <c r="Y1867" t="n">
        <v>1</v>
      </c>
      <c r="Z1867" t="n">
        <v>10</v>
      </c>
    </row>
    <row r="1868">
      <c r="A1868" t="n">
        <v>13</v>
      </c>
      <c r="B1868" t="n">
        <v>35</v>
      </c>
      <c r="C1868" t="inlineStr">
        <is>
          <t xml:space="preserve">CONCLUIDO	</t>
        </is>
      </c>
      <c r="D1868" t="n">
        <v>3.6929</v>
      </c>
      <c r="E1868" t="n">
        <v>27.08</v>
      </c>
      <c r="F1868" t="n">
        <v>24.64</v>
      </c>
      <c r="G1868" t="n">
        <v>46.19</v>
      </c>
      <c r="H1868" t="n">
        <v>0.88</v>
      </c>
      <c r="I1868" t="n">
        <v>32</v>
      </c>
      <c r="J1868" t="n">
        <v>84.76000000000001</v>
      </c>
      <c r="K1868" t="n">
        <v>35.1</v>
      </c>
      <c r="L1868" t="n">
        <v>4.25</v>
      </c>
      <c r="M1868" t="n">
        <v>30</v>
      </c>
      <c r="N1868" t="n">
        <v>10.41</v>
      </c>
      <c r="O1868" t="n">
        <v>10687.53</v>
      </c>
      <c r="P1868" t="n">
        <v>181.57</v>
      </c>
      <c r="Q1868" t="n">
        <v>452.58</v>
      </c>
      <c r="R1868" t="n">
        <v>91.8</v>
      </c>
      <c r="S1868" t="n">
        <v>57.64</v>
      </c>
      <c r="T1868" t="n">
        <v>14877.13</v>
      </c>
      <c r="U1868" t="n">
        <v>0.63</v>
      </c>
      <c r="V1868" t="n">
        <v>0.86</v>
      </c>
      <c r="W1868" t="n">
        <v>6.85</v>
      </c>
      <c r="X1868" t="n">
        <v>0.91</v>
      </c>
      <c r="Y1868" t="n">
        <v>1</v>
      </c>
      <c r="Z1868" t="n">
        <v>10</v>
      </c>
    </row>
    <row r="1869">
      <c r="A1869" t="n">
        <v>14</v>
      </c>
      <c r="B1869" t="n">
        <v>35</v>
      </c>
      <c r="C1869" t="inlineStr">
        <is>
          <t xml:space="preserve">CONCLUIDO	</t>
        </is>
      </c>
      <c r="D1869" t="n">
        <v>3.7087</v>
      </c>
      <c r="E1869" t="n">
        <v>26.96</v>
      </c>
      <c r="F1869" t="n">
        <v>24.56</v>
      </c>
      <c r="G1869" t="n">
        <v>49.11</v>
      </c>
      <c r="H1869" t="n">
        <v>0.93</v>
      </c>
      <c r="I1869" t="n">
        <v>30</v>
      </c>
      <c r="J1869" t="n">
        <v>85.06</v>
      </c>
      <c r="K1869" t="n">
        <v>35.1</v>
      </c>
      <c r="L1869" t="n">
        <v>4.5</v>
      </c>
      <c r="M1869" t="n">
        <v>28</v>
      </c>
      <c r="N1869" t="n">
        <v>10.46</v>
      </c>
      <c r="O1869" t="n">
        <v>10724.86</v>
      </c>
      <c r="P1869" t="n">
        <v>180.17</v>
      </c>
      <c r="Q1869" t="n">
        <v>452.63</v>
      </c>
      <c r="R1869" t="n">
        <v>89.36</v>
      </c>
      <c r="S1869" t="n">
        <v>57.64</v>
      </c>
      <c r="T1869" t="n">
        <v>13667.49</v>
      </c>
      <c r="U1869" t="n">
        <v>0.65</v>
      </c>
      <c r="V1869" t="n">
        <v>0.86</v>
      </c>
      <c r="W1869" t="n">
        <v>6.84</v>
      </c>
      <c r="X1869" t="n">
        <v>0.83</v>
      </c>
      <c r="Y1869" t="n">
        <v>1</v>
      </c>
      <c r="Z1869" t="n">
        <v>10</v>
      </c>
    </row>
    <row r="1870">
      <c r="A1870" t="n">
        <v>15</v>
      </c>
      <c r="B1870" t="n">
        <v>35</v>
      </c>
      <c r="C1870" t="inlineStr">
        <is>
          <t xml:space="preserve">CONCLUIDO	</t>
        </is>
      </c>
      <c r="D1870" t="n">
        <v>3.7202</v>
      </c>
      <c r="E1870" t="n">
        <v>26.88</v>
      </c>
      <c r="F1870" t="n">
        <v>24.51</v>
      </c>
      <c r="G1870" t="n">
        <v>52.51</v>
      </c>
      <c r="H1870" t="n">
        <v>0.98</v>
      </c>
      <c r="I1870" t="n">
        <v>28</v>
      </c>
      <c r="J1870" t="n">
        <v>85.36</v>
      </c>
      <c r="K1870" t="n">
        <v>35.1</v>
      </c>
      <c r="L1870" t="n">
        <v>4.75</v>
      </c>
      <c r="M1870" t="n">
        <v>26</v>
      </c>
      <c r="N1870" t="n">
        <v>10.51</v>
      </c>
      <c r="O1870" t="n">
        <v>10762.22</v>
      </c>
      <c r="P1870" t="n">
        <v>178.81</v>
      </c>
      <c r="Q1870" t="n">
        <v>452.58</v>
      </c>
      <c r="R1870" t="n">
        <v>87.69</v>
      </c>
      <c r="S1870" t="n">
        <v>57.64</v>
      </c>
      <c r="T1870" t="n">
        <v>12842.92</v>
      </c>
      <c r="U1870" t="n">
        <v>0.66</v>
      </c>
      <c r="V1870" t="n">
        <v>0.87</v>
      </c>
      <c r="W1870" t="n">
        <v>6.84</v>
      </c>
      <c r="X1870" t="n">
        <v>0.78</v>
      </c>
      <c r="Y1870" t="n">
        <v>1</v>
      </c>
      <c r="Z1870" t="n">
        <v>10</v>
      </c>
    </row>
    <row r="1871">
      <c r="A1871" t="n">
        <v>16</v>
      </c>
      <c r="B1871" t="n">
        <v>35</v>
      </c>
      <c r="C1871" t="inlineStr">
        <is>
          <t xml:space="preserve">CONCLUIDO	</t>
        </is>
      </c>
      <c r="D1871" t="n">
        <v>3.7282</v>
      </c>
      <c r="E1871" t="n">
        <v>26.82</v>
      </c>
      <c r="F1871" t="n">
        <v>24.47</v>
      </c>
      <c r="G1871" t="n">
        <v>54.37</v>
      </c>
      <c r="H1871" t="n">
        <v>1.02</v>
      </c>
      <c r="I1871" t="n">
        <v>27</v>
      </c>
      <c r="J1871" t="n">
        <v>85.67</v>
      </c>
      <c r="K1871" t="n">
        <v>35.1</v>
      </c>
      <c r="L1871" t="n">
        <v>5</v>
      </c>
      <c r="M1871" t="n">
        <v>25</v>
      </c>
      <c r="N1871" t="n">
        <v>10.57</v>
      </c>
      <c r="O1871" t="n">
        <v>10799.59</v>
      </c>
      <c r="P1871" t="n">
        <v>177.35</v>
      </c>
      <c r="Q1871" t="n">
        <v>452.56</v>
      </c>
      <c r="R1871" t="n">
        <v>86.45</v>
      </c>
      <c r="S1871" t="n">
        <v>57.64</v>
      </c>
      <c r="T1871" t="n">
        <v>12227.64</v>
      </c>
      <c r="U1871" t="n">
        <v>0.67</v>
      </c>
      <c r="V1871" t="n">
        <v>0.87</v>
      </c>
      <c r="W1871" t="n">
        <v>6.84</v>
      </c>
      <c r="X1871" t="n">
        <v>0.74</v>
      </c>
      <c r="Y1871" t="n">
        <v>1</v>
      </c>
      <c r="Z1871" t="n">
        <v>10</v>
      </c>
    </row>
    <row r="1872">
      <c r="A1872" t="n">
        <v>17</v>
      </c>
      <c r="B1872" t="n">
        <v>35</v>
      </c>
      <c r="C1872" t="inlineStr">
        <is>
          <t xml:space="preserve">CONCLUIDO	</t>
        </is>
      </c>
      <c r="D1872" t="n">
        <v>3.7375</v>
      </c>
      <c r="E1872" t="n">
        <v>26.76</v>
      </c>
      <c r="F1872" t="n">
        <v>24.43</v>
      </c>
      <c r="G1872" t="n">
        <v>58.64</v>
      </c>
      <c r="H1872" t="n">
        <v>1.07</v>
      </c>
      <c r="I1872" t="n">
        <v>25</v>
      </c>
      <c r="J1872" t="n">
        <v>85.97</v>
      </c>
      <c r="K1872" t="n">
        <v>35.1</v>
      </c>
      <c r="L1872" t="n">
        <v>5.25</v>
      </c>
      <c r="M1872" t="n">
        <v>23</v>
      </c>
      <c r="N1872" t="n">
        <v>10.62</v>
      </c>
      <c r="O1872" t="n">
        <v>10836.99</v>
      </c>
      <c r="P1872" t="n">
        <v>175.84</v>
      </c>
      <c r="Q1872" t="n">
        <v>452.56</v>
      </c>
      <c r="R1872" t="n">
        <v>85.42</v>
      </c>
      <c r="S1872" t="n">
        <v>57.64</v>
      </c>
      <c r="T1872" t="n">
        <v>11721.59</v>
      </c>
      <c r="U1872" t="n">
        <v>0.67</v>
      </c>
      <c r="V1872" t="n">
        <v>0.87</v>
      </c>
      <c r="W1872" t="n">
        <v>6.84</v>
      </c>
      <c r="X1872" t="n">
        <v>0.71</v>
      </c>
      <c r="Y1872" t="n">
        <v>1</v>
      </c>
      <c r="Z1872" t="n">
        <v>10</v>
      </c>
    </row>
    <row r="1873">
      <c r="A1873" t="n">
        <v>18</v>
      </c>
      <c r="B1873" t="n">
        <v>35</v>
      </c>
      <c r="C1873" t="inlineStr">
        <is>
          <t xml:space="preserve">CONCLUIDO	</t>
        </is>
      </c>
      <c r="D1873" t="n">
        <v>3.749</v>
      </c>
      <c r="E1873" t="n">
        <v>26.67</v>
      </c>
      <c r="F1873" t="n">
        <v>24.37</v>
      </c>
      <c r="G1873" t="n">
        <v>60.92</v>
      </c>
      <c r="H1873" t="n">
        <v>1.12</v>
      </c>
      <c r="I1873" t="n">
        <v>24</v>
      </c>
      <c r="J1873" t="n">
        <v>86.27</v>
      </c>
      <c r="K1873" t="n">
        <v>35.1</v>
      </c>
      <c r="L1873" t="n">
        <v>5.5</v>
      </c>
      <c r="M1873" t="n">
        <v>22</v>
      </c>
      <c r="N1873" t="n">
        <v>10.67</v>
      </c>
      <c r="O1873" t="n">
        <v>10874.42</v>
      </c>
      <c r="P1873" t="n">
        <v>174.88</v>
      </c>
      <c r="Q1873" t="n">
        <v>452.65</v>
      </c>
      <c r="R1873" t="n">
        <v>83.64</v>
      </c>
      <c r="S1873" t="n">
        <v>57.64</v>
      </c>
      <c r="T1873" t="n">
        <v>10840.47</v>
      </c>
      <c r="U1873" t="n">
        <v>0.6899999999999999</v>
      </c>
      <c r="V1873" t="n">
        <v>0.87</v>
      </c>
      <c r="W1873" t="n">
        <v>6.82</v>
      </c>
      <c r="X1873" t="n">
        <v>0.64</v>
      </c>
      <c r="Y1873" t="n">
        <v>1</v>
      </c>
      <c r="Z1873" t="n">
        <v>10</v>
      </c>
    </row>
    <row r="1874">
      <c r="A1874" t="n">
        <v>19</v>
      </c>
      <c r="B1874" t="n">
        <v>35</v>
      </c>
      <c r="C1874" t="inlineStr">
        <is>
          <t xml:space="preserve">CONCLUIDO	</t>
        </is>
      </c>
      <c r="D1874" t="n">
        <v>3.7551</v>
      </c>
      <c r="E1874" t="n">
        <v>26.63</v>
      </c>
      <c r="F1874" t="n">
        <v>24.34</v>
      </c>
      <c r="G1874" t="n">
        <v>63.5</v>
      </c>
      <c r="H1874" t="n">
        <v>1.16</v>
      </c>
      <c r="I1874" t="n">
        <v>23</v>
      </c>
      <c r="J1874" t="n">
        <v>86.58</v>
      </c>
      <c r="K1874" t="n">
        <v>35.1</v>
      </c>
      <c r="L1874" t="n">
        <v>5.75</v>
      </c>
      <c r="M1874" t="n">
        <v>21</v>
      </c>
      <c r="N1874" t="n">
        <v>10.73</v>
      </c>
      <c r="O1874" t="n">
        <v>10911.86</v>
      </c>
      <c r="P1874" t="n">
        <v>173.32</v>
      </c>
      <c r="Q1874" t="n">
        <v>452.63</v>
      </c>
      <c r="R1874" t="n">
        <v>82.43000000000001</v>
      </c>
      <c r="S1874" t="n">
        <v>57.64</v>
      </c>
      <c r="T1874" t="n">
        <v>10239.77</v>
      </c>
      <c r="U1874" t="n">
        <v>0.7</v>
      </c>
      <c r="V1874" t="n">
        <v>0.87</v>
      </c>
      <c r="W1874" t="n">
        <v>6.83</v>
      </c>
      <c r="X1874" t="n">
        <v>0.62</v>
      </c>
      <c r="Y1874" t="n">
        <v>1</v>
      </c>
      <c r="Z1874" t="n">
        <v>10</v>
      </c>
    </row>
    <row r="1875">
      <c r="A1875" t="n">
        <v>20</v>
      </c>
      <c r="B1875" t="n">
        <v>35</v>
      </c>
      <c r="C1875" t="inlineStr">
        <is>
          <t xml:space="preserve">CONCLUIDO	</t>
        </is>
      </c>
      <c r="D1875" t="n">
        <v>3.7616</v>
      </c>
      <c r="E1875" t="n">
        <v>26.58</v>
      </c>
      <c r="F1875" t="n">
        <v>24.31</v>
      </c>
      <c r="G1875" t="n">
        <v>66.31</v>
      </c>
      <c r="H1875" t="n">
        <v>1.21</v>
      </c>
      <c r="I1875" t="n">
        <v>22</v>
      </c>
      <c r="J1875" t="n">
        <v>86.88</v>
      </c>
      <c r="K1875" t="n">
        <v>35.1</v>
      </c>
      <c r="L1875" t="n">
        <v>6</v>
      </c>
      <c r="M1875" t="n">
        <v>20</v>
      </c>
      <c r="N1875" t="n">
        <v>10.78</v>
      </c>
      <c r="O1875" t="n">
        <v>10949.33</v>
      </c>
      <c r="P1875" t="n">
        <v>172.09</v>
      </c>
      <c r="Q1875" t="n">
        <v>452.6</v>
      </c>
      <c r="R1875" t="n">
        <v>81.67</v>
      </c>
      <c r="S1875" t="n">
        <v>57.64</v>
      </c>
      <c r="T1875" t="n">
        <v>9864.42</v>
      </c>
      <c r="U1875" t="n">
        <v>0.71</v>
      </c>
      <c r="V1875" t="n">
        <v>0.87</v>
      </c>
      <c r="W1875" t="n">
        <v>6.82</v>
      </c>
      <c r="X1875" t="n">
        <v>0.59</v>
      </c>
      <c r="Y1875" t="n">
        <v>1</v>
      </c>
      <c r="Z1875" t="n">
        <v>10</v>
      </c>
    </row>
    <row r="1876">
      <c r="A1876" t="n">
        <v>21</v>
      </c>
      <c r="B1876" t="n">
        <v>35</v>
      </c>
      <c r="C1876" t="inlineStr">
        <is>
          <t xml:space="preserve">CONCLUIDO	</t>
        </is>
      </c>
      <c r="D1876" t="n">
        <v>3.767</v>
      </c>
      <c r="E1876" t="n">
        <v>26.55</v>
      </c>
      <c r="F1876" t="n">
        <v>24.29</v>
      </c>
      <c r="G1876" t="n">
        <v>69.41</v>
      </c>
      <c r="H1876" t="n">
        <v>1.26</v>
      </c>
      <c r="I1876" t="n">
        <v>21</v>
      </c>
      <c r="J1876" t="n">
        <v>87.19</v>
      </c>
      <c r="K1876" t="n">
        <v>35.1</v>
      </c>
      <c r="L1876" t="n">
        <v>6.25</v>
      </c>
      <c r="M1876" t="n">
        <v>19</v>
      </c>
      <c r="N1876" t="n">
        <v>10.83</v>
      </c>
      <c r="O1876" t="n">
        <v>10986.82</v>
      </c>
      <c r="P1876" t="n">
        <v>171.12</v>
      </c>
      <c r="Q1876" t="n">
        <v>452.62</v>
      </c>
      <c r="R1876" t="n">
        <v>80.88</v>
      </c>
      <c r="S1876" t="n">
        <v>57.64</v>
      </c>
      <c r="T1876" t="n">
        <v>9475.309999999999</v>
      </c>
      <c r="U1876" t="n">
        <v>0.71</v>
      </c>
      <c r="V1876" t="n">
        <v>0.87</v>
      </c>
      <c r="W1876" t="n">
        <v>6.83</v>
      </c>
      <c r="X1876" t="n">
        <v>0.57</v>
      </c>
      <c r="Y1876" t="n">
        <v>1</v>
      </c>
      <c r="Z1876" t="n">
        <v>10</v>
      </c>
    </row>
    <row r="1877">
      <c r="A1877" t="n">
        <v>22</v>
      </c>
      <c r="B1877" t="n">
        <v>35</v>
      </c>
      <c r="C1877" t="inlineStr">
        <is>
          <t xml:space="preserve">CONCLUIDO	</t>
        </is>
      </c>
      <c r="D1877" t="n">
        <v>3.773</v>
      </c>
      <c r="E1877" t="n">
        <v>26.5</v>
      </c>
      <c r="F1877" t="n">
        <v>24.27</v>
      </c>
      <c r="G1877" t="n">
        <v>72.8</v>
      </c>
      <c r="H1877" t="n">
        <v>1.3</v>
      </c>
      <c r="I1877" t="n">
        <v>20</v>
      </c>
      <c r="J1877" t="n">
        <v>87.48999999999999</v>
      </c>
      <c r="K1877" t="n">
        <v>35.1</v>
      </c>
      <c r="L1877" t="n">
        <v>6.5</v>
      </c>
      <c r="M1877" t="n">
        <v>18</v>
      </c>
      <c r="N1877" t="n">
        <v>10.89</v>
      </c>
      <c r="O1877" t="n">
        <v>11024.33</v>
      </c>
      <c r="P1877" t="n">
        <v>169.86</v>
      </c>
      <c r="Q1877" t="n">
        <v>452.68</v>
      </c>
      <c r="R1877" t="n">
        <v>80.06999999999999</v>
      </c>
      <c r="S1877" t="n">
        <v>57.64</v>
      </c>
      <c r="T1877" t="n">
        <v>9072.790000000001</v>
      </c>
      <c r="U1877" t="n">
        <v>0.72</v>
      </c>
      <c r="V1877" t="n">
        <v>0.87</v>
      </c>
      <c r="W1877" t="n">
        <v>6.82</v>
      </c>
      <c r="X1877" t="n">
        <v>0.54</v>
      </c>
      <c r="Y1877" t="n">
        <v>1</v>
      </c>
      <c r="Z1877" t="n">
        <v>10</v>
      </c>
    </row>
    <row r="1878">
      <c r="A1878" t="n">
        <v>23</v>
      </c>
      <c r="B1878" t="n">
        <v>35</v>
      </c>
      <c r="C1878" t="inlineStr">
        <is>
          <t xml:space="preserve">CONCLUIDO	</t>
        </is>
      </c>
      <c r="D1878" t="n">
        <v>3.7789</v>
      </c>
      <c r="E1878" t="n">
        <v>26.46</v>
      </c>
      <c r="F1878" t="n">
        <v>24.24</v>
      </c>
      <c r="G1878" t="n">
        <v>76.56</v>
      </c>
      <c r="H1878" t="n">
        <v>1.35</v>
      </c>
      <c r="I1878" t="n">
        <v>19</v>
      </c>
      <c r="J1878" t="n">
        <v>87.79000000000001</v>
      </c>
      <c r="K1878" t="n">
        <v>35.1</v>
      </c>
      <c r="L1878" t="n">
        <v>6.75</v>
      </c>
      <c r="M1878" t="n">
        <v>17</v>
      </c>
      <c r="N1878" t="n">
        <v>10.94</v>
      </c>
      <c r="O1878" t="n">
        <v>11061.87</v>
      </c>
      <c r="P1878" t="n">
        <v>167.77</v>
      </c>
      <c r="Q1878" t="n">
        <v>452.58</v>
      </c>
      <c r="R1878" t="n">
        <v>79.27</v>
      </c>
      <c r="S1878" t="n">
        <v>57.64</v>
      </c>
      <c r="T1878" t="n">
        <v>8676.18</v>
      </c>
      <c r="U1878" t="n">
        <v>0.73</v>
      </c>
      <c r="V1878" t="n">
        <v>0.87</v>
      </c>
      <c r="W1878" t="n">
        <v>6.82</v>
      </c>
      <c r="X1878" t="n">
        <v>0.52</v>
      </c>
      <c r="Y1878" t="n">
        <v>1</v>
      </c>
      <c r="Z1878" t="n">
        <v>10</v>
      </c>
    </row>
    <row r="1879">
      <c r="A1879" t="n">
        <v>24</v>
      </c>
      <c r="B1879" t="n">
        <v>35</v>
      </c>
      <c r="C1879" t="inlineStr">
        <is>
          <t xml:space="preserve">CONCLUIDO	</t>
        </is>
      </c>
      <c r="D1879" t="n">
        <v>3.7798</v>
      </c>
      <c r="E1879" t="n">
        <v>26.46</v>
      </c>
      <c r="F1879" t="n">
        <v>24.24</v>
      </c>
      <c r="G1879" t="n">
        <v>76.54000000000001</v>
      </c>
      <c r="H1879" t="n">
        <v>1.39</v>
      </c>
      <c r="I1879" t="n">
        <v>19</v>
      </c>
      <c r="J1879" t="n">
        <v>88.09999999999999</v>
      </c>
      <c r="K1879" t="n">
        <v>35.1</v>
      </c>
      <c r="L1879" t="n">
        <v>7</v>
      </c>
      <c r="M1879" t="n">
        <v>17</v>
      </c>
      <c r="N1879" t="n">
        <v>11</v>
      </c>
      <c r="O1879" t="n">
        <v>11099.43</v>
      </c>
      <c r="P1879" t="n">
        <v>167</v>
      </c>
      <c r="Q1879" t="n">
        <v>452.59</v>
      </c>
      <c r="R1879" t="n">
        <v>79.11</v>
      </c>
      <c r="S1879" t="n">
        <v>57.64</v>
      </c>
      <c r="T1879" t="n">
        <v>8598.879999999999</v>
      </c>
      <c r="U1879" t="n">
        <v>0.73</v>
      </c>
      <c r="V1879" t="n">
        <v>0.87</v>
      </c>
      <c r="W1879" t="n">
        <v>6.82</v>
      </c>
      <c r="X1879" t="n">
        <v>0.51</v>
      </c>
      <c r="Y1879" t="n">
        <v>1</v>
      </c>
      <c r="Z1879" t="n">
        <v>10</v>
      </c>
    </row>
    <row r="1880">
      <c r="A1880" t="n">
        <v>25</v>
      </c>
      <c r="B1880" t="n">
        <v>35</v>
      </c>
      <c r="C1880" t="inlineStr">
        <is>
          <t xml:space="preserve">CONCLUIDO	</t>
        </is>
      </c>
      <c r="D1880" t="n">
        <v>3.7867</v>
      </c>
      <c r="E1880" t="n">
        <v>26.41</v>
      </c>
      <c r="F1880" t="n">
        <v>24.21</v>
      </c>
      <c r="G1880" t="n">
        <v>80.69</v>
      </c>
      <c r="H1880" t="n">
        <v>1.44</v>
      </c>
      <c r="I1880" t="n">
        <v>18</v>
      </c>
      <c r="J1880" t="n">
        <v>88.40000000000001</v>
      </c>
      <c r="K1880" t="n">
        <v>35.1</v>
      </c>
      <c r="L1880" t="n">
        <v>7.25</v>
      </c>
      <c r="M1880" t="n">
        <v>16</v>
      </c>
      <c r="N1880" t="n">
        <v>11.05</v>
      </c>
      <c r="O1880" t="n">
        <v>11137.01</v>
      </c>
      <c r="P1880" t="n">
        <v>166.07</v>
      </c>
      <c r="Q1880" t="n">
        <v>452.58</v>
      </c>
      <c r="R1880" t="n">
        <v>78</v>
      </c>
      <c r="S1880" t="n">
        <v>57.64</v>
      </c>
      <c r="T1880" t="n">
        <v>8046.55</v>
      </c>
      <c r="U1880" t="n">
        <v>0.74</v>
      </c>
      <c r="V1880" t="n">
        <v>0.88</v>
      </c>
      <c r="W1880" t="n">
        <v>6.83</v>
      </c>
      <c r="X1880" t="n">
        <v>0.48</v>
      </c>
      <c r="Y1880" t="n">
        <v>1</v>
      </c>
      <c r="Z1880" t="n">
        <v>10</v>
      </c>
    </row>
    <row r="1881">
      <c r="A1881" t="n">
        <v>26</v>
      </c>
      <c r="B1881" t="n">
        <v>35</v>
      </c>
      <c r="C1881" t="inlineStr">
        <is>
          <t xml:space="preserve">CONCLUIDO	</t>
        </is>
      </c>
      <c r="D1881" t="n">
        <v>3.7928</v>
      </c>
      <c r="E1881" t="n">
        <v>26.37</v>
      </c>
      <c r="F1881" t="n">
        <v>24.18</v>
      </c>
      <c r="G1881" t="n">
        <v>85.34999999999999</v>
      </c>
      <c r="H1881" t="n">
        <v>1.48</v>
      </c>
      <c r="I1881" t="n">
        <v>17</v>
      </c>
      <c r="J1881" t="n">
        <v>88.70999999999999</v>
      </c>
      <c r="K1881" t="n">
        <v>35.1</v>
      </c>
      <c r="L1881" t="n">
        <v>7.5</v>
      </c>
      <c r="M1881" t="n">
        <v>15</v>
      </c>
      <c r="N1881" t="n">
        <v>11.11</v>
      </c>
      <c r="O1881" t="n">
        <v>11174.61</v>
      </c>
      <c r="P1881" t="n">
        <v>164.61</v>
      </c>
      <c r="Q1881" t="n">
        <v>452.58</v>
      </c>
      <c r="R1881" t="n">
        <v>77.20999999999999</v>
      </c>
      <c r="S1881" t="n">
        <v>57.64</v>
      </c>
      <c r="T1881" t="n">
        <v>7656.26</v>
      </c>
      <c r="U1881" t="n">
        <v>0.75</v>
      </c>
      <c r="V1881" t="n">
        <v>0.88</v>
      </c>
      <c r="W1881" t="n">
        <v>6.82</v>
      </c>
      <c r="X1881" t="n">
        <v>0.46</v>
      </c>
      <c r="Y1881" t="n">
        <v>1</v>
      </c>
      <c r="Z1881" t="n">
        <v>10</v>
      </c>
    </row>
    <row r="1882">
      <c r="A1882" t="n">
        <v>27</v>
      </c>
      <c r="B1882" t="n">
        <v>35</v>
      </c>
      <c r="C1882" t="inlineStr">
        <is>
          <t xml:space="preserve">CONCLUIDO	</t>
        </is>
      </c>
      <c r="D1882" t="n">
        <v>3.7911</v>
      </c>
      <c r="E1882" t="n">
        <v>26.38</v>
      </c>
      <c r="F1882" t="n">
        <v>24.19</v>
      </c>
      <c r="G1882" t="n">
        <v>85.39</v>
      </c>
      <c r="H1882" t="n">
        <v>1.53</v>
      </c>
      <c r="I1882" t="n">
        <v>17</v>
      </c>
      <c r="J1882" t="n">
        <v>89.01000000000001</v>
      </c>
      <c r="K1882" t="n">
        <v>35.1</v>
      </c>
      <c r="L1882" t="n">
        <v>7.75</v>
      </c>
      <c r="M1882" t="n">
        <v>15</v>
      </c>
      <c r="N1882" t="n">
        <v>11.16</v>
      </c>
      <c r="O1882" t="n">
        <v>11212.24</v>
      </c>
      <c r="P1882" t="n">
        <v>163.67</v>
      </c>
      <c r="Q1882" t="n">
        <v>452.58</v>
      </c>
      <c r="R1882" t="n">
        <v>77.51000000000001</v>
      </c>
      <c r="S1882" t="n">
        <v>57.64</v>
      </c>
      <c r="T1882" t="n">
        <v>7807.82</v>
      </c>
      <c r="U1882" t="n">
        <v>0.74</v>
      </c>
      <c r="V1882" t="n">
        <v>0.88</v>
      </c>
      <c r="W1882" t="n">
        <v>6.82</v>
      </c>
      <c r="X1882" t="n">
        <v>0.47</v>
      </c>
      <c r="Y1882" t="n">
        <v>1</v>
      </c>
      <c r="Z1882" t="n">
        <v>10</v>
      </c>
    </row>
    <row r="1883">
      <c r="A1883" t="n">
        <v>28</v>
      </c>
      <c r="B1883" t="n">
        <v>35</v>
      </c>
      <c r="C1883" t="inlineStr">
        <is>
          <t xml:space="preserve">CONCLUIDO	</t>
        </is>
      </c>
      <c r="D1883" t="n">
        <v>3.7988</v>
      </c>
      <c r="E1883" t="n">
        <v>26.32</v>
      </c>
      <c r="F1883" t="n">
        <v>24.16</v>
      </c>
      <c r="G1883" t="n">
        <v>90.59</v>
      </c>
      <c r="H1883" t="n">
        <v>1.57</v>
      </c>
      <c r="I1883" t="n">
        <v>16</v>
      </c>
      <c r="J1883" t="n">
        <v>89.31999999999999</v>
      </c>
      <c r="K1883" t="n">
        <v>35.1</v>
      </c>
      <c r="L1883" t="n">
        <v>8</v>
      </c>
      <c r="M1883" t="n">
        <v>14</v>
      </c>
      <c r="N1883" t="n">
        <v>11.22</v>
      </c>
      <c r="O1883" t="n">
        <v>11249.89</v>
      </c>
      <c r="P1883" t="n">
        <v>162.1</v>
      </c>
      <c r="Q1883" t="n">
        <v>452.58</v>
      </c>
      <c r="R1883" t="n">
        <v>76.43000000000001</v>
      </c>
      <c r="S1883" t="n">
        <v>57.64</v>
      </c>
      <c r="T1883" t="n">
        <v>7273.02</v>
      </c>
      <c r="U1883" t="n">
        <v>0.75</v>
      </c>
      <c r="V1883" t="n">
        <v>0.88</v>
      </c>
      <c r="W1883" t="n">
        <v>6.82</v>
      </c>
      <c r="X1883" t="n">
        <v>0.43</v>
      </c>
      <c r="Y1883" t="n">
        <v>1</v>
      </c>
      <c r="Z1883" t="n">
        <v>10</v>
      </c>
    </row>
    <row r="1884">
      <c r="A1884" t="n">
        <v>29</v>
      </c>
      <c r="B1884" t="n">
        <v>35</v>
      </c>
      <c r="C1884" t="inlineStr">
        <is>
          <t xml:space="preserve">CONCLUIDO	</t>
        </is>
      </c>
      <c r="D1884" t="n">
        <v>3.8041</v>
      </c>
      <c r="E1884" t="n">
        <v>26.29</v>
      </c>
      <c r="F1884" t="n">
        <v>24.14</v>
      </c>
      <c r="G1884" t="n">
        <v>96.55</v>
      </c>
      <c r="H1884" t="n">
        <v>1.62</v>
      </c>
      <c r="I1884" t="n">
        <v>15</v>
      </c>
      <c r="J1884" t="n">
        <v>89.62</v>
      </c>
      <c r="K1884" t="n">
        <v>35.1</v>
      </c>
      <c r="L1884" t="n">
        <v>8.25</v>
      </c>
      <c r="M1884" t="n">
        <v>10</v>
      </c>
      <c r="N1884" t="n">
        <v>11.27</v>
      </c>
      <c r="O1884" t="n">
        <v>11287.56</v>
      </c>
      <c r="P1884" t="n">
        <v>160.68</v>
      </c>
      <c r="Q1884" t="n">
        <v>452.63</v>
      </c>
      <c r="R1884" t="n">
        <v>75.79000000000001</v>
      </c>
      <c r="S1884" t="n">
        <v>57.64</v>
      </c>
      <c r="T1884" t="n">
        <v>6959.61</v>
      </c>
      <c r="U1884" t="n">
        <v>0.76</v>
      </c>
      <c r="V1884" t="n">
        <v>0.88</v>
      </c>
      <c r="W1884" t="n">
        <v>6.82</v>
      </c>
      <c r="X1884" t="n">
        <v>0.41</v>
      </c>
      <c r="Y1884" t="n">
        <v>1</v>
      </c>
      <c r="Z1884" t="n">
        <v>10</v>
      </c>
    </row>
    <row r="1885">
      <c r="A1885" t="n">
        <v>30</v>
      </c>
      <c r="B1885" t="n">
        <v>35</v>
      </c>
      <c r="C1885" t="inlineStr">
        <is>
          <t xml:space="preserve">CONCLUIDO	</t>
        </is>
      </c>
      <c r="D1885" t="n">
        <v>3.8051</v>
      </c>
      <c r="E1885" t="n">
        <v>26.28</v>
      </c>
      <c r="F1885" t="n">
        <v>24.13</v>
      </c>
      <c r="G1885" t="n">
        <v>96.52</v>
      </c>
      <c r="H1885" t="n">
        <v>1.66</v>
      </c>
      <c r="I1885" t="n">
        <v>15</v>
      </c>
      <c r="J1885" t="n">
        <v>89.93000000000001</v>
      </c>
      <c r="K1885" t="n">
        <v>35.1</v>
      </c>
      <c r="L1885" t="n">
        <v>8.5</v>
      </c>
      <c r="M1885" t="n">
        <v>8</v>
      </c>
      <c r="N1885" t="n">
        <v>11.33</v>
      </c>
      <c r="O1885" t="n">
        <v>11325.25</v>
      </c>
      <c r="P1885" t="n">
        <v>159.57</v>
      </c>
      <c r="Q1885" t="n">
        <v>452.63</v>
      </c>
      <c r="R1885" t="n">
        <v>75.45999999999999</v>
      </c>
      <c r="S1885" t="n">
        <v>57.64</v>
      </c>
      <c r="T1885" t="n">
        <v>6794.91</v>
      </c>
      <c r="U1885" t="n">
        <v>0.76</v>
      </c>
      <c r="V1885" t="n">
        <v>0.88</v>
      </c>
      <c r="W1885" t="n">
        <v>6.82</v>
      </c>
      <c r="X1885" t="n">
        <v>0.41</v>
      </c>
      <c r="Y1885" t="n">
        <v>1</v>
      </c>
      <c r="Z1885" t="n">
        <v>10</v>
      </c>
    </row>
    <row r="1886">
      <c r="A1886" t="n">
        <v>31</v>
      </c>
      <c r="B1886" t="n">
        <v>35</v>
      </c>
      <c r="C1886" t="inlineStr">
        <is>
          <t xml:space="preserve">CONCLUIDO	</t>
        </is>
      </c>
      <c r="D1886" t="n">
        <v>3.8044</v>
      </c>
      <c r="E1886" t="n">
        <v>26.29</v>
      </c>
      <c r="F1886" t="n">
        <v>24.14</v>
      </c>
      <c r="G1886" t="n">
        <v>96.54000000000001</v>
      </c>
      <c r="H1886" t="n">
        <v>1.7</v>
      </c>
      <c r="I1886" t="n">
        <v>15</v>
      </c>
      <c r="J1886" t="n">
        <v>90.23999999999999</v>
      </c>
      <c r="K1886" t="n">
        <v>35.1</v>
      </c>
      <c r="L1886" t="n">
        <v>8.75</v>
      </c>
      <c r="M1886" t="n">
        <v>5</v>
      </c>
      <c r="N1886" t="n">
        <v>11.38</v>
      </c>
      <c r="O1886" t="n">
        <v>11362.97</v>
      </c>
      <c r="P1886" t="n">
        <v>159.43</v>
      </c>
      <c r="Q1886" t="n">
        <v>452.61</v>
      </c>
      <c r="R1886" t="n">
        <v>75.51000000000001</v>
      </c>
      <c r="S1886" t="n">
        <v>57.64</v>
      </c>
      <c r="T1886" t="n">
        <v>6817.4</v>
      </c>
      <c r="U1886" t="n">
        <v>0.76</v>
      </c>
      <c r="V1886" t="n">
        <v>0.88</v>
      </c>
      <c r="W1886" t="n">
        <v>6.83</v>
      </c>
      <c r="X1886" t="n">
        <v>0.41</v>
      </c>
      <c r="Y1886" t="n">
        <v>1</v>
      </c>
      <c r="Z1886" t="n">
        <v>10</v>
      </c>
    </row>
    <row r="1887">
      <c r="A1887" t="n">
        <v>32</v>
      </c>
      <c r="B1887" t="n">
        <v>35</v>
      </c>
      <c r="C1887" t="inlineStr">
        <is>
          <t xml:space="preserve">CONCLUIDO	</t>
        </is>
      </c>
      <c r="D1887" t="n">
        <v>3.8023</v>
      </c>
      <c r="E1887" t="n">
        <v>26.3</v>
      </c>
      <c r="F1887" t="n">
        <v>24.15</v>
      </c>
      <c r="G1887" t="n">
        <v>96.59999999999999</v>
      </c>
      <c r="H1887" t="n">
        <v>1.75</v>
      </c>
      <c r="I1887" t="n">
        <v>15</v>
      </c>
      <c r="J1887" t="n">
        <v>90.54000000000001</v>
      </c>
      <c r="K1887" t="n">
        <v>35.1</v>
      </c>
      <c r="L1887" t="n">
        <v>9</v>
      </c>
      <c r="M1887" t="n">
        <v>2</v>
      </c>
      <c r="N1887" t="n">
        <v>11.44</v>
      </c>
      <c r="O1887" t="n">
        <v>11400.71</v>
      </c>
      <c r="P1887" t="n">
        <v>159.04</v>
      </c>
      <c r="Q1887" t="n">
        <v>452.62</v>
      </c>
      <c r="R1887" t="n">
        <v>75.63</v>
      </c>
      <c r="S1887" t="n">
        <v>57.64</v>
      </c>
      <c r="T1887" t="n">
        <v>6878.48</v>
      </c>
      <c r="U1887" t="n">
        <v>0.76</v>
      </c>
      <c r="V1887" t="n">
        <v>0.88</v>
      </c>
      <c r="W1887" t="n">
        <v>6.84</v>
      </c>
      <c r="X1887" t="n">
        <v>0.42</v>
      </c>
      <c r="Y1887" t="n">
        <v>1</v>
      </c>
      <c r="Z1887" t="n">
        <v>10</v>
      </c>
    </row>
    <row r="1888">
      <c r="A1888" t="n">
        <v>33</v>
      </c>
      <c r="B1888" t="n">
        <v>35</v>
      </c>
      <c r="C1888" t="inlineStr">
        <is>
          <t xml:space="preserve">CONCLUIDO	</t>
        </is>
      </c>
      <c r="D1888" t="n">
        <v>3.8117</v>
      </c>
      <c r="E1888" t="n">
        <v>26.24</v>
      </c>
      <c r="F1888" t="n">
        <v>24.1</v>
      </c>
      <c r="G1888" t="n">
        <v>103.3</v>
      </c>
      <c r="H1888" t="n">
        <v>1.79</v>
      </c>
      <c r="I1888" t="n">
        <v>14</v>
      </c>
      <c r="J1888" t="n">
        <v>90.84999999999999</v>
      </c>
      <c r="K1888" t="n">
        <v>35.1</v>
      </c>
      <c r="L1888" t="n">
        <v>9.25</v>
      </c>
      <c r="M1888" t="n">
        <v>1</v>
      </c>
      <c r="N1888" t="n">
        <v>11.5</v>
      </c>
      <c r="O1888" t="n">
        <v>11438.48</v>
      </c>
      <c r="P1888" t="n">
        <v>158.86</v>
      </c>
      <c r="Q1888" t="n">
        <v>452.67</v>
      </c>
      <c r="R1888" t="n">
        <v>74.14</v>
      </c>
      <c r="S1888" t="n">
        <v>57.64</v>
      </c>
      <c r="T1888" t="n">
        <v>6139.94</v>
      </c>
      <c r="U1888" t="n">
        <v>0.78</v>
      </c>
      <c r="V1888" t="n">
        <v>0.88</v>
      </c>
      <c r="W1888" t="n">
        <v>6.83</v>
      </c>
      <c r="X1888" t="n">
        <v>0.38</v>
      </c>
      <c r="Y1888" t="n">
        <v>1</v>
      </c>
      <c r="Z1888" t="n">
        <v>10</v>
      </c>
    </row>
    <row r="1889">
      <c r="A1889" t="n">
        <v>34</v>
      </c>
      <c r="B1889" t="n">
        <v>35</v>
      </c>
      <c r="C1889" t="inlineStr">
        <is>
          <t xml:space="preserve">CONCLUIDO	</t>
        </is>
      </c>
      <c r="D1889" t="n">
        <v>3.8122</v>
      </c>
      <c r="E1889" t="n">
        <v>26.23</v>
      </c>
      <c r="F1889" t="n">
        <v>24.1</v>
      </c>
      <c r="G1889" t="n">
        <v>103.28</v>
      </c>
      <c r="H1889" t="n">
        <v>1.83</v>
      </c>
      <c r="I1889" t="n">
        <v>14</v>
      </c>
      <c r="J1889" t="n">
        <v>91.15000000000001</v>
      </c>
      <c r="K1889" t="n">
        <v>35.1</v>
      </c>
      <c r="L1889" t="n">
        <v>9.5</v>
      </c>
      <c r="M1889" t="n">
        <v>0</v>
      </c>
      <c r="N1889" t="n">
        <v>11.55</v>
      </c>
      <c r="O1889" t="n">
        <v>11476.26</v>
      </c>
      <c r="P1889" t="n">
        <v>159.34</v>
      </c>
      <c r="Q1889" t="n">
        <v>452.68</v>
      </c>
      <c r="R1889" t="n">
        <v>74.06</v>
      </c>
      <c r="S1889" t="n">
        <v>57.64</v>
      </c>
      <c r="T1889" t="n">
        <v>6096.02</v>
      </c>
      <c r="U1889" t="n">
        <v>0.78</v>
      </c>
      <c r="V1889" t="n">
        <v>0.88</v>
      </c>
      <c r="W1889" t="n">
        <v>6.83</v>
      </c>
      <c r="X1889" t="n">
        <v>0.37</v>
      </c>
      <c r="Y1889" t="n">
        <v>1</v>
      </c>
      <c r="Z1889" t="n">
        <v>10</v>
      </c>
    </row>
    <row r="1890">
      <c r="A1890" t="n">
        <v>0</v>
      </c>
      <c r="B1890" t="n">
        <v>50</v>
      </c>
      <c r="C1890" t="inlineStr">
        <is>
          <t xml:space="preserve">CONCLUIDO	</t>
        </is>
      </c>
      <c r="D1890" t="n">
        <v>2.7487</v>
      </c>
      <c r="E1890" t="n">
        <v>36.38</v>
      </c>
      <c r="F1890" t="n">
        <v>29.77</v>
      </c>
      <c r="G1890" t="n">
        <v>8.67</v>
      </c>
      <c r="H1890" t="n">
        <v>0.16</v>
      </c>
      <c r="I1890" t="n">
        <v>206</v>
      </c>
      <c r="J1890" t="n">
        <v>107.41</v>
      </c>
      <c r="K1890" t="n">
        <v>41.65</v>
      </c>
      <c r="L1890" t="n">
        <v>1</v>
      </c>
      <c r="M1890" t="n">
        <v>204</v>
      </c>
      <c r="N1890" t="n">
        <v>14.77</v>
      </c>
      <c r="O1890" t="n">
        <v>13481.73</v>
      </c>
      <c r="P1890" t="n">
        <v>284.5</v>
      </c>
      <c r="Q1890" t="n">
        <v>453.1</v>
      </c>
      <c r="R1890" t="n">
        <v>259.02</v>
      </c>
      <c r="S1890" t="n">
        <v>57.64</v>
      </c>
      <c r="T1890" t="n">
        <v>97616.38</v>
      </c>
      <c r="U1890" t="n">
        <v>0.22</v>
      </c>
      <c r="V1890" t="n">
        <v>0.71</v>
      </c>
      <c r="W1890" t="n">
        <v>7.13</v>
      </c>
      <c r="X1890" t="n">
        <v>6.03</v>
      </c>
      <c r="Y1890" t="n">
        <v>1</v>
      </c>
      <c r="Z1890" t="n">
        <v>10</v>
      </c>
    </row>
    <row r="1891">
      <c r="A1891" t="n">
        <v>1</v>
      </c>
      <c r="B1891" t="n">
        <v>50</v>
      </c>
      <c r="C1891" t="inlineStr">
        <is>
          <t xml:space="preserve">CONCLUIDO	</t>
        </is>
      </c>
      <c r="D1891" t="n">
        <v>2.9543</v>
      </c>
      <c r="E1891" t="n">
        <v>33.85</v>
      </c>
      <c r="F1891" t="n">
        <v>28.32</v>
      </c>
      <c r="G1891" t="n">
        <v>10.82</v>
      </c>
      <c r="H1891" t="n">
        <v>0.2</v>
      </c>
      <c r="I1891" t="n">
        <v>157</v>
      </c>
      <c r="J1891" t="n">
        <v>107.73</v>
      </c>
      <c r="K1891" t="n">
        <v>41.65</v>
      </c>
      <c r="L1891" t="n">
        <v>1.25</v>
      </c>
      <c r="M1891" t="n">
        <v>155</v>
      </c>
      <c r="N1891" t="n">
        <v>14.83</v>
      </c>
      <c r="O1891" t="n">
        <v>13520.81</v>
      </c>
      <c r="P1891" t="n">
        <v>270.17</v>
      </c>
      <c r="Q1891" t="n">
        <v>452.8</v>
      </c>
      <c r="R1891" t="n">
        <v>211.62</v>
      </c>
      <c r="S1891" t="n">
        <v>57.64</v>
      </c>
      <c r="T1891" t="n">
        <v>74161.2</v>
      </c>
      <c r="U1891" t="n">
        <v>0.27</v>
      </c>
      <c r="V1891" t="n">
        <v>0.75</v>
      </c>
      <c r="W1891" t="n">
        <v>7.07</v>
      </c>
      <c r="X1891" t="n">
        <v>4.59</v>
      </c>
      <c r="Y1891" t="n">
        <v>1</v>
      </c>
      <c r="Z1891" t="n">
        <v>10</v>
      </c>
    </row>
    <row r="1892">
      <c r="A1892" t="n">
        <v>2</v>
      </c>
      <c r="B1892" t="n">
        <v>50</v>
      </c>
      <c r="C1892" t="inlineStr">
        <is>
          <t xml:space="preserve">CONCLUIDO	</t>
        </is>
      </c>
      <c r="D1892" t="n">
        <v>3.1026</v>
      </c>
      <c r="E1892" t="n">
        <v>32.23</v>
      </c>
      <c r="F1892" t="n">
        <v>27.39</v>
      </c>
      <c r="G1892" t="n">
        <v>13.05</v>
      </c>
      <c r="H1892" t="n">
        <v>0.24</v>
      </c>
      <c r="I1892" t="n">
        <v>126</v>
      </c>
      <c r="J1892" t="n">
        <v>108.05</v>
      </c>
      <c r="K1892" t="n">
        <v>41.65</v>
      </c>
      <c r="L1892" t="n">
        <v>1.5</v>
      </c>
      <c r="M1892" t="n">
        <v>124</v>
      </c>
      <c r="N1892" t="n">
        <v>14.9</v>
      </c>
      <c r="O1892" t="n">
        <v>13559.91</v>
      </c>
      <c r="P1892" t="n">
        <v>260.68</v>
      </c>
      <c r="Q1892" t="n">
        <v>452.85</v>
      </c>
      <c r="R1892" t="n">
        <v>181.55</v>
      </c>
      <c r="S1892" t="n">
        <v>57.64</v>
      </c>
      <c r="T1892" t="n">
        <v>59281.19</v>
      </c>
      <c r="U1892" t="n">
        <v>0.32</v>
      </c>
      <c r="V1892" t="n">
        <v>0.77</v>
      </c>
      <c r="W1892" t="n">
        <v>7.01</v>
      </c>
      <c r="X1892" t="n">
        <v>3.66</v>
      </c>
      <c r="Y1892" t="n">
        <v>1</v>
      </c>
      <c r="Z1892" t="n">
        <v>10</v>
      </c>
    </row>
    <row r="1893">
      <c r="A1893" t="n">
        <v>3</v>
      </c>
      <c r="B1893" t="n">
        <v>50</v>
      </c>
      <c r="C1893" t="inlineStr">
        <is>
          <t xml:space="preserve">CONCLUIDO	</t>
        </is>
      </c>
      <c r="D1893" t="n">
        <v>3.2096</v>
      </c>
      <c r="E1893" t="n">
        <v>31.16</v>
      </c>
      <c r="F1893" t="n">
        <v>26.77</v>
      </c>
      <c r="G1893" t="n">
        <v>15.15</v>
      </c>
      <c r="H1893" t="n">
        <v>0.28</v>
      </c>
      <c r="I1893" t="n">
        <v>106</v>
      </c>
      <c r="J1893" t="n">
        <v>108.37</v>
      </c>
      <c r="K1893" t="n">
        <v>41.65</v>
      </c>
      <c r="L1893" t="n">
        <v>1.75</v>
      </c>
      <c r="M1893" t="n">
        <v>104</v>
      </c>
      <c r="N1893" t="n">
        <v>14.97</v>
      </c>
      <c r="O1893" t="n">
        <v>13599.17</v>
      </c>
      <c r="P1893" t="n">
        <v>254.03</v>
      </c>
      <c r="Q1893" t="n">
        <v>452.72</v>
      </c>
      <c r="R1893" t="n">
        <v>161.47</v>
      </c>
      <c r="S1893" t="n">
        <v>57.64</v>
      </c>
      <c r="T1893" t="n">
        <v>49342.21</v>
      </c>
      <c r="U1893" t="n">
        <v>0.36</v>
      </c>
      <c r="V1893" t="n">
        <v>0.79</v>
      </c>
      <c r="W1893" t="n">
        <v>6.96</v>
      </c>
      <c r="X1893" t="n">
        <v>3.03</v>
      </c>
      <c r="Y1893" t="n">
        <v>1</v>
      </c>
      <c r="Z1893" t="n">
        <v>10</v>
      </c>
    </row>
    <row r="1894">
      <c r="A1894" t="n">
        <v>4</v>
      </c>
      <c r="B1894" t="n">
        <v>50</v>
      </c>
      <c r="C1894" t="inlineStr">
        <is>
          <t xml:space="preserve">CONCLUIDO	</t>
        </is>
      </c>
      <c r="D1894" t="n">
        <v>3.2898</v>
      </c>
      <c r="E1894" t="n">
        <v>30.4</v>
      </c>
      <c r="F1894" t="n">
        <v>26.34</v>
      </c>
      <c r="G1894" t="n">
        <v>17.37</v>
      </c>
      <c r="H1894" t="n">
        <v>0.32</v>
      </c>
      <c r="I1894" t="n">
        <v>91</v>
      </c>
      <c r="J1894" t="n">
        <v>108.68</v>
      </c>
      <c r="K1894" t="n">
        <v>41.65</v>
      </c>
      <c r="L1894" t="n">
        <v>2</v>
      </c>
      <c r="M1894" t="n">
        <v>89</v>
      </c>
      <c r="N1894" t="n">
        <v>15.03</v>
      </c>
      <c r="O1894" t="n">
        <v>13638.32</v>
      </c>
      <c r="P1894" t="n">
        <v>249.41</v>
      </c>
      <c r="Q1894" t="n">
        <v>452.78</v>
      </c>
      <c r="R1894" t="n">
        <v>147.28</v>
      </c>
      <c r="S1894" t="n">
        <v>57.64</v>
      </c>
      <c r="T1894" t="n">
        <v>42323.89</v>
      </c>
      <c r="U1894" t="n">
        <v>0.39</v>
      </c>
      <c r="V1894" t="n">
        <v>0.8100000000000001</v>
      </c>
      <c r="W1894" t="n">
        <v>6.95</v>
      </c>
      <c r="X1894" t="n">
        <v>2.61</v>
      </c>
      <c r="Y1894" t="n">
        <v>1</v>
      </c>
      <c r="Z1894" t="n">
        <v>10</v>
      </c>
    </row>
    <row r="1895">
      <c r="A1895" t="n">
        <v>5</v>
      </c>
      <c r="B1895" t="n">
        <v>50</v>
      </c>
      <c r="C1895" t="inlineStr">
        <is>
          <t xml:space="preserve">CONCLUIDO	</t>
        </is>
      </c>
      <c r="D1895" t="n">
        <v>3.3528</v>
      </c>
      <c r="E1895" t="n">
        <v>29.83</v>
      </c>
      <c r="F1895" t="n">
        <v>26.01</v>
      </c>
      <c r="G1895" t="n">
        <v>19.51</v>
      </c>
      <c r="H1895" t="n">
        <v>0.36</v>
      </c>
      <c r="I1895" t="n">
        <v>80</v>
      </c>
      <c r="J1895" t="n">
        <v>109</v>
      </c>
      <c r="K1895" t="n">
        <v>41.65</v>
      </c>
      <c r="L1895" t="n">
        <v>2.25</v>
      </c>
      <c r="M1895" t="n">
        <v>78</v>
      </c>
      <c r="N1895" t="n">
        <v>15.1</v>
      </c>
      <c r="O1895" t="n">
        <v>13677.51</v>
      </c>
      <c r="P1895" t="n">
        <v>245.65</v>
      </c>
      <c r="Q1895" t="n">
        <v>452.72</v>
      </c>
      <c r="R1895" t="n">
        <v>136.95</v>
      </c>
      <c r="S1895" t="n">
        <v>57.64</v>
      </c>
      <c r="T1895" t="n">
        <v>37214.77</v>
      </c>
      <c r="U1895" t="n">
        <v>0.42</v>
      </c>
      <c r="V1895" t="n">
        <v>0.82</v>
      </c>
      <c r="W1895" t="n">
        <v>6.92</v>
      </c>
      <c r="X1895" t="n">
        <v>2.28</v>
      </c>
      <c r="Y1895" t="n">
        <v>1</v>
      </c>
      <c r="Z1895" t="n">
        <v>10</v>
      </c>
    </row>
    <row r="1896">
      <c r="A1896" t="n">
        <v>6</v>
      </c>
      <c r="B1896" t="n">
        <v>50</v>
      </c>
      <c r="C1896" t="inlineStr">
        <is>
          <t xml:space="preserve">CONCLUIDO	</t>
        </is>
      </c>
      <c r="D1896" t="n">
        <v>3.4082</v>
      </c>
      <c r="E1896" t="n">
        <v>29.34</v>
      </c>
      <c r="F1896" t="n">
        <v>25.73</v>
      </c>
      <c r="G1896" t="n">
        <v>21.74</v>
      </c>
      <c r="H1896" t="n">
        <v>0.4</v>
      </c>
      <c r="I1896" t="n">
        <v>71</v>
      </c>
      <c r="J1896" t="n">
        <v>109.32</v>
      </c>
      <c r="K1896" t="n">
        <v>41.65</v>
      </c>
      <c r="L1896" t="n">
        <v>2.5</v>
      </c>
      <c r="M1896" t="n">
        <v>69</v>
      </c>
      <c r="N1896" t="n">
        <v>15.17</v>
      </c>
      <c r="O1896" t="n">
        <v>13716.72</v>
      </c>
      <c r="P1896" t="n">
        <v>242.28</v>
      </c>
      <c r="Q1896" t="n">
        <v>452.78</v>
      </c>
      <c r="R1896" t="n">
        <v>127.64</v>
      </c>
      <c r="S1896" t="n">
        <v>57.64</v>
      </c>
      <c r="T1896" t="n">
        <v>32603.24</v>
      </c>
      <c r="U1896" t="n">
        <v>0.45</v>
      </c>
      <c r="V1896" t="n">
        <v>0.82</v>
      </c>
      <c r="W1896" t="n">
        <v>6.9</v>
      </c>
      <c r="X1896" t="n">
        <v>2</v>
      </c>
      <c r="Y1896" t="n">
        <v>1</v>
      </c>
      <c r="Z1896" t="n">
        <v>10</v>
      </c>
    </row>
    <row r="1897">
      <c r="A1897" t="n">
        <v>7</v>
      </c>
      <c r="B1897" t="n">
        <v>50</v>
      </c>
      <c r="C1897" t="inlineStr">
        <is>
          <t xml:space="preserve">CONCLUIDO	</t>
        </is>
      </c>
      <c r="D1897" t="n">
        <v>3.4478</v>
      </c>
      <c r="E1897" t="n">
        <v>29</v>
      </c>
      <c r="F1897" t="n">
        <v>25.55</v>
      </c>
      <c r="G1897" t="n">
        <v>23.95</v>
      </c>
      <c r="H1897" t="n">
        <v>0.44</v>
      </c>
      <c r="I1897" t="n">
        <v>64</v>
      </c>
      <c r="J1897" t="n">
        <v>109.64</v>
      </c>
      <c r="K1897" t="n">
        <v>41.65</v>
      </c>
      <c r="L1897" t="n">
        <v>2.75</v>
      </c>
      <c r="M1897" t="n">
        <v>62</v>
      </c>
      <c r="N1897" t="n">
        <v>15.24</v>
      </c>
      <c r="O1897" t="n">
        <v>13755.95</v>
      </c>
      <c r="P1897" t="n">
        <v>239.91</v>
      </c>
      <c r="Q1897" t="n">
        <v>452.65</v>
      </c>
      <c r="R1897" t="n">
        <v>121.61</v>
      </c>
      <c r="S1897" t="n">
        <v>57.64</v>
      </c>
      <c r="T1897" t="n">
        <v>29623.26</v>
      </c>
      <c r="U1897" t="n">
        <v>0.47</v>
      </c>
      <c r="V1897" t="n">
        <v>0.83</v>
      </c>
      <c r="W1897" t="n">
        <v>6.9</v>
      </c>
      <c r="X1897" t="n">
        <v>1.82</v>
      </c>
      <c r="Y1897" t="n">
        <v>1</v>
      </c>
      <c r="Z1897" t="n">
        <v>10</v>
      </c>
    </row>
    <row r="1898">
      <c r="A1898" t="n">
        <v>8</v>
      </c>
      <c r="B1898" t="n">
        <v>50</v>
      </c>
      <c r="C1898" t="inlineStr">
        <is>
          <t xml:space="preserve">CONCLUIDO	</t>
        </is>
      </c>
      <c r="D1898" t="n">
        <v>3.485</v>
      </c>
      <c r="E1898" t="n">
        <v>28.69</v>
      </c>
      <c r="F1898" t="n">
        <v>25.37</v>
      </c>
      <c r="G1898" t="n">
        <v>26.24</v>
      </c>
      <c r="H1898" t="n">
        <v>0.48</v>
      </c>
      <c r="I1898" t="n">
        <v>58</v>
      </c>
      <c r="J1898" t="n">
        <v>109.96</v>
      </c>
      <c r="K1898" t="n">
        <v>41.65</v>
      </c>
      <c r="L1898" t="n">
        <v>3</v>
      </c>
      <c r="M1898" t="n">
        <v>56</v>
      </c>
      <c r="N1898" t="n">
        <v>15.31</v>
      </c>
      <c r="O1898" t="n">
        <v>13795.21</v>
      </c>
      <c r="P1898" t="n">
        <v>237.58</v>
      </c>
      <c r="Q1898" t="n">
        <v>452.6</v>
      </c>
      <c r="R1898" t="n">
        <v>115.84</v>
      </c>
      <c r="S1898" t="n">
        <v>57.64</v>
      </c>
      <c r="T1898" t="n">
        <v>26766.02</v>
      </c>
      <c r="U1898" t="n">
        <v>0.5</v>
      </c>
      <c r="V1898" t="n">
        <v>0.84</v>
      </c>
      <c r="W1898" t="n">
        <v>6.89</v>
      </c>
      <c r="X1898" t="n">
        <v>1.64</v>
      </c>
      <c r="Y1898" t="n">
        <v>1</v>
      </c>
      <c r="Z1898" t="n">
        <v>10</v>
      </c>
    </row>
    <row r="1899">
      <c r="A1899" t="n">
        <v>9</v>
      </c>
      <c r="B1899" t="n">
        <v>50</v>
      </c>
      <c r="C1899" t="inlineStr">
        <is>
          <t xml:space="preserve">CONCLUIDO	</t>
        </is>
      </c>
      <c r="D1899" t="n">
        <v>3.5134</v>
      </c>
      <c r="E1899" t="n">
        <v>28.46</v>
      </c>
      <c r="F1899" t="n">
        <v>25.25</v>
      </c>
      <c r="G1899" t="n">
        <v>28.58</v>
      </c>
      <c r="H1899" t="n">
        <v>0.52</v>
      </c>
      <c r="I1899" t="n">
        <v>53</v>
      </c>
      <c r="J1899" t="n">
        <v>110.27</v>
      </c>
      <c r="K1899" t="n">
        <v>41.65</v>
      </c>
      <c r="L1899" t="n">
        <v>3.25</v>
      </c>
      <c r="M1899" t="n">
        <v>51</v>
      </c>
      <c r="N1899" t="n">
        <v>15.37</v>
      </c>
      <c r="O1899" t="n">
        <v>13834.5</v>
      </c>
      <c r="P1899" t="n">
        <v>235.85</v>
      </c>
      <c r="Q1899" t="n">
        <v>452.75</v>
      </c>
      <c r="R1899" t="n">
        <v>111.87</v>
      </c>
      <c r="S1899" t="n">
        <v>57.64</v>
      </c>
      <c r="T1899" t="n">
        <v>24810.46</v>
      </c>
      <c r="U1899" t="n">
        <v>0.52</v>
      </c>
      <c r="V1899" t="n">
        <v>0.84</v>
      </c>
      <c r="W1899" t="n">
        <v>6.88</v>
      </c>
      <c r="X1899" t="n">
        <v>1.52</v>
      </c>
      <c r="Y1899" t="n">
        <v>1</v>
      </c>
      <c r="Z1899" t="n">
        <v>10</v>
      </c>
    </row>
    <row r="1900">
      <c r="A1900" t="n">
        <v>10</v>
      </c>
      <c r="B1900" t="n">
        <v>50</v>
      </c>
      <c r="C1900" t="inlineStr">
        <is>
          <t xml:space="preserve">CONCLUIDO	</t>
        </is>
      </c>
      <c r="D1900" t="n">
        <v>3.5416</v>
      </c>
      <c r="E1900" t="n">
        <v>28.24</v>
      </c>
      <c r="F1900" t="n">
        <v>25.11</v>
      </c>
      <c r="G1900" t="n">
        <v>30.75</v>
      </c>
      <c r="H1900" t="n">
        <v>0.5600000000000001</v>
      </c>
      <c r="I1900" t="n">
        <v>49</v>
      </c>
      <c r="J1900" t="n">
        <v>110.59</v>
      </c>
      <c r="K1900" t="n">
        <v>41.65</v>
      </c>
      <c r="L1900" t="n">
        <v>3.5</v>
      </c>
      <c r="M1900" t="n">
        <v>47</v>
      </c>
      <c r="N1900" t="n">
        <v>15.44</v>
      </c>
      <c r="O1900" t="n">
        <v>13873.81</v>
      </c>
      <c r="P1900" t="n">
        <v>233.91</v>
      </c>
      <c r="Q1900" t="n">
        <v>452.71</v>
      </c>
      <c r="R1900" t="n">
        <v>107.5</v>
      </c>
      <c r="S1900" t="n">
        <v>57.64</v>
      </c>
      <c r="T1900" t="n">
        <v>22644.24</v>
      </c>
      <c r="U1900" t="n">
        <v>0.54</v>
      </c>
      <c r="V1900" t="n">
        <v>0.84</v>
      </c>
      <c r="W1900" t="n">
        <v>6.87</v>
      </c>
      <c r="X1900" t="n">
        <v>1.38</v>
      </c>
      <c r="Y1900" t="n">
        <v>1</v>
      </c>
      <c r="Z1900" t="n">
        <v>10</v>
      </c>
    </row>
    <row r="1901">
      <c r="A1901" t="n">
        <v>11</v>
      </c>
      <c r="B1901" t="n">
        <v>50</v>
      </c>
      <c r="C1901" t="inlineStr">
        <is>
          <t xml:space="preserve">CONCLUIDO	</t>
        </is>
      </c>
      <c r="D1901" t="n">
        <v>3.5601</v>
      </c>
      <c r="E1901" t="n">
        <v>28.09</v>
      </c>
      <c r="F1901" t="n">
        <v>25.03</v>
      </c>
      <c r="G1901" t="n">
        <v>32.65</v>
      </c>
      <c r="H1901" t="n">
        <v>0.6</v>
      </c>
      <c r="I1901" t="n">
        <v>46</v>
      </c>
      <c r="J1901" t="n">
        <v>110.91</v>
      </c>
      <c r="K1901" t="n">
        <v>41.65</v>
      </c>
      <c r="L1901" t="n">
        <v>3.75</v>
      </c>
      <c r="M1901" t="n">
        <v>44</v>
      </c>
      <c r="N1901" t="n">
        <v>15.51</v>
      </c>
      <c r="O1901" t="n">
        <v>13913.15</v>
      </c>
      <c r="P1901" t="n">
        <v>232.49</v>
      </c>
      <c r="Q1901" t="n">
        <v>452.71</v>
      </c>
      <c r="R1901" t="n">
        <v>104.72</v>
      </c>
      <c r="S1901" t="n">
        <v>57.64</v>
      </c>
      <c r="T1901" t="n">
        <v>21266.57</v>
      </c>
      <c r="U1901" t="n">
        <v>0.55</v>
      </c>
      <c r="V1901" t="n">
        <v>0.85</v>
      </c>
      <c r="W1901" t="n">
        <v>6.87</v>
      </c>
      <c r="X1901" t="n">
        <v>1.3</v>
      </c>
      <c r="Y1901" t="n">
        <v>1</v>
      </c>
      <c r="Z1901" t="n">
        <v>10</v>
      </c>
    </row>
    <row r="1902">
      <c r="A1902" t="n">
        <v>12</v>
      </c>
      <c r="B1902" t="n">
        <v>50</v>
      </c>
      <c r="C1902" t="inlineStr">
        <is>
          <t xml:space="preserve">CONCLUIDO	</t>
        </is>
      </c>
      <c r="D1902" t="n">
        <v>3.5809</v>
      </c>
      <c r="E1902" t="n">
        <v>27.93</v>
      </c>
      <c r="F1902" t="n">
        <v>24.93</v>
      </c>
      <c r="G1902" t="n">
        <v>34.79</v>
      </c>
      <c r="H1902" t="n">
        <v>0.63</v>
      </c>
      <c r="I1902" t="n">
        <v>43</v>
      </c>
      <c r="J1902" t="n">
        <v>111.23</v>
      </c>
      <c r="K1902" t="n">
        <v>41.65</v>
      </c>
      <c r="L1902" t="n">
        <v>4</v>
      </c>
      <c r="M1902" t="n">
        <v>41</v>
      </c>
      <c r="N1902" t="n">
        <v>15.58</v>
      </c>
      <c r="O1902" t="n">
        <v>13952.52</v>
      </c>
      <c r="P1902" t="n">
        <v>230.91</v>
      </c>
      <c r="Q1902" t="n">
        <v>452.63</v>
      </c>
      <c r="R1902" t="n">
        <v>101.16</v>
      </c>
      <c r="S1902" t="n">
        <v>57.64</v>
      </c>
      <c r="T1902" t="n">
        <v>19501.79</v>
      </c>
      <c r="U1902" t="n">
        <v>0.57</v>
      </c>
      <c r="V1902" t="n">
        <v>0.85</v>
      </c>
      <c r="W1902" t="n">
        <v>6.88</v>
      </c>
      <c r="X1902" t="n">
        <v>1.21</v>
      </c>
      <c r="Y1902" t="n">
        <v>1</v>
      </c>
      <c r="Z1902" t="n">
        <v>10</v>
      </c>
    </row>
    <row r="1903">
      <c r="A1903" t="n">
        <v>13</v>
      </c>
      <c r="B1903" t="n">
        <v>50</v>
      </c>
      <c r="C1903" t="inlineStr">
        <is>
          <t xml:space="preserve">CONCLUIDO	</t>
        </is>
      </c>
      <c r="D1903" t="n">
        <v>3.5972</v>
      </c>
      <c r="E1903" t="n">
        <v>27.8</v>
      </c>
      <c r="F1903" t="n">
        <v>24.87</v>
      </c>
      <c r="G1903" t="n">
        <v>37.31</v>
      </c>
      <c r="H1903" t="n">
        <v>0.67</v>
      </c>
      <c r="I1903" t="n">
        <v>40</v>
      </c>
      <c r="J1903" t="n">
        <v>111.55</v>
      </c>
      <c r="K1903" t="n">
        <v>41.65</v>
      </c>
      <c r="L1903" t="n">
        <v>4.25</v>
      </c>
      <c r="M1903" t="n">
        <v>38</v>
      </c>
      <c r="N1903" t="n">
        <v>15.65</v>
      </c>
      <c r="O1903" t="n">
        <v>13991.91</v>
      </c>
      <c r="P1903" t="n">
        <v>229.91</v>
      </c>
      <c r="Q1903" t="n">
        <v>452.72</v>
      </c>
      <c r="R1903" t="n">
        <v>99.69</v>
      </c>
      <c r="S1903" t="n">
        <v>57.64</v>
      </c>
      <c r="T1903" t="n">
        <v>18784.3</v>
      </c>
      <c r="U1903" t="n">
        <v>0.58</v>
      </c>
      <c r="V1903" t="n">
        <v>0.85</v>
      </c>
      <c r="W1903" t="n">
        <v>6.86</v>
      </c>
      <c r="X1903" t="n">
        <v>1.15</v>
      </c>
      <c r="Y1903" t="n">
        <v>1</v>
      </c>
      <c r="Z1903" t="n">
        <v>10</v>
      </c>
    </row>
    <row r="1904">
      <c r="A1904" t="n">
        <v>14</v>
      </c>
      <c r="B1904" t="n">
        <v>50</v>
      </c>
      <c r="C1904" t="inlineStr">
        <is>
          <t xml:space="preserve">CONCLUIDO	</t>
        </is>
      </c>
      <c r="D1904" t="n">
        <v>3.6118</v>
      </c>
      <c r="E1904" t="n">
        <v>27.69</v>
      </c>
      <c r="F1904" t="n">
        <v>24.81</v>
      </c>
      <c r="G1904" t="n">
        <v>39.17</v>
      </c>
      <c r="H1904" t="n">
        <v>0.71</v>
      </c>
      <c r="I1904" t="n">
        <v>38</v>
      </c>
      <c r="J1904" t="n">
        <v>111.87</v>
      </c>
      <c r="K1904" t="n">
        <v>41.65</v>
      </c>
      <c r="L1904" t="n">
        <v>4.5</v>
      </c>
      <c r="M1904" t="n">
        <v>36</v>
      </c>
      <c r="N1904" t="n">
        <v>15.72</v>
      </c>
      <c r="O1904" t="n">
        <v>14031.33</v>
      </c>
      <c r="P1904" t="n">
        <v>228.1</v>
      </c>
      <c r="Q1904" t="n">
        <v>452.7</v>
      </c>
      <c r="R1904" t="n">
        <v>97.34</v>
      </c>
      <c r="S1904" t="n">
        <v>57.64</v>
      </c>
      <c r="T1904" t="n">
        <v>17618.96</v>
      </c>
      <c r="U1904" t="n">
        <v>0.59</v>
      </c>
      <c r="V1904" t="n">
        <v>0.85</v>
      </c>
      <c r="W1904" t="n">
        <v>6.86</v>
      </c>
      <c r="X1904" t="n">
        <v>1.08</v>
      </c>
      <c r="Y1904" t="n">
        <v>1</v>
      </c>
      <c r="Z1904" t="n">
        <v>10</v>
      </c>
    </row>
    <row r="1905">
      <c r="A1905" t="n">
        <v>15</v>
      </c>
      <c r="B1905" t="n">
        <v>50</v>
      </c>
      <c r="C1905" t="inlineStr">
        <is>
          <t xml:space="preserve">CONCLUIDO	</t>
        </is>
      </c>
      <c r="D1905" t="n">
        <v>3.6263</v>
      </c>
      <c r="E1905" t="n">
        <v>27.58</v>
      </c>
      <c r="F1905" t="n">
        <v>24.74</v>
      </c>
      <c r="G1905" t="n">
        <v>41.23</v>
      </c>
      <c r="H1905" t="n">
        <v>0.75</v>
      </c>
      <c r="I1905" t="n">
        <v>36</v>
      </c>
      <c r="J1905" t="n">
        <v>112.19</v>
      </c>
      <c r="K1905" t="n">
        <v>41.65</v>
      </c>
      <c r="L1905" t="n">
        <v>4.75</v>
      </c>
      <c r="M1905" t="n">
        <v>34</v>
      </c>
      <c r="N1905" t="n">
        <v>15.79</v>
      </c>
      <c r="O1905" t="n">
        <v>14070.77</v>
      </c>
      <c r="P1905" t="n">
        <v>227.29</v>
      </c>
      <c r="Q1905" t="n">
        <v>452.63</v>
      </c>
      <c r="R1905" t="n">
        <v>95.23999999999999</v>
      </c>
      <c r="S1905" t="n">
        <v>57.64</v>
      </c>
      <c r="T1905" t="n">
        <v>16577.32</v>
      </c>
      <c r="U1905" t="n">
        <v>0.61</v>
      </c>
      <c r="V1905" t="n">
        <v>0.86</v>
      </c>
      <c r="W1905" t="n">
        <v>6.86</v>
      </c>
      <c r="X1905" t="n">
        <v>1.02</v>
      </c>
      <c r="Y1905" t="n">
        <v>1</v>
      </c>
      <c r="Z1905" t="n">
        <v>10</v>
      </c>
    </row>
    <row r="1906">
      <c r="A1906" t="n">
        <v>16</v>
      </c>
      <c r="B1906" t="n">
        <v>50</v>
      </c>
      <c r="C1906" t="inlineStr">
        <is>
          <t xml:space="preserve">CONCLUIDO	</t>
        </is>
      </c>
      <c r="D1906" t="n">
        <v>3.6445</v>
      </c>
      <c r="E1906" t="n">
        <v>27.44</v>
      </c>
      <c r="F1906" t="n">
        <v>24.65</v>
      </c>
      <c r="G1906" t="n">
        <v>43.49</v>
      </c>
      <c r="H1906" t="n">
        <v>0.78</v>
      </c>
      <c r="I1906" t="n">
        <v>34</v>
      </c>
      <c r="J1906" t="n">
        <v>112.51</v>
      </c>
      <c r="K1906" t="n">
        <v>41.65</v>
      </c>
      <c r="L1906" t="n">
        <v>5</v>
      </c>
      <c r="M1906" t="n">
        <v>32</v>
      </c>
      <c r="N1906" t="n">
        <v>15.86</v>
      </c>
      <c r="O1906" t="n">
        <v>14110.24</v>
      </c>
      <c r="P1906" t="n">
        <v>225.45</v>
      </c>
      <c r="Q1906" t="n">
        <v>452.59</v>
      </c>
      <c r="R1906" t="n">
        <v>92.45</v>
      </c>
      <c r="S1906" t="n">
        <v>57.64</v>
      </c>
      <c r="T1906" t="n">
        <v>15194.87</v>
      </c>
      <c r="U1906" t="n">
        <v>0.62</v>
      </c>
      <c r="V1906" t="n">
        <v>0.86</v>
      </c>
      <c r="W1906" t="n">
        <v>6.84</v>
      </c>
      <c r="X1906" t="n">
        <v>0.92</v>
      </c>
      <c r="Y1906" t="n">
        <v>1</v>
      </c>
      <c r="Z1906" t="n">
        <v>10</v>
      </c>
    </row>
    <row r="1907">
      <c r="A1907" t="n">
        <v>17</v>
      </c>
      <c r="B1907" t="n">
        <v>50</v>
      </c>
      <c r="C1907" t="inlineStr">
        <is>
          <t xml:space="preserve">CONCLUIDO	</t>
        </is>
      </c>
      <c r="D1907" t="n">
        <v>3.6534</v>
      </c>
      <c r="E1907" t="n">
        <v>27.37</v>
      </c>
      <c r="F1907" t="n">
        <v>24.62</v>
      </c>
      <c r="G1907" t="n">
        <v>46.17</v>
      </c>
      <c r="H1907" t="n">
        <v>0.82</v>
      </c>
      <c r="I1907" t="n">
        <v>32</v>
      </c>
      <c r="J1907" t="n">
        <v>112.83</v>
      </c>
      <c r="K1907" t="n">
        <v>41.65</v>
      </c>
      <c r="L1907" t="n">
        <v>5.25</v>
      </c>
      <c r="M1907" t="n">
        <v>30</v>
      </c>
      <c r="N1907" t="n">
        <v>15.93</v>
      </c>
      <c r="O1907" t="n">
        <v>14149.74</v>
      </c>
      <c r="P1907" t="n">
        <v>224.89</v>
      </c>
      <c r="Q1907" t="n">
        <v>452.66</v>
      </c>
      <c r="R1907" t="n">
        <v>91.89</v>
      </c>
      <c r="S1907" t="n">
        <v>57.64</v>
      </c>
      <c r="T1907" t="n">
        <v>14923.56</v>
      </c>
      <c r="U1907" t="n">
        <v>0.63</v>
      </c>
      <c r="V1907" t="n">
        <v>0.86</v>
      </c>
      <c r="W1907" t="n">
        <v>6.84</v>
      </c>
      <c r="X1907" t="n">
        <v>0.9</v>
      </c>
      <c r="Y1907" t="n">
        <v>1</v>
      </c>
      <c r="Z1907" t="n">
        <v>10</v>
      </c>
    </row>
    <row r="1908">
      <c r="A1908" t="n">
        <v>18</v>
      </c>
      <c r="B1908" t="n">
        <v>50</v>
      </c>
      <c r="C1908" t="inlineStr">
        <is>
          <t xml:space="preserve">CONCLUIDO	</t>
        </is>
      </c>
      <c r="D1908" t="n">
        <v>3.6621</v>
      </c>
      <c r="E1908" t="n">
        <v>27.31</v>
      </c>
      <c r="F1908" t="n">
        <v>24.58</v>
      </c>
      <c r="G1908" t="n">
        <v>47.58</v>
      </c>
      <c r="H1908" t="n">
        <v>0.86</v>
      </c>
      <c r="I1908" t="n">
        <v>31</v>
      </c>
      <c r="J1908" t="n">
        <v>113.15</v>
      </c>
      <c r="K1908" t="n">
        <v>41.65</v>
      </c>
      <c r="L1908" t="n">
        <v>5.5</v>
      </c>
      <c r="M1908" t="n">
        <v>29</v>
      </c>
      <c r="N1908" t="n">
        <v>16</v>
      </c>
      <c r="O1908" t="n">
        <v>14189.26</v>
      </c>
      <c r="P1908" t="n">
        <v>223.65</v>
      </c>
      <c r="Q1908" t="n">
        <v>452.6</v>
      </c>
      <c r="R1908" t="n">
        <v>90.01000000000001</v>
      </c>
      <c r="S1908" t="n">
        <v>57.64</v>
      </c>
      <c r="T1908" t="n">
        <v>13989.23</v>
      </c>
      <c r="U1908" t="n">
        <v>0.64</v>
      </c>
      <c r="V1908" t="n">
        <v>0.86</v>
      </c>
      <c r="W1908" t="n">
        <v>6.85</v>
      </c>
      <c r="X1908" t="n">
        <v>0.86</v>
      </c>
      <c r="Y1908" t="n">
        <v>1</v>
      </c>
      <c r="Z1908" t="n">
        <v>10</v>
      </c>
    </row>
    <row r="1909">
      <c r="A1909" t="n">
        <v>19</v>
      </c>
      <c r="B1909" t="n">
        <v>50</v>
      </c>
      <c r="C1909" t="inlineStr">
        <is>
          <t xml:space="preserve">CONCLUIDO	</t>
        </is>
      </c>
      <c r="D1909" t="n">
        <v>3.6744</v>
      </c>
      <c r="E1909" t="n">
        <v>27.22</v>
      </c>
      <c r="F1909" t="n">
        <v>24.53</v>
      </c>
      <c r="G1909" t="n">
        <v>50.76</v>
      </c>
      <c r="H1909" t="n">
        <v>0.89</v>
      </c>
      <c r="I1909" t="n">
        <v>29</v>
      </c>
      <c r="J1909" t="n">
        <v>113.47</v>
      </c>
      <c r="K1909" t="n">
        <v>41.65</v>
      </c>
      <c r="L1909" t="n">
        <v>5.75</v>
      </c>
      <c r="M1909" t="n">
        <v>27</v>
      </c>
      <c r="N1909" t="n">
        <v>16.07</v>
      </c>
      <c r="O1909" t="n">
        <v>14228.81</v>
      </c>
      <c r="P1909" t="n">
        <v>222.54</v>
      </c>
      <c r="Q1909" t="n">
        <v>452.62</v>
      </c>
      <c r="R1909" t="n">
        <v>88.48</v>
      </c>
      <c r="S1909" t="n">
        <v>57.64</v>
      </c>
      <c r="T1909" t="n">
        <v>13232.92</v>
      </c>
      <c r="U1909" t="n">
        <v>0.65</v>
      </c>
      <c r="V1909" t="n">
        <v>0.86</v>
      </c>
      <c r="W1909" t="n">
        <v>6.85</v>
      </c>
      <c r="X1909" t="n">
        <v>0.8100000000000001</v>
      </c>
      <c r="Y1909" t="n">
        <v>1</v>
      </c>
      <c r="Z1909" t="n">
        <v>10</v>
      </c>
    </row>
    <row r="1910">
      <c r="A1910" t="n">
        <v>20</v>
      </c>
      <c r="B1910" t="n">
        <v>50</v>
      </c>
      <c r="C1910" t="inlineStr">
        <is>
          <t xml:space="preserve">CONCLUIDO	</t>
        </is>
      </c>
      <c r="D1910" t="n">
        <v>3.6846</v>
      </c>
      <c r="E1910" t="n">
        <v>27.14</v>
      </c>
      <c r="F1910" t="n">
        <v>24.48</v>
      </c>
      <c r="G1910" t="n">
        <v>52.46</v>
      </c>
      <c r="H1910" t="n">
        <v>0.93</v>
      </c>
      <c r="I1910" t="n">
        <v>28</v>
      </c>
      <c r="J1910" t="n">
        <v>113.79</v>
      </c>
      <c r="K1910" t="n">
        <v>41.65</v>
      </c>
      <c r="L1910" t="n">
        <v>6</v>
      </c>
      <c r="M1910" t="n">
        <v>26</v>
      </c>
      <c r="N1910" t="n">
        <v>16.14</v>
      </c>
      <c r="O1910" t="n">
        <v>14268.39</v>
      </c>
      <c r="P1910" t="n">
        <v>221.41</v>
      </c>
      <c r="Q1910" t="n">
        <v>452.61</v>
      </c>
      <c r="R1910" t="n">
        <v>86.84999999999999</v>
      </c>
      <c r="S1910" t="n">
        <v>57.64</v>
      </c>
      <c r="T1910" t="n">
        <v>12422.96</v>
      </c>
      <c r="U1910" t="n">
        <v>0.66</v>
      </c>
      <c r="V1910" t="n">
        <v>0.87</v>
      </c>
      <c r="W1910" t="n">
        <v>6.84</v>
      </c>
      <c r="X1910" t="n">
        <v>0.76</v>
      </c>
      <c r="Y1910" t="n">
        <v>1</v>
      </c>
      <c r="Z1910" t="n">
        <v>10</v>
      </c>
    </row>
    <row r="1911">
      <c r="A1911" t="n">
        <v>21</v>
      </c>
      <c r="B1911" t="n">
        <v>50</v>
      </c>
      <c r="C1911" t="inlineStr">
        <is>
          <t xml:space="preserve">CONCLUIDO	</t>
        </is>
      </c>
      <c r="D1911" t="n">
        <v>3.6902</v>
      </c>
      <c r="E1911" t="n">
        <v>27.1</v>
      </c>
      <c r="F1911" t="n">
        <v>24.46</v>
      </c>
      <c r="G1911" t="n">
        <v>54.36</v>
      </c>
      <c r="H1911" t="n">
        <v>0.97</v>
      </c>
      <c r="I1911" t="n">
        <v>27</v>
      </c>
      <c r="J1911" t="n">
        <v>114.11</v>
      </c>
      <c r="K1911" t="n">
        <v>41.65</v>
      </c>
      <c r="L1911" t="n">
        <v>6.25</v>
      </c>
      <c r="M1911" t="n">
        <v>25</v>
      </c>
      <c r="N1911" t="n">
        <v>16.21</v>
      </c>
      <c r="O1911" t="n">
        <v>14307.99</v>
      </c>
      <c r="P1911" t="n">
        <v>220.58</v>
      </c>
      <c r="Q1911" t="n">
        <v>452.63</v>
      </c>
      <c r="R1911" t="n">
        <v>86.3</v>
      </c>
      <c r="S1911" t="n">
        <v>57.64</v>
      </c>
      <c r="T1911" t="n">
        <v>12151.15</v>
      </c>
      <c r="U1911" t="n">
        <v>0.67</v>
      </c>
      <c r="V1911" t="n">
        <v>0.87</v>
      </c>
      <c r="W1911" t="n">
        <v>6.84</v>
      </c>
      <c r="X1911" t="n">
        <v>0.74</v>
      </c>
      <c r="Y1911" t="n">
        <v>1</v>
      </c>
      <c r="Z1911" t="n">
        <v>10</v>
      </c>
    </row>
    <row r="1912">
      <c r="A1912" t="n">
        <v>22</v>
      </c>
      <c r="B1912" t="n">
        <v>50</v>
      </c>
      <c r="C1912" t="inlineStr">
        <is>
          <t xml:space="preserve">CONCLUIDO	</t>
        </is>
      </c>
      <c r="D1912" t="n">
        <v>3.6945</v>
      </c>
      <c r="E1912" t="n">
        <v>27.07</v>
      </c>
      <c r="F1912" t="n">
        <v>24.45</v>
      </c>
      <c r="G1912" t="n">
        <v>56.43</v>
      </c>
      <c r="H1912" t="n">
        <v>1</v>
      </c>
      <c r="I1912" t="n">
        <v>26</v>
      </c>
      <c r="J1912" t="n">
        <v>114.44</v>
      </c>
      <c r="K1912" t="n">
        <v>41.65</v>
      </c>
      <c r="L1912" t="n">
        <v>6.5</v>
      </c>
      <c r="M1912" t="n">
        <v>24</v>
      </c>
      <c r="N1912" t="n">
        <v>16.29</v>
      </c>
      <c r="O1912" t="n">
        <v>14347.62</v>
      </c>
      <c r="P1912" t="n">
        <v>219.53</v>
      </c>
      <c r="Q1912" t="n">
        <v>452.64</v>
      </c>
      <c r="R1912" t="n">
        <v>86.28</v>
      </c>
      <c r="S1912" t="n">
        <v>57.64</v>
      </c>
      <c r="T1912" t="n">
        <v>12146.17</v>
      </c>
      <c r="U1912" t="n">
        <v>0.67</v>
      </c>
      <c r="V1912" t="n">
        <v>0.87</v>
      </c>
      <c r="W1912" t="n">
        <v>6.83</v>
      </c>
      <c r="X1912" t="n">
        <v>0.73</v>
      </c>
      <c r="Y1912" t="n">
        <v>1</v>
      </c>
      <c r="Z1912" t="n">
        <v>10</v>
      </c>
    </row>
    <row r="1913">
      <c r="A1913" t="n">
        <v>23</v>
      </c>
      <c r="B1913" t="n">
        <v>50</v>
      </c>
      <c r="C1913" t="inlineStr">
        <is>
          <t xml:space="preserve">CONCLUIDO	</t>
        </is>
      </c>
      <c r="D1913" t="n">
        <v>3.7056</v>
      </c>
      <c r="E1913" t="n">
        <v>26.99</v>
      </c>
      <c r="F1913" t="n">
        <v>24.39</v>
      </c>
      <c r="G1913" t="n">
        <v>58.55</v>
      </c>
      <c r="H1913" t="n">
        <v>1.04</v>
      </c>
      <c r="I1913" t="n">
        <v>25</v>
      </c>
      <c r="J1913" t="n">
        <v>114.76</v>
      </c>
      <c r="K1913" t="n">
        <v>41.65</v>
      </c>
      <c r="L1913" t="n">
        <v>6.75</v>
      </c>
      <c r="M1913" t="n">
        <v>23</v>
      </c>
      <c r="N1913" t="n">
        <v>16.36</v>
      </c>
      <c r="O1913" t="n">
        <v>14387.27</v>
      </c>
      <c r="P1913" t="n">
        <v>218.41</v>
      </c>
      <c r="Q1913" t="n">
        <v>452.66</v>
      </c>
      <c r="R1913" t="n">
        <v>84.03</v>
      </c>
      <c r="S1913" t="n">
        <v>57.64</v>
      </c>
      <c r="T1913" t="n">
        <v>11028.2</v>
      </c>
      <c r="U1913" t="n">
        <v>0.6899999999999999</v>
      </c>
      <c r="V1913" t="n">
        <v>0.87</v>
      </c>
      <c r="W1913" t="n">
        <v>6.83</v>
      </c>
      <c r="X1913" t="n">
        <v>0.67</v>
      </c>
      <c r="Y1913" t="n">
        <v>1</v>
      </c>
      <c r="Z1913" t="n">
        <v>10</v>
      </c>
    </row>
    <row r="1914">
      <c r="A1914" t="n">
        <v>24</v>
      </c>
      <c r="B1914" t="n">
        <v>50</v>
      </c>
      <c r="C1914" t="inlineStr">
        <is>
          <t xml:space="preserve">CONCLUIDO	</t>
        </is>
      </c>
      <c r="D1914" t="n">
        <v>3.7096</v>
      </c>
      <c r="E1914" t="n">
        <v>26.96</v>
      </c>
      <c r="F1914" t="n">
        <v>24.39</v>
      </c>
      <c r="G1914" t="n">
        <v>60.97</v>
      </c>
      <c r="H1914" t="n">
        <v>1.07</v>
      </c>
      <c r="I1914" t="n">
        <v>24</v>
      </c>
      <c r="J1914" t="n">
        <v>115.08</v>
      </c>
      <c r="K1914" t="n">
        <v>41.65</v>
      </c>
      <c r="L1914" t="n">
        <v>7</v>
      </c>
      <c r="M1914" t="n">
        <v>22</v>
      </c>
      <c r="N1914" t="n">
        <v>16.43</v>
      </c>
      <c r="O1914" t="n">
        <v>14426.96</v>
      </c>
      <c r="P1914" t="n">
        <v>217.77</v>
      </c>
      <c r="Q1914" t="n">
        <v>452.61</v>
      </c>
      <c r="R1914" t="n">
        <v>84.13</v>
      </c>
      <c r="S1914" t="n">
        <v>57.64</v>
      </c>
      <c r="T1914" t="n">
        <v>11082.52</v>
      </c>
      <c r="U1914" t="n">
        <v>0.6899999999999999</v>
      </c>
      <c r="V1914" t="n">
        <v>0.87</v>
      </c>
      <c r="W1914" t="n">
        <v>6.83</v>
      </c>
      <c r="X1914" t="n">
        <v>0.66</v>
      </c>
      <c r="Y1914" t="n">
        <v>1</v>
      </c>
      <c r="Z1914" t="n">
        <v>10</v>
      </c>
    </row>
    <row r="1915">
      <c r="A1915" t="n">
        <v>25</v>
      </c>
      <c r="B1915" t="n">
        <v>50</v>
      </c>
      <c r="C1915" t="inlineStr">
        <is>
          <t xml:space="preserve">CONCLUIDO	</t>
        </is>
      </c>
      <c r="D1915" t="n">
        <v>3.7211</v>
      </c>
      <c r="E1915" t="n">
        <v>26.87</v>
      </c>
      <c r="F1915" t="n">
        <v>24.33</v>
      </c>
      <c r="G1915" t="n">
        <v>63.46</v>
      </c>
      <c r="H1915" t="n">
        <v>1.11</v>
      </c>
      <c r="I1915" t="n">
        <v>23</v>
      </c>
      <c r="J1915" t="n">
        <v>115.4</v>
      </c>
      <c r="K1915" t="n">
        <v>41.65</v>
      </c>
      <c r="L1915" t="n">
        <v>7.25</v>
      </c>
      <c r="M1915" t="n">
        <v>21</v>
      </c>
      <c r="N1915" t="n">
        <v>16.5</v>
      </c>
      <c r="O1915" t="n">
        <v>14466.67</v>
      </c>
      <c r="P1915" t="n">
        <v>216.72</v>
      </c>
      <c r="Q1915" t="n">
        <v>452.59</v>
      </c>
      <c r="R1915" t="n">
        <v>81.84999999999999</v>
      </c>
      <c r="S1915" t="n">
        <v>57.64</v>
      </c>
      <c r="T1915" t="n">
        <v>9946.120000000001</v>
      </c>
      <c r="U1915" t="n">
        <v>0.7</v>
      </c>
      <c r="V1915" t="n">
        <v>0.87</v>
      </c>
      <c r="W1915" t="n">
        <v>6.83</v>
      </c>
      <c r="X1915" t="n">
        <v>0.6</v>
      </c>
      <c r="Y1915" t="n">
        <v>1</v>
      </c>
      <c r="Z1915" t="n">
        <v>10</v>
      </c>
    </row>
    <row r="1916">
      <c r="A1916" t="n">
        <v>26</v>
      </c>
      <c r="B1916" t="n">
        <v>50</v>
      </c>
      <c r="C1916" t="inlineStr">
        <is>
          <t xml:space="preserve">CONCLUIDO	</t>
        </is>
      </c>
      <c r="D1916" t="n">
        <v>3.7255</v>
      </c>
      <c r="E1916" t="n">
        <v>26.84</v>
      </c>
      <c r="F1916" t="n">
        <v>24.32</v>
      </c>
      <c r="G1916" t="n">
        <v>66.31999999999999</v>
      </c>
      <c r="H1916" t="n">
        <v>1.14</v>
      </c>
      <c r="I1916" t="n">
        <v>22</v>
      </c>
      <c r="J1916" t="n">
        <v>115.72</v>
      </c>
      <c r="K1916" t="n">
        <v>41.65</v>
      </c>
      <c r="L1916" t="n">
        <v>7.5</v>
      </c>
      <c r="M1916" t="n">
        <v>20</v>
      </c>
      <c r="N1916" t="n">
        <v>16.57</v>
      </c>
      <c r="O1916" t="n">
        <v>14506.4</v>
      </c>
      <c r="P1916" t="n">
        <v>215.85</v>
      </c>
      <c r="Q1916" t="n">
        <v>452.65</v>
      </c>
      <c r="R1916" t="n">
        <v>81.56999999999999</v>
      </c>
      <c r="S1916" t="n">
        <v>57.64</v>
      </c>
      <c r="T1916" t="n">
        <v>9811.4</v>
      </c>
      <c r="U1916" t="n">
        <v>0.71</v>
      </c>
      <c r="V1916" t="n">
        <v>0.87</v>
      </c>
      <c r="W1916" t="n">
        <v>6.83</v>
      </c>
      <c r="X1916" t="n">
        <v>0.59</v>
      </c>
      <c r="Y1916" t="n">
        <v>1</v>
      </c>
      <c r="Z1916" t="n">
        <v>10</v>
      </c>
    </row>
    <row r="1917">
      <c r="A1917" t="n">
        <v>27</v>
      </c>
      <c r="B1917" t="n">
        <v>50</v>
      </c>
      <c r="C1917" t="inlineStr">
        <is>
          <t xml:space="preserve">CONCLUIDO	</t>
        </is>
      </c>
      <c r="D1917" t="n">
        <v>3.7324</v>
      </c>
      <c r="E1917" t="n">
        <v>26.79</v>
      </c>
      <c r="F1917" t="n">
        <v>24.29</v>
      </c>
      <c r="G1917" t="n">
        <v>69.40000000000001</v>
      </c>
      <c r="H1917" t="n">
        <v>1.18</v>
      </c>
      <c r="I1917" t="n">
        <v>21</v>
      </c>
      <c r="J1917" t="n">
        <v>116.05</v>
      </c>
      <c r="K1917" t="n">
        <v>41.65</v>
      </c>
      <c r="L1917" t="n">
        <v>7.75</v>
      </c>
      <c r="M1917" t="n">
        <v>19</v>
      </c>
      <c r="N1917" t="n">
        <v>16.65</v>
      </c>
      <c r="O1917" t="n">
        <v>14546.17</v>
      </c>
      <c r="P1917" t="n">
        <v>215</v>
      </c>
      <c r="Q1917" t="n">
        <v>452.69</v>
      </c>
      <c r="R1917" t="n">
        <v>80.5</v>
      </c>
      <c r="S1917" t="n">
        <v>57.64</v>
      </c>
      <c r="T1917" t="n">
        <v>9281.799999999999</v>
      </c>
      <c r="U1917" t="n">
        <v>0.72</v>
      </c>
      <c r="V1917" t="n">
        <v>0.87</v>
      </c>
      <c r="W1917" t="n">
        <v>6.83</v>
      </c>
      <c r="X1917" t="n">
        <v>0.5600000000000001</v>
      </c>
      <c r="Y1917" t="n">
        <v>1</v>
      </c>
      <c r="Z1917" t="n">
        <v>10</v>
      </c>
    </row>
    <row r="1918">
      <c r="A1918" t="n">
        <v>28</v>
      </c>
      <c r="B1918" t="n">
        <v>50</v>
      </c>
      <c r="C1918" t="inlineStr">
        <is>
          <t xml:space="preserve">CONCLUIDO	</t>
        </is>
      </c>
      <c r="D1918" t="n">
        <v>3.7314</v>
      </c>
      <c r="E1918" t="n">
        <v>26.8</v>
      </c>
      <c r="F1918" t="n">
        <v>24.3</v>
      </c>
      <c r="G1918" t="n">
        <v>69.42</v>
      </c>
      <c r="H1918" t="n">
        <v>1.21</v>
      </c>
      <c r="I1918" t="n">
        <v>21</v>
      </c>
      <c r="J1918" t="n">
        <v>116.37</v>
      </c>
      <c r="K1918" t="n">
        <v>41.65</v>
      </c>
      <c r="L1918" t="n">
        <v>8</v>
      </c>
      <c r="M1918" t="n">
        <v>19</v>
      </c>
      <c r="N1918" t="n">
        <v>16.72</v>
      </c>
      <c r="O1918" t="n">
        <v>14585.96</v>
      </c>
      <c r="P1918" t="n">
        <v>214.14</v>
      </c>
      <c r="Q1918" t="n">
        <v>452.59</v>
      </c>
      <c r="R1918" t="n">
        <v>81.15000000000001</v>
      </c>
      <c r="S1918" t="n">
        <v>57.64</v>
      </c>
      <c r="T1918" t="n">
        <v>9609.950000000001</v>
      </c>
      <c r="U1918" t="n">
        <v>0.71</v>
      </c>
      <c r="V1918" t="n">
        <v>0.87</v>
      </c>
      <c r="W1918" t="n">
        <v>6.82</v>
      </c>
      <c r="X1918" t="n">
        <v>0.57</v>
      </c>
      <c r="Y1918" t="n">
        <v>1</v>
      </c>
      <c r="Z1918" t="n">
        <v>10</v>
      </c>
    </row>
    <row r="1919">
      <c r="A1919" t="n">
        <v>29</v>
      </c>
      <c r="B1919" t="n">
        <v>50</v>
      </c>
      <c r="C1919" t="inlineStr">
        <is>
          <t xml:space="preserve">CONCLUIDO	</t>
        </is>
      </c>
      <c r="D1919" t="n">
        <v>3.7391</v>
      </c>
      <c r="E1919" t="n">
        <v>26.74</v>
      </c>
      <c r="F1919" t="n">
        <v>24.26</v>
      </c>
      <c r="G1919" t="n">
        <v>72.79000000000001</v>
      </c>
      <c r="H1919" t="n">
        <v>1.25</v>
      </c>
      <c r="I1919" t="n">
        <v>20</v>
      </c>
      <c r="J1919" t="n">
        <v>116.69</v>
      </c>
      <c r="K1919" t="n">
        <v>41.65</v>
      </c>
      <c r="L1919" t="n">
        <v>8.25</v>
      </c>
      <c r="M1919" t="n">
        <v>18</v>
      </c>
      <c r="N1919" t="n">
        <v>16.79</v>
      </c>
      <c r="O1919" t="n">
        <v>14625.77</v>
      </c>
      <c r="P1919" t="n">
        <v>213.61</v>
      </c>
      <c r="Q1919" t="n">
        <v>452.58</v>
      </c>
      <c r="R1919" t="n">
        <v>79.93000000000001</v>
      </c>
      <c r="S1919" t="n">
        <v>57.64</v>
      </c>
      <c r="T1919" t="n">
        <v>9004.959999999999</v>
      </c>
      <c r="U1919" t="n">
        <v>0.72</v>
      </c>
      <c r="V1919" t="n">
        <v>0.87</v>
      </c>
      <c r="W1919" t="n">
        <v>6.83</v>
      </c>
      <c r="X1919" t="n">
        <v>0.54</v>
      </c>
      <c r="Y1919" t="n">
        <v>1</v>
      </c>
      <c r="Z1919" t="n">
        <v>10</v>
      </c>
    </row>
    <row r="1920">
      <c r="A1920" t="n">
        <v>30</v>
      </c>
      <c r="B1920" t="n">
        <v>50</v>
      </c>
      <c r="C1920" t="inlineStr">
        <is>
          <t xml:space="preserve">CONCLUIDO	</t>
        </is>
      </c>
      <c r="D1920" t="n">
        <v>3.7441</v>
      </c>
      <c r="E1920" t="n">
        <v>26.71</v>
      </c>
      <c r="F1920" t="n">
        <v>24.25</v>
      </c>
      <c r="G1920" t="n">
        <v>76.58</v>
      </c>
      <c r="H1920" t="n">
        <v>1.28</v>
      </c>
      <c r="I1920" t="n">
        <v>19</v>
      </c>
      <c r="J1920" t="n">
        <v>117.01</v>
      </c>
      <c r="K1920" t="n">
        <v>41.65</v>
      </c>
      <c r="L1920" t="n">
        <v>8.5</v>
      </c>
      <c r="M1920" t="n">
        <v>17</v>
      </c>
      <c r="N1920" t="n">
        <v>16.86</v>
      </c>
      <c r="O1920" t="n">
        <v>14665.62</v>
      </c>
      <c r="P1920" t="n">
        <v>211.95</v>
      </c>
      <c r="Q1920" t="n">
        <v>452.62</v>
      </c>
      <c r="R1920" t="n">
        <v>79.56999999999999</v>
      </c>
      <c r="S1920" t="n">
        <v>57.64</v>
      </c>
      <c r="T1920" t="n">
        <v>8830.059999999999</v>
      </c>
      <c r="U1920" t="n">
        <v>0.72</v>
      </c>
      <c r="V1920" t="n">
        <v>0.87</v>
      </c>
      <c r="W1920" t="n">
        <v>6.82</v>
      </c>
      <c r="X1920" t="n">
        <v>0.52</v>
      </c>
      <c r="Y1920" t="n">
        <v>1</v>
      </c>
      <c r="Z1920" t="n">
        <v>10</v>
      </c>
    </row>
    <row r="1921">
      <c r="A1921" t="n">
        <v>31</v>
      </c>
      <c r="B1921" t="n">
        <v>50</v>
      </c>
      <c r="C1921" t="inlineStr">
        <is>
          <t xml:space="preserve">CONCLUIDO	</t>
        </is>
      </c>
      <c r="D1921" t="n">
        <v>3.7452</v>
      </c>
      <c r="E1921" t="n">
        <v>26.7</v>
      </c>
      <c r="F1921" t="n">
        <v>24.24</v>
      </c>
      <c r="G1921" t="n">
        <v>76.56</v>
      </c>
      <c r="H1921" t="n">
        <v>1.32</v>
      </c>
      <c r="I1921" t="n">
        <v>19</v>
      </c>
      <c r="J1921" t="n">
        <v>117.34</v>
      </c>
      <c r="K1921" t="n">
        <v>41.65</v>
      </c>
      <c r="L1921" t="n">
        <v>8.75</v>
      </c>
      <c r="M1921" t="n">
        <v>17</v>
      </c>
      <c r="N1921" t="n">
        <v>16.94</v>
      </c>
      <c r="O1921" t="n">
        <v>14705.49</v>
      </c>
      <c r="P1921" t="n">
        <v>211.51</v>
      </c>
      <c r="Q1921" t="n">
        <v>452.61</v>
      </c>
      <c r="R1921" t="n">
        <v>79.26000000000001</v>
      </c>
      <c r="S1921" t="n">
        <v>57.64</v>
      </c>
      <c r="T1921" t="n">
        <v>8671.129999999999</v>
      </c>
      <c r="U1921" t="n">
        <v>0.73</v>
      </c>
      <c r="V1921" t="n">
        <v>0.87</v>
      </c>
      <c r="W1921" t="n">
        <v>6.82</v>
      </c>
      <c r="X1921" t="n">
        <v>0.52</v>
      </c>
      <c r="Y1921" t="n">
        <v>1</v>
      </c>
      <c r="Z1921" t="n">
        <v>10</v>
      </c>
    </row>
    <row r="1922">
      <c r="A1922" t="n">
        <v>32</v>
      </c>
      <c r="B1922" t="n">
        <v>50</v>
      </c>
      <c r="C1922" t="inlineStr">
        <is>
          <t xml:space="preserve">CONCLUIDO	</t>
        </is>
      </c>
      <c r="D1922" t="n">
        <v>3.752</v>
      </c>
      <c r="E1922" t="n">
        <v>26.65</v>
      </c>
      <c r="F1922" t="n">
        <v>24.22</v>
      </c>
      <c r="G1922" t="n">
        <v>80.72</v>
      </c>
      <c r="H1922" t="n">
        <v>1.35</v>
      </c>
      <c r="I1922" t="n">
        <v>18</v>
      </c>
      <c r="J1922" t="n">
        <v>117.66</v>
      </c>
      <c r="K1922" t="n">
        <v>41.65</v>
      </c>
      <c r="L1922" t="n">
        <v>9</v>
      </c>
      <c r="M1922" t="n">
        <v>16</v>
      </c>
      <c r="N1922" t="n">
        <v>17.01</v>
      </c>
      <c r="O1922" t="n">
        <v>14745.39</v>
      </c>
      <c r="P1922" t="n">
        <v>211.06</v>
      </c>
      <c r="Q1922" t="n">
        <v>452.59</v>
      </c>
      <c r="R1922" t="n">
        <v>78.23999999999999</v>
      </c>
      <c r="S1922" t="n">
        <v>57.64</v>
      </c>
      <c r="T1922" t="n">
        <v>8168.9</v>
      </c>
      <c r="U1922" t="n">
        <v>0.74</v>
      </c>
      <c r="V1922" t="n">
        <v>0.88</v>
      </c>
      <c r="W1922" t="n">
        <v>6.83</v>
      </c>
      <c r="X1922" t="n">
        <v>0.49</v>
      </c>
      <c r="Y1922" t="n">
        <v>1</v>
      </c>
      <c r="Z1922" t="n">
        <v>10</v>
      </c>
    </row>
    <row r="1923">
      <c r="A1923" t="n">
        <v>33</v>
      </c>
      <c r="B1923" t="n">
        <v>50</v>
      </c>
      <c r="C1923" t="inlineStr">
        <is>
          <t xml:space="preserve">CONCLUIDO	</t>
        </is>
      </c>
      <c r="D1923" t="n">
        <v>3.7541</v>
      </c>
      <c r="E1923" t="n">
        <v>26.64</v>
      </c>
      <c r="F1923" t="n">
        <v>24.2</v>
      </c>
      <c r="G1923" t="n">
        <v>80.67</v>
      </c>
      <c r="H1923" t="n">
        <v>1.38</v>
      </c>
      <c r="I1923" t="n">
        <v>18</v>
      </c>
      <c r="J1923" t="n">
        <v>117.98</v>
      </c>
      <c r="K1923" t="n">
        <v>41.65</v>
      </c>
      <c r="L1923" t="n">
        <v>9.25</v>
      </c>
      <c r="M1923" t="n">
        <v>16</v>
      </c>
      <c r="N1923" t="n">
        <v>17.08</v>
      </c>
      <c r="O1923" t="n">
        <v>14785.31</v>
      </c>
      <c r="P1923" t="n">
        <v>209.69</v>
      </c>
      <c r="Q1923" t="n">
        <v>452.64</v>
      </c>
      <c r="R1923" t="n">
        <v>77.98</v>
      </c>
      <c r="S1923" t="n">
        <v>57.64</v>
      </c>
      <c r="T1923" t="n">
        <v>8038.54</v>
      </c>
      <c r="U1923" t="n">
        <v>0.74</v>
      </c>
      <c r="V1923" t="n">
        <v>0.88</v>
      </c>
      <c r="W1923" t="n">
        <v>6.82</v>
      </c>
      <c r="X1923" t="n">
        <v>0.48</v>
      </c>
      <c r="Y1923" t="n">
        <v>1</v>
      </c>
      <c r="Z1923" t="n">
        <v>10</v>
      </c>
    </row>
    <row r="1924">
      <c r="A1924" t="n">
        <v>34</v>
      </c>
      <c r="B1924" t="n">
        <v>50</v>
      </c>
      <c r="C1924" t="inlineStr">
        <is>
          <t xml:space="preserve">CONCLUIDO	</t>
        </is>
      </c>
      <c r="D1924" t="n">
        <v>3.761</v>
      </c>
      <c r="E1924" t="n">
        <v>26.59</v>
      </c>
      <c r="F1924" t="n">
        <v>24.17</v>
      </c>
      <c r="G1924" t="n">
        <v>85.31999999999999</v>
      </c>
      <c r="H1924" t="n">
        <v>1.42</v>
      </c>
      <c r="I1924" t="n">
        <v>17</v>
      </c>
      <c r="J1924" t="n">
        <v>118.31</v>
      </c>
      <c r="K1924" t="n">
        <v>41.65</v>
      </c>
      <c r="L1924" t="n">
        <v>9.5</v>
      </c>
      <c r="M1924" t="n">
        <v>15</v>
      </c>
      <c r="N1924" t="n">
        <v>17.16</v>
      </c>
      <c r="O1924" t="n">
        <v>14825.26</v>
      </c>
      <c r="P1924" t="n">
        <v>208.86</v>
      </c>
      <c r="Q1924" t="n">
        <v>452.58</v>
      </c>
      <c r="R1924" t="n">
        <v>77.03</v>
      </c>
      <c r="S1924" t="n">
        <v>57.64</v>
      </c>
      <c r="T1924" t="n">
        <v>7567.82</v>
      </c>
      <c r="U1924" t="n">
        <v>0.75</v>
      </c>
      <c r="V1924" t="n">
        <v>0.88</v>
      </c>
      <c r="W1924" t="n">
        <v>6.82</v>
      </c>
      <c r="X1924" t="n">
        <v>0.45</v>
      </c>
      <c r="Y1924" t="n">
        <v>1</v>
      </c>
      <c r="Z1924" t="n">
        <v>10</v>
      </c>
    </row>
    <row r="1925">
      <c r="A1925" t="n">
        <v>35</v>
      </c>
      <c r="B1925" t="n">
        <v>50</v>
      </c>
      <c r="C1925" t="inlineStr">
        <is>
          <t xml:space="preserve">CONCLUIDO	</t>
        </is>
      </c>
      <c r="D1925" t="n">
        <v>3.7591</v>
      </c>
      <c r="E1925" t="n">
        <v>26.6</v>
      </c>
      <c r="F1925" t="n">
        <v>24.19</v>
      </c>
      <c r="G1925" t="n">
        <v>85.37</v>
      </c>
      <c r="H1925" t="n">
        <v>1.45</v>
      </c>
      <c r="I1925" t="n">
        <v>17</v>
      </c>
      <c r="J1925" t="n">
        <v>118.63</v>
      </c>
      <c r="K1925" t="n">
        <v>41.65</v>
      </c>
      <c r="L1925" t="n">
        <v>9.75</v>
      </c>
      <c r="M1925" t="n">
        <v>15</v>
      </c>
      <c r="N1925" t="n">
        <v>17.23</v>
      </c>
      <c r="O1925" t="n">
        <v>14865.24</v>
      </c>
      <c r="P1925" t="n">
        <v>208.42</v>
      </c>
      <c r="Q1925" t="n">
        <v>452.59</v>
      </c>
      <c r="R1925" t="n">
        <v>77.64</v>
      </c>
      <c r="S1925" t="n">
        <v>57.64</v>
      </c>
      <c r="T1925" t="n">
        <v>7871.84</v>
      </c>
      <c r="U1925" t="n">
        <v>0.74</v>
      </c>
      <c r="V1925" t="n">
        <v>0.88</v>
      </c>
      <c r="W1925" t="n">
        <v>6.82</v>
      </c>
      <c r="X1925" t="n">
        <v>0.46</v>
      </c>
      <c r="Y1925" t="n">
        <v>1</v>
      </c>
      <c r="Z1925" t="n">
        <v>10</v>
      </c>
    </row>
    <row r="1926">
      <c r="A1926" t="n">
        <v>36</v>
      </c>
      <c r="B1926" t="n">
        <v>50</v>
      </c>
      <c r="C1926" t="inlineStr">
        <is>
          <t xml:space="preserve">CONCLUIDO	</t>
        </is>
      </c>
      <c r="D1926" t="n">
        <v>3.7672</v>
      </c>
      <c r="E1926" t="n">
        <v>26.54</v>
      </c>
      <c r="F1926" t="n">
        <v>24.15</v>
      </c>
      <c r="G1926" t="n">
        <v>90.56999999999999</v>
      </c>
      <c r="H1926" t="n">
        <v>1.48</v>
      </c>
      <c r="I1926" t="n">
        <v>16</v>
      </c>
      <c r="J1926" t="n">
        <v>118.96</v>
      </c>
      <c r="K1926" t="n">
        <v>41.65</v>
      </c>
      <c r="L1926" t="n">
        <v>10</v>
      </c>
      <c r="M1926" t="n">
        <v>14</v>
      </c>
      <c r="N1926" t="n">
        <v>17.31</v>
      </c>
      <c r="O1926" t="n">
        <v>14905.25</v>
      </c>
      <c r="P1926" t="n">
        <v>207.34</v>
      </c>
      <c r="Q1926" t="n">
        <v>452.59</v>
      </c>
      <c r="R1926" t="n">
        <v>76.19</v>
      </c>
      <c r="S1926" t="n">
        <v>57.64</v>
      </c>
      <c r="T1926" t="n">
        <v>7152.86</v>
      </c>
      <c r="U1926" t="n">
        <v>0.76</v>
      </c>
      <c r="V1926" t="n">
        <v>0.88</v>
      </c>
      <c r="W1926" t="n">
        <v>6.82</v>
      </c>
      <c r="X1926" t="n">
        <v>0.43</v>
      </c>
      <c r="Y1926" t="n">
        <v>1</v>
      </c>
      <c r="Z1926" t="n">
        <v>10</v>
      </c>
    </row>
    <row r="1927">
      <c r="A1927" t="n">
        <v>37</v>
      </c>
      <c r="B1927" t="n">
        <v>50</v>
      </c>
      <c r="C1927" t="inlineStr">
        <is>
          <t xml:space="preserve">CONCLUIDO	</t>
        </is>
      </c>
      <c r="D1927" t="n">
        <v>3.7668</v>
      </c>
      <c r="E1927" t="n">
        <v>26.55</v>
      </c>
      <c r="F1927" t="n">
        <v>24.16</v>
      </c>
      <c r="G1927" t="n">
        <v>90.58</v>
      </c>
      <c r="H1927" t="n">
        <v>1.52</v>
      </c>
      <c r="I1927" t="n">
        <v>16</v>
      </c>
      <c r="J1927" t="n">
        <v>119.28</v>
      </c>
      <c r="K1927" t="n">
        <v>41.65</v>
      </c>
      <c r="L1927" t="n">
        <v>10.25</v>
      </c>
      <c r="M1927" t="n">
        <v>14</v>
      </c>
      <c r="N1927" t="n">
        <v>17.38</v>
      </c>
      <c r="O1927" t="n">
        <v>14945.29</v>
      </c>
      <c r="P1927" t="n">
        <v>206.74</v>
      </c>
      <c r="Q1927" t="n">
        <v>452.59</v>
      </c>
      <c r="R1927" t="n">
        <v>76.34999999999999</v>
      </c>
      <c r="S1927" t="n">
        <v>57.64</v>
      </c>
      <c r="T1927" t="n">
        <v>7233.72</v>
      </c>
      <c r="U1927" t="n">
        <v>0.75</v>
      </c>
      <c r="V1927" t="n">
        <v>0.88</v>
      </c>
      <c r="W1927" t="n">
        <v>6.82</v>
      </c>
      <c r="X1927" t="n">
        <v>0.43</v>
      </c>
      <c r="Y1927" t="n">
        <v>1</v>
      </c>
      <c r="Z1927" t="n">
        <v>10</v>
      </c>
    </row>
    <row r="1928">
      <c r="A1928" t="n">
        <v>38</v>
      </c>
      <c r="B1928" t="n">
        <v>50</v>
      </c>
      <c r="C1928" t="inlineStr">
        <is>
          <t xml:space="preserve">CONCLUIDO	</t>
        </is>
      </c>
      <c r="D1928" t="n">
        <v>3.7727</v>
      </c>
      <c r="E1928" t="n">
        <v>26.51</v>
      </c>
      <c r="F1928" t="n">
        <v>24.14</v>
      </c>
      <c r="G1928" t="n">
        <v>96.55</v>
      </c>
      <c r="H1928" t="n">
        <v>1.55</v>
      </c>
      <c r="I1928" t="n">
        <v>15</v>
      </c>
      <c r="J1928" t="n">
        <v>119.61</v>
      </c>
      <c r="K1928" t="n">
        <v>41.65</v>
      </c>
      <c r="L1928" t="n">
        <v>10.5</v>
      </c>
      <c r="M1928" t="n">
        <v>13</v>
      </c>
      <c r="N1928" t="n">
        <v>17.46</v>
      </c>
      <c r="O1928" t="n">
        <v>14985.35</v>
      </c>
      <c r="P1928" t="n">
        <v>205.44</v>
      </c>
      <c r="Q1928" t="n">
        <v>452.61</v>
      </c>
      <c r="R1928" t="n">
        <v>75.92</v>
      </c>
      <c r="S1928" t="n">
        <v>57.64</v>
      </c>
      <c r="T1928" t="n">
        <v>7022.16</v>
      </c>
      <c r="U1928" t="n">
        <v>0.76</v>
      </c>
      <c r="V1928" t="n">
        <v>0.88</v>
      </c>
      <c r="W1928" t="n">
        <v>6.82</v>
      </c>
      <c r="X1928" t="n">
        <v>0.41</v>
      </c>
      <c r="Y1928" t="n">
        <v>1</v>
      </c>
      <c r="Z1928" t="n">
        <v>10</v>
      </c>
    </row>
    <row r="1929">
      <c r="A1929" t="n">
        <v>39</v>
      </c>
      <c r="B1929" t="n">
        <v>50</v>
      </c>
      <c r="C1929" t="inlineStr">
        <is>
          <t xml:space="preserve">CONCLUIDO	</t>
        </is>
      </c>
      <c r="D1929" t="n">
        <v>3.7736</v>
      </c>
      <c r="E1929" t="n">
        <v>26.5</v>
      </c>
      <c r="F1929" t="n">
        <v>24.13</v>
      </c>
      <c r="G1929" t="n">
        <v>96.52</v>
      </c>
      <c r="H1929" t="n">
        <v>1.58</v>
      </c>
      <c r="I1929" t="n">
        <v>15</v>
      </c>
      <c r="J1929" t="n">
        <v>119.93</v>
      </c>
      <c r="K1929" t="n">
        <v>41.65</v>
      </c>
      <c r="L1929" t="n">
        <v>10.75</v>
      </c>
      <c r="M1929" t="n">
        <v>13</v>
      </c>
      <c r="N1929" t="n">
        <v>17.53</v>
      </c>
      <c r="O1929" t="n">
        <v>15025.44</v>
      </c>
      <c r="P1929" t="n">
        <v>204.78</v>
      </c>
      <c r="Q1929" t="n">
        <v>452.62</v>
      </c>
      <c r="R1929" t="n">
        <v>75.69</v>
      </c>
      <c r="S1929" t="n">
        <v>57.64</v>
      </c>
      <c r="T1929" t="n">
        <v>6908.65</v>
      </c>
      <c r="U1929" t="n">
        <v>0.76</v>
      </c>
      <c r="V1929" t="n">
        <v>0.88</v>
      </c>
      <c r="W1929" t="n">
        <v>6.82</v>
      </c>
      <c r="X1929" t="n">
        <v>0.41</v>
      </c>
      <c r="Y1929" t="n">
        <v>1</v>
      </c>
      <c r="Z1929" t="n">
        <v>10</v>
      </c>
    </row>
    <row r="1930">
      <c r="A1930" t="n">
        <v>40</v>
      </c>
      <c r="B1930" t="n">
        <v>50</v>
      </c>
      <c r="C1930" t="inlineStr">
        <is>
          <t xml:space="preserve">CONCLUIDO	</t>
        </is>
      </c>
      <c r="D1930" t="n">
        <v>3.7762</v>
      </c>
      <c r="E1930" t="n">
        <v>26.48</v>
      </c>
      <c r="F1930" t="n">
        <v>24.11</v>
      </c>
      <c r="G1930" t="n">
        <v>96.45</v>
      </c>
      <c r="H1930" t="n">
        <v>1.61</v>
      </c>
      <c r="I1930" t="n">
        <v>15</v>
      </c>
      <c r="J1930" t="n">
        <v>120.26</v>
      </c>
      <c r="K1930" t="n">
        <v>41.65</v>
      </c>
      <c r="L1930" t="n">
        <v>11</v>
      </c>
      <c r="M1930" t="n">
        <v>13</v>
      </c>
      <c r="N1930" t="n">
        <v>17.61</v>
      </c>
      <c r="O1930" t="n">
        <v>15065.56</v>
      </c>
      <c r="P1930" t="n">
        <v>203.61</v>
      </c>
      <c r="Q1930" t="n">
        <v>452.56</v>
      </c>
      <c r="R1930" t="n">
        <v>74.95</v>
      </c>
      <c r="S1930" t="n">
        <v>57.64</v>
      </c>
      <c r="T1930" t="n">
        <v>6538.69</v>
      </c>
      <c r="U1930" t="n">
        <v>0.77</v>
      </c>
      <c r="V1930" t="n">
        <v>0.88</v>
      </c>
      <c r="W1930" t="n">
        <v>6.82</v>
      </c>
      <c r="X1930" t="n">
        <v>0.39</v>
      </c>
      <c r="Y1930" t="n">
        <v>1</v>
      </c>
      <c r="Z1930" t="n">
        <v>10</v>
      </c>
    </row>
    <row r="1931">
      <c r="A1931" t="n">
        <v>41</v>
      </c>
      <c r="B1931" t="n">
        <v>50</v>
      </c>
      <c r="C1931" t="inlineStr">
        <is>
          <t xml:space="preserve">CONCLUIDO	</t>
        </is>
      </c>
      <c r="D1931" t="n">
        <v>3.7793</v>
      </c>
      <c r="E1931" t="n">
        <v>26.46</v>
      </c>
      <c r="F1931" t="n">
        <v>24.11</v>
      </c>
      <c r="G1931" t="n">
        <v>103.34</v>
      </c>
      <c r="H1931" t="n">
        <v>1.65</v>
      </c>
      <c r="I1931" t="n">
        <v>14</v>
      </c>
      <c r="J1931" t="n">
        <v>120.58</v>
      </c>
      <c r="K1931" t="n">
        <v>41.65</v>
      </c>
      <c r="L1931" t="n">
        <v>11.25</v>
      </c>
      <c r="M1931" t="n">
        <v>12</v>
      </c>
      <c r="N1931" t="n">
        <v>17.68</v>
      </c>
      <c r="O1931" t="n">
        <v>15105.7</v>
      </c>
      <c r="P1931" t="n">
        <v>203.35</v>
      </c>
      <c r="Q1931" t="n">
        <v>452.6</v>
      </c>
      <c r="R1931" t="n">
        <v>74.97</v>
      </c>
      <c r="S1931" t="n">
        <v>57.64</v>
      </c>
      <c r="T1931" t="n">
        <v>6554.18</v>
      </c>
      <c r="U1931" t="n">
        <v>0.77</v>
      </c>
      <c r="V1931" t="n">
        <v>0.88</v>
      </c>
      <c r="W1931" t="n">
        <v>6.82</v>
      </c>
      <c r="X1931" t="n">
        <v>0.39</v>
      </c>
      <c r="Y1931" t="n">
        <v>1</v>
      </c>
      <c r="Z1931" t="n">
        <v>10</v>
      </c>
    </row>
    <row r="1932">
      <c r="A1932" t="n">
        <v>42</v>
      </c>
      <c r="B1932" t="n">
        <v>50</v>
      </c>
      <c r="C1932" t="inlineStr">
        <is>
          <t xml:space="preserve">CONCLUIDO	</t>
        </is>
      </c>
      <c r="D1932" t="n">
        <v>3.7819</v>
      </c>
      <c r="E1932" t="n">
        <v>26.44</v>
      </c>
      <c r="F1932" t="n">
        <v>24.09</v>
      </c>
      <c r="G1932" t="n">
        <v>103.26</v>
      </c>
      <c r="H1932" t="n">
        <v>1.68</v>
      </c>
      <c r="I1932" t="n">
        <v>14</v>
      </c>
      <c r="J1932" t="n">
        <v>120.91</v>
      </c>
      <c r="K1932" t="n">
        <v>41.65</v>
      </c>
      <c r="L1932" t="n">
        <v>11.5</v>
      </c>
      <c r="M1932" t="n">
        <v>12</v>
      </c>
      <c r="N1932" t="n">
        <v>17.76</v>
      </c>
      <c r="O1932" t="n">
        <v>15145.88</v>
      </c>
      <c r="P1932" t="n">
        <v>202.79</v>
      </c>
      <c r="Q1932" t="n">
        <v>452.58</v>
      </c>
      <c r="R1932" t="n">
        <v>74.3</v>
      </c>
      <c r="S1932" t="n">
        <v>57.64</v>
      </c>
      <c r="T1932" t="n">
        <v>6219.87</v>
      </c>
      <c r="U1932" t="n">
        <v>0.78</v>
      </c>
      <c r="V1932" t="n">
        <v>0.88</v>
      </c>
      <c r="W1932" t="n">
        <v>6.82</v>
      </c>
      <c r="X1932" t="n">
        <v>0.37</v>
      </c>
      <c r="Y1932" t="n">
        <v>1</v>
      </c>
      <c r="Z1932" t="n">
        <v>10</v>
      </c>
    </row>
    <row r="1933">
      <c r="A1933" t="n">
        <v>43</v>
      </c>
      <c r="B1933" t="n">
        <v>50</v>
      </c>
      <c r="C1933" t="inlineStr">
        <is>
          <t xml:space="preserve">CONCLUIDO	</t>
        </is>
      </c>
      <c r="D1933" t="n">
        <v>3.7809</v>
      </c>
      <c r="E1933" t="n">
        <v>26.45</v>
      </c>
      <c r="F1933" t="n">
        <v>24.1</v>
      </c>
      <c r="G1933" t="n">
        <v>103.29</v>
      </c>
      <c r="H1933" t="n">
        <v>1.71</v>
      </c>
      <c r="I1933" t="n">
        <v>14</v>
      </c>
      <c r="J1933" t="n">
        <v>121.23</v>
      </c>
      <c r="K1933" t="n">
        <v>41.65</v>
      </c>
      <c r="L1933" t="n">
        <v>11.75</v>
      </c>
      <c r="M1933" t="n">
        <v>12</v>
      </c>
      <c r="N1933" t="n">
        <v>17.83</v>
      </c>
      <c r="O1933" t="n">
        <v>15186.08</v>
      </c>
      <c r="P1933" t="n">
        <v>200.81</v>
      </c>
      <c r="Q1933" t="n">
        <v>452.59</v>
      </c>
      <c r="R1933" t="n">
        <v>74.55</v>
      </c>
      <c r="S1933" t="n">
        <v>57.64</v>
      </c>
      <c r="T1933" t="n">
        <v>6340.69</v>
      </c>
      <c r="U1933" t="n">
        <v>0.77</v>
      </c>
      <c r="V1933" t="n">
        <v>0.88</v>
      </c>
      <c r="W1933" t="n">
        <v>6.82</v>
      </c>
      <c r="X1933" t="n">
        <v>0.38</v>
      </c>
      <c r="Y1933" t="n">
        <v>1</v>
      </c>
      <c r="Z1933" t="n">
        <v>10</v>
      </c>
    </row>
    <row r="1934">
      <c r="A1934" t="n">
        <v>44</v>
      </c>
      <c r="B1934" t="n">
        <v>50</v>
      </c>
      <c r="C1934" t="inlineStr">
        <is>
          <t xml:space="preserve">CONCLUIDO	</t>
        </is>
      </c>
      <c r="D1934" t="n">
        <v>3.787</v>
      </c>
      <c r="E1934" t="n">
        <v>26.41</v>
      </c>
      <c r="F1934" t="n">
        <v>24.08</v>
      </c>
      <c r="G1934" t="n">
        <v>111.14</v>
      </c>
      <c r="H1934" t="n">
        <v>1.74</v>
      </c>
      <c r="I1934" t="n">
        <v>13</v>
      </c>
      <c r="J1934" t="n">
        <v>121.56</v>
      </c>
      <c r="K1934" t="n">
        <v>41.65</v>
      </c>
      <c r="L1934" t="n">
        <v>12</v>
      </c>
      <c r="M1934" t="n">
        <v>11</v>
      </c>
      <c r="N1934" t="n">
        <v>17.91</v>
      </c>
      <c r="O1934" t="n">
        <v>15226.31</v>
      </c>
      <c r="P1934" t="n">
        <v>200</v>
      </c>
      <c r="Q1934" t="n">
        <v>452.58</v>
      </c>
      <c r="R1934" t="n">
        <v>74.02</v>
      </c>
      <c r="S1934" t="n">
        <v>57.64</v>
      </c>
      <c r="T1934" t="n">
        <v>6082.67</v>
      </c>
      <c r="U1934" t="n">
        <v>0.78</v>
      </c>
      <c r="V1934" t="n">
        <v>0.88</v>
      </c>
      <c r="W1934" t="n">
        <v>6.82</v>
      </c>
      <c r="X1934" t="n">
        <v>0.36</v>
      </c>
      <c r="Y1934" t="n">
        <v>1</v>
      </c>
      <c r="Z1934" t="n">
        <v>10</v>
      </c>
    </row>
    <row r="1935">
      <c r="A1935" t="n">
        <v>45</v>
      </c>
      <c r="B1935" t="n">
        <v>50</v>
      </c>
      <c r="C1935" t="inlineStr">
        <is>
          <t xml:space="preserve">CONCLUIDO	</t>
        </is>
      </c>
      <c r="D1935" t="n">
        <v>3.7873</v>
      </c>
      <c r="E1935" t="n">
        <v>26.4</v>
      </c>
      <c r="F1935" t="n">
        <v>24.08</v>
      </c>
      <c r="G1935" t="n">
        <v>111.13</v>
      </c>
      <c r="H1935" t="n">
        <v>1.77</v>
      </c>
      <c r="I1935" t="n">
        <v>13</v>
      </c>
      <c r="J1935" t="n">
        <v>121.89</v>
      </c>
      <c r="K1935" t="n">
        <v>41.65</v>
      </c>
      <c r="L1935" t="n">
        <v>12.25</v>
      </c>
      <c r="M1935" t="n">
        <v>11</v>
      </c>
      <c r="N1935" t="n">
        <v>17.99</v>
      </c>
      <c r="O1935" t="n">
        <v>15266.56</v>
      </c>
      <c r="P1935" t="n">
        <v>200.96</v>
      </c>
      <c r="Q1935" t="n">
        <v>452.57</v>
      </c>
      <c r="R1935" t="n">
        <v>73.81999999999999</v>
      </c>
      <c r="S1935" t="n">
        <v>57.64</v>
      </c>
      <c r="T1935" t="n">
        <v>5982.57</v>
      </c>
      <c r="U1935" t="n">
        <v>0.78</v>
      </c>
      <c r="V1935" t="n">
        <v>0.88</v>
      </c>
      <c r="W1935" t="n">
        <v>6.82</v>
      </c>
      <c r="X1935" t="n">
        <v>0.35</v>
      </c>
      <c r="Y1935" t="n">
        <v>1</v>
      </c>
      <c r="Z1935" t="n">
        <v>10</v>
      </c>
    </row>
    <row r="1936">
      <c r="A1936" t="n">
        <v>46</v>
      </c>
      <c r="B1936" t="n">
        <v>50</v>
      </c>
      <c r="C1936" t="inlineStr">
        <is>
          <t xml:space="preserve">CONCLUIDO	</t>
        </is>
      </c>
      <c r="D1936" t="n">
        <v>3.7891</v>
      </c>
      <c r="E1936" t="n">
        <v>26.39</v>
      </c>
      <c r="F1936" t="n">
        <v>24.07</v>
      </c>
      <c r="G1936" t="n">
        <v>111.08</v>
      </c>
      <c r="H1936" t="n">
        <v>1.81</v>
      </c>
      <c r="I1936" t="n">
        <v>13</v>
      </c>
      <c r="J1936" t="n">
        <v>122.21</v>
      </c>
      <c r="K1936" t="n">
        <v>41.65</v>
      </c>
      <c r="L1936" t="n">
        <v>12.5</v>
      </c>
      <c r="M1936" t="n">
        <v>11</v>
      </c>
      <c r="N1936" t="n">
        <v>18.06</v>
      </c>
      <c r="O1936" t="n">
        <v>15306.85</v>
      </c>
      <c r="P1936" t="n">
        <v>199.95</v>
      </c>
      <c r="Q1936" t="n">
        <v>452.6</v>
      </c>
      <c r="R1936" t="n">
        <v>73.48</v>
      </c>
      <c r="S1936" t="n">
        <v>57.64</v>
      </c>
      <c r="T1936" t="n">
        <v>5814.97</v>
      </c>
      <c r="U1936" t="n">
        <v>0.78</v>
      </c>
      <c r="V1936" t="n">
        <v>0.88</v>
      </c>
      <c r="W1936" t="n">
        <v>6.82</v>
      </c>
      <c r="X1936" t="n">
        <v>0.34</v>
      </c>
      <c r="Y1936" t="n">
        <v>1</v>
      </c>
      <c r="Z1936" t="n">
        <v>10</v>
      </c>
    </row>
    <row r="1937">
      <c r="A1937" t="n">
        <v>47</v>
      </c>
      <c r="B1937" t="n">
        <v>50</v>
      </c>
      <c r="C1937" t="inlineStr">
        <is>
          <t xml:space="preserve">CONCLUIDO	</t>
        </is>
      </c>
      <c r="D1937" t="n">
        <v>3.79</v>
      </c>
      <c r="E1937" t="n">
        <v>26.39</v>
      </c>
      <c r="F1937" t="n">
        <v>24.06</v>
      </c>
      <c r="G1937" t="n">
        <v>111.05</v>
      </c>
      <c r="H1937" t="n">
        <v>1.84</v>
      </c>
      <c r="I1937" t="n">
        <v>13</v>
      </c>
      <c r="J1937" t="n">
        <v>122.54</v>
      </c>
      <c r="K1937" t="n">
        <v>41.65</v>
      </c>
      <c r="L1937" t="n">
        <v>12.75</v>
      </c>
      <c r="M1937" t="n">
        <v>11</v>
      </c>
      <c r="N1937" t="n">
        <v>18.14</v>
      </c>
      <c r="O1937" t="n">
        <v>15347.16</v>
      </c>
      <c r="P1937" t="n">
        <v>197.36</v>
      </c>
      <c r="Q1937" t="n">
        <v>452.61</v>
      </c>
      <c r="R1937" t="n">
        <v>73.38</v>
      </c>
      <c r="S1937" t="n">
        <v>57.64</v>
      </c>
      <c r="T1937" t="n">
        <v>5764.03</v>
      </c>
      <c r="U1937" t="n">
        <v>0.79</v>
      </c>
      <c r="V1937" t="n">
        <v>0.88</v>
      </c>
      <c r="W1937" t="n">
        <v>6.81</v>
      </c>
      <c r="X1937" t="n">
        <v>0.34</v>
      </c>
      <c r="Y1937" t="n">
        <v>1</v>
      </c>
      <c r="Z1937" t="n">
        <v>10</v>
      </c>
    </row>
    <row r="1938">
      <c r="A1938" t="n">
        <v>48</v>
      </c>
      <c r="B1938" t="n">
        <v>50</v>
      </c>
      <c r="C1938" t="inlineStr">
        <is>
          <t xml:space="preserve">CONCLUIDO	</t>
        </is>
      </c>
      <c r="D1938" t="n">
        <v>3.798</v>
      </c>
      <c r="E1938" t="n">
        <v>26.33</v>
      </c>
      <c r="F1938" t="n">
        <v>24.03</v>
      </c>
      <c r="G1938" t="n">
        <v>120.13</v>
      </c>
      <c r="H1938" t="n">
        <v>1.87</v>
      </c>
      <c r="I1938" t="n">
        <v>12</v>
      </c>
      <c r="J1938" t="n">
        <v>122.87</v>
      </c>
      <c r="K1938" t="n">
        <v>41.65</v>
      </c>
      <c r="L1938" t="n">
        <v>13</v>
      </c>
      <c r="M1938" t="n">
        <v>10</v>
      </c>
      <c r="N1938" t="n">
        <v>18.22</v>
      </c>
      <c r="O1938" t="n">
        <v>15387.5</v>
      </c>
      <c r="P1938" t="n">
        <v>196.71</v>
      </c>
      <c r="Q1938" t="n">
        <v>452.6</v>
      </c>
      <c r="R1938" t="n">
        <v>72.18000000000001</v>
      </c>
      <c r="S1938" t="n">
        <v>57.64</v>
      </c>
      <c r="T1938" t="n">
        <v>5166.62</v>
      </c>
      <c r="U1938" t="n">
        <v>0.8</v>
      </c>
      <c r="V1938" t="n">
        <v>0.88</v>
      </c>
      <c r="W1938" t="n">
        <v>6.81</v>
      </c>
      <c r="X1938" t="n">
        <v>0.3</v>
      </c>
      <c r="Y1938" t="n">
        <v>1</v>
      </c>
      <c r="Z1938" t="n">
        <v>10</v>
      </c>
    </row>
    <row r="1939">
      <c r="A1939" t="n">
        <v>49</v>
      </c>
      <c r="B1939" t="n">
        <v>50</v>
      </c>
      <c r="C1939" t="inlineStr">
        <is>
          <t xml:space="preserve">CONCLUIDO	</t>
        </is>
      </c>
      <c r="D1939" t="n">
        <v>3.797</v>
      </c>
      <c r="E1939" t="n">
        <v>26.34</v>
      </c>
      <c r="F1939" t="n">
        <v>24.03</v>
      </c>
      <c r="G1939" t="n">
        <v>120.17</v>
      </c>
      <c r="H1939" t="n">
        <v>1.9</v>
      </c>
      <c r="I1939" t="n">
        <v>12</v>
      </c>
      <c r="J1939" t="n">
        <v>123.19</v>
      </c>
      <c r="K1939" t="n">
        <v>41.65</v>
      </c>
      <c r="L1939" t="n">
        <v>13.25</v>
      </c>
      <c r="M1939" t="n">
        <v>10</v>
      </c>
      <c r="N1939" t="n">
        <v>18.29</v>
      </c>
      <c r="O1939" t="n">
        <v>15427.87</v>
      </c>
      <c r="P1939" t="n">
        <v>196.88</v>
      </c>
      <c r="Q1939" t="n">
        <v>452.59</v>
      </c>
      <c r="R1939" t="n">
        <v>72.47</v>
      </c>
      <c r="S1939" t="n">
        <v>57.64</v>
      </c>
      <c r="T1939" t="n">
        <v>5312.29</v>
      </c>
      <c r="U1939" t="n">
        <v>0.8</v>
      </c>
      <c r="V1939" t="n">
        <v>0.88</v>
      </c>
      <c r="W1939" t="n">
        <v>6.81</v>
      </c>
      <c r="X1939" t="n">
        <v>0.31</v>
      </c>
      <c r="Y1939" t="n">
        <v>1</v>
      </c>
      <c r="Z1939" t="n">
        <v>10</v>
      </c>
    </row>
    <row r="1940">
      <c r="A1940" t="n">
        <v>50</v>
      </c>
      <c r="B1940" t="n">
        <v>50</v>
      </c>
      <c r="C1940" t="inlineStr">
        <is>
          <t xml:space="preserve">CONCLUIDO	</t>
        </is>
      </c>
      <c r="D1940" t="n">
        <v>3.796</v>
      </c>
      <c r="E1940" t="n">
        <v>26.34</v>
      </c>
      <c r="F1940" t="n">
        <v>24.04</v>
      </c>
      <c r="G1940" t="n">
        <v>120.2</v>
      </c>
      <c r="H1940" t="n">
        <v>1.93</v>
      </c>
      <c r="I1940" t="n">
        <v>12</v>
      </c>
      <c r="J1940" t="n">
        <v>123.52</v>
      </c>
      <c r="K1940" t="n">
        <v>41.65</v>
      </c>
      <c r="L1940" t="n">
        <v>13.5</v>
      </c>
      <c r="M1940" t="n">
        <v>10</v>
      </c>
      <c r="N1940" t="n">
        <v>18.37</v>
      </c>
      <c r="O1940" t="n">
        <v>15468.27</v>
      </c>
      <c r="P1940" t="n">
        <v>196.46</v>
      </c>
      <c r="Q1940" t="n">
        <v>452.57</v>
      </c>
      <c r="R1940" t="n">
        <v>72.59999999999999</v>
      </c>
      <c r="S1940" t="n">
        <v>57.64</v>
      </c>
      <c r="T1940" t="n">
        <v>5379.08</v>
      </c>
      <c r="U1940" t="n">
        <v>0.79</v>
      </c>
      <c r="V1940" t="n">
        <v>0.88</v>
      </c>
      <c r="W1940" t="n">
        <v>6.82</v>
      </c>
      <c r="X1940" t="n">
        <v>0.32</v>
      </c>
      <c r="Y1940" t="n">
        <v>1</v>
      </c>
      <c r="Z1940" t="n">
        <v>10</v>
      </c>
    </row>
    <row r="1941">
      <c r="A1941" t="n">
        <v>51</v>
      </c>
      <c r="B1941" t="n">
        <v>50</v>
      </c>
      <c r="C1941" t="inlineStr">
        <is>
          <t xml:space="preserve">CONCLUIDO	</t>
        </is>
      </c>
      <c r="D1941" t="n">
        <v>3.7951</v>
      </c>
      <c r="E1941" t="n">
        <v>26.35</v>
      </c>
      <c r="F1941" t="n">
        <v>24.05</v>
      </c>
      <c r="G1941" t="n">
        <v>120.23</v>
      </c>
      <c r="H1941" t="n">
        <v>1.96</v>
      </c>
      <c r="I1941" t="n">
        <v>12</v>
      </c>
      <c r="J1941" t="n">
        <v>123.85</v>
      </c>
      <c r="K1941" t="n">
        <v>41.65</v>
      </c>
      <c r="L1941" t="n">
        <v>13.75</v>
      </c>
      <c r="M1941" t="n">
        <v>10</v>
      </c>
      <c r="N1941" t="n">
        <v>18.45</v>
      </c>
      <c r="O1941" t="n">
        <v>15508.69</v>
      </c>
      <c r="P1941" t="n">
        <v>194.08</v>
      </c>
      <c r="Q1941" t="n">
        <v>452.59</v>
      </c>
      <c r="R1941" t="n">
        <v>72.7</v>
      </c>
      <c r="S1941" t="n">
        <v>57.64</v>
      </c>
      <c r="T1941" t="n">
        <v>5427.07</v>
      </c>
      <c r="U1941" t="n">
        <v>0.79</v>
      </c>
      <c r="V1941" t="n">
        <v>0.88</v>
      </c>
      <c r="W1941" t="n">
        <v>6.82</v>
      </c>
      <c r="X1941" t="n">
        <v>0.32</v>
      </c>
      <c r="Y1941" t="n">
        <v>1</v>
      </c>
      <c r="Z1941" t="n">
        <v>10</v>
      </c>
    </row>
    <row r="1942">
      <c r="A1942" t="n">
        <v>52</v>
      </c>
      <c r="B1942" t="n">
        <v>50</v>
      </c>
      <c r="C1942" t="inlineStr">
        <is>
          <t xml:space="preserve">CONCLUIDO	</t>
        </is>
      </c>
      <c r="D1942" t="n">
        <v>3.8052</v>
      </c>
      <c r="E1942" t="n">
        <v>26.28</v>
      </c>
      <c r="F1942" t="n">
        <v>24</v>
      </c>
      <c r="G1942" t="n">
        <v>130.9</v>
      </c>
      <c r="H1942" t="n">
        <v>1.99</v>
      </c>
      <c r="I1942" t="n">
        <v>11</v>
      </c>
      <c r="J1942" t="n">
        <v>124.18</v>
      </c>
      <c r="K1942" t="n">
        <v>41.65</v>
      </c>
      <c r="L1942" t="n">
        <v>14</v>
      </c>
      <c r="M1942" t="n">
        <v>8</v>
      </c>
      <c r="N1942" t="n">
        <v>18.53</v>
      </c>
      <c r="O1942" t="n">
        <v>15549.15</v>
      </c>
      <c r="P1942" t="n">
        <v>193.26</v>
      </c>
      <c r="Q1942" t="n">
        <v>452.58</v>
      </c>
      <c r="R1942" t="n">
        <v>71.25</v>
      </c>
      <c r="S1942" t="n">
        <v>57.64</v>
      </c>
      <c r="T1942" t="n">
        <v>4707.35</v>
      </c>
      <c r="U1942" t="n">
        <v>0.8100000000000001</v>
      </c>
      <c r="V1942" t="n">
        <v>0.88</v>
      </c>
      <c r="W1942" t="n">
        <v>6.81</v>
      </c>
      <c r="X1942" t="n">
        <v>0.27</v>
      </c>
      <c r="Y1942" t="n">
        <v>1</v>
      </c>
      <c r="Z1942" t="n">
        <v>10</v>
      </c>
    </row>
    <row r="1943">
      <c r="A1943" t="n">
        <v>53</v>
      </c>
      <c r="B1943" t="n">
        <v>50</v>
      </c>
      <c r="C1943" t="inlineStr">
        <is>
          <t xml:space="preserve">CONCLUIDO	</t>
        </is>
      </c>
      <c r="D1943" t="n">
        <v>3.8034</v>
      </c>
      <c r="E1943" t="n">
        <v>26.29</v>
      </c>
      <c r="F1943" t="n">
        <v>24.01</v>
      </c>
      <c r="G1943" t="n">
        <v>130.97</v>
      </c>
      <c r="H1943" t="n">
        <v>2.02</v>
      </c>
      <c r="I1943" t="n">
        <v>11</v>
      </c>
      <c r="J1943" t="n">
        <v>124.51</v>
      </c>
      <c r="K1943" t="n">
        <v>41.65</v>
      </c>
      <c r="L1943" t="n">
        <v>14.25</v>
      </c>
      <c r="M1943" t="n">
        <v>8</v>
      </c>
      <c r="N1943" t="n">
        <v>18.61</v>
      </c>
      <c r="O1943" t="n">
        <v>15589.63</v>
      </c>
      <c r="P1943" t="n">
        <v>193.33</v>
      </c>
      <c r="Q1943" t="n">
        <v>452.63</v>
      </c>
      <c r="R1943" t="n">
        <v>71.58</v>
      </c>
      <c r="S1943" t="n">
        <v>57.64</v>
      </c>
      <c r="T1943" t="n">
        <v>4872.06</v>
      </c>
      <c r="U1943" t="n">
        <v>0.8100000000000001</v>
      </c>
      <c r="V1943" t="n">
        <v>0.88</v>
      </c>
      <c r="W1943" t="n">
        <v>6.81</v>
      </c>
      <c r="X1943" t="n">
        <v>0.29</v>
      </c>
      <c r="Y1943" t="n">
        <v>1</v>
      </c>
      <c r="Z1943" t="n">
        <v>10</v>
      </c>
    </row>
    <row r="1944">
      <c r="A1944" t="n">
        <v>54</v>
      </c>
      <c r="B1944" t="n">
        <v>50</v>
      </c>
      <c r="C1944" t="inlineStr">
        <is>
          <t xml:space="preserve">CONCLUIDO	</t>
        </is>
      </c>
      <c r="D1944" t="n">
        <v>3.8042</v>
      </c>
      <c r="E1944" t="n">
        <v>26.29</v>
      </c>
      <c r="F1944" t="n">
        <v>24.01</v>
      </c>
      <c r="G1944" t="n">
        <v>130.94</v>
      </c>
      <c r="H1944" t="n">
        <v>2.05</v>
      </c>
      <c r="I1944" t="n">
        <v>11</v>
      </c>
      <c r="J1944" t="n">
        <v>124.83</v>
      </c>
      <c r="K1944" t="n">
        <v>41.65</v>
      </c>
      <c r="L1944" t="n">
        <v>14.5</v>
      </c>
      <c r="M1944" t="n">
        <v>6</v>
      </c>
      <c r="N1944" t="n">
        <v>18.68</v>
      </c>
      <c r="O1944" t="n">
        <v>15630.14</v>
      </c>
      <c r="P1944" t="n">
        <v>193.31</v>
      </c>
      <c r="Q1944" t="n">
        <v>452.59</v>
      </c>
      <c r="R1944" t="n">
        <v>71.41</v>
      </c>
      <c r="S1944" t="n">
        <v>57.64</v>
      </c>
      <c r="T1944" t="n">
        <v>4789.83</v>
      </c>
      <c r="U1944" t="n">
        <v>0.8100000000000001</v>
      </c>
      <c r="V1944" t="n">
        <v>0.88</v>
      </c>
      <c r="W1944" t="n">
        <v>6.82</v>
      </c>
      <c r="X1944" t="n">
        <v>0.28</v>
      </c>
      <c r="Y1944" t="n">
        <v>1</v>
      </c>
      <c r="Z1944" t="n">
        <v>10</v>
      </c>
    </row>
    <row r="1945">
      <c r="A1945" t="n">
        <v>55</v>
      </c>
      <c r="B1945" t="n">
        <v>50</v>
      </c>
      <c r="C1945" t="inlineStr">
        <is>
          <t xml:space="preserve">CONCLUIDO	</t>
        </is>
      </c>
      <c r="D1945" t="n">
        <v>3.803</v>
      </c>
      <c r="E1945" t="n">
        <v>26.3</v>
      </c>
      <c r="F1945" t="n">
        <v>24.01</v>
      </c>
      <c r="G1945" t="n">
        <v>130.99</v>
      </c>
      <c r="H1945" t="n">
        <v>2.08</v>
      </c>
      <c r="I1945" t="n">
        <v>11</v>
      </c>
      <c r="J1945" t="n">
        <v>125.16</v>
      </c>
      <c r="K1945" t="n">
        <v>41.65</v>
      </c>
      <c r="L1945" t="n">
        <v>14.75</v>
      </c>
      <c r="M1945" t="n">
        <v>5</v>
      </c>
      <c r="N1945" t="n">
        <v>18.76</v>
      </c>
      <c r="O1945" t="n">
        <v>15670.68</v>
      </c>
      <c r="P1945" t="n">
        <v>192.69</v>
      </c>
      <c r="Q1945" t="n">
        <v>452.57</v>
      </c>
      <c r="R1945" t="n">
        <v>71.66</v>
      </c>
      <c r="S1945" t="n">
        <v>57.64</v>
      </c>
      <c r="T1945" t="n">
        <v>4912.59</v>
      </c>
      <c r="U1945" t="n">
        <v>0.8</v>
      </c>
      <c r="V1945" t="n">
        <v>0.88</v>
      </c>
      <c r="W1945" t="n">
        <v>6.82</v>
      </c>
      <c r="X1945" t="n">
        <v>0.29</v>
      </c>
      <c r="Y1945" t="n">
        <v>1</v>
      </c>
      <c r="Z1945" t="n">
        <v>10</v>
      </c>
    </row>
    <row r="1946">
      <c r="A1946" t="n">
        <v>56</v>
      </c>
      <c r="B1946" t="n">
        <v>50</v>
      </c>
      <c r="C1946" t="inlineStr">
        <is>
          <t xml:space="preserve">CONCLUIDO	</t>
        </is>
      </c>
      <c r="D1946" t="n">
        <v>3.8039</v>
      </c>
      <c r="E1946" t="n">
        <v>26.29</v>
      </c>
      <c r="F1946" t="n">
        <v>24.01</v>
      </c>
      <c r="G1946" t="n">
        <v>130.95</v>
      </c>
      <c r="H1946" t="n">
        <v>2.11</v>
      </c>
      <c r="I1946" t="n">
        <v>11</v>
      </c>
      <c r="J1946" t="n">
        <v>125.49</v>
      </c>
      <c r="K1946" t="n">
        <v>41.65</v>
      </c>
      <c r="L1946" t="n">
        <v>15</v>
      </c>
      <c r="M1946" t="n">
        <v>5</v>
      </c>
      <c r="N1946" t="n">
        <v>18.84</v>
      </c>
      <c r="O1946" t="n">
        <v>15711.24</v>
      </c>
      <c r="P1946" t="n">
        <v>192.39</v>
      </c>
      <c r="Q1946" t="n">
        <v>452.58</v>
      </c>
      <c r="R1946" t="n">
        <v>71.25</v>
      </c>
      <c r="S1946" t="n">
        <v>57.64</v>
      </c>
      <c r="T1946" t="n">
        <v>4706.48</v>
      </c>
      <c r="U1946" t="n">
        <v>0.8100000000000001</v>
      </c>
      <c r="V1946" t="n">
        <v>0.88</v>
      </c>
      <c r="W1946" t="n">
        <v>6.82</v>
      </c>
      <c r="X1946" t="n">
        <v>0.28</v>
      </c>
      <c r="Y1946" t="n">
        <v>1</v>
      </c>
      <c r="Z1946" t="n">
        <v>10</v>
      </c>
    </row>
    <row r="1947">
      <c r="A1947" t="n">
        <v>57</v>
      </c>
      <c r="B1947" t="n">
        <v>50</v>
      </c>
      <c r="C1947" t="inlineStr">
        <is>
          <t xml:space="preserve">CONCLUIDO	</t>
        </is>
      </c>
      <c r="D1947" t="n">
        <v>3.8035</v>
      </c>
      <c r="E1947" t="n">
        <v>26.29</v>
      </c>
      <c r="F1947" t="n">
        <v>24.01</v>
      </c>
      <c r="G1947" t="n">
        <v>130.97</v>
      </c>
      <c r="H1947" t="n">
        <v>2.14</v>
      </c>
      <c r="I1947" t="n">
        <v>11</v>
      </c>
      <c r="J1947" t="n">
        <v>125.82</v>
      </c>
      <c r="K1947" t="n">
        <v>41.65</v>
      </c>
      <c r="L1947" t="n">
        <v>15.25</v>
      </c>
      <c r="M1947" t="n">
        <v>4</v>
      </c>
      <c r="N1947" t="n">
        <v>18.92</v>
      </c>
      <c r="O1947" t="n">
        <v>15751.84</v>
      </c>
      <c r="P1947" t="n">
        <v>192.25</v>
      </c>
      <c r="Q1947" t="n">
        <v>452.58</v>
      </c>
      <c r="R1947" t="n">
        <v>71.54000000000001</v>
      </c>
      <c r="S1947" t="n">
        <v>57.64</v>
      </c>
      <c r="T1947" t="n">
        <v>4850.67</v>
      </c>
      <c r="U1947" t="n">
        <v>0.8100000000000001</v>
      </c>
      <c r="V1947" t="n">
        <v>0.88</v>
      </c>
      <c r="W1947" t="n">
        <v>6.82</v>
      </c>
      <c r="X1947" t="n">
        <v>0.29</v>
      </c>
      <c r="Y1947" t="n">
        <v>1</v>
      </c>
      <c r="Z1947" t="n">
        <v>10</v>
      </c>
    </row>
    <row r="1948">
      <c r="A1948" t="n">
        <v>58</v>
      </c>
      <c r="B1948" t="n">
        <v>50</v>
      </c>
      <c r="C1948" t="inlineStr">
        <is>
          <t xml:space="preserve">CONCLUIDO	</t>
        </is>
      </c>
      <c r="D1948" t="n">
        <v>3.8046</v>
      </c>
      <c r="E1948" t="n">
        <v>26.28</v>
      </c>
      <c r="F1948" t="n">
        <v>24</v>
      </c>
      <c r="G1948" t="n">
        <v>130.93</v>
      </c>
      <c r="H1948" t="n">
        <v>2.17</v>
      </c>
      <c r="I1948" t="n">
        <v>11</v>
      </c>
      <c r="J1948" t="n">
        <v>126.15</v>
      </c>
      <c r="K1948" t="n">
        <v>41.65</v>
      </c>
      <c r="L1948" t="n">
        <v>15.5</v>
      </c>
      <c r="M1948" t="n">
        <v>2</v>
      </c>
      <c r="N1948" t="n">
        <v>19</v>
      </c>
      <c r="O1948" t="n">
        <v>15792.46</v>
      </c>
      <c r="P1948" t="n">
        <v>192.46</v>
      </c>
      <c r="Q1948" t="n">
        <v>452.57</v>
      </c>
      <c r="R1948" t="n">
        <v>71.23999999999999</v>
      </c>
      <c r="S1948" t="n">
        <v>57.64</v>
      </c>
      <c r="T1948" t="n">
        <v>4701.19</v>
      </c>
      <c r="U1948" t="n">
        <v>0.8100000000000001</v>
      </c>
      <c r="V1948" t="n">
        <v>0.88</v>
      </c>
      <c r="W1948" t="n">
        <v>6.82</v>
      </c>
      <c r="X1948" t="n">
        <v>0.28</v>
      </c>
      <c r="Y1948" t="n">
        <v>1</v>
      </c>
      <c r="Z1948" t="n">
        <v>10</v>
      </c>
    </row>
    <row r="1949">
      <c r="A1949" t="n">
        <v>59</v>
      </c>
      <c r="B1949" t="n">
        <v>50</v>
      </c>
      <c r="C1949" t="inlineStr">
        <is>
          <t xml:space="preserve">CONCLUIDO	</t>
        </is>
      </c>
      <c r="D1949" t="n">
        <v>3.8043</v>
      </c>
      <c r="E1949" t="n">
        <v>26.29</v>
      </c>
      <c r="F1949" t="n">
        <v>24.01</v>
      </c>
      <c r="G1949" t="n">
        <v>130.94</v>
      </c>
      <c r="H1949" t="n">
        <v>2.2</v>
      </c>
      <c r="I1949" t="n">
        <v>11</v>
      </c>
      <c r="J1949" t="n">
        <v>126.48</v>
      </c>
      <c r="K1949" t="n">
        <v>41.65</v>
      </c>
      <c r="L1949" t="n">
        <v>15.75</v>
      </c>
      <c r="M1949" t="n">
        <v>2</v>
      </c>
      <c r="N1949" t="n">
        <v>19.08</v>
      </c>
      <c r="O1949" t="n">
        <v>15833.12</v>
      </c>
      <c r="P1949" t="n">
        <v>192.49</v>
      </c>
      <c r="Q1949" t="n">
        <v>452.61</v>
      </c>
      <c r="R1949" t="n">
        <v>71.22</v>
      </c>
      <c r="S1949" t="n">
        <v>57.64</v>
      </c>
      <c r="T1949" t="n">
        <v>4693.77</v>
      </c>
      <c r="U1949" t="n">
        <v>0.8100000000000001</v>
      </c>
      <c r="V1949" t="n">
        <v>0.88</v>
      </c>
      <c r="W1949" t="n">
        <v>6.82</v>
      </c>
      <c r="X1949" t="n">
        <v>0.28</v>
      </c>
      <c r="Y1949" t="n">
        <v>1</v>
      </c>
      <c r="Z1949" t="n">
        <v>10</v>
      </c>
    </row>
    <row r="1950">
      <c r="A1950" t="n">
        <v>60</v>
      </c>
      <c r="B1950" t="n">
        <v>50</v>
      </c>
      <c r="C1950" t="inlineStr">
        <is>
          <t xml:space="preserve">CONCLUIDO	</t>
        </is>
      </c>
      <c r="D1950" t="n">
        <v>3.804</v>
      </c>
      <c r="E1950" t="n">
        <v>26.29</v>
      </c>
      <c r="F1950" t="n">
        <v>24.01</v>
      </c>
      <c r="G1950" t="n">
        <v>130.95</v>
      </c>
      <c r="H1950" t="n">
        <v>2.23</v>
      </c>
      <c r="I1950" t="n">
        <v>11</v>
      </c>
      <c r="J1950" t="n">
        <v>126.81</v>
      </c>
      <c r="K1950" t="n">
        <v>41.65</v>
      </c>
      <c r="L1950" t="n">
        <v>16</v>
      </c>
      <c r="M1950" t="n">
        <v>0</v>
      </c>
      <c r="N1950" t="n">
        <v>19.16</v>
      </c>
      <c r="O1950" t="n">
        <v>15873.8</v>
      </c>
      <c r="P1950" t="n">
        <v>192.71</v>
      </c>
      <c r="Q1950" t="n">
        <v>452.59</v>
      </c>
      <c r="R1950" t="n">
        <v>71.25</v>
      </c>
      <c r="S1950" t="n">
        <v>57.64</v>
      </c>
      <c r="T1950" t="n">
        <v>4708.85</v>
      </c>
      <c r="U1950" t="n">
        <v>0.8100000000000001</v>
      </c>
      <c r="V1950" t="n">
        <v>0.88</v>
      </c>
      <c r="W1950" t="n">
        <v>6.82</v>
      </c>
      <c r="X1950" t="n">
        <v>0.28</v>
      </c>
      <c r="Y1950" t="n">
        <v>1</v>
      </c>
      <c r="Z1950" t="n">
        <v>10</v>
      </c>
    </row>
    <row r="1951">
      <c r="A1951" t="n">
        <v>0</v>
      </c>
      <c r="B1951" t="n">
        <v>25</v>
      </c>
      <c r="C1951" t="inlineStr">
        <is>
          <t xml:space="preserve">CONCLUIDO	</t>
        </is>
      </c>
      <c r="D1951" t="n">
        <v>3.2211</v>
      </c>
      <c r="E1951" t="n">
        <v>31.04</v>
      </c>
      <c r="F1951" t="n">
        <v>27.46</v>
      </c>
      <c r="G1951" t="n">
        <v>12.77</v>
      </c>
      <c r="H1951" t="n">
        <v>0.28</v>
      </c>
      <c r="I1951" t="n">
        <v>129</v>
      </c>
      <c r="J1951" t="n">
        <v>61.76</v>
      </c>
      <c r="K1951" t="n">
        <v>28.92</v>
      </c>
      <c r="L1951" t="n">
        <v>1</v>
      </c>
      <c r="M1951" t="n">
        <v>127</v>
      </c>
      <c r="N1951" t="n">
        <v>6.84</v>
      </c>
      <c r="O1951" t="n">
        <v>7851.41</v>
      </c>
      <c r="P1951" t="n">
        <v>177.25</v>
      </c>
      <c r="Q1951" t="n">
        <v>452.99</v>
      </c>
      <c r="R1951" t="n">
        <v>183.78</v>
      </c>
      <c r="S1951" t="n">
        <v>57.64</v>
      </c>
      <c r="T1951" t="n">
        <v>60384.38</v>
      </c>
      <c r="U1951" t="n">
        <v>0.31</v>
      </c>
      <c r="V1951" t="n">
        <v>0.77</v>
      </c>
      <c r="W1951" t="n">
        <v>7</v>
      </c>
      <c r="X1951" t="n">
        <v>3.72</v>
      </c>
      <c r="Y1951" t="n">
        <v>1</v>
      </c>
      <c r="Z1951" t="n">
        <v>10</v>
      </c>
    </row>
    <row r="1952">
      <c r="A1952" t="n">
        <v>1</v>
      </c>
      <c r="B1952" t="n">
        <v>25</v>
      </c>
      <c r="C1952" t="inlineStr">
        <is>
          <t xml:space="preserve">CONCLUIDO	</t>
        </is>
      </c>
      <c r="D1952" t="n">
        <v>3.3608</v>
      </c>
      <c r="E1952" t="n">
        <v>29.75</v>
      </c>
      <c r="F1952" t="n">
        <v>26.58</v>
      </c>
      <c r="G1952" t="n">
        <v>16.11</v>
      </c>
      <c r="H1952" t="n">
        <v>0.35</v>
      </c>
      <c r="I1952" t="n">
        <v>99</v>
      </c>
      <c r="J1952" t="n">
        <v>62.05</v>
      </c>
      <c r="K1952" t="n">
        <v>28.92</v>
      </c>
      <c r="L1952" t="n">
        <v>1.25</v>
      </c>
      <c r="M1952" t="n">
        <v>97</v>
      </c>
      <c r="N1952" t="n">
        <v>6.88</v>
      </c>
      <c r="O1952" t="n">
        <v>7887.12</v>
      </c>
      <c r="P1952" t="n">
        <v>170.27</v>
      </c>
      <c r="Q1952" t="n">
        <v>452.93</v>
      </c>
      <c r="R1952" t="n">
        <v>155.63</v>
      </c>
      <c r="S1952" t="n">
        <v>57.64</v>
      </c>
      <c r="T1952" t="n">
        <v>46458.36</v>
      </c>
      <c r="U1952" t="n">
        <v>0.37</v>
      </c>
      <c r="V1952" t="n">
        <v>0.8</v>
      </c>
      <c r="W1952" t="n">
        <v>6.95</v>
      </c>
      <c r="X1952" t="n">
        <v>2.85</v>
      </c>
      <c r="Y1952" t="n">
        <v>1</v>
      </c>
      <c r="Z1952" t="n">
        <v>10</v>
      </c>
    </row>
    <row r="1953">
      <c r="A1953" t="n">
        <v>2</v>
      </c>
      <c r="B1953" t="n">
        <v>25</v>
      </c>
      <c r="C1953" t="inlineStr">
        <is>
          <t xml:space="preserve">CONCLUIDO	</t>
        </is>
      </c>
      <c r="D1953" t="n">
        <v>3.4597</v>
      </c>
      <c r="E1953" t="n">
        <v>28.9</v>
      </c>
      <c r="F1953" t="n">
        <v>26</v>
      </c>
      <c r="G1953" t="n">
        <v>19.5</v>
      </c>
      <c r="H1953" t="n">
        <v>0.42</v>
      </c>
      <c r="I1953" t="n">
        <v>80</v>
      </c>
      <c r="J1953" t="n">
        <v>62.34</v>
      </c>
      <c r="K1953" t="n">
        <v>28.92</v>
      </c>
      <c r="L1953" t="n">
        <v>1.5</v>
      </c>
      <c r="M1953" t="n">
        <v>78</v>
      </c>
      <c r="N1953" t="n">
        <v>6.92</v>
      </c>
      <c r="O1953" t="n">
        <v>7922.85</v>
      </c>
      <c r="P1953" t="n">
        <v>165.25</v>
      </c>
      <c r="Q1953" t="n">
        <v>452.83</v>
      </c>
      <c r="R1953" t="n">
        <v>136.31</v>
      </c>
      <c r="S1953" t="n">
        <v>57.64</v>
      </c>
      <c r="T1953" t="n">
        <v>36892.65</v>
      </c>
      <c r="U1953" t="n">
        <v>0.42</v>
      </c>
      <c r="V1953" t="n">
        <v>0.82</v>
      </c>
      <c r="W1953" t="n">
        <v>6.92</v>
      </c>
      <c r="X1953" t="n">
        <v>2.27</v>
      </c>
      <c r="Y1953" t="n">
        <v>1</v>
      </c>
      <c r="Z1953" t="n">
        <v>10</v>
      </c>
    </row>
    <row r="1954">
      <c r="A1954" t="n">
        <v>3</v>
      </c>
      <c r="B1954" t="n">
        <v>25</v>
      </c>
      <c r="C1954" t="inlineStr">
        <is>
          <t xml:space="preserve">CONCLUIDO	</t>
        </is>
      </c>
      <c r="D1954" t="n">
        <v>3.5236</v>
      </c>
      <c r="E1954" t="n">
        <v>28.38</v>
      </c>
      <c r="F1954" t="n">
        <v>25.64</v>
      </c>
      <c r="G1954" t="n">
        <v>22.62</v>
      </c>
      <c r="H1954" t="n">
        <v>0.49</v>
      </c>
      <c r="I1954" t="n">
        <v>68</v>
      </c>
      <c r="J1954" t="n">
        <v>62.63</v>
      </c>
      <c r="K1954" t="n">
        <v>28.92</v>
      </c>
      <c r="L1954" t="n">
        <v>1.75</v>
      </c>
      <c r="M1954" t="n">
        <v>66</v>
      </c>
      <c r="N1954" t="n">
        <v>6.96</v>
      </c>
      <c r="O1954" t="n">
        <v>7958.6</v>
      </c>
      <c r="P1954" t="n">
        <v>161.67</v>
      </c>
      <c r="Q1954" t="n">
        <v>452.84</v>
      </c>
      <c r="R1954" t="n">
        <v>124.74</v>
      </c>
      <c r="S1954" t="n">
        <v>57.64</v>
      </c>
      <c r="T1954" t="n">
        <v>31168.24</v>
      </c>
      <c r="U1954" t="n">
        <v>0.46</v>
      </c>
      <c r="V1954" t="n">
        <v>0.83</v>
      </c>
      <c r="W1954" t="n">
        <v>6.9</v>
      </c>
      <c r="X1954" t="n">
        <v>1.91</v>
      </c>
      <c r="Y1954" t="n">
        <v>1</v>
      </c>
      <c r="Z1954" t="n">
        <v>10</v>
      </c>
    </row>
    <row r="1955">
      <c r="A1955" t="n">
        <v>4</v>
      </c>
      <c r="B1955" t="n">
        <v>25</v>
      </c>
      <c r="C1955" t="inlineStr">
        <is>
          <t xml:space="preserve">CONCLUIDO	</t>
        </is>
      </c>
      <c r="D1955" t="n">
        <v>3.5768</v>
      </c>
      <c r="E1955" t="n">
        <v>27.96</v>
      </c>
      <c r="F1955" t="n">
        <v>25.36</v>
      </c>
      <c r="G1955" t="n">
        <v>26.23</v>
      </c>
      <c r="H1955" t="n">
        <v>0.55</v>
      </c>
      <c r="I1955" t="n">
        <v>58</v>
      </c>
      <c r="J1955" t="n">
        <v>62.92</v>
      </c>
      <c r="K1955" t="n">
        <v>28.92</v>
      </c>
      <c r="L1955" t="n">
        <v>2</v>
      </c>
      <c r="M1955" t="n">
        <v>56</v>
      </c>
      <c r="N1955" t="n">
        <v>7</v>
      </c>
      <c r="O1955" t="n">
        <v>7994.37</v>
      </c>
      <c r="P1955" t="n">
        <v>158.52</v>
      </c>
      <c r="Q1955" t="n">
        <v>452.77</v>
      </c>
      <c r="R1955" t="n">
        <v>115.44</v>
      </c>
      <c r="S1955" t="n">
        <v>57.64</v>
      </c>
      <c r="T1955" t="n">
        <v>26567.77</v>
      </c>
      <c r="U1955" t="n">
        <v>0.5</v>
      </c>
      <c r="V1955" t="n">
        <v>0.84</v>
      </c>
      <c r="W1955" t="n">
        <v>6.89</v>
      </c>
      <c r="X1955" t="n">
        <v>1.63</v>
      </c>
      <c r="Y1955" t="n">
        <v>1</v>
      </c>
      <c r="Z1955" t="n">
        <v>10</v>
      </c>
    </row>
    <row r="1956">
      <c r="A1956" t="n">
        <v>5</v>
      </c>
      <c r="B1956" t="n">
        <v>25</v>
      </c>
      <c r="C1956" t="inlineStr">
        <is>
          <t xml:space="preserve">CONCLUIDO	</t>
        </is>
      </c>
      <c r="D1956" t="n">
        <v>3.6116</v>
      </c>
      <c r="E1956" t="n">
        <v>27.69</v>
      </c>
      <c r="F1956" t="n">
        <v>25.18</v>
      </c>
      <c r="G1956" t="n">
        <v>29.63</v>
      </c>
      <c r="H1956" t="n">
        <v>0.62</v>
      </c>
      <c r="I1956" t="n">
        <v>51</v>
      </c>
      <c r="J1956" t="n">
        <v>63.21</v>
      </c>
      <c r="K1956" t="n">
        <v>28.92</v>
      </c>
      <c r="L1956" t="n">
        <v>2.25</v>
      </c>
      <c r="M1956" t="n">
        <v>49</v>
      </c>
      <c r="N1956" t="n">
        <v>7.04</v>
      </c>
      <c r="O1956" t="n">
        <v>8030.17</v>
      </c>
      <c r="P1956" t="n">
        <v>156.2</v>
      </c>
      <c r="Q1956" t="n">
        <v>452.68</v>
      </c>
      <c r="R1956" t="n">
        <v>109.45</v>
      </c>
      <c r="S1956" t="n">
        <v>57.64</v>
      </c>
      <c r="T1956" t="n">
        <v>23608.67</v>
      </c>
      <c r="U1956" t="n">
        <v>0.53</v>
      </c>
      <c r="V1956" t="n">
        <v>0.84</v>
      </c>
      <c r="W1956" t="n">
        <v>6.89</v>
      </c>
      <c r="X1956" t="n">
        <v>1.46</v>
      </c>
      <c r="Y1956" t="n">
        <v>1</v>
      </c>
      <c r="Z1956" t="n">
        <v>10</v>
      </c>
    </row>
    <row r="1957">
      <c r="A1957" t="n">
        <v>6</v>
      </c>
      <c r="B1957" t="n">
        <v>25</v>
      </c>
      <c r="C1957" t="inlineStr">
        <is>
          <t xml:space="preserve">CONCLUIDO	</t>
        </is>
      </c>
      <c r="D1957" t="n">
        <v>3.6485</v>
      </c>
      <c r="E1957" t="n">
        <v>27.41</v>
      </c>
      <c r="F1957" t="n">
        <v>24.99</v>
      </c>
      <c r="G1957" t="n">
        <v>33.32</v>
      </c>
      <c r="H1957" t="n">
        <v>0.6899999999999999</v>
      </c>
      <c r="I1957" t="n">
        <v>45</v>
      </c>
      <c r="J1957" t="n">
        <v>63.5</v>
      </c>
      <c r="K1957" t="n">
        <v>28.92</v>
      </c>
      <c r="L1957" t="n">
        <v>2.5</v>
      </c>
      <c r="M1957" t="n">
        <v>43</v>
      </c>
      <c r="N1957" t="n">
        <v>7.08</v>
      </c>
      <c r="O1957" t="n">
        <v>8065.98</v>
      </c>
      <c r="P1957" t="n">
        <v>153.58</v>
      </c>
      <c r="Q1957" t="n">
        <v>452.69</v>
      </c>
      <c r="R1957" t="n">
        <v>103.12</v>
      </c>
      <c r="S1957" t="n">
        <v>57.64</v>
      </c>
      <c r="T1957" t="n">
        <v>20474.25</v>
      </c>
      <c r="U1957" t="n">
        <v>0.5600000000000001</v>
      </c>
      <c r="V1957" t="n">
        <v>0.85</v>
      </c>
      <c r="W1957" t="n">
        <v>6.87</v>
      </c>
      <c r="X1957" t="n">
        <v>1.26</v>
      </c>
      <c r="Y1957" t="n">
        <v>1</v>
      </c>
      <c r="Z1957" t="n">
        <v>10</v>
      </c>
    </row>
    <row r="1958">
      <c r="A1958" t="n">
        <v>7</v>
      </c>
      <c r="B1958" t="n">
        <v>25</v>
      </c>
      <c r="C1958" t="inlineStr">
        <is>
          <t xml:space="preserve">CONCLUIDO	</t>
        </is>
      </c>
      <c r="D1958" t="n">
        <v>3.6713</v>
      </c>
      <c r="E1958" t="n">
        <v>27.24</v>
      </c>
      <c r="F1958" t="n">
        <v>24.87</v>
      </c>
      <c r="G1958" t="n">
        <v>36.4</v>
      </c>
      <c r="H1958" t="n">
        <v>0.75</v>
      </c>
      <c r="I1958" t="n">
        <v>41</v>
      </c>
      <c r="J1958" t="n">
        <v>63.79</v>
      </c>
      <c r="K1958" t="n">
        <v>28.92</v>
      </c>
      <c r="L1958" t="n">
        <v>2.75</v>
      </c>
      <c r="M1958" t="n">
        <v>39</v>
      </c>
      <c r="N1958" t="n">
        <v>7.12</v>
      </c>
      <c r="O1958" t="n">
        <v>8101.81</v>
      </c>
      <c r="P1958" t="n">
        <v>151.47</v>
      </c>
      <c r="Q1958" t="n">
        <v>452.62</v>
      </c>
      <c r="R1958" t="n">
        <v>99.53</v>
      </c>
      <c r="S1958" t="n">
        <v>57.64</v>
      </c>
      <c r="T1958" t="n">
        <v>18699.03</v>
      </c>
      <c r="U1958" t="n">
        <v>0.58</v>
      </c>
      <c r="V1958" t="n">
        <v>0.85</v>
      </c>
      <c r="W1958" t="n">
        <v>6.86</v>
      </c>
      <c r="X1958" t="n">
        <v>1.15</v>
      </c>
      <c r="Y1958" t="n">
        <v>1</v>
      </c>
      <c r="Z1958" t="n">
        <v>10</v>
      </c>
    </row>
    <row r="1959">
      <c r="A1959" t="n">
        <v>8</v>
      </c>
      <c r="B1959" t="n">
        <v>25</v>
      </c>
      <c r="C1959" t="inlineStr">
        <is>
          <t xml:space="preserve">CONCLUIDO	</t>
        </is>
      </c>
      <c r="D1959" t="n">
        <v>3.6895</v>
      </c>
      <c r="E1959" t="n">
        <v>27.1</v>
      </c>
      <c r="F1959" t="n">
        <v>24.79</v>
      </c>
      <c r="G1959" t="n">
        <v>40.21</v>
      </c>
      <c r="H1959" t="n">
        <v>0.8100000000000001</v>
      </c>
      <c r="I1959" t="n">
        <v>37</v>
      </c>
      <c r="J1959" t="n">
        <v>64.08</v>
      </c>
      <c r="K1959" t="n">
        <v>28.92</v>
      </c>
      <c r="L1959" t="n">
        <v>3</v>
      </c>
      <c r="M1959" t="n">
        <v>35</v>
      </c>
      <c r="N1959" t="n">
        <v>7.16</v>
      </c>
      <c r="O1959" t="n">
        <v>8137.65</v>
      </c>
      <c r="P1959" t="n">
        <v>149.67</v>
      </c>
      <c r="Q1959" t="n">
        <v>452.64</v>
      </c>
      <c r="R1959" t="n">
        <v>97.22</v>
      </c>
      <c r="S1959" t="n">
        <v>57.64</v>
      </c>
      <c r="T1959" t="n">
        <v>17561.62</v>
      </c>
      <c r="U1959" t="n">
        <v>0.59</v>
      </c>
      <c r="V1959" t="n">
        <v>0.86</v>
      </c>
      <c r="W1959" t="n">
        <v>6.85</v>
      </c>
      <c r="X1959" t="n">
        <v>1.07</v>
      </c>
      <c r="Y1959" t="n">
        <v>1</v>
      </c>
      <c r="Z1959" t="n">
        <v>10</v>
      </c>
    </row>
    <row r="1960">
      <c r="A1960" t="n">
        <v>9</v>
      </c>
      <c r="B1960" t="n">
        <v>25</v>
      </c>
      <c r="C1960" t="inlineStr">
        <is>
          <t xml:space="preserve">CONCLUIDO	</t>
        </is>
      </c>
      <c r="D1960" t="n">
        <v>3.7137</v>
      </c>
      <c r="E1960" t="n">
        <v>26.93</v>
      </c>
      <c r="F1960" t="n">
        <v>24.66</v>
      </c>
      <c r="G1960" t="n">
        <v>43.52</v>
      </c>
      <c r="H1960" t="n">
        <v>0.88</v>
      </c>
      <c r="I1960" t="n">
        <v>34</v>
      </c>
      <c r="J1960" t="n">
        <v>64.38</v>
      </c>
      <c r="K1960" t="n">
        <v>28.92</v>
      </c>
      <c r="L1960" t="n">
        <v>3.25</v>
      </c>
      <c r="M1960" t="n">
        <v>32</v>
      </c>
      <c r="N1960" t="n">
        <v>7.2</v>
      </c>
      <c r="O1960" t="n">
        <v>8173.52</v>
      </c>
      <c r="P1960" t="n">
        <v>147.27</v>
      </c>
      <c r="Q1960" t="n">
        <v>452.63</v>
      </c>
      <c r="R1960" t="n">
        <v>92.56</v>
      </c>
      <c r="S1960" t="n">
        <v>57.64</v>
      </c>
      <c r="T1960" t="n">
        <v>15248.93</v>
      </c>
      <c r="U1960" t="n">
        <v>0.62</v>
      </c>
      <c r="V1960" t="n">
        <v>0.86</v>
      </c>
      <c r="W1960" t="n">
        <v>6.85</v>
      </c>
      <c r="X1960" t="n">
        <v>0.93</v>
      </c>
      <c r="Y1960" t="n">
        <v>1</v>
      </c>
      <c r="Z1960" t="n">
        <v>10</v>
      </c>
    </row>
    <row r="1961">
      <c r="A1961" t="n">
        <v>10</v>
      </c>
      <c r="B1961" t="n">
        <v>25</v>
      </c>
      <c r="C1961" t="inlineStr">
        <is>
          <t xml:space="preserve">CONCLUIDO	</t>
        </is>
      </c>
      <c r="D1961" t="n">
        <v>3.73</v>
      </c>
      <c r="E1961" t="n">
        <v>26.81</v>
      </c>
      <c r="F1961" t="n">
        <v>24.58</v>
      </c>
      <c r="G1961" t="n">
        <v>47.58</v>
      </c>
      <c r="H1961" t="n">
        <v>0.9399999999999999</v>
      </c>
      <c r="I1961" t="n">
        <v>31</v>
      </c>
      <c r="J1961" t="n">
        <v>64.67</v>
      </c>
      <c r="K1961" t="n">
        <v>28.92</v>
      </c>
      <c r="L1961" t="n">
        <v>3.5</v>
      </c>
      <c r="M1961" t="n">
        <v>29</v>
      </c>
      <c r="N1961" t="n">
        <v>7.24</v>
      </c>
      <c r="O1961" t="n">
        <v>8209.41</v>
      </c>
      <c r="P1961" t="n">
        <v>145.62</v>
      </c>
      <c r="Q1961" t="n">
        <v>452.62</v>
      </c>
      <c r="R1961" t="n">
        <v>90.2</v>
      </c>
      <c r="S1961" t="n">
        <v>57.64</v>
      </c>
      <c r="T1961" t="n">
        <v>14080.75</v>
      </c>
      <c r="U1961" t="n">
        <v>0.64</v>
      </c>
      <c r="V1961" t="n">
        <v>0.86</v>
      </c>
      <c r="W1961" t="n">
        <v>6.85</v>
      </c>
      <c r="X1961" t="n">
        <v>0.86</v>
      </c>
      <c r="Y1961" t="n">
        <v>1</v>
      </c>
      <c r="Z1961" t="n">
        <v>10</v>
      </c>
    </row>
    <row r="1962">
      <c r="A1962" t="n">
        <v>11</v>
      </c>
      <c r="B1962" t="n">
        <v>25</v>
      </c>
      <c r="C1962" t="inlineStr">
        <is>
          <t xml:space="preserve">CONCLUIDO	</t>
        </is>
      </c>
      <c r="D1962" t="n">
        <v>3.7423</v>
      </c>
      <c r="E1962" t="n">
        <v>26.72</v>
      </c>
      <c r="F1962" t="n">
        <v>24.52</v>
      </c>
      <c r="G1962" t="n">
        <v>50.74</v>
      </c>
      <c r="H1962" t="n">
        <v>1.01</v>
      </c>
      <c r="I1962" t="n">
        <v>29</v>
      </c>
      <c r="J1962" t="n">
        <v>64.95999999999999</v>
      </c>
      <c r="K1962" t="n">
        <v>28.92</v>
      </c>
      <c r="L1962" t="n">
        <v>3.75</v>
      </c>
      <c r="M1962" t="n">
        <v>27</v>
      </c>
      <c r="N1962" t="n">
        <v>7.28</v>
      </c>
      <c r="O1962" t="n">
        <v>8245.32</v>
      </c>
      <c r="P1962" t="n">
        <v>143.84</v>
      </c>
      <c r="Q1962" t="n">
        <v>452.63</v>
      </c>
      <c r="R1962" t="n">
        <v>88.41</v>
      </c>
      <c r="S1962" t="n">
        <v>57.64</v>
      </c>
      <c r="T1962" t="n">
        <v>13199.49</v>
      </c>
      <c r="U1962" t="n">
        <v>0.65</v>
      </c>
      <c r="V1962" t="n">
        <v>0.86</v>
      </c>
      <c r="W1962" t="n">
        <v>6.84</v>
      </c>
      <c r="X1962" t="n">
        <v>0.8</v>
      </c>
      <c r="Y1962" t="n">
        <v>1</v>
      </c>
      <c r="Z1962" t="n">
        <v>10</v>
      </c>
    </row>
    <row r="1963">
      <c r="A1963" t="n">
        <v>12</v>
      </c>
      <c r="B1963" t="n">
        <v>25</v>
      </c>
      <c r="C1963" t="inlineStr">
        <is>
          <t xml:space="preserve">CONCLUIDO	</t>
        </is>
      </c>
      <c r="D1963" t="n">
        <v>3.7535</v>
      </c>
      <c r="E1963" t="n">
        <v>26.64</v>
      </c>
      <c r="F1963" t="n">
        <v>24.47</v>
      </c>
      <c r="G1963" t="n">
        <v>54.38</v>
      </c>
      <c r="H1963" t="n">
        <v>1.07</v>
      </c>
      <c r="I1963" t="n">
        <v>27</v>
      </c>
      <c r="J1963" t="n">
        <v>65.25</v>
      </c>
      <c r="K1963" t="n">
        <v>28.92</v>
      </c>
      <c r="L1963" t="n">
        <v>4</v>
      </c>
      <c r="M1963" t="n">
        <v>25</v>
      </c>
      <c r="N1963" t="n">
        <v>7.33</v>
      </c>
      <c r="O1963" t="n">
        <v>8281.25</v>
      </c>
      <c r="P1963" t="n">
        <v>141.98</v>
      </c>
      <c r="Q1963" t="n">
        <v>452.61</v>
      </c>
      <c r="R1963" t="n">
        <v>86.70999999999999</v>
      </c>
      <c r="S1963" t="n">
        <v>57.64</v>
      </c>
      <c r="T1963" t="n">
        <v>12359.66</v>
      </c>
      <c r="U1963" t="n">
        <v>0.66</v>
      </c>
      <c r="V1963" t="n">
        <v>0.87</v>
      </c>
      <c r="W1963" t="n">
        <v>6.83</v>
      </c>
      <c r="X1963" t="n">
        <v>0.75</v>
      </c>
      <c r="Y1963" t="n">
        <v>1</v>
      </c>
      <c r="Z1963" t="n">
        <v>10</v>
      </c>
    </row>
    <row r="1964">
      <c r="A1964" t="n">
        <v>13</v>
      </c>
      <c r="B1964" t="n">
        <v>25</v>
      </c>
      <c r="C1964" t="inlineStr">
        <is>
          <t xml:space="preserve">CONCLUIDO	</t>
        </is>
      </c>
      <c r="D1964" t="n">
        <v>3.7639</v>
      </c>
      <c r="E1964" t="n">
        <v>26.57</v>
      </c>
      <c r="F1964" t="n">
        <v>24.43</v>
      </c>
      <c r="G1964" t="n">
        <v>58.62</v>
      </c>
      <c r="H1964" t="n">
        <v>1.13</v>
      </c>
      <c r="I1964" t="n">
        <v>25</v>
      </c>
      <c r="J1964" t="n">
        <v>65.54000000000001</v>
      </c>
      <c r="K1964" t="n">
        <v>28.92</v>
      </c>
      <c r="L1964" t="n">
        <v>4.25</v>
      </c>
      <c r="M1964" t="n">
        <v>23</v>
      </c>
      <c r="N1964" t="n">
        <v>7.37</v>
      </c>
      <c r="O1964" t="n">
        <v>8317.200000000001</v>
      </c>
      <c r="P1964" t="n">
        <v>139.89</v>
      </c>
      <c r="Q1964" t="n">
        <v>452.66</v>
      </c>
      <c r="R1964" t="n">
        <v>85.26000000000001</v>
      </c>
      <c r="S1964" t="n">
        <v>57.64</v>
      </c>
      <c r="T1964" t="n">
        <v>11643.55</v>
      </c>
      <c r="U1964" t="n">
        <v>0.68</v>
      </c>
      <c r="V1964" t="n">
        <v>0.87</v>
      </c>
      <c r="W1964" t="n">
        <v>6.83</v>
      </c>
      <c r="X1964" t="n">
        <v>0.7</v>
      </c>
      <c r="Y1964" t="n">
        <v>1</v>
      </c>
      <c r="Z1964" t="n">
        <v>10</v>
      </c>
    </row>
    <row r="1965">
      <c r="A1965" t="n">
        <v>14</v>
      </c>
      <c r="B1965" t="n">
        <v>25</v>
      </c>
      <c r="C1965" t="inlineStr">
        <is>
          <t xml:space="preserve">CONCLUIDO	</t>
        </is>
      </c>
      <c r="D1965" t="n">
        <v>3.7797</v>
      </c>
      <c r="E1965" t="n">
        <v>26.46</v>
      </c>
      <c r="F1965" t="n">
        <v>24.34</v>
      </c>
      <c r="G1965" t="n">
        <v>63.5</v>
      </c>
      <c r="H1965" t="n">
        <v>1.19</v>
      </c>
      <c r="I1965" t="n">
        <v>23</v>
      </c>
      <c r="J1965" t="n">
        <v>65.83</v>
      </c>
      <c r="K1965" t="n">
        <v>28.92</v>
      </c>
      <c r="L1965" t="n">
        <v>4.5</v>
      </c>
      <c r="M1965" t="n">
        <v>21</v>
      </c>
      <c r="N1965" t="n">
        <v>7.41</v>
      </c>
      <c r="O1965" t="n">
        <v>8353.17</v>
      </c>
      <c r="P1965" t="n">
        <v>137.94</v>
      </c>
      <c r="Q1965" t="n">
        <v>452.6</v>
      </c>
      <c r="R1965" t="n">
        <v>82.37</v>
      </c>
      <c r="S1965" t="n">
        <v>57.64</v>
      </c>
      <c r="T1965" t="n">
        <v>10206.94</v>
      </c>
      <c r="U1965" t="n">
        <v>0.7</v>
      </c>
      <c r="V1965" t="n">
        <v>0.87</v>
      </c>
      <c r="W1965" t="n">
        <v>6.83</v>
      </c>
      <c r="X1965" t="n">
        <v>0.62</v>
      </c>
      <c r="Y1965" t="n">
        <v>1</v>
      </c>
      <c r="Z1965" t="n">
        <v>10</v>
      </c>
    </row>
    <row r="1966">
      <c r="A1966" t="n">
        <v>15</v>
      </c>
      <c r="B1966" t="n">
        <v>25</v>
      </c>
      <c r="C1966" t="inlineStr">
        <is>
          <t xml:space="preserve">CONCLUIDO	</t>
        </is>
      </c>
      <c r="D1966" t="n">
        <v>3.7852</v>
      </c>
      <c r="E1966" t="n">
        <v>26.42</v>
      </c>
      <c r="F1966" t="n">
        <v>24.32</v>
      </c>
      <c r="G1966" t="n">
        <v>66.31999999999999</v>
      </c>
      <c r="H1966" t="n">
        <v>1.25</v>
      </c>
      <c r="I1966" t="n">
        <v>22</v>
      </c>
      <c r="J1966" t="n">
        <v>66.12</v>
      </c>
      <c r="K1966" t="n">
        <v>28.92</v>
      </c>
      <c r="L1966" t="n">
        <v>4.75</v>
      </c>
      <c r="M1966" t="n">
        <v>19</v>
      </c>
      <c r="N1966" t="n">
        <v>7.45</v>
      </c>
      <c r="O1966" t="n">
        <v>8389.16</v>
      </c>
      <c r="P1966" t="n">
        <v>136.57</v>
      </c>
      <c r="Q1966" t="n">
        <v>452.59</v>
      </c>
      <c r="R1966" t="n">
        <v>81.55</v>
      </c>
      <c r="S1966" t="n">
        <v>57.64</v>
      </c>
      <c r="T1966" t="n">
        <v>9802.65</v>
      </c>
      <c r="U1966" t="n">
        <v>0.71</v>
      </c>
      <c r="V1966" t="n">
        <v>0.87</v>
      </c>
      <c r="W1966" t="n">
        <v>6.83</v>
      </c>
      <c r="X1966" t="n">
        <v>0.59</v>
      </c>
      <c r="Y1966" t="n">
        <v>1</v>
      </c>
      <c r="Z1966" t="n">
        <v>10</v>
      </c>
    </row>
    <row r="1967">
      <c r="A1967" t="n">
        <v>16</v>
      </c>
      <c r="B1967" t="n">
        <v>25</v>
      </c>
      <c r="C1967" t="inlineStr">
        <is>
          <t xml:space="preserve">CONCLUIDO	</t>
        </is>
      </c>
      <c r="D1967" t="n">
        <v>3.7882</v>
      </c>
      <c r="E1967" t="n">
        <v>26.4</v>
      </c>
      <c r="F1967" t="n">
        <v>24.31</v>
      </c>
      <c r="G1967" t="n">
        <v>69.45999999999999</v>
      </c>
      <c r="H1967" t="n">
        <v>1.31</v>
      </c>
      <c r="I1967" t="n">
        <v>21</v>
      </c>
      <c r="J1967" t="n">
        <v>66.42</v>
      </c>
      <c r="K1967" t="n">
        <v>28.92</v>
      </c>
      <c r="L1967" t="n">
        <v>5</v>
      </c>
      <c r="M1967" t="n">
        <v>15</v>
      </c>
      <c r="N1967" t="n">
        <v>7.49</v>
      </c>
      <c r="O1967" t="n">
        <v>8425.16</v>
      </c>
      <c r="P1967" t="n">
        <v>135.18</v>
      </c>
      <c r="Q1967" t="n">
        <v>452.69</v>
      </c>
      <c r="R1967" t="n">
        <v>81.12</v>
      </c>
      <c r="S1967" t="n">
        <v>57.64</v>
      </c>
      <c r="T1967" t="n">
        <v>9594.719999999999</v>
      </c>
      <c r="U1967" t="n">
        <v>0.71</v>
      </c>
      <c r="V1967" t="n">
        <v>0.87</v>
      </c>
      <c r="W1967" t="n">
        <v>6.84</v>
      </c>
      <c r="X1967" t="n">
        <v>0.58</v>
      </c>
      <c r="Y1967" t="n">
        <v>1</v>
      </c>
      <c r="Z1967" t="n">
        <v>10</v>
      </c>
    </row>
    <row r="1968">
      <c r="A1968" t="n">
        <v>17</v>
      </c>
      <c r="B1968" t="n">
        <v>25</v>
      </c>
      <c r="C1968" t="inlineStr">
        <is>
          <t xml:space="preserve">CONCLUIDO	</t>
        </is>
      </c>
      <c r="D1968" t="n">
        <v>3.7938</v>
      </c>
      <c r="E1968" t="n">
        <v>26.36</v>
      </c>
      <c r="F1968" t="n">
        <v>24.29</v>
      </c>
      <c r="G1968" t="n">
        <v>72.86</v>
      </c>
      <c r="H1968" t="n">
        <v>1.37</v>
      </c>
      <c r="I1968" t="n">
        <v>20</v>
      </c>
      <c r="J1968" t="n">
        <v>66.70999999999999</v>
      </c>
      <c r="K1968" t="n">
        <v>28.92</v>
      </c>
      <c r="L1968" t="n">
        <v>5.25</v>
      </c>
      <c r="M1968" t="n">
        <v>7</v>
      </c>
      <c r="N1968" t="n">
        <v>7.54</v>
      </c>
      <c r="O1968" t="n">
        <v>8461.190000000001</v>
      </c>
      <c r="P1968" t="n">
        <v>134.43</v>
      </c>
      <c r="Q1968" t="n">
        <v>452.61</v>
      </c>
      <c r="R1968" t="n">
        <v>80.2</v>
      </c>
      <c r="S1968" t="n">
        <v>57.64</v>
      </c>
      <c r="T1968" t="n">
        <v>9137.459999999999</v>
      </c>
      <c r="U1968" t="n">
        <v>0.72</v>
      </c>
      <c r="V1968" t="n">
        <v>0.87</v>
      </c>
      <c r="W1968" t="n">
        <v>6.84</v>
      </c>
      <c r="X1968" t="n">
        <v>0.5600000000000001</v>
      </c>
      <c r="Y1968" t="n">
        <v>1</v>
      </c>
      <c r="Z1968" t="n">
        <v>10</v>
      </c>
    </row>
    <row r="1969">
      <c r="A1969" t="n">
        <v>18</v>
      </c>
      <c r="B1969" t="n">
        <v>25</v>
      </c>
      <c r="C1969" t="inlineStr">
        <is>
          <t xml:space="preserve">CONCLUIDO	</t>
        </is>
      </c>
      <c r="D1969" t="n">
        <v>3.7942</v>
      </c>
      <c r="E1969" t="n">
        <v>26.36</v>
      </c>
      <c r="F1969" t="n">
        <v>24.28</v>
      </c>
      <c r="G1969" t="n">
        <v>72.84999999999999</v>
      </c>
      <c r="H1969" t="n">
        <v>1.43</v>
      </c>
      <c r="I1969" t="n">
        <v>20</v>
      </c>
      <c r="J1969" t="n">
        <v>67</v>
      </c>
      <c r="K1969" t="n">
        <v>28.92</v>
      </c>
      <c r="L1969" t="n">
        <v>5.5</v>
      </c>
      <c r="M1969" t="n">
        <v>5</v>
      </c>
      <c r="N1969" t="n">
        <v>7.58</v>
      </c>
      <c r="O1969" t="n">
        <v>8497.24</v>
      </c>
      <c r="P1969" t="n">
        <v>134.74</v>
      </c>
      <c r="Q1969" t="n">
        <v>452.78</v>
      </c>
      <c r="R1969" t="n">
        <v>79.86</v>
      </c>
      <c r="S1969" t="n">
        <v>57.64</v>
      </c>
      <c r="T1969" t="n">
        <v>8966.98</v>
      </c>
      <c r="U1969" t="n">
        <v>0.72</v>
      </c>
      <c r="V1969" t="n">
        <v>0.87</v>
      </c>
      <c r="W1969" t="n">
        <v>6.84</v>
      </c>
      <c r="X1969" t="n">
        <v>0.5600000000000001</v>
      </c>
      <c r="Y1969" t="n">
        <v>1</v>
      </c>
      <c r="Z1969" t="n">
        <v>10</v>
      </c>
    </row>
    <row r="1970">
      <c r="A1970" t="n">
        <v>19</v>
      </c>
      <c r="B1970" t="n">
        <v>25</v>
      </c>
      <c r="C1970" t="inlineStr">
        <is>
          <t xml:space="preserve">CONCLUIDO	</t>
        </is>
      </c>
      <c r="D1970" t="n">
        <v>3.7949</v>
      </c>
      <c r="E1970" t="n">
        <v>26.35</v>
      </c>
      <c r="F1970" t="n">
        <v>24.28</v>
      </c>
      <c r="G1970" t="n">
        <v>72.83</v>
      </c>
      <c r="H1970" t="n">
        <v>1.49</v>
      </c>
      <c r="I1970" t="n">
        <v>20</v>
      </c>
      <c r="J1970" t="n">
        <v>67.29000000000001</v>
      </c>
      <c r="K1970" t="n">
        <v>28.92</v>
      </c>
      <c r="L1970" t="n">
        <v>5.75</v>
      </c>
      <c r="M1970" t="n">
        <v>2</v>
      </c>
      <c r="N1970" t="n">
        <v>7.62</v>
      </c>
      <c r="O1970" t="n">
        <v>8533.309999999999</v>
      </c>
      <c r="P1970" t="n">
        <v>134.82</v>
      </c>
      <c r="Q1970" t="n">
        <v>452.66</v>
      </c>
      <c r="R1970" t="n">
        <v>79.44</v>
      </c>
      <c r="S1970" t="n">
        <v>57.64</v>
      </c>
      <c r="T1970" t="n">
        <v>8755.98</v>
      </c>
      <c r="U1970" t="n">
        <v>0.73</v>
      </c>
      <c r="V1970" t="n">
        <v>0.87</v>
      </c>
      <c r="W1970" t="n">
        <v>6.85</v>
      </c>
      <c r="X1970" t="n">
        <v>0.55</v>
      </c>
      <c r="Y1970" t="n">
        <v>1</v>
      </c>
      <c r="Z1970" t="n">
        <v>10</v>
      </c>
    </row>
    <row r="1971">
      <c r="A1971" t="n">
        <v>20</v>
      </c>
      <c r="B1971" t="n">
        <v>25</v>
      </c>
      <c r="C1971" t="inlineStr">
        <is>
          <t xml:space="preserve">CONCLUIDO	</t>
        </is>
      </c>
      <c r="D1971" t="n">
        <v>3.7949</v>
      </c>
      <c r="E1971" t="n">
        <v>26.35</v>
      </c>
      <c r="F1971" t="n">
        <v>24.28</v>
      </c>
      <c r="G1971" t="n">
        <v>72.83</v>
      </c>
      <c r="H1971" t="n">
        <v>1.55</v>
      </c>
      <c r="I1971" t="n">
        <v>20</v>
      </c>
      <c r="J1971" t="n">
        <v>67.59</v>
      </c>
      <c r="K1971" t="n">
        <v>28.92</v>
      </c>
      <c r="L1971" t="n">
        <v>6</v>
      </c>
      <c r="M1971" t="n">
        <v>0</v>
      </c>
      <c r="N1971" t="n">
        <v>7.66</v>
      </c>
      <c r="O1971" t="n">
        <v>8569.4</v>
      </c>
      <c r="P1971" t="n">
        <v>135.14</v>
      </c>
      <c r="Q1971" t="n">
        <v>452.71</v>
      </c>
      <c r="R1971" t="n">
        <v>79.36</v>
      </c>
      <c r="S1971" t="n">
        <v>57.64</v>
      </c>
      <c r="T1971" t="n">
        <v>8717.870000000001</v>
      </c>
      <c r="U1971" t="n">
        <v>0.73</v>
      </c>
      <c r="V1971" t="n">
        <v>0.87</v>
      </c>
      <c r="W1971" t="n">
        <v>6.85</v>
      </c>
      <c r="X1971" t="n">
        <v>0.55</v>
      </c>
      <c r="Y1971" t="n">
        <v>1</v>
      </c>
      <c r="Z1971" t="n">
        <v>10</v>
      </c>
    </row>
    <row r="1972">
      <c r="A1972" t="n">
        <v>0</v>
      </c>
      <c r="B1972" t="n">
        <v>85</v>
      </c>
      <c r="C1972" t="inlineStr">
        <is>
          <t xml:space="preserve">CONCLUIDO	</t>
        </is>
      </c>
      <c r="D1972" t="n">
        <v>2.1969</v>
      </c>
      <c r="E1972" t="n">
        <v>45.52</v>
      </c>
      <c r="F1972" t="n">
        <v>32.81</v>
      </c>
      <c r="G1972" t="n">
        <v>6.45</v>
      </c>
      <c r="H1972" t="n">
        <v>0.11</v>
      </c>
      <c r="I1972" t="n">
        <v>305</v>
      </c>
      <c r="J1972" t="n">
        <v>167.88</v>
      </c>
      <c r="K1972" t="n">
        <v>51.39</v>
      </c>
      <c r="L1972" t="n">
        <v>1</v>
      </c>
      <c r="M1972" t="n">
        <v>303</v>
      </c>
      <c r="N1972" t="n">
        <v>30.49</v>
      </c>
      <c r="O1972" t="n">
        <v>20939.59</v>
      </c>
      <c r="P1972" t="n">
        <v>420.45</v>
      </c>
      <c r="Q1972" t="n">
        <v>453.42</v>
      </c>
      <c r="R1972" t="n">
        <v>357.99</v>
      </c>
      <c r="S1972" t="n">
        <v>57.64</v>
      </c>
      <c r="T1972" t="n">
        <v>146609.37</v>
      </c>
      <c r="U1972" t="n">
        <v>0.16</v>
      </c>
      <c r="V1972" t="n">
        <v>0.65</v>
      </c>
      <c r="W1972" t="n">
        <v>7.31</v>
      </c>
      <c r="X1972" t="n">
        <v>9.07</v>
      </c>
      <c r="Y1972" t="n">
        <v>1</v>
      </c>
      <c r="Z1972" t="n">
        <v>10</v>
      </c>
    </row>
    <row r="1973">
      <c r="A1973" t="n">
        <v>1</v>
      </c>
      <c r="B1973" t="n">
        <v>85</v>
      </c>
      <c r="C1973" t="inlineStr">
        <is>
          <t xml:space="preserve">CONCLUIDO	</t>
        </is>
      </c>
      <c r="D1973" t="n">
        <v>2.4809</v>
      </c>
      <c r="E1973" t="n">
        <v>40.31</v>
      </c>
      <c r="F1973" t="n">
        <v>30.31</v>
      </c>
      <c r="G1973" t="n">
        <v>8.08</v>
      </c>
      <c r="H1973" t="n">
        <v>0.13</v>
      </c>
      <c r="I1973" t="n">
        <v>225</v>
      </c>
      <c r="J1973" t="n">
        <v>168.25</v>
      </c>
      <c r="K1973" t="n">
        <v>51.39</v>
      </c>
      <c r="L1973" t="n">
        <v>1.25</v>
      </c>
      <c r="M1973" t="n">
        <v>223</v>
      </c>
      <c r="N1973" t="n">
        <v>30.6</v>
      </c>
      <c r="O1973" t="n">
        <v>20984.25</v>
      </c>
      <c r="P1973" t="n">
        <v>388.22</v>
      </c>
      <c r="Q1973" t="n">
        <v>453.14</v>
      </c>
      <c r="R1973" t="n">
        <v>277.43</v>
      </c>
      <c r="S1973" t="n">
        <v>57.64</v>
      </c>
      <c r="T1973" t="n">
        <v>106729.06</v>
      </c>
      <c r="U1973" t="n">
        <v>0.21</v>
      </c>
      <c r="V1973" t="n">
        <v>0.7</v>
      </c>
      <c r="W1973" t="n">
        <v>7.14</v>
      </c>
      <c r="X1973" t="n">
        <v>6.57</v>
      </c>
      <c r="Y1973" t="n">
        <v>1</v>
      </c>
      <c r="Z1973" t="n">
        <v>10</v>
      </c>
    </row>
    <row r="1974">
      <c r="A1974" t="n">
        <v>2</v>
      </c>
      <c r="B1974" t="n">
        <v>85</v>
      </c>
      <c r="C1974" t="inlineStr">
        <is>
          <t xml:space="preserve">CONCLUIDO	</t>
        </is>
      </c>
      <c r="D1974" t="n">
        <v>2.6746</v>
      </c>
      <c r="E1974" t="n">
        <v>37.39</v>
      </c>
      <c r="F1974" t="n">
        <v>28.95</v>
      </c>
      <c r="G1974" t="n">
        <v>9.699999999999999</v>
      </c>
      <c r="H1974" t="n">
        <v>0.16</v>
      </c>
      <c r="I1974" t="n">
        <v>179</v>
      </c>
      <c r="J1974" t="n">
        <v>168.61</v>
      </c>
      <c r="K1974" t="n">
        <v>51.39</v>
      </c>
      <c r="L1974" t="n">
        <v>1.5</v>
      </c>
      <c r="M1974" t="n">
        <v>177</v>
      </c>
      <c r="N1974" t="n">
        <v>30.71</v>
      </c>
      <c r="O1974" t="n">
        <v>21028.94</v>
      </c>
      <c r="P1974" t="n">
        <v>370.59</v>
      </c>
      <c r="Q1974" t="n">
        <v>452.97</v>
      </c>
      <c r="R1974" t="n">
        <v>232.61</v>
      </c>
      <c r="S1974" t="n">
        <v>57.64</v>
      </c>
      <c r="T1974" t="n">
        <v>84548.17</v>
      </c>
      <c r="U1974" t="n">
        <v>0.25</v>
      </c>
      <c r="V1974" t="n">
        <v>0.73</v>
      </c>
      <c r="W1974" t="n">
        <v>7.08</v>
      </c>
      <c r="X1974" t="n">
        <v>5.21</v>
      </c>
      <c r="Y1974" t="n">
        <v>1</v>
      </c>
      <c r="Z1974" t="n">
        <v>10</v>
      </c>
    </row>
    <row r="1975">
      <c r="A1975" t="n">
        <v>3</v>
      </c>
      <c r="B1975" t="n">
        <v>85</v>
      </c>
      <c r="C1975" t="inlineStr">
        <is>
          <t xml:space="preserve">CONCLUIDO	</t>
        </is>
      </c>
      <c r="D1975" t="n">
        <v>2.8191</v>
      </c>
      <c r="E1975" t="n">
        <v>35.47</v>
      </c>
      <c r="F1975" t="n">
        <v>28.05</v>
      </c>
      <c r="G1975" t="n">
        <v>11.3</v>
      </c>
      <c r="H1975" t="n">
        <v>0.18</v>
      </c>
      <c r="I1975" t="n">
        <v>149</v>
      </c>
      <c r="J1975" t="n">
        <v>168.97</v>
      </c>
      <c r="K1975" t="n">
        <v>51.39</v>
      </c>
      <c r="L1975" t="n">
        <v>1.75</v>
      </c>
      <c r="M1975" t="n">
        <v>147</v>
      </c>
      <c r="N1975" t="n">
        <v>30.83</v>
      </c>
      <c r="O1975" t="n">
        <v>21073.68</v>
      </c>
      <c r="P1975" t="n">
        <v>358.78</v>
      </c>
      <c r="Q1975" t="n">
        <v>452.87</v>
      </c>
      <c r="R1975" t="n">
        <v>202.86</v>
      </c>
      <c r="S1975" t="n">
        <v>57.64</v>
      </c>
      <c r="T1975" t="n">
        <v>69824.17</v>
      </c>
      <c r="U1975" t="n">
        <v>0.28</v>
      </c>
      <c r="V1975" t="n">
        <v>0.76</v>
      </c>
      <c r="W1975" t="n">
        <v>7.04</v>
      </c>
      <c r="X1975" t="n">
        <v>4.32</v>
      </c>
      <c r="Y1975" t="n">
        <v>1</v>
      </c>
      <c r="Z1975" t="n">
        <v>10</v>
      </c>
    </row>
    <row r="1976">
      <c r="A1976" t="n">
        <v>4</v>
      </c>
      <c r="B1976" t="n">
        <v>85</v>
      </c>
      <c r="C1976" t="inlineStr">
        <is>
          <t xml:space="preserve">CONCLUIDO	</t>
        </is>
      </c>
      <c r="D1976" t="n">
        <v>2.9343</v>
      </c>
      <c r="E1976" t="n">
        <v>34.08</v>
      </c>
      <c r="F1976" t="n">
        <v>27.4</v>
      </c>
      <c r="G1976" t="n">
        <v>12.95</v>
      </c>
      <c r="H1976" t="n">
        <v>0.21</v>
      </c>
      <c r="I1976" t="n">
        <v>127</v>
      </c>
      <c r="J1976" t="n">
        <v>169.33</v>
      </c>
      <c r="K1976" t="n">
        <v>51.39</v>
      </c>
      <c r="L1976" t="n">
        <v>2</v>
      </c>
      <c r="M1976" t="n">
        <v>125</v>
      </c>
      <c r="N1976" t="n">
        <v>30.94</v>
      </c>
      <c r="O1976" t="n">
        <v>21118.46</v>
      </c>
      <c r="P1976" t="n">
        <v>350.21</v>
      </c>
      <c r="Q1976" t="n">
        <v>452.93</v>
      </c>
      <c r="R1976" t="n">
        <v>181.88</v>
      </c>
      <c r="S1976" t="n">
        <v>57.64</v>
      </c>
      <c r="T1976" t="n">
        <v>59442.94</v>
      </c>
      <c r="U1976" t="n">
        <v>0.32</v>
      </c>
      <c r="V1976" t="n">
        <v>0.77</v>
      </c>
      <c r="W1976" t="n">
        <v>7</v>
      </c>
      <c r="X1976" t="n">
        <v>3.67</v>
      </c>
      <c r="Y1976" t="n">
        <v>1</v>
      </c>
      <c r="Z1976" t="n">
        <v>10</v>
      </c>
    </row>
    <row r="1977">
      <c r="A1977" t="n">
        <v>5</v>
      </c>
      <c r="B1977" t="n">
        <v>85</v>
      </c>
      <c r="C1977" t="inlineStr">
        <is>
          <t xml:space="preserve">CONCLUIDO	</t>
        </is>
      </c>
      <c r="D1977" t="n">
        <v>3.0232</v>
      </c>
      <c r="E1977" t="n">
        <v>33.08</v>
      </c>
      <c r="F1977" t="n">
        <v>26.94</v>
      </c>
      <c r="G1977" t="n">
        <v>14.56</v>
      </c>
      <c r="H1977" t="n">
        <v>0.24</v>
      </c>
      <c r="I1977" t="n">
        <v>111</v>
      </c>
      <c r="J1977" t="n">
        <v>169.7</v>
      </c>
      <c r="K1977" t="n">
        <v>51.39</v>
      </c>
      <c r="L1977" t="n">
        <v>2.25</v>
      </c>
      <c r="M1977" t="n">
        <v>109</v>
      </c>
      <c r="N1977" t="n">
        <v>31.05</v>
      </c>
      <c r="O1977" t="n">
        <v>21163.27</v>
      </c>
      <c r="P1977" t="n">
        <v>344.05</v>
      </c>
      <c r="Q1977" t="n">
        <v>452.71</v>
      </c>
      <c r="R1977" t="n">
        <v>167.37</v>
      </c>
      <c r="S1977" t="n">
        <v>57.64</v>
      </c>
      <c r="T1977" t="n">
        <v>52270.05</v>
      </c>
      <c r="U1977" t="n">
        <v>0.34</v>
      </c>
      <c r="V1977" t="n">
        <v>0.79</v>
      </c>
      <c r="W1977" t="n">
        <v>6.97</v>
      </c>
      <c r="X1977" t="n">
        <v>3.21</v>
      </c>
      <c r="Y1977" t="n">
        <v>1</v>
      </c>
      <c r="Z1977" t="n">
        <v>10</v>
      </c>
    </row>
    <row r="1978">
      <c r="A1978" t="n">
        <v>6</v>
      </c>
      <c r="B1978" t="n">
        <v>85</v>
      </c>
      <c r="C1978" t="inlineStr">
        <is>
          <t xml:space="preserve">CONCLUIDO	</t>
        </is>
      </c>
      <c r="D1978" t="n">
        <v>3.0953</v>
      </c>
      <c r="E1978" t="n">
        <v>32.31</v>
      </c>
      <c r="F1978" t="n">
        <v>26.58</v>
      </c>
      <c r="G1978" t="n">
        <v>16.11</v>
      </c>
      <c r="H1978" t="n">
        <v>0.26</v>
      </c>
      <c r="I1978" t="n">
        <v>99</v>
      </c>
      <c r="J1978" t="n">
        <v>170.06</v>
      </c>
      <c r="K1978" t="n">
        <v>51.39</v>
      </c>
      <c r="L1978" t="n">
        <v>2.5</v>
      </c>
      <c r="M1978" t="n">
        <v>97</v>
      </c>
      <c r="N1978" t="n">
        <v>31.17</v>
      </c>
      <c r="O1978" t="n">
        <v>21208.12</v>
      </c>
      <c r="P1978" t="n">
        <v>339.07</v>
      </c>
      <c r="Q1978" t="n">
        <v>452.72</v>
      </c>
      <c r="R1978" t="n">
        <v>155.41</v>
      </c>
      <c r="S1978" t="n">
        <v>57.64</v>
      </c>
      <c r="T1978" t="n">
        <v>46346.79</v>
      </c>
      <c r="U1978" t="n">
        <v>0.37</v>
      </c>
      <c r="V1978" t="n">
        <v>0.8</v>
      </c>
      <c r="W1978" t="n">
        <v>6.95</v>
      </c>
      <c r="X1978" t="n">
        <v>2.85</v>
      </c>
      <c r="Y1978" t="n">
        <v>1</v>
      </c>
      <c r="Z1978" t="n">
        <v>10</v>
      </c>
    </row>
    <row r="1979">
      <c r="A1979" t="n">
        <v>7</v>
      </c>
      <c r="B1979" t="n">
        <v>85</v>
      </c>
      <c r="C1979" t="inlineStr">
        <is>
          <t xml:space="preserve">CONCLUIDO	</t>
        </is>
      </c>
      <c r="D1979" t="n">
        <v>3.1588</v>
      </c>
      <c r="E1979" t="n">
        <v>31.66</v>
      </c>
      <c r="F1979" t="n">
        <v>26.27</v>
      </c>
      <c r="G1979" t="n">
        <v>17.71</v>
      </c>
      <c r="H1979" t="n">
        <v>0.29</v>
      </c>
      <c r="I1979" t="n">
        <v>89</v>
      </c>
      <c r="J1979" t="n">
        <v>170.42</v>
      </c>
      <c r="K1979" t="n">
        <v>51.39</v>
      </c>
      <c r="L1979" t="n">
        <v>2.75</v>
      </c>
      <c r="M1979" t="n">
        <v>87</v>
      </c>
      <c r="N1979" t="n">
        <v>31.28</v>
      </c>
      <c r="O1979" t="n">
        <v>21253.01</v>
      </c>
      <c r="P1979" t="n">
        <v>334.75</v>
      </c>
      <c r="Q1979" t="n">
        <v>452.77</v>
      </c>
      <c r="R1979" t="n">
        <v>145.23</v>
      </c>
      <c r="S1979" t="n">
        <v>57.64</v>
      </c>
      <c r="T1979" t="n">
        <v>41308.84</v>
      </c>
      <c r="U1979" t="n">
        <v>0.4</v>
      </c>
      <c r="V1979" t="n">
        <v>0.8100000000000001</v>
      </c>
      <c r="W1979" t="n">
        <v>6.94</v>
      </c>
      <c r="X1979" t="n">
        <v>2.54</v>
      </c>
      <c r="Y1979" t="n">
        <v>1</v>
      </c>
      <c r="Z1979" t="n">
        <v>10</v>
      </c>
    </row>
    <row r="1980">
      <c r="A1980" t="n">
        <v>8</v>
      </c>
      <c r="B1980" t="n">
        <v>85</v>
      </c>
      <c r="C1980" t="inlineStr">
        <is>
          <t xml:space="preserve">CONCLUIDO	</t>
        </is>
      </c>
      <c r="D1980" t="n">
        <v>3.2104</v>
      </c>
      <c r="E1980" t="n">
        <v>31.15</v>
      </c>
      <c r="F1980" t="n">
        <v>26.03</v>
      </c>
      <c r="G1980" t="n">
        <v>19.28</v>
      </c>
      <c r="H1980" t="n">
        <v>0.31</v>
      </c>
      <c r="I1980" t="n">
        <v>81</v>
      </c>
      <c r="J1980" t="n">
        <v>170.79</v>
      </c>
      <c r="K1980" t="n">
        <v>51.39</v>
      </c>
      <c r="L1980" t="n">
        <v>3</v>
      </c>
      <c r="M1980" t="n">
        <v>79</v>
      </c>
      <c r="N1980" t="n">
        <v>31.4</v>
      </c>
      <c r="O1980" t="n">
        <v>21297.94</v>
      </c>
      <c r="P1980" t="n">
        <v>331.41</v>
      </c>
      <c r="Q1980" t="n">
        <v>452.91</v>
      </c>
      <c r="R1980" t="n">
        <v>137.58</v>
      </c>
      <c r="S1980" t="n">
        <v>57.64</v>
      </c>
      <c r="T1980" t="n">
        <v>37523.33</v>
      </c>
      <c r="U1980" t="n">
        <v>0.42</v>
      </c>
      <c r="V1980" t="n">
        <v>0.8100000000000001</v>
      </c>
      <c r="W1980" t="n">
        <v>6.92</v>
      </c>
      <c r="X1980" t="n">
        <v>2.3</v>
      </c>
      <c r="Y1980" t="n">
        <v>1</v>
      </c>
      <c r="Z1980" t="n">
        <v>10</v>
      </c>
    </row>
    <row r="1981">
      <c r="A1981" t="n">
        <v>9</v>
      </c>
      <c r="B1981" t="n">
        <v>85</v>
      </c>
      <c r="C1981" t="inlineStr">
        <is>
          <t xml:space="preserve">CONCLUIDO	</t>
        </is>
      </c>
      <c r="D1981" t="n">
        <v>3.2541</v>
      </c>
      <c r="E1981" t="n">
        <v>30.73</v>
      </c>
      <c r="F1981" t="n">
        <v>25.85</v>
      </c>
      <c r="G1981" t="n">
        <v>20.96</v>
      </c>
      <c r="H1981" t="n">
        <v>0.34</v>
      </c>
      <c r="I1981" t="n">
        <v>74</v>
      </c>
      <c r="J1981" t="n">
        <v>171.15</v>
      </c>
      <c r="K1981" t="n">
        <v>51.39</v>
      </c>
      <c r="L1981" t="n">
        <v>3.25</v>
      </c>
      <c r="M1981" t="n">
        <v>72</v>
      </c>
      <c r="N1981" t="n">
        <v>31.51</v>
      </c>
      <c r="O1981" t="n">
        <v>21342.91</v>
      </c>
      <c r="P1981" t="n">
        <v>328.89</v>
      </c>
      <c r="Q1981" t="n">
        <v>452.75</v>
      </c>
      <c r="R1981" t="n">
        <v>131.62</v>
      </c>
      <c r="S1981" t="n">
        <v>57.64</v>
      </c>
      <c r="T1981" t="n">
        <v>34577.12</v>
      </c>
      <c r="U1981" t="n">
        <v>0.44</v>
      </c>
      <c r="V1981" t="n">
        <v>0.82</v>
      </c>
      <c r="W1981" t="n">
        <v>6.92</v>
      </c>
      <c r="X1981" t="n">
        <v>2.12</v>
      </c>
      <c r="Y1981" t="n">
        <v>1</v>
      </c>
      <c r="Z1981" t="n">
        <v>10</v>
      </c>
    </row>
    <row r="1982">
      <c r="A1982" t="n">
        <v>10</v>
      </c>
      <c r="B1982" t="n">
        <v>85</v>
      </c>
      <c r="C1982" t="inlineStr">
        <is>
          <t xml:space="preserve">CONCLUIDO	</t>
        </is>
      </c>
      <c r="D1982" t="n">
        <v>3.2941</v>
      </c>
      <c r="E1982" t="n">
        <v>30.36</v>
      </c>
      <c r="F1982" t="n">
        <v>25.68</v>
      </c>
      <c r="G1982" t="n">
        <v>22.66</v>
      </c>
      <c r="H1982" t="n">
        <v>0.36</v>
      </c>
      <c r="I1982" t="n">
        <v>68</v>
      </c>
      <c r="J1982" t="n">
        <v>171.52</v>
      </c>
      <c r="K1982" t="n">
        <v>51.39</v>
      </c>
      <c r="L1982" t="n">
        <v>3.5</v>
      </c>
      <c r="M1982" t="n">
        <v>66</v>
      </c>
      <c r="N1982" t="n">
        <v>31.63</v>
      </c>
      <c r="O1982" t="n">
        <v>21387.92</v>
      </c>
      <c r="P1982" t="n">
        <v>326.39</v>
      </c>
      <c r="Q1982" t="n">
        <v>452.78</v>
      </c>
      <c r="R1982" t="n">
        <v>125.76</v>
      </c>
      <c r="S1982" t="n">
        <v>57.64</v>
      </c>
      <c r="T1982" t="n">
        <v>31679.09</v>
      </c>
      <c r="U1982" t="n">
        <v>0.46</v>
      </c>
      <c r="V1982" t="n">
        <v>0.83</v>
      </c>
      <c r="W1982" t="n">
        <v>6.91</v>
      </c>
      <c r="X1982" t="n">
        <v>1.95</v>
      </c>
      <c r="Y1982" t="n">
        <v>1</v>
      </c>
      <c r="Z1982" t="n">
        <v>10</v>
      </c>
    </row>
    <row r="1983">
      <c r="A1983" t="n">
        <v>11</v>
      </c>
      <c r="B1983" t="n">
        <v>85</v>
      </c>
      <c r="C1983" t="inlineStr">
        <is>
          <t xml:space="preserve">CONCLUIDO	</t>
        </is>
      </c>
      <c r="D1983" t="n">
        <v>3.3313</v>
      </c>
      <c r="E1983" t="n">
        <v>30.02</v>
      </c>
      <c r="F1983" t="n">
        <v>25.51</v>
      </c>
      <c r="G1983" t="n">
        <v>24.3</v>
      </c>
      <c r="H1983" t="n">
        <v>0.39</v>
      </c>
      <c r="I1983" t="n">
        <v>63</v>
      </c>
      <c r="J1983" t="n">
        <v>171.88</v>
      </c>
      <c r="K1983" t="n">
        <v>51.39</v>
      </c>
      <c r="L1983" t="n">
        <v>3.75</v>
      </c>
      <c r="M1983" t="n">
        <v>61</v>
      </c>
      <c r="N1983" t="n">
        <v>31.74</v>
      </c>
      <c r="O1983" t="n">
        <v>21432.96</v>
      </c>
      <c r="P1983" t="n">
        <v>323.9</v>
      </c>
      <c r="Q1983" t="n">
        <v>452.75</v>
      </c>
      <c r="R1983" t="n">
        <v>120.49</v>
      </c>
      <c r="S1983" t="n">
        <v>57.64</v>
      </c>
      <c r="T1983" t="n">
        <v>29066.69</v>
      </c>
      <c r="U1983" t="n">
        <v>0.48</v>
      </c>
      <c r="V1983" t="n">
        <v>0.83</v>
      </c>
      <c r="W1983" t="n">
        <v>6.9</v>
      </c>
      <c r="X1983" t="n">
        <v>1.78</v>
      </c>
      <c r="Y1983" t="n">
        <v>1</v>
      </c>
      <c r="Z1983" t="n">
        <v>10</v>
      </c>
    </row>
    <row r="1984">
      <c r="A1984" t="n">
        <v>12</v>
      </c>
      <c r="B1984" t="n">
        <v>85</v>
      </c>
      <c r="C1984" t="inlineStr">
        <is>
          <t xml:space="preserve">CONCLUIDO	</t>
        </is>
      </c>
      <c r="D1984" t="n">
        <v>3.3565</v>
      </c>
      <c r="E1984" t="n">
        <v>29.79</v>
      </c>
      <c r="F1984" t="n">
        <v>25.42</v>
      </c>
      <c r="G1984" t="n">
        <v>25.85</v>
      </c>
      <c r="H1984" t="n">
        <v>0.41</v>
      </c>
      <c r="I1984" t="n">
        <v>59</v>
      </c>
      <c r="J1984" t="n">
        <v>172.25</v>
      </c>
      <c r="K1984" t="n">
        <v>51.39</v>
      </c>
      <c r="L1984" t="n">
        <v>4</v>
      </c>
      <c r="M1984" t="n">
        <v>57</v>
      </c>
      <c r="N1984" t="n">
        <v>31.86</v>
      </c>
      <c r="O1984" t="n">
        <v>21478.05</v>
      </c>
      <c r="P1984" t="n">
        <v>322.39</v>
      </c>
      <c r="Q1984" t="n">
        <v>452.68</v>
      </c>
      <c r="R1984" t="n">
        <v>117.52</v>
      </c>
      <c r="S1984" t="n">
        <v>57.64</v>
      </c>
      <c r="T1984" t="n">
        <v>27605.12</v>
      </c>
      <c r="U1984" t="n">
        <v>0.49</v>
      </c>
      <c r="V1984" t="n">
        <v>0.83</v>
      </c>
      <c r="W1984" t="n">
        <v>6.89</v>
      </c>
      <c r="X1984" t="n">
        <v>1.69</v>
      </c>
      <c r="Y1984" t="n">
        <v>1</v>
      </c>
      <c r="Z1984" t="n">
        <v>10</v>
      </c>
    </row>
    <row r="1985">
      <c r="A1985" t="n">
        <v>13</v>
      </c>
      <c r="B1985" t="n">
        <v>85</v>
      </c>
      <c r="C1985" t="inlineStr">
        <is>
          <t xml:space="preserve">CONCLUIDO	</t>
        </is>
      </c>
      <c r="D1985" t="n">
        <v>3.3872</v>
      </c>
      <c r="E1985" t="n">
        <v>29.52</v>
      </c>
      <c r="F1985" t="n">
        <v>25.29</v>
      </c>
      <c r="G1985" t="n">
        <v>27.59</v>
      </c>
      <c r="H1985" t="n">
        <v>0.44</v>
      </c>
      <c r="I1985" t="n">
        <v>55</v>
      </c>
      <c r="J1985" t="n">
        <v>172.61</v>
      </c>
      <c r="K1985" t="n">
        <v>51.39</v>
      </c>
      <c r="L1985" t="n">
        <v>4.25</v>
      </c>
      <c r="M1985" t="n">
        <v>53</v>
      </c>
      <c r="N1985" t="n">
        <v>31.97</v>
      </c>
      <c r="O1985" t="n">
        <v>21523.17</v>
      </c>
      <c r="P1985" t="n">
        <v>320.33</v>
      </c>
      <c r="Q1985" t="n">
        <v>452.7</v>
      </c>
      <c r="R1985" t="n">
        <v>113.06</v>
      </c>
      <c r="S1985" t="n">
        <v>57.64</v>
      </c>
      <c r="T1985" t="n">
        <v>25391.2</v>
      </c>
      <c r="U1985" t="n">
        <v>0.51</v>
      </c>
      <c r="V1985" t="n">
        <v>0.84</v>
      </c>
      <c r="W1985" t="n">
        <v>6.88</v>
      </c>
      <c r="X1985" t="n">
        <v>1.56</v>
      </c>
      <c r="Y1985" t="n">
        <v>1</v>
      </c>
      <c r="Z1985" t="n">
        <v>10</v>
      </c>
    </row>
    <row r="1986">
      <c r="A1986" t="n">
        <v>14</v>
      </c>
      <c r="B1986" t="n">
        <v>85</v>
      </c>
      <c r="C1986" t="inlineStr">
        <is>
          <t xml:space="preserve">CONCLUIDO	</t>
        </is>
      </c>
      <c r="D1986" t="n">
        <v>3.411</v>
      </c>
      <c r="E1986" t="n">
        <v>29.32</v>
      </c>
      <c r="F1986" t="n">
        <v>25.18</v>
      </c>
      <c r="G1986" t="n">
        <v>29.06</v>
      </c>
      <c r="H1986" t="n">
        <v>0.46</v>
      </c>
      <c r="I1986" t="n">
        <v>52</v>
      </c>
      <c r="J1986" t="n">
        <v>172.98</v>
      </c>
      <c r="K1986" t="n">
        <v>51.39</v>
      </c>
      <c r="L1986" t="n">
        <v>4.5</v>
      </c>
      <c r="M1986" t="n">
        <v>50</v>
      </c>
      <c r="N1986" t="n">
        <v>32.09</v>
      </c>
      <c r="O1986" t="n">
        <v>21568.34</v>
      </c>
      <c r="P1986" t="n">
        <v>318.75</v>
      </c>
      <c r="Q1986" t="n">
        <v>452.67</v>
      </c>
      <c r="R1986" t="n">
        <v>109.55</v>
      </c>
      <c r="S1986" t="n">
        <v>57.64</v>
      </c>
      <c r="T1986" t="n">
        <v>23654.9</v>
      </c>
      <c r="U1986" t="n">
        <v>0.53</v>
      </c>
      <c r="V1986" t="n">
        <v>0.84</v>
      </c>
      <c r="W1986" t="n">
        <v>6.88</v>
      </c>
      <c r="X1986" t="n">
        <v>1.45</v>
      </c>
      <c r="Y1986" t="n">
        <v>1</v>
      </c>
      <c r="Z1986" t="n">
        <v>10</v>
      </c>
    </row>
    <row r="1987">
      <c r="A1987" t="n">
        <v>15</v>
      </c>
      <c r="B1987" t="n">
        <v>85</v>
      </c>
      <c r="C1987" t="inlineStr">
        <is>
          <t xml:space="preserve">CONCLUIDO	</t>
        </is>
      </c>
      <c r="D1987" t="n">
        <v>3.4319</v>
      </c>
      <c r="E1987" t="n">
        <v>29.14</v>
      </c>
      <c r="F1987" t="n">
        <v>25.11</v>
      </c>
      <c r="G1987" t="n">
        <v>30.74</v>
      </c>
      <c r="H1987" t="n">
        <v>0.49</v>
      </c>
      <c r="I1987" t="n">
        <v>49</v>
      </c>
      <c r="J1987" t="n">
        <v>173.35</v>
      </c>
      <c r="K1987" t="n">
        <v>51.39</v>
      </c>
      <c r="L1987" t="n">
        <v>4.75</v>
      </c>
      <c r="M1987" t="n">
        <v>47</v>
      </c>
      <c r="N1987" t="n">
        <v>32.2</v>
      </c>
      <c r="O1987" t="n">
        <v>21613.54</v>
      </c>
      <c r="P1987" t="n">
        <v>317.38</v>
      </c>
      <c r="Q1987" t="n">
        <v>452.67</v>
      </c>
      <c r="R1987" t="n">
        <v>107.48</v>
      </c>
      <c r="S1987" t="n">
        <v>57.64</v>
      </c>
      <c r="T1987" t="n">
        <v>22634.94</v>
      </c>
      <c r="U1987" t="n">
        <v>0.54</v>
      </c>
      <c r="V1987" t="n">
        <v>0.84</v>
      </c>
      <c r="W1987" t="n">
        <v>6.87</v>
      </c>
      <c r="X1987" t="n">
        <v>1.38</v>
      </c>
      <c r="Y1987" t="n">
        <v>1</v>
      </c>
      <c r="Z1987" t="n">
        <v>10</v>
      </c>
    </row>
    <row r="1988">
      <c r="A1988" t="n">
        <v>16</v>
      </c>
      <c r="B1988" t="n">
        <v>85</v>
      </c>
      <c r="C1988" t="inlineStr">
        <is>
          <t xml:space="preserve">CONCLUIDO	</t>
        </is>
      </c>
      <c r="D1988" t="n">
        <v>3.4459</v>
      </c>
      <c r="E1988" t="n">
        <v>29.02</v>
      </c>
      <c r="F1988" t="n">
        <v>25.05</v>
      </c>
      <c r="G1988" t="n">
        <v>31.98</v>
      </c>
      <c r="H1988" t="n">
        <v>0.51</v>
      </c>
      <c r="I1988" t="n">
        <v>47</v>
      </c>
      <c r="J1988" t="n">
        <v>173.71</v>
      </c>
      <c r="K1988" t="n">
        <v>51.39</v>
      </c>
      <c r="L1988" t="n">
        <v>5</v>
      </c>
      <c r="M1988" t="n">
        <v>45</v>
      </c>
      <c r="N1988" t="n">
        <v>32.32</v>
      </c>
      <c r="O1988" t="n">
        <v>21658.78</v>
      </c>
      <c r="P1988" t="n">
        <v>316.49</v>
      </c>
      <c r="Q1988" t="n">
        <v>452.63</v>
      </c>
      <c r="R1988" t="n">
        <v>105.47</v>
      </c>
      <c r="S1988" t="n">
        <v>57.64</v>
      </c>
      <c r="T1988" t="n">
        <v>21638.11</v>
      </c>
      <c r="U1988" t="n">
        <v>0.55</v>
      </c>
      <c r="V1988" t="n">
        <v>0.85</v>
      </c>
      <c r="W1988" t="n">
        <v>6.88</v>
      </c>
      <c r="X1988" t="n">
        <v>1.33</v>
      </c>
      <c r="Y1988" t="n">
        <v>1</v>
      </c>
      <c r="Z1988" t="n">
        <v>10</v>
      </c>
    </row>
    <row r="1989">
      <c r="A1989" t="n">
        <v>17</v>
      </c>
      <c r="B1989" t="n">
        <v>85</v>
      </c>
      <c r="C1989" t="inlineStr">
        <is>
          <t xml:space="preserve">CONCLUIDO	</t>
        </is>
      </c>
      <c r="D1989" t="n">
        <v>3.4716</v>
      </c>
      <c r="E1989" t="n">
        <v>28.81</v>
      </c>
      <c r="F1989" t="n">
        <v>24.94</v>
      </c>
      <c r="G1989" t="n">
        <v>34.01</v>
      </c>
      <c r="H1989" t="n">
        <v>0.53</v>
      </c>
      <c r="I1989" t="n">
        <v>44</v>
      </c>
      <c r="J1989" t="n">
        <v>174.08</v>
      </c>
      <c r="K1989" t="n">
        <v>51.39</v>
      </c>
      <c r="L1989" t="n">
        <v>5.25</v>
      </c>
      <c r="M1989" t="n">
        <v>42</v>
      </c>
      <c r="N1989" t="n">
        <v>32.44</v>
      </c>
      <c r="O1989" t="n">
        <v>21704.07</v>
      </c>
      <c r="P1989" t="n">
        <v>314.7</v>
      </c>
      <c r="Q1989" t="n">
        <v>452.68</v>
      </c>
      <c r="R1989" t="n">
        <v>101.92</v>
      </c>
      <c r="S1989" t="n">
        <v>57.64</v>
      </c>
      <c r="T1989" t="n">
        <v>19878.17</v>
      </c>
      <c r="U1989" t="n">
        <v>0.57</v>
      </c>
      <c r="V1989" t="n">
        <v>0.85</v>
      </c>
      <c r="W1989" t="n">
        <v>6.86</v>
      </c>
      <c r="X1989" t="n">
        <v>1.21</v>
      </c>
      <c r="Y1989" t="n">
        <v>1</v>
      </c>
      <c r="Z1989" t="n">
        <v>10</v>
      </c>
    </row>
    <row r="1990">
      <c r="A1990" t="n">
        <v>18</v>
      </c>
      <c r="B1990" t="n">
        <v>85</v>
      </c>
      <c r="C1990" t="inlineStr">
        <is>
          <t xml:space="preserve">CONCLUIDO	</t>
        </is>
      </c>
      <c r="D1990" t="n">
        <v>3.4844</v>
      </c>
      <c r="E1990" t="n">
        <v>28.7</v>
      </c>
      <c r="F1990" t="n">
        <v>24.9</v>
      </c>
      <c r="G1990" t="n">
        <v>35.58</v>
      </c>
      <c r="H1990" t="n">
        <v>0.5600000000000001</v>
      </c>
      <c r="I1990" t="n">
        <v>42</v>
      </c>
      <c r="J1990" t="n">
        <v>174.45</v>
      </c>
      <c r="K1990" t="n">
        <v>51.39</v>
      </c>
      <c r="L1990" t="n">
        <v>5.5</v>
      </c>
      <c r="M1990" t="n">
        <v>40</v>
      </c>
      <c r="N1990" t="n">
        <v>32.56</v>
      </c>
      <c r="O1990" t="n">
        <v>21749.39</v>
      </c>
      <c r="P1990" t="n">
        <v>313.91</v>
      </c>
      <c r="Q1990" t="n">
        <v>452.64</v>
      </c>
      <c r="R1990" t="n">
        <v>100.63</v>
      </c>
      <c r="S1990" t="n">
        <v>57.64</v>
      </c>
      <c r="T1990" t="n">
        <v>19244.28</v>
      </c>
      <c r="U1990" t="n">
        <v>0.57</v>
      </c>
      <c r="V1990" t="n">
        <v>0.85</v>
      </c>
      <c r="W1990" t="n">
        <v>6.87</v>
      </c>
      <c r="X1990" t="n">
        <v>1.18</v>
      </c>
      <c r="Y1990" t="n">
        <v>1</v>
      </c>
      <c r="Z1990" t="n">
        <v>10</v>
      </c>
    </row>
    <row r="1991">
      <c r="A1991" t="n">
        <v>19</v>
      </c>
      <c r="B1991" t="n">
        <v>85</v>
      </c>
      <c r="C1991" t="inlineStr">
        <is>
          <t xml:space="preserve">CONCLUIDO	</t>
        </is>
      </c>
      <c r="D1991" t="n">
        <v>3.4984</v>
      </c>
      <c r="E1991" t="n">
        <v>28.58</v>
      </c>
      <c r="F1991" t="n">
        <v>24.86</v>
      </c>
      <c r="G1991" t="n">
        <v>37.28</v>
      </c>
      <c r="H1991" t="n">
        <v>0.58</v>
      </c>
      <c r="I1991" t="n">
        <v>40</v>
      </c>
      <c r="J1991" t="n">
        <v>174.82</v>
      </c>
      <c r="K1991" t="n">
        <v>51.39</v>
      </c>
      <c r="L1991" t="n">
        <v>5.75</v>
      </c>
      <c r="M1991" t="n">
        <v>38</v>
      </c>
      <c r="N1991" t="n">
        <v>32.67</v>
      </c>
      <c r="O1991" t="n">
        <v>21794.75</v>
      </c>
      <c r="P1991" t="n">
        <v>312.79</v>
      </c>
      <c r="Q1991" t="n">
        <v>452.7</v>
      </c>
      <c r="R1991" t="n">
        <v>99</v>
      </c>
      <c r="S1991" t="n">
        <v>57.64</v>
      </c>
      <c r="T1991" t="n">
        <v>18438.81</v>
      </c>
      <c r="U1991" t="n">
        <v>0.58</v>
      </c>
      <c r="V1991" t="n">
        <v>0.85</v>
      </c>
      <c r="W1991" t="n">
        <v>6.86</v>
      </c>
      <c r="X1991" t="n">
        <v>1.13</v>
      </c>
      <c r="Y1991" t="n">
        <v>1</v>
      </c>
      <c r="Z1991" t="n">
        <v>10</v>
      </c>
    </row>
    <row r="1992">
      <c r="A1992" t="n">
        <v>20</v>
      </c>
      <c r="B1992" t="n">
        <v>85</v>
      </c>
      <c r="C1992" t="inlineStr">
        <is>
          <t xml:space="preserve">CONCLUIDO	</t>
        </is>
      </c>
      <c r="D1992" t="n">
        <v>3.5096</v>
      </c>
      <c r="E1992" t="n">
        <v>28.49</v>
      </c>
      <c r="F1992" t="n">
        <v>24.8</v>
      </c>
      <c r="G1992" t="n">
        <v>38.15</v>
      </c>
      <c r="H1992" t="n">
        <v>0.61</v>
      </c>
      <c r="I1992" t="n">
        <v>39</v>
      </c>
      <c r="J1992" t="n">
        <v>175.18</v>
      </c>
      <c r="K1992" t="n">
        <v>51.39</v>
      </c>
      <c r="L1992" t="n">
        <v>6</v>
      </c>
      <c r="M1992" t="n">
        <v>37</v>
      </c>
      <c r="N1992" t="n">
        <v>32.79</v>
      </c>
      <c r="O1992" t="n">
        <v>21840.16</v>
      </c>
      <c r="P1992" t="n">
        <v>311.89</v>
      </c>
      <c r="Q1992" t="n">
        <v>452.58</v>
      </c>
      <c r="R1992" t="n">
        <v>97.40000000000001</v>
      </c>
      <c r="S1992" t="n">
        <v>57.64</v>
      </c>
      <c r="T1992" t="n">
        <v>17644.3</v>
      </c>
      <c r="U1992" t="n">
        <v>0.59</v>
      </c>
      <c r="V1992" t="n">
        <v>0.86</v>
      </c>
      <c r="W1992" t="n">
        <v>6.85</v>
      </c>
      <c r="X1992" t="n">
        <v>1.07</v>
      </c>
      <c r="Y1992" t="n">
        <v>1</v>
      </c>
      <c r="Z1992" t="n">
        <v>10</v>
      </c>
    </row>
    <row r="1993">
      <c r="A1993" t="n">
        <v>21</v>
      </c>
      <c r="B1993" t="n">
        <v>85</v>
      </c>
      <c r="C1993" t="inlineStr">
        <is>
          <t xml:space="preserve">CONCLUIDO	</t>
        </is>
      </c>
      <c r="D1993" t="n">
        <v>3.5197</v>
      </c>
      <c r="E1993" t="n">
        <v>28.41</v>
      </c>
      <c r="F1993" t="n">
        <v>24.79</v>
      </c>
      <c r="G1993" t="n">
        <v>40.19</v>
      </c>
      <c r="H1993" t="n">
        <v>0.63</v>
      </c>
      <c r="I1993" t="n">
        <v>37</v>
      </c>
      <c r="J1993" t="n">
        <v>175.55</v>
      </c>
      <c r="K1993" t="n">
        <v>51.39</v>
      </c>
      <c r="L1993" t="n">
        <v>6.25</v>
      </c>
      <c r="M1993" t="n">
        <v>35</v>
      </c>
      <c r="N1993" t="n">
        <v>32.91</v>
      </c>
      <c r="O1993" t="n">
        <v>21885.6</v>
      </c>
      <c r="P1993" t="n">
        <v>311.44</v>
      </c>
      <c r="Q1993" t="n">
        <v>452.57</v>
      </c>
      <c r="R1993" t="n">
        <v>97.06</v>
      </c>
      <c r="S1993" t="n">
        <v>57.64</v>
      </c>
      <c r="T1993" t="n">
        <v>17484.58</v>
      </c>
      <c r="U1993" t="n">
        <v>0.59</v>
      </c>
      <c r="V1993" t="n">
        <v>0.86</v>
      </c>
      <c r="W1993" t="n">
        <v>6.85</v>
      </c>
      <c r="X1993" t="n">
        <v>1.06</v>
      </c>
      <c r="Y1993" t="n">
        <v>1</v>
      </c>
      <c r="Z1993" t="n">
        <v>10</v>
      </c>
    </row>
    <row r="1994">
      <c r="A1994" t="n">
        <v>22</v>
      </c>
      <c r="B1994" t="n">
        <v>85</v>
      </c>
      <c r="C1994" t="inlineStr">
        <is>
          <t xml:space="preserve">CONCLUIDO	</t>
        </is>
      </c>
      <c r="D1994" t="n">
        <v>3.5301</v>
      </c>
      <c r="E1994" t="n">
        <v>28.33</v>
      </c>
      <c r="F1994" t="n">
        <v>24.74</v>
      </c>
      <c r="G1994" t="n">
        <v>41.23</v>
      </c>
      <c r="H1994" t="n">
        <v>0.66</v>
      </c>
      <c r="I1994" t="n">
        <v>36</v>
      </c>
      <c r="J1994" t="n">
        <v>175.92</v>
      </c>
      <c r="K1994" t="n">
        <v>51.39</v>
      </c>
      <c r="L1994" t="n">
        <v>6.5</v>
      </c>
      <c r="M1994" t="n">
        <v>34</v>
      </c>
      <c r="N1994" t="n">
        <v>33.03</v>
      </c>
      <c r="O1994" t="n">
        <v>21931.08</v>
      </c>
      <c r="P1994" t="n">
        <v>310.54</v>
      </c>
      <c r="Q1994" t="n">
        <v>452.64</v>
      </c>
      <c r="R1994" t="n">
        <v>95.34</v>
      </c>
      <c r="S1994" t="n">
        <v>57.64</v>
      </c>
      <c r="T1994" t="n">
        <v>16627.13</v>
      </c>
      <c r="U1994" t="n">
        <v>0.6</v>
      </c>
      <c r="V1994" t="n">
        <v>0.86</v>
      </c>
      <c r="W1994" t="n">
        <v>6.85</v>
      </c>
      <c r="X1994" t="n">
        <v>1.01</v>
      </c>
      <c r="Y1994" t="n">
        <v>1</v>
      </c>
      <c r="Z1994" t="n">
        <v>10</v>
      </c>
    </row>
    <row r="1995">
      <c r="A1995" t="n">
        <v>23</v>
      </c>
      <c r="B1995" t="n">
        <v>85</v>
      </c>
      <c r="C1995" t="inlineStr">
        <is>
          <t xml:space="preserve">CONCLUIDO	</t>
        </is>
      </c>
      <c r="D1995" t="n">
        <v>3.5476</v>
      </c>
      <c r="E1995" t="n">
        <v>28.19</v>
      </c>
      <c r="F1995" t="n">
        <v>24.66</v>
      </c>
      <c r="G1995" t="n">
        <v>43.52</v>
      </c>
      <c r="H1995" t="n">
        <v>0.68</v>
      </c>
      <c r="I1995" t="n">
        <v>34</v>
      </c>
      <c r="J1995" t="n">
        <v>176.29</v>
      </c>
      <c r="K1995" t="n">
        <v>51.39</v>
      </c>
      <c r="L1995" t="n">
        <v>6.75</v>
      </c>
      <c r="M1995" t="n">
        <v>32</v>
      </c>
      <c r="N1995" t="n">
        <v>33.15</v>
      </c>
      <c r="O1995" t="n">
        <v>21976.61</v>
      </c>
      <c r="P1995" t="n">
        <v>309.16</v>
      </c>
      <c r="Q1995" t="n">
        <v>452.6</v>
      </c>
      <c r="R1995" t="n">
        <v>92.89</v>
      </c>
      <c r="S1995" t="n">
        <v>57.64</v>
      </c>
      <c r="T1995" t="n">
        <v>15412.63</v>
      </c>
      <c r="U1995" t="n">
        <v>0.62</v>
      </c>
      <c r="V1995" t="n">
        <v>0.86</v>
      </c>
      <c r="W1995" t="n">
        <v>6.85</v>
      </c>
      <c r="X1995" t="n">
        <v>0.9399999999999999</v>
      </c>
      <c r="Y1995" t="n">
        <v>1</v>
      </c>
      <c r="Z1995" t="n">
        <v>10</v>
      </c>
    </row>
    <row r="1996">
      <c r="A1996" t="n">
        <v>24</v>
      </c>
      <c r="B1996" t="n">
        <v>85</v>
      </c>
      <c r="C1996" t="inlineStr">
        <is>
          <t xml:space="preserve">CONCLUIDO	</t>
        </is>
      </c>
      <c r="D1996" t="n">
        <v>3.5536</v>
      </c>
      <c r="E1996" t="n">
        <v>28.14</v>
      </c>
      <c r="F1996" t="n">
        <v>24.65</v>
      </c>
      <c r="G1996" t="n">
        <v>44.82</v>
      </c>
      <c r="H1996" t="n">
        <v>0.7</v>
      </c>
      <c r="I1996" t="n">
        <v>33</v>
      </c>
      <c r="J1996" t="n">
        <v>176.66</v>
      </c>
      <c r="K1996" t="n">
        <v>51.39</v>
      </c>
      <c r="L1996" t="n">
        <v>7</v>
      </c>
      <c r="M1996" t="n">
        <v>31</v>
      </c>
      <c r="N1996" t="n">
        <v>33.27</v>
      </c>
      <c r="O1996" t="n">
        <v>22022.17</v>
      </c>
      <c r="P1996" t="n">
        <v>308.85</v>
      </c>
      <c r="Q1996" t="n">
        <v>452.66</v>
      </c>
      <c r="R1996" t="n">
        <v>92.45999999999999</v>
      </c>
      <c r="S1996" t="n">
        <v>57.64</v>
      </c>
      <c r="T1996" t="n">
        <v>15201.34</v>
      </c>
      <c r="U1996" t="n">
        <v>0.62</v>
      </c>
      <c r="V1996" t="n">
        <v>0.86</v>
      </c>
      <c r="W1996" t="n">
        <v>6.85</v>
      </c>
      <c r="X1996" t="n">
        <v>0.92</v>
      </c>
      <c r="Y1996" t="n">
        <v>1</v>
      </c>
      <c r="Z1996" t="n">
        <v>10</v>
      </c>
    </row>
    <row r="1997">
      <c r="A1997" t="n">
        <v>25</v>
      </c>
      <c r="B1997" t="n">
        <v>85</v>
      </c>
      <c r="C1997" t="inlineStr">
        <is>
          <t xml:space="preserve">CONCLUIDO	</t>
        </is>
      </c>
      <c r="D1997" t="n">
        <v>3.5605</v>
      </c>
      <c r="E1997" t="n">
        <v>28.09</v>
      </c>
      <c r="F1997" t="n">
        <v>24.63</v>
      </c>
      <c r="G1997" t="n">
        <v>46.18</v>
      </c>
      <c r="H1997" t="n">
        <v>0.73</v>
      </c>
      <c r="I1997" t="n">
        <v>32</v>
      </c>
      <c r="J1997" t="n">
        <v>177.03</v>
      </c>
      <c r="K1997" t="n">
        <v>51.39</v>
      </c>
      <c r="L1997" t="n">
        <v>7.25</v>
      </c>
      <c r="M1997" t="n">
        <v>30</v>
      </c>
      <c r="N1997" t="n">
        <v>33.39</v>
      </c>
      <c r="O1997" t="n">
        <v>22067.77</v>
      </c>
      <c r="P1997" t="n">
        <v>308.28</v>
      </c>
      <c r="Q1997" t="n">
        <v>452.62</v>
      </c>
      <c r="R1997" t="n">
        <v>91.64</v>
      </c>
      <c r="S1997" t="n">
        <v>57.64</v>
      </c>
      <c r="T1997" t="n">
        <v>14795.64</v>
      </c>
      <c r="U1997" t="n">
        <v>0.63</v>
      </c>
      <c r="V1997" t="n">
        <v>0.86</v>
      </c>
      <c r="W1997" t="n">
        <v>6.85</v>
      </c>
      <c r="X1997" t="n">
        <v>0.9</v>
      </c>
      <c r="Y1997" t="n">
        <v>1</v>
      </c>
      <c r="Z1997" t="n">
        <v>10</v>
      </c>
    </row>
    <row r="1998">
      <c r="A1998" t="n">
        <v>26</v>
      </c>
      <c r="B1998" t="n">
        <v>85</v>
      </c>
      <c r="C1998" t="inlineStr">
        <is>
          <t xml:space="preserve">CONCLUIDO	</t>
        </is>
      </c>
      <c r="D1998" t="n">
        <v>3.571</v>
      </c>
      <c r="E1998" t="n">
        <v>28</v>
      </c>
      <c r="F1998" t="n">
        <v>24.58</v>
      </c>
      <c r="G1998" t="n">
        <v>47.57</v>
      </c>
      <c r="H1998" t="n">
        <v>0.75</v>
      </c>
      <c r="I1998" t="n">
        <v>31</v>
      </c>
      <c r="J1998" t="n">
        <v>177.4</v>
      </c>
      <c r="K1998" t="n">
        <v>51.39</v>
      </c>
      <c r="L1998" t="n">
        <v>7.5</v>
      </c>
      <c r="M1998" t="n">
        <v>29</v>
      </c>
      <c r="N1998" t="n">
        <v>33.51</v>
      </c>
      <c r="O1998" t="n">
        <v>22113.42</v>
      </c>
      <c r="P1998" t="n">
        <v>307.36</v>
      </c>
      <c r="Q1998" t="n">
        <v>452.63</v>
      </c>
      <c r="R1998" t="n">
        <v>90.15000000000001</v>
      </c>
      <c r="S1998" t="n">
        <v>57.64</v>
      </c>
      <c r="T1998" t="n">
        <v>14058.64</v>
      </c>
      <c r="U1998" t="n">
        <v>0.64</v>
      </c>
      <c r="V1998" t="n">
        <v>0.86</v>
      </c>
      <c r="W1998" t="n">
        <v>6.84</v>
      </c>
      <c r="X1998" t="n">
        <v>0.85</v>
      </c>
      <c r="Y1998" t="n">
        <v>1</v>
      </c>
      <c r="Z1998" t="n">
        <v>10</v>
      </c>
    </row>
    <row r="1999">
      <c r="A1999" t="n">
        <v>27</v>
      </c>
      <c r="B1999" t="n">
        <v>85</v>
      </c>
      <c r="C1999" t="inlineStr">
        <is>
          <t xml:space="preserve">CONCLUIDO	</t>
        </is>
      </c>
      <c r="D1999" t="n">
        <v>3.5763</v>
      </c>
      <c r="E1999" t="n">
        <v>27.96</v>
      </c>
      <c r="F1999" t="n">
        <v>24.57</v>
      </c>
      <c r="G1999" t="n">
        <v>49.15</v>
      </c>
      <c r="H1999" t="n">
        <v>0.77</v>
      </c>
      <c r="I1999" t="n">
        <v>30</v>
      </c>
      <c r="J1999" t="n">
        <v>177.77</v>
      </c>
      <c r="K1999" t="n">
        <v>51.39</v>
      </c>
      <c r="L1999" t="n">
        <v>7.75</v>
      </c>
      <c r="M1999" t="n">
        <v>28</v>
      </c>
      <c r="N1999" t="n">
        <v>33.63</v>
      </c>
      <c r="O1999" t="n">
        <v>22159.1</v>
      </c>
      <c r="P1999" t="n">
        <v>306.99</v>
      </c>
      <c r="Q1999" t="n">
        <v>452.62</v>
      </c>
      <c r="R1999" t="n">
        <v>90.05</v>
      </c>
      <c r="S1999" t="n">
        <v>57.64</v>
      </c>
      <c r="T1999" t="n">
        <v>14012.53</v>
      </c>
      <c r="U1999" t="n">
        <v>0.64</v>
      </c>
      <c r="V1999" t="n">
        <v>0.86</v>
      </c>
      <c r="W1999" t="n">
        <v>6.84</v>
      </c>
      <c r="X1999" t="n">
        <v>0.85</v>
      </c>
      <c r="Y1999" t="n">
        <v>1</v>
      </c>
      <c r="Z1999" t="n">
        <v>10</v>
      </c>
    </row>
    <row r="2000">
      <c r="A2000" t="n">
        <v>28</v>
      </c>
      <c r="B2000" t="n">
        <v>85</v>
      </c>
      <c r="C2000" t="inlineStr">
        <is>
          <t xml:space="preserve">CONCLUIDO	</t>
        </is>
      </c>
      <c r="D2000" t="n">
        <v>3.586</v>
      </c>
      <c r="E2000" t="n">
        <v>27.89</v>
      </c>
      <c r="F2000" t="n">
        <v>24.53</v>
      </c>
      <c r="G2000" t="n">
        <v>50.75</v>
      </c>
      <c r="H2000" t="n">
        <v>0.8</v>
      </c>
      <c r="I2000" t="n">
        <v>29</v>
      </c>
      <c r="J2000" t="n">
        <v>178.14</v>
      </c>
      <c r="K2000" t="n">
        <v>51.39</v>
      </c>
      <c r="L2000" t="n">
        <v>8</v>
      </c>
      <c r="M2000" t="n">
        <v>27</v>
      </c>
      <c r="N2000" t="n">
        <v>33.75</v>
      </c>
      <c r="O2000" t="n">
        <v>22204.83</v>
      </c>
      <c r="P2000" t="n">
        <v>306.03</v>
      </c>
      <c r="Q2000" t="n">
        <v>452.65</v>
      </c>
      <c r="R2000" t="n">
        <v>88.64</v>
      </c>
      <c r="S2000" t="n">
        <v>57.64</v>
      </c>
      <c r="T2000" t="n">
        <v>13311.43</v>
      </c>
      <c r="U2000" t="n">
        <v>0.65</v>
      </c>
      <c r="V2000" t="n">
        <v>0.86</v>
      </c>
      <c r="W2000" t="n">
        <v>6.84</v>
      </c>
      <c r="X2000" t="n">
        <v>0.8100000000000001</v>
      </c>
      <c r="Y2000" t="n">
        <v>1</v>
      </c>
      <c r="Z2000" t="n">
        <v>10</v>
      </c>
    </row>
    <row r="2001">
      <c r="A2001" t="n">
        <v>29</v>
      </c>
      <c r="B2001" t="n">
        <v>85</v>
      </c>
      <c r="C2001" t="inlineStr">
        <is>
          <t xml:space="preserve">CONCLUIDO	</t>
        </is>
      </c>
      <c r="D2001" t="n">
        <v>3.5964</v>
      </c>
      <c r="E2001" t="n">
        <v>27.81</v>
      </c>
      <c r="F2001" t="n">
        <v>24.48</v>
      </c>
      <c r="G2001" t="n">
        <v>52.47</v>
      </c>
      <c r="H2001" t="n">
        <v>0.82</v>
      </c>
      <c r="I2001" t="n">
        <v>28</v>
      </c>
      <c r="J2001" t="n">
        <v>178.51</v>
      </c>
      <c r="K2001" t="n">
        <v>51.39</v>
      </c>
      <c r="L2001" t="n">
        <v>8.25</v>
      </c>
      <c r="M2001" t="n">
        <v>26</v>
      </c>
      <c r="N2001" t="n">
        <v>33.87</v>
      </c>
      <c r="O2001" t="n">
        <v>22250.6</v>
      </c>
      <c r="P2001" t="n">
        <v>305.02</v>
      </c>
      <c r="Q2001" t="n">
        <v>452.68</v>
      </c>
      <c r="R2001" t="n">
        <v>87.02</v>
      </c>
      <c r="S2001" t="n">
        <v>57.64</v>
      </c>
      <c r="T2001" t="n">
        <v>12507.02</v>
      </c>
      <c r="U2001" t="n">
        <v>0.66</v>
      </c>
      <c r="V2001" t="n">
        <v>0.87</v>
      </c>
      <c r="W2001" t="n">
        <v>6.84</v>
      </c>
      <c r="X2001" t="n">
        <v>0.76</v>
      </c>
      <c r="Y2001" t="n">
        <v>1</v>
      </c>
      <c r="Z2001" t="n">
        <v>10</v>
      </c>
    </row>
    <row r="2002">
      <c r="A2002" t="n">
        <v>30</v>
      </c>
      <c r="B2002" t="n">
        <v>85</v>
      </c>
      <c r="C2002" t="inlineStr">
        <is>
          <t xml:space="preserve">CONCLUIDO	</t>
        </is>
      </c>
      <c r="D2002" t="n">
        <v>3.6009</v>
      </c>
      <c r="E2002" t="n">
        <v>27.77</v>
      </c>
      <c r="F2002" t="n">
        <v>24.48</v>
      </c>
      <c r="G2002" t="n">
        <v>54.41</v>
      </c>
      <c r="H2002" t="n">
        <v>0.84</v>
      </c>
      <c r="I2002" t="n">
        <v>27</v>
      </c>
      <c r="J2002" t="n">
        <v>178.88</v>
      </c>
      <c r="K2002" t="n">
        <v>51.39</v>
      </c>
      <c r="L2002" t="n">
        <v>8.5</v>
      </c>
      <c r="M2002" t="n">
        <v>25</v>
      </c>
      <c r="N2002" t="n">
        <v>33.99</v>
      </c>
      <c r="O2002" t="n">
        <v>22296.41</v>
      </c>
      <c r="P2002" t="n">
        <v>304.88</v>
      </c>
      <c r="Q2002" t="n">
        <v>452.61</v>
      </c>
      <c r="R2002" t="n">
        <v>86.98</v>
      </c>
      <c r="S2002" t="n">
        <v>57.64</v>
      </c>
      <c r="T2002" t="n">
        <v>12490.96</v>
      </c>
      <c r="U2002" t="n">
        <v>0.66</v>
      </c>
      <c r="V2002" t="n">
        <v>0.87</v>
      </c>
      <c r="W2002" t="n">
        <v>6.84</v>
      </c>
      <c r="X2002" t="n">
        <v>0.76</v>
      </c>
      <c r="Y2002" t="n">
        <v>1</v>
      </c>
      <c r="Z2002" t="n">
        <v>10</v>
      </c>
    </row>
    <row r="2003">
      <c r="A2003" t="n">
        <v>31</v>
      </c>
      <c r="B2003" t="n">
        <v>85</v>
      </c>
      <c r="C2003" t="inlineStr">
        <is>
          <t xml:space="preserve">CONCLUIDO	</t>
        </is>
      </c>
      <c r="D2003" t="n">
        <v>3.6096</v>
      </c>
      <c r="E2003" t="n">
        <v>27.7</v>
      </c>
      <c r="F2003" t="n">
        <v>24.45</v>
      </c>
      <c r="G2003" t="n">
        <v>56.42</v>
      </c>
      <c r="H2003" t="n">
        <v>0.87</v>
      </c>
      <c r="I2003" t="n">
        <v>26</v>
      </c>
      <c r="J2003" t="n">
        <v>179.26</v>
      </c>
      <c r="K2003" t="n">
        <v>51.39</v>
      </c>
      <c r="L2003" t="n">
        <v>8.75</v>
      </c>
      <c r="M2003" t="n">
        <v>24</v>
      </c>
      <c r="N2003" t="n">
        <v>34.11</v>
      </c>
      <c r="O2003" t="n">
        <v>22342.26</v>
      </c>
      <c r="P2003" t="n">
        <v>303.88</v>
      </c>
      <c r="Q2003" t="n">
        <v>452.58</v>
      </c>
      <c r="R2003" t="n">
        <v>85.93000000000001</v>
      </c>
      <c r="S2003" t="n">
        <v>57.64</v>
      </c>
      <c r="T2003" t="n">
        <v>11974.7</v>
      </c>
      <c r="U2003" t="n">
        <v>0.67</v>
      </c>
      <c r="V2003" t="n">
        <v>0.87</v>
      </c>
      <c r="W2003" t="n">
        <v>6.84</v>
      </c>
      <c r="X2003" t="n">
        <v>0.73</v>
      </c>
      <c r="Y2003" t="n">
        <v>1</v>
      </c>
      <c r="Z2003" t="n">
        <v>10</v>
      </c>
    </row>
    <row r="2004">
      <c r="A2004" t="n">
        <v>32</v>
      </c>
      <c r="B2004" t="n">
        <v>85</v>
      </c>
      <c r="C2004" t="inlineStr">
        <is>
          <t xml:space="preserve">CONCLUIDO	</t>
        </is>
      </c>
      <c r="D2004" t="n">
        <v>3.6088</v>
      </c>
      <c r="E2004" t="n">
        <v>27.71</v>
      </c>
      <c r="F2004" t="n">
        <v>24.46</v>
      </c>
      <c r="G2004" t="n">
        <v>56.44</v>
      </c>
      <c r="H2004" t="n">
        <v>0.89</v>
      </c>
      <c r="I2004" t="n">
        <v>26</v>
      </c>
      <c r="J2004" t="n">
        <v>179.63</v>
      </c>
      <c r="K2004" t="n">
        <v>51.39</v>
      </c>
      <c r="L2004" t="n">
        <v>9</v>
      </c>
      <c r="M2004" t="n">
        <v>24</v>
      </c>
      <c r="N2004" t="n">
        <v>34.24</v>
      </c>
      <c r="O2004" t="n">
        <v>22388.15</v>
      </c>
      <c r="P2004" t="n">
        <v>303.54</v>
      </c>
      <c r="Q2004" t="n">
        <v>452.63</v>
      </c>
      <c r="R2004" t="n">
        <v>86.25</v>
      </c>
      <c r="S2004" t="n">
        <v>57.64</v>
      </c>
      <c r="T2004" t="n">
        <v>12134.24</v>
      </c>
      <c r="U2004" t="n">
        <v>0.67</v>
      </c>
      <c r="V2004" t="n">
        <v>0.87</v>
      </c>
      <c r="W2004" t="n">
        <v>6.84</v>
      </c>
      <c r="X2004" t="n">
        <v>0.73</v>
      </c>
      <c r="Y2004" t="n">
        <v>1</v>
      </c>
      <c r="Z2004" t="n">
        <v>10</v>
      </c>
    </row>
    <row r="2005">
      <c r="A2005" t="n">
        <v>33</v>
      </c>
      <c r="B2005" t="n">
        <v>85</v>
      </c>
      <c r="C2005" t="inlineStr">
        <is>
          <t xml:space="preserve">CONCLUIDO	</t>
        </is>
      </c>
      <c r="D2005" t="n">
        <v>3.6165</v>
      </c>
      <c r="E2005" t="n">
        <v>27.65</v>
      </c>
      <c r="F2005" t="n">
        <v>24.43</v>
      </c>
      <c r="G2005" t="n">
        <v>58.64</v>
      </c>
      <c r="H2005" t="n">
        <v>0.91</v>
      </c>
      <c r="I2005" t="n">
        <v>25</v>
      </c>
      <c r="J2005" t="n">
        <v>180</v>
      </c>
      <c r="K2005" t="n">
        <v>51.39</v>
      </c>
      <c r="L2005" t="n">
        <v>9.25</v>
      </c>
      <c r="M2005" t="n">
        <v>23</v>
      </c>
      <c r="N2005" t="n">
        <v>34.36</v>
      </c>
      <c r="O2005" t="n">
        <v>22434.08</v>
      </c>
      <c r="P2005" t="n">
        <v>302.96</v>
      </c>
      <c r="Q2005" t="n">
        <v>452.67</v>
      </c>
      <c r="R2005" t="n">
        <v>85.45</v>
      </c>
      <c r="S2005" t="n">
        <v>57.64</v>
      </c>
      <c r="T2005" t="n">
        <v>11737</v>
      </c>
      <c r="U2005" t="n">
        <v>0.67</v>
      </c>
      <c r="V2005" t="n">
        <v>0.87</v>
      </c>
      <c r="W2005" t="n">
        <v>6.83</v>
      </c>
      <c r="X2005" t="n">
        <v>0.71</v>
      </c>
      <c r="Y2005" t="n">
        <v>1</v>
      </c>
      <c r="Z2005" t="n">
        <v>10</v>
      </c>
    </row>
    <row r="2006">
      <c r="A2006" t="n">
        <v>34</v>
      </c>
      <c r="B2006" t="n">
        <v>85</v>
      </c>
      <c r="C2006" t="inlineStr">
        <is>
          <t xml:space="preserve">CONCLUIDO	</t>
        </is>
      </c>
      <c r="D2006" t="n">
        <v>3.6278</v>
      </c>
      <c r="E2006" t="n">
        <v>27.56</v>
      </c>
      <c r="F2006" t="n">
        <v>24.38</v>
      </c>
      <c r="G2006" t="n">
        <v>60.95</v>
      </c>
      <c r="H2006" t="n">
        <v>0.93</v>
      </c>
      <c r="I2006" t="n">
        <v>24</v>
      </c>
      <c r="J2006" t="n">
        <v>180.37</v>
      </c>
      <c r="K2006" t="n">
        <v>51.39</v>
      </c>
      <c r="L2006" t="n">
        <v>9.5</v>
      </c>
      <c r="M2006" t="n">
        <v>22</v>
      </c>
      <c r="N2006" t="n">
        <v>34.48</v>
      </c>
      <c r="O2006" t="n">
        <v>22480.05</v>
      </c>
      <c r="P2006" t="n">
        <v>302.32</v>
      </c>
      <c r="Q2006" t="n">
        <v>452.59</v>
      </c>
      <c r="R2006" t="n">
        <v>83.47</v>
      </c>
      <c r="S2006" t="n">
        <v>57.64</v>
      </c>
      <c r="T2006" t="n">
        <v>10754.93</v>
      </c>
      <c r="U2006" t="n">
        <v>0.6899999999999999</v>
      </c>
      <c r="V2006" t="n">
        <v>0.87</v>
      </c>
      <c r="W2006" t="n">
        <v>6.84</v>
      </c>
      <c r="X2006" t="n">
        <v>0.65</v>
      </c>
      <c r="Y2006" t="n">
        <v>1</v>
      </c>
      <c r="Z2006" t="n">
        <v>10</v>
      </c>
    </row>
    <row r="2007">
      <c r="A2007" t="n">
        <v>35</v>
      </c>
      <c r="B2007" t="n">
        <v>85</v>
      </c>
      <c r="C2007" t="inlineStr">
        <is>
          <t xml:space="preserve">CONCLUIDO	</t>
        </is>
      </c>
      <c r="D2007" t="n">
        <v>3.626</v>
      </c>
      <c r="E2007" t="n">
        <v>27.58</v>
      </c>
      <c r="F2007" t="n">
        <v>24.39</v>
      </c>
      <c r="G2007" t="n">
        <v>60.98</v>
      </c>
      <c r="H2007" t="n">
        <v>0.96</v>
      </c>
      <c r="I2007" t="n">
        <v>24</v>
      </c>
      <c r="J2007" t="n">
        <v>180.75</v>
      </c>
      <c r="K2007" t="n">
        <v>51.39</v>
      </c>
      <c r="L2007" t="n">
        <v>9.75</v>
      </c>
      <c r="M2007" t="n">
        <v>22</v>
      </c>
      <c r="N2007" t="n">
        <v>34.6</v>
      </c>
      <c r="O2007" t="n">
        <v>22526.07</v>
      </c>
      <c r="P2007" t="n">
        <v>301.85</v>
      </c>
      <c r="Q2007" t="n">
        <v>452.63</v>
      </c>
      <c r="R2007" t="n">
        <v>83.95</v>
      </c>
      <c r="S2007" t="n">
        <v>57.64</v>
      </c>
      <c r="T2007" t="n">
        <v>10993.3</v>
      </c>
      <c r="U2007" t="n">
        <v>0.6899999999999999</v>
      </c>
      <c r="V2007" t="n">
        <v>0.87</v>
      </c>
      <c r="W2007" t="n">
        <v>6.84</v>
      </c>
      <c r="X2007" t="n">
        <v>0.67</v>
      </c>
      <c r="Y2007" t="n">
        <v>1</v>
      </c>
      <c r="Z2007" t="n">
        <v>10</v>
      </c>
    </row>
    <row r="2008">
      <c r="A2008" t="n">
        <v>36</v>
      </c>
      <c r="B2008" t="n">
        <v>85</v>
      </c>
      <c r="C2008" t="inlineStr">
        <is>
          <t xml:space="preserve">CONCLUIDO	</t>
        </is>
      </c>
      <c r="D2008" t="n">
        <v>3.6347</v>
      </c>
      <c r="E2008" t="n">
        <v>27.51</v>
      </c>
      <c r="F2008" t="n">
        <v>24.36</v>
      </c>
      <c r="G2008" t="n">
        <v>63.55</v>
      </c>
      <c r="H2008" t="n">
        <v>0.98</v>
      </c>
      <c r="I2008" t="n">
        <v>23</v>
      </c>
      <c r="J2008" t="n">
        <v>181.12</v>
      </c>
      <c r="K2008" t="n">
        <v>51.39</v>
      </c>
      <c r="L2008" t="n">
        <v>10</v>
      </c>
      <c r="M2008" t="n">
        <v>21</v>
      </c>
      <c r="N2008" t="n">
        <v>34.73</v>
      </c>
      <c r="O2008" t="n">
        <v>22572.13</v>
      </c>
      <c r="P2008" t="n">
        <v>301.35</v>
      </c>
      <c r="Q2008" t="n">
        <v>452.66</v>
      </c>
      <c r="R2008" t="n">
        <v>82.84999999999999</v>
      </c>
      <c r="S2008" t="n">
        <v>57.64</v>
      </c>
      <c r="T2008" t="n">
        <v>10449.9</v>
      </c>
      <c r="U2008" t="n">
        <v>0.7</v>
      </c>
      <c r="V2008" t="n">
        <v>0.87</v>
      </c>
      <c r="W2008" t="n">
        <v>6.84</v>
      </c>
      <c r="X2008" t="n">
        <v>0.64</v>
      </c>
      <c r="Y2008" t="n">
        <v>1</v>
      </c>
      <c r="Z2008" t="n">
        <v>10</v>
      </c>
    </row>
    <row r="2009">
      <c r="A2009" t="n">
        <v>37</v>
      </c>
      <c r="B2009" t="n">
        <v>85</v>
      </c>
      <c r="C2009" t="inlineStr">
        <is>
          <t xml:space="preserve">CONCLUIDO	</t>
        </is>
      </c>
      <c r="D2009" t="n">
        <v>3.6426</v>
      </c>
      <c r="E2009" t="n">
        <v>27.45</v>
      </c>
      <c r="F2009" t="n">
        <v>24.34</v>
      </c>
      <c r="G2009" t="n">
        <v>66.37</v>
      </c>
      <c r="H2009" t="n">
        <v>1</v>
      </c>
      <c r="I2009" t="n">
        <v>22</v>
      </c>
      <c r="J2009" t="n">
        <v>181.49</v>
      </c>
      <c r="K2009" t="n">
        <v>51.39</v>
      </c>
      <c r="L2009" t="n">
        <v>10.25</v>
      </c>
      <c r="M2009" t="n">
        <v>20</v>
      </c>
      <c r="N2009" t="n">
        <v>34.85</v>
      </c>
      <c r="O2009" t="n">
        <v>22618.23</v>
      </c>
      <c r="P2009" t="n">
        <v>300.51</v>
      </c>
      <c r="Q2009" t="n">
        <v>452.59</v>
      </c>
      <c r="R2009" t="n">
        <v>82.22</v>
      </c>
      <c r="S2009" t="n">
        <v>57.64</v>
      </c>
      <c r="T2009" t="n">
        <v>10137.26</v>
      </c>
      <c r="U2009" t="n">
        <v>0.7</v>
      </c>
      <c r="V2009" t="n">
        <v>0.87</v>
      </c>
      <c r="W2009" t="n">
        <v>6.83</v>
      </c>
      <c r="X2009" t="n">
        <v>0.61</v>
      </c>
      <c r="Y2009" t="n">
        <v>1</v>
      </c>
      <c r="Z2009" t="n">
        <v>10</v>
      </c>
    </row>
    <row r="2010">
      <c r="A2010" t="n">
        <v>38</v>
      </c>
      <c r="B2010" t="n">
        <v>85</v>
      </c>
      <c r="C2010" t="inlineStr">
        <is>
          <t xml:space="preserve">CONCLUIDO	</t>
        </is>
      </c>
      <c r="D2010" t="n">
        <v>3.6446</v>
      </c>
      <c r="E2010" t="n">
        <v>27.44</v>
      </c>
      <c r="F2010" t="n">
        <v>24.32</v>
      </c>
      <c r="G2010" t="n">
        <v>66.33</v>
      </c>
      <c r="H2010" t="n">
        <v>1.02</v>
      </c>
      <c r="I2010" t="n">
        <v>22</v>
      </c>
      <c r="J2010" t="n">
        <v>181.87</v>
      </c>
      <c r="K2010" t="n">
        <v>51.39</v>
      </c>
      <c r="L2010" t="n">
        <v>10.5</v>
      </c>
      <c r="M2010" t="n">
        <v>20</v>
      </c>
      <c r="N2010" t="n">
        <v>34.98</v>
      </c>
      <c r="O2010" t="n">
        <v>22664.49</v>
      </c>
      <c r="P2010" t="n">
        <v>300.15</v>
      </c>
      <c r="Q2010" t="n">
        <v>452.6</v>
      </c>
      <c r="R2010" t="n">
        <v>81.91</v>
      </c>
      <c r="S2010" t="n">
        <v>57.64</v>
      </c>
      <c r="T2010" t="n">
        <v>9982.530000000001</v>
      </c>
      <c r="U2010" t="n">
        <v>0.7</v>
      </c>
      <c r="V2010" t="n">
        <v>0.87</v>
      </c>
      <c r="W2010" t="n">
        <v>6.82</v>
      </c>
      <c r="X2010" t="n">
        <v>0.59</v>
      </c>
      <c r="Y2010" t="n">
        <v>1</v>
      </c>
      <c r="Z2010" t="n">
        <v>10</v>
      </c>
    </row>
    <row r="2011">
      <c r="A2011" t="n">
        <v>39</v>
      </c>
      <c r="B2011" t="n">
        <v>85</v>
      </c>
      <c r="C2011" t="inlineStr">
        <is>
          <t xml:space="preserve">CONCLUIDO	</t>
        </is>
      </c>
      <c r="D2011" t="n">
        <v>3.653</v>
      </c>
      <c r="E2011" t="n">
        <v>27.38</v>
      </c>
      <c r="F2011" t="n">
        <v>24.29</v>
      </c>
      <c r="G2011" t="n">
        <v>69.40000000000001</v>
      </c>
      <c r="H2011" t="n">
        <v>1.05</v>
      </c>
      <c r="I2011" t="n">
        <v>21</v>
      </c>
      <c r="J2011" t="n">
        <v>182.24</v>
      </c>
      <c r="K2011" t="n">
        <v>51.39</v>
      </c>
      <c r="L2011" t="n">
        <v>10.75</v>
      </c>
      <c r="M2011" t="n">
        <v>19</v>
      </c>
      <c r="N2011" t="n">
        <v>35.1</v>
      </c>
      <c r="O2011" t="n">
        <v>22710.68</v>
      </c>
      <c r="P2011" t="n">
        <v>299.38</v>
      </c>
      <c r="Q2011" t="n">
        <v>452.59</v>
      </c>
      <c r="R2011" t="n">
        <v>80.68000000000001</v>
      </c>
      <c r="S2011" t="n">
        <v>57.64</v>
      </c>
      <c r="T2011" t="n">
        <v>9373.75</v>
      </c>
      <c r="U2011" t="n">
        <v>0.71</v>
      </c>
      <c r="V2011" t="n">
        <v>0.87</v>
      </c>
      <c r="W2011" t="n">
        <v>6.83</v>
      </c>
      <c r="X2011" t="n">
        <v>0.57</v>
      </c>
      <c r="Y2011" t="n">
        <v>1</v>
      </c>
      <c r="Z2011" t="n">
        <v>10</v>
      </c>
    </row>
    <row r="2012">
      <c r="A2012" t="n">
        <v>40</v>
      </c>
      <c r="B2012" t="n">
        <v>85</v>
      </c>
      <c r="C2012" t="inlineStr">
        <is>
          <t xml:space="preserve">CONCLUIDO	</t>
        </is>
      </c>
      <c r="D2012" t="n">
        <v>3.6519</v>
      </c>
      <c r="E2012" t="n">
        <v>27.38</v>
      </c>
      <c r="F2012" t="n">
        <v>24.3</v>
      </c>
      <c r="G2012" t="n">
        <v>69.43000000000001</v>
      </c>
      <c r="H2012" t="n">
        <v>1.07</v>
      </c>
      <c r="I2012" t="n">
        <v>21</v>
      </c>
      <c r="J2012" t="n">
        <v>182.62</v>
      </c>
      <c r="K2012" t="n">
        <v>51.39</v>
      </c>
      <c r="L2012" t="n">
        <v>11</v>
      </c>
      <c r="M2012" t="n">
        <v>19</v>
      </c>
      <c r="N2012" t="n">
        <v>35.22</v>
      </c>
      <c r="O2012" t="n">
        <v>22756.91</v>
      </c>
      <c r="P2012" t="n">
        <v>299.4</v>
      </c>
      <c r="Q2012" t="n">
        <v>452.61</v>
      </c>
      <c r="R2012" t="n">
        <v>81</v>
      </c>
      <c r="S2012" t="n">
        <v>57.64</v>
      </c>
      <c r="T2012" t="n">
        <v>9531.780000000001</v>
      </c>
      <c r="U2012" t="n">
        <v>0.71</v>
      </c>
      <c r="V2012" t="n">
        <v>0.87</v>
      </c>
      <c r="W2012" t="n">
        <v>6.83</v>
      </c>
      <c r="X2012" t="n">
        <v>0.57</v>
      </c>
      <c r="Y2012" t="n">
        <v>1</v>
      </c>
      <c r="Z2012" t="n">
        <v>10</v>
      </c>
    </row>
    <row r="2013">
      <c r="A2013" t="n">
        <v>41</v>
      </c>
      <c r="B2013" t="n">
        <v>85</v>
      </c>
      <c r="C2013" t="inlineStr">
        <is>
          <t xml:space="preserve">CONCLUIDO	</t>
        </is>
      </c>
      <c r="D2013" t="n">
        <v>3.6606</v>
      </c>
      <c r="E2013" t="n">
        <v>27.32</v>
      </c>
      <c r="F2013" t="n">
        <v>24.27</v>
      </c>
      <c r="G2013" t="n">
        <v>72.8</v>
      </c>
      <c r="H2013" t="n">
        <v>1.09</v>
      </c>
      <c r="I2013" t="n">
        <v>20</v>
      </c>
      <c r="J2013" t="n">
        <v>182.99</v>
      </c>
      <c r="K2013" t="n">
        <v>51.39</v>
      </c>
      <c r="L2013" t="n">
        <v>11.25</v>
      </c>
      <c r="M2013" t="n">
        <v>18</v>
      </c>
      <c r="N2013" t="n">
        <v>35.35</v>
      </c>
      <c r="O2013" t="n">
        <v>22803.18</v>
      </c>
      <c r="P2013" t="n">
        <v>298</v>
      </c>
      <c r="Q2013" t="n">
        <v>452.61</v>
      </c>
      <c r="R2013" t="n">
        <v>79.88</v>
      </c>
      <c r="S2013" t="n">
        <v>57.64</v>
      </c>
      <c r="T2013" t="n">
        <v>8975.92</v>
      </c>
      <c r="U2013" t="n">
        <v>0.72</v>
      </c>
      <c r="V2013" t="n">
        <v>0.87</v>
      </c>
      <c r="W2013" t="n">
        <v>6.83</v>
      </c>
      <c r="X2013" t="n">
        <v>0.54</v>
      </c>
      <c r="Y2013" t="n">
        <v>1</v>
      </c>
      <c r="Z2013" t="n">
        <v>10</v>
      </c>
    </row>
    <row r="2014">
      <c r="A2014" t="n">
        <v>42</v>
      </c>
      <c r="B2014" t="n">
        <v>85</v>
      </c>
      <c r="C2014" t="inlineStr">
        <is>
          <t xml:space="preserve">CONCLUIDO	</t>
        </is>
      </c>
      <c r="D2014" t="n">
        <v>3.6619</v>
      </c>
      <c r="E2014" t="n">
        <v>27.31</v>
      </c>
      <c r="F2014" t="n">
        <v>24.26</v>
      </c>
      <c r="G2014" t="n">
        <v>72.77</v>
      </c>
      <c r="H2014" t="n">
        <v>1.11</v>
      </c>
      <c r="I2014" t="n">
        <v>20</v>
      </c>
      <c r="J2014" t="n">
        <v>183.37</v>
      </c>
      <c r="K2014" t="n">
        <v>51.39</v>
      </c>
      <c r="L2014" t="n">
        <v>11.5</v>
      </c>
      <c r="M2014" t="n">
        <v>18</v>
      </c>
      <c r="N2014" t="n">
        <v>35.48</v>
      </c>
      <c r="O2014" t="n">
        <v>22849.49</v>
      </c>
      <c r="P2014" t="n">
        <v>298.25</v>
      </c>
      <c r="Q2014" t="n">
        <v>452.58</v>
      </c>
      <c r="R2014" t="n">
        <v>79.67</v>
      </c>
      <c r="S2014" t="n">
        <v>57.64</v>
      </c>
      <c r="T2014" t="n">
        <v>8874.790000000001</v>
      </c>
      <c r="U2014" t="n">
        <v>0.72</v>
      </c>
      <c r="V2014" t="n">
        <v>0.87</v>
      </c>
      <c r="W2014" t="n">
        <v>6.83</v>
      </c>
      <c r="X2014" t="n">
        <v>0.53</v>
      </c>
      <c r="Y2014" t="n">
        <v>1</v>
      </c>
      <c r="Z2014" t="n">
        <v>10</v>
      </c>
    </row>
    <row r="2015">
      <c r="A2015" t="n">
        <v>43</v>
      </c>
      <c r="B2015" t="n">
        <v>85</v>
      </c>
      <c r="C2015" t="inlineStr">
        <is>
          <t xml:space="preserve">CONCLUIDO	</t>
        </is>
      </c>
      <c r="D2015" t="n">
        <v>3.6601</v>
      </c>
      <c r="E2015" t="n">
        <v>27.32</v>
      </c>
      <c r="F2015" t="n">
        <v>24.27</v>
      </c>
      <c r="G2015" t="n">
        <v>72.81</v>
      </c>
      <c r="H2015" t="n">
        <v>1.13</v>
      </c>
      <c r="I2015" t="n">
        <v>20</v>
      </c>
      <c r="J2015" t="n">
        <v>183.74</v>
      </c>
      <c r="K2015" t="n">
        <v>51.39</v>
      </c>
      <c r="L2015" t="n">
        <v>11.75</v>
      </c>
      <c r="M2015" t="n">
        <v>18</v>
      </c>
      <c r="N2015" t="n">
        <v>35.6</v>
      </c>
      <c r="O2015" t="n">
        <v>22895.85</v>
      </c>
      <c r="P2015" t="n">
        <v>297.54</v>
      </c>
      <c r="Q2015" t="n">
        <v>452.6</v>
      </c>
      <c r="R2015" t="n">
        <v>80.16</v>
      </c>
      <c r="S2015" t="n">
        <v>57.64</v>
      </c>
      <c r="T2015" t="n">
        <v>9120.24</v>
      </c>
      <c r="U2015" t="n">
        <v>0.72</v>
      </c>
      <c r="V2015" t="n">
        <v>0.87</v>
      </c>
      <c r="W2015" t="n">
        <v>6.83</v>
      </c>
      <c r="X2015" t="n">
        <v>0.55</v>
      </c>
      <c r="Y2015" t="n">
        <v>1</v>
      </c>
      <c r="Z2015" t="n">
        <v>10</v>
      </c>
    </row>
    <row r="2016">
      <c r="A2016" t="n">
        <v>44</v>
      </c>
      <c r="B2016" t="n">
        <v>85</v>
      </c>
      <c r="C2016" t="inlineStr">
        <is>
          <t xml:space="preserve">CONCLUIDO	</t>
        </is>
      </c>
      <c r="D2016" t="n">
        <v>3.6679</v>
      </c>
      <c r="E2016" t="n">
        <v>27.26</v>
      </c>
      <c r="F2016" t="n">
        <v>24.25</v>
      </c>
      <c r="G2016" t="n">
        <v>76.56999999999999</v>
      </c>
      <c r="H2016" t="n">
        <v>1.16</v>
      </c>
      <c r="I2016" t="n">
        <v>19</v>
      </c>
      <c r="J2016" t="n">
        <v>184.12</v>
      </c>
      <c r="K2016" t="n">
        <v>51.39</v>
      </c>
      <c r="L2016" t="n">
        <v>12</v>
      </c>
      <c r="M2016" t="n">
        <v>17</v>
      </c>
      <c r="N2016" t="n">
        <v>35.73</v>
      </c>
      <c r="O2016" t="n">
        <v>22942.24</v>
      </c>
      <c r="P2016" t="n">
        <v>296.94</v>
      </c>
      <c r="Q2016" t="n">
        <v>452.56</v>
      </c>
      <c r="R2016" t="n">
        <v>79.41</v>
      </c>
      <c r="S2016" t="n">
        <v>57.64</v>
      </c>
      <c r="T2016" t="n">
        <v>8748.08</v>
      </c>
      <c r="U2016" t="n">
        <v>0.73</v>
      </c>
      <c r="V2016" t="n">
        <v>0.87</v>
      </c>
      <c r="W2016" t="n">
        <v>6.83</v>
      </c>
      <c r="X2016" t="n">
        <v>0.52</v>
      </c>
      <c r="Y2016" t="n">
        <v>1</v>
      </c>
      <c r="Z2016" t="n">
        <v>10</v>
      </c>
    </row>
    <row r="2017">
      <c r="A2017" t="n">
        <v>45</v>
      </c>
      <c r="B2017" t="n">
        <v>85</v>
      </c>
      <c r="C2017" t="inlineStr">
        <is>
          <t xml:space="preserve">CONCLUIDO	</t>
        </is>
      </c>
      <c r="D2017" t="n">
        <v>3.6676</v>
      </c>
      <c r="E2017" t="n">
        <v>27.27</v>
      </c>
      <c r="F2017" t="n">
        <v>24.25</v>
      </c>
      <c r="G2017" t="n">
        <v>76.58</v>
      </c>
      <c r="H2017" t="n">
        <v>1.18</v>
      </c>
      <c r="I2017" t="n">
        <v>19</v>
      </c>
      <c r="J2017" t="n">
        <v>184.5</v>
      </c>
      <c r="K2017" t="n">
        <v>51.39</v>
      </c>
      <c r="L2017" t="n">
        <v>12.25</v>
      </c>
      <c r="M2017" t="n">
        <v>17</v>
      </c>
      <c r="N2017" t="n">
        <v>35.85</v>
      </c>
      <c r="O2017" t="n">
        <v>22988.69</v>
      </c>
      <c r="P2017" t="n">
        <v>297.06</v>
      </c>
      <c r="Q2017" t="n">
        <v>452.59</v>
      </c>
      <c r="R2017" t="n">
        <v>79.31</v>
      </c>
      <c r="S2017" t="n">
        <v>57.64</v>
      </c>
      <c r="T2017" t="n">
        <v>8699.82</v>
      </c>
      <c r="U2017" t="n">
        <v>0.73</v>
      </c>
      <c r="V2017" t="n">
        <v>0.87</v>
      </c>
      <c r="W2017" t="n">
        <v>6.83</v>
      </c>
      <c r="X2017" t="n">
        <v>0.52</v>
      </c>
      <c r="Y2017" t="n">
        <v>1</v>
      </c>
      <c r="Z2017" t="n">
        <v>10</v>
      </c>
    </row>
    <row r="2018">
      <c r="A2018" t="n">
        <v>46</v>
      </c>
      <c r="B2018" t="n">
        <v>85</v>
      </c>
      <c r="C2018" t="inlineStr">
        <is>
          <t xml:space="preserve">CONCLUIDO	</t>
        </is>
      </c>
      <c r="D2018" t="n">
        <v>3.6785</v>
      </c>
      <c r="E2018" t="n">
        <v>27.19</v>
      </c>
      <c r="F2018" t="n">
        <v>24.2</v>
      </c>
      <c r="G2018" t="n">
        <v>80.68000000000001</v>
      </c>
      <c r="H2018" t="n">
        <v>1.2</v>
      </c>
      <c r="I2018" t="n">
        <v>18</v>
      </c>
      <c r="J2018" t="n">
        <v>184.87</v>
      </c>
      <c r="K2018" t="n">
        <v>51.39</v>
      </c>
      <c r="L2018" t="n">
        <v>12.5</v>
      </c>
      <c r="M2018" t="n">
        <v>16</v>
      </c>
      <c r="N2018" t="n">
        <v>35.98</v>
      </c>
      <c r="O2018" t="n">
        <v>23035.17</v>
      </c>
      <c r="P2018" t="n">
        <v>295.89</v>
      </c>
      <c r="Q2018" t="n">
        <v>452.62</v>
      </c>
      <c r="R2018" t="n">
        <v>77.92</v>
      </c>
      <c r="S2018" t="n">
        <v>57.64</v>
      </c>
      <c r="T2018" t="n">
        <v>8010.23</v>
      </c>
      <c r="U2018" t="n">
        <v>0.74</v>
      </c>
      <c r="V2018" t="n">
        <v>0.88</v>
      </c>
      <c r="W2018" t="n">
        <v>6.82</v>
      </c>
      <c r="X2018" t="n">
        <v>0.48</v>
      </c>
      <c r="Y2018" t="n">
        <v>1</v>
      </c>
      <c r="Z2018" t="n">
        <v>10</v>
      </c>
    </row>
    <row r="2019">
      <c r="A2019" t="n">
        <v>47</v>
      </c>
      <c r="B2019" t="n">
        <v>85</v>
      </c>
      <c r="C2019" t="inlineStr">
        <is>
          <t xml:space="preserve">CONCLUIDO	</t>
        </is>
      </c>
      <c r="D2019" t="n">
        <v>3.6759</v>
      </c>
      <c r="E2019" t="n">
        <v>27.2</v>
      </c>
      <c r="F2019" t="n">
        <v>24.22</v>
      </c>
      <c r="G2019" t="n">
        <v>80.73999999999999</v>
      </c>
      <c r="H2019" t="n">
        <v>1.22</v>
      </c>
      <c r="I2019" t="n">
        <v>18</v>
      </c>
      <c r="J2019" t="n">
        <v>185.25</v>
      </c>
      <c r="K2019" t="n">
        <v>51.39</v>
      </c>
      <c r="L2019" t="n">
        <v>12.75</v>
      </c>
      <c r="M2019" t="n">
        <v>16</v>
      </c>
      <c r="N2019" t="n">
        <v>36.11</v>
      </c>
      <c r="O2019" t="n">
        <v>23081.7</v>
      </c>
      <c r="P2019" t="n">
        <v>296.33</v>
      </c>
      <c r="Q2019" t="n">
        <v>452.57</v>
      </c>
      <c r="R2019" t="n">
        <v>78.54000000000001</v>
      </c>
      <c r="S2019" t="n">
        <v>57.64</v>
      </c>
      <c r="T2019" t="n">
        <v>8316.66</v>
      </c>
      <c r="U2019" t="n">
        <v>0.73</v>
      </c>
      <c r="V2019" t="n">
        <v>0.88</v>
      </c>
      <c r="W2019" t="n">
        <v>6.82</v>
      </c>
      <c r="X2019" t="n">
        <v>0.5</v>
      </c>
      <c r="Y2019" t="n">
        <v>1</v>
      </c>
      <c r="Z2019" t="n">
        <v>10</v>
      </c>
    </row>
    <row r="2020">
      <c r="A2020" t="n">
        <v>48</v>
      </c>
      <c r="B2020" t="n">
        <v>85</v>
      </c>
      <c r="C2020" t="inlineStr">
        <is>
          <t xml:space="preserve">CONCLUIDO	</t>
        </is>
      </c>
      <c r="D2020" t="n">
        <v>3.6786</v>
      </c>
      <c r="E2020" t="n">
        <v>27.18</v>
      </c>
      <c r="F2020" t="n">
        <v>24.2</v>
      </c>
      <c r="G2020" t="n">
        <v>80.67</v>
      </c>
      <c r="H2020" t="n">
        <v>1.24</v>
      </c>
      <c r="I2020" t="n">
        <v>18</v>
      </c>
      <c r="J2020" t="n">
        <v>185.63</v>
      </c>
      <c r="K2020" t="n">
        <v>51.39</v>
      </c>
      <c r="L2020" t="n">
        <v>13</v>
      </c>
      <c r="M2020" t="n">
        <v>16</v>
      </c>
      <c r="N2020" t="n">
        <v>36.24</v>
      </c>
      <c r="O2020" t="n">
        <v>23128.27</v>
      </c>
      <c r="P2020" t="n">
        <v>295.43</v>
      </c>
      <c r="Q2020" t="n">
        <v>452.56</v>
      </c>
      <c r="R2020" t="n">
        <v>77.78</v>
      </c>
      <c r="S2020" t="n">
        <v>57.64</v>
      </c>
      <c r="T2020" t="n">
        <v>7939.76</v>
      </c>
      <c r="U2020" t="n">
        <v>0.74</v>
      </c>
      <c r="V2020" t="n">
        <v>0.88</v>
      </c>
      <c r="W2020" t="n">
        <v>6.83</v>
      </c>
      <c r="X2020" t="n">
        <v>0.48</v>
      </c>
      <c r="Y2020" t="n">
        <v>1</v>
      </c>
      <c r="Z2020" t="n">
        <v>10</v>
      </c>
    </row>
    <row r="2021">
      <c r="A2021" t="n">
        <v>49</v>
      </c>
      <c r="B2021" t="n">
        <v>85</v>
      </c>
      <c r="C2021" t="inlineStr">
        <is>
          <t xml:space="preserve">CONCLUIDO	</t>
        </is>
      </c>
      <c r="D2021" t="n">
        <v>3.6882</v>
      </c>
      <c r="E2021" t="n">
        <v>27.11</v>
      </c>
      <c r="F2021" t="n">
        <v>24.16</v>
      </c>
      <c r="G2021" t="n">
        <v>85.29000000000001</v>
      </c>
      <c r="H2021" t="n">
        <v>1.26</v>
      </c>
      <c r="I2021" t="n">
        <v>17</v>
      </c>
      <c r="J2021" t="n">
        <v>186.01</v>
      </c>
      <c r="K2021" t="n">
        <v>51.39</v>
      </c>
      <c r="L2021" t="n">
        <v>13.25</v>
      </c>
      <c r="M2021" t="n">
        <v>15</v>
      </c>
      <c r="N2021" t="n">
        <v>36.36</v>
      </c>
      <c r="O2021" t="n">
        <v>23174.88</v>
      </c>
      <c r="P2021" t="n">
        <v>294.17</v>
      </c>
      <c r="Q2021" t="n">
        <v>452.63</v>
      </c>
      <c r="R2021" t="n">
        <v>76.7</v>
      </c>
      <c r="S2021" t="n">
        <v>57.64</v>
      </c>
      <c r="T2021" t="n">
        <v>7401.76</v>
      </c>
      <c r="U2021" t="n">
        <v>0.75</v>
      </c>
      <c r="V2021" t="n">
        <v>0.88</v>
      </c>
      <c r="W2021" t="n">
        <v>6.82</v>
      </c>
      <c r="X2021" t="n">
        <v>0.44</v>
      </c>
      <c r="Y2021" t="n">
        <v>1</v>
      </c>
      <c r="Z2021" t="n">
        <v>10</v>
      </c>
    </row>
    <row r="2022">
      <c r="A2022" t="n">
        <v>50</v>
      </c>
      <c r="B2022" t="n">
        <v>85</v>
      </c>
      <c r="C2022" t="inlineStr">
        <is>
          <t xml:space="preserve">CONCLUIDO	</t>
        </is>
      </c>
      <c r="D2022" t="n">
        <v>3.687</v>
      </c>
      <c r="E2022" t="n">
        <v>27.12</v>
      </c>
      <c r="F2022" t="n">
        <v>24.17</v>
      </c>
      <c r="G2022" t="n">
        <v>85.31999999999999</v>
      </c>
      <c r="H2022" t="n">
        <v>1.29</v>
      </c>
      <c r="I2022" t="n">
        <v>17</v>
      </c>
      <c r="J2022" t="n">
        <v>186.38</v>
      </c>
      <c r="K2022" t="n">
        <v>51.39</v>
      </c>
      <c r="L2022" t="n">
        <v>13.5</v>
      </c>
      <c r="M2022" t="n">
        <v>15</v>
      </c>
      <c r="N2022" t="n">
        <v>36.49</v>
      </c>
      <c r="O2022" t="n">
        <v>23221.54</v>
      </c>
      <c r="P2022" t="n">
        <v>294.59</v>
      </c>
      <c r="Q2022" t="n">
        <v>452.62</v>
      </c>
      <c r="R2022" t="n">
        <v>76.87</v>
      </c>
      <c r="S2022" t="n">
        <v>57.64</v>
      </c>
      <c r="T2022" t="n">
        <v>7487.4</v>
      </c>
      <c r="U2022" t="n">
        <v>0.75</v>
      </c>
      <c r="V2022" t="n">
        <v>0.88</v>
      </c>
      <c r="W2022" t="n">
        <v>6.82</v>
      </c>
      <c r="X2022" t="n">
        <v>0.45</v>
      </c>
      <c r="Y2022" t="n">
        <v>1</v>
      </c>
      <c r="Z2022" t="n">
        <v>10</v>
      </c>
    </row>
    <row r="2023">
      <c r="A2023" t="n">
        <v>51</v>
      </c>
      <c r="B2023" t="n">
        <v>85</v>
      </c>
      <c r="C2023" t="inlineStr">
        <is>
          <t xml:space="preserve">CONCLUIDO	</t>
        </is>
      </c>
      <c r="D2023" t="n">
        <v>3.6863</v>
      </c>
      <c r="E2023" t="n">
        <v>27.13</v>
      </c>
      <c r="F2023" t="n">
        <v>24.18</v>
      </c>
      <c r="G2023" t="n">
        <v>85.34</v>
      </c>
      <c r="H2023" t="n">
        <v>1.31</v>
      </c>
      <c r="I2023" t="n">
        <v>17</v>
      </c>
      <c r="J2023" t="n">
        <v>186.76</v>
      </c>
      <c r="K2023" t="n">
        <v>51.39</v>
      </c>
      <c r="L2023" t="n">
        <v>13.75</v>
      </c>
      <c r="M2023" t="n">
        <v>15</v>
      </c>
      <c r="N2023" t="n">
        <v>36.62</v>
      </c>
      <c r="O2023" t="n">
        <v>23268.24</v>
      </c>
      <c r="P2023" t="n">
        <v>294.49</v>
      </c>
      <c r="Q2023" t="n">
        <v>452.59</v>
      </c>
      <c r="R2023" t="n">
        <v>77.23</v>
      </c>
      <c r="S2023" t="n">
        <v>57.64</v>
      </c>
      <c r="T2023" t="n">
        <v>7669.93</v>
      </c>
      <c r="U2023" t="n">
        <v>0.75</v>
      </c>
      <c r="V2023" t="n">
        <v>0.88</v>
      </c>
      <c r="W2023" t="n">
        <v>6.82</v>
      </c>
      <c r="X2023" t="n">
        <v>0.45</v>
      </c>
      <c r="Y2023" t="n">
        <v>1</v>
      </c>
      <c r="Z2023" t="n">
        <v>10</v>
      </c>
    </row>
    <row r="2024">
      <c r="A2024" t="n">
        <v>52</v>
      </c>
      <c r="B2024" t="n">
        <v>85</v>
      </c>
      <c r="C2024" t="inlineStr">
        <is>
          <t xml:space="preserve">CONCLUIDO	</t>
        </is>
      </c>
      <c r="D2024" t="n">
        <v>3.6841</v>
      </c>
      <c r="E2024" t="n">
        <v>27.14</v>
      </c>
      <c r="F2024" t="n">
        <v>24.19</v>
      </c>
      <c r="G2024" t="n">
        <v>85.39</v>
      </c>
      <c r="H2024" t="n">
        <v>1.33</v>
      </c>
      <c r="I2024" t="n">
        <v>17</v>
      </c>
      <c r="J2024" t="n">
        <v>187.14</v>
      </c>
      <c r="K2024" t="n">
        <v>51.39</v>
      </c>
      <c r="L2024" t="n">
        <v>14</v>
      </c>
      <c r="M2024" t="n">
        <v>15</v>
      </c>
      <c r="N2024" t="n">
        <v>36.75</v>
      </c>
      <c r="O2024" t="n">
        <v>23314.98</v>
      </c>
      <c r="P2024" t="n">
        <v>294.31</v>
      </c>
      <c r="Q2024" t="n">
        <v>452.61</v>
      </c>
      <c r="R2024" t="n">
        <v>77.65000000000001</v>
      </c>
      <c r="S2024" t="n">
        <v>57.64</v>
      </c>
      <c r="T2024" t="n">
        <v>7878.46</v>
      </c>
      <c r="U2024" t="n">
        <v>0.74</v>
      </c>
      <c r="V2024" t="n">
        <v>0.88</v>
      </c>
      <c r="W2024" t="n">
        <v>6.82</v>
      </c>
      <c r="X2024" t="n">
        <v>0.47</v>
      </c>
      <c r="Y2024" t="n">
        <v>1</v>
      </c>
      <c r="Z2024" t="n">
        <v>10</v>
      </c>
    </row>
    <row r="2025">
      <c r="A2025" t="n">
        <v>53</v>
      </c>
      <c r="B2025" t="n">
        <v>85</v>
      </c>
      <c r="C2025" t="inlineStr">
        <is>
          <t xml:space="preserve">CONCLUIDO	</t>
        </is>
      </c>
      <c r="D2025" t="n">
        <v>3.6939</v>
      </c>
      <c r="E2025" t="n">
        <v>27.07</v>
      </c>
      <c r="F2025" t="n">
        <v>24.16</v>
      </c>
      <c r="G2025" t="n">
        <v>90.59</v>
      </c>
      <c r="H2025" t="n">
        <v>1.35</v>
      </c>
      <c r="I2025" t="n">
        <v>16</v>
      </c>
      <c r="J2025" t="n">
        <v>187.52</v>
      </c>
      <c r="K2025" t="n">
        <v>51.39</v>
      </c>
      <c r="L2025" t="n">
        <v>14.25</v>
      </c>
      <c r="M2025" t="n">
        <v>14</v>
      </c>
      <c r="N2025" t="n">
        <v>36.88</v>
      </c>
      <c r="O2025" t="n">
        <v>23361.77</v>
      </c>
      <c r="P2025" t="n">
        <v>293.46</v>
      </c>
      <c r="Q2025" t="n">
        <v>452.61</v>
      </c>
      <c r="R2025" t="n">
        <v>76.31</v>
      </c>
      <c r="S2025" t="n">
        <v>57.64</v>
      </c>
      <c r="T2025" t="n">
        <v>7213.22</v>
      </c>
      <c r="U2025" t="n">
        <v>0.76</v>
      </c>
      <c r="V2025" t="n">
        <v>0.88</v>
      </c>
      <c r="W2025" t="n">
        <v>6.82</v>
      </c>
      <c r="X2025" t="n">
        <v>0.43</v>
      </c>
      <c r="Y2025" t="n">
        <v>1</v>
      </c>
      <c r="Z2025" t="n">
        <v>10</v>
      </c>
    </row>
    <row r="2026">
      <c r="A2026" t="n">
        <v>54</v>
      </c>
      <c r="B2026" t="n">
        <v>85</v>
      </c>
      <c r="C2026" t="inlineStr">
        <is>
          <t xml:space="preserve">CONCLUIDO	</t>
        </is>
      </c>
      <c r="D2026" t="n">
        <v>3.6941</v>
      </c>
      <c r="E2026" t="n">
        <v>27.07</v>
      </c>
      <c r="F2026" t="n">
        <v>24.16</v>
      </c>
      <c r="G2026" t="n">
        <v>90.58</v>
      </c>
      <c r="H2026" t="n">
        <v>1.37</v>
      </c>
      <c r="I2026" t="n">
        <v>16</v>
      </c>
      <c r="J2026" t="n">
        <v>187.9</v>
      </c>
      <c r="K2026" t="n">
        <v>51.39</v>
      </c>
      <c r="L2026" t="n">
        <v>14.5</v>
      </c>
      <c r="M2026" t="n">
        <v>14</v>
      </c>
      <c r="N2026" t="n">
        <v>37.01</v>
      </c>
      <c r="O2026" t="n">
        <v>23408.6</v>
      </c>
      <c r="P2026" t="n">
        <v>293.26</v>
      </c>
      <c r="Q2026" t="n">
        <v>452.62</v>
      </c>
      <c r="R2026" t="n">
        <v>76.38</v>
      </c>
      <c r="S2026" t="n">
        <v>57.64</v>
      </c>
      <c r="T2026" t="n">
        <v>7246.81</v>
      </c>
      <c r="U2026" t="n">
        <v>0.75</v>
      </c>
      <c r="V2026" t="n">
        <v>0.88</v>
      </c>
      <c r="W2026" t="n">
        <v>6.82</v>
      </c>
      <c r="X2026" t="n">
        <v>0.43</v>
      </c>
      <c r="Y2026" t="n">
        <v>1</v>
      </c>
      <c r="Z2026" t="n">
        <v>10</v>
      </c>
    </row>
    <row r="2027">
      <c r="A2027" t="n">
        <v>55</v>
      </c>
      <c r="B2027" t="n">
        <v>85</v>
      </c>
      <c r="C2027" t="inlineStr">
        <is>
          <t xml:space="preserve">CONCLUIDO	</t>
        </is>
      </c>
      <c r="D2027" t="n">
        <v>3.6944</v>
      </c>
      <c r="E2027" t="n">
        <v>27.07</v>
      </c>
      <c r="F2027" t="n">
        <v>24.15</v>
      </c>
      <c r="G2027" t="n">
        <v>90.58</v>
      </c>
      <c r="H2027" t="n">
        <v>1.39</v>
      </c>
      <c r="I2027" t="n">
        <v>16</v>
      </c>
      <c r="J2027" t="n">
        <v>188.28</v>
      </c>
      <c r="K2027" t="n">
        <v>51.39</v>
      </c>
      <c r="L2027" t="n">
        <v>14.75</v>
      </c>
      <c r="M2027" t="n">
        <v>14</v>
      </c>
      <c r="N2027" t="n">
        <v>37.14</v>
      </c>
      <c r="O2027" t="n">
        <v>23455.48</v>
      </c>
      <c r="P2027" t="n">
        <v>292.97</v>
      </c>
      <c r="Q2027" t="n">
        <v>452.6</v>
      </c>
      <c r="R2027" t="n">
        <v>76.51000000000001</v>
      </c>
      <c r="S2027" t="n">
        <v>57.64</v>
      </c>
      <c r="T2027" t="n">
        <v>7312.44</v>
      </c>
      <c r="U2027" t="n">
        <v>0.75</v>
      </c>
      <c r="V2027" t="n">
        <v>0.88</v>
      </c>
      <c r="W2027" t="n">
        <v>6.82</v>
      </c>
      <c r="X2027" t="n">
        <v>0.43</v>
      </c>
      <c r="Y2027" t="n">
        <v>1</v>
      </c>
      <c r="Z2027" t="n">
        <v>10</v>
      </c>
    </row>
    <row r="2028">
      <c r="A2028" t="n">
        <v>56</v>
      </c>
      <c r="B2028" t="n">
        <v>85</v>
      </c>
      <c r="C2028" t="inlineStr">
        <is>
          <t xml:space="preserve">CONCLUIDO	</t>
        </is>
      </c>
      <c r="D2028" t="n">
        <v>3.7022</v>
      </c>
      <c r="E2028" t="n">
        <v>27.01</v>
      </c>
      <c r="F2028" t="n">
        <v>24.13</v>
      </c>
      <c r="G2028" t="n">
        <v>96.52</v>
      </c>
      <c r="H2028" t="n">
        <v>1.41</v>
      </c>
      <c r="I2028" t="n">
        <v>15</v>
      </c>
      <c r="J2028" t="n">
        <v>188.66</v>
      </c>
      <c r="K2028" t="n">
        <v>51.39</v>
      </c>
      <c r="L2028" t="n">
        <v>15</v>
      </c>
      <c r="M2028" t="n">
        <v>13</v>
      </c>
      <c r="N2028" t="n">
        <v>37.27</v>
      </c>
      <c r="O2028" t="n">
        <v>23502.4</v>
      </c>
      <c r="P2028" t="n">
        <v>291.96</v>
      </c>
      <c r="Q2028" t="n">
        <v>452.59</v>
      </c>
      <c r="R2028" t="n">
        <v>75.45999999999999</v>
      </c>
      <c r="S2028" t="n">
        <v>57.64</v>
      </c>
      <c r="T2028" t="n">
        <v>6794.35</v>
      </c>
      <c r="U2028" t="n">
        <v>0.76</v>
      </c>
      <c r="V2028" t="n">
        <v>0.88</v>
      </c>
      <c r="W2028" t="n">
        <v>6.82</v>
      </c>
      <c r="X2028" t="n">
        <v>0.41</v>
      </c>
      <c r="Y2028" t="n">
        <v>1</v>
      </c>
      <c r="Z2028" t="n">
        <v>10</v>
      </c>
    </row>
    <row r="2029">
      <c r="A2029" t="n">
        <v>57</v>
      </c>
      <c r="B2029" t="n">
        <v>85</v>
      </c>
      <c r="C2029" t="inlineStr">
        <is>
          <t xml:space="preserve">CONCLUIDO	</t>
        </is>
      </c>
      <c r="D2029" t="n">
        <v>3.7034</v>
      </c>
      <c r="E2029" t="n">
        <v>27</v>
      </c>
      <c r="F2029" t="n">
        <v>24.12</v>
      </c>
      <c r="G2029" t="n">
        <v>96.48999999999999</v>
      </c>
      <c r="H2029" t="n">
        <v>1.43</v>
      </c>
      <c r="I2029" t="n">
        <v>15</v>
      </c>
      <c r="J2029" t="n">
        <v>189.04</v>
      </c>
      <c r="K2029" t="n">
        <v>51.39</v>
      </c>
      <c r="L2029" t="n">
        <v>15.25</v>
      </c>
      <c r="M2029" t="n">
        <v>13</v>
      </c>
      <c r="N2029" t="n">
        <v>37.4</v>
      </c>
      <c r="O2029" t="n">
        <v>23549.36</v>
      </c>
      <c r="P2029" t="n">
        <v>291.77</v>
      </c>
      <c r="Q2029" t="n">
        <v>452.58</v>
      </c>
      <c r="R2029" t="n">
        <v>75.34999999999999</v>
      </c>
      <c r="S2029" t="n">
        <v>57.64</v>
      </c>
      <c r="T2029" t="n">
        <v>6739.48</v>
      </c>
      <c r="U2029" t="n">
        <v>0.76</v>
      </c>
      <c r="V2029" t="n">
        <v>0.88</v>
      </c>
      <c r="W2029" t="n">
        <v>6.82</v>
      </c>
      <c r="X2029" t="n">
        <v>0.4</v>
      </c>
      <c r="Y2029" t="n">
        <v>1</v>
      </c>
      <c r="Z2029" t="n">
        <v>10</v>
      </c>
    </row>
    <row r="2030">
      <c r="A2030" t="n">
        <v>58</v>
      </c>
      <c r="B2030" t="n">
        <v>85</v>
      </c>
      <c r="C2030" t="inlineStr">
        <is>
          <t xml:space="preserve">CONCLUIDO	</t>
        </is>
      </c>
      <c r="D2030" t="n">
        <v>3.7035</v>
      </c>
      <c r="E2030" t="n">
        <v>27</v>
      </c>
      <c r="F2030" t="n">
        <v>24.12</v>
      </c>
      <c r="G2030" t="n">
        <v>96.48</v>
      </c>
      <c r="H2030" t="n">
        <v>1.45</v>
      </c>
      <c r="I2030" t="n">
        <v>15</v>
      </c>
      <c r="J2030" t="n">
        <v>189.42</v>
      </c>
      <c r="K2030" t="n">
        <v>51.39</v>
      </c>
      <c r="L2030" t="n">
        <v>15.5</v>
      </c>
      <c r="M2030" t="n">
        <v>13</v>
      </c>
      <c r="N2030" t="n">
        <v>37.53</v>
      </c>
      <c r="O2030" t="n">
        <v>23596.37</v>
      </c>
      <c r="P2030" t="n">
        <v>291.3</v>
      </c>
      <c r="Q2030" t="n">
        <v>452.56</v>
      </c>
      <c r="R2030" t="n">
        <v>75.25</v>
      </c>
      <c r="S2030" t="n">
        <v>57.64</v>
      </c>
      <c r="T2030" t="n">
        <v>6689.99</v>
      </c>
      <c r="U2030" t="n">
        <v>0.77</v>
      </c>
      <c r="V2030" t="n">
        <v>0.88</v>
      </c>
      <c r="W2030" t="n">
        <v>6.82</v>
      </c>
      <c r="X2030" t="n">
        <v>0.4</v>
      </c>
      <c r="Y2030" t="n">
        <v>1</v>
      </c>
      <c r="Z2030" t="n">
        <v>10</v>
      </c>
    </row>
    <row r="2031">
      <c r="A2031" t="n">
        <v>59</v>
      </c>
      <c r="B2031" t="n">
        <v>85</v>
      </c>
      <c r="C2031" t="inlineStr">
        <is>
          <t xml:space="preserve">CONCLUIDO	</t>
        </is>
      </c>
      <c r="D2031" t="n">
        <v>3.7039</v>
      </c>
      <c r="E2031" t="n">
        <v>27</v>
      </c>
      <c r="F2031" t="n">
        <v>24.12</v>
      </c>
      <c r="G2031" t="n">
        <v>96.47</v>
      </c>
      <c r="H2031" t="n">
        <v>1.47</v>
      </c>
      <c r="I2031" t="n">
        <v>15</v>
      </c>
      <c r="J2031" t="n">
        <v>189.81</v>
      </c>
      <c r="K2031" t="n">
        <v>51.39</v>
      </c>
      <c r="L2031" t="n">
        <v>15.75</v>
      </c>
      <c r="M2031" t="n">
        <v>13</v>
      </c>
      <c r="N2031" t="n">
        <v>37.66</v>
      </c>
      <c r="O2031" t="n">
        <v>23643.43</v>
      </c>
      <c r="P2031" t="n">
        <v>290.77</v>
      </c>
      <c r="Q2031" t="n">
        <v>452.55</v>
      </c>
      <c r="R2031" t="n">
        <v>75.09</v>
      </c>
      <c r="S2031" t="n">
        <v>57.64</v>
      </c>
      <c r="T2031" t="n">
        <v>6608.56</v>
      </c>
      <c r="U2031" t="n">
        <v>0.77</v>
      </c>
      <c r="V2031" t="n">
        <v>0.88</v>
      </c>
      <c r="W2031" t="n">
        <v>6.82</v>
      </c>
      <c r="X2031" t="n">
        <v>0.39</v>
      </c>
      <c r="Y2031" t="n">
        <v>1</v>
      </c>
      <c r="Z2031" t="n">
        <v>10</v>
      </c>
    </row>
    <row r="2032">
      <c r="A2032" t="n">
        <v>60</v>
      </c>
      <c r="B2032" t="n">
        <v>85</v>
      </c>
      <c r="C2032" t="inlineStr">
        <is>
          <t xml:space="preserve">CONCLUIDO	</t>
        </is>
      </c>
      <c r="D2032" t="n">
        <v>3.7126</v>
      </c>
      <c r="E2032" t="n">
        <v>26.94</v>
      </c>
      <c r="F2032" t="n">
        <v>24.09</v>
      </c>
      <c r="G2032" t="n">
        <v>103.24</v>
      </c>
      <c r="H2032" t="n">
        <v>1.49</v>
      </c>
      <c r="I2032" t="n">
        <v>14</v>
      </c>
      <c r="J2032" t="n">
        <v>190.19</v>
      </c>
      <c r="K2032" t="n">
        <v>51.39</v>
      </c>
      <c r="L2032" t="n">
        <v>16</v>
      </c>
      <c r="M2032" t="n">
        <v>12</v>
      </c>
      <c r="N2032" t="n">
        <v>37.79</v>
      </c>
      <c r="O2032" t="n">
        <v>23690.52</v>
      </c>
      <c r="P2032" t="n">
        <v>290.13</v>
      </c>
      <c r="Q2032" t="n">
        <v>452.56</v>
      </c>
      <c r="R2032" t="n">
        <v>74.3</v>
      </c>
      <c r="S2032" t="n">
        <v>57.64</v>
      </c>
      <c r="T2032" t="n">
        <v>6220.21</v>
      </c>
      <c r="U2032" t="n">
        <v>0.78</v>
      </c>
      <c r="V2032" t="n">
        <v>0.88</v>
      </c>
      <c r="W2032" t="n">
        <v>6.81</v>
      </c>
      <c r="X2032" t="n">
        <v>0.36</v>
      </c>
      <c r="Y2032" t="n">
        <v>1</v>
      </c>
      <c r="Z2032" t="n">
        <v>10</v>
      </c>
    </row>
    <row r="2033">
      <c r="A2033" t="n">
        <v>61</v>
      </c>
      <c r="B2033" t="n">
        <v>85</v>
      </c>
      <c r="C2033" t="inlineStr">
        <is>
          <t xml:space="preserve">CONCLUIDO	</t>
        </is>
      </c>
      <c r="D2033" t="n">
        <v>3.7118</v>
      </c>
      <c r="E2033" t="n">
        <v>26.94</v>
      </c>
      <c r="F2033" t="n">
        <v>24.09</v>
      </c>
      <c r="G2033" t="n">
        <v>103.26</v>
      </c>
      <c r="H2033" t="n">
        <v>1.51</v>
      </c>
      <c r="I2033" t="n">
        <v>14</v>
      </c>
      <c r="J2033" t="n">
        <v>190.57</v>
      </c>
      <c r="K2033" t="n">
        <v>51.39</v>
      </c>
      <c r="L2033" t="n">
        <v>16.25</v>
      </c>
      <c r="M2033" t="n">
        <v>12</v>
      </c>
      <c r="N2033" t="n">
        <v>37.93</v>
      </c>
      <c r="O2033" t="n">
        <v>23737.67</v>
      </c>
      <c r="P2033" t="n">
        <v>290.63</v>
      </c>
      <c r="Q2033" t="n">
        <v>452.55</v>
      </c>
      <c r="R2033" t="n">
        <v>74.28</v>
      </c>
      <c r="S2033" t="n">
        <v>57.64</v>
      </c>
      <c r="T2033" t="n">
        <v>6208.99</v>
      </c>
      <c r="U2033" t="n">
        <v>0.78</v>
      </c>
      <c r="V2033" t="n">
        <v>0.88</v>
      </c>
      <c r="W2033" t="n">
        <v>6.82</v>
      </c>
      <c r="X2033" t="n">
        <v>0.37</v>
      </c>
      <c r="Y2033" t="n">
        <v>1</v>
      </c>
      <c r="Z2033" t="n">
        <v>10</v>
      </c>
    </row>
    <row r="2034">
      <c r="A2034" t="n">
        <v>62</v>
      </c>
      <c r="B2034" t="n">
        <v>85</v>
      </c>
      <c r="C2034" t="inlineStr">
        <is>
          <t xml:space="preserve">CONCLUIDO	</t>
        </is>
      </c>
      <c r="D2034" t="n">
        <v>3.7124</v>
      </c>
      <c r="E2034" t="n">
        <v>26.94</v>
      </c>
      <c r="F2034" t="n">
        <v>24.09</v>
      </c>
      <c r="G2034" t="n">
        <v>103.24</v>
      </c>
      <c r="H2034" t="n">
        <v>1.53</v>
      </c>
      <c r="I2034" t="n">
        <v>14</v>
      </c>
      <c r="J2034" t="n">
        <v>190.95</v>
      </c>
      <c r="K2034" t="n">
        <v>51.39</v>
      </c>
      <c r="L2034" t="n">
        <v>16.5</v>
      </c>
      <c r="M2034" t="n">
        <v>12</v>
      </c>
      <c r="N2034" t="n">
        <v>38.06</v>
      </c>
      <c r="O2034" t="n">
        <v>23784.85</v>
      </c>
      <c r="P2034" t="n">
        <v>290.06</v>
      </c>
      <c r="Q2034" t="n">
        <v>452.63</v>
      </c>
      <c r="R2034" t="n">
        <v>74.28</v>
      </c>
      <c r="S2034" t="n">
        <v>57.64</v>
      </c>
      <c r="T2034" t="n">
        <v>6208.64</v>
      </c>
      <c r="U2034" t="n">
        <v>0.78</v>
      </c>
      <c r="V2034" t="n">
        <v>0.88</v>
      </c>
      <c r="W2034" t="n">
        <v>6.81</v>
      </c>
      <c r="X2034" t="n">
        <v>0.36</v>
      </c>
      <c r="Y2034" t="n">
        <v>1</v>
      </c>
      <c r="Z2034" t="n">
        <v>10</v>
      </c>
    </row>
    <row r="2035">
      <c r="A2035" t="n">
        <v>63</v>
      </c>
      <c r="B2035" t="n">
        <v>85</v>
      </c>
      <c r="C2035" t="inlineStr">
        <is>
          <t xml:space="preserve">CONCLUIDO	</t>
        </is>
      </c>
      <c r="D2035" t="n">
        <v>3.7126</v>
      </c>
      <c r="E2035" t="n">
        <v>26.94</v>
      </c>
      <c r="F2035" t="n">
        <v>24.09</v>
      </c>
      <c r="G2035" t="n">
        <v>103.24</v>
      </c>
      <c r="H2035" t="n">
        <v>1.55</v>
      </c>
      <c r="I2035" t="n">
        <v>14</v>
      </c>
      <c r="J2035" t="n">
        <v>191.34</v>
      </c>
      <c r="K2035" t="n">
        <v>51.39</v>
      </c>
      <c r="L2035" t="n">
        <v>16.75</v>
      </c>
      <c r="M2035" t="n">
        <v>12</v>
      </c>
      <c r="N2035" t="n">
        <v>38.19</v>
      </c>
      <c r="O2035" t="n">
        <v>23832.09</v>
      </c>
      <c r="P2035" t="n">
        <v>289.46</v>
      </c>
      <c r="Q2035" t="n">
        <v>452.57</v>
      </c>
      <c r="R2035" t="n">
        <v>74.13</v>
      </c>
      <c r="S2035" t="n">
        <v>57.64</v>
      </c>
      <c r="T2035" t="n">
        <v>6130.6</v>
      </c>
      <c r="U2035" t="n">
        <v>0.78</v>
      </c>
      <c r="V2035" t="n">
        <v>0.88</v>
      </c>
      <c r="W2035" t="n">
        <v>6.82</v>
      </c>
      <c r="X2035" t="n">
        <v>0.36</v>
      </c>
      <c r="Y2035" t="n">
        <v>1</v>
      </c>
      <c r="Z2035" t="n">
        <v>10</v>
      </c>
    </row>
    <row r="2036">
      <c r="A2036" t="n">
        <v>64</v>
      </c>
      <c r="B2036" t="n">
        <v>85</v>
      </c>
      <c r="C2036" t="inlineStr">
        <is>
          <t xml:space="preserve">CONCLUIDO	</t>
        </is>
      </c>
      <c r="D2036" t="n">
        <v>3.7121</v>
      </c>
      <c r="E2036" t="n">
        <v>26.94</v>
      </c>
      <c r="F2036" t="n">
        <v>24.09</v>
      </c>
      <c r="G2036" t="n">
        <v>103.25</v>
      </c>
      <c r="H2036" t="n">
        <v>1.57</v>
      </c>
      <c r="I2036" t="n">
        <v>14</v>
      </c>
      <c r="J2036" t="n">
        <v>191.72</v>
      </c>
      <c r="K2036" t="n">
        <v>51.39</v>
      </c>
      <c r="L2036" t="n">
        <v>17</v>
      </c>
      <c r="M2036" t="n">
        <v>12</v>
      </c>
      <c r="N2036" t="n">
        <v>38.33</v>
      </c>
      <c r="O2036" t="n">
        <v>23879.37</v>
      </c>
      <c r="P2036" t="n">
        <v>288.17</v>
      </c>
      <c r="Q2036" t="n">
        <v>452.56</v>
      </c>
      <c r="R2036" t="n">
        <v>74.34999999999999</v>
      </c>
      <c r="S2036" t="n">
        <v>57.64</v>
      </c>
      <c r="T2036" t="n">
        <v>6243.53</v>
      </c>
      <c r="U2036" t="n">
        <v>0.78</v>
      </c>
      <c r="V2036" t="n">
        <v>0.88</v>
      </c>
      <c r="W2036" t="n">
        <v>6.82</v>
      </c>
      <c r="X2036" t="n">
        <v>0.37</v>
      </c>
      <c r="Y2036" t="n">
        <v>1</v>
      </c>
      <c r="Z2036" t="n">
        <v>10</v>
      </c>
    </row>
    <row r="2037">
      <c r="A2037" t="n">
        <v>65</v>
      </c>
      <c r="B2037" t="n">
        <v>85</v>
      </c>
      <c r="C2037" t="inlineStr">
        <is>
          <t xml:space="preserve">CONCLUIDO	</t>
        </is>
      </c>
      <c r="D2037" t="n">
        <v>3.7185</v>
      </c>
      <c r="E2037" t="n">
        <v>26.89</v>
      </c>
      <c r="F2037" t="n">
        <v>24.08</v>
      </c>
      <c r="G2037" t="n">
        <v>111.13</v>
      </c>
      <c r="H2037" t="n">
        <v>1.59</v>
      </c>
      <c r="I2037" t="n">
        <v>13</v>
      </c>
      <c r="J2037" t="n">
        <v>192.1</v>
      </c>
      <c r="K2037" t="n">
        <v>51.39</v>
      </c>
      <c r="L2037" t="n">
        <v>17.25</v>
      </c>
      <c r="M2037" t="n">
        <v>11</v>
      </c>
      <c r="N2037" t="n">
        <v>38.46</v>
      </c>
      <c r="O2037" t="n">
        <v>23926.69</v>
      </c>
      <c r="P2037" t="n">
        <v>287.85</v>
      </c>
      <c r="Q2037" t="n">
        <v>452.58</v>
      </c>
      <c r="R2037" t="n">
        <v>73.97</v>
      </c>
      <c r="S2037" t="n">
        <v>57.64</v>
      </c>
      <c r="T2037" t="n">
        <v>6056.65</v>
      </c>
      <c r="U2037" t="n">
        <v>0.78</v>
      </c>
      <c r="V2037" t="n">
        <v>0.88</v>
      </c>
      <c r="W2037" t="n">
        <v>6.81</v>
      </c>
      <c r="X2037" t="n">
        <v>0.35</v>
      </c>
      <c r="Y2037" t="n">
        <v>1</v>
      </c>
      <c r="Z2037" t="n">
        <v>10</v>
      </c>
    </row>
    <row r="2038">
      <c r="A2038" t="n">
        <v>66</v>
      </c>
      <c r="B2038" t="n">
        <v>85</v>
      </c>
      <c r="C2038" t="inlineStr">
        <is>
          <t xml:space="preserve">CONCLUIDO	</t>
        </is>
      </c>
      <c r="D2038" t="n">
        <v>3.7184</v>
      </c>
      <c r="E2038" t="n">
        <v>26.89</v>
      </c>
      <c r="F2038" t="n">
        <v>24.08</v>
      </c>
      <c r="G2038" t="n">
        <v>111.14</v>
      </c>
      <c r="H2038" t="n">
        <v>1.61</v>
      </c>
      <c r="I2038" t="n">
        <v>13</v>
      </c>
      <c r="J2038" t="n">
        <v>192.49</v>
      </c>
      <c r="K2038" t="n">
        <v>51.39</v>
      </c>
      <c r="L2038" t="n">
        <v>17.5</v>
      </c>
      <c r="M2038" t="n">
        <v>11</v>
      </c>
      <c r="N2038" t="n">
        <v>38.59</v>
      </c>
      <c r="O2038" t="n">
        <v>23974.06</v>
      </c>
      <c r="P2038" t="n">
        <v>288.47</v>
      </c>
      <c r="Q2038" t="n">
        <v>452.55</v>
      </c>
      <c r="R2038" t="n">
        <v>73.84</v>
      </c>
      <c r="S2038" t="n">
        <v>57.64</v>
      </c>
      <c r="T2038" t="n">
        <v>5992.4</v>
      </c>
      <c r="U2038" t="n">
        <v>0.78</v>
      </c>
      <c r="V2038" t="n">
        <v>0.88</v>
      </c>
      <c r="W2038" t="n">
        <v>6.82</v>
      </c>
      <c r="X2038" t="n">
        <v>0.36</v>
      </c>
      <c r="Y2038" t="n">
        <v>1</v>
      </c>
      <c r="Z2038" t="n">
        <v>10</v>
      </c>
    </row>
    <row r="2039">
      <c r="A2039" t="n">
        <v>67</v>
      </c>
      <c r="B2039" t="n">
        <v>85</v>
      </c>
      <c r="C2039" t="inlineStr">
        <is>
          <t xml:space="preserve">CONCLUIDO	</t>
        </is>
      </c>
      <c r="D2039" t="n">
        <v>3.7213</v>
      </c>
      <c r="E2039" t="n">
        <v>26.87</v>
      </c>
      <c r="F2039" t="n">
        <v>24.06</v>
      </c>
      <c r="G2039" t="n">
        <v>111.04</v>
      </c>
      <c r="H2039" t="n">
        <v>1.63</v>
      </c>
      <c r="I2039" t="n">
        <v>13</v>
      </c>
      <c r="J2039" t="n">
        <v>192.87</v>
      </c>
      <c r="K2039" t="n">
        <v>51.39</v>
      </c>
      <c r="L2039" t="n">
        <v>17.75</v>
      </c>
      <c r="M2039" t="n">
        <v>11</v>
      </c>
      <c r="N2039" t="n">
        <v>38.73</v>
      </c>
      <c r="O2039" t="n">
        <v>24021.47</v>
      </c>
      <c r="P2039" t="n">
        <v>288.69</v>
      </c>
      <c r="Q2039" t="n">
        <v>452.61</v>
      </c>
      <c r="R2039" t="n">
        <v>73.23</v>
      </c>
      <c r="S2039" t="n">
        <v>57.64</v>
      </c>
      <c r="T2039" t="n">
        <v>5686.82</v>
      </c>
      <c r="U2039" t="n">
        <v>0.79</v>
      </c>
      <c r="V2039" t="n">
        <v>0.88</v>
      </c>
      <c r="W2039" t="n">
        <v>6.82</v>
      </c>
      <c r="X2039" t="n">
        <v>0.33</v>
      </c>
      <c r="Y2039" t="n">
        <v>1</v>
      </c>
      <c r="Z2039" t="n">
        <v>10</v>
      </c>
    </row>
    <row r="2040">
      <c r="A2040" t="n">
        <v>68</v>
      </c>
      <c r="B2040" t="n">
        <v>85</v>
      </c>
      <c r="C2040" t="inlineStr">
        <is>
          <t xml:space="preserve">CONCLUIDO	</t>
        </is>
      </c>
      <c r="D2040" t="n">
        <v>3.7198</v>
      </c>
      <c r="E2040" t="n">
        <v>26.88</v>
      </c>
      <c r="F2040" t="n">
        <v>24.07</v>
      </c>
      <c r="G2040" t="n">
        <v>111.09</v>
      </c>
      <c r="H2040" t="n">
        <v>1.65</v>
      </c>
      <c r="I2040" t="n">
        <v>13</v>
      </c>
      <c r="J2040" t="n">
        <v>193.26</v>
      </c>
      <c r="K2040" t="n">
        <v>51.39</v>
      </c>
      <c r="L2040" t="n">
        <v>18</v>
      </c>
      <c r="M2040" t="n">
        <v>11</v>
      </c>
      <c r="N2040" t="n">
        <v>38.86</v>
      </c>
      <c r="O2040" t="n">
        <v>24068.93</v>
      </c>
      <c r="P2040" t="n">
        <v>288.59</v>
      </c>
      <c r="Q2040" t="n">
        <v>452.56</v>
      </c>
      <c r="R2040" t="n">
        <v>73.66</v>
      </c>
      <c r="S2040" t="n">
        <v>57.64</v>
      </c>
      <c r="T2040" t="n">
        <v>5904.5</v>
      </c>
      <c r="U2040" t="n">
        <v>0.78</v>
      </c>
      <c r="V2040" t="n">
        <v>0.88</v>
      </c>
      <c r="W2040" t="n">
        <v>6.81</v>
      </c>
      <c r="X2040" t="n">
        <v>0.35</v>
      </c>
      <c r="Y2040" t="n">
        <v>1</v>
      </c>
      <c r="Z2040" t="n">
        <v>10</v>
      </c>
    </row>
    <row r="2041">
      <c r="A2041" t="n">
        <v>69</v>
      </c>
      <c r="B2041" t="n">
        <v>85</v>
      </c>
      <c r="C2041" t="inlineStr">
        <is>
          <t xml:space="preserve">CONCLUIDO	</t>
        </is>
      </c>
      <c r="D2041" t="n">
        <v>3.7213</v>
      </c>
      <c r="E2041" t="n">
        <v>26.87</v>
      </c>
      <c r="F2041" t="n">
        <v>24.06</v>
      </c>
      <c r="G2041" t="n">
        <v>111.04</v>
      </c>
      <c r="H2041" t="n">
        <v>1.67</v>
      </c>
      <c r="I2041" t="n">
        <v>13</v>
      </c>
      <c r="J2041" t="n">
        <v>193.64</v>
      </c>
      <c r="K2041" t="n">
        <v>51.39</v>
      </c>
      <c r="L2041" t="n">
        <v>18.25</v>
      </c>
      <c r="M2041" t="n">
        <v>11</v>
      </c>
      <c r="N2041" t="n">
        <v>39</v>
      </c>
      <c r="O2041" t="n">
        <v>24116.44</v>
      </c>
      <c r="P2041" t="n">
        <v>287.52</v>
      </c>
      <c r="Q2041" t="n">
        <v>452.55</v>
      </c>
      <c r="R2041" t="n">
        <v>73.22</v>
      </c>
      <c r="S2041" t="n">
        <v>57.64</v>
      </c>
      <c r="T2041" t="n">
        <v>5683.84</v>
      </c>
      <c r="U2041" t="n">
        <v>0.79</v>
      </c>
      <c r="V2041" t="n">
        <v>0.88</v>
      </c>
      <c r="W2041" t="n">
        <v>6.82</v>
      </c>
      <c r="X2041" t="n">
        <v>0.34</v>
      </c>
      <c r="Y2041" t="n">
        <v>1</v>
      </c>
      <c r="Z2041" t="n">
        <v>10</v>
      </c>
    </row>
    <row r="2042">
      <c r="A2042" t="n">
        <v>70</v>
      </c>
      <c r="B2042" t="n">
        <v>85</v>
      </c>
      <c r="C2042" t="inlineStr">
        <is>
          <t xml:space="preserve">CONCLUIDO	</t>
        </is>
      </c>
      <c r="D2042" t="n">
        <v>3.7197</v>
      </c>
      <c r="E2042" t="n">
        <v>26.88</v>
      </c>
      <c r="F2042" t="n">
        <v>24.07</v>
      </c>
      <c r="G2042" t="n">
        <v>111.09</v>
      </c>
      <c r="H2042" t="n">
        <v>1.69</v>
      </c>
      <c r="I2042" t="n">
        <v>13</v>
      </c>
      <c r="J2042" t="n">
        <v>194.03</v>
      </c>
      <c r="K2042" t="n">
        <v>51.39</v>
      </c>
      <c r="L2042" t="n">
        <v>18.5</v>
      </c>
      <c r="M2042" t="n">
        <v>11</v>
      </c>
      <c r="N2042" t="n">
        <v>39.13</v>
      </c>
      <c r="O2042" t="n">
        <v>24163.99</v>
      </c>
      <c r="P2042" t="n">
        <v>286.36</v>
      </c>
      <c r="Q2042" t="n">
        <v>452.59</v>
      </c>
      <c r="R2042" t="n">
        <v>73.67</v>
      </c>
      <c r="S2042" t="n">
        <v>57.64</v>
      </c>
      <c r="T2042" t="n">
        <v>5906.87</v>
      </c>
      <c r="U2042" t="n">
        <v>0.78</v>
      </c>
      <c r="V2042" t="n">
        <v>0.88</v>
      </c>
      <c r="W2042" t="n">
        <v>6.81</v>
      </c>
      <c r="X2042" t="n">
        <v>0.35</v>
      </c>
      <c r="Y2042" t="n">
        <v>1</v>
      </c>
      <c r="Z2042" t="n">
        <v>10</v>
      </c>
    </row>
    <row r="2043">
      <c r="A2043" t="n">
        <v>71</v>
      </c>
      <c r="B2043" t="n">
        <v>85</v>
      </c>
      <c r="C2043" t="inlineStr">
        <is>
          <t xml:space="preserve">CONCLUIDO	</t>
        </is>
      </c>
      <c r="D2043" t="n">
        <v>3.731</v>
      </c>
      <c r="E2043" t="n">
        <v>26.8</v>
      </c>
      <c r="F2043" t="n">
        <v>24.02</v>
      </c>
      <c r="G2043" t="n">
        <v>120.12</v>
      </c>
      <c r="H2043" t="n">
        <v>1.71</v>
      </c>
      <c r="I2043" t="n">
        <v>12</v>
      </c>
      <c r="J2043" t="n">
        <v>194.41</v>
      </c>
      <c r="K2043" t="n">
        <v>51.39</v>
      </c>
      <c r="L2043" t="n">
        <v>18.75</v>
      </c>
      <c r="M2043" t="n">
        <v>10</v>
      </c>
      <c r="N2043" t="n">
        <v>39.27</v>
      </c>
      <c r="O2043" t="n">
        <v>24211.59</v>
      </c>
      <c r="P2043" t="n">
        <v>285.46</v>
      </c>
      <c r="Q2043" t="n">
        <v>452.61</v>
      </c>
      <c r="R2043" t="n">
        <v>72.13</v>
      </c>
      <c r="S2043" t="n">
        <v>57.64</v>
      </c>
      <c r="T2043" t="n">
        <v>5142.33</v>
      </c>
      <c r="U2043" t="n">
        <v>0.8</v>
      </c>
      <c r="V2043" t="n">
        <v>0.88</v>
      </c>
      <c r="W2043" t="n">
        <v>6.81</v>
      </c>
      <c r="X2043" t="n">
        <v>0.3</v>
      </c>
      <c r="Y2043" t="n">
        <v>1</v>
      </c>
      <c r="Z2043" t="n">
        <v>10</v>
      </c>
    </row>
    <row r="2044">
      <c r="A2044" t="n">
        <v>72</v>
      </c>
      <c r="B2044" t="n">
        <v>85</v>
      </c>
      <c r="C2044" t="inlineStr">
        <is>
          <t xml:space="preserve">CONCLUIDO	</t>
        </is>
      </c>
      <c r="D2044" t="n">
        <v>3.7307</v>
      </c>
      <c r="E2044" t="n">
        <v>26.8</v>
      </c>
      <c r="F2044" t="n">
        <v>24.03</v>
      </c>
      <c r="G2044" t="n">
        <v>120.13</v>
      </c>
      <c r="H2044" t="n">
        <v>1.73</v>
      </c>
      <c r="I2044" t="n">
        <v>12</v>
      </c>
      <c r="J2044" t="n">
        <v>194.8</v>
      </c>
      <c r="K2044" t="n">
        <v>51.39</v>
      </c>
      <c r="L2044" t="n">
        <v>19</v>
      </c>
      <c r="M2044" t="n">
        <v>10</v>
      </c>
      <c r="N2044" t="n">
        <v>39.41</v>
      </c>
      <c r="O2044" t="n">
        <v>24259.23</v>
      </c>
      <c r="P2044" t="n">
        <v>285.72</v>
      </c>
      <c r="Q2044" t="n">
        <v>452.61</v>
      </c>
      <c r="R2044" t="n">
        <v>72.09</v>
      </c>
      <c r="S2044" t="n">
        <v>57.64</v>
      </c>
      <c r="T2044" t="n">
        <v>5125.11</v>
      </c>
      <c r="U2044" t="n">
        <v>0.8</v>
      </c>
      <c r="V2044" t="n">
        <v>0.88</v>
      </c>
      <c r="W2044" t="n">
        <v>6.81</v>
      </c>
      <c r="X2044" t="n">
        <v>0.3</v>
      </c>
      <c r="Y2044" t="n">
        <v>1</v>
      </c>
      <c r="Z2044" t="n">
        <v>10</v>
      </c>
    </row>
    <row r="2045">
      <c r="A2045" t="n">
        <v>73</v>
      </c>
      <c r="B2045" t="n">
        <v>85</v>
      </c>
      <c r="C2045" t="inlineStr">
        <is>
          <t xml:space="preserve">CONCLUIDO	</t>
        </is>
      </c>
      <c r="D2045" t="n">
        <v>3.7304</v>
      </c>
      <c r="E2045" t="n">
        <v>26.81</v>
      </c>
      <c r="F2045" t="n">
        <v>24.03</v>
      </c>
      <c r="G2045" t="n">
        <v>120.14</v>
      </c>
      <c r="H2045" t="n">
        <v>1.75</v>
      </c>
      <c r="I2045" t="n">
        <v>12</v>
      </c>
      <c r="J2045" t="n">
        <v>195.19</v>
      </c>
      <c r="K2045" t="n">
        <v>51.39</v>
      </c>
      <c r="L2045" t="n">
        <v>19.25</v>
      </c>
      <c r="M2045" t="n">
        <v>10</v>
      </c>
      <c r="N2045" t="n">
        <v>39.54</v>
      </c>
      <c r="O2045" t="n">
        <v>24306.92</v>
      </c>
      <c r="P2045" t="n">
        <v>285.87</v>
      </c>
      <c r="Q2045" t="n">
        <v>452.56</v>
      </c>
      <c r="R2045" t="n">
        <v>72.13</v>
      </c>
      <c r="S2045" t="n">
        <v>57.64</v>
      </c>
      <c r="T2045" t="n">
        <v>5142.12</v>
      </c>
      <c r="U2045" t="n">
        <v>0.8</v>
      </c>
      <c r="V2045" t="n">
        <v>0.88</v>
      </c>
      <c r="W2045" t="n">
        <v>6.81</v>
      </c>
      <c r="X2045" t="n">
        <v>0.3</v>
      </c>
      <c r="Y2045" t="n">
        <v>1</v>
      </c>
      <c r="Z2045" t="n">
        <v>10</v>
      </c>
    </row>
    <row r="2046">
      <c r="A2046" t="n">
        <v>74</v>
      </c>
      <c r="B2046" t="n">
        <v>85</v>
      </c>
      <c r="C2046" t="inlineStr">
        <is>
          <t xml:space="preserve">CONCLUIDO	</t>
        </is>
      </c>
      <c r="D2046" t="n">
        <v>3.7291</v>
      </c>
      <c r="E2046" t="n">
        <v>26.82</v>
      </c>
      <c r="F2046" t="n">
        <v>24.04</v>
      </c>
      <c r="G2046" t="n">
        <v>120.18</v>
      </c>
      <c r="H2046" t="n">
        <v>1.77</v>
      </c>
      <c r="I2046" t="n">
        <v>12</v>
      </c>
      <c r="J2046" t="n">
        <v>195.57</v>
      </c>
      <c r="K2046" t="n">
        <v>51.39</v>
      </c>
      <c r="L2046" t="n">
        <v>19.5</v>
      </c>
      <c r="M2046" t="n">
        <v>10</v>
      </c>
      <c r="N2046" t="n">
        <v>39.68</v>
      </c>
      <c r="O2046" t="n">
        <v>24354.66</v>
      </c>
      <c r="P2046" t="n">
        <v>285.91</v>
      </c>
      <c r="Q2046" t="n">
        <v>452.58</v>
      </c>
      <c r="R2046" t="n">
        <v>72.51000000000001</v>
      </c>
      <c r="S2046" t="n">
        <v>57.64</v>
      </c>
      <c r="T2046" t="n">
        <v>5333.26</v>
      </c>
      <c r="U2046" t="n">
        <v>0.79</v>
      </c>
      <c r="V2046" t="n">
        <v>0.88</v>
      </c>
      <c r="W2046" t="n">
        <v>6.81</v>
      </c>
      <c r="X2046" t="n">
        <v>0.31</v>
      </c>
      <c r="Y2046" t="n">
        <v>1</v>
      </c>
      <c r="Z2046" t="n">
        <v>10</v>
      </c>
    </row>
    <row r="2047">
      <c r="A2047" t="n">
        <v>75</v>
      </c>
      <c r="B2047" t="n">
        <v>85</v>
      </c>
      <c r="C2047" t="inlineStr">
        <is>
          <t xml:space="preserve">CONCLUIDO	</t>
        </is>
      </c>
      <c r="D2047" t="n">
        <v>3.7292</v>
      </c>
      <c r="E2047" t="n">
        <v>26.82</v>
      </c>
      <c r="F2047" t="n">
        <v>24.04</v>
      </c>
      <c r="G2047" t="n">
        <v>120.18</v>
      </c>
      <c r="H2047" t="n">
        <v>1.79</v>
      </c>
      <c r="I2047" t="n">
        <v>12</v>
      </c>
      <c r="J2047" t="n">
        <v>195.96</v>
      </c>
      <c r="K2047" t="n">
        <v>51.39</v>
      </c>
      <c r="L2047" t="n">
        <v>19.75</v>
      </c>
      <c r="M2047" t="n">
        <v>10</v>
      </c>
      <c r="N2047" t="n">
        <v>39.82</v>
      </c>
      <c r="O2047" t="n">
        <v>24402.44</v>
      </c>
      <c r="P2047" t="n">
        <v>285.54</v>
      </c>
      <c r="Q2047" t="n">
        <v>452.58</v>
      </c>
      <c r="R2047" t="n">
        <v>72.45</v>
      </c>
      <c r="S2047" t="n">
        <v>57.64</v>
      </c>
      <c r="T2047" t="n">
        <v>5303.8</v>
      </c>
      <c r="U2047" t="n">
        <v>0.8</v>
      </c>
      <c r="V2047" t="n">
        <v>0.88</v>
      </c>
      <c r="W2047" t="n">
        <v>6.82</v>
      </c>
      <c r="X2047" t="n">
        <v>0.31</v>
      </c>
      <c r="Y2047" t="n">
        <v>1</v>
      </c>
      <c r="Z2047" t="n">
        <v>10</v>
      </c>
    </row>
    <row r="2048">
      <c r="A2048" t="n">
        <v>76</v>
      </c>
      <c r="B2048" t="n">
        <v>85</v>
      </c>
      <c r="C2048" t="inlineStr">
        <is>
          <t xml:space="preserve">CONCLUIDO	</t>
        </is>
      </c>
      <c r="D2048" t="n">
        <v>3.7291</v>
      </c>
      <c r="E2048" t="n">
        <v>26.82</v>
      </c>
      <c r="F2048" t="n">
        <v>24.04</v>
      </c>
      <c r="G2048" t="n">
        <v>120.18</v>
      </c>
      <c r="H2048" t="n">
        <v>1.81</v>
      </c>
      <c r="I2048" t="n">
        <v>12</v>
      </c>
      <c r="J2048" t="n">
        <v>196.35</v>
      </c>
      <c r="K2048" t="n">
        <v>51.39</v>
      </c>
      <c r="L2048" t="n">
        <v>20</v>
      </c>
      <c r="M2048" t="n">
        <v>10</v>
      </c>
      <c r="N2048" t="n">
        <v>39.96</v>
      </c>
      <c r="O2048" t="n">
        <v>24450.27</v>
      </c>
      <c r="P2048" t="n">
        <v>284.68</v>
      </c>
      <c r="Q2048" t="n">
        <v>452.56</v>
      </c>
      <c r="R2048" t="n">
        <v>72.59</v>
      </c>
      <c r="S2048" t="n">
        <v>57.64</v>
      </c>
      <c r="T2048" t="n">
        <v>5375.02</v>
      </c>
      <c r="U2048" t="n">
        <v>0.79</v>
      </c>
      <c r="V2048" t="n">
        <v>0.88</v>
      </c>
      <c r="W2048" t="n">
        <v>6.81</v>
      </c>
      <c r="X2048" t="n">
        <v>0.31</v>
      </c>
      <c r="Y2048" t="n">
        <v>1</v>
      </c>
      <c r="Z2048" t="n">
        <v>10</v>
      </c>
    </row>
    <row r="2049">
      <c r="A2049" t="n">
        <v>77</v>
      </c>
      <c r="B2049" t="n">
        <v>85</v>
      </c>
      <c r="C2049" t="inlineStr">
        <is>
          <t xml:space="preserve">CONCLUIDO	</t>
        </is>
      </c>
      <c r="D2049" t="n">
        <v>3.7278</v>
      </c>
      <c r="E2049" t="n">
        <v>26.83</v>
      </c>
      <c r="F2049" t="n">
        <v>24.05</v>
      </c>
      <c r="G2049" t="n">
        <v>120.23</v>
      </c>
      <c r="H2049" t="n">
        <v>1.83</v>
      </c>
      <c r="I2049" t="n">
        <v>12</v>
      </c>
      <c r="J2049" t="n">
        <v>196.74</v>
      </c>
      <c r="K2049" t="n">
        <v>51.39</v>
      </c>
      <c r="L2049" t="n">
        <v>20.25</v>
      </c>
      <c r="M2049" t="n">
        <v>10</v>
      </c>
      <c r="N2049" t="n">
        <v>40.09</v>
      </c>
      <c r="O2049" t="n">
        <v>24498.15</v>
      </c>
      <c r="P2049" t="n">
        <v>283.78</v>
      </c>
      <c r="Q2049" t="n">
        <v>452.58</v>
      </c>
      <c r="R2049" t="n">
        <v>72.83</v>
      </c>
      <c r="S2049" t="n">
        <v>57.64</v>
      </c>
      <c r="T2049" t="n">
        <v>5493.69</v>
      </c>
      <c r="U2049" t="n">
        <v>0.79</v>
      </c>
      <c r="V2049" t="n">
        <v>0.88</v>
      </c>
      <c r="W2049" t="n">
        <v>6.81</v>
      </c>
      <c r="X2049" t="n">
        <v>0.32</v>
      </c>
      <c r="Y2049" t="n">
        <v>1</v>
      </c>
      <c r="Z2049" t="n">
        <v>10</v>
      </c>
    </row>
    <row r="2050">
      <c r="A2050" t="n">
        <v>78</v>
      </c>
      <c r="B2050" t="n">
        <v>85</v>
      </c>
      <c r="C2050" t="inlineStr">
        <is>
          <t xml:space="preserve">CONCLUIDO	</t>
        </is>
      </c>
      <c r="D2050" t="n">
        <v>3.7382</v>
      </c>
      <c r="E2050" t="n">
        <v>26.75</v>
      </c>
      <c r="F2050" t="n">
        <v>24.01</v>
      </c>
      <c r="G2050" t="n">
        <v>130.94</v>
      </c>
      <c r="H2050" t="n">
        <v>1.85</v>
      </c>
      <c r="I2050" t="n">
        <v>11</v>
      </c>
      <c r="J2050" t="n">
        <v>197.12</v>
      </c>
      <c r="K2050" t="n">
        <v>51.39</v>
      </c>
      <c r="L2050" t="n">
        <v>20.5</v>
      </c>
      <c r="M2050" t="n">
        <v>9</v>
      </c>
      <c r="N2050" t="n">
        <v>40.23</v>
      </c>
      <c r="O2050" t="n">
        <v>24546.08</v>
      </c>
      <c r="P2050" t="n">
        <v>283.24</v>
      </c>
      <c r="Q2050" t="n">
        <v>452.6</v>
      </c>
      <c r="R2050" t="n">
        <v>71.29000000000001</v>
      </c>
      <c r="S2050" t="n">
        <v>57.64</v>
      </c>
      <c r="T2050" t="n">
        <v>4729.94</v>
      </c>
      <c r="U2050" t="n">
        <v>0.8100000000000001</v>
      </c>
      <c r="V2050" t="n">
        <v>0.88</v>
      </c>
      <c r="W2050" t="n">
        <v>6.82</v>
      </c>
      <c r="X2050" t="n">
        <v>0.28</v>
      </c>
      <c r="Y2050" t="n">
        <v>1</v>
      </c>
      <c r="Z2050" t="n">
        <v>10</v>
      </c>
    </row>
    <row r="2051">
      <c r="A2051" t="n">
        <v>79</v>
      </c>
      <c r="B2051" t="n">
        <v>85</v>
      </c>
      <c r="C2051" t="inlineStr">
        <is>
          <t xml:space="preserve">CONCLUIDO	</t>
        </is>
      </c>
      <c r="D2051" t="n">
        <v>3.7384</v>
      </c>
      <c r="E2051" t="n">
        <v>26.75</v>
      </c>
      <c r="F2051" t="n">
        <v>24</v>
      </c>
      <c r="G2051" t="n">
        <v>130.93</v>
      </c>
      <c r="H2051" t="n">
        <v>1.87</v>
      </c>
      <c r="I2051" t="n">
        <v>11</v>
      </c>
      <c r="J2051" t="n">
        <v>197.51</v>
      </c>
      <c r="K2051" t="n">
        <v>51.39</v>
      </c>
      <c r="L2051" t="n">
        <v>20.75</v>
      </c>
      <c r="M2051" t="n">
        <v>9</v>
      </c>
      <c r="N2051" t="n">
        <v>40.37</v>
      </c>
      <c r="O2051" t="n">
        <v>24594.05</v>
      </c>
      <c r="P2051" t="n">
        <v>283.4</v>
      </c>
      <c r="Q2051" t="n">
        <v>452.58</v>
      </c>
      <c r="R2051" t="n">
        <v>71.48999999999999</v>
      </c>
      <c r="S2051" t="n">
        <v>57.64</v>
      </c>
      <c r="T2051" t="n">
        <v>4828.41</v>
      </c>
      <c r="U2051" t="n">
        <v>0.8100000000000001</v>
      </c>
      <c r="V2051" t="n">
        <v>0.88</v>
      </c>
      <c r="W2051" t="n">
        <v>6.81</v>
      </c>
      <c r="X2051" t="n">
        <v>0.28</v>
      </c>
      <c r="Y2051" t="n">
        <v>1</v>
      </c>
      <c r="Z2051" t="n">
        <v>10</v>
      </c>
    </row>
    <row r="2052">
      <c r="A2052" t="n">
        <v>80</v>
      </c>
      <c r="B2052" t="n">
        <v>85</v>
      </c>
      <c r="C2052" t="inlineStr">
        <is>
          <t xml:space="preserve">CONCLUIDO	</t>
        </is>
      </c>
      <c r="D2052" t="n">
        <v>3.7381</v>
      </c>
      <c r="E2052" t="n">
        <v>26.75</v>
      </c>
      <c r="F2052" t="n">
        <v>24.01</v>
      </c>
      <c r="G2052" t="n">
        <v>130.94</v>
      </c>
      <c r="H2052" t="n">
        <v>1.88</v>
      </c>
      <c r="I2052" t="n">
        <v>11</v>
      </c>
      <c r="J2052" t="n">
        <v>197.9</v>
      </c>
      <c r="K2052" t="n">
        <v>51.39</v>
      </c>
      <c r="L2052" t="n">
        <v>21</v>
      </c>
      <c r="M2052" t="n">
        <v>9</v>
      </c>
      <c r="N2052" t="n">
        <v>40.51</v>
      </c>
      <c r="O2052" t="n">
        <v>24642.07</v>
      </c>
      <c r="P2052" t="n">
        <v>283.51</v>
      </c>
      <c r="Q2052" t="n">
        <v>452.57</v>
      </c>
      <c r="R2052" t="n">
        <v>71.42</v>
      </c>
      <c r="S2052" t="n">
        <v>57.64</v>
      </c>
      <c r="T2052" t="n">
        <v>4792.2</v>
      </c>
      <c r="U2052" t="n">
        <v>0.8100000000000001</v>
      </c>
      <c r="V2052" t="n">
        <v>0.88</v>
      </c>
      <c r="W2052" t="n">
        <v>6.81</v>
      </c>
      <c r="X2052" t="n">
        <v>0.28</v>
      </c>
      <c r="Y2052" t="n">
        <v>1</v>
      </c>
      <c r="Z2052" t="n">
        <v>10</v>
      </c>
    </row>
    <row r="2053">
      <c r="A2053" t="n">
        <v>81</v>
      </c>
      <c r="B2053" t="n">
        <v>85</v>
      </c>
      <c r="C2053" t="inlineStr">
        <is>
          <t xml:space="preserve">CONCLUIDO	</t>
        </is>
      </c>
      <c r="D2053" t="n">
        <v>3.7388</v>
      </c>
      <c r="E2053" t="n">
        <v>26.75</v>
      </c>
      <c r="F2053" t="n">
        <v>24</v>
      </c>
      <c r="G2053" t="n">
        <v>130.92</v>
      </c>
      <c r="H2053" t="n">
        <v>1.9</v>
      </c>
      <c r="I2053" t="n">
        <v>11</v>
      </c>
      <c r="J2053" t="n">
        <v>198.29</v>
      </c>
      <c r="K2053" t="n">
        <v>51.39</v>
      </c>
      <c r="L2053" t="n">
        <v>21.25</v>
      </c>
      <c r="M2053" t="n">
        <v>9</v>
      </c>
      <c r="N2053" t="n">
        <v>40.65</v>
      </c>
      <c r="O2053" t="n">
        <v>24690.13</v>
      </c>
      <c r="P2053" t="n">
        <v>283.16</v>
      </c>
      <c r="Q2053" t="n">
        <v>452.55</v>
      </c>
      <c r="R2053" t="n">
        <v>71.41</v>
      </c>
      <c r="S2053" t="n">
        <v>57.64</v>
      </c>
      <c r="T2053" t="n">
        <v>4787.46</v>
      </c>
      <c r="U2053" t="n">
        <v>0.8100000000000001</v>
      </c>
      <c r="V2053" t="n">
        <v>0.88</v>
      </c>
      <c r="W2053" t="n">
        <v>6.81</v>
      </c>
      <c r="X2053" t="n">
        <v>0.28</v>
      </c>
      <c r="Y2053" t="n">
        <v>1</v>
      </c>
      <c r="Z2053" t="n">
        <v>10</v>
      </c>
    </row>
    <row r="2054">
      <c r="A2054" t="n">
        <v>82</v>
      </c>
      <c r="B2054" t="n">
        <v>85</v>
      </c>
      <c r="C2054" t="inlineStr">
        <is>
          <t xml:space="preserve">CONCLUIDO	</t>
        </is>
      </c>
      <c r="D2054" t="n">
        <v>3.7369</v>
      </c>
      <c r="E2054" t="n">
        <v>26.76</v>
      </c>
      <c r="F2054" t="n">
        <v>24.01</v>
      </c>
      <c r="G2054" t="n">
        <v>130.99</v>
      </c>
      <c r="H2054" t="n">
        <v>1.92</v>
      </c>
      <c r="I2054" t="n">
        <v>11</v>
      </c>
      <c r="J2054" t="n">
        <v>198.68</v>
      </c>
      <c r="K2054" t="n">
        <v>51.39</v>
      </c>
      <c r="L2054" t="n">
        <v>21.5</v>
      </c>
      <c r="M2054" t="n">
        <v>9</v>
      </c>
      <c r="N2054" t="n">
        <v>40.79</v>
      </c>
      <c r="O2054" t="n">
        <v>24738.25</v>
      </c>
      <c r="P2054" t="n">
        <v>282.86</v>
      </c>
      <c r="Q2054" t="n">
        <v>452.56</v>
      </c>
      <c r="R2054" t="n">
        <v>71.73999999999999</v>
      </c>
      <c r="S2054" t="n">
        <v>57.64</v>
      </c>
      <c r="T2054" t="n">
        <v>4953.11</v>
      </c>
      <c r="U2054" t="n">
        <v>0.8</v>
      </c>
      <c r="V2054" t="n">
        <v>0.88</v>
      </c>
      <c r="W2054" t="n">
        <v>6.81</v>
      </c>
      <c r="X2054" t="n">
        <v>0.29</v>
      </c>
      <c r="Y2054" t="n">
        <v>1</v>
      </c>
      <c r="Z2054" t="n">
        <v>10</v>
      </c>
    </row>
    <row r="2055">
      <c r="A2055" t="n">
        <v>83</v>
      </c>
      <c r="B2055" t="n">
        <v>85</v>
      </c>
      <c r="C2055" t="inlineStr">
        <is>
          <t xml:space="preserve">CONCLUIDO	</t>
        </is>
      </c>
      <c r="D2055" t="n">
        <v>3.7396</v>
      </c>
      <c r="E2055" t="n">
        <v>26.74</v>
      </c>
      <c r="F2055" t="n">
        <v>24</v>
      </c>
      <c r="G2055" t="n">
        <v>130.89</v>
      </c>
      <c r="H2055" t="n">
        <v>1.94</v>
      </c>
      <c r="I2055" t="n">
        <v>11</v>
      </c>
      <c r="J2055" t="n">
        <v>199.07</v>
      </c>
      <c r="K2055" t="n">
        <v>51.39</v>
      </c>
      <c r="L2055" t="n">
        <v>21.75</v>
      </c>
      <c r="M2055" t="n">
        <v>9</v>
      </c>
      <c r="N2055" t="n">
        <v>40.93</v>
      </c>
      <c r="O2055" t="n">
        <v>24786.41</v>
      </c>
      <c r="P2055" t="n">
        <v>282.46</v>
      </c>
      <c r="Q2055" t="n">
        <v>452.63</v>
      </c>
      <c r="R2055" t="n">
        <v>71.18000000000001</v>
      </c>
      <c r="S2055" t="n">
        <v>57.64</v>
      </c>
      <c r="T2055" t="n">
        <v>4672.07</v>
      </c>
      <c r="U2055" t="n">
        <v>0.8100000000000001</v>
      </c>
      <c r="V2055" t="n">
        <v>0.88</v>
      </c>
      <c r="W2055" t="n">
        <v>6.81</v>
      </c>
      <c r="X2055" t="n">
        <v>0.27</v>
      </c>
      <c r="Y2055" t="n">
        <v>1</v>
      </c>
      <c r="Z2055" t="n">
        <v>10</v>
      </c>
    </row>
    <row r="2056">
      <c r="A2056" t="n">
        <v>84</v>
      </c>
      <c r="B2056" t="n">
        <v>85</v>
      </c>
      <c r="C2056" t="inlineStr">
        <is>
          <t xml:space="preserve">CONCLUIDO	</t>
        </is>
      </c>
      <c r="D2056" t="n">
        <v>3.7391</v>
      </c>
      <c r="E2056" t="n">
        <v>26.74</v>
      </c>
      <c r="F2056" t="n">
        <v>24</v>
      </c>
      <c r="G2056" t="n">
        <v>130.91</v>
      </c>
      <c r="H2056" t="n">
        <v>1.96</v>
      </c>
      <c r="I2056" t="n">
        <v>11</v>
      </c>
      <c r="J2056" t="n">
        <v>199.46</v>
      </c>
      <c r="K2056" t="n">
        <v>51.39</v>
      </c>
      <c r="L2056" t="n">
        <v>22</v>
      </c>
      <c r="M2056" t="n">
        <v>9</v>
      </c>
      <c r="N2056" t="n">
        <v>41.07</v>
      </c>
      <c r="O2056" t="n">
        <v>24834.62</v>
      </c>
      <c r="P2056" t="n">
        <v>281.51</v>
      </c>
      <c r="Q2056" t="n">
        <v>452.63</v>
      </c>
      <c r="R2056" t="n">
        <v>71.3</v>
      </c>
      <c r="S2056" t="n">
        <v>57.64</v>
      </c>
      <c r="T2056" t="n">
        <v>4732.52</v>
      </c>
      <c r="U2056" t="n">
        <v>0.8100000000000001</v>
      </c>
      <c r="V2056" t="n">
        <v>0.88</v>
      </c>
      <c r="W2056" t="n">
        <v>6.81</v>
      </c>
      <c r="X2056" t="n">
        <v>0.27</v>
      </c>
      <c r="Y2056" t="n">
        <v>1</v>
      </c>
      <c r="Z2056" t="n">
        <v>10</v>
      </c>
    </row>
    <row r="2057">
      <c r="A2057" t="n">
        <v>85</v>
      </c>
      <c r="B2057" t="n">
        <v>85</v>
      </c>
      <c r="C2057" t="inlineStr">
        <is>
          <t xml:space="preserve">CONCLUIDO	</t>
        </is>
      </c>
      <c r="D2057" t="n">
        <v>3.7378</v>
      </c>
      <c r="E2057" t="n">
        <v>26.75</v>
      </c>
      <c r="F2057" t="n">
        <v>24.01</v>
      </c>
      <c r="G2057" t="n">
        <v>130.95</v>
      </c>
      <c r="H2057" t="n">
        <v>1.98</v>
      </c>
      <c r="I2057" t="n">
        <v>11</v>
      </c>
      <c r="J2057" t="n">
        <v>199.86</v>
      </c>
      <c r="K2057" t="n">
        <v>51.39</v>
      </c>
      <c r="L2057" t="n">
        <v>22.25</v>
      </c>
      <c r="M2057" t="n">
        <v>9</v>
      </c>
      <c r="N2057" t="n">
        <v>41.21</v>
      </c>
      <c r="O2057" t="n">
        <v>24882.88</v>
      </c>
      <c r="P2057" t="n">
        <v>280.61</v>
      </c>
      <c r="Q2057" t="n">
        <v>452.58</v>
      </c>
      <c r="R2057" t="n">
        <v>71.69</v>
      </c>
      <c r="S2057" t="n">
        <v>57.64</v>
      </c>
      <c r="T2057" t="n">
        <v>4925.98</v>
      </c>
      <c r="U2057" t="n">
        <v>0.8</v>
      </c>
      <c r="V2057" t="n">
        <v>0.88</v>
      </c>
      <c r="W2057" t="n">
        <v>6.81</v>
      </c>
      <c r="X2057" t="n">
        <v>0.28</v>
      </c>
      <c r="Y2057" t="n">
        <v>1</v>
      </c>
      <c r="Z2057" t="n">
        <v>10</v>
      </c>
    </row>
    <row r="2058">
      <c r="A2058" t="n">
        <v>86</v>
      </c>
      <c r="B2058" t="n">
        <v>85</v>
      </c>
      <c r="C2058" t="inlineStr">
        <is>
          <t xml:space="preserve">CONCLUIDO	</t>
        </is>
      </c>
      <c r="D2058" t="n">
        <v>3.7456</v>
      </c>
      <c r="E2058" t="n">
        <v>26.7</v>
      </c>
      <c r="F2058" t="n">
        <v>23.99</v>
      </c>
      <c r="G2058" t="n">
        <v>143.92</v>
      </c>
      <c r="H2058" t="n">
        <v>2</v>
      </c>
      <c r="I2058" t="n">
        <v>10</v>
      </c>
      <c r="J2058" t="n">
        <v>200.25</v>
      </c>
      <c r="K2058" t="n">
        <v>51.39</v>
      </c>
      <c r="L2058" t="n">
        <v>22.5</v>
      </c>
      <c r="M2058" t="n">
        <v>8</v>
      </c>
      <c r="N2058" t="n">
        <v>41.35</v>
      </c>
      <c r="O2058" t="n">
        <v>24931.18</v>
      </c>
      <c r="P2058" t="n">
        <v>280.45</v>
      </c>
      <c r="Q2058" t="n">
        <v>452.56</v>
      </c>
      <c r="R2058" t="n">
        <v>70.95</v>
      </c>
      <c r="S2058" t="n">
        <v>57.64</v>
      </c>
      <c r="T2058" t="n">
        <v>4563.33</v>
      </c>
      <c r="U2058" t="n">
        <v>0.8100000000000001</v>
      </c>
      <c r="V2058" t="n">
        <v>0.88</v>
      </c>
      <c r="W2058" t="n">
        <v>6.81</v>
      </c>
      <c r="X2058" t="n">
        <v>0.26</v>
      </c>
      <c r="Y2058" t="n">
        <v>1</v>
      </c>
      <c r="Z2058" t="n">
        <v>10</v>
      </c>
    </row>
    <row r="2059">
      <c r="A2059" t="n">
        <v>87</v>
      </c>
      <c r="B2059" t="n">
        <v>85</v>
      </c>
      <c r="C2059" t="inlineStr">
        <is>
          <t xml:space="preserve">CONCLUIDO	</t>
        </is>
      </c>
      <c r="D2059" t="n">
        <v>3.7479</v>
      </c>
      <c r="E2059" t="n">
        <v>26.68</v>
      </c>
      <c r="F2059" t="n">
        <v>23.97</v>
      </c>
      <c r="G2059" t="n">
        <v>143.82</v>
      </c>
      <c r="H2059" t="n">
        <v>2.01</v>
      </c>
      <c r="I2059" t="n">
        <v>10</v>
      </c>
      <c r="J2059" t="n">
        <v>200.64</v>
      </c>
      <c r="K2059" t="n">
        <v>51.39</v>
      </c>
      <c r="L2059" t="n">
        <v>22.75</v>
      </c>
      <c r="M2059" t="n">
        <v>8</v>
      </c>
      <c r="N2059" t="n">
        <v>41.5</v>
      </c>
      <c r="O2059" t="n">
        <v>24979.54</v>
      </c>
      <c r="P2059" t="n">
        <v>280.36</v>
      </c>
      <c r="Q2059" t="n">
        <v>452.61</v>
      </c>
      <c r="R2059" t="n">
        <v>70.28</v>
      </c>
      <c r="S2059" t="n">
        <v>57.64</v>
      </c>
      <c r="T2059" t="n">
        <v>4227.66</v>
      </c>
      <c r="U2059" t="n">
        <v>0.82</v>
      </c>
      <c r="V2059" t="n">
        <v>0.88</v>
      </c>
      <c r="W2059" t="n">
        <v>6.81</v>
      </c>
      <c r="X2059" t="n">
        <v>0.25</v>
      </c>
      <c r="Y2059" t="n">
        <v>1</v>
      </c>
      <c r="Z2059" t="n">
        <v>10</v>
      </c>
    </row>
    <row r="2060">
      <c r="A2060" t="n">
        <v>88</v>
      </c>
      <c r="B2060" t="n">
        <v>85</v>
      </c>
      <c r="C2060" t="inlineStr">
        <is>
          <t xml:space="preserve">CONCLUIDO	</t>
        </is>
      </c>
      <c r="D2060" t="n">
        <v>3.7454</v>
      </c>
      <c r="E2060" t="n">
        <v>26.7</v>
      </c>
      <c r="F2060" t="n">
        <v>23.99</v>
      </c>
      <c r="G2060" t="n">
        <v>143.93</v>
      </c>
      <c r="H2060" t="n">
        <v>2.03</v>
      </c>
      <c r="I2060" t="n">
        <v>10</v>
      </c>
      <c r="J2060" t="n">
        <v>201.03</v>
      </c>
      <c r="K2060" t="n">
        <v>51.39</v>
      </c>
      <c r="L2060" t="n">
        <v>23</v>
      </c>
      <c r="M2060" t="n">
        <v>8</v>
      </c>
      <c r="N2060" t="n">
        <v>41.64</v>
      </c>
      <c r="O2060" t="n">
        <v>25027.94</v>
      </c>
      <c r="P2060" t="n">
        <v>280.48</v>
      </c>
      <c r="Q2060" t="n">
        <v>452.56</v>
      </c>
      <c r="R2060" t="n">
        <v>70.89</v>
      </c>
      <c r="S2060" t="n">
        <v>57.64</v>
      </c>
      <c r="T2060" t="n">
        <v>4530.77</v>
      </c>
      <c r="U2060" t="n">
        <v>0.8100000000000001</v>
      </c>
      <c r="V2060" t="n">
        <v>0.88</v>
      </c>
      <c r="W2060" t="n">
        <v>6.81</v>
      </c>
      <c r="X2060" t="n">
        <v>0.26</v>
      </c>
      <c r="Y2060" t="n">
        <v>1</v>
      </c>
      <c r="Z2060" t="n">
        <v>10</v>
      </c>
    </row>
    <row r="2061">
      <c r="A2061" t="n">
        <v>89</v>
      </c>
      <c r="B2061" t="n">
        <v>85</v>
      </c>
      <c r="C2061" t="inlineStr">
        <is>
          <t xml:space="preserve">CONCLUIDO	</t>
        </is>
      </c>
      <c r="D2061" t="n">
        <v>3.7457</v>
      </c>
      <c r="E2061" t="n">
        <v>26.7</v>
      </c>
      <c r="F2061" t="n">
        <v>23.99</v>
      </c>
      <c r="G2061" t="n">
        <v>143.91</v>
      </c>
      <c r="H2061" t="n">
        <v>2.05</v>
      </c>
      <c r="I2061" t="n">
        <v>10</v>
      </c>
      <c r="J2061" t="n">
        <v>201.42</v>
      </c>
      <c r="K2061" t="n">
        <v>51.39</v>
      </c>
      <c r="L2061" t="n">
        <v>23.25</v>
      </c>
      <c r="M2061" t="n">
        <v>8</v>
      </c>
      <c r="N2061" t="n">
        <v>41.78</v>
      </c>
      <c r="O2061" t="n">
        <v>25076.39</v>
      </c>
      <c r="P2061" t="n">
        <v>280.62</v>
      </c>
      <c r="Q2061" t="n">
        <v>452.62</v>
      </c>
      <c r="R2061" t="n">
        <v>70.84999999999999</v>
      </c>
      <c r="S2061" t="n">
        <v>57.64</v>
      </c>
      <c r="T2061" t="n">
        <v>4512.02</v>
      </c>
      <c r="U2061" t="n">
        <v>0.8100000000000001</v>
      </c>
      <c r="V2061" t="n">
        <v>0.88</v>
      </c>
      <c r="W2061" t="n">
        <v>6.81</v>
      </c>
      <c r="X2061" t="n">
        <v>0.26</v>
      </c>
      <c r="Y2061" t="n">
        <v>1</v>
      </c>
      <c r="Z2061" t="n">
        <v>10</v>
      </c>
    </row>
    <row r="2062">
      <c r="A2062" t="n">
        <v>90</v>
      </c>
      <c r="B2062" t="n">
        <v>85</v>
      </c>
      <c r="C2062" t="inlineStr">
        <is>
          <t xml:space="preserve">CONCLUIDO	</t>
        </is>
      </c>
      <c r="D2062" t="n">
        <v>3.7475</v>
      </c>
      <c r="E2062" t="n">
        <v>26.68</v>
      </c>
      <c r="F2062" t="n">
        <v>23.97</v>
      </c>
      <c r="G2062" t="n">
        <v>143.84</v>
      </c>
      <c r="H2062" t="n">
        <v>2.07</v>
      </c>
      <c r="I2062" t="n">
        <v>10</v>
      </c>
      <c r="J2062" t="n">
        <v>201.82</v>
      </c>
      <c r="K2062" t="n">
        <v>51.39</v>
      </c>
      <c r="L2062" t="n">
        <v>23.5</v>
      </c>
      <c r="M2062" t="n">
        <v>8</v>
      </c>
      <c r="N2062" t="n">
        <v>41.93</v>
      </c>
      <c r="O2062" t="n">
        <v>25124.89</v>
      </c>
      <c r="P2062" t="n">
        <v>279.99</v>
      </c>
      <c r="Q2062" t="n">
        <v>452.58</v>
      </c>
      <c r="R2062" t="n">
        <v>70.38</v>
      </c>
      <c r="S2062" t="n">
        <v>57.64</v>
      </c>
      <c r="T2062" t="n">
        <v>4276.41</v>
      </c>
      <c r="U2062" t="n">
        <v>0.82</v>
      </c>
      <c r="V2062" t="n">
        <v>0.88</v>
      </c>
      <c r="W2062" t="n">
        <v>6.81</v>
      </c>
      <c r="X2062" t="n">
        <v>0.25</v>
      </c>
      <c r="Y2062" t="n">
        <v>1</v>
      </c>
      <c r="Z2062" t="n">
        <v>10</v>
      </c>
    </row>
    <row r="2063">
      <c r="A2063" t="n">
        <v>91</v>
      </c>
      <c r="B2063" t="n">
        <v>85</v>
      </c>
      <c r="C2063" t="inlineStr">
        <is>
          <t xml:space="preserve">CONCLUIDO	</t>
        </is>
      </c>
      <c r="D2063" t="n">
        <v>3.7457</v>
      </c>
      <c r="E2063" t="n">
        <v>26.7</v>
      </c>
      <c r="F2063" t="n">
        <v>23.99</v>
      </c>
      <c r="G2063" t="n">
        <v>143.92</v>
      </c>
      <c r="H2063" t="n">
        <v>2.09</v>
      </c>
      <c r="I2063" t="n">
        <v>10</v>
      </c>
      <c r="J2063" t="n">
        <v>202.21</v>
      </c>
      <c r="K2063" t="n">
        <v>51.39</v>
      </c>
      <c r="L2063" t="n">
        <v>23.75</v>
      </c>
      <c r="M2063" t="n">
        <v>8</v>
      </c>
      <c r="N2063" t="n">
        <v>42.07</v>
      </c>
      <c r="O2063" t="n">
        <v>25173.44</v>
      </c>
      <c r="P2063" t="n">
        <v>279.91</v>
      </c>
      <c r="Q2063" t="n">
        <v>452.61</v>
      </c>
      <c r="R2063" t="n">
        <v>70.88</v>
      </c>
      <c r="S2063" t="n">
        <v>57.64</v>
      </c>
      <c r="T2063" t="n">
        <v>4526.67</v>
      </c>
      <c r="U2063" t="n">
        <v>0.8100000000000001</v>
      </c>
      <c r="V2063" t="n">
        <v>0.88</v>
      </c>
      <c r="W2063" t="n">
        <v>6.81</v>
      </c>
      <c r="X2063" t="n">
        <v>0.26</v>
      </c>
      <c r="Y2063" t="n">
        <v>1</v>
      </c>
      <c r="Z2063" t="n">
        <v>10</v>
      </c>
    </row>
    <row r="2064">
      <c r="A2064" t="n">
        <v>92</v>
      </c>
      <c r="B2064" t="n">
        <v>85</v>
      </c>
      <c r="C2064" t="inlineStr">
        <is>
          <t xml:space="preserve">CONCLUIDO	</t>
        </is>
      </c>
      <c r="D2064" t="n">
        <v>3.7468</v>
      </c>
      <c r="E2064" t="n">
        <v>26.69</v>
      </c>
      <c r="F2064" t="n">
        <v>23.98</v>
      </c>
      <c r="G2064" t="n">
        <v>143.87</v>
      </c>
      <c r="H2064" t="n">
        <v>2.1</v>
      </c>
      <c r="I2064" t="n">
        <v>10</v>
      </c>
      <c r="J2064" t="n">
        <v>202.61</v>
      </c>
      <c r="K2064" t="n">
        <v>51.39</v>
      </c>
      <c r="L2064" t="n">
        <v>24</v>
      </c>
      <c r="M2064" t="n">
        <v>8</v>
      </c>
      <c r="N2064" t="n">
        <v>42.21</v>
      </c>
      <c r="O2064" t="n">
        <v>25222.04</v>
      </c>
      <c r="P2064" t="n">
        <v>279.09</v>
      </c>
      <c r="Q2064" t="n">
        <v>452.56</v>
      </c>
      <c r="R2064" t="n">
        <v>70.7</v>
      </c>
      <c r="S2064" t="n">
        <v>57.64</v>
      </c>
      <c r="T2064" t="n">
        <v>4439.56</v>
      </c>
      <c r="U2064" t="n">
        <v>0.82</v>
      </c>
      <c r="V2064" t="n">
        <v>0.88</v>
      </c>
      <c r="W2064" t="n">
        <v>6.81</v>
      </c>
      <c r="X2064" t="n">
        <v>0.25</v>
      </c>
      <c r="Y2064" t="n">
        <v>1</v>
      </c>
      <c r="Z2064" t="n">
        <v>10</v>
      </c>
    </row>
    <row r="2065">
      <c r="A2065" t="n">
        <v>93</v>
      </c>
      <c r="B2065" t="n">
        <v>85</v>
      </c>
      <c r="C2065" t="inlineStr">
        <is>
          <t xml:space="preserve">CONCLUIDO	</t>
        </is>
      </c>
      <c r="D2065" t="n">
        <v>3.7458</v>
      </c>
      <c r="E2065" t="n">
        <v>26.7</v>
      </c>
      <c r="F2065" t="n">
        <v>23.98</v>
      </c>
      <c r="G2065" t="n">
        <v>143.91</v>
      </c>
      <c r="H2065" t="n">
        <v>2.12</v>
      </c>
      <c r="I2065" t="n">
        <v>10</v>
      </c>
      <c r="J2065" t="n">
        <v>203</v>
      </c>
      <c r="K2065" t="n">
        <v>51.39</v>
      </c>
      <c r="L2065" t="n">
        <v>24.25</v>
      </c>
      <c r="M2065" t="n">
        <v>8</v>
      </c>
      <c r="N2065" t="n">
        <v>42.36</v>
      </c>
      <c r="O2065" t="n">
        <v>25270.81</v>
      </c>
      <c r="P2065" t="n">
        <v>278.17</v>
      </c>
      <c r="Q2065" t="n">
        <v>452.56</v>
      </c>
      <c r="R2065" t="n">
        <v>71.02</v>
      </c>
      <c r="S2065" t="n">
        <v>57.64</v>
      </c>
      <c r="T2065" t="n">
        <v>4595.53</v>
      </c>
      <c r="U2065" t="n">
        <v>0.8100000000000001</v>
      </c>
      <c r="V2065" t="n">
        <v>0.88</v>
      </c>
      <c r="W2065" t="n">
        <v>6.81</v>
      </c>
      <c r="X2065" t="n">
        <v>0.26</v>
      </c>
      <c r="Y2065" t="n">
        <v>1</v>
      </c>
      <c r="Z2065" t="n">
        <v>10</v>
      </c>
    </row>
    <row r="2066">
      <c r="A2066" t="n">
        <v>94</v>
      </c>
      <c r="B2066" t="n">
        <v>85</v>
      </c>
      <c r="C2066" t="inlineStr">
        <is>
          <t xml:space="preserve">CONCLUIDO	</t>
        </is>
      </c>
      <c r="D2066" t="n">
        <v>3.7469</v>
      </c>
      <c r="E2066" t="n">
        <v>26.69</v>
      </c>
      <c r="F2066" t="n">
        <v>23.98</v>
      </c>
      <c r="G2066" t="n">
        <v>143.86</v>
      </c>
      <c r="H2066" t="n">
        <v>2.14</v>
      </c>
      <c r="I2066" t="n">
        <v>10</v>
      </c>
      <c r="J2066" t="n">
        <v>203.4</v>
      </c>
      <c r="K2066" t="n">
        <v>51.39</v>
      </c>
      <c r="L2066" t="n">
        <v>24.5</v>
      </c>
      <c r="M2066" t="n">
        <v>8</v>
      </c>
      <c r="N2066" t="n">
        <v>42.5</v>
      </c>
      <c r="O2066" t="n">
        <v>25319.51</v>
      </c>
      <c r="P2066" t="n">
        <v>276.72</v>
      </c>
      <c r="Q2066" t="n">
        <v>452.59</v>
      </c>
      <c r="R2066" t="n">
        <v>70.64</v>
      </c>
      <c r="S2066" t="n">
        <v>57.64</v>
      </c>
      <c r="T2066" t="n">
        <v>4408.53</v>
      </c>
      <c r="U2066" t="n">
        <v>0.82</v>
      </c>
      <c r="V2066" t="n">
        <v>0.88</v>
      </c>
      <c r="W2066" t="n">
        <v>6.81</v>
      </c>
      <c r="X2066" t="n">
        <v>0.25</v>
      </c>
      <c r="Y2066" t="n">
        <v>1</v>
      </c>
      <c r="Z2066" t="n">
        <v>10</v>
      </c>
    </row>
    <row r="2067">
      <c r="A2067" t="n">
        <v>95</v>
      </c>
      <c r="B2067" t="n">
        <v>85</v>
      </c>
      <c r="C2067" t="inlineStr">
        <is>
          <t xml:space="preserve">CONCLUIDO	</t>
        </is>
      </c>
      <c r="D2067" t="n">
        <v>3.7545</v>
      </c>
      <c r="E2067" t="n">
        <v>26.63</v>
      </c>
      <c r="F2067" t="n">
        <v>23.96</v>
      </c>
      <c r="G2067" t="n">
        <v>159.71</v>
      </c>
      <c r="H2067" t="n">
        <v>2.16</v>
      </c>
      <c r="I2067" t="n">
        <v>9</v>
      </c>
      <c r="J2067" t="n">
        <v>203.79</v>
      </c>
      <c r="K2067" t="n">
        <v>51.39</v>
      </c>
      <c r="L2067" t="n">
        <v>24.75</v>
      </c>
      <c r="M2067" t="n">
        <v>7</v>
      </c>
      <c r="N2067" t="n">
        <v>42.65</v>
      </c>
      <c r="O2067" t="n">
        <v>25368.26</v>
      </c>
      <c r="P2067" t="n">
        <v>276.06</v>
      </c>
      <c r="Q2067" t="n">
        <v>452.57</v>
      </c>
      <c r="R2067" t="n">
        <v>69.75</v>
      </c>
      <c r="S2067" t="n">
        <v>57.64</v>
      </c>
      <c r="T2067" t="n">
        <v>3968.38</v>
      </c>
      <c r="U2067" t="n">
        <v>0.83</v>
      </c>
      <c r="V2067" t="n">
        <v>0.89</v>
      </c>
      <c r="W2067" t="n">
        <v>6.81</v>
      </c>
      <c r="X2067" t="n">
        <v>0.23</v>
      </c>
      <c r="Y2067" t="n">
        <v>1</v>
      </c>
      <c r="Z2067" t="n">
        <v>10</v>
      </c>
    </row>
    <row r="2068">
      <c r="A2068" t="n">
        <v>96</v>
      </c>
      <c r="B2068" t="n">
        <v>85</v>
      </c>
      <c r="C2068" t="inlineStr">
        <is>
          <t xml:space="preserve">CONCLUIDO	</t>
        </is>
      </c>
      <c r="D2068" t="n">
        <v>3.7563</v>
      </c>
      <c r="E2068" t="n">
        <v>26.62</v>
      </c>
      <c r="F2068" t="n">
        <v>23.94</v>
      </c>
      <c r="G2068" t="n">
        <v>159.63</v>
      </c>
      <c r="H2068" t="n">
        <v>2.17</v>
      </c>
      <c r="I2068" t="n">
        <v>9</v>
      </c>
      <c r="J2068" t="n">
        <v>204.19</v>
      </c>
      <c r="K2068" t="n">
        <v>51.39</v>
      </c>
      <c r="L2068" t="n">
        <v>25</v>
      </c>
      <c r="M2068" t="n">
        <v>7</v>
      </c>
      <c r="N2068" t="n">
        <v>42.79</v>
      </c>
      <c r="O2068" t="n">
        <v>25417.05</v>
      </c>
      <c r="P2068" t="n">
        <v>276.12</v>
      </c>
      <c r="Q2068" t="n">
        <v>452.55</v>
      </c>
      <c r="R2068" t="n">
        <v>69.48999999999999</v>
      </c>
      <c r="S2068" t="n">
        <v>57.64</v>
      </c>
      <c r="T2068" t="n">
        <v>3837.23</v>
      </c>
      <c r="U2068" t="n">
        <v>0.83</v>
      </c>
      <c r="V2068" t="n">
        <v>0.89</v>
      </c>
      <c r="W2068" t="n">
        <v>6.81</v>
      </c>
      <c r="X2068" t="n">
        <v>0.22</v>
      </c>
      <c r="Y2068" t="n">
        <v>1</v>
      </c>
      <c r="Z2068" t="n">
        <v>10</v>
      </c>
    </row>
    <row r="2069">
      <c r="A2069" t="n">
        <v>97</v>
      </c>
      <c r="B2069" t="n">
        <v>85</v>
      </c>
      <c r="C2069" t="inlineStr">
        <is>
          <t xml:space="preserve">CONCLUIDO	</t>
        </is>
      </c>
      <c r="D2069" t="n">
        <v>3.7554</v>
      </c>
      <c r="E2069" t="n">
        <v>26.63</v>
      </c>
      <c r="F2069" t="n">
        <v>23.95</v>
      </c>
      <c r="G2069" t="n">
        <v>159.67</v>
      </c>
      <c r="H2069" t="n">
        <v>2.19</v>
      </c>
      <c r="I2069" t="n">
        <v>9</v>
      </c>
      <c r="J2069" t="n">
        <v>204.58</v>
      </c>
      <c r="K2069" t="n">
        <v>51.39</v>
      </c>
      <c r="L2069" t="n">
        <v>25.25</v>
      </c>
      <c r="M2069" t="n">
        <v>7</v>
      </c>
      <c r="N2069" t="n">
        <v>42.94</v>
      </c>
      <c r="O2069" t="n">
        <v>25465.9</v>
      </c>
      <c r="P2069" t="n">
        <v>276.52</v>
      </c>
      <c r="Q2069" t="n">
        <v>452.58</v>
      </c>
      <c r="R2069" t="n">
        <v>69.69</v>
      </c>
      <c r="S2069" t="n">
        <v>57.64</v>
      </c>
      <c r="T2069" t="n">
        <v>3940.15</v>
      </c>
      <c r="U2069" t="n">
        <v>0.83</v>
      </c>
      <c r="V2069" t="n">
        <v>0.89</v>
      </c>
      <c r="W2069" t="n">
        <v>6.81</v>
      </c>
      <c r="X2069" t="n">
        <v>0.23</v>
      </c>
      <c r="Y2069" t="n">
        <v>1</v>
      </c>
      <c r="Z2069" t="n">
        <v>10</v>
      </c>
    </row>
    <row r="2070">
      <c r="A2070" t="n">
        <v>98</v>
      </c>
      <c r="B2070" t="n">
        <v>85</v>
      </c>
      <c r="C2070" t="inlineStr">
        <is>
          <t xml:space="preserve">CONCLUIDO	</t>
        </is>
      </c>
      <c r="D2070" t="n">
        <v>3.7554</v>
      </c>
      <c r="E2070" t="n">
        <v>26.63</v>
      </c>
      <c r="F2070" t="n">
        <v>23.95</v>
      </c>
      <c r="G2070" t="n">
        <v>159.67</v>
      </c>
      <c r="H2070" t="n">
        <v>2.21</v>
      </c>
      <c r="I2070" t="n">
        <v>9</v>
      </c>
      <c r="J2070" t="n">
        <v>204.98</v>
      </c>
      <c r="K2070" t="n">
        <v>51.39</v>
      </c>
      <c r="L2070" t="n">
        <v>25.5</v>
      </c>
      <c r="M2070" t="n">
        <v>7</v>
      </c>
      <c r="N2070" t="n">
        <v>43.09</v>
      </c>
      <c r="O2070" t="n">
        <v>25514.8</v>
      </c>
      <c r="P2070" t="n">
        <v>276.97</v>
      </c>
      <c r="Q2070" t="n">
        <v>452.59</v>
      </c>
      <c r="R2070" t="n">
        <v>69.66</v>
      </c>
      <c r="S2070" t="n">
        <v>57.64</v>
      </c>
      <c r="T2070" t="n">
        <v>3924.07</v>
      </c>
      <c r="U2070" t="n">
        <v>0.83</v>
      </c>
      <c r="V2070" t="n">
        <v>0.89</v>
      </c>
      <c r="W2070" t="n">
        <v>6.81</v>
      </c>
      <c r="X2070" t="n">
        <v>0.23</v>
      </c>
      <c r="Y2070" t="n">
        <v>1</v>
      </c>
      <c r="Z2070" t="n">
        <v>10</v>
      </c>
    </row>
    <row r="2071">
      <c r="A2071" t="n">
        <v>99</v>
      </c>
      <c r="B2071" t="n">
        <v>85</v>
      </c>
      <c r="C2071" t="inlineStr">
        <is>
          <t xml:space="preserve">CONCLUIDO	</t>
        </is>
      </c>
      <c r="D2071" t="n">
        <v>3.7566</v>
      </c>
      <c r="E2071" t="n">
        <v>26.62</v>
      </c>
      <c r="F2071" t="n">
        <v>23.94</v>
      </c>
      <c r="G2071" t="n">
        <v>159.61</v>
      </c>
      <c r="H2071" t="n">
        <v>2.23</v>
      </c>
      <c r="I2071" t="n">
        <v>9</v>
      </c>
      <c r="J2071" t="n">
        <v>205.38</v>
      </c>
      <c r="K2071" t="n">
        <v>51.39</v>
      </c>
      <c r="L2071" t="n">
        <v>25.75</v>
      </c>
      <c r="M2071" t="n">
        <v>7</v>
      </c>
      <c r="N2071" t="n">
        <v>43.23</v>
      </c>
      <c r="O2071" t="n">
        <v>25563.75</v>
      </c>
      <c r="P2071" t="n">
        <v>277.13</v>
      </c>
      <c r="Q2071" t="n">
        <v>452.57</v>
      </c>
      <c r="R2071" t="n">
        <v>69.48999999999999</v>
      </c>
      <c r="S2071" t="n">
        <v>57.64</v>
      </c>
      <c r="T2071" t="n">
        <v>3835.53</v>
      </c>
      <c r="U2071" t="n">
        <v>0.83</v>
      </c>
      <c r="V2071" t="n">
        <v>0.89</v>
      </c>
      <c r="W2071" t="n">
        <v>6.81</v>
      </c>
      <c r="X2071" t="n">
        <v>0.22</v>
      </c>
      <c r="Y2071" t="n">
        <v>1</v>
      </c>
      <c r="Z2071" t="n">
        <v>10</v>
      </c>
    </row>
    <row r="2072">
      <c r="A2072" t="n">
        <v>100</v>
      </c>
      <c r="B2072" t="n">
        <v>85</v>
      </c>
      <c r="C2072" t="inlineStr">
        <is>
          <t xml:space="preserve">CONCLUIDO	</t>
        </is>
      </c>
      <c r="D2072" t="n">
        <v>3.7552</v>
      </c>
      <c r="E2072" t="n">
        <v>26.63</v>
      </c>
      <c r="F2072" t="n">
        <v>23.95</v>
      </c>
      <c r="G2072" t="n">
        <v>159.68</v>
      </c>
      <c r="H2072" t="n">
        <v>2.24</v>
      </c>
      <c r="I2072" t="n">
        <v>9</v>
      </c>
      <c r="J2072" t="n">
        <v>205.77</v>
      </c>
      <c r="K2072" t="n">
        <v>51.39</v>
      </c>
      <c r="L2072" t="n">
        <v>26</v>
      </c>
      <c r="M2072" t="n">
        <v>7</v>
      </c>
      <c r="N2072" t="n">
        <v>43.38</v>
      </c>
      <c r="O2072" t="n">
        <v>25612.75</v>
      </c>
      <c r="P2072" t="n">
        <v>277.03</v>
      </c>
      <c r="Q2072" t="n">
        <v>452.57</v>
      </c>
      <c r="R2072" t="n">
        <v>69.7</v>
      </c>
      <c r="S2072" t="n">
        <v>57.64</v>
      </c>
      <c r="T2072" t="n">
        <v>3942.99</v>
      </c>
      <c r="U2072" t="n">
        <v>0.83</v>
      </c>
      <c r="V2072" t="n">
        <v>0.89</v>
      </c>
      <c r="W2072" t="n">
        <v>6.81</v>
      </c>
      <c r="X2072" t="n">
        <v>0.23</v>
      </c>
      <c r="Y2072" t="n">
        <v>1</v>
      </c>
      <c r="Z2072" t="n">
        <v>10</v>
      </c>
    </row>
    <row r="2073">
      <c r="A2073" t="n">
        <v>101</v>
      </c>
      <c r="B2073" t="n">
        <v>85</v>
      </c>
      <c r="C2073" t="inlineStr">
        <is>
          <t xml:space="preserve">CONCLUIDO	</t>
        </is>
      </c>
      <c r="D2073" t="n">
        <v>3.7538</v>
      </c>
      <c r="E2073" t="n">
        <v>26.64</v>
      </c>
      <c r="F2073" t="n">
        <v>23.96</v>
      </c>
      <c r="G2073" t="n">
        <v>159.75</v>
      </c>
      <c r="H2073" t="n">
        <v>2.26</v>
      </c>
      <c r="I2073" t="n">
        <v>9</v>
      </c>
      <c r="J2073" t="n">
        <v>206.17</v>
      </c>
      <c r="K2073" t="n">
        <v>51.39</v>
      </c>
      <c r="L2073" t="n">
        <v>26.25</v>
      </c>
      <c r="M2073" t="n">
        <v>7</v>
      </c>
      <c r="N2073" t="n">
        <v>43.53</v>
      </c>
      <c r="O2073" t="n">
        <v>25661.8</v>
      </c>
      <c r="P2073" t="n">
        <v>276.89</v>
      </c>
      <c r="Q2073" t="n">
        <v>452.6</v>
      </c>
      <c r="R2073" t="n">
        <v>70.02</v>
      </c>
      <c r="S2073" t="n">
        <v>57.64</v>
      </c>
      <c r="T2073" t="n">
        <v>4102.46</v>
      </c>
      <c r="U2073" t="n">
        <v>0.82</v>
      </c>
      <c r="V2073" t="n">
        <v>0.88</v>
      </c>
      <c r="W2073" t="n">
        <v>6.81</v>
      </c>
      <c r="X2073" t="n">
        <v>0.24</v>
      </c>
      <c r="Y2073" t="n">
        <v>1</v>
      </c>
      <c r="Z2073" t="n">
        <v>10</v>
      </c>
    </row>
    <row r="2074">
      <c r="A2074" t="n">
        <v>102</v>
      </c>
      <c r="B2074" t="n">
        <v>85</v>
      </c>
      <c r="C2074" t="inlineStr">
        <is>
          <t xml:space="preserve">CONCLUIDO	</t>
        </is>
      </c>
      <c r="D2074" t="n">
        <v>3.7545</v>
      </c>
      <c r="E2074" t="n">
        <v>26.63</v>
      </c>
      <c r="F2074" t="n">
        <v>23.96</v>
      </c>
      <c r="G2074" t="n">
        <v>159.71</v>
      </c>
      <c r="H2074" t="n">
        <v>2.28</v>
      </c>
      <c r="I2074" t="n">
        <v>9</v>
      </c>
      <c r="J2074" t="n">
        <v>206.57</v>
      </c>
      <c r="K2074" t="n">
        <v>51.39</v>
      </c>
      <c r="L2074" t="n">
        <v>26.5</v>
      </c>
      <c r="M2074" t="n">
        <v>7</v>
      </c>
      <c r="N2074" t="n">
        <v>43.68</v>
      </c>
      <c r="O2074" t="n">
        <v>25710.89</v>
      </c>
      <c r="P2074" t="n">
        <v>276.69</v>
      </c>
      <c r="Q2074" t="n">
        <v>452.6</v>
      </c>
      <c r="R2074" t="n">
        <v>69.94</v>
      </c>
      <c r="S2074" t="n">
        <v>57.64</v>
      </c>
      <c r="T2074" t="n">
        <v>4064.66</v>
      </c>
      <c r="U2074" t="n">
        <v>0.82</v>
      </c>
      <c r="V2074" t="n">
        <v>0.89</v>
      </c>
      <c r="W2074" t="n">
        <v>6.81</v>
      </c>
      <c r="X2074" t="n">
        <v>0.23</v>
      </c>
      <c r="Y2074" t="n">
        <v>1</v>
      </c>
      <c r="Z2074" t="n">
        <v>10</v>
      </c>
    </row>
    <row r="2075">
      <c r="A2075" t="n">
        <v>103</v>
      </c>
      <c r="B2075" t="n">
        <v>85</v>
      </c>
      <c r="C2075" t="inlineStr">
        <is>
          <t xml:space="preserve">CONCLUIDO	</t>
        </is>
      </c>
      <c r="D2075" t="n">
        <v>3.755</v>
      </c>
      <c r="E2075" t="n">
        <v>26.63</v>
      </c>
      <c r="F2075" t="n">
        <v>23.95</v>
      </c>
      <c r="G2075" t="n">
        <v>159.69</v>
      </c>
      <c r="H2075" t="n">
        <v>2.3</v>
      </c>
      <c r="I2075" t="n">
        <v>9</v>
      </c>
      <c r="J2075" t="n">
        <v>206.97</v>
      </c>
      <c r="K2075" t="n">
        <v>51.39</v>
      </c>
      <c r="L2075" t="n">
        <v>26.75</v>
      </c>
      <c r="M2075" t="n">
        <v>7</v>
      </c>
      <c r="N2075" t="n">
        <v>43.82</v>
      </c>
      <c r="O2075" t="n">
        <v>25760.05</v>
      </c>
      <c r="P2075" t="n">
        <v>276.27</v>
      </c>
      <c r="Q2075" t="n">
        <v>452.55</v>
      </c>
      <c r="R2075" t="n">
        <v>69.78</v>
      </c>
      <c r="S2075" t="n">
        <v>57.64</v>
      </c>
      <c r="T2075" t="n">
        <v>3983.82</v>
      </c>
      <c r="U2075" t="n">
        <v>0.83</v>
      </c>
      <c r="V2075" t="n">
        <v>0.89</v>
      </c>
      <c r="W2075" t="n">
        <v>6.81</v>
      </c>
      <c r="X2075" t="n">
        <v>0.23</v>
      </c>
      <c r="Y2075" t="n">
        <v>1</v>
      </c>
      <c r="Z2075" t="n">
        <v>10</v>
      </c>
    </row>
    <row r="2076">
      <c r="A2076" t="n">
        <v>104</v>
      </c>
      <c r="B2076" t="n">
        <v>85</v>
      </c>
      <c r="C2076" t="inlineStr">
        <is>
          <t xml:space="preserve">CONCLUIDO	</t>
        </is>
      </c>
      <c r="D2076" t="n">
        <v>3.7545</v>
      </c>
      <c r="E2076" t="n">
        <v>26.63</v>
      </c>
      <c r="F2076" t="n">
        <v>23.96</v>
      </c>
      <c r="G2076" t="n">
        <v>159.71</v>
      </c>
      <c r="H2076" t="n">
        <v>2.31</v>
      </c>
      <c r="I2076" t="n">
        <v>9</v>
      </c>
      <c r="J2076" t="n">
        <v>207.37</v>
      </c>
      <c r="K2076" t="n">
        <v>51.39</v>
      </c>
      <c r="L2076" t="n">
        <v>27</v>
      </c>
      <c r="M2076" t="n">
        <v>7</v>
      </c>
      <c r="N2076" t="n">
        <v>43.97</v>
      </c>
      <c r="O2076" t="n">
        <v>25809.25</v>
      </c>
      <c r="P2076" t="n">
        <v>275.18</v>
      </c>
      <c r="Q2076" t="n">
        <v>452.56</v>
      </c>
      <c r="R2076" t="n">
        <v>69.78</v>
      </c>
      <c r="S2076" t="n">
        <v>57.64</v>
      </c>
      <c r="T2076" t="n">
        <v>3981.21</v>
      </c>
      <c r="U2076" t="n">
        <v>0.83</v>
      </c>
      <c r="V2076" t="n">
        <v>0.89</v>
      </c>
      <c r="W2076" t="n">
        <v>6.81</v>
      </c>
      <c r="X2076" t="n">
        <v>0.23</v>
      </c>
      <c r="Y2076" t="n">
        <v>1</v>
      </c>
      <c r="Z2076" t="n">
        <v>10</v>
      </c>
    </row>
    <row r="2077">
      <c r="A2077" t="n">
        <v>105</v>
      </c>
      <c r="B2077" t="n">
        <v>85</v>
      </c>
      <c r="C2077" t="inlineStr">
        <is>
          <t xml:space="preserve">CONCLUIDO	</t>
        </is>
      </c>
      <c r="D2077" t="n">
        <v>3.7535</v>
      </c>
      <c r="E2077" t="n">
        <v>26.64</v>
      </c>
      <c r="F2077" t="n">
        <v>23.96</v>
      </c>
      <c r="G2077" t="n">
        <v>159.76</v>
      </c>
      <c r="H2077" t="n">
        <v>2.33</v>
      </c>
      <c r="I2077" t="n">
        <v>9</v>
      </c>
      <c r="J2077" t="n">
        <v>207.77</v>
      </c>
      <c r="K2077" t="n">
        <v>51.39</v>
      </c>
      <c r="L2077" t="n">
        <v>27.25</v>
      </c>
      <c r="M2077" t="n">
        <v>7</v>
      </c>
      <c r="N2077" t="n">
        <v>44.12</v>
      </c>
      <c r="O2077" t="n">
        <v>25858.5</v>
      </c>
      <c r="P2077" t="n">
        <v>274.87</v>
      </c>
      <c r="Q2077" t="n">
        <v>452.57</v>
      </c>
      <c r="R2077" t="n">
        <v>70.15000000000001</v>
      </c>
      <c r="S2077" t="n">
        <v>57.64</v>
      </c>
      <c r="T2077" t="n">
        <v>4170.33</v>
      </c>
      <c r="U2077" t="n">
        <v>0.82</v>
      </c>
      <c r="V2077" t="n">
        <v>0.88</v>
      </c>
      <c r="W2077" t="n">
        <v>6.81</v>
      </c>
      <c r="X2077" t="n">
        <v>0.24</v>
      </c>
      <c r="Y2077" t="n">
        <v>1</v>
      </c>
      <c r="Z2077" t="n">
        <v>10</v>
      </c>
    </row>
    <row r="2078">
      <c r="A2078" t="n">
        <v>106</v>
      </c>
      <c r="B2078" t="n">
        <v>85</v>
      </c>
      <c r="C2078" t="inlineStr">
        <is>
          <t xml:space="preserve">CONCLUIDO	</t>
        </is>
      </c>
      <c r="D2078" t="n">
        <v>3.7532</v>
      </c>
      <c r="E2078" t="n">
        <v>26.64</v>
      </c>
      <c r="F2078" t="n">
        <v>23.97</v>
      </c>
      <c r="G2078" t="n">
        <v>159.77</v>
      </c>
      <c r="H2078" t="n">
        <v>2.35</v>
      </c>
      <c r="I2078" t="n">
        <v>9</v>
      </c>
      <c r="J2078" t="n">
        <v>208.17</v>
      </c>
      <c r="K2078" t="n">
        <v>51.39</v>
      </c>
      <c r="L2078" t="n">
        <v>27.5</v>
      </c>
      <c r="M2078" t="n">
        <v>7</v>
      </c>
      <c r="N2078" t="n">
        <v>44.27</v>
      </c>
      <c r="O2078" t="n">
        <v>25907.8</v>
      </c>
      <c r="P2078" t="n">
        <v>274.6</v>
      </c>
      <c r="Q2078" t="n">
        <v>452.57</v>
      </c>
      <c r="R2078" t="n">
        <v>70.06999999999999</v>
      </c>
      <c r="S2078" t="n">
        <v>57.64</v>
      </c>
      <c r="T2078" t="n">
        <v>4128.67</v>
      </c>
      <c r="U2078" t="n">
        <v>0.82</v>
      </c>
      <c r="V2078" t="n">
        <v>0.88</v>
      </c>
      <c r="W2078" t="n">
        <v>6.81</v>
      </c>
      <c r="X2078" t="n">
        <v>0.24</v>
      </c>
      <c r="Y2078" t="n">
        <v>1</v>
      </c>
      <c r="Z2078" t="n">
        <v>10</v>
      </c>
    </row>
    <row r="2079">
      <c r="A2079" t="n">
        <v>107</v>
      </c>
      <c r="B2079" t="n">
        <v>85</v>
      </c>
      <c r="C2079" t="inlineStr">
        <is>
          <t xml:space="preserve">CONCLUIDO	</t>
        </is>
      </c>
      <c r="D2079" t="n">
        <v>3.7549</v>
      </c>
      <c r="E2079" t="n">
        <v>26.63</v>
      </c>
      <c r="F2079" t="n">
        <v>23.95</v>
      </c>
      <c r="G2079" t="n">
        <v>159.7</v>
      </c>
      <c r="H2079" t="n">
        <v>2.36</v>
      </c>
      <c r="I2079" t="n">
        <v>9</v>
      </c>
      <c r="J2079" t="n">
        <v>208.57</v>
      </c>
      <c r="K2079" t="n">
        <v>51.39</v>
      </c>
      <c r="L2079" t="n">
        <v>27.75</v>
      </c>
      <c r="M2079" t="n">
        <v>7</v>
      </c>
      <c r="N2079" t="n">
        <v>44.42</v>
      </c>
      <c r="O2079" t="n">
        <v>25957.16</v>
      </c>
      <c r="P2079" t="n">
        <v>273.33</v>
      </c>
      <c r="Q2079" t="n">
        <v>452.58</v>
      </c>
      <c r="R2079" t="n">
        <v>69.87</v>
      </c>
      <c r="S2079" t="n">
        <v>57.64</v>
      </c>
      <c r="T2079" t="n">
        <v>4029.91</v>
      </c>
      <c r="U2079" t="n">
        <v>0.82</v>
      </c>
      <c r="V2079" t="n">
        <v>0.89</v>
      </c>
      <c r="W2079" t="n">
        <v>6.81</v>
      </c>
      <c r="X2079" t="n">
        <v>0.23</v>
      </c>
      <c r="Y2079" t="n">
        <v>1</v>
      </c>
      <c r="Z2079" t="n">
        <v>10</v>
      </c>
    </row>
    <row r="2080">
      <c r="A2080" t="n">
        <v>108</v>
      </c>
      <c r="B2080" t="n">
        <v>85</v>
      </c>
      <c r="C2080" t="inlineStr">
        <is>
          <t xml:space="preserve">CONCLUIDO	</t>
        </is>
      </c>
      <c r="D2080" t="n">
        <v>3.7648</v>
      </c>
      <c r="E2080" t="n">
        <v>26.56</v>
      </c>
      <c r="F2080" t="n">
        <v>23.92</v>
      </c>
      <c r="G2080" t="n">
        <v>179.39</v>
      </c>
      <c r="H2080" t="n">
        <v>2.38</v>
      </c>
      <c r="I2080" t="n">
        <v>8</v>
      </c>
      <c r="J2080" t="n">
        <v>208.97</v>
      </c>
      <c r="K2080" t="n">
        <v>51.39</v>
      </c>
      <c r="L2080" t="n">
        <v>28</v>
      </c>
      <c r="M2080" t="n">
        <v>6</v>
      </c>
      <c r="N2080" t="n">
        <v>44.57</v>
      </c>
      <c r="O2080" t="n">
        <v>26006.56</v>
      </c>
      <c r="P2080" t="n">
        <v>272.39</v>
      </c>
      <c r="Q2080" t="n">
        <v>452.59</v>
      </c>
      <c r="R2080" t="n">
        <v>68.64</v>
      </c>
      <c r="S2080" t="n">
        <v>57.64</v>
      </c>
      <c r="T2080" t="n">
        <v>3418.07</v>
      </c>
      <c r="U2080" t="n">
        <v>0.84</v>
      </c>
      <c r="V2080" t="n">
        <v>0.89</v>
      </c>
      <c r="W2080" t="n">
        <v>6.81</v>
      </c>
      <c r="X2080" t="n">
        <v>0.19</v>
      </c>
      <c r="Y2080" t="n">
        <v>1</v>
      </c>
      <c r="Z2080" t="n">
        <v>10</v>
      </c>
    </row>
    <row r="2081">
      <c r="A2081" t="n">
        <v>109</v>
      </c>
      <c r="B2081" t="n">
        <v>85</v>
      </c>
      <c r="C2081" t="inlineStr">
        <is>
          <t xml:space="preserve">CONCLUIDO	</t>
        </is>
      </c>
      <c r="D2081" t="n">
        <v>3.7638</v>
      </c>
      <c r="E2081" t="n">
        <v>26.57</v>
      </c>
      <c r="F2081" t="n">
        <v>23.93</v>
      </c>
      <c r="G2081" t="n">
        <v>179.44</v>
      </c>
      <c r="H2081" t="n">
        <v>2.4</v>
      </c>
      <c r="I2081" t="n">
        <v>8</v>
      </c>
      <c r="J2081" t="n">
        <v>209.37</v>
      </c>
      <c r="K2081" t="n">
        <v>51.39</v>
      </c>
      <c r="L2081" t="n">
        <v>28.25</v>
      </c>
      <c r="M2081" t="n">
        <v>6</v>
      </c>
      <c r="N2081" t="n">
        <v>44.72</v>
      </c>
      <c r="O2081" t="n">
        <v>26056.02</v>
      </c>
      <c r="P2081" t="n">
        <v>272.38</v>
      </c>
      <c r="Q2081" t="n">
        <v>452.57</v>
      </c>
      <c r="R2081" t="n">
        <v>68.89</v>
      </c>
      <c r="S2081" t="n">
        <v>57.64</v>
      </c>
      <c r="T2081" t="n">
        <v>3543.7</v>
      </c>
      <c r="U2081" t="n">
        <v>0.84</v>
      </c>
      <c r="V2081" t="n">
        <v>0.89</v>
      </c>
      <c r="W2081" t="n">
        <v>6.81</v>
      </c>
      <c r="X2081" t="n">
        <v>0.2</v>
      </c>
      <c r="Y2081" t="n">
        <v>1</v>
      </c>
      <c r="Z2081" t="n">
        <v>10</v>
      </c>
    </row>
    <row r="2082">
      <c r="A2082" t="n">
        <v>110</v>
      </c>
      <c r="B2082" t="n">
        <v>85</v>
      </c>
      <c r="C2082" t="inlineStr">
        <is>
          <t xml:space="preserve">CONCLUIDO	</t>
        </is>
      </c>
      <c r="D2082" t="n">
        <v>3.764</v>
      </c>
      <c r="E2082" t="n">
        <v>26.57</v>
      </c>
      <c r="F2082" t="n">
        <v>23.92</v>
      </c>
      <c r="G2082" t="n">
        <v>179.43</v>
      </c>
      <c r="H2082" t="n">
        <v>2.41</v>
      </c>
      <c r="I2082" t="n">
        <v>8</v>
      </c>
      <c r="J2082" t="n">
        <v>209.77</v>
      </c>
      <c r="K2082" t="n">
        <v>51.39</v>
      </c>
      <c r="L2082" t="n">
        <v>28.5</v>
      </c>
      <c r="M2082" t="n">
        <v>6</v>
      </c>
      <c r="N2082" t="n">
        <v>44.88</v>
      </c>
      <c r="O2082" t="n">
        <v>26105.53</v>
      </c>
      <c r="P2082" t="n">
        <v>272.57</v>
      </c>
      <c r="Q2082" t="n">
        <v>452.55</v>
      </c>
      <c r="R2082" t="n">
        <v>68.87</v>
      </c>
      <c r="S2082" t="n">
        <v>57.64</v>
      </c>
      <c r="T2082" t="n">
        <v>3534.51</v>
      </c>
      <c r="U2082" t="n">
        <v>0.84</v>
      </c>
      <c r="V2082" t="n">
        <v>0.89</v>
      </c>
      <c r="W2082" t="n">
        <v>6.81</v>
      </c>
      <c r="X2082" t="n">
        <v>0.2</v>
      </c>
      <c r="Y2082" t="n">
        <v>1</v>
      </c>
      <c r="Z2082" t="n">
        <v>10</v>
      </c>
    </row>
    <row r="2083">
      <c r="A2083" t="n">
        <v>111</v>
      </c>
      <c r="B2083" t="n">
        <v>85</v>
      </c>
      <c r="C2083" t="inlineStr">
        <is>
          <t xml:space="preserve">CONCLUIDO	</t>
        </is>
      </c>
      <c r="D2083" t="n">
        <v>3.7652</v>
      </c>
      <c r="E2083" t="n">
        <v>26.56</v>
      </c>
      <c r="F2083" t="n">
        <v>23.92</v>
      </c>
      <c r="G2083" t="n">
        <v>179.36</v>
      </c>
      <c r="H2083" t="n">
        <v>2.43</v>
      </c>
      <c r="I2083" t="n">
        <v>8</v>
      </c>
      <c r="J2083" t="n">
        <v>210.17</v>
      </c>
      <c r="K2083" t="n">
        <v>51.39</v>
      </c>
      <c r="L2083" t="n">
        <v>28.75</v>
      </c>
      <c r="M2083" t="n">
        <v>6</v>
      </c>
      <c r="N2083" t="n">
        <v>45.03</v>
      </c>
      <c r="O2083" t="n">
        <v>26155.09</v>
      </c>
      <c r="P2083" t="n">
        <v>272.79</v>
      </c>
      <c r="Q2083" t="n">
        <v>452.55</v>
      </c>
      <c r="R2083" t="n">
        <v>68.59999999999999</v>
      </c>
      <c r="S2083" t="n">
        <v>57.64</v>
      </c>
      <c r="T2083" t="n">
        <v>3396.17</v>
      </c>
      <c r="U2083" t="n">
        <v>0.84</v>
      </c>
      <c r="V2083" t="n">
        <v>0.89</v>
      </c>
      <c r="W2083" t="n">
        <v>6.81</v>
      </c>
      <c r="X2083" t="n">
        <v>0.19</v>
      </c>
      <c r="Y2083" t="n">
        <v>1</v>
      </c>
      <c r="Z2083" t="n">
        <v>10</v>
      </c>
    </row>
    <row r="2084">
      <c r="A2084" t="n">
        <v>112</v>
      </c>
      <c r="B2084" t="n">
        <v>85</v>
      </c>
      <c r="C2084" t="inlineStr">
        <is>
          <t xml:space="preserve">CONCLUIDO	</t>
        </is>
      </c>
      <c r="D2084" t="n">
        <v>3.7648</v>
      </c>
      <c r="E2084" t="n">
        <v>26.56</v>
      </c>
      <c r="F2084" t="n">
        <v>23.92</v>
      </c>
      <c r="G2084" t="n">
        <v>179.39</v>
      </c>
      <c r="H2084" t="n">
        <v>2.45</v>
      </c>
      <c r="I2084" t="n">
        <v>8</v>
      </c>
      <c r="J2084" t="n">
        <v>210.57</v>
      </c>
      <c r="K2084" t="n">
        <v>51.39</v>
      </c>
      <c r="L2084" t="n">
        <v>29</v>
      </c>
      <c r="M2084" t="n">
        <v>6</v>
      </c>
      <c r="N2084" t="n">
        <v>45.18</v>
      </c>
      <c r="O2084" t="n">
        <v>26204.71</v>
      </c>
      <c r="P2084" t="n">
        <v>272.62</v>
      </c>
      <c r="Q2084" t="n">
        <v>452.57</v>
      </c>
      <c r="R2084" t="n">
        <v>68.61</v>
      </c>
      <c r="S2084" t="n">
        <v>57.64</v>
      </c>
      <c r="T2084" t="n">
        <v>3401.61</v>
      </c>
      <c r="U2084" t="n">
        <v>0.84</v>
      </c>
      <c r="V2084" t="n">
        <v>0.89</v>
      </c>
      <c r="W2084" t="n">
        <v>6.81</v>
      </c>
      <c r="X2084" t="n">
        <v>0.19</v>
      </c>
      <c r="Y2084" t="n">
        <v>1</v>
      </c>
      <c r="Z2084" t="n">
        <v>10</v>
      </c>
    </row>
    <row r="2085">
      <c r="A2085" t="n">
        <v>113</v>
      </c>
      <c r="B2085" t="n">
        <v>85</v>
      </c>
      <c r="C2085" t="inlineStr">
        <is>
          <t xml:space="preserve">CONCLUIDO	</t>
        </is>
      </c>
      <c r="D2085" t="n">
        <v>3.7663</v>
      </c>
      <c r="E2085" t="n">
        <v>26.55</v>
      </c>
      <c r="F2085" t="n">
        <v>23.91</v>
      </c>
      <c r="G2085" t="n">
        <v>179.31</v>
      </c>
      <c r="H2085" t="n">
        <v>2.46</v>
      </c>
      <c r="I2085" t="n">
        <v>8</v>
      </c>
      <c r="J2085" t="n">
        <v>210.98</v>
      </c>
      <c r="K2085" t="n">
        <v>51.39</v>
      </c>
      <c r="L2085" t="n">
        <v>29.25</v>
      </c>
      <c r="M2085" t="n">
        <v>6</v>
      </c>
      <c r="N2085" t="n">
        <v>45.33</v>
      </c>
      <c r="O2085" t="n">
        <v>26254.37</v>
      </c>
      <c r="P2085" t="n">
        <v>272.45</v>
      </c>
      <c r="Q2085" t="n">
        <v>452.57</v>
      </c>
      <c r="R2085" t="n">
        <v>68.37</v>
      </c>
      <c r="S2085" t="n">
        <v>57.64</v>
      </c>
      <c r="T2085" t="n">
        <v>3281.49</v>
      </c>
      <c r="U2085" t="n">
        <v>0.84</v>
      </c>
      <c r="V2085" t="n">
        <v>0.89</v>
      </c>
      <c r="W2085" t="n">
        <v>6.8</v>
      </c>
      <c r="X2085" t="n">
        <v>0.18</v>
      </c>
      <c r="Y2085" t="n">
        <v>1</v>
      </c>
      <c r="Z2085" t="n">
        <v>10</v>
      </c>
    </row>
    <row r="2086">
      <c r="A2086" t="n">
        <v>114</v>
      </c>
      <c r="B2086" t="n">
        <v>85</v>
      </c>
      <c r="C2086" t="inlineStr">
        <is>
          <t xml:space="preserve">CONCLUIDO	</t>
        </is>
      </c>
      <c r="D2086" t="n">
        <v>3.765</v>
      </c>
      <c r="E2086" t="n">
        <v>26.56</v>
      </c>
      <c r="F2086" t="n">
        <v>23.92</v>
      </c>
      <c r="G2086" t="n">
        <v>179.38</v>
      </c>
      <c r="H2086" t="n">
        <v>2.48</v>
      </c>
      <c r="I2086" t="n">
        <v>8</v>
      </c>
      <c r="J2086" t="n">
        <v>211.38</v>
      </c>
      <c r="K2086" t="n">
        <v>51.39</v>
      </c>
      <c r="L2086" t="n">
        <v>29.5</v>
      </c>
      <c r="M2086" t="n">
        <v>6</v>
      </c>
      <c r="N2086" t="n">
        <v>45.49</v>
      </c>
      <c r="O2086" t="n">
        <v>26304.09</v>
      </c>
      <c r="P2086" t="n">
        <v>272.29</v>
      </c>
      <c r="Q2086" t="n">
        <v>452.6</v>
      </c>
      <c r="R2086" t="n">
        <v>68.59</v>
      </c>
      <c r="S2086" t="n">
        <v>57.64</v>
      </c>
      <c r="T2086" t="n">
        <v>3391.56</v>
      </c>
      <c r="U2086" t="n">
        <v>0.84</v>
      </c>
      <c r="V2086" t="n">
        <v>0.89</v>
      </c>
      <c r="W2086" t="n">
        <v>6.81</v>
      </c>
      <c r="X2086" t="n">
        <v>0.19</v>
      </c>
      <c r="Y2086" t="n">
        <v>1</v>
      </c>
      <c r="Z2086" t="n">
        <v>10</v>
      </c>
    </row>
    <row r="2087">
      <c r="A2087" t="n">
        <v>115</v>
      </c>
      <c r="B2087" t="n">
        <v>85</v>
      </c>
      <c r="C2087" t="inlineStr">
        <is>
          <t xml:space="preserve">CONCLUIDO	</t>
        </is>
      </c>
      <c r="D2087" t="n">
        <v>3.7645</v>
      </c>
      <c r="E2087" t="n">
        <v>26.56</v>
      </c>
      <c r="F2087" t="n">
        <v>23.92</v>
      </c>
      <c r="G2087" t="n">
        <v>179.4</v>
      </c>
      <c r="H2087" t="n">
        <v>2.5</v>
      </c>
      <c r="I2087" t="n">
        <v>8</v>
      </c>
      <c r="J2087" t="n">
        <v>211.78</v>
      </c>
      <c r="K2087" t="n">
        <v>51.39</v>
      </c>
      <c r="L2087" t="n">
        <v>29.75</v>
      </c>
      <c r="M2087" t="n">
        <v>6</v>
      </c>
      <c r="N2087" t="n">
        <v>45.64</v>
      </c>
      <c r="O2087" t="n">
        <v>26353.87</v>
      </c>
      <c r="P2087" t="n">
        <v>272.23</v>
      </c>
      <c r="Q2087" t="n">
        <v>452.55</v>
      </c>
      <c r="R2087" t="n">
        <v>68.73999999999999</v>
      </c>
      <c r="S2087" t="n">
        <v>57.64</v>
      </c>
      <c r="T2087" t="n">
        <v>3466.88</v>
      </c>
      <c r="U2087" t="n">
        <v>0.84</v>
      </c>
      <c r="V2087" t="n">
        <v>0.89</v>
      </c>
      <c r="W2087" t="n">
        <v>6.81</v>
      </c>
      <c r="X2087" t="n">
        <v>0.2</v>
      </c>
      <c r="Y2087" t="n">
        <v>1</v>
      </c>
      <c r="Z2087" t="n">
        <v>10</v>
      </c>
    </row>
    <row r="2088">
      <c r="A2088" t="n">
        <v>116</v>
      </c>
      <c r="B2088" t="n">
        <v>85</v>
      </c>
      <c r="C2088" t="inlineStr">
        <is>
          <t xml:space="preserve">CONCLUIDO	</t>
        </is>
      </c>
      <c r="D2088" t="n">
        <v>3.7645</v>
      </c>
      <c r="E2088" t="n">
        <v>26.56</v>
      </c>
      <c r="F2088" t="n">
        <v>23.92</v>
      </c>
      <c r="G2088" t="n">
        <v>179.4</v>
      </c>
      <c r="H2088" t="n">
        <v>2.51</v>
      </c>
      <c r="I2088" t="n">
        <v>8</v>
      </c>
      <c r="J2088" t="n">
        <v>212.19</v>
      </c>
      <c r="K2088" t="n">
        <v>51.39</v>
      </c>
      <c r="L2088" t="n">
        <v>30</v>
      </c>
      <c r="M2088" t="n">
        <v>6</v>
      </c>
      <c r="N2088" t="n">
        <v>45.79</v>
      </c>
      <c r="O2088" t="n">
        <v>26403.69</v>
      </c>
      <c r="P2088" t="n">
        <v>271.82</v>
      </c>
      <c r="Q2088" t="n">
        <v>452.56</v>
      </c>
      <c r="R2088" t="n">
        <v>68.72</v>
      </c>
      <c r="S2088" t="n">
        <v>57.64</v>
      </c>
      <c r="T2088" t="n">
        <v>3455.52</v>
      </c>
      <c r="U2088" t="n">
        <v>0.84</v>
      </c>
      <c r="V2088" t="n">
        <v>0.89</v>
      </c>
      <c r="W2088" t="n">
        <v>6.81</v>
      </c>
      <c r="X2088" t="n">
        <v>0.2</v>
      </c>
      <c r="Y2088" t="n">
        <v>1</v>
      </c>
      <c r="Z2088" t="n">
        <v>10</v>
      </c>
    </row>
    <row r="2089">
      <c r="A2089" t="n">
        <v>117</v>
      </c>
      <c r="B2089" t="n">
        <v>85</v>
      </c>
      <c r="C2089" t="inlineStr">
        <is>
          <t xml:space="preserve">CONCLUIDO	</t>
        </is>
      </c>
      <c r="D2089" t="n">
        <v>3.7643</v>
      </c>
      <c r="E2089" t="n">
        <v>26.57</v>
      </c>
      <c r="F2089" t="n">
        <v>23.92</v>
      </c>
      <c r="G2089" t="n">
        <v>179.41</v>
      </c>
      <c r="H2089" t="n">
        <v>2.53</v>
      </c>
      <c r="I2089" t="n">
        <v>8</v>
      </c>
      <c r="J2089" t="n">
        <v>212.59</v>
      </c>
      <c r="K2089" t="n">
        <v>51.39</v>
      </c>
      <c r="L2089" t="n">
        <v>30.25</v>
      </c>
      <c r="M2089" t="n">
        <v>6</v>
      </c>
      <c r="N2089" t="n">
        <v>45.95</v>
      </c>
      <c r="O2089" t="n">
        <v>26453.57</v>
      </c>
      <c r="P2089" t="n">
        <v>270.79</v>
      </c>
      <c r="Q2089" t="n">
        <v>452.6</v>
      </c>
      <c r="R2089" t="n">
        <v>68.75</v>
      </c>
      <c r="S2089" t="n">
        <v>57.64</v>
      </c>
      <c r="T2089" t="n">
        <v>3471.09</v>
      </c>
      <c r="U2089" t="n">
        <v>0.84</v>
      </c>
      <c r="V2089" t="n">
        <v>0.89</v>
      </c>
      <c r="W2089" t="n">
        <v>6.81</v>
      </c>
      <c r="X2089" t="n">
        <v>0.2</v>
      </c>
      <c r="Y2089" t="n">
        <v>1</v>
      </c>
      <c r="Z2089" t="n">
        <v>10</v>
      </c>
    </row>
    <row r="2090">
      <c r="A2090" t="n">
        <v>118</v>
      </c>
      <c r="B2090" t="n">
        <v>85</v>
      </c>
      <c r="C2090" t="inlineStr">
        <is>
          <t xml:space="preserve">CONCLUIDO	</t>
        </is>
      </c>
      <c r="D2090" t="n">
        <v>3.765</v>
      </c>
      <c r="E2090" t="n">
        <v>26.56</v>
      </c>
      <c r="F2090" t="n">
        <v>23.92</v>
      </c>
      <c r="G2090" t="n">
        <v>179.38</v>
      </c>
      <c r="H2090" t="n">
        <v>2.54</v>
      </c>
      <c r="I2090" t="n">
        <v>8</v>
      </c>
      <c r="J2090" t="n">
        <v>213</v>
      </c>
      <c r="K2090" t="n">
        <v>51.39</v>
      </c>
      <c r="L2090" t="n">
        <v>30.5</v>
      </c>
      <c r="M2090" t="n">
        <v>6</v>
      </c>
      <c r="N2090" t="n">
        <v>46.1</v>
      </c>
      <c r="O2090" t="n">
        <v>26503.5</v>
      </c>
      <c r="P2090" t="n">
        <v>269.98</v>
      </c>
      <c r="Q2090" t="n">
        <v>452.57</v>
      </c>
      <c r="R2090" t="n">
        <v>68.67</v>
      </c>
      <c r="S2090" t="n">
        <v>57.64</v>
      </c>
      <c r="T2090" t="n">
        <v>3433.16</v>
      </c>
      <c r="U2090" t="n">
        <v>0.84</v>
      </c>
      <c r="V2090" t="n">
        <v>0.89</v>
      </c>
      <c r="W2090" t="n">
        <v>6.8</v>
      </c>
      <c r="X2090" t="n">
        <v>0.19</v>
      </c>
      <c r="Y2090" t="n">
        <v>1</v>
      </c>
      <c r="Z2090" t="n">
        <v>10</v>
      </c>
    </row>
    <row r="2091">
      <c r="A2091" t="n">
        <v>119</v>
      </c>
      <c r="B2091" t="n">
        <v>85</v>
      </c>
      <c r="C2091" t="inlineStr">
        <is>
          <t xml:space="preserve">CONCLUIDO	</t>
        </is>
      </c>
      <c r="D2091" t="n">
        <v>3.7638</v>
      </c>
      <c r="E2091" t="n">
        <v>26.57</v>
      </c>
      <c r="F2091" t="n">
        <v>23.93</v>
      </c>
      <c r="G2091" t="n">
        <v>179.44</v>
      </c>
      <c r="H2091" t="n">
        <v>2.56</v>
      </c>
      <c r="I2091" t="n">
        <v>8</v>
      </c>
      <c r="J2091" t="n">
        <v>213.4</v>
      </c>
      <c r="K2091" t="n">
        <v>51.39</v>
      </c>
      <c r="L2091" t="n">
        <v>30.75</v>
      </c>
      <c r="M2091" t="n">
        <v>6</v>
      </c>
      <c r="N2091" t="n">
        <v>46.26</v>
      </c>
      <c r="O2091" t="n">
        <v>26553.48</v>
      </c>
      <c r="P2091" t="n">
        <v>269.13</v>
      </c>
      <c r="Q2091" t="n">
        <v>452.57</v>
      </c>
      <c r="R2091" t="n">
        <v>68.8</v>
      </c>
      <c r="S2091" t="n">
        <v>57.64</v>
      </c>
      <c r="T2091" t="n">
        <v>3499.42</v>
      </c>
      <c r="U2091" t="n">
        <v>0.84</v>
      </c>
      <c r="V2091" t="n">
        <v>0.89</v>
      </c>
      <c r="W2091" t="n">
        <v>6.81</v>
      </c>
      <c r="X2091" t="n">
        <v>0.2</v>
      </c>
      <c r="Y2091" t="n">
        <v>1</v>
      </c>
      <c r="Z2091" t="n">
        <v>10</v>
      </c>
    </row>
    <row r="2092">
      <c r="A2092" t="n">
        <v>120</v>
      </c>
      <c r="B2092" t="n">
        <v>85</v>
      </c>
      <c r="C2092" t="inlineStr">
        <is>
          <t xml:space="preserve">CONCLUIDO	</t>
        </is>
      </c>
      <c r="D2092" t="n">
        <v>3.7645</v>
      </c>
      <c r="E2092" t="n">
        <v>26.56</v>
      </c>
      <c r="F2092" t="n">
        <v>23.92</v>
      </c>
      <c r="G2092" t="n">
        <v>179.4</v>
      </c>
      <c r="H2092" t="n">
        <v>2.58</v>
      </c>
      <c r="I2092" t="n">
        <v>8</v>
      </c>
      <c r="J2092" t="n">
        <v>213.81</v>
      </c>
      <c r="K2092" t="n">
        <v>51.39</v>
      </c>
      <c r="L2092" t="n">
        <v>31</v>
      </c>
      <c r="M2092" t="n">
        <v>6</v>
      </c>
      <c r="N2092" t="n">
        <v>46.41</v>
      </c>
      <c r="O2092" t="n">
        <v>26603.52</v>
      </c>
      <c r="P2092" t="n">
        <v>268.23</v>
      </c>
      <c r="Q2092" t="n">
        <v>452.56</v>
      </c>
      <c r="R2092" t="n">
        <v>68.81999999999999</v>
      </c>
      <c r="S2092" t="n">
        <v>57.64</v>
      </c>
      <c r="T2092" t="n">
        <v>3509.42</v>
      </c>
      <c r="U2092" t="n">
        <v>0.84</v>
      </c>
      <c r="V2092" t="n">
        <v>0.89</v>
      </c>
      <c r="W2092" t="n">
        <v>6.8</v>
      </c>
      <c r="X2092" t="n">
        <v>0.2</v>
      </c>
      <c r="Y2092" t="n">
        <v>1</v>
      </c>
      <c r="Z2092" t="n">
        <v>10</v>
      </c>
    </row>
    <row r="2093">
      <c r="A2093" t="n">
        <v>121</v>
      </c>
      <c r="B2093" t="n">
        <v>85</v>
      </c>
      <c r="C2093" t="inlineStr">
        <is>
          <t xml:space="preserve">CONCLUIDO	</t>
        </is>
      </c>
      <c r="D2093" t="n">
        <v>3.7634</v>
      </c>
      <c r="E2093" t="n">
        <v>26.57</v>
      </c>
      <c r="F2093" t="n">
        <v>23.93</v>
      </c>
      <c r="G2093" t="n">
        <v>179.46</v>
      </c>
      <c r="H2093" t="n">
        <v>2.59</v>
      </c>
      <c r="I2093" t="n">
        <v>8</v>
      </c>
      <c r="J2093" t="n">
        <v>214.21</v>
      </c>
      <c r="K2093" t="n">
        <v>51.39</v>
      </c>
      <c r="L2093" t="n">
        <v>31.25</v>
      </c>
      <c r="M2093" t="n">
        <v>6</v>
      </c>
      <c r="N2093" t="n">
        <v>46.57</v>
      </c>
      <c r="O2093" t="n">
        <v>26653.61</v>
      </c>
      <c r="P2093" t="n">
        <v>266.14</v>
      </c>
      <c r="Q2093" t="n">
        <v>452.55</v>
      </c>
      <c r="R2093" t="n">
        <v>69.04000000000001</v>
      </c>
      <c r="S2093" t="n">
        <v>57.64</v>
      </c>
      <c r="T2093" t="n">
        <v>3620.13</v>
      </c>
      <c r="U2093" t="n">
        <v>0.83</v>
      </c>
      <c r="V2093" t="n">
        <v>0.89</v>
      </c>
      <c r="W2093" t="n">
        <v>6.81</v>
      </c>
      <c r="X2093" t="n">
        <v>0.2</v>
      </c>
      <c r="Y2093" t="n">
        <v>1</v>
      </c>
      <c r="Z2093" t="n">
        <v>10</v>
      </c>
    </row>
    <row r="2094">
      <c r="A2094" t="n">
        <v>122</v>
      </c>
      <c r="B2094" t="n">
        <v>85</v>
      </c>
      <c r="C2094" t="inlineStr">
        <is>
          <t xml:space="preserve">CONCLUIDO	</t>
        </is>
      </c>
      <c r="D2094" t="n">
        <v>3.7618</v>
      </c>
      <c r="E2094" t="n">
        <v>26.58</v>
      </c>
      <c r="F2094" t="n">
        <v>23.94</v>
      </c>
      <c r="G2094" t="n">
        <v>179.55</v>
      </c>
      <c r="H2094" t="n">
        <v>2.61</v>
      </c>
      <c r="I2094" t="n">
        <v>8</v>
      </c>
      <c r="J2094" t="n">
        <v>214.62</v>
      </c>
      <c r="K2094" t="n">
        <v>51.39</v>
      </c>
      <c r="L2094" t="n">
        <v>31.5</v>
      </c>
      <c r="M2094" t="n">
        <v>6</v>
      </c>
      <c r="N2094" t="n">
        <v>46.73</v>
      </c>
      <c r="O2094" t="n">
        <v>26703.76</v>
      </c>
      <c r="P2094" t="n">
        <v>265.11</v>
      </c>
      <c r="Q2094" t="n">
        <v>452.57</v>
      </c>
      <c r="R2094" t="n">
        <v>69.33</v>
      </c>
      <c r="S2094" t="n">
        <v>57.64</v>
      </c>
      <c r="T2094" t="n">
        <v>3760.95</v>
      </c>
      <c r="U2094" t="n">
        <v>0.83</v>
      </c>
      <c r="V2094" t="n">
        <v>0.89</v>
      </c>
      <c r="W2094" t="n">
        <v>6.81</v>
      </c>
      <c r="X2094" t="n">
        <v>0.22</v>
      </c>
      <c r="Y2094" t="n">
        <v>1</v>
      </c>
      <c r="Z2094" t="n">
        <v>10</v>
      </c>
    </row>
    <row r="2095">
      <c r="A2095" t="n">
        <v>123</v>
      </c>
      <c r="B2095" t="n">
        <v>85</v>
      </c>
      <c r="C2095" t="inlineStr">
        <is>
          <t xml:space="preserve">CONCLUIDO	</t>
        </is>
      </c>
      <c r="D2095" t="n">
        <v>3.7712</v>
      </c>
      <c r="E2095" t="n">
        <v>26.52</v>
      </c>
      <c r="F2095" t="n">
        <v>23.91</v>
      </c>
      <c r="G2095" t="n">
        <v>204.92</v>
      </c>
      <c r="H2095" t="n">
        <v>2.62</v>
      </c>
      <c r="I2095" t="n">
        <v>7</v>
      </c>
      <c r="J2095" t="n">
        <v>215.03</v>
      </c>
      <c r="K2095" t="n">
        <v>51.39</v>
      </c>
      <c r="L2095" t="n">
        <v>31.75</v>
      </c>
      <c r="M2095" t="n">
        <v>5</v>
      </c>
      <c r="N2095" t="n">
        <v>46.88</v>
      </c>
      <c r="O2095" t="n">
        <v>26753.96</v>
      </c>
      <c r="P2095" t="n">
        <v>265.09</v>
      </c>
      <c r="Q2095" t="n">
        <v>452.55</v>
      </c>
      <c r="R2095" t="n">
        <v>68.37</v>
      </c>
      <c r="S2095" t="n">
        <v>57.64</v>
      </c>
      <c r="T2095" t="n">
        <v>3290.34</v>
      </c>
      <c r="U2095" t="n">
        <v>0.84</v>
      </c>
      <c r="V2095" t="n">
        <v>0.89</v>
      </c>
      <c r="W2095" t="n">
        <v>6.8</v>
      </c>
      <c r="X2095" t="n">
        <v>0.18</v>
      </c>
      <c r="Y2095" t="n">
        <v>1</v>
      </c>
      <c r="Z2095" t="n">
        <v>10</v>
      </c>
    </row>
    <row r="2096">
      <c r="A2096" t="n">
        <v>124</v>
      </c>
      <c r="B2096" t="n">
        <v>85</v>
      </c>
      <c r="C2096" t="inlineStr">
        <is>
          <t xml:space="preserve">CONCLUIDO	</t>
        </is>
      </c>
      <c r="D2096" t="n">
        <v>3.771</v>
      </c>
      <c r="E2096" t="n">
        <v>26.52</v>
      </c>
      <c r="F2096" t="n">
        <v>23.91</v>
      </c>
      <c r="G2096" t="n">
        <v>204.93</v>
      </c>
      <c r="H2096" t="n">
        <v>2.64</v>
      </c>
      <c r="I2096" t="n">
        <v>7</v>
      </c>
      <c r="J2096" t="n">
        <v>215.43</v>
      </c>
      <c r="K2096" t="n">
        <v>51.39</v>
      </c>
      <c r="L2096" t="n">
        <v>32</v>
      </c>
      <c r="M2096" t="n">
        <v>5</v>
      </c>
      <c r="N2096" t="n">
        <v>47.04</v>
      </c>
      <c r="O2096" t="n">
        <v>26804.21</v>
      </c>
      <c r="P2096" t="n">
        <v>265.69</v>
      </c>
      <c r="Q2096" t="n">
        <v>452.57</v>
      </c>
      <c r="R2096" t="n">
        <v>68.37</v>
      </c>
      <c r="S2096" t="n">
        <v>57.64</v>
      </c>
      <c r="T2096" t="n">
        <v>3290.08</v>
      </c>
      <c r="U2096" t="n">
        <v>0.84</v>
      </c>
      <c r="V2096" t="n">
        <v>0.89</v>
      </c>
      <c r="W2096" t="n">
        <v>6.81</v>
      </c>
      <c r="X2096" t="n">
        <v>0.18</v>
      </c>
      <c r="Y2096" t="n">
        <v>1</v>
      </c>
      <c r="Z2096" t="n">
        <v>10</v>
      </c>
    </row>
    <row r="2097">
      <c r="A2097" t="n">
        <v>125</v>
      </c>
      <c r="B2097" t="n">
        <v>85</v>
      </c>
      <c r="C2097" t="inlineStr">
        <is>
          <t xml:space="preserve">CONCLUIDO	</t>
        </is>
      </c>
      <c r="D2097" t="n">
        <v>3.7718</v>
      </c>
      <c r="E2097" t="n">
        <v>26.51</v>
      </c>
      <c r="F2097" t="n">
        <v>23.9</v>
      </c>
      <c r="G2097" t="n">
        <v>204.88</v>
      </c>
      <c r="H2097" t="n">
        <v>2.65</v>
      </c>
      <c r="I2097" t="n">
        <v>7</v>
      </c>
      <c r="J2097" t="n">
        <v>215.84</v>
      </c>
      <c r="K2097" t="n">
        <v>51.39</v>
      </c>
      <c r="L2097" t="n">
        <v>32.25</v>
      </c>
      <c r="M2097" t="n">
        <v>5</v>
      </c>
      <c r="N2097" t="n">
        <v>47.2</v>
      </c>
      <c r="O2097" t="n">
        <v>26854.52</v>
      </c>
      <c r="P2097" t="n">
        <v>266.13</v>
      </c>
      <c r="Q2097" t="n">
        <v>452.57</v>
      </c>
      <c r="R2097" t="n">
        <v>68.18000000000001</v>
      </c>
      <c r="S2097" t="n">
        <v>57.64</v>
      </c>
      <c r="T2097" t="n">
        <v>3190.53</v>
      </c>
      <c r="U2097" t="n">
        <v>0.85</v>
      </c>
      <c r="V2097" t="n">
        <v>0.89</v>
      </c>
      <c r="W2097" t="n">
        <v>6.81</v>
      </c>
      <c r="X2097" t="n">
        <v>0.18</v>
      </c>
      <c r="Y2097" t="n">
        <v>1</v>
      </c>
      <c r="Z2097" t="n">
        <v>10</v>
      </c>
    </row>
    <row r="2098">
      <c r="A2098" t="n">
        <v>126</v>
      </c>
      <c r="B2098" t="n">
        <v>85</v>
      </c>
      <c r="C2098" t="inlineStr">
        <is>
          <t xml:space="preserve">CONCLUIDO	</t>
        </is>
      </c>
      <c r="D2098" t="n">
        <v>3.772</v>
      </c>
      <c r="E2098" t="n">
        <v>26.51</v>
      </c>
      <c r="F2098" t="n">
        <v>23.9</v>
      </c>
      <c r="G2098" t="n">
        <v>204.87</v>
      </c>
      <c r="H2098" t="n">
        <v>2.67</v>
      </c>
      <c r="I2098" t="n">
        <v>7</v>
      </c>
      <c r="J2098" t="n">
        <v>216.25</v>
      </c>
      <c r="K2098" t="n">
        <v>51.39</v>
      </c>
      <c r="L2098" t="n">
        <v>32.5</v>
      </c>
      <c r="M2098" t="n">
        <v>5</v>
      </c>
      <c r="N2098" t="n">
        <v>47.36</v>
      </c>
      <c r="O2098" t="n">
        <v>26904.88</v>
      </c>
      <c r="P2098" t="n">
        <v>266.82</v>
      </c>
      <c r="Q2098" t="n">
        <v>452.59</v>
      </c>
      <c r="R2098" t="n">
        <v>68.12</v>
      </c>
      <c r="S2098" t="n">
        <v>57.64</v>
      </c>
      <c r="T2098" t="n">
        <v>3163.12</v>
      </c>
      <c r="U2098" t="n">
        <v>0.85</v>
      </c>
      <c r="V2098" t="n">
        <v>0.89</v>
      </c>
      <c r="W2098" t="n">
        <v>6.81</v>
      </c>
      <c r="X2098" t="n">
        <v>0.18</v>
      </c>
      <c r="Y2098" t="n">
        <v>1</v>
      </c>
      <c r="Z2098" t="n">
        <v>10</v>
      </c>
    </row>
    <row r="2099">
      <c r="A2099" t="n">
        <v>127</v>
      </c>
      <c r="B2099" t="n">
        <v>85</v>
      </c>
      <c r="C2099" t="inlineStr">
        <is>
          <t xml:space="preserve">CONCLUIDO	</t>
        </is>
      </c>
      <c r="D2099" t="n">
        <v>3.7736</v>
      </c>
      <c r="E2099" t="n">
        <v>26.5</v>
      </c>
      <c r="F2099" t="n">
        <v>23.89</v>
      </c>
      <c r="G2099" t="n">
        <v>204.77</v>
      </c>
      <c r="H2099" t="n">
        <v>2.69</v>
      </c>
      <c r="I2099" t="n">
        <v>7</v>
      </c>
      <c r="J2099" t="n">
        <v>216.66</v>
      </c>
      <c r="K2099" t="n">
        <v>51.39</v>
      </c>
      <c r="L2099" t="n">
        <v>32.75</v>
      </c>
      <c r="M2099" t="n">
        <v>4</v>
      </c>
      <c r="N2099" t="n">
        <v>47.52</v>
      </c>
      <c r="O2099" t="n">
        <v>26955.3</v>
      </c>
      <c r="P2099" t="n">
        <v>267.02</v>
      </c>
      <c r="Q2099" t="n">
        <v>452.56</v>
      </c>
      <c r="R2099" t="n">
        <v>67.76000000000001</v>
      </c>
      <c r="S2099" t="n">
        <v>57.64</v>
      </c>
      <c r="T2099" t="n">
        <v>2981.5</v>
      </c>
      <c r="U2099" t="n">
        <v>0.85</v>
      </c>
      <c r="V2099" t="n">
        <v>0.89</v>
      </c>
      <c r="W2099" t="n">
        <v>6.81</v>
      </c>
      <c r="X2099" t="n">
        <v>0.17</v>
      </c>
      <c r="Y2099" t="n">
        <v>1</v>
      </c>
      <c r="Z2099" t="n">
        <v>10</v>
      </c>
    </row>
    <row r="2100">
      <c r="A2100" t="n">
        <v>128</v>
      </c>
      <c r="B2100" t="n">
        <v>85</v>
      </c>
      <c r="C2100" t="inlineStr">
        <is>
          <t xml:space="preserve">CONCLUIDO	</t>
        </is>
      </c>
      <c r="D2100" t="n">
        <v>3.773</v>
      </c>
      <c r="E2100" t="n">
        <v>26.5</v>
      </c>
      <c r="F2100" t="n">
        <v>23.89</v>
      </c>
      <c r="G2100" t="n">
        <v>204.81</v>
      </c>
      <c r="H2100" t="n">
        <v>2.7</v>
      </c>
      <c r="I2100" t="n">
        <v>7</v>
      </c>
      <c r="J2100" t="n">
        <v>217.07</v>
      </c>
      <c r="K2100" t="n">
        <v>51.39</v>
      </c>
      <c r="L2100" t="n">
        <v>33</v>
      </c>
      <c r="M2100" t="n">
        <v>4</v>
      </c>
      <c r="N2100" t="n">
        <v>47.68</v>
      </c>
      <c r="O2100" t="n">
        <v>27005.77</v>
      </c>
      <c r="P2100" t="n">
        <v>267.67</v>
      </c>
      <c r="Q2100" t="n">
        <v>452.6</v>
      </c>
      <c r="R2100" t="n">
        <v>67.93000000000001</v>
      </c>
      <c r="S2100" t="n">
        <v>57.64</v>
      </c>
      <c r="T2100" t="n">
        <v>3066.47</v>
      </c>
      <c r="U2100" t="n">
        <v>0.85</v>
      </c>
      <c r="V2100" t="n">
        <v>0.89</v>
      </c>
      <c r="W2100" t="n">
        <v>6.8</v>
      </c>
      <c r="X2100" t="n">
        <v>0.17</v>
      </c>
      <c r="Y2100" t="n">
        <v>1</v>
      </c>
      <c r="Z2100" t="n">
        <v>10</v>
      </c>
    </row>
    <row r="2101">
      <c r="A2101" t="n">
        <v>129</v>
      </c>
      <c r="B2101" t="n">
        <v>85</v>
      </c>
      <c r="C2101" t="inlineStr">
        <is>
          <t xml:space="preserve">CONCLUIDO	</t>
        </is>
      </c>
      <c r="D2101" t="n">
        <v>3.7728</v>
      </c>
      <c r="E2101" t="n">
        <v>26.51</v>
      </c>
      <c r="F2101" t="n">
        <v>23.9</v>
      </c>
      <c r="G2101" t="n">
        <v>204.82</v>
      </c>
      <c r="H2101" t="n">
        <v>2.72</v>
      </c>
      <c r="I2101" t="n">
        <v>7</v>
      </c>
      <c r="J2101" t="n">
        <v>217.48</v>
      </c>
      <c r="K2101" t="n">
        <v>51.39</v>
      </c>
      <c r="L2101" t="n">
        <v>33.25</v>
      </c>
      <c r="M2101" t="n">
        <v>4</v>
      </c>
      <c r="N2101" t="n">
        <v>47.83</v>
      </c>
      <c r="O2101" t="n">
        <v>27056.3</v>
      </c>
      <c r="P2101" t="n">
        <v>267.85</v>
      </c>
      <c r="Q2101" t="n">
        <v>452.58</v>
      </c>
      <c r="R2101" t="n">
        <v>67.93000000000001</v>
      </c>
      <c r="S2101" t="n">
        <v>57.64</v>
      </c>
      <c r="T2101" t="n">
        <v>3066.91</v>
      </c>
      <c r="U2101" t="n">
        <v>0.85</v>
      </c>
      <c r="V2101" t="n">
        <v>0.89</v>
      </c>
      <c r="W2101" t="n">
        <v>6.81</v>
      </c>
      <c r="X2101" t="n">
        <v>0.17</v>
      </c>
      <c r="Y2101" t="n">
        <v>1</v>
      </c>
      <c r="Z2101" t="n">
        <v>10</v>
      </c>
    </row>
    <row r="2102">
      <c r="A2102" t="n">
        <v>130</v>
      </c>
      <c r="B2102" t="n">
        <v>85</v>
      </c>
      <c r="C2102" t="inlineStr">
        <is>
          <t xml:space="preserve">CONCLUIDO	</t>
        </is>
      </c>
      <c r="D2102" t="n">
        <v>3.7728</v>
      </c>
      <c r="E2102" t="n">
        <v>26.51</v>
      </c>
      <c r="F2102" t="n">
        <v>23.9</v>
      </c>
      <c r="G2102" t="n">
        <v>204.82</v>
      </c>
      <c r="H2102" t="n">
        <v>2.73</v>
      </c>
      <c r="I2102" t="n">
        <v>7</v>
      </c>
      <c r="J2102" t="n">
        <v>217.89</v>
      </c>
      <c r="K2102" t="n">
        <v>51.39</v>
      </c>
      <c r="L2102" t="n">
        <v>33.5</v>
      </c>
      <c r="M2102" t="n">
        <v>4</v>
      </c>
      <c r="N2102" t="n">
        <v>47.99</v>
      </c>
      <c r="O2102" t="n">
        <v>27106.88</v>
      </c>
      <c r="P2102" t="n">
        <v>267.94</v>
      </c>
      <c r="Q2102" t="n">
        <v>452.56</v>
      </c>
      <c r="R2102" t="n">
        <v>67.89</v>
      </c>
      <c r="S2102" t="n">
        <v>57.64</v>
      </c>
      <c r="T2102" t="n">
        <v>3048.41</v>
      </c>
      <c r="U2102" t="n">
        <v>0.85</v>
      </c>
      <c r="V2102" t="n">
        <v>0.89</v>
      </c>
      <c r="W2102" t="n">
        <v>6.81</v>
      </c>
      <c r="X2102" t="n">
        <v>0.17</v>
      </c>
      <c r="Y2102" t="n">
        <v>1</v>
      </c>
      <c r="Z2102" t="n">
        <v>10</v>
      </c>
    </row>
    <row r="2103">
      <c r="A2103" t="n">
        <v>131</v>
      </c>
      <c r="B2103" t="n">
        <v>85</v>
      </c>
      <c r="C2103" t="inlineStr">
        <is>
          <t xml:space="preserve">CONCLUIDO	</t>
        </is>
      </c>
      <c r="D2103" t="n">
        <v>3.7726</v>
      </c>
      <c r="E2103" t="n">
        <v>26.51</v>
      </c>
      <c r="F2103" t="n">
        <v>23.9</v>
      </c>
      <c r="G2103" t="n">
        <v>204.83</v>
      </c>
      <c r="H2103" t="n">
        <v>2.75</v>
      </c>
      <c r="I2103" t="n">
        <v>7</v>
      </c>
      <c r="J2103" t="n">
        <v>218.3</v>
      </c>
      <c r="K2103" t="n">
        <v>51.39</v>
      </c>
      <c r="L2103" t="n">
        <v>33.75</v>
      </c>
      <c r="M2103" t="n">
        <v>4</v>
      </c>
      <c r="N2103" t="n">
        <v>48.16</v>
      </c>
      <c r="O2103" t="n">
        <v>27157.52</v>
      </c>
      <c r="P2103" t="n">
        <v>268.31</v>
      </c>
      <c r="Q2103" t="n">
        <v>452.57</v>
      </c>
      <c r="R2103" t="n">
        <v>67.95</v>
      </c>
      <c r="S2103" t="n">
        <v>57.64</v>
      </c>
      <c r="T2103" t="n">
        <v>3076.16</v>
      </c>
      <c r="U2103" t="n">
        <v>0.85</v>
      </c>
      <c r="V2103" t="n">
        <v>0.89</v>
      </c>
      <c r="W2103" t="n">
        <v>6.81</v>
      </c>
      <c r="X2103" t="n">
        <v>0.17</v>
      </c>
      <c r="Y2103" t="n">
        <v>1</v>
      </c>
      <c r="Z2103" t="n">
        <v>10</v>
      </c>
    </row>
    <row r="2104">
      <c r="A2104" t="n">
        <v>132</v>
      </c>
      <c r="B2104" t="n">
        <v>85</v>
      </c>
      <c r="C2104" t="inlineStr">
        <is>
          <t xml:space="preserve">CONCLUIDO	</t>
        </is>
      </c>
      <c r="D2104" t="n">
        <v>3.7727</v>
      </c>
      <c r="E2104" t="n">
        <v>26.51</v>
      </c>
      <c r="F2104" t="n">
        <v>23.9</v>
      </c>
      <c r="G2104" t="n">
        <v>204.83</v>
      </c>
      <c r="H2104" t="n">
        <v>2.76</v>
      </c>
      <c r="I2104" t="n">
        <v>7</v>
      </c>
      <c r="J2104" t="n">
        <v>218.71</v>
      </c>
      <c r="K2104" t="n">
        <v>51.39</v>
      </c>
      <c r="L2104" t="n">
        <v>34</v>
      </c>
      <c r="M2104" t="n">
        <v>4</v>
      </c>
      <c r="N2104" t="n">
        <v>48.32</v>
      </c>
      <c r="O2104" t="n">
        <v>27208.22</v>
      </c>
      <c r="P2104" t="n">
        <v>268.05</v>
      </c>
      <c r="Q2104" t="n">
        <v>452.56</v>
      </c>
      <c r="R2104" t="n">
        <v>67.94</v>
      </c>
      <c r="S2104" t="n">
        <v>57.64</v>
      </c>
      <c r="T2104" t="n">
        <v>3074.53</v>
      </c>
      <c r="U2104" t="n">
        <v>0.85</v>
      </c>
      <c r="V2104" t="n">
        <v>0.89</v>
      </c>
      <c r="W2104" t="n">
        <v>6.81</v>
      </c>
      <c r="X2104" t="n">
        <v>0.17</v>
      </c>
      <c r="Y2104" t="n">
        <v>1</v>
      </c>
      <c r="Z2104" t="n">
        <v>10</v>
      </c>
    </row>
    <row r="2105">
      <c r="A2105" t="n">
        <v>133</v>
      </c>
      <c r="B2105" t="n">
        <v>85</v>
      </c>
      <c r="C2105" t="inlineStr">
        <is>
          <t xml:space="preserve">CONCLUIDO	</t>
        </is>
      </c>
      <c r="D2105" t="n">
        <v>3.7732</v>
      </c>
      <c r="E2105" t="n">
        <v>26.5</v>
      </c>
      <c r="F2105" t="n">
        <v>23.89</v>
      </c>
      <c r="G2105" t="n">
        <v>204.8</v>
      </c>
      <c r="H2105" t="n">
        <v>2.78</v>
      </c>
      <c r="I2105" t="n">
        <v>7</v>
      </c>
      <c r="J2105" t="n">
        <v>219.12</v>
      </c>
      <c r="K2105" t="n">
        <v>51.39</v>
      </c>
      <c r="L2105" t="n">
        <v>34.25</v>
      </c>
      <c r="M2105" t="n">
        <v>4</v>
      </c>
      <c r="N2105" t="n">
        <v>48.48</v>
      </c>
      <c r="O2105" t="n">
        <v>27258.97</v>
      </c>
      <c r="P2105" t="n">
        <v>268.02</v>
      </c>
      <c r="Q2105" t="n">
        <v>452.56</v>
      </c>
      <c r="R2105" t="n">
        <v>67.66</v>
      </c>
      <c r="S2105" t="n">
        <v>57.64</v>
      </c>
      <c r="T2105" t="n">
        <v>2933.02</v>
      </c>
      <c r="U2105" t="n">
        <v>0.85</v>
      </c>
      <c r="V2105" t="n">
        <v>0.89</v>
      </c>
      <c r="W2105" t="n">
        <v>6.81</v>
      </c>
      <c r="X2105" t="n">
        <v>0.17</v>
      </c>
      <c r="Y2105" t="n">
        <v>1</v>
      </c>
      <c r="Z2105" t="n">
        <v>10</v>
      </c>
    </row>
    <row r="2106">
      <c r="A2106" t="n">
        <v>134</v>
      </c>
      <c r="B2106" t="n">
        <v>85</v>
      </c>
      <c r="C2106" t="inlineStr">
        <is>
          <t xml:space="preserve">CONCLUIDO	</t>
        </is>
      </c>
      <c r="D2106" t="n">
        <v>3.7726</v>
      </c>
      <c r="E2106" t="n">
        <v>26.51</v>
      </c>
      <c r="F2106" t="n">
        <v>23.9</v>
      </c>
      <c r="G2106" t="n">
        <v>204.83</v>
      </c>
      <c r="H2106" t="n">
        <v>2.79</v>
      </c>
      <c r="I2106" t="n">
        <v>7</v>
      </c>
      <c r="J2106" t="n">
        <v>219.53</v>
      </c>
      <c r="K2106" t="n">
        <v>51.39</v>
      </c>
      <c r="L2106" t="n">
        <v>34.5</v>
      </c>
      <c r="M2106" t="n">
        <v>4</v>
      </c>
      <c r="N2106" t="n">
        <v>48.64</v>
      </c>
      <c r="O2106" t="n">
        <v>27309.77</v>
      </c>
      <c r="P2106" t="n">
        <v>268.28</v>
      </c>
      <c r="Q2106" t="n">
        <v>452.56</v>
      </c>
      <c r="R2106" t="n">
        <v>67.91</v>
      </c>
      <c r="S2106" t="n">
        <v>57.64</v>
      </c>
      <c r="T2106" t="n">
        <v>3056.33</v>
      </c>
      <c r="U2106" t="n">
        <v>0.85</v>
      </c>
      <c r="V2106" t="n">
        <v>0.89</v>
      </c>
      <c r="W2106" t="n">
        <v>6.81</v>
      </c>
      <c r="X2106" t="n">
        <v>0.17</v>
      </c>
      <c r="Y2106" t="n">
        <v>1</v>
      </c>
      <c r="Z2106" t="n">
        <v>10</v>
      </c>
    </row>
    <row r="2107">
      <c r="A2107" t="n">
        <v>135</v>
      </c>
      <c r="B2107" t="n">
        <v>85</v>
      </c>
      <c r="C2107" t="inlineStr">
        <is>
          <t xml:space="preserve">CONCLUIDO	</t>
        </is>
      </c>
      <c r="D2107" t="n">
        <v>3.7721</v>
      </c>
      <c r="E2107" t="n">
        <v>26.51</v>
      </c>
      <c r="F2107" t="n">
        <v>23.9</v>
      </c>
      <c r="G2107" t="n">
        <v>204.86</v>
      </c>
      <c r="H2107" t="n">
        <v>2.81</v>
      </c>
      <c r="I2107" t="n">
        <v>7</v>
      </c>
      <c r="J2107" t="n">
        <v>219.94</v>
      </c>
      <c r="K2107" t="n">
        <v>51.39</v>
      </c>
      <c r="L2107" t="n">
        <v>34.75</v>
      </c>
      <c r="M2107" t="n">
        <v>4</v>
      </c>
      <c r="N2107" t="n">
        <v>48.8</v>
      </c>
      <c r="O2107" t="n">
        <v>27360.64</v>
      </c>
      <c r="P2107" t="n">
        <v>268.25</v>
      </c>
      <c r="Q2107" t="n">
        <v>452.56</v>
      </c>
      <c r="R2107" t="n">
        <v>68.08</v>
      </c>
      <c r="S2107" t="n">
        <v>57.64</v>
      </c>
      <c r="T2107" t="n">
        <v>3141.6</v>
      </c>
      <c r="U2107" t="n">
        <v>0.85</v>
      </c>
      <c r="V2107" t="n">
        <v>0.89</v>
      </c>
      <c r="W2107" t="n">
        <v>6.81</v>
      </c>
      <c r="X2107" t="n">
        <v>0.18</v>
      </c>
      <c r="Y2107" t="n">
        <v>1</v>
      </c>
      <c r="Z2107" t="n">
        <v>10</v>
      </c>
    </row>
    <row r="2108">
      <c r="A2108" t="n">
        <v>136</v>
      </c>
      <c r="B2108" t="n">
        <v>85</v>
      </c>
      <c r="C2108" t="inlineStr">
        <is>
          <t xml:space="preserve">CONCLUIDO	</t>
        </is>
      </c>
      <c r="D2108" t="n">
        <v>3.7717</v>
      </c>
      <c r="E2108" t="n">
        <v>26.51</v>
      </c>
      <c r="F2108" t="n">
        <v>23.9</v>
      </c>
      <c r="G2108" t="n">
        <v>204.89</v>
      </c>
      <c r="H2108" t="n">
        <v>2.82</v>
      </c>
      <c r="I2108" t="n">
        <v>7</v>
      </c>
      <c r="J2108" t="n">
        <v>220.36</v>
      </c>
      <c r="K2108" t="n">
        <v>51.39</v>
      </c>
      <c r="L2108" t="n">
        <v>35</v>
      </c>
      <c r="M2108" t="n">
        <v>2</v>
      </c>
      <c r="N2108" t="n">
        <v>48.97</v>
      </c>
      <c r="O2108" t="n">
        <v>27411.55</v>
      </c>
      <c r="P2108" t="n">
        <v>268.37</v>
      </c>
      <c r="Q2108" t="n">
        <v>452.56</v>
      </c>
      <c r="R2108" t="n">
        <v>68.09999999999999</v>
      </c>
      <c r="S2108" t="n">
        <v>57.64</v>
      </c>
      <c r="T2108" t="n">
        <v>3150.96</v>
      </c>
      <c r="U2108" t="n">
        <v>0.85</v>
      </c>
      <c r="V2108" t="n">
        <v>0.89</v>
      </c>
      <c r="W2108" t="n">
        <v>6.81</v>
      </c>
      <c r="X2108" t="n">
        <v>0.18</v>
      </c>
      <c r="Y2108" t="n">
        <v>1</v>
      </c>
      <c r="Z2108" t="n">
        <v>10</v>
      </c>
    </row>
    <row r="2109">
      <c r="A2109" t="n">
        <v>137</v>
      </c>
      <c r="B2109" t="n">
        <v>85</v>
      </c>
      <c r="C2109" t="inlineStr">
        <is>
          <t xml:space="preserve">CONCLUIDO	</t>
        </is>
      </c>
      <c r="D2109" t="n">
        <v>3.7718</v>
      </c>
      <c r="E2109" t="n">
        <v>26.51</v>
      </c>
      <c r="F2109" t="n">
        <v>23.9</v>
      </c>
      <c r="G2109" t="n">
        <v>204.88</v>
      </c>
      <c r="H2109" t="n">
        <v>2.84</v>
      </c>
      <c r="I2109" t="n">
        <v>7</v>
      </c>
      <c r="J2109" t="n">
        <v>220.77</v>
      </c>
      <c r="K2109" t="n">
        <v>51.39</v>
      </c>
      <c r="L2109" t="n">
        <v>35.25</v>
      </c>
      <c r="M2109" t="n">
        <v>2</v>
      </c>
      <c r="N2109" t="n">
        <v>49.13</v>
      </c>
      <c r="O2109" t="n">
        <v>27462.53</v>
      </c>
      <c r="P2109" t="n">
        <v>268.7</v>
      </c>
      <c r="Q2109" t="n">
        <v>452.59</v>
      </c>
      <c r="R2109" t="n">
        <v>67.98999999999999</v>
      </c>
      <c r="S2109" t="n">
        <v>57.64</v>
      </c>
      <c r="T2109" t="n">
        <v>3096.08</v>
      </c>
      <c r="U2109" t="n">
        <v>0.85</v>
      </c>
      <c r="V2109" t="n">
        <v>0.89</v>
      </c>
      <c r="W2109" t="n">
        <v>6.81</v>
      </c>
      <c r="X2109" t="n">
        <v>0.18</v>
      </c>
      <c r="Y2109" t="n">
        <v>1</v>
      </c>
      <c r="Z2109" t="n">
        <v>10</v>
      </c>
    </row>
    <row r="2110">
      <c r="A2110" t="n">
        <v>138</v>
      </c>
      <c r="B2110" t="n">
        <v>85</v>
      </c>
      <c r="C2110" t="inlineStr">
        <is>
          <t xml:space="preserve">CONCLUIDO	</t>
        </is>
      </c>
      <c r="D2110" t="n">
        <v>3.7725</v>
      </c>
      <c r="E2110" t="n">
        <v>26.51</v>
      </c>
      <c r="F2110" t="n">
        <v>23.9</v>
      </c>
      <c r="G2110" t="n">
        <v>204.84</v>
      </c>
      <c r="H2110" t="n">
        <v>2.85</v>
      </c>
      <c r="I2110" t="n">
        <v>7</v>
      </c>
      <c r="J2110" t="n">
        <v>221.18</v>
      </c>
      <c r="K2110" t="n">
        <v>51.39</v>
      </c>
      <c r="L2110" t="n">
        <v>35.5</v>
      </c>
      <c r="M2110" t="n">
        <v>2</v>
      </c>
      <c r="N2110" t="n">
        <v>49.29</v>
      </c>
      <c r="O2110" t="n">
        <v>27513.56</v>
      </c>
      <c r="P2110" t="n">
        <v>269.15</v>
      </c>
      <c r="Q2110" t="n">
        <v>452.6</v>
      </c>
      <c r="R2110" t="n">
        <v>67.94</v>
      </c>
      <c r="S2110" t="n">
        <v>57.64</v>
      </c>
      <c r="T2110" t="n">
        <v>3074.17</v>
      </c>
      <c r="U2110" t="n">
        <v>0.85</v>
      </c>
      <c r="V2110" t="n">
        <v>0.89</v>
      </c>
      <c r="W2110" t="n">
        <v>6.81</v>
      </c>
      <c r="X2110" t="n">
        <v>0.17</v>
      </c>
      <c r="Y2110" t="n">
        <v>1</v>
      </c>
      <c r="Z2110" t="n">
        <v>10</v>
      </c>
    </row>
    <row r="2111">
      <c r="A2111" t="n">
        <v>139</v>
      </c>
      <c r="B2111" t="n">
        <v>85</v>
      </c>
      <c r="C2111" t="inlineStr">
        <is>
          <t xml:space="preserve">CONCLUIDO	</t>
        </is>
      </c>
      <c r="D2111" t="n">
        <v>3.7725</v>
      </c>
      <c r="E2111" t="n">
        <v>26.51</v>
      </c>
      <c r="F2111" t="n">
        <v>23.9</v>
      </c>
      <c r="G2111" t="n">
        <v>204.84</v>
      </c>
      <c r="H2111" t="n">
        <v>2.87</v>
      </c>
      <c r="I2111" t="n">
        <v>7</v>
      </c>
      <c r="J2111" t="n">
        <v>221.6</v>
      </c>
      <c r="K2111" t="n">
        <v>51.39</v>
      </c>
      <c r="L2111" t="n">
        <v>35.75</v>
      </c>
      <c r="M2111" t="n">
        <v>2</v>
      </c>
      <c r="N2111" t="n">
        <v>49.46</v>
      </c>
      <c r="O2111" t="n">
        <v>27564.65</v>
      </c>
      <c r="P2111" t="n">
        <v>269.39</v>
      </c>
      <c r="Q2111" t="n">
        <v>452.59</v>
      </c>
      <c r="R2111" t="n">
        <v>67.95</v>
      </c>
      <c r="S2111" t="n">
        <v>57.64</v>
      </c>
      <c r="T2111" t="n">
        <v>3080.22</v>
      </c>
      <c r="U2111" t="n">
        <v>0.85</v>
      </c>
      <c r="V2111" t="n">
        <v>0.89</v>
      </c>
      <c r="W2111" t="n">
        <v>6.81</v>
      </c>
      <c r="X2111" t="n">
        <v>0.17</v>
      </c>
      <c r="Y2111" t="n">
        <v>1</v>
      </c>
      <c r="Z2111" t="n">
        <v>10</v>
      </c>
    </row>
    <row r="2112">
      <c r="A2112" t="n">
        <v>140</v>
      </c>
      <c r="B2112" t="n">
        <v>85</v>
      </c>
      <c r="C2112" t="inlineStr">
        <is>
          <t xml:space="preserve">CONCLUIDO	</t>
        </is>
      </c>
      <c r="D2112" t="n">
        <v>3.7734</v>
      </c>
      <c r="E2112" t="n">
        <v>26.5</v>
      </c>
      <c r="F2112" t="n">
        <v>23.89</v>
      </c>
      <c r="G2112" t="n">
        <v>204.78</v>
      </c>
      <c r="H2112" t="n">
        <v>2.88</v>
      </c>
      <c r="I2112" t="n">
        <v>7</v>
      </c>
      <c r="J2112" t="n">
        <v>222.01</v>
      </c>
      <c r="K2112" t="n">
        <v>51.39</v>
      </c>
      <c r="L2112" t="n">
        <v>36</v>
      </c>
      <c r="M2112" t="n">
        <v>2</v>
      </c>
      <c r="N2112" t="n">
        <v>49.62</v>
      </c>
      <c r="O2112" t="n">
        <v>27615.8</v>
      </c>
      <c r="P2112" t="n">
        <v>268.96</v>
      </c>
      <c r="Q2112" t="n">
        <v>452.62</v>
      </c>
      <c r="R2112" t="n">
        <v>67.65000000000001</v>
      </c>
      <c r="S2112" t="n">
        <v>57.64</v>
      </c>
      <c r="T2112" t="n">
        <v>2927.02</v>
      </c>
      <c r="U2112" t="n">
        <v>0.85</v>
      </c>
      <c r="V2112" t="n">
        <v>0.89</v>
      </c>
      <c r="W2112" t="n">
        <v>6.81</v>
      </c>
      <c r="X2112" t="n">
        <v>0.17</v>
      </c>
      <c r="Y2112" t="n">
        <v>1</v>
      </c>
      <c r="Z2112" t="n">
        <v>10</v>
      </c>
    </row>
    <row r="2113">
      <c r="A2113" t="n">
        <v>141</v>
      </c>
      <c r="B2113" t="n">
        <v>85</v>
      </c>
      <c r="C2113" t="inlineStr">
        <is>
          <t xml:space="preserve">CONCLUIDO	</t>
        </is>
      </c>
      <c r="D2113" t="n">
        <v>3.7727</v>
      </c>
      <c r="E2113" t="n">
        <v>26.51</v>
      </c>
      <c r="F2113" t="n">
        <v>23.9</v>
      </c>
      <c r="G2113" t="n">
        <v>204.83</v>
      </c>
      <c r="H2113" t="n">
        <v>2.9</v>
      </c>
      <c r="I2113" t="n">
        <v>7</v>
      </c>
      <c r="J2113" t="n">
        <v>222.43</v>
      </c>
      <c r="K2113" t="n">
        <v>51.39</v>
      </c>
      <c r="L2113" t="n">
        <v>36.25</v>
      </c>
      <c r="M2113" t="n">
        <v>2</v>
      </c>
      <c r="N2113" t="n">
        <v>49.79</v>
      </c>
      <c r="O2113" t="n">
        <v>27667.13</v>
      </c>
      <c r="P2113" t="n">
        <v>268.97</v>
      </c>
      <c r="Q2113" t="n">
        <v>452.57</v>
      </c>
      <c r="R2113" t="n">
        <v>67.67</v>
      </c>
      <c r="S2113" t="n">
        <v>57.64</v>
      </c>
      <c r="T2113" t="n">
        <v>2937.79</v>
      </c>
      <c r="U2113" t="n">
        <v>0.85</v>
      </c>
      <c r="V2113" t="n">
        <v>0.89</v>
      </c>
      <c r="W2113" t="n">
        <v>6.81</v>
      </c>
      <c r="X2113" t="n">
        <v>0.17</v>
      </c>
      <c r="Y2113" t="n">
        <v>1</v>
      </c>
      <c r="Z2113" t="n">
        <v>10</v>
      </c>
    </row>
    <row r="2114">
      <c r="A2114" t="n">
        <v>142</v>
      </c>
      <c r="B2114" t="n">
        <v>85</v>
      </c>
      <c r="C2114" t="inlineStr">
        <is>
          <t xml:space="preserve">CONCLUIDO	</t>
        </is>
      </c>
      <c r="D2114" t="n">
        <v>3.773</v>
      </c>
      <c r="E2114" t="n">
        <v>26.5</v>
      </c>
      <c r="F2114" t="n">
        <v>23.89</v>
      </c>
      <c r="G2114" t="n">
        <v>204.81</v>
      </c>
      <c r="H2114" t="n">
        <v>2.91</v>
      </c>
      <c r="I2114" t="n">
        <v>7</v>
      </c>
      <c r="J2114" t="n">
        <v>222.85</v>
      </c>
      <c r="K2114" t="n">
        <v>51.39</v>
      </c>
      <c r="L2114" t="n">
        <v>36.5</v>
      </c>
      <c r="M2114" t="n">
        <v>1</v>
      </c>
      <c r="N2114" t="n">
        <v>49.95</v>
      </c>
      <c r="O2114" t="n">
        <v>27718.39</v>
      </c>
      <c r="P2114" t="n">
        <v>269.13</v>
      </c>
      <c r="Q2114" t="n">
        <v>452.58</v>
      </c>
      <c r="R2114" t="n">
        <v>67.8</v>
      </c>
      <c r="S2114" t="n">
        <v>57.64</v>
      </c>
      <c r="T2114" t="n">
        <v>3004.82</v>
      </c>
      <c r="U2114" t="n">
        <v>0.85</v>
      </c>
      <c r="V2114" t="n">
        <v>0.89</v>
      </c>
      <c r="W2114" t="n">
        <v>6.81</v>
      </c>
      <c r="X2114" t="n">
        <v>0.17</v>
      </c>
      <c r="Y2114" t="n">
        <v>1</v>
      </c>
      <c r="Z2114" t="n">
        <v>10</v>
      </c>
    </row>
    <row r="2115">
      <c r="A2115" t="n">
        <v>143</v>
      </c>
      <c r="B2115" t="n">
        <v>85</v>
      </c>
      <c r="C2115" t="inlineStr">
        <is>
          <t xml:space="preserve">CONCLUIDO	</t>
        </is>
      </c>
      <c r="D2115" t="n">
        <v>3.7729</v>
      </c>
      <c r="E2115" t="n">
        <v>26.5</v>
      </c>
      <c r="F2115" t="n">
        <v>23.89</v>
      </c>
      <c r="G2115" t="n">
        <v>204.81</v>
      </c>
      <c r="H2115" t="n">
        <v>2.93</v>
      </c>
      <c r="I2115" t="n">
        <v>7</v>
      </c>
      <c r="J2115" t="n">
        <v>223.26</v>
      </c>
      <c r="K2115" t="n">
        <v>51.39</v>
      </c>
      <c r="L2115" t="n">
        <v>36.75</v>
      </c>
      <c r="M2115" t="n">
        <v>1</v>
      </c>
      <c r="N2115" t="n">
        <v>50.12</v>
      </c>
      <c r="O2115" t="n">
        <v>27769.71</v>
      </c>
      <c r="P2115" t="n">
        <v>269.46</v>
      </c>
      <c r="Q2115" t="n">
        <v>452.61</v>
      </c>
      <c r="R2115" t="n">
        <v>67.81</v>
      </c>
      <c r="S2115" t="n">
        <v>57.64</v>
      </c>
      <c r="T2115" t="n">
        <v>3006.52</v>
      </c>
      <c r="U2115" t="n">
        <v>0.85</v>
      </c>
      <c r="V2115" t="n">
        <v>0.89</v>
      </c>
      <c r="W2115" t="n">
        <v>6.81</v>
      </c>
      <c r="X2115" t="n">
        <v>0.17</v>
      </c>
      <c r="Y2115" t="n">
        <v>1</v>
      </c>
      <c r="Z2115" t="n">
        <v>10</v>
      </c>
    </row>
    <row r="2116">
      <c r="A2116" t="n">
        <v>144</v>
      </c>
      <c r="B2116" t="n">
        <v>85</v>
      </c>
      <c r="C2116" t="inlineStr">
        <is>
          <t xml:space="preserve">CONCLUIDO	</t>
        </is>
      </c>
      <c r="D2116" t="n">
        <v>3.7731</v>
      </c>
      <c r="E2116" t="n">
        <v>26.5</v>
      </c>
      <c r="F2116" t="n">
        <v>23.89</v>
      </c>
      <c r="G2116" t="n">
        <v>204.8</v>
      </c>
      <c r="H2116" t="n">
        <v>2.94</v>
      </c>
      <c r="I2116" t="n">
        <v>7</v>
      </c>
      <c r="J2116" t="n">
        <v>223.68</v>
      </c>
      <c r="K2116" t="n">
        <v>51.39</v>
      </c>
      <c r="L2116" t="n">
        <v>37</v>
      </c>
      <c r="M2116" t="n">
        <v>0</v>
      </c>
      <c r="N2116" t="n">
        <v>50.29</v>
      </c>
      <c r="O2116" t="n">
        <v>27821.09</v>
      </c>
      <c r="P2116" t="n">
        <v>269.61</v>
      </c>
      <c r="Q2116" t="n">
        <v>452.64</v>
      </c>
      <c r="R2116" t="n">
        <v>67.75</v>
      </c>
      <c r="S2116" t="n">
        <v>57.64</v>
      </c>
      <c r="T2116" t="n">
        <v>2977.15</v>
      </c>
      <c r="U2116" t="n">
        <v>0.85</v>
      </c>
      <c r="V2116" t="n">
        <v>0.89</v>
      </c>
      <c r="W2116" t="n">
        <v>6.81</v>
      </c>
      <c r="X2116" t="n">
        <v>0.17</v>
      </c>
      <c r="Y2116" t="n">
        <v>1</v>
      </c>
      <c r="Z2116" t="n">
        <v>10</v>
      </c>
    </row>
    <row r="2117">
      <c r="A2117" t="n">
        <v>0</v>
      </c>
      <c r="B2117" t="n">
        <v>20</v>
      </c>
      <c r="C2117" t="inlineStr">
        <is>
          <t xml:space="preserve">CONCLUIDO	</t>
        </is>
      </c>
      <c r="D2117" t="n">
        <v>3.3414</v>
      </c>
      <c r="E2117" t="n">
        <v>29.93</v>
      </c>
      <c r="F2117" t="n">
        <v>26.85</v>
      </c>
      <c r="G2117" t="n">
        <v>14.78</v>
      </c>
      <c r="H2117" t="n">
        <v>0.34</v>
      </c>
      <c r="I2117" t="n">
        <v>109</v>
      </c>
      <c r="J2117" t="n">
        <v>51.33</v>
      </c>
      <c r="K2117" t="n">
        <v>24.83</v>
      </c>
      <c r="L2117" t="n">
        <v>1</v>
      </c>
      <c r="M2117" t="n">
        <v>107</v>
      </c>
      <c r="N2117" t="n">
        <v>5.51</v>
      </c>
      <c r="O2117" t="n">
        <v>6564.78</v>
      </c>
      <c r="P2117" t="n">
        <v>150.26</v>
      </c>
      <c r="Q2117" t="n">
        <v>452.94</v>
      </c>
      <c r="R2117" t="n">
        <v>163.6</v>
      </c>
      <c r="S2117" t="n">
        <v>57.64</v>
      </c>
      <c r="T2117" t="n">
        <v>50394.75</v>
      </c>
      <c r="U2117" t="n">
        <v>0.35</v>
      </c>
      <c r="V2117" t="n">
        <v>0.79</v>
      </c>
      <c r="W2117" t="n">
        <v>6.98</v>
      </c>
      <c r="X2117" t="n">
        <v>3.12</v>
      </c>
      <c r="Y2117" t="n">
        <v>1</v>
      </c>
      <c r="Z2117" t="n">
        <v>10</v>
      </c>
    </row>
    <row r="2118">
      <c r="A2118" t="n">
        <v>1</v>
      </c>
      <c r="B2118" t="n">
        <v>20</v>
      </c>
      <c r="C2118" t="inlineStr">
        <is>
          <t xml:space="preserve">CONCLUIDO	</t>
        </is>
      </c>
      <c r="D2118" t="n">
        <v>3.4603</v>
      </c>
      <c r="E2118" t="n">
        <v>28.9</v>
      </c>
      <c r="F2118" t="n">
        <v>26.12</v>
      </c>
      <c r="G2118" t="n">
        <v>18.66</v>
      </c>
      <c r="H2118" t="n">
        <v>0.42</v>
      </c>
      <c r="I2118" t="n">
        <v>84</v>
      </c>
      <c r="J2118" t="n">
        <v>51.62</v>
      </c>
      <c r="K2118" t="n">
        <v>24.83</v>
      </c>
      <c r="L2118" t="n">
        <v>1.25</v>
      </c>
      <c r="M2118" t="n">
        <v>82</v>
      </c>
      <c r="N2118" t="n">
        <v>5.54</v>
      </c>
      <c r="O2118" t="n">
        <v>6599.8</v>
      </c>
      <c r="P2118" t="n">
        <v>144.62</v>
      </c>
      <c r="Q2118" t="n">
        <v>452.82</v>
      </c>
      <c r="R2118" t="n">
        <v>140.21</v>
      </c>
      <c r="S2118" t="n">
        <v>57.64</v>
      </c>
      <c r="T2118" t="n">
        <v>38824.78</v>
      </c>
      <c r="U2118" t="n">
        <v>0.41</v>
      </c>
      <c r="V2118" t="n">
        <v>0.8100000000000001</v>
      </c>
      <c r="W2118" t="n">
        <v>6.94</v>
      </c>
      <c r="X2118" t="n">
        <v>2.39</v>
      </c>
      <c r="Y2118" t="n">
        <v>1</v>
      </c>
      <c r="Z2118" t="n">
        <v>10</v>
      </c>
    </row>
    <row r="2119">
      <c r="A2119" t="n">
        <v>2</v>
      </c>
      <c r="B2119" t="n">
        <v>20</v>
      </c>
      <c r="C2119" t="inlineStr">
        <is>
          <t xml:space="preserve">CONCLUIDO	</t>
        </is>
      </c>
      <c r="D2119" t="n">
        <v>3.5349</v>
      </c>
      <c r="E2119" t="n">
        <v>28.29</v>
      </c>
      <c r="F2119" t="n">
        <v>25.7</v>
      </c>
      <c r="G2119" t="n">
        <v>22.35</v>
      </c>
      <c r="H2119" t="n">
        <v>0.5</v>
      </c>
      <c r="I2119" t="n">
        <v>69</v>
      </c>
      <c r="J2119" t="n">
        <v>51.9</v>
      </c>
      <c r="K2119" t="n">
        <v>24.83</v>
      </c>
      <c r="L2119" t="n">
        <v>1.5</v>
      </c>
      <c r="M2119" t="n">
        <v>67</v>
      </c>
      <c r="N2119" t="n">
        <v>5.57</v>
      </c>
      <c r="O2119" t="n">
        <v>6634.84</v>
      </c>
      <c r="P2119" t="n">
        <v>140.62</v>
      </c>
      <c r="Q2119" t="n">
        <v>452.81</v>
      </c>
      <c r="R2119" t="n">
        <v>126.39</v>
      </c>
      <c r="S2119" t="n">
        <v>57.64</v>
      </c>
      <c r="T2119" t="n">
        <v>31987.06</v>
      </c>
      <c r="U2119" t="n">
        <v>0.46</v>
      </c>
      <c r="V2119" t="n">
        <v>0.83</v>
      </c>
      <c r="W2119" t="n">
        <v>6.91</v>
      </c>
      <c r="X2119" t="n">
        <v>1.97</v>
      </c>
      <c r="Y2119" t="n">
        <v>1</v>
      </c>
      <c r="Z2119" t="n">
        <v>10</v>
      </c>
    </row>
    <row r="2120">
      <c r="A2120" t="n">
        <v>3</v>
      </c>
      <c r="B2120" t="n">
        <v>20</v>
      </c>
      <c r="C2120" t="inlineStr">
        <is>
          <t xml:space="preserve">CONCLUIDO	</t>
        </is>
      </c>
      <c r="D2120" t="n">
        <v>3.5937</v>
      </c>
      <c r="E2120" t="n">
        <v>27.83</v>
      </c>
      <c r="F2120" t="n">
        <v>25.37</v>
      </c>
      <c r="G2120" t="n">
        <v>26.24</v>
      </c>
      <c r="H2120" t="n">
        <v>0.58</v>
      </c>
      <c r="I2120" t="n">
        <v>58</v>
      </c>
      <c r="J2120" t="n">
        <v>52.19</v>
      </c>
      <c r="K2120" t="n">
        <v>24.83</v>
      </c>
      <c r="L2120" t="n">
        <v>1.75</v>
      </c>
      <c r="M2120" t="n">
        <v>56</v>
      </c>
      <c r="N2120" t="n">
        <v>5.61</v>
      </c>
      <c r="O2120" t="n">
        <v>6670.02</v>
      </c>
      <c r="P2120" t="n">
        <v>137.15</v>
      </c>
      <c r="Q2120" t="n">
        <v>452.65</v>
      </c>
      <c r="R2120" t="n">
        <v>115.71</v>
      </c>
      <c r="S2120" t="n">
        <v>57.64</v>
      </c>
      <c r="T2120" t="n">
        <v>26704.4</v>
      </c>
      <c r="U2120" t="n">
        <v>0.5</v>
      </c>
      <c r="V2120" t="n">
        <v>0.84</v>
      </c>
      <c r="W2120" t="n">
        <v>6.89</v>
      </c>
      <c r="X2120" t="n">
        <v>1.64</v>
      </c>
      <c r="Y2120" t="n">
        <v>1</v>
      </c>
      <c r="Z2120" t="n">
        <v>10</v>
      </c>
    </row>
    <row r="2121">
      <c r="A2121" t="n">
        <v>4</v>
      </c>
      <c r="B2121" t="n">
        <v>20</v>
      </c>
      <c r="C2121" t="inlineStr">
        <is>
          <t xml:space="preserve">CONCLUIDO	</t>
        </is>
      </c>
      <c r="D2121" t="n">
        <v>3.6423</v>
      </c>
      <c r="E2121" t="n">
        <v>27.46</v>
      </c>
      <c r="F2121" t="n">
        <v>25.11</v>
      </c>
      <c r="G2121" t="n">
        <v>30.74</v>
      </c>
      <c r="H2121" t="n">
        <v>0.66</v>
      </c>
      <c r="I2121" t="n">
        <v>49</v>
      </c>
      <c r="J2121" t="n">
        <v>52.47</v>
      </c>
      <c r="K2121" t="n">
        <v>24.83</v>
      </c>
      <c r="L2121" t="n">
        <v>2</v>
      </c>
      <c r="M2121" t="n">
        <v>47</v>
      </c>
      <c r="N2121" t="n">
        <v>5.64</v>
      </c>
      <c r="O2121" t="n">
        <v>6705.1</v>
      </c>
      <c r="P2121" t="n">
        <v>133.98</v>
      </c>
      <c r="Q2121" t="n">
        <v>452.67</v>
      </c>
      <c r="R2121" t="n">
        <v>107.53</v>
      </c>
      <c r="S2121" t="n">
        <v>57.64</v>
      </c>
      <c r="T2121" t="n">
        <v>22658.4</v>
      </c>
      <c r="U2121" t="n">
        <v>0.54</v>
      </c>
      <c r="V2121" t="n">
        <v>0.84</v>
      </c>
      <c r="W2121" t="n">
        <v>6.87</v>
      </c>
      <c r="X2121" t="n">
        <v>1.38</v>
      </c>
      <c r="Y2121" t="n">
        <v>1</v>
      </c>
      <c r="Z2121" t="n">
        <v>10</v>
      </c>
    </row>
    <row r="2122">
      <c r="A2122" t="n">
        <v>5</v>
      </c>
      <c r="B2122" t="n">
        <v>20</v>
      </c>
      <c r="C2122" t="inlineStr">
        <is>
          <t xml:space="preserve">CONCLUIDO	</t>
        </is>
      </c>
      <c r="D2122" t="n">
        <v>3.6777</v>
      </c>
      <c r="E2122" t="n">
        <v>27.19</v>
      </c>
      <c r="F2122" t="n">
        <v>24.92</v>
      </c>
      <c r="G2122" t="n">
        <v>34.77</v>
      </c>
      <c r="H2122" t="n">
        <v>0.74</v>
      </c>
      <c r="I2122" t="n">
        <v>43</v>
      </c>
      <c r="J2122" t="n">
        <v>52.75</v>
      </c>
      <c r="K2122" t="n">
        <v>24.83</v>
      </c>
      <c r="L2122" t="n">
        <v>2.25</v>
      </c>
      <c r="M2122" t="n">
        <v>41</v>
      </c>
      <c r="N2122" t="n">
        <v>5.68</v>
      </c>
      <c r="O2122" t="n">
        <v>6740.19</v>
      </c>
      <c r="P2122" t="n">
        <v>131.38</v>
      </c>
      <c r="Q2122" t="n">
        <v>452.65</v>
      </c>
      <c r="R2122" t="n">
        <v>101.16</v>
      </c>
      <c r="S2122" t="n">
        <v>57.64</v>
      </c>
      <c r="T2122" t="n">
        <v>19500.94</v>
      </c>
      <c r="U2122" t="n">
        <v>0.57</v>
      </c>
      <c r="V2122" t="n">
        <v>0.85</v>
      </c>
      <c r="W2122" t="n">
        <v>6.86</v>
      </c>
      <c r="X2122" t="n">
        <v>1.19</v>
      </c>
      <c r="Y2122" t="n">
        <v>1</v>
      </c>
      <c r="Z2122" t="n">
        <v>10</v>
      </c>
    </row>
    <row r="2123">
      <c r="A2123" t="n">
        <v>6</v>
      </c>
      <c r="B2123" t="n">
        <v>20</v>
      </c>
      <c r="C2123" t="inlineStr">
        <is>
          <t xml:space="preserve">CONCLUIDO	</t>
        </is>
      </c>
      <c r="D2123" t="n">
        <v>3.7046</v>
      </c>
      <c r="E2123" t="n">
        <v>26.99</v>
      </c>
      <c r="F2123" t="n">
        <v>24.78</v>
      </c>
      <c r="G2123" t="n">
        <v>39.13</v>
      </c>
      <c r="H2123" t="n">
        <v>0.82</v>
      </c>
      <c r="I2123" t="n">
        <v>38</v>
      </c>
      <c r="J2123" t="n">
        <v>53.04</v>
      </c>
      <c r="K2123" t="n">
        <v>24.83</v>
      </c>
      <c r="L2123" t="n">
        <v>2.5</v>
      </c>
      <c r="M2123" t="n">
        <v>36</v>
      </c>
      <c r="N2123" t="n">
        <v>5.71</v>
      </c>
      <c r="O2123" t="n">
        <v>6775.31</v>
      </c>
      <c r="P2123" t="n">
        <v>128.65</v>
      </c>
      <c r="Q2123" t="n">
        <v>452.69</v>
      </c>
      <c r="R2123" t="n">
        <v>96.58</v>
      </c>
      <c r="S2123" t="n">
        <v>57.64</v>
      </c>
      <c r="T2123" t="n">
        <v>17238.97</v>
      </c>
      <c r="U2123" t="n">
        <v>0.6</v>
      </c>
      <c r="V2123" t="n">
        <v>0.86</v>
      </c>
      <c r="W2123" t="n">
        <v>6.86</v>
      </c>
      <c r="X2123" t="n">
        <v>1.05</v>
      </c>
      <c r="Y2123" t="n">
        <v>1</v>
      </c>
      <c r="Z2123" t="n">
        <v>10</v>
      </c>
    </row>
    <row r="2124">
      <c r="A2124" t="n">
        <v>7</v>
      </c>
      <c r="B2124" t="n">
        <v>20</v>
      </c>
      <c r="C2124" t="inlineStr">
        <is>
          <t xml:space="preserve">CONCLUIDO	</t>
        </is>
      </c>
      <c r="D2124" t="n">
        <v>3.7301</v>
      </c>
      <c r="E2124" t="n">
        <v>26.81</v>
      </c>
      <c r="F2124" t="n">
        <v>24.65</v>
      </c>
      <c r="G2124" t="n">
        <v>43.49</v>
      </c>
      <c r="H2124" t="n">
        <v>0.89</v>
      </c>
      <c r="I2124" t="n">
        <v>34</v>
      </c>
      <c r="J2124" t="n">
        <v>53.32</v>
      </c>
      <c r="K2124" t="n">
        <v>24.83</v>
      </c>
      <c r="L2124" t="n">
        <v>2.75</v>
      </c>
      <c r="M2124" t="n">
        <v>32</v>
      </c>
      <c r="N2124" t="n">
        <v>5.75</v>
      </c>
      <c r="O2124" t="n">
        <v>6810.44</v>
      </c>
      <c r="P2124" t="n">
        <v>126.03</v>
      </c>
      <c r="Q2124" t="n">
        <v>452.6</v>
      </c>
      <c r="R2124" t="n">
        <v>92.45</v>
      </c>
      <c r="S2124" t="n">
        <v>57.64</v>
      </c>
      <c r="T2124" t="n">
        <v>15191.36</v>
      </c>
      <c r="U2124" t="n">
        <v>0.62</v>
      </c>
      <c r="V2124" t="n">
        <v>0.86</v>
      </c>
      <c r="W2124" t="n">
        <v>6.84</v>
      </c>
      <c r="X2124" t="n">
        <v>0.92</v>
      </c>
      <c r="Y2124" t="n">
        <v>1</v>
      </c>
      <c r="Z2124" t="n">
        <v>10</v>
      </c>
    </row>
    <row r="2125">
      <c r="A2125" t="n">
        <v>8</v>
      </c>
      <c r="B2125" t="n">
        <v>20</v>
      </c>
      <c r="C2125" t="inlineStr">
        <is>
          <t xml:space="preserve">CONCLUIDO	</t>
        </is>
      </c>
      <c r="D2125" t="n">
        <v>3.742</v>
      </c>
      <c r="E2125" t="n">
        <v>26.72</v>
      </c>
      <c r="F2125" t="n">
        <v>24.6</v>
      </c>
      <c r="G2125" t="n">
        <v>47.61</v>
      </c>
      <c r="H2125" t="n">
        <v>0.97</v>
      </c>
      <c r="I2125" t="n">
        <v>31</v>
      </c>
      <c r="J2125" t="n">
        <v>53.61</v>
      </c>
      <c r="K2125" t="n">
        <v>24.83</v>
      </c>
      <c r="L2125" t="n">
        <v>3</v>
      </c>
      <c r="M2125" t="n">
        <v>29</v>
      </c>
      <c r="N2125" t="n">
        <v>5.78</v>
      </c>
      <c r="O2125" t="n">
        <v>6845.59</v>
      </c>
      <c r="P2125" t="n">
        <v>124.18</v>
      </c>
      <c r="Q2125" t="n">
        <v>452.68</v>
      </c>
      <c r="R2125" t="n">
        <v>90.53</v>
      </c>
      <c r="S2125" t="n">
        <v>57.64</v>
      </c>
      <c r="T2125" t="n">
        <v>14249.06</v>
      </c>
      <c r="U2125" t="n">
        <v>0.64</v>
      </c>
      <c r="V2125" t="n">
        <v>0.86</v>
      </c>
      <c r="W2125" t="n">
        <v>6.85</v>
      </c>
      <c r="X2125" t="n">
        <v>0.87</v>
      </c>
      <c r="Y2125" t="n">
        <v>1</v>
      </c>
      <c r="Z2125" t="n">
        <v>10</v>
      </c>
    </row>
    <row r="2126">
      <c r="A2126" t="n">
        <v>9</v>
      </c>
      <c r="B2126" t="n">
        <v>20</v>
      </c>
      <c r="C2126" t="inlineStr">
        <is>
          <t xml:space="preserve">CONCLUIDO	</t>
        </is>
      </c>
      <c r="D2126" t="n">
        <v>3.7589</v>
      </c>
      <c r="E2126" t="n">
        <v>26.6</v>
      </c>
      <c r="F2126" t="n">
        <v>24.51</v>
      </c>
      <c r="G2126" t="n">
        <v>52.53</v>
      </c>
      <c r="H2126" t="n">
        <v>1.04</v>
      </c>
      <c r="I2126" t="n">
        <v>28</v>
      </c>
      <c r="J2126" t="n">
        <v>53.89</v>
      </c>
      <c r="K2126" t="n">
        <v>24.83</v>
      </c>
      <c r="L2126" t="n">
        <v>3.25</v>
      </c>
      <c r="M2126" t="n">
        <v>26</v>
      </c>
      <c r="N2126" t="n">
        <v>5.82</v>
      </c>
      <c r="O2126" t="n">
        <v>6880.77</v>
      </c>
      <c r="P2126" t="n">
        <v>122.04</v>
      </c>
      <c r="Q2126" t="n">
        <v>452.61</v>
      </c>
      <c r="R2126" t="n">
        <v>87.93000000000001</v>
      </c>
      <c r="S2126" t="n">
        <v>57.64</v>
      </c>
      <c r="T2126" t="n">
        <v>12961.36</v>
      </c>
      <c r="U2126" t="n">
        <v>0.66</v>
      </c>
      <c r="V2126" t="n">
        <v>0.87</v>
      </c>
      <c r="W2126" t="n">
        <v>6.84</v>
      </c>
      <c r="X2126" t="n">
        <v>0.79</v>
      </c>
      <c r="Y2126" t="n">
        <v>1</v>
      </c>
      <c r="Z2126" t="n">
        <v>10</v>
      </c>
    </row>
    <row r="2127">
      <c r="A2127" t="n">
        <v>10</v>
      </c>
      <c r="B2127" t="n">
        <v>20</v>
      </c>
      <c r="C2127" t="inlineStr">
        <is>
          <t xml:space="preserve">CONCLUIDO	</t>
        </is>
      </c>
      <c r="D2127" t="n">
        <v>3.7686</v>
      </c>
      <c r="E2127" t="n">
        <v>26.53</v>
      </c>
      <c r="F2127" t="n">
        <v>24.47</v>
      </c>
      <c r="G2127" t="n">
        <v>56.47</v>
      </c>
      <c r="H2127" t="n">
        <v>1.12</v>
      </c>
      <c r="I2127" t="n">
        <v>26</v>
      </c>
      <c r="J2127" t="n">
        <v>54.18</v>
      </c>
      <c r="K2127" t="n">
        <v>24.83</v>
      </c>
      <c r="L2127" t="n">
        <v>3.5</v>
      </c>
      <c r="M2127" t="n">
        <v>19</v>
      </c>
      <c r="N2127" t="n">
        <v>5.85</v>
      </c>
      <c r="O2127" t="n">
        <v>6915.96</v>
      </c>
      <c r="P2127" t="n">
        <v>119.79</v>
      </c>
      <c r="Q2127" t="n">
        <v>452.62</v>
      </c>
      <c r="R2127" t="n">
        <v>86.34</v>
      </c>
      <c r="S2127" t="n">
        <v>57.64</v>
      </c>
      <c r="T2127" t="n">
        <v>12178.44</v>
      </c>
      <c r="U2127" t="n">
        <v>0.67</v>
      </c>
      <c r="V2127" t="n">
        <v>0.87</v>
      </c>
      <c r="W2127" t="n">
        <v>6.85</v>
      </c>
      <c r="X2127" t="n">
        <v>0.74</v>
      </c>
      <c r="Y2127" t="n">
        <v>1</v>
      </c>
      <c r="Z2127" t="n">
        <v>10</v>
      </c>
    </row>
    <row r="2128">
      <c r="A2128" t="n">
        <v>11</v>
      </c>
      <c r="B2128" t="n">
        <v>20</v>
      </c>
      <c r="C2128" t="inlineStr">
        <is>
          <t xml:space="preserve">CONCLUIDO	</t>
        </is>
      </c>
      <c r="D2128" t="n">
        <v>3.7731</v>
      </c>
      <c r="E2128" t="n">
        <v>26.5</v>
      </c>
      <c r="F2128" t="n">
        <v>24.45</v>
      </c>
      <c r="G2128" t="n">
        <v>58.68</v>
      </c>
      <c r="H2128" t="n">
        <v>1.19</v>
      </c>
      <c r="I2128" t="n">
        <v>25</v>
      </c>
      <c r="J2128" t="n">
        <v>54.46</v>
      </c>
      <c r="K2128" t="n">
        <v>24.83</v>
      </c>
      <c r="L2128" t="n">
        <v>3.75</v>
      </c>
      <c r="M2128" t="n">
        <v>8</v>
      </c>
      <c r="N2128" t="n">
        <v>5.89</v>
      </c>
      <c r="O2128" t="n">
        <v>6951.16</v>
      </c>
      <c r="P2128" t="n">
        <v>118.79</v>
      </c>
      <c r="Q2128" t="n">
        <v>452.8</v>
      </c>
      <c r="R2128" t="n">
        <v>85.31999999999999</v>
      </c>
      <c r="S2128" t="n">
        <v>57.64</v>
      </c>
      <c r="T2128" t="n">
        <v>11673.29</v>
      </c>
      <c r="U2128" t="n">
        <v>0.68</v>
      </c>
      <c r="V2128" t="n">
        <v>0.87</v>
      </c>
      <c r="W2128" t="n">
        <v>6.86</v>
      </c>
      <c r="X2128" t="n">
        <v>0.72</v>
      </c>
      <c r="Y2128" t="n">
        <v>1</v>
      </c>
      <c r="Z2128" t="n">
        <v>10</v>
      </c>
    </row>
    <row r="2129">
      <c r="A2129" t="n">
        <v>12</v>
      </c>
      <c r="B2129" t="n">
        <v>20</v>
      </c>
      <c r="C2129" t="inlineStr">
        <is>
          <t xml:space="preserve">CONCLUIDO	</t>
        </is>
      </c>
      <c r="D2129" t="n">
        <v>3.7805</v>
      </c>
      <c r="E2129" t="n">
        <v>26.45</v>
      </c>
      <c r="F2129" t="n">
        <v>24.41</v>
      </c>
      <c r="G2129" t="n">
        <v>61.03</v>
      </c>
      <c r="H2129" t="n">
        <v>1.27</v>
      </c>
      <c r="I2129" t="n">
        <v>24</v>
      </c>
      <c r="J2129" t="n">
        <v>54.75</v>
      </c>
      <c r="K2129" t="n">
        <v>24.83</v>
      </c>
      <c r="L2129" t="n">
        <v>4</v>
      </c>
      <c r="M2129" t="n">
        <v>3</v>
      </c>
      <c r="N2129" t="n">
        <v>5.92</v>
      </c>
      <c r="O2129" t="n">
        <v>6986.39</v>
      </c>
      <c r="P2129" t="n">
        <v>118.51</v>
      </c>
      <c r="Q2129" t="n">
        <v>452.85</v>
      </c>
      <c r="R2129" t="n">
        <v>83.92</v>
      </c>
      <c r="S2129" t="n">
        <v>57.64</v>
      </c>
      <c r="T2129" t="n">
        <v>10975.86</v>
      </c>
      <c r="U2129" t="n">
        <v>0.6899999999999999</v>
      </c>
      <c r="V2129" t="n">
        <v>0.87</v>
      </c>
      <c r="W2129" t="n">
        <v>6.85</v>
      </c>
      <c r="X2129" t="n">
        <v>0.68</v>
      </c>
      <c r="Y2129" t="n">
        <v>1</v>
      </c>
      <c r="Z2129" t="n">
        <v>10</v>
      </c>
    </row>
    <row r="2130">
      <c r="A2130" t="n">
        <v>13</v>
      </c>
      <c r="B2130" t="n">
        <v>20</v>
      </c>
      <c r="C2130" t="inlineStr">
        <is>
          <t xml:space="preserve">CONCLUIDO	</t>
        </is>
      </c>
      <c r="D2130" t="n">
        <v>3.7806</v>
      </c>
      <c r="E2130" t="n">
        <v>26.45</v>
      </c>
      <c r="F2130" t="n">
        <v>24.41</v>
      </c>
      <c r="G2130" t="n">
        <v>61.02</v>
      </c>
      <c r="H2130" t="n">
        <v>1.34</v>
      </c>
      <c r="I2130" t="n">
        <v>24</v>
      </c>
      <c r="J2130" t="n">
        <v>55.04</v>
      </c>
      <c r="K2130" t="n">
        <v>24.83</v>
      </c>
      <c r="L2130" t="n">
        <v>4.25</v>
      </c>
      <c r="M2130" t="n">
        <v>0</v>
      </c>
      <c r="N2130" t="n">
        <v>5.96</v>
      </c>
      <c r="O2130" t="n">
        <v>7021.64</v>
      </c>
      <c r="P2130" t="n">
        <v>119.09</v>
      </c>
      <c r="Q2130" t="n">
        <v>452.76</v>
      </c>
      <c r="R2130" t="n">
        <v>83.73</v>
      </c>
      <c r="S2130" t="n">
        <v>57.64</v>
      </c>
      <c r="T2130" t="n">
        <v>10884.09</v>
      </c>
      <c r="U2130" t="n">
        <v>0.6899999999999999</v>
      </c>
      <c r="V2130" t="n">
        <v>0.87</v>
      </c>
      <c r="W2130" t="n">
        <v>6.86</v>
      </c>
      <c r="X2130" t="n">
        <v>0.68</v>
      </c>
      <c r="Y2130" t="n">
        <v>1</v>
      </c>
      <c r="Z2130" t="n">
        <v>10</v>
      </c>
    </row>
    <row r="2131">
      <c r="A2131" t="n">
        <v>0</v>
      </c>
      <c r="B2131" t="n">
        <v>120</v>
      </c>
      <c r="C2131" t="inlineStr">
        <is>
          <t xml:space="preserve">CONCLUIDO	</t>
        </is>
      </c>
      <c r="D2131" t="n">
        <v>1.7299</v>
      </c>
      <c r="E2131" t="n">
        <v>57.81</v>
      </c>
      <c r="F2131" t="n">
        <v>36.24</v>
      </c>
      <c r="G2131" t="n">
        <v>5.25</v>
      </c>
      <c r="H2131" t="n">
        <v>0.08</v>
      </c>
      <c r="I2131" t="n">
        <v>414</v>
      </c>
      <c r="J2131" t="n">
        <v>232.68</v>
      </c>
      <c r="K2131" t="n">
        <v>57.72</v>
      </c>
      <c r="L2131" t="n">
        <v>1</v>
      </c>
      <c r="M2131" t="n">
        <v>412</v>
      </c>
      <c r="N2131" t="n">
        <v>53.95</v>
      </c>
      <c r="O2131" t="n">
        <v>28931.02</v>
      </c>
      <c r="P2131" t="n">
        <v>570.9400000000001</v>
      </c>
      <c r="Q2131" t="n">
        <v>453.7</v>
      </c>
      <c r="R2131" t="n">
        <v>471.11</v>
      </c>
      <c r="S2131" t="n">
        <v>57.64</v>
      </c>
      <c r="T2131" t="n">
        <v>202624.53</v>
      </c>
      <c r="U2131" t="n">
        <v>0.12</v>
      </c>
      <c r="V2131" t="n">
        <v>0.59</v>
      </c>
      <c r="W2131" t="n">
        <v>7.47</v>
      </c>
      <c r="X2131" t="n">
        <v>12.48</v>
      </c>
      <c r="Y2131" t="n">
        <v>1</v>
      </c>
      <c r="Z2131" t="n">
        <v>10</v>
      </c>
    </row>
    <row r="2132">
      <c r="A2132" t="n">
        <v>1</v>
      </c>
      <c r="B2132" t="n">
        <v>120</v>
      </c>
      <c r="C2132" t="inlineStr">
        <is>
          <t xml:space="preserve">CONCLUIDO	</t>
        </is>
      </c>
      <c r="D2132" t="n">
        <v>2.0455</v>
      </c>
      <c r="E2132" t="n">
        <v>48.89</v>
      </c>
      <c r="F2132" t="n">
        <v>32.6</v>
      </c>
      <c r="G2132" t="n">
        <v>6.56</v>
      </c>
      <c r="H2132" t="n">
        <v>0.1</v>
      </c>
      <c r="I2132" t="n">
        <v>298</v>
      </c>
      <c r="J2132" t="n">
        <v>233.1</v>
      </c>
      <c r="K2132" t="n">
        <v>57.72</v>
      </c>
      <c r="L2132" t="n">
        <v>1.25</v>
      </c>
      <c r="M2132" t="n">
        <v>296</v>
      </c>
      <c r="N2132" t="n">
        <v>54.13</v>
      </c>
      <c r="O2132" t="n">
        <v>28983.75</v>
      </c>
      <c r="P2132" t="n">
        <v>513.8</v>
      </c>
      <c r="Q2132" t="n">
        <v>453.52</v>
      </c>
      <c r="R2132" t="n">
        <v>351.65</v>
      </c>
      <c r="S2132" t="n">
        <v>57.64</v>
      </c>
      <c r="T2132" t="n">
        <v>143471.5</v>
      </c>
      <c r="U2132" t="n">
        <v>0.16</v>
      </c>
      <c r="V2132" t="n">
        <v>0.65</v>
      </c>
      <c r="W2132" t="n">
        <v>7.29</v>
      </c>
      <c r="X2132" t="n">
        <v>8.859999999999999</v>
      </c>
      <c r="Y2132" t="n">
        <v>1</v>
      </c>
      <c r="Z2132" t="n">
        <v>10</v>
      </c>
    </row>
    <row r="2133">
      <c r="A2133" t="n">
        <v>2</v>
      </c>
      <c r="B2133" t="n">
        <v>120</v>
      </c>
      <c r="C2133" t="inlineStr">
        <is>
          <t xml:space="preserve">CONCLUIDO	</t>
        </is>
      </c>
      <c r="D2133" t="n">
        <v>2.2753</v>
      </c>
      <c r="E2133" t="n">
        <v>43.95</v>
      </c>
      <c r="F2133" t="n">
        <v>30.63</v>
      </c>
      <c r="G2133" t="n">
        <v>7.89</v>
      </c>
      <c r="H2133" t="n">
        <v>0.11</v>
      </c>
      <c r="I2133" t="n">
        <v>233</v>
      </c>
      <c r="J2133" t="n">
        <v>233.53</v>
      </c>
      <c r="K2133" t="n">
        <v>57.72</v>
      </c>
      <c r="L2133" t="n">
        <v>1.5</v>
      </c>
      <c r="M2133" t="n">
        <v>231</v>
      </c>
      <c r="N2133" t="n">
        <v>54.31</v>
      </c>
      <c r="O2133" t="n">
        <v>29036.54</v>
      </c>
      <c r="P2133" t="n">
        <v>482.68</v>
      </c>
      <c r="Q2133" t="n">
        <v>453.16</v>
      </c>
      <c r="R2133" t="n">
        <v>286.1</v>
      </c>
      <c r="S2133" t="n">
        <v>57.64</v>
      </c>
      <c r="T2133" t="n">
        <v>111024.13</v>
      </c>
      <c r="U2133" t="n">
        <v>0.2</v>
      </c>
      <c r="V2133" t="n">
        <v>0.6899999999999999</v>
      </c>
      <c r="W2133" t="n">
        <v>7.21</v>
      </c>
      <c r="X2133" t="n">
        <v>6.88</v>
      </c>
      <c r="Y2133" t="n">
        <v>1</v>
      </c>
      <c r="Z2133" t="n">
        <v>10</v>
      </c>
    </row>
    <row r="2134">
      <c r="A2134" t="n">
        <v>3</v>
      </c>
      <c r="B2134" t="n">
        <v>120</v>
      </c>
      <c r="C2134" t="inlineStr">
        <is>
          <t xml:space="preserve">CONCLUIDO	</t>
        </is>
      </c>
      <c r="D2134" t="n">
        <v>2.4548</v>
      </c>
      <c r="E2134" t="n">
        <v>40.74</v>
      </c>
      <c r="F2134" t="n">
        <v>29.33</v>
      </c>
      <c r="G2134" t="n">
        <v>9.210000000000001</v>
      </c>
      <c r="H2134" t="n">
        <v>0.13</v>
      </c>
      <c r="I2134" t="n">
        <v>191</v>
      </c>
      <c r="J2134" t="n">
        <v>233.96</v>
      </c>
      <c r="K2134" t="n">
        <v>57.72</v>
      </c>
      <c r="L2134" t="n">
        <v>1.75</v>
      </c>
      <c r="M2134" t="n">
        <v>189</v>
      </c>
      <c r="N2134" t="n">
        <v>54.49</v>
      </c>
      <c r="O2134" t="n">
        <v>29089.39</v>
      </c>
      <c r="P2134" t="n">
        <v>462.12</v>
      </c>
      <c r="Q2134" t="n">
        <v>452.99</v>
      </c>
      <c r="R2134" t="n">
        <v>244.74</v>
      </c>
      <c r="S2134" t="n">
        <v>57.64</v>
      </c>
      <c r="T2134" t="n">
        <v>90550.59</v>
      </c>
      <c r="U2134" t="n">
        <v>0.24</v>
      </c>
      <c r="V2134" t="n">
        <v>0.72</v>
      </c>
      <c r="W2134" t="n">
        <v>7.11</v>
      </c>
      <c r="X2134" t="n">
        <v>5.59</v>
      </c>
      <c r="Y2134" t="n">
        <v>1</v>
      </c>
      <c r="Z2134" t="n">
        <v>10</v>
      </c>
    </row>
    <row r="2135">
      <c r="A2135" t="n">
        <v>4</v>
      </c>
      <c r="B2135" t="n">
        <v>120</v>
      </c>
      <c r="C2135" t="inlineStr">
        <is>
          <t xml:space="preserve">CONCLUIDO	</t>
        </is>
      </c>
      <c r="D2135" t="n">
        <v>2.5955</v>
      </c>
      <c r="E2135" t="n">
        <v>38.53</v>
      </c>
      <c r="F2135" t="n">
        <v>28.44</v>
      </c>
      <c r="G2135" t="n">
        <v>10.53</v>
      </c>
      <c r="H2135" t="n">
        <v>0.15</v>
      </c>
      <c r="I2135" t="n">
        <v>162</v>
      </c>
      <c r="J2135" t="n">
        <v>234.39</v>
      </c>
      <c r="K2135" t="n">
        <v>57.72</v>
      </c>
      <c r="L2135" t="n">
        <v>2</v>
      </c>
      <c r="M2135" t="n">
        <v>160</v>
      </c>
      <c r="N2135" t="n">
        <v>54.67</v>
      </c>
      <c r="O2135" t="n">
        <v>29142.31</v>
      </c>
      <c r="P2135" t="n">
        <v>448.04</v>
      </c>
      <c r="Q2135" t="n">
        <v>452.99</v>
      </c>
      <c r="R2135" t="n">
        <v>215.27</v>
      </c>
      <c r="S2135" t="n">
        <v>57.64</v>
      </c>
      <c r="T2135" t="n">
        <v>75963.82000000001</v>
      </c>
      <c r="U2135" t="n">
        <v>0.27</v>
      </c>
      <c r="V2135" t="n">
        <v>0.75</v>
      </c>
      <c r="W2135" t="n">
        <v>7.07</v>
      </c>
      <c r="X2135" t="n">
        <v>4.7</v>
      </c>
      <c r="Y2135" t="n">
        <v>1</v>
      </c>
      <c r="Z2135" t="n">
        <v>10</v>
      </c>
    </row>
    <row r="2136">
      <c r="A2136" t="n">
        <v>5</v>
      </c>
      <c r="B2136" t="n">
        <v>120</v>
      </c>
      <c r="C2136" t="inlineStr">
        <is>
          <t xml:space="preserve">CONCLUIDO	</t>
        </is>
      </c>
      <c r="D2136" t="n">
        <v>2.7069</v>
      </c>
      <c r="E2136" t="n">
        <v>36.94</v>
      </c>
      <c r="F2136" t="n">
        <v>27.81</v>
      </c>
      <c r="G2136" t="n">
        <v>11.83</v>
      </c>
      <c r="H2136" t="n">
        <v>0.17</v>
      </c>
      <c r="I2136" t="n">
        <v>141</v>
      </c>
      <c r="J2136" t="n">
        <v>234.82</v>
      </c>
      <c r="K2136" t="n">
        <v>57.72</v>
      </c>
      <c r="L2136" t="n">
        <v>2.25</v>
      </c>
      <c r="M2136" t="n">
        <v>139</v>
      </c>
      <c r="N2136" t="n">
        <v>54.85</v>
      </c>
      <c r="O2136" t="n">
        <v>29195.29</v>
      </c>
      <c r="P2136" t="n">
        <v>438.03</v>
      </c>
      <c r="Q2136" t="n">
        <v>452.94</v>
      </c>
      <c r="R2136" t="n">
        <v>195.84</v>
      </c>
      <c r="S2136" t="n">
        <v>57.64</v>
      </c>
      <c r="T2136" t="n">
        <v>66354.77</v>
      </c>
      <c r="U2136" t="n">
        <v>0.29</v>
      </c>
      <c r="V2136" t="n">
        <v>0.76</v>
      </c>
      <c r="W2136" t="n">
        <v>7.01</v>
      </c>
      <c r="X2136" t="n">
        <v>4.08</v>
      </c>
      <c r="Y2136" t="n">
        <v>1</v>
      </c>
      <c r="Z2136" t="n">
        <v>10</v>
      </c>
    </row>
    <row r="2137">
      <c r="A2137" t="n">
        <v>6</v>
      </c>
      <c r="B2137" t="n">
        <v>120</v>
      </c>
      <c r="C2137" t="inlineStr">
        <is>
          <t xml:space="preserve">CONCLUIDO	</t>
        </is>
      </c>
      <c r="D2137" t="n">
        <v>2.7977</v>
      </c>
      <c r="E2137" t="n">
        <v>35.74</v>
      </c>
      <c r="F2137" t="n">
        <v>27.34</v>
      </c>
      <c r="G2137" t="n">
        <v>13.12</v>
      </c>
      <c r="H2137" t="n">
        <v>0.19</v>
      </c>
      <c r="I2137" t="n">
        <v>125</v>
      </c>
      <c r="J2137" t="n">
        <v>235.25</v>
      </c>
      <c r="K2137" t="n">
        <v>57.72</v>
      </c>
      <c r="L2137" t="n">
        <v>2.5</v>
      </c>
      <c r="M2137" t="n">
        <v>123</v>
      </c>
      <c r="N2137" t="n">
        <v>55.03</v>
      </c>
      <c r="O2137" t="n">
        <v>29248.33</v>
      </c>
      <c r="P2137" t="n">
        <v>430.56</v>
      </c>
      <c r="Q2137" t="n">
        <v>452.8</v>
      </c>
      <c r="R2137" t="n">
        <v>180.06</v>
      </c>
      <c r="S2137" t="n">
        <v>57.64</v>
      </c>
      <c r="T2137" t="n">
        <v>58543.64</v>
      </c>
      <c r="U2137" t="n">
        <v>0.32</v>
      </c>
      <c r="V2137" t="n">
        <v>0.78</v>
      </c>
      <c r="W2137" t="n">
        <v>7</v>
      </c>
      <c r="X2137" t="n">
        <v>3.61</v>
      </c>
      <c r="Y2137" t="n">
        <v>1</v>
      </c>
      <c r="Z2137" t="n">
        <v>10</v>
      </c>
    </row>
    <row r="2138">
      <c r="A2138" t="n">
        <v>7</v>
      </c>
      <c r="B2138" t="n">
        <v>120</v>
      </c>
      <c r="C2138" t="inlineStr">
        <is>
          <t xml:space="preserve">CONCLUIDO	</t>
        </is>
      </c>
      <c r="D2138" t="n">
        <v>2.8777</v>
      </c>
      <c r="E2138" t="n">
        <v>34.75</v>
      </c>
      <c r="F2138" t="n">
        <v>26.94</v>
      </c>
      <c r="G2138" t="n">
        <v>14.43</v>
      </c>
      <c r="H2138" t="n">
        <v>0.21</v>
      </c>
      <c r="I2138" t="n">
        <v>112</v>
      </c>
      <c r="J2138" t="n">
        <v>235.68</v>
      </c>
      <c r="K2138" t="n">
        <v>57.72</v>
      </c>
      <c r="L2138" t="n">
        <v>2.75</v>
      </c>
      <c r="M2138" t="n">
        <v>110</v>
      </c>
      <c r="N2138" t="n">
        <v>55.21</v>
      </c>
      <c r="O2138" t="n">
        <v>29301.44</v>
      </c>
      <c r="P2138" t="n">
        <v>424.08</v>
      </c>
      <c r="Q2138" t="n">
        <v>452.89</v>
      </c>
      <c r="R2138" t="n">
        <v>167.08</v>
      </c>
      <c r="S2138" t="n">
        <v>57.64</v>
      </c>
      <c r="T2138" t="n">
        <v>52119.75</v>
      </c>
      <c r="U2138" t="n">
        <v>0.34</v>
      </c>
      <c r="V2138" t="n">
        <v>0.79</v>
      </c>
      <c r="W2138" t="n">
        <v>6.97</v>
      </c>
      <c r="X2138" t="n">
        <v>3.21</v>
      </c>
      <c r="Y2138" t="n">
        <v>1</v>
      </c>
      <c r="Z2138" t="n">
        <v>10</v>
      </c>
    </row>
    <row r="2139">
      <c r="A2139" t="n">
        <v>8</v>
      </c>
      <c r="B2139" t="n">
        <v>120</v>
      </c>
      <c r="C2139" t="inlineStr">
        <is>
          <t xml:space="preserve">CONCLUIDO	</t>
        </is>
      </c>
      <c r="D2139" t="n">
        <v>2.939</v>
      </c>
      <c r="E2139" t="n">
        <v>34.02</v>
      </c>
      <c r="F2139" t="n">
        <v>26.67</v>
      </c>
      <c r="G2139" t="n">
        <v>15.69</v>
      </c>
      <c r="H2139" t="n">
        <v>0.23</v>
      </c>
      <c r="I2139" t="n">
        <v>102</v>
      </c>
      <c r="J2139" t="n">
        <v>236.11</v>
      </c>
      <c r="K2139" t="n">
        <v>57.72</v>
      </c>
      <c r="L2139" t="n">
        <v>3</v>
      </c>
      <c r="M2139" t="n">
        <v>100</v>
      </c>
      <c r="N2139" t="n">
        <v>55.39</v>
      </c>
      <c r="O2139" t="n">
        <v>29354.61</v>
      </c>
      <c r="P2139" t="n">
        <v>419.76</v>
      </c>
      <c r="Q2139" t="n">
        <v>452.92</v>
      </c>
      <c r="R2139" t="n">
        <v>157.9</v>
      </c>
      <c r="S2139" t="n">
        <v>57.64</v>
      </c>
      <c r="T2139" t="n">
        <v>47576.48</v>
      </c>
      <c r="U2139" t="n">
        <v>0.37</v>
      </c>
      <c r="V2139" t="n">
        <v>0.8</v>
      </c>
      <c r="W2139" t="n">
        <v>6.97</v>
      </c>
      <c r="X2139" t="n">
        <v>2.94</v>
      </c>
      <c r="Y2139" t="n">
        <v>1</v>
      </c>
      <c r="Z2139" t="n">
        <v>10</v>
      </c>
    </row>
    <row r="2140">
      <c r="A2140" t="n">
        <v>9</v>
      </c>
      <c r="B2140" t="n">
        <v>120</v>
      </c>
      <c r="C2140" t="inlineStr">
        <is>
          <t xml:space="preserve">CONCLUIDO	</t>
        </is>
      </c>
      <c r="D2140" t="n">
        <v>2.9969</v>
      </c>
      <c r="E2140" t="n">
        <v>33.37</v>
      </c>
      <c r="F2140" t="n">
        <v>26.42</v>
      </c>
      <c r="G2140" t="n">
        <v>17.05</v>
      </c>
      <c r="H2140" t="n">
        <v>0.24</v>
      </c>
      <c r="I2140" t="n">
        <v>93</v>
      </c>
      <c r="J2140" t="n">
        <v>236.54</v>
      </c>
      <c r="K2140" t="n">
        <v>57.72</v>
      </c>
      <c r="L2140" t="n">
        <v>3.25</v>
      </c>
      <c r="M2140" t="n">
        <v>91</v>
      </c>
      <c r="N2140" t="n">
        <v>55.57</v>
      </c>
      <c r="O2140" t="n">
        <v>29407.85</v>
      </c>
      <c r="P2140" t="n">
        <v>415.73</v>
      </c>
      <c r="Q2140" t="n">
        <v>452.92</v>
      </c>
      <c r="R2140" t="n">
        <v>149.73</v>
      </c>
      <c r="S2140" t="n">
        <v>57.64</v>
      </c>
      <c r="T2140" t="n">
        <v>43538.45</v>
      </c>
      <c r="U2140" t="n">
        <v>0.38</v>
      </c>
      <c r="V2140" t="n">
        <v>0.8</v>
      </c>
      <c r="W2140" t="n">
        <v>6.96</v>
      </c>
      <c r="X2140" t="n">
        <v>2.69</v>
      </c>
      <c r="Y2140" t="n">
        <v>1</v>
      </c>
      <c r="Z2140" t="n">
        <v>10</v>
      </c>
    </row>
    <row r="2141">
      <c r="A2141" t="n">
        <v>10</v>
      </c>
      <c r="B2141" t="n">
        <v>120</v>
      </c>
      <c r="C2141" t="inlineStr">
        <is>
          <t xml:space="preserve">CONCLUIDO	</t>
        </is>
      </c>
      <c r="D2141" t="n">
        <v>3.0487</v>
      </c>
      <c r="E2141" t="n">
        <v>32.8</v>
      </c>
      <c r="F2141" t="n">
        <v>26.17</v>
      </c>
      <c r="G2141" t="n">
        <v>18.26</v>
      </c>
      <c r="H2141" t="n">
        <v>0.26</v>
      </c>
      <c r="I2141" t="n">
        <v>86</v>
      </c>
      <c r="J2141" t="n">
        <v>236.98</v>
      </c>
      <c r="K2141" t="n">
        <v>57.72</v>
      </c>
      <c r="L2141" t="n">
        <v>3.5</v>
      </c>
      <c r="M2141" t="n">
        <v>84</v>
      </c>
      <c r="N2141" t="n">
        <v>55.75</v>
      </c>
      <c r="O2141" t="n">
        <v>29461.15</v>
      </c>
      <c r="P2141" t="n">
        <v>411.63</v>
      </c>
      <c r="Q2141" t="n">
        <v>452.71</v>
      </c>
      <c r="R2141" t="n">
        <v>142.07</v>
      </c>
      <c r="S2141" t="n">
        <v>57.64</v>
      </c>
      <c r="T2141" t="n">
        <v>39745.34</v>
      </c>
      <c r="U2141" t="n">
        <v>0.41</v>
      </c>
      <c r="V2141" t="n">
        <v>0.8100000000000001</v>
      </c>
      <c r="W2141" t="n">
        <v>6.93</v>
      </c>
      <c r="X2141" t="n">
        <v>2.44</v>
      </c>
      <c r="Y2141" t="n">
        <v>1</v>
      </c>
      <c r="Z2141" t="n">
        <v>10</v>
      </c>
    </row>
    <row r="2142">
      <c r="A2142" t="n">
        <v>11</v>
      </c>
      <c r="B2142" t="n">
        <v>120</v>
      </c>
      <c r="C2142" t="inlineStr">
        <is>
          <t xml:space="preserve">CONCLUIDO	</t>
        </is>
      </c>
      <c r="D2142" t="n">
        <v>3.0898</v>
      </c>
      <c r="E2142" t="n">
        <v>32.36</v>
      </c>
      <c r="F2142" t="n">
        <v>26.01</v>
      </c>
      <c r="G2142" t="n">
        <v>19.51</v>
      </c>
      <c r="H2142" t="n">
        <v>0.28</v>
      </c>
      <c r="I2142" t="n">
        <v>80</v>
      </c>
      <c r="J2142" t="n">
        <v>237.41</v>
      </c>
      <c r="K2142" t="n">
        <v>57.72</v>
      </c>
      <c r="L2142" t="n">
        <v>3.75</v>
      </c>
      <c r="M2142" t="n">
        <v>78</v>
      </c>
      <c r="N2142" t="n">
        <v>55.93</v>
      </c>
      <c r="O2142" t="n">
        <v>29514.51</v>
      </c>
      <c r="P2142" t="n">
        <v>409.04</v>
      </c>
      <c r="Q2142" t="n">
        <v>452.74</v>
      </c>
      <c r="R2142" t="n">
        <v>136.65</v>
      </c>
      <c r="S2142" t="n">
        <v>57.64</v>
      </c>
      <c r="T2142" t="n">
        <v>37064.04</v>
      </c>
      <c r="U2142" t="n">
        <v>0.42</v>
      </c>
      <c r="V2142" t="n">
        <v>0.82</v>
      </c>
      <c r="W2142" t="n">
        <v>6.93</v>
      </c>
      <c r="X2142" t="n">
        <v>2.28</v>
      </c>
      <c r="Y2142" t="n">
        <v>1</v>
      </c>
      <c r="Z2142" t="n">
        <v>10</v>
      </c>
    </row>
    <row r="2143">
      <c r="A2143" t="n">
        <v>12</v>
      </c>
      <c r="B2143" t="n">
        <v>120</v>
      </c>
      <c r="C2143" t="inlineStr">
        <is>
          <t xml:space="preserve">CONCLUIDO	</t>
        </is>
      </c>
      <c r="D2143" t="n">
        <v>3.133</v>
      </c>
      <c r="E2143" t="n">
        <v>31.92</v>
      </c>
      <c r="F2143" t="n">
        <v>25.84</v>
      </c>
      <c r="G2143" t="n">
        <v>20.95</v>
      </c>
      <c r="H2143" t="n">
        <v>0.3</v>
      </c>
      <c r="I2143" t="n">
        <v>74</v>
      </c>
      <c r="J2143" t="n">
        <v>237.84</v>
      </c>
      <c r="K2143" t="n">
        <v>57.72</v>
      </c>
      <c r="L2143" t="n">
        <v>4</v>
      </c>
      <c r="M2143" t="n">
        <v>72</v>
      </c>
      <c r="N2143" t="n">
        <v>56.12</v>
      </c>
      <c r="O2143" t="n">
        <v>29567.95</v>
      </c>
      <c r="P2143" t="n">
        <v>406.17</v>
      </c>
      <c r="Q2143" t="n">
        <v>452.73</v>
      </c>
      <c r="R2143" t="n">
        <v>131.07</v>
      </c>
      <c r="S2143" t="n">
        <v>57.64</v>
      </c>
      <c r="T2143" t="n">
        <v>34302.4</v>
      </c>
      <c r="U2143" t="n">
        <v>0.44</v>
      </c>
      <c r="V2143" t="n">
        <v>0.82</v>
      </c>
      <c r="W2143" t="n">
        <v>6.92</v>
      </c>
      <c r="X2143" t="n">
        <v>2.11</v>
      </c>
      <c r="Y2143" t="n">
        <v>1</v>
      </c>
      <c r="Z2143" t="n">
        <v>10</v>
      </c>
    </row>
    <row r="2144">
      <c r="A2144" t="n">
        <v>13</v>
      </c>
      <c r="B2144" t="n">
        <v>120</v>
      </c>
      <c r="C2144" t="inlineStr">
        <is>
          <t xml:space="preserve">CONCLUIDO	</t>
        </is>
      </c>
      <c r="D2144" t="n">
        <v>3.1618</v>
      </c>
      <c r="E2144" t="n">
        <v>31.63</v>
      </c>
      <c r="F2144" t="n">
        <v>25.73</v>
      </c>
      <c r="G2144" t="n">
        <v>22.05</v>
      </c>
      <c r="H2144" t="n">
        <v>0.32</v>
      </c>
      <c r="I2144" t="n">
        <v>70</v>
      </c>
      <c r="J2144" t="n">
        <v>238.28</v>
      </c>
      <c r="K2144" t="n">
        <v>57.72</v>
      </c>
      <c r="L2144" t="n">
        <v>4.25</v>
      </c>
      <c r="M2144" t="n">
        <v>68</v>
      </c>
      <c r="N2144" t="n">
        <v>56.3</v>
      </c>
      <c r="O2144" t="n">
        <v>29621.44</v>
      </c>
      <c r="P2144" t="n">
        <v>404.38</v>
      </c>
      <c r="Q2144" t="n">
        <v>452.75</v>
      </c>
      <c r="R2144" t="n">
        <v>127.54</v>
      </c>
      <c r="S2144" t="n">
        <v>57.64</v>
      </c>
      <c r="T2144" t="n">
        <v>32559.29</v>
      </c>
      <c r="U2144" t="n">
        <v>0.45</v>
      </c>
      <c r="V2144" t="n">
        <v>0.82</v>
      </c>
      <c r="W2144" t="n">
        <v>6.91</v>
      </c>
      <c r="X2144" t="n">
        <v>2</v>
      </c>
      <c r="Y2144" t="n">
        <v>1</v>
      </c>
      <c r="Z2144" t="n">
        <v>10</v>
      </c>
    </row>
    <row r="2145">
      <c r="A2145" t="n">
        <v>14</v>
      </c>
      <c r="B2145" t="n">
        <v>120</v>
      </c>
      <c r="C2145" t="inlineStr">
        <is>
          <t xml:space="preserve">CONCLUIDO	</t>
        </is>
      </c>
      <c r="D2145" t="n">
        <v>3.2013</v>
      </c>
      <c r="E2145" t="n">
        <v>31.24</v>
      </c>
      <c r="F2145" t="n">
        <v>25.57</v>
      </c>
      <c r="G2145" t="n">
        <v>23.6</v>
      </c>
      <c r="H2145" t="n">
        <v>0.34</v>
      </c>
      <c r="I2145" t="n">
        <v>65</v>
      </c>
      <c r="J2145" t="n">
        <v>238.71</v>
      </c>
      <c r="K2145" t="n">
        <v>57.72</v>
      </c>
      <c r="L2145" t="n">
        <v>4.5</v>
      </c>
      <c r="M2145" t="n">
        <v>63</v>
      </c>
      <c r="N2145" t="n">
        <v>56.49</v>
      </c>
      <c r="O2145" t="n">
        <v>29675.01</v>
      </c>
      <c r="P2145" t="n">
        <v>401.62</v>
      </c>
      <c r="Q2145" t="n">
        <v>452.78</v>
      </c>
      <c r="R2145" t="n">
        <v>122.23</v>
      </c>
      <c r="S2145" t="n">
        <v>57.64</v>
      </c>
      <c r="T2145" t="n">
        <v>29927.29</v>
      </c>
      <c r="U2145" t="n">
        <v>0.47</v>
      </c>
      <c r="V2145" t="n">
        <v>0.83</v>
      </c>
      <c r="W2145" t="n">
        <v>6.9</v>
      </c>
      <c r="X2145" t="n">
        <v>1.84</v>
      </c>
      <c r="Y2145" t="n">
        <v>1</v>
      </c>
      <c r="Z2145" t="n">
        <v>10</v>
      </c>
    </row>
    <row r="2146">
      <c r="A2146" t="n">
        <v>15</v>
      </c>
      <c r="B2146" t="n">
        <v>120</v>
      </c>
      <c r="C2146" t="inlineStr">
        <is>
          <t xml:space="preserve">CONCLUIDO	</t>
        </is>
      </c>
      <c r="D2146" t="n">
        <v>3.2253</v>
      </c>
      <c r="E2146" t="n">
        <v>31</v>
      </c>
      <c r="F2146" t="n">
        <v>25.47</v>
      </c>
      <c r="G2146" t="n">
        <v>24.65</v>
      </c>
      <c r="H2146" t="n">
        <v>0.35</v>
      </c>
      <c r="I2146" t="n">
        <v>62</v>
      </c>
      <c r="J2146" t="n">
        <v>239.14</v>
      </c>
      <c r="K2146" t="n">
        <v>57.72</v>
      </c>
      <c r="L2146" t="n">
        <v>4.75</v>
      </c>
      <c r="M2146" t="n">
        <v>60</v>
      </c>
      <c r="N2146" t="n">
        <v>56.67</v>
      </c>
      <c r="O2146" t="n">
        <v>29728.63</v>
      </c>
      <c r="P2146" t="n">
        <v>399.93</v>
      </c>
      <c r="Q2146" t="n">
        <v>452.71</v>
      </c>
      <c r="R2146" t="n">
        <v>118.91</v>
      </c>
      <c r="S2146" t="n">
        <v>57.64</v>
      </c>
      <c r="T2146" t="n">
        <v>28282.57</v>
      </c>
      <c r="U2146" t="n">
        <v>0.48</v>
      </c>
      <c r="V2146" t="n">
        <v>0.83</v>
      </c>
      <c r="W2146" t="n">
        <v>6.9</v>
      </c>
      <c r="X2146" t="n">
        <v>1.74</v>
      </c>
      <c r="Y2146" t="n">
        <v>1</v>
      </c>
      <c r="Z2146" t="n">
        <v>10</v>
      </c>
    </row>
    <row r="2147">
      <c r="A2147" t="n">
        <v>16</v>
      </c>
      <c r="B2147" t="n">
        <v>120</v>
      </c>
      <c r="C2147" t="inlineStr">
        <is>
          <t xml:space="preserve">CONCLUIDO	</t>
        </is>
      </c>
      <c r="D2147" t="n">
        <v>3.2455</v>
      </c>
      <c r="E2147" t="n">
        <v>30.81</v>
      </c>
      <c r="F2147" t="n">
        <v>25.42</v>
      </c>
      <c r="G2147" t="n">
        <v>25.85</v>
      </c>
      <c r="H2147" t="n">
        <v>0.37</v>
      </c>
      <c r="I2147" t="n">
        <v>59</v>
      </c>
      <c r="J2147" t="n">
        <v>239.58</v>
      </c>
      <c r="K2147" t="n">
        <v>57.72</v>
      </c>
      <c r="L2147" t="n">
        <v>5</v>
      </c>
      <c r="M2147" t="n">
        <v>57</v>
      </c>
      <c r="N2147" t="n">
        <v>56.86</v>
      </c>
      <c r="O2147" t="n">
        <v>29782.33</v>
      </c>
      <c r="P2147" t="n">
        <v>398.98</v>
      </c>
      <c r="Q2147" t="n">
        <v>452.66</v>
      </c>
      <c r="R2147" t="n">
        <v>117.62</v>
      </c>
      <c r="S2147" t="n">
        <v>57.64</v>
      </c>
      <c r="T2147" t="n">
        <v>27654.17</v>
      </c>
      <c r="U2147" t="n">
        <v>0.49</v>
      </c>
      <c r="V2147" t="n">
        <v>0.83</v>
      </c>
      <c r="W2147" t="n">
        <v>6.88</v>
      </c>
      <c r="X2147" t="n">
        <v>1.69</v>
      </c>
      <c r="Y2147" t="n">
        <v>1</v>
      </c>
      <c r="Z2147" t="n">
        <v>10</v>
      </c>
    </row>
    <row r="2148">
      <c r="A2148" t="n">
        <v>17</v>
      </c>
      <c r="B2148" t="n">
        <v>120</v>
      </c>
      <c r="C2148" t="inlineStr">
        <is>
          <t xml:space="preserve">CONCLUIDO	</t>
        </is>
      </c>
      <c r="D2148" t="n">
        <v>3.2713</v>
      </c>
      <c r="E2148" t="n">
        <v>30.57</v>
      </c>
      <c r="F2148" t="n">
        <v>25.31</v>
      </c>
      <c r="G2148" t="n">
        <v>27.12</v>
      </c>
      <c r="H2148" t="n">
        <v>0.39</v>
      </c>
      <c r="I2148" t="n">
        <v>56</v>
      </c>
      <c r="J2148" t="n">
        <v>240.02</v>
      </c>
      <c r="K2148" t="n">
        <v>57.72</v>
      </c>
      <c r="L2148" t="n">
        <v>5.25</v>
      </c>
      <c r="M2148" t="n">
        <v>54</v>
      </c>
      <c r="N2148" t="n">
        <v>57.04</v>
      </c>
      <c r="O2148" t="n">
        <v>29836.09</v>
      </c>
      <c r="P2148" t="n">
        <v>397.21</v>
      </c>
      <c r="Q2148" t="n">
        <v>452.72</v>
      </c>
      <c r="R2148" t="n">
        <v>114.31</v>
      </c>
      <c r="S2148" t="n">
        <v>57.64</v>
      </c>
      <c r="T2148" t="n">
        <v>26013.14</v>
      </c>
      <c r="U2148" t="n">
        <v>0.5</v>
      </c>
      <c r="V2148" t="n">
        <v>0.84</v>
      </c>
      <c r="W2148" t="n">
        <v>6.87</v>
      </c>
      <c r="X2148" t="n">
        <v>1.58</v>
      </c>
      <c r="Y2148" t="n">
        <v>1</v>
      </c>
      <c r="Z2148" t="n">
        <v>10</v>
      </c>
    </row>
    <row r="2149">
      <c r="A2149" t="n">
        <v>18</v>
      </c>
      <c r="B2149" t="n">
        <v>120</v>
      </c>
      <c r="C2149" t="inlineStr">
        <is>
          <t xml:space="preserve">CONCLUIDO	</t>
        </is>
      </c>
      <c r="D2149" t="n">
        <v>3.2919</v>
      </c>
      <c r="E2149" t="n">
        <v>30.38</v>
      </c>
      <c r="F2149" t="n">
        <v>25.25</v>
      </c>
      <c r="G2149" t="n">
        <v>28.59</v>
      </c>
      <c r="H2149" t="n">
        <v>0.41</v>
      </c>
      <c r="I2149" t="n">
        <v>53</v>
      </c>
      <c r="J2149" t="n">
        <v>240.45</v>
      </c>
      <c r="K2149" t="n">
        <v>57.72</v>
      </c>
      <c r="L2149" t="n">
        <v>5.5</v>
      </c>
      <c r="M2149" t="n">
        <v>51</v>
      </c>
      <c r="N2149" t="n">
        <v>57.23</v>
      </c>
      <c r="O2149" t="n">
        <v>29890.04</v>
      </c>
      <c r="P2149" t="n">
        <v>396.28</v>
      </c>
      <c r="Q2149" t="n">
        <v>452.75</v>
      </c>
      <c r="R2149" t="n">
        <v>112.22</v>
      </c>
      <c r="S2149" t="n">
        <v>57.64</v>
      </c>
      <c r="T2149" t="n">
        <v>24984.5</v>
      </c>
      <c r="U2149" t="n">
        <v>0.51</v>
      </c>
      <c r="V2149" t="n">
        <v>0.84</v>
      </c>
      <c r="W2149" t="n">
        <v>6.88</v>
      </c>
      <c r="X2149" t="n">
        <v>1.53</v>
      </c>
      <c r="Y2149" t="n">
        <v>1</v>
      </c>
      <c r="Z2149" t="n">
        <v>10</v>
      </c>
    </row>
    <row r="2150">
      <c r="A2150" t="n">
        <v>19</v>
      </c>
      <c r="B2150" t="n">
        <v>120</v>
      </c>
      <c r="C2150" t="inlineStr">
        <is>
          <t xml:space="preserve">CONCLUIDO	</t>
        </is>
      </c>
      <c r="D2150" t="n">
        <v>3.3106</v>
      </c>
      <c r="E2150" t="n">
        <v>30.21</v>
      </c>
      <c r="F2150" t="n">
        <v>25.17</v>
      </c>
      <c r="G2150" t="n">
        <v>29.62</v>
      </c>
      <c r="H2150" t="n">
        <v>0.42</v>
      </c>
      <c r="I2150" t="n">
        <v>51</v>
      </c>
      <c r="J2150" t="n">
        <v>240.89</v>
      </c>
      <c r="K2150" t="n">
        <v>57.72</v>
      </c>
      <c r="L2150" t="n">
        <v>5.75</v>
      </c>
      <c r="M2150" t="n">
        <v>49</v>
      </c>
      <c r="N2150" t="n">
        <v>57.42</v>
      </c>
      <c r="O2150" t="n">
        <v>29943.94</v>
      </c>
      <c r="P2150" t="n">
        <v>394.92</v>
      </c>
      <c r="Q2150" t="n">
        <v>452.65</v>
      </c>
      <c r="R2150" t="n">
        <v>109.36</v>
      </c>
      <c r="S2150" t="n">
        <v>57.64</v>
      </c>
      <c r="T2150" t="n">
        <v>23561.8</v>
      </c>
      <c r="U2150" t="n">
        <v>0.53</v>
      </c>
      <c r="V2150" t="n">
        <v>0.84</v>
      </c>
      <c r="W2150" t="n">
        <v>6.88</v>
      </c>
      <c r="X2150" t="n">
        <v>1.45</v>
      </c>
      <c r="Y2150" t="n">
        <v>1</v>
      </c>
      <c r="Z2150" t="n">
        <v>10</v>
      </c>
    </row>
    <row r="2151">
      <c r="A2151" t="n">
        <v>20</v>
      </c>
      <c r="B2151" t="n">
        <v>120</v>
      </c>
      <c r="C2151" t="inlineStr">
        <is>
          <t xml:space="preserve">CONCLUIDO	</t>
        </is>
      </c>
      <c r="D2151" t="n">
        <v>3.3349</v>
      </c>
      <c r="E2151" t="n">
        <v>29.99</v>
      </c>
      <c r="F2151" t="n">
        <v>25.09</v>
      </c>
      <c r="G2151" t="n">
        <v>31.36</v>
      </c>
      <c r="H2151" t="n">
        <v>0.44</v>
      </c>
      <c r="I2151" t="n">
        <v>48</v>
      </c>
      <c r="J2151" t="n">
        <v>241.33</v>
      </c>
      <c r="K2151" t="n">
        <v>57.72</v>
      </c>
      <c r="L2151" t="n">
        <v>6</v>
      </c>
      <c r="M2151" t="n">
        <v>46</v>
      </c>
      <c r="N2151" t="n">
        <v>57.6</v>
      </c>
      <c r="O2151" t="n">
        <v>29997.9</v>
      </c>
      <c r="P2151" t="n">
        <v>393.24</v>
      </c>
      <c r="Q2151" t="n">
        <v>452.61</v>
      </c>
      <c r="R2151" t="n">
        <v>106.81</v>
      </c>
      <c r="S2151" t="n">
        <v>57.64</v>
      </c>
      <c r="T2151" t="n">
        <v>22305.04</v>
      </c>
      <c r="U2151" t="n">
        <v>0.54</v>
      </c>
      <c r="V2151" t="n">
        <v>0.85</v>
      </c>
      <c r="W2151" t="n">
        <v>6.87</v>
      </c>
      <c r="X2151" t="n">
        <v>1.36</v>
      </c>
      <c r="Y2151" t="n">
        <v>1</v>
      </c>
      <c r="Z2151" t="n">
        <v>10</v>
      </c>
    </row>
    <row r="2152">
      <c r="A2152" t="n">
        <v>21</v>
      </c>
      <c r="B2152" t="n">
        <v>120</v>
      </c>
      <c r="C2152" t="inlineStr">
        <is>
          <t xml:space="preserve">CONCLUIDO	</t>
        </is>
      </c>
      <c r="D2152" t="n">
        <v>3.3532</v>
      </c>
      <c r="E2152" t="n">
        <v>29.82</v>
      </c>
      <c r="F2152" t="n">
        <v>25.02</v>
      </c>
      <c r="G2152" t="n">
        <v>32.63</v>
      </c>
      <c r="H2152" t="n">
        <v>0.46</v>
      </c>
      <c r="I2152" t="n">
        <v>46</v>
      </c>
      <c r="J2152" t="n">
        <v>241.77</v>
      </c>
      <c r="K2152" t="n">
        <v>57.72</v>
      </c>
      <c r="L2152" t="n">
        <v>6.25</v>
      </c>
      <c r="M2152" t="n">
        <v>44</v>
      </c>
      <c r="N2152" t="n">
        <v>57.79</v>
      </c>
      <c r="O2152" t="n">
        <v>30051.93</v>
      </c>
      <c r="P2152" t="n">
        <v>392.02</v>
      </c>
      <c r="Q2152" t="n">
        <v>452.65</v>
      </c>
      <c r="R2152" t="n">
        <v>104.43</v>
      </c>
      <c r="S2152" t="n">
        <v>57.64</v>
      </c>
      <c r="T2152" t="n">
        <v>21121</v>
      </c>
      <c r="U2152" t="n">
        <v>0.55</v>
      </c>
      <c r="V2152" t="n">
        <v>0.85</v>
      </c>
      <c r="W2152" t="n">
        <v>6.87</v>
      </c>
      <c r="X2152" t="n">
        <v>1.29</v>
      </c>
      <c r="Y2152" t="n">
        <v>1</v>
      </c>
      <c r="Z2152" t="n">
        <v>10</v>
      </c>
    </row>
    <row r="2153">
      <c r="A2153" t="n">
        <v>22</v>
      </c>
      <c r="B2153" t="n">
        <v>120</v>
      </c>
      <c r="C2153" t="inlineStr">
        <is>
          <t xml:space="preserve">CONCLUIDO	</t>
        </is>
      </c>
      <c r="D2153" t="n">
        <v>3.3621</v>
      </c>
      <c r="E2153" t="n">
        <v>29.74</v>
      </c>
      <c r="F2153" t="n">
        <v>24.98</v>
      </c>
      <c r="G2153" t="n">
        <v>33.31</v>
      </c>
      <c r="H2153" t="n">
        <v>0.48</v>
      </c>
      <c r="I2153" t="n">
        <v>45</v>
      </c>
      <c r="J2153" t="n">
        <v>242.2</v>
      </c>
      <c r="K2153" t="n">
        <v>57.72</v>
      </c>
      <c r="L2153" t="n">
        <v>6.5</v>
      </c>
      <c r="M2153" t="n">
        <v>43</v>
      </c>
      <c r="N2153" t="n">
        <v>57.98</v>
      </c>
      <c r="O2153" t="n">
        <v>30106.03</v>
      </c>
      <c r="P2153" t="n">
        <v>391.38</v>
      </c>
      <c r="Q2153" t="n">
        <v>452.63</v>
      </c>
      <c r="R2153" t="n">
        <v>103.32</v>
      </c>
      <c r="S2153" t="n">
        <v>57.64</v>
      </c>
      <c r="T2153" t="n">
        <v>20575.2</v>
      </c>
      <c r="U2153" t="n">
        <v>0.5600000000000001</v>
      </c>
      <c r="V2153" t="n">
        <v>0.85</v>
      </c>
      <c r="W2153" t="n">
        <v>6.87</v>
      </c>
      <c r="X2153" t="n">
        <v>1.26</v>
      </c>
      <c r="Y2153" t="n">
        <v>1</v>
      </c>
      <c r="Z2153" t="n">
        <v>10</v>
      </c>
    </row>
    <row r="2154">
      <c r="A2154" t="n">
        <v>23</v>
      </c>
      <c r="B2154" t="n">
        <v>120</v>
      </c>
      <c r="C2154" t="inlineStr">
        <is>
          <t xml:space="preserve">CONCLUIDO	</t>
        </is>
      </c>
      <c r="D2154" t="n">
        <v>3.3808</v>
      </c>
      <c r="E2154" t="n">
        <v>29.58</v>
      </c>
      <c r="F2154" t="n">
        <v>24.91</v>
      </c>
      <c r="G2154" t="n">
        <v>34.76</v>
      </c>
      <c r="H2154" t="n">
        <v>0.49</v>
      </c>
      <c r="I2154" t="n">
        <v>43</v>
      </c>
      <c r="J2154" t="n">
        <v>242.64</v>
      </c>
      <c r="K2154" t="n">
        <v>57.72</v>
      </c>
      <c r="L2154" t="n">
        <v>6.75</v>
      </c>
      <c r="M2154" t="n">
        <v>41</v>
      </c>
      <c r="N2154" t="n">
        <v>58.17</v>
      </c>
      <c r="O2154" t="n">
        <v>30160.2</v>
      </c>
      <c r="P2154" t="n">
        <v>390.23</v>
      </c>
      <c r="Q2154" t="n">
        <v>452.67</v>
      </c>
      <c r="R2154" t="n">
        <v>100.97</v>
      </c>
      <c r="S2154" t="n">
        <v>57.64</v>
      </c>
      <c r="T2154" t="n">
        <v>19408.99</v>
      </c>
      <c r="U2154" t="n">
        <v>0.57</v>
      </c>
      <c r="V2154" t="n">
        <v>0.85</v>
      </c>
      <c r="W2154" t="n">
        <v>6.86</v>
      </c>
      <c r="X2154" t="n">
        <v>1.18</v>
      </c>
      <c r="Y2154" t="n">
        <v>1</v>
      </c>
      <c r="Z2154" t="n">
        <v>10</v>
      </c>
    </row>
    <row r="2155">
      <c r="A2155" t="n">
        <v>24</v>
      </c>
      <c r="B2155" t="n">
        <v>120</v>
      </c>
      <c r="C2155" t="inlineStr">
        <is>
          <t xml:space="preserve">CONCLUIDO	</t>
        </is>
      </c>
      <c r="D2155" t="n">
        <v>3.3958</v>
      </c>
      <c r="E2155" t="n">
        <v>29.45</v>
      </c>
      <c r="F2155" t="n">
        <v>24.87</v>
      </c>
      <c r="G2155" t="n">
        <v>36.4</v>
      </c>
      <c r="H2155" t="n">
        <v>0.51</v>
      </c>
      <c r="I2155" t="n">
        <v>41</v>
      </c>
      <c r="J2155" t="n">
        <v>243.08</v>
      </c>
      <c r="K2155" t="n">
        <v>57.72</v>
      </c>
      <c r="L2155" t="n">
        <v>7</v>
      </c>
      <c r="M2155" t="n">
        <v>39</v>
      </c>
      <c r="N2155" t="n">
        <v>58.36</v>
      </c>
      <c r="O2155" t="n">
        <v>30214.44</v>
      </c>
      <c r="P2155" t="n">
        <v>389.49</v>
      </c>
      <c r="Q2155" t="n">
        <v>452.69</v>
      </c>
      <c r="R2155" t="n">
        <v>99.45999999999999</v>
      </c>
      <c r="S2155" t="n">
        <v>57.64</v>
      </c>
      <c r="T2155" t="n">
        <v>18661.37</v>
      </c>
      <c r="U2155" t="n">
        <v>0.58</v>
      </c>
      <c r="V2155" t="n">
        <v>0.85</v>
      </c>
      <c r="W2155" t="n">
        <v>6.87</v>
      </c>
      <c r="X2155" t="n">
        <v>1.14</v>
      </c>
      <c r="Y2155" t="n">
        <v>1</v>
      </c>
      <c r="Z2155" t="n">
        <v>10</v>
      </c>
    </row>
    <row r="2156">
      <c r="A2156" t="n">
        <v>25</v>
      </c>
      <c r="B2156" t="n">
        <v>120</v>
      </c>
      <c r="C2156" t="inlineStr">
        <is>
          <t xml:space="preserve">CONCLUIDO	</t>
        </is>
      </c>
      <c r="D2156" t="n">
        <v>3.4012</v>
      </c>
      <c r="E2156" t="n">
        <v>29.4</v>
      </c>
      <c r="F2156" t="n">
        <v>24.87</v>
      </c>
      <c r="G2156" t="n">
        <v>37.31</v>
      </c>
      <c r="H2156" t="n">
        <v>0.53</v>
      </c>
      <c r="I2156" t="n">
        <v>40</v>
      </c>
      <c r="J2156" t="n">
        <v>243.52</v>
      </c>
      <c r="K2156" t="n">
        <v>57.72</v>
      </c>
      <c r="L2156" t="n">
        <v>7.25</v>
      </c>
      <c r="M2156" t="n">
        <v>38</v>
      </c>
      <c r="N2156" t="n">
        <v>58.55</v>
      </c>
      <c r="O2156" t="n">
        <v>30268.74</v>
      </c>
      <c r="P2156" t="n">
        <v>389.48</v>
      </c>
      <c r="Q2156" t="n">
        <v>452.63</v>
      </c>
      <c r="R2156" t="n">
        <v>99.53</v>
      </c>
      <c r="S2156" t="n">
        <v>57.64</v>
      </c>
      <c r="T2156" t="n">
        <v>18704.52</v>
      </c>
      <c r="U2156" t="n">
        <v>0.58</v>
      </c>
      <c r="V2156" t="n">
        <v>0.85</v>
      </c>
      <c r="W2156" t="n">
        <v>6.86</v>
      </c>
      <c r="X2156" t="n">
        <v>1.14</v>
      </c>
      <c r="Y2156" t="n">
        <v>1</v>
      </c>
      <c r="Z2156" t="n">
        <v>10</v>
      </c>
    </row>
    <row r="2157">
      <c r="A2157" t="n">
        <v>26</v>
      </c>
      <c r="B2157" t="n">
        <v>120</v>
      </c>
      <c r="C2157" t="inlineStr">
        <is>
          <t xml:space="preserve">CONCLUIDO	</t>
        </is>
      </c>
      <c r="D2157" t="n">
        <v>3.4227</v>
      </c>
      <c r="E2157" t="n">
        <v>29.22</v>
      </c>
      <c r="F2157" t="n">
        <v>24.78</v>
      </c>
      <c r="G2157" t="n">
        <v>39.12</v>
      </c>
      <c r="H2157" t="n">
        <v>0.55</v>
      </c>
      <c r="I2157" t="n">
        <v>38</v>
      </c>
      <c r="J2157" t="n">
        <v>243.96</v>
      </c>
      <c r="K2157" t="n">
        <v>57.72</v>
      </c>
      <c r="L2157" t="n">
        <v>7.5</v>
      </c>
      <c r="M2157" t="n">
        <v>36</v>
      </c>
      <c r="N2157" t="n">
        <v>58.74</v>
      </c>
      <c r="O2157" t="n">
        <v>30323.11</v>
      </c>
      <c r="P2157" t="n">
        <v>387.62</v>
      </c>
      <c r="Q2157" t="n">
        <v>452.62</v>
      </c>
      <c r="R2157" t="n">
        <v>96.38</v>
      </c>
      <c r="S2157" t="n">
        <v>57.64</v>
      </c>
      <c r="T2157" t="n">
        <v>17136.42</v>
      </c>
      <c r="U2157" t="n">
        <v>0.6</v>
      </c>
      <c r="V2157" t="n">
        <v>0.86</v>
      </c>
      <c r="W2157" t="n">
        <v>6.86</v>
      </c>
      <c r="X2157" t="n">
        <v>1.05</v>
      </c>
      <c r="Y2157" t="n">
        <v>1</v>
      </c>
      <c r="Z2157" t="n">
        <v>10</v>
      </c>
    </row>
    <row r="2158">
      <c r="A2158" t="n">
        <v>27</v>
      </c>
      <c r="B2158" t="n">
        <v>120</v>
      </c>
      <c r="C2158" t="inlineStr">
        <is>
          <t xml:space="preserve">CONCLUIDO	</t>
        </is>
      </c>
      <c r="D2158" t="n">
        <v>3.4277</v>
      </c>
      <c r="E2158" t="n">
        <v>29.17</v>
      </c>
      <c r="F2158" t="n">
        <v>24.78</v>
      </c>
      <c r="G2158" t="n">
        <v>40.18</v>
      </c>
      <c r="H2158" t="n">
        <v>0.5600000000000001</v>
      </c>
      <c r="I2158" t="n">
        <v>37</v>
      </c>
      <c r="J2158" t="n">
        <v>244.41</v>
      </c>
      <c r="K2158" t="n">
        <v>57.72</v>
      </c>
      <c r="L2158" t="n">
        <v>7.75</v>
      </c>
      <c r="M2158" t="n">
        <v>35</v>
      </c>
      <c r="N2158" t="n">
        <v>58.93</v>
      </c>
      <c r="O2158" t="n">
        <v>30377.55</v>
      </c>
      <c r="P2158" t="n">
        <v>387.47</v>
      </c>
      <c r="Q2158" t="n">
        <v>452.68</v>
      </c>
      <c r="R2158" t="n">
        <v>96.87</v>
      </c>
      <c r="S2158" t="n">
        <v>57.64</v>
      </c>
      <c r="T2158" t="n">
        <v>17386.85</v>
      </c>
      <c r="U2158" t="n">
        <v>0.6</v>
      </c>
      <c r="V2158" t="n">
        <v>0.86</v>
      </c>
      <c r="W2158" t="n">
        <v>6.85</v>
      </c>
      <c r="X2158" t="n">
        <v>1.05</v>
      </c>
      <c r="Y2158" t="n">
        <v>1</v>
      </c>
      <c r="Z2158" t="n">
        <v>10</v>
      </c>
    </row>
    <row r="2159">
      <c r="A2159" t="n">
        <v>28</v>
      </c>
      <c r="B2159" t="n">
        <v>120</v>
      </c>
      <c r="C2159" t="inlineStr">
        <is>
          <t xml:space="preserve">CONCLUIDO	</t>
        </is>
      </c>
      <c r="D2159" t="n">
        <v>3.4386</v>
      </c>
      <c r="E2159" t="n">
        <v>29.08</v>
      </c>
      <c r="F2159" t="n">
        <v>24.73</v>
      </c>
      <c r="G2159" t="n">
        <v>41.22</v>
      </c>
      <c r="H2159" t="n">
        <v>0.58</v>
      </c>
      <c r="I2159" t="n">
        <v>36</v>
      </c>
      <c r="J2159" t="n">
        <v>244.85</v>
      </c>
      <c r="K2159" t="n">
        <v>57.72</v>
      </c>
      <c r="L2159" t="n">
        <v>8</v>
      </c>
      <c r="M2159" t="n">
        <v>34</v>
      </c>
      <c r="N2159" t="n">
        <v>59.12</v>
      </c>
      <c r="O2159" t="n">
        <v>30432.06</v>
      </c>
      <c r="P2159" t="n">
        <v>386.76</v>
      </c>
      <c r="Q2159" t="n">
        <v>452.64</v>
      </c>
      <c r="R2159" t="n">
        <v>95.16</v>
      </c>
      <c r="S2159" t="n">
        <v>57.64</v>
      </c>
      <c r="T2159" t="n">
        <v>16538.4</v>
      </c>
      <c r="U2159" t="n">
        <v>0.61</v>
      </c>
      <c r="V2159" t="n">
        <v>0.86</v>
      </c>
      <c r="W2159" t="n">
        <v>6.85</v>
      </c>
      <c r="X2159" t="n">
        <v>1.01</v>
      </c>
      <c r="Y2159" t="n">
        <v>1</v>
      </c>
      <c r="Z2159" t="n">
        <v>10</v>
      </c>
    </row>
    <row r="2160">
      <c r="A2160" t="n">
        <v>29</v>
      </c>
      <c r="B2160" t="n">
        <v>120</v>
      </c>
      <c r="C2160" t="inlineStr">
        <is>
          <t xml:space="preserve">CONCLUIDO	</t>
        </is>
      </c>
      <c r="D2160" t="n">
        <v>3.4456</v>
      </c>
      <c r="E2160" t="n">
        <v>29.02</v>
      </c>
      <c r="F2160" t="n">
        <v>24.72</v>
      </c>
      <c r="G2160" t="n">
        <v>42.38</v>
      </c>
      <c r="H2160" t="n">
        <v>0.6</v>
      </c>
      <c r="I2160" t="n">
        <v>35</v>
      </c>
      <c r="J2160" t="n">
        <v>245.29</v>
      </c>
      <c r="K2160" t="n">
        <v>57.72</v>
      </c>
      <c r="L2160" t="n">
        <v>8.25</v>
      </c>
      <c r="M2160" t="n">
        <v>33</v>
      </c>
      <c r="N2160" t="n">
        <v>59.32</v>
      </c>
      <c r="O2160" t="n">
        <v>30486.64</v>
      </c>
      <c r="P2160" t="n">
        <v>386.62</v>
      </c>
      <c r="Q2160" t="n">
        <v>452.59</v>
      </c>
      <c r="R2160" t="n">
        <v>94.84</v>
      </c>
      <c r="S2160" t="n">
        <v>57.64</v>
      </c>
      <c r="T2160" t="n">
        <v>16380.71</v>
      </c>
      <c r="U2160" t="n">
        <v>0.61</v>
      </c>
      <c r="V2160" t="n">
        <v>0.86</v>
      </c>
      <c r="W2160" t="n">
        <v>6.85</v>
      </c>
      <c r="X2160" t="n">
        <v>0.99</v>
      </c>
      <c r="Y2160" t="n">
        <v>1</v>
      </c>
      <c r="Z2160" t="n">
        <v>10</v>
      </c>
    </row>
    <row r="2161">
      <c r="A2161" t="n">
        <v>30</v>
      </c>
      <c r="B2161" t="n">
        <v>120</v>
      </c>
      <c r="C2161" t="inlineStr">
        <is>
          <t xml:space="preserve">CONCLUIDO	</t>
        </is>
      </c>
      <c r="D2161" t="n">
        <v>3.4586</v>
      </c>
      <c r="E2161" t="n">
        <v>28.91</v>
      </c>
      <c r="F2161" t="n">
        <v>24.66</v>
      </c>
      <c r="G2161" t="n">
        <v>43.51</v>
      </c>
      <c r="H2161" t="n">
        <v>0.62</v>
      </c>
      <c r="I2161" t="n">
        <v>34</v>
      </c>
      <c r="J2161" t="n">
        <v>245.73</v>
      </c>
      <c r="K2161" t="n">
        <v>57.72</v>
      </c>
      <c r="L2161" t="n">
        <v>8.5</v>
      </c>
      <c r="M2161" t="n">
        <v>32</v>
      </c>
      <c r="N2161" t="n">
        <v>59.51</v>
      </c>
      <c r="O2161" t="n">
        <v>30541.29</v>
      </c>
      <c r="P2161" t="n">
        <v>385.13</v>
      </c>
      <c r="Q2161" t="n">
        <v>452.66</v>
      </c>
      <c r="R2161" t="n">
        <v>92.36</v>
      </c>
      <c r="S2161" t="n">
        <v>57.64</v>
      </c>
      <c r="T2161" t="n">
        <v>15148.11</v>
      </c>
      <c r="U2161" t="n">
        <v>0.62</v>
      </c>
      <c r="V2161" t="n">
        <v>0.86</v>
      </c>
      <c r="W2161" t="n">
        <v>6.86</v>
      </c>
      <c r="X2161" t="n">
        <v>0.93</v>
      </c>
      <c r="Y2161" t="n">
        <v>1</v>
      </c>
      <c r="Z2161" t="n">
        <v>10</v>
      </c>
    </row>
    <row r="2162">
      <c r="A2162" t="n">
        <v>31</v>
      </c>
      <c r="B2162" t="n">
        <v>120</v>
      </c>
      <c r="C2162" t="inlineStr">
        <is>
          <t xml:space="preserve">CONCLUIDO	</t>
        </is>
      </c>
      <c r="D2162" t="n">
        <v>3.4649</v>
      </c>
      <c r="E2162" t="n">
        <v>28.86</v>
      </c>
      <c r="F2162" t="n">
        <v>24.65</v>
      </c>
      <c r="G2162" t="n">
        <v>44.82</v>
      </c>
      <c r="H2162" t="n">
        <v>0.63</v>
      </c>
      <c r="I2162" t="n">
        <v>33</v>
      </c>
      <c r="J2162" t="n">
        <v>246.18</v>
      </c>
      <c r="K2162" t="n">
        <v>57.72</v>
      </c>
      <c r="L2162" t="n">
        <v>8.75</v>
      </c>
      <c r="M2162" t="n">
        <v>31</v>
      </c>
      <c r="N2162" t="n">
        <v>59.7</v>
      </c>
      <c r="O2162" t="n">
        <v>30596.01</v>
      </c>
      <c r="P2162" t="n">
        <v>385.24</v>
      </c>
      <c r="Q2162" t="n">
        <v>452.62</v>
      </c>
      <c r="R2162" t="n">
        <v>92.29000000000001</v>
      </c>
      <c r="S2162" t="n">
        <v>57.64</v>
      </c>
      <c r="T2162" t="n">
        <v>15118.11</v>
      </c>
      <c r="U2162" t="n">
        <v>0.62</v>
      </c>
      <c r="V2162" t="n">
        <v>0.86</v>
      </c>
      <c r="W2162" t="n">
        <v>6.85</v>
      </c>
      <c r="X2162" t="n">
        <v>0.92</v>
      </c>
      <c r="Y2162" t="n">
        <v>1</v>
      </c>
      <c r="Z2162" t="n">
        <v>10</v>
      </c>
    </row>
    <row r="2163">
      <c r="A2163" t="n">
        <v>32</v>
      </c>
      <c r="B2163" t="n">
        <v>120</v>
      </c>
      <c r="C2163" t="inlineStr">
        <is>
          <t xml:space="preserve">CONCLUIDO	</t>
        </is>
      </c>
      <c r="D2163" t="n">
        <v>3.4721</v>
      </c>
      <c r="E2163" t="n">
        <v>28.8</v>
      </c>
      <c r="F2163" t="n">
        <v>24.63</v>
      </c>
      <c r="G2163" t="n">
        <v>46.19</v>
      </c>
      <c r="H2163" t="n">
        <v>0.65</v>
      </c>
      <c r="I2163" t="n">
        <v>32</v>
      </c>
      <c r="J2163" t="n">
        <v>246.62</v>
      </c>
      <c r="K2163" t="n">
        <v>57.72</v>
      </c>
      <c r="L2163" t="n">
        <v>9</v>
      </c>
      <c r="M2163" t="n">
        <v>30</v>
      </c>
      <c r="N2163" t="n">
        <v>59.9</v>
      </c>
      <c r="O2163" t="n">
        <v>30650.8</v>
      </c>
      <c r="P2163" t="n">
        <v>384.82</v>
      </c>
      <c r="Q2163" t="n">
        <v>452.61</v>
      </c>
      <c r="R2163" t="n">
        <v>91.84</v>
      </c>
      <c r="S2163" t="n">
        <v>57.64</v>
      </c>
      <c r="T2163" t="n">
        <v>14898.37</v>
      </c>
      <c r="U2163" t="n">
        <v>0.63</v>
      </c>
      <c r="V2163" t="n">
        <v>0.86</v>
      </c>
      <c r="W2163" t="n">
        <v>6.85</v>
      </c>
      <c r="X2163" t="n">
        <v>0.91</v>
      </c>
      <c r="Y2163" t="n">
        <v>1</v>
      </c>
      <c r="Z2163" t="n">
        <v>10</v>
      </c>
    </row>
    <row r="2164">
      <c r="A2164" t="n">
        <v>33</v>
      </c>
      <c r="B2164" t="n">
        <v>120</v>
      </c>
      <c r="C2164" t="inlineStr">
        <is>
          <t xml:space="preserve">CONCLUIDO	</t>
        </is>
      </c>
      <c r="D2164" t="n">
        <v>3.4837</v>
      </c>
      <c r="E2164" t="n">
        <v>28.71</v>
      </c>
      <c r="F2164" t="n">
        <v>24.58</v>
      </c>
      <c r="G2164" t="n">
        <v>47.58</v>
      </c>
      <c r="H2164" t="n">
        <v>0.67</v>
      </c>
      <c r="I2164" t="n">
        <v>31</v>
      </c>
      <c r="J2164" t="n">
        <v>247.07</v>
      </c>
      <c r="K2164" t="n">
        <v>57.72</v>
      </c>
      <c r="L2164" t="n">
        <v>9.25</v>
      </c>
      <c r="M2164" t="n">
        <v>29</v>
      </c>
      <c r="N2164" t="n">
        <v>60.09</v>
      </c>
      <c r="O2164" t="n">
        <v>30705.66</v>
      </c>
      <c r="P2164" t="n">
        <v>383.88</v>
      </c>
      <c r="Q2164" t="n">
        <v>452.62</v>
      </c>
      <c r="R2164" t="n">
        <v>90.27</v>
      </c>
      <c r="S2164" t="n">
        <v>57.64</v>
      </c>
      <c r="T2164" t="n">
        <v>14119.09</v>
      </c>
      <c r="U2164" t="n">
        <v>0.64</v>
      </c>
      <c r="V2164" t="n">
        <v>0.86</v>
      </c>
      <c r="W2164" t="n">
        <v>6.85</v>
      </c>
      <c r="X2164" t="n">
        <v>0.86</v>
      </c>
      <c r="Y2164" t="n">
        <v>1</v>
      </c>
      <c r="Z2164" t="n">
        <v>10</v>
      </c>
    </row>
    <row r="2165">
      <c r="A2165" t="n">
        <v>34</v>
      </c>
      <c r="B2165" t="n">
        <v>120</v>
      </c>
      <c r="C2165" t="inlineStr">
        <is>
          <t xml:space="preserve">CONCLUIDO	</t>
        </is>
      </c>
      <c r="D2165" t="n">
        <v>3.4945</v>
      </c>
      <c r="E2165" t="n">
        <v>28.62</v>
      </c>
      <c r="F2165" t="n">
        <v>24.54</v>
      </c>
      <c r="G2165" t="n">
        <v>49.08</v>
      </c>
      <c r="H2165" t="n">
        <v>0.68</v>
      </c>
      <c r="I2165" t="n">
        <v>30</v>
      </c>
      <c r="J2165" t="n">
        <v>247.51</v>
      </c>
      <c r="K2165" t="n">
        <v>57.72</v>
      </c>
      <c r="L2165" t="n">
        <v>9.5</v>
      </c>
      <c r="M2165" t="n">
        <v>28</v>
      </c>
      <c r="N2165" t="n">
        <v>60.29</v>
      </c>
      <c r="O2165" t="n">
        <v>30760.6</v>
      </c>
      <c r="P2165" t="n">
        <v>383.19</v>
      </c>
      <c r="Q2165" t="n">
        <v>452.58</v>
      </c>
      <c r="R2165" t="n">
        <v>88.87</v>
      </c>
      <c r="S2165" t="n">
        <v>57.64</v>
      </c>
      <c r="T2165" t="n">
        <v>13423.06</v>
      </c>
      <c r="U2165" t="n">
        <v>0.65</v>
      </c>
      <c r="V2165" t="n">
        <v>0.86</v>
      </c>
      <c r="W2165" t="n">
        <v>6.84</v>
      </c>
      <c r="X2165" t="n">
        <v>0.82</v>
      </c>
      <c r="Y2165" t="n">
        <v>1</v>
      </c>
      <c r="Z2165" t="n">
        <v>10</v>
      </c>
    </row>
    <row r="2166">
      <c r="A2166" t="n">
        <v>35</v>
      </c>
      <c r="B2166" t="n">
        <v>120</v>
      </c>
      <c r="C2166" t="inlineStr">
        <is>
          <t xml:space="preserve">CONCLUIDO	</t>
        </is>
      </c>
      <c r="D2166" t="n">
        <v>3.491</v>
      </c>
      <c r="E2166" t="n">
        <v>28.64</v>
      </c>
      <c r="F2166" t="n">
        <v>24.57</v>
      </c>
      <c r="G2166" t="n">
        <v>49.14</v>
      </c>
      <c r="H2166" t="n">
        <v>0.7</v>
      </c>
      <c r="I2166" t="n">
        <v>30</v>
      </c>
      <c r="J2166" t="n">
        <v>247.96</v>
      </c>
      <c r="K2166" t="n">
        <v>57.72</v>
      </c>
      <c r="L2166" t="n">
        <v>9.75</v>
      </c>
      <c r="M2166" t="n">
        <v>28</v>
      </c>
      <c r="N2166" t="n">
        <v>60.48</v>
      </c>
      <c r="O2166" t="n">
        <v>30815.6</v>
      </c>
      <c r="P2166" t="n">
        <v>383.27</v>
      </c>
      <c r="Q2166" t="n">
        <v>452.6</v>
      </c>
      <c r="R2166" t="n">
        <v>89.81999999999999</v>
      </c>
      <c r="S2166" t="n">
        <v>57.64</v>
      </c>
      <c r="T2166" t="n">
        <v>13898.52</v>
      </c>
      <c r="U2166" t="n">
        <v>0.64</v>
      </c>
      <c r="V2166" t="n">
        <v>0.86</v>
      </c>
      <c r="W2166" t="n">
        <v>6.84</v>
      </c>
      <c r="X2166" t="n">
        <v>0.84</v>
      </c>
      <c r="Y2166" t="n">
        <v>1</v>
      </c>
      <c r="Z2166" t="n">
        <v>10</v>
      </c>
    </row>
    <row r="2167">
      <c r="A2167" t="n">
        <v>36</v>
      </c>
      <c r="B2167" t="n">
        <v>120</v>
      </c>
      <c r="C2167" t="inlineStr">
        <is>
          <t xml:space="preserve">CONCLUIDO	</t>
        </is>
      </c>
      <c r="D2167" t="n">
        <v>3.5005</v>
      </c>
      <c r="E2167" t="n">
        <v>28.57</v>
      </c>
      <c r="F2167" t="n">
        <v>24.54</v>
      </c>
      <c r="G2167" t="n">
        <v>50.77</v>
      </c>
      <c r="H2167" t="n">
        <v>0.72</v>
      </c>
      <c r="I2167" t="n">
        <v>29</v>
      </c>
      <c r="J2167" t="n">
        <v>248.4</v>
      </c>
      <c r="K2167" t="n">
        <v>57.72</v>
      </c>
      <c r="L2167" t="n">
        <v>10</v>
      </c>
      <c r="M2167" t="n">
        <v>27</v>
      </c>
      <c r="N2167" t="n">
        <v>60.68</v>
      </c>
      <c r="O2167" t="n">
        <v>30870.67</v>
      </c>
      <c r="P2167" t="n">
        <v>382.74</v>
      </c>
      <c r="Q2167" t="n">
        <v>452.64</v>
      </c>
      <c r="R2167" t="n">
        <v>88.56</v>
      </c>
      <c r="S2167" t="n">
        <v>57.64</v>
      </c>
      <c r="T2167" t="n">
        <v>13271.22</v>
      </c>
      <c r="U2167" t="n">
        <v>0.65</v>
      </c>
      <c r="V2167" t="n">
        <v>0.86</v>
      </c>
      <c r="W2167" t="n">
        <v>6.85</v>
      </c>
      <c r="X2167" t="n">
        <v>0.8100000000000001</v>
      </c>
      <c r="Y2167" t="n">
        <v>1</v>
      </c>
      <c r="Z2167" t="n">
        <v>10</v>
      </c>
    </row>
    <row r="2168">
      <c r="A2168" t="n">
        <v>37</v>
      </c>
      <c r="B2168" t="n">
        <v>120</v>
      </c>
      <c r="C2168" t="inlineStr">
        <is>
          <t xml:space="preserve">CONCLUIDO	</t>
        </is>
      </c>
      <c r="D2168" t="n">
        <v>3.5132</v>
      </c>
      <c r="E2168" t="n">
        <v>28.46</v>
      </c>
      <c r="F2168" t="n">
        <v>24.48</v>
      </c>
      <c r="G2168" t="n">
        <v>52.46</v>
      </c>
      <c r="H2168" t="n">
        <v>0.73</v>
      </c>
      <c r="I2168" t="n">
        <v>28</v>
      </c>
      <c r="J2168" t="n">
        <v>248.85</v>
      </c>
      <c r="K2168" t="n">
        <v>57.72</v>
      </c>
      <c r="L2168" t="n">
        <v>10.25</v>
      </c>
      <c r="M2168" t="n">
        <v>26</v>
      </c>
      <c r="N2168" t="n">
        <v>60.88</v>
      </c>
      <c r="O2168" t="n">
        <v>30925.82</v>
      </c>
      <c r="P2168" t="n">
        <v>381.79</v>
      </c>
      <c r="Q2168" t="n">
        <v>452.6</v>
      </c>
      <c r="R2168" t="n">
        <v>87.01000000000001</v>
      </c>
      <c r="S2168" t="n">
        <v>57.64</v>
      </c>
      <c r="T2168" t="n">
        <v>12503.27</v>
      </c>
      <c r="U2168" t="n">
        <v>0.66</v>
      </c>
      <c r="V2168" t="n">
        <v>0.87</v>
      </c>
      <c r="W2168" t="n">
        <v>6.83</v>
      </c>
      <c r="X2168" t="n">
        <v>0.75</v>
      </c>
      <c r="Y2168" t="n">
        <v>1</v>
      </c>
      <c r="Z2168" t="n">
        <v>10</v>
      </c>
    </row>
    <row r="2169">
      <c r="A2169" t="n">
        <v>38</v>
      </c>
      <c r="B2169" t="n">
        <v>120</v>
      </c>
      <c r="C2169" t="inlineStr">
        <is>
          <t xml:space="preserve">CONCLUIDO	</t>
        </is>
      </c>
      <c r="D2169" t="n">
        <v>3.5205</v>
      </c>
      <c r="E2169" t="n">
        <v>28.4</v>
      </c>
      <c r="F2169" t="n">
        <v>24.47</v>
      </c>
      <c r="G2169" t="n">
        <v>54.37</v>
      </c>
      <c r="H2169" t="n">
        <v>0.75</v>
      </c>
      <c r="I2169" t="n">
        <v>27</v>
      </c>
      <c r="J2169" t="n">
        <v>249.3</v>
      </c>
      <c r="K2169" t="n">
        <v>57.72</v>
      </c>
      <c r="L2169" t="n">
        <v>10.5</v>
      </c>
      <c r="M2169" t="n">
        <v>25</v>
      </c>
      <c r="N2169" t="n">
        <v>61.07</v>
      </c>
      <c r="O2169" t="n">
        <v>30981.04</v>
      </c>
      <c r="P2169" t="n">
        <v>381.3</v>
      </c>
      <c r="Q2169" t="n">
        <v>452.63</v>
      </c>
      <c r="R2169" t="n">
        <v>86.75</v>
      </c>
      <c r="S2169" t="n">
        <v>57.64</v>
      </c>
      <c r="T2169" t="n">
        <v>12376.75</v>
      </c>
      <c r="U2169" t="n">
        <v>0.66</v>
      </c>
      <c r="V2169" t="n">
        <v>0.87</v>
      </c>
      <c r="W2169" t="n">
        <v>6.83</v>
      </c>
      <c r="X2169" t="n">
        <v>0.74</v>
      </c>
      <c r="Y2169" t="n">
        <v>1</v>
      </c>
      <c r="Z2169" t="n">
        <v>10</v>
      </c>
    </row>
    <row r="2170">
      <c r="A2170" t="n">
        <v>39</v>
      </c>
      <c r="B2170" t="n">
        <v>120</v>
      </c>
      <c r="C2170" t="inlineStr">
        <is>
          <t xml:space="preserve">CONCLUIDO	</t>
        </is>
      </c>
      <c r="D2170" t="n">
        <v>3.5206</v>
      </c>
      <c r="E2170" t="n">
        <v>28.4</v>
      </c>
      <c r="F2170" t="n">
        <v>24.47</v>
      </c>
      <c r="G2170" t="n">
        <v>54.37</v>
      </c>
      <c r="H2170" t="n">
        <v>0.77</v>
      </c>
      <c r="I2170" t="n">
        <v>27</v>
      </c>
      <c r="J2170" t="n">
        <v>249.75</v>
      </c>
      <c r="K2170" t="n">
        <v>57.72</v>
      </c>
      <c r="L2170" t="n">
        <v>10.75</v>
      </c>
      <c r="M2170" t="n">
        <v>25</v>
      </c>
      <c r="N2170" t="n">
        <v>61.27</v>
      </c>
      <c r="O2170" t="n">
        <v>31036.33</v>
      </c>
      <c r="P2170" t="n">
        <v>381.23</v>
      </c>
      <c r="Q2170" t="n">
        <v>452.64</v>
      </c>
      <c r="R2170" t="n">
        <v>86.33</v>
      </c>
      <c r="S2170" t="n">
        <v>57.64</v>
      </c>
      <c r="T2170" t="n">
        <v>12166.58</v>
      </c>
      <c r="U2170" t="n">
        <v>0.67</v>
      </c>
      <c r="V2170" t="n">
        <v>0.87</v>
      </c>
      <c r="W2170" t="n">
        <v>6.84</v>
      </c>
      <c r="X2170" t="n">
        <v>0.74</v>
      </c>
      <c r="Y2170" t="n">
        <v>1</v>
      </c>
      <c r="Z2170" t="n">
        <v>10</v>
      </c>
    </row>
    <row r="2171">
      <c r="A2171" t="n">
        <v>40</v>
      </c>
      <c r="B2171" t="n">
        <v>120</v>
      </c>
      <c r="C2171" t="inlineStr">
        <is>
          <t xml:space="preserve">CONCLUIDO	</t>
        </is>
      </c>
      <c r="D2171" t="n">
        <v>3.5312</v>
      </c>
      <c r="E2171" t="n">
        <v>28.32</v>
      </c>
      <c r="F2171" t="n">
        <v>24.43</v>
      </c>
      <c r="G2171" t="n">
        <v>56.37</v>
      </c>
      <c r="H2171" t="n">
        <v>0.78</v>
      </c>
      <c r="I2171" t="n">
        <v>26</v>
      </c>
      <c r="J2171" t="n">
        <v>250.2</v>
      </c>
      <c r="K2171" t="n">
        <v>57.72</v>
      </c>
      <c r="L2171" t="n">
        <v>11</v>
      </c>
      <c r="M2171" t="n">
        <v>24</v>
      </c>
      <c r="N2171" t="n">
        <v>61.47</v>
      </c>
      <c r="O2171" t="n">
        <v>31091.69</v>
      </c>
      <c r="P2171" t="n">
        <v>380.37</v>
      </c>
      <c r="Q2171" t="n">
        <v>452.62</v>
      </c>
      <c r="R2171" t="n">
        <v>85.19</v>
      </c>
      <c r="S2171" t="n">
        <v>57.64</v>
      </c>
      <c r="T2171" t="n">
        <v>11601.9</v>
      </c>
      <c r="U2171" t="n">
        <v>0.68</v>
      </c>
      <c r="V2171" t="n">
        <v>0.87</v>
      </c>
      <c r="W2171" t="n">
        <v>6.83</v>
      </c>
      <c r="X2171" t="n">
        <v>0.7</v>
      </c>
      <c r="Y2171" t="n">
        <v>1</v>
      </c>
      <c r="Z2171" t="n">
        <v>10</v>
      </c>
    </row>
    <row r="2172">
      <c r="A2172" t="n">
        <v>41</v>
      </c>
      <c r="B2172" t="n">
        <v>120</v>
      </c>
      <c r="C2172" t="inlineStr">
        <is>
          <t xml:space="preserve">CONCLUIDO	</t>
        </is>
      </c>
      <c r="D2172" t="n">
        <v>3.5281</v>
      </c>
      <c r="E2172" t="n">
        <v>28.34</v>
      </c>
      <c r="F2172" t="n">
        <v>24.45</v>
      </c>
      <c r="G2172" t="n">
        <v>56.42</v>
      </c>
      <c r="H2172" t="n">
        <v>0.8</v>
      </c>
      <c r="I2172" t="n">
        <v>26</v>
      </c>
      <c r="J2172" t="n">
        <v>250.65</v>
      </c>
      <c r="K2172" t="n">
        <v>57.72</v>
      </c>
      <c r="L2172" t="n">
        <v>11.25</v>
      </c>
      <c r="M2172" t="n">
        <v>24</v>
      </c>
      <c r="N2172" t="n">
        <v>61.67</v>
      </c>
      <c r="O2172" t="n">
        <v>31147.12</v>
      </c>
      <c r="P2172" t="n">
        <v>380.47</v>
      </c>
      <c r="Q2172" t="n">
        <v>452.59</v>
      </c>
      <c r="R2172" t="n">
        <v>85.98999999999999</v>
      </c>
      <c r="S2172" t="n">
        <v>57.64</v>
      </c>
      <c r="T2172" t="n">
        <v>12004.31</v>
      </c>
      <c r="U2172" t="n">
        <v>0.67</v>
      </c>
      <c r="V2172" t="n">
        <v>0.87</v>
      </c>
      <c r="W2172" t="n">
        <v>6.84</v>
      </c>
      <c r="X2172" t="n">
        <v>0.73</v>
      </c>
      <c r="Y2172" t="n">
        <v>1</v>
      </c>
      <c r="Z2172" t="n">
        <v>10</v>
      </c>
    </row>
    <row r="2173">
      <c r="A2173" t="n">
        <v>42</v>
      </c>
      <c r="B2173" t="n">
        <v>120</v>
      </c>
      <c r="C2173" t="inlineStr">
        <is>
          <t xml:space="preserve">CONCLUIDO	</t>
        </is>
      </c>
      <c r="D2173" t="n">
        <v>3.5389</v>
      </c>
      <c r="E2173" t="n">
        <v>28.26</v>
      </c>
      <c r="F2173" t="n">
        <v>24.41</v>
      </c>
      <c r="G2173" t="n">
        <v>58.58</v>
      </c>
      <c r="H2173" t="n">
        <v>0.8100000000000001</v>
      </c>
      <c r="I2173" t="n">
        <v>25</v>
      </c>
      <c r="J2173" t="n">
        <v>251.1</v>
      </c>
      <c r="K2173" t="n">
        <v>57.72</v>
      </c>
      <c r="L2173" t="n">
        <v>11.5</v>
      </c>
      <c r="M2173" t="n">
        <v>23</v>
      </c>
      <c r="N2173" t="n">
        <v>61.87</v>
      </c>
      <c r="O2173" t="n">
        <v>31202.63</v>
      </c>
      <c r="P2173" t="n">
        <v>379.91</v>
      </c>
      <c r="Q2173" t="n">
        <v>452.62</v>
      </c>
      <c r="R2173" t="n">
        <v>84.8</v>
      </c>
      <c r="S2173" t="n">
        <v>57.64</v>
      </c>
      <c r="T2173" t="n">
        <v>11413.4</v>
      </c>
      <c r="U2173" t="n">
        <v>0.68</v>
      </c>
      <c r="V2173" t="n">
        <v>0.87</v>
      </c>
      <c r="W2173" t="n">
        <v>6.83</v>
      </c>
      <c r="X2173" t="n">
        <v>0.68</v>
      </c>
      <c r="Y2173" t="n">
        <v>1</v>
      </c>
      <c r="Z2173" t="n">
        <v>10</v>
      </c>
    </row>
    <row r="2174">
      <c r="A2174" t="n">
        <v>43</v>
      </c>
      <c r="B2174" t="n">
        <v>120</v>
      </c>
      <c r="C2174" t="inlineStr">
        <is>
          <t xml:space="preserve">CONCLUIDO	</t>
        </is>
      </c>
      <c r="D2174" t="n">
        <v>3.5408</v>
      </c>
      <c r="E2174" t="n">
        <v>28.24</v>
      </c>
      <c r="F2174" t="n">
        <v>24.39</v>
      </c>
      <c r="G2174" t="n">
        <v>58.55</v>
      </c>
      <c r="H2174" t="n">
        <v>0.83</v>
      </c>
      <c r="I2174" t="n">
        <v>25</v>
      </c>
      <c r="J2174" t="n">
        <v>251.55</v>
      </c>
      <c r="K2174" t="n">
        <v>57.72</v>
      </c>
      <c r="L2174" t="n">
        <v>11.75</v>
      </c>
      <c r="M2174" t="n">
        <v>23</v>
      </c>
      <c r="N2174" t="n">
        <v>62.07</v>
      </c>
      <c r="O2174" t="n">
        <v>31258.21</v>
      </c>
      <c r="P2174" t="n">
        <v>379.56</v>
      </c>
      <c r="Q2174" t="n">
        <v>452.63</v>
      </c>
      <c r="R2174" t="n">
        <v>83.97</v>
      </c>
      <c r="S2174" t="n">
        <v>57.64</v>
      </c>
      <c r="T2174" t="n">
        <v>10995.84</v>
      </c>
      <c r="U2174" t="n">
        <v>0.6899999999999999</v>
      </c>
      <c r="V2174" t="n">
        <v>0.87</v>
      </c>
      <c r="W2174" t="n">
        <v>6.84</v>
      </c>
      <c r="X2174" t="n">
        <v>0.67</v>
      </c>
      <c r="Y2174" t="n">
        <v>1</v>
      </c>
      <c r="Z2174" t="n">
        <v>10</v>
      </c>
    </row>
    <row r="2175">
      <c r="A2175" t="n">
        <v>44</v>
      </c>
      <c r="B2175" t="n">
        <v>120</v>
      </c>
      <c r="C2175" t="inlineStr">
        <is>
          <t xml:space="preserve">CONCLUIDO	</t>
        </is>
      </c>
      <c r="D2175" t="n">
        <v>3.5474</v>
      </c>
      <c r="E2175" t="n">
        <v>28.19</v>
      </c>
      <c r="F2175" t="n">
        <v>24.39</v>
      </c>
      <c r="G2175" t="n">
        <v>60.97</v>
      </c>
      <c r="H2175" t="n">
        <v>0.85</v>
      </c>
      <c r="I2175" t="n">
        <v>24</v>
      </c>
      <c r="J2175" t="n">
        <v>252</v>
      </c>
      <c r="K2175" t="n">
        <v>57.72</v>
      </c>
      <c r="L2175" t="n">
        <v>12</v>
      </c>
      <c r="M2175" t="n">
        <v>22</v>
      </c>
      <c r="N2175" t="n">
        <v>62.27</v>
      </c>
      <c r="O2175" t="n">
        <v>31313.87</v>
      </c>
      <c r="P2175" t="n">
        <v>379.7</v>
      </c>
      <c r="Q2175" t="n">
        <v>452.58</v>
      </c>
      <c r="R2175" t="n">
        <v>83.90000000000001</v>
      </c>
      <c r="S2175" t="n">
        <v>57.64</v>
      </c>
      <c r="T2175" t="n">
        <v>10968.77</v>
      </c>
      <c r="U2175" t="n">
        <v>0.6899999999999999</v>
      </c>
      <c r="V2175" t="n">
        <v>0.87</v>
      </c>
      <c r="W2175" t="n">
        <v>6.83</v>
      </c>
      <c r="X2175" t="n">
        <v>0.66</v>
      </c>
      <c r="Y2175" t="n">
        <v>1</v>
      </c>
      <c r="Z2175" t="n">
        <v>10</v>
      </c>
    </row>
    <row r="2176">
      <c r="A2176" t="n">
        <v>45</v>
      </c>
      <c r="B2176" t="n">
        <v>120</v>
      </c>
      <c r="C2176" t="inlineStr">
        <is>
          <t xml:space="preserve">CONCLUIDO	</t>
        </is>
      </c>
      <c r="D2176" t="n">
        <v>3.5469</v>
      </c>
      <c r="E2176" t="n">
        <v>28.19</v>
      </c>
      <c r="F2176" t="n">
        <v>24.39</v>
      </c>
      <c r="G2176" t="n">
        <v>60.98</v>
      </c>
      <c r="H2176" t="n">
        <v>0.86</v>
      </c>
      <c r="I2176" t="n">
        <v>24</v>
      </c>
      <c r="J2176" t="n">
        <v>252.45</v>
      </c>
      <c r="K2176" t="n">
        <v>57.72</v>
      </c>
      <c r="L2176" t="n">
        <v>12.25</v>
      </c>
      <c r="M2176" t="n">
        <v>22</v>
      </c>
      <c r="N2176" t="n">
        <v>62.48</v>
      </c>
      <c r="O2176" t="n">
        <v>31369.6</v>
      </c>
      <c r="P2176" t="n">
        <v>379.28</v>
      </c>
      <c r="Q2176" t="n">
        <v>452.6</v>
      </c>
      <c r="R2176" t="n">
        <v>84.01000000000001</v>
      </c>
      <c r="S2176" t="n">
        <v>57.64</v>
      </c>
      <c r="T2176" t="n">
        <v>11025.08</v>
      </c>
      <c r="U2176" t="n">
        <v>0.6899999999999999</v>
      </c>
      <c r="V2176" t="n">
        <v>0.87</v>
      </c>
      <c r="W2176" t="n">
        <v>6.83</v>
      </c>
      <c r="X2176" t="n">
        <v>0.67</v>
      </c>
      <c r="Y2176" t="n">
        <v>1</v>
      </c>
      <c r="Z2176" t="n">
        <v>10</v>
      </c>
    </row>
    <row r="2177">
      <c r="A2177" t="n">
        <v>46</v>
      </c>
      <c r="B2177" t="n">
        <v>120</v>
      </c>
      <c r="C2177" t="inlineStr">
        <is>
          <t xml:space="preserve">CONCLUIDO	</t>
        </is>
      </c>
      <c r="D2177" t="n">
        <v>3.5575</v>
      </c>
      <c r="E2177" t="n">
        <v>28.11</v>
      </c>
      <c r="F2177" t="n">
        <v>24.35</v>
      </c>
      <c r="G2177" t="n">
        <v>63.53</v>
      </c>
      <c r="H2177" t="n">
        <v>0.88</v>
      </c>
      <c r="I2177" t="n">
        <v>23</v>
      </c>
      <c r="J2177" t="n">
        <v>252.9</v>
      </c>
      <c r="K2177" t="n">
        <v>57.72</v>
      </c>
      <c r="L2177" t="n">
        <v>12.5</v>
      </c>
      <c r="M2177" t="n">
        <v>21</v>
      </c>
      <c r="N2177" t="n">
        <v>62.68</v>
      </c>
      <c r="O2177" t="n">
        <v>31425.4</v>
      </c>
      <c r="P2177" t="n">
        <v>378.64</v>
      </c>
      <c r="Q2177" t="n">
        <v>452.6</v>
      </c>
      <c r="R2177" t="n">
        <v>82.76000000000001</v>
      </c>
      <c r="S2177" t="n">
        <v>57.64</v>
      </c>
      <c r="T2177" t="n">
        <v>10402.71</v>
      </c>
      <c r="U2177" t="n">
        <v>0.7</v>
      </c>
      <c r="V2177" t="n">
        <v>0.87</v>
      </c>
      <c r="W2177" t="n">
        <v>6.83</v>
      </c>
      <c r="X2177" t="n">
        <v>0.63</v>
      </c>
      <c r="Y2177" t="n">
        <v>1</v>
      </c>
      <c r="Z2177" t="n">
        <v>10</v>
      </c>
    </row>
    <row r="2178">
      <c r="A2178" t="n">
        <v>47</v>
      </c>
      <c r="B2178" t="n">
        <v>120</v>
      </c>
      <c r="C2178" t="inlineStr">
        <is>
          <t xml:space="preserve">CONCLUIDO	</t>
        </is>
      </c>
      <c r="D2178" t="n">
        <v>3.5587</v>
      </c>
      <c r="E2178" t="n">
        <v>28.1</v>
      </c>
      <c r="F2178" t="n">
        <v>24.34</v>
      </c>
      <c r="G2178" t="n">
        <v>63.5</v>
      </c>
      <c r="H2178" t="n">
        <v>0.9</v>
      </c>
      <c r="I2178" t="n">
        <v>23</v>
      </c>
      <c r="J2178" t="n">
        <v>253.35</v>
      </c>
      <c r="K2178" t="n">
        <v>57.72</v>
      </c>
      <c r="L2178" t="n">
        <v>12.75</v>
      </c>
      <c r="M2178" t="n">
        <v>21</v>
      </c>
      <c r="N2178" t="n">
        <v>62.88</v>
      </c>
      <c r="O2178" t="n">
        <v>31481.28</v>
      </c>
      <c r="P2178" t="n">
        <v>378.25</v>
      </c>
      <c r="Q2178" t="n">
        <v>452.55</v>
      </c>
      <c r="R2178" t="n">
        <v>82.39</v>
      </c>
      <c r="S2178" t="n">
        <v>57.64</v>
      </c>
      <c r="T2178" t="n">
        <v>10219.16</v>
      </c>
      <c r="U2178" t="n">
        <v>0.7</v>
      </c>
      <c r="V2178" t="n">
        <v>0.87</v>
      </c>
      <c r="W2178" t="n">
        <v>6.84</v>
      </c>
      <c r="X2178" t="n">
        <v>0.62</v>
      </c>
      <c r="Y2178" t="n">
        <v>1</v>
      </c>
      <c r="Z2178" t="n">
        <v>10</v>
      </c>
    </row>
    <row r="2179">
      <c r="A2179" t="n">
        <v>48</v>
      </c>
      <c r="B2179" t="n">
        <v>120</v>
      </c>
      <c r="C2179" t="inlineStr">
        <is>
          <t xml:space="preserve">CONCLUIDO	</t>
        </is>
      </c>
      <c r="D2179" t="n">
        <v>3.5674</v>
      </c>
      <c r="E2179" t="n">
        <v>28.03</v>
      </c>
      <c r="F2179" t="n">
        <v>24.32</v>
      </c>
      <c r="G2179" t="n">
        <v>66.33</v>
      </c>
      <c r="H2179" t="n">
        <v>0.91</v>
      </c>
      <c r="I2179" t="n">
        <v>22</v>
      </c>
      <c r="J2179" t="n">
        <v>253.81</v>
      </c>
      <c r="K2179" t="n">
        <v>57.72</v>
      </c>
      <c r="L2179" t="n">
        <v>13</v>
      </c>
      <c r="M2179" t="n">
        <v>20</v>
      </c>
      <c r="N2179" t="n">
        <v>63.08</v>
      </c>
      <c r="O2179" t="n">
        <v>31537.23</v>
      </c>
      <c r="P2179" t="n">
        <v>378.02</v>
      </c>
      <c r="Q2179" t="n">
        <v>452.57</v>
      </c>
      <c r="R2179" t="n">
        <v>81.79000000000001</v>
      </c>
      <c r="S2179" t="n">
        <v>57.64</v>
      </c>
      <c r="T2179" t="n">
        <v>9920.67</v>
      </c>
      <c r="U2179" t="n">
        <v>0.7</v>
      </c>
      <c r="V2179" t="n">
        <v>0.87</v>
      </c>
      <c r="W2179" t="n">
        <v>6.83</v>
      </c>
      <c r="X2179" t="n">
        <v>0.6</v>
      </c>
      <c r="Y2179" t="n">
        <v>1</v>
      </c>
      <c r="Z2179" t="n">
        <v>10</v>
      </c>
    </row>
    <row r="2180">
      <c r="A2180" t="n">
        <v>49</v>
      </c>
      <c r="B2180" t="n">
        <v>120</v>
      </c>
      <c r="C2180" t="inlineStr">
        <is>
          <t xml:space="preserve">CONCLUIDO	</t>
        </is>
      </c>
      <c r="D2180" t="n">
        <v>3.5669</v>
      </c>
      <c r="E2180" t="n">
        <v>28.04</v>
      </c>
      <c r="F2180" t="n">
        <v>24.32</v>
      </c>
      <c r="G2180" t="n">
        <v>66.34</v>
      </c>
      <c r="H2180" t="n">
        <v>0.93</v>
      </c>
      <c r="I2180" t="n">
        <v>22</v>
      </c>
      <c r="J2180" t="n">
        <v>254.26</v>
      </c>
      <c r="K2180" t="n">
        <v>57.72</v>
      </c>
      <c r="L2180" t="n">
        <v>13.25</v>
      </c>
      <c r="M2180" t="n">
        <v>20</v>
      </c>
      <c r="N2180" t="n">
        <v>63.29</v>
      </c>
      <c r="O2180" t="n">
        <v>31593.26</v>
      </c>
      <c r="P2180" t="n">
        <v>377.96</v>
      </c>
      <c r="Q2180" t="n">
        <v>452.57</v>
      </c>
      <c r="R2180" t="n">
        <v>81.89</v>
      </c>
      <c r="S2180" t="n">
        <v>57.64</v>
      </c>
      <c r="T2180" t="n">
        <v>9970.49</v>
      </c>
      <c r="U2180" t="n">
        <v>0.7</v>
      </c>
      <c r="V2180" t="n">
        <v>0.87</v>
      </c>
      <c r="W2180" t="n">
        <v>6.83</v>
      </c>
      <c r="X2180" t="n">
        <v>0.6</v>
      </c>
      <c r="Y2180" t="n">
        <v>1</v>
      </c>
      <c r="Z2180" t="n">
        <v>10</v>
      </c>
    </row>
    <row r="2181">
      <c r="A2181" t="n">
        <v>50</v>
      </c>
      <c r="B2181" t="n">
        <v>120</v>
      </c>
      <c r="C2181" t="inlineStr">
        <is>
          <t xml:space="preserve">CONCLUIDO	</t>
        </is>
      </c>
      <c r="D2181" t="n">
        <v>3.576</v>
      </c>
      <c r="E2181" t="n">
        <v>27.96</v>
      </c>
      <c r="F2181" t="n">
        <v>24.3</v>
      </c>
      <c r="G2181" t="n">
        <v>69.42</v>
      </c>
      <c r="H2181" t="n">
        <v>0.9399999999999999</v>
      </c>
      <c r="I2181" t="n">
        <v>21</v>
      </c>
      <c r="J2181" t="n">
        <v>254.72</v>
      </c>
      <c r="K2181" t="n">
        <v>57.72</v>
      </c>
      <c r="L2181" t="n">
        <v>13.5</v>
      </c>
      <c r="M2181" t="n">
        <v>19</v>
      </c>
      <c r="N2181" t="n">
        <v>63.49</v>
      </c>
      <c r="O2181" t="n">
        <v>31649.36</v>
      </c>
      <c r="P2181" t="n">
        <v>377.24</v>
      </c>
      <c r="Q2181" t="n">
        <v>452.64</v>
      </c>
      <c r="R2181" t="n">
        <v>80.81</v>
      </c>
      <c r="S2181" t="n">
        <v>57.64</v>
      </c>
      <c r="T2181" t="n">
        <v>9440.35</v>
      </c>
      <c r="U2181" t="n">
        <v>0.71</v>
      </c>
      <c r="V2181" t="n">
        <v>0.87</v>
      </c>
      <c r="W2181" t="n">
        <v>6.83</v>
      </c>
      <c r="X2181" t="n">
        <v>0.57</v>
      </c>
      <c r="Y2181" t="n">
        <v>1</v>
      </c>
      <c r="Z2181" t="n">
        <v>10</v>
      </c>
    </row>
    <row r="2182">
      <c r="A2182" t="n">
        <v>51</v>
      </c>
      <c r="B2182" t="n">
        <v>120</v>
      </c>
      <c r="C2182" t="inlineStr">
        <is>
          <t xml:space="preserve">CONCLUIDO	</t>
        </is>
      </c>
      <c r="D2182" t="n">
        <v>3.5757</v>
      </c>
      <c r="E2182" t="n">
        <v>27.97</v>
      </c>
      <c r="F2182" t="n">
        <v>24.3</v>
      </c>
      <c r="G2182" t="n">
        <v>69.43000000000001</v>
      </c>
      <c r="H2182" t="n">
        <v>0.96</v>
      </c>
      <c r="I2182" t="n">
        <v>21</v>
      </c>
      <c r="J2182" t="n">
        <v>255.17</v>
      </c>
      <c r="K2182" t="n">
        <v>57.72</v>
      </c>
      <c r="L2182" t="n">
        <v>13.75</v>
      </c>
      <c r="M2182" t="n">
        <v>19</v>
      </c>
      <c r="N2182" t="n">
        <v>63.7</v>
      </c>
      <c r="O2182" t="n">
        <v>31705.54</v>
      </c>
      <c r="P2182" t="n">
        <v>377.43</v>
      </c>
      <c r="Q2182" t="n">
        <v>452.63</v>
      </c>
      <c r="R2182" t="n">
        <v>80.95999999999999</v>
      </c>
      <c r="S2182" t="n">
        <v>57.64</v>
      </c>
      <c r="T2182" t="n">
        <v>9515.26</v>
      </c>
      <c r="U2182" t="n">
        <v>0.71</v>
      </c>
      <c r="V2182" t="n">
        <v>0.87</v>
      </c>
      <c r="W2182" t="n">
        <v>6.83</v>
      </c>
      <c r="X2182" t="n">
        <v>0.58</v>
      </c>
      <c r="Y2182" t="n">
        <v>1</v>
      </c>
      <c r="Z2182" t="n">
        <v>10</v>
      </c>
    </row>
    <row r="2183">
      <c r="A2183" t="n">
        <v>52</v>
      </c>
      <c r="B2183" t="n">
        <v>120</v>
      </c>
      <c r="C2183" t="inlineStr">
        <is>
          <t xml:space="preserve">CONCLUIDO	</t>
        </is>
      </c>
      <c r="D2183" t="n">
        <v>3.5763</v>
      </c>
      <c r="E2183" t="n">
        <v>27.96</v>
      </c>
      <c r="F2183" t="n">
        <v>24.3</v>
      </c>
      <c r="G2183" t="n">
        <v>69.42</v>
      </c>
      <c r="H2183" t="n">
        <v>0.97</v>
      </c>
      <c r="I2183" t="n">
        <v>21</v>
      </c>
      <c r="J2183" t="n">
        <v>255.63</v>
      </c>
      <c r="K2183" t="n">
        <v>57.72</v>
      </c>
      <c r="L2183" t="n">
        <v>14</v>
      </c>
      <c r="M2183" t="n">
        <v>19</v>
      </c>
      <c r="N2183" t="n">
        <v>63.91</v>
      </c>
      <c r="O2183" t="n">
        <v>31761.8</v>
      </c>
      <c r="P2183" t="n">
        <v>377.3</v>
      </c>
      <c r="Q2183" t="n">
        <v>452.58</v>
      </c>
      <c r="R2183" t="n">
        <v>80.97</v>
      </c>
      <c r="S2183" t="n">
        <v>57.64</v>
      </c>
      <c r="T2183" t="n">
        <v>9516.120000000001</v>
      </c>
      <c r="U2183" t="n">
        <v>0.71</v>
      </c>
      <c r="V2183" t="n">
        <v>0.87</v>
      </c>
      <c r="W2183" t="n">
        <v>6.83</v>
      </c>
      <c r="X2183" t="n">
        <v>0.57</v>
      </c>
      <c r="Y2183" t="n">
        <v>1</v>
      </c>
      <c r="Z2183" t="n">
        <v>10</v>
      </c>
    </row>
    <row r="2184">
      <c r="A2184" t="n">
        <v>53</v>
      </c>
      <c r="B2184" t="n">
        <v>120</v>
      </c>
      <c r="C2184" t="inlineStr">
        <is>
          <t xml:space="preserve">CONCLUIDO	</t>
        </is>
      </c>
      <c r="D2184" t="n">
        <v>3.5868</v>
      </c>
      <c r="E2184" t="n">
        <v>27.88</v>
      </c>
      <c r="F2184" t="n">
        <v>24.26</v>
      </c>
      <c r="G2184" t="n">
        <v>72.78</v>
      </c>
      <c r="H2184" t="n">
        <v>0.99</v>
      </c>
      <c r="I2184" t="n">
        <v>20</v>
      </c>
      <c r="J2184" t="n">
        <v>256.09</v>
      </c>
      <c r="K2184" t="n">
        <v>57.72</v>
      </c>
      <c r="L2184" t="n">
        <v>14.25</v>
      </c>
      <c r="M2184" t="n">
        <v>18</v>
      </c>
      <c r="N2184" t="n">
        <v>64.11</v>
      </c>
      <c r="O2184" t="n">
        <v>31818.13</v>
      </c>
      <c r="P2184" t="n">
        <v>376.31</v>
      </c>
      <c r="Q2184" t="n">
        <v>452.63</v>
      </c>
      <c r="R2184" t="n">
        <v>79.84999999999999</v>
      </c>
      <c r="S2184" t="n">
        <v>57.64</v>
      </c>
      <c r="T2184" t="n">
        <v>8961.969999999999</v>
      </c>
      <c r="U2184" t="n">
        <v>0.72</v>
      </c>
      <c r="V2184" t="n">
        <v>0.87</v>
      </c>
      <c r="W2184" t="n">
        <v>6.82</v>
      </c>
      <c r="X2184" t="n">
        <v>0.53</v>
      </c>
      <c r="Y2184" t="n">
        <v>1</v>
      </c>
      <c r="Z2184" t="n">
        <v>10</v>
      </c>
    </row>
    <row r="2185">
      <c r="A2185" t="n">
        <v>54</v>
      </c>
      <c r="B2185" t="n">
        <v>120</v>
      </c>
      <c r="C2185" t="inlineStr">
        <is>
          <t xml:space="preserve">CONCLUIDO	</t>
        </is>
      </c>
      <c r="D2185" t="n">
        <v>3.5852</v>
      </c>
      <c r="E2185" t="n">
        <v>27.89</v>
      </c>
      <c r="F2185" t="n">
        <v>24.27</v>
      </c>
      <c r="G2185" t="n">
        <v>72.81999999999999</v>
      </c>
      <c r="H2185" t="n">
        <v>1.01</v>
      </c>
      <c r="I2185" t="n">
        <v>20</v>
      </c>
      <c r="J2185" t="n">
        <v>256.54</v>
      </c>
      <c r="K2185" t="n">
        <v>57.72</v>
      </c>
      <c r="L2185" t="n">
        <v>14.5</v>
      </c>
      <c r="M2185" t="n">
        <v>18</v>
      </c>
      <c r="N2185" t="n">
        <v>64.31999999999999</v>
      </c>
      <c r="O2185" t="n">
        <v>31874.54</v>
      </c>
      <c r="P2185" t="n">
        <v>376.85</v>
      </c>
      <c r="Q2185" t="n">
        <v>452.62</v>
      </c>
      <c r="R2185" t="n">
        <v>80.11</v>
      </c>
      <c r="S2185" t="n">
        <v>57.64</v>
      </c>
      <c r="T2185" t="n">
        <v>9091.459999999999</v>
      </c>
      <c r="U2185" t="n">
        <v>0.72</v>
      </c>
      <c r="V2185" t="n">
        <v>0.87</v>
      </c>
      <c r="W2185" t="n">
        <v>6.83</v>
      </c>
      <c r="X2185" t="n">
        <v>0.55</v>
      </c>
      <c r="Y2185" t="n">
        <v>1</v>
      </c>
      <c r="Z2185" t="n">
        <v>10</v>
      </c>
    </row>
    <row r="2186">
      <c r="A2186" t="n">
        <v>55</v>
      </c>
      <c r="B2186" t="n">
        <v>120</v>
      </c>
      <c r="C2186" t="inlineStr">
        <is>
          <t xml:space="preserve">CONCLUIDO	</t>
        </is>
      </c>
      <c r="D2186" t="n">
        <v>3.5877</v>
      </c>
      <c r="E2186" t="n">
        <v>27.87</v>
      </c>
      <c r="F2186" t="n">
        <v>24.25</v>
      </c>
      <c r="G2186" t="n">
        <v>72.76000000000001</v>
      </c>
      <c r="H2186" t="n">
        <v>1.02</v>
      </c>
      <c r="I2186" t="n">
        <v>20</v>
      </c>
      <c r="J2186" t="n">
        <v>257</v>
      </c>
      <c r="K2186" t="n">
        <v>57.72</v>
      </c>
      <c r="L2186" t="n">
        <v>14.75</v>
      </c>
      <c r="M2186" t="n">
        <v>18</v>
      </c>
      <c r="N2186" t="n">
        <v>64.53</v>
      </c>
      <c r="O2186" t="n">
        <v>31931.15</v>
      </c>
      <c r="P2186" t="n">
        <v>376.04</v>
      </c>
      <c r="Q2186" t="n">
        <v>452.6</v>
      </c>
      <c r="R2186" t="n">
        <v>79.59</v>
      </c>
      <c r="S2186" t="n">
        <v>57.64</v>
      </c>
      <c r="T2186" t="n">
        <v>8833.23</v>
      </c>
      <c r="U2186" t="n">
        <v>0.72</v>
      </c>
      <c r="V2186" t="n">
        <v>0.87</v>
      </c>
      <c r="W2186" t="n">
        <v>6.82</v>
      </c>
      <c r="X2186" t="n">
        <v>0.53</v>
      </c>
      <c r="Y2186" t="n">
        <v>1</v>
      </c>
      <c r="Z2186" t="n">
        <v>10</v>
      </c>
    </row>
    <row r="2187">
      <c r="A2187" t="n">
        <v>56</v>
      </c>
      <c r="B2187" t="n">
        <v>120</v>
      </c>
      <c r="C2187" t="inlineStr">
        <is>
          <t xml:space="preserve">CONCLUIDO	</t>
        </is>
      </c>
      <c r="D2187" t="n">
        <v>3.5933</v>
      </c>
      <c r="E2187" t="n">
        <v>27.83</v>
      </c>
      <c r="F2187" t="n">
        <v>24.25</v>
      </c>
      <c r="G2187" t="n">
        <v>76.59</v>
      </c>
      <c r="H2187" t="n">
        <v>1.04</v>
      </c>
      <c r="I2187" t="n">
        <v>19</v>
      </c>
      <c r="J2187" t="n">
        <v>257.46</v>
      </c>
      <c r="K2187" t="n">
        <v>57.72</v>
      </c>
      <c r="L2187" t="n">
        <v>15</v>
      </c>
      <c r="M2187" t="n">
        <v>17</v>
      </c>
      <c r="N2187" t="n">
        <v>64.73999999999999</v>
      </c>
      <c r="O2187" t="n">
        <v>31987.71</v>
      </c>
      <c r="P2187" t="n">
        <v>375.54</v>
      </c>
      <c r="Q2187" t="n">
        <v>452.59</v>
      </c>
      <c r="R2187" t="n">
        <v>79.58</v>
      </c>
      <c r="S2187" t="n">
        <v>57.64</v>
      </c>
      <c r="T2187" t="n">
        <v>8832.6</v>
      </c>
      <c r="U2187" t="n">
        <v>0.72</v>
      </c>
      <c r="V2187" t="n">
        <v>0.87</v>
      </c>
      <c r="W2187" t="n">
        <v>6.83</v>
      </c>
      <c r="X2187" t="n">
        <v>0.53</v>
      </c>
      <c r="Y2187" t="n">
        <v>1</v>
      </c>
      <c r="Z2187" t="n">
        <v>10</v>
      </c>
    </row>
    <row r="2188">
      <c r="A2188" t="n">
        <v>57</v>
      </c>
      <c r="B2188" t="n">
        <v>120</v>
      </c>
      <c r="C2188" t="inlineStr">
        <is>
          <t xml:space="preserve">CONCLUIDO	</t>
        </is>
      </c>
      <c r="D2188" t="n">
        <v>3.5959</v>
      </c>
      <c r="E2188" t="n">
        <v>27.81</v>
      </c>
      <c r="F2188" t="n">
        <v>24.23</v>
      </c>
      <c r="G2188" t="n">
        <v>76.53</v>
      </c>
      <c r="H2188" t="n">
        <v>1.05</v>
      </c>
      <c r="I2188" t="n">
        <v>19</v>
      </c>
      <c r="J2188" t="n">
        <v>257.92</v>
      </c>
      <c r="K2188" t="n">
        <v>57.72</v>
      </c>
      <c r="L2188" t="n">
        <v>15.25</v>
      </c>
      <c r="M2188" t="n">
        <v>17</v>
      </c>
      <c r="N2188" t="n">
        <v>64.95</v>
      </c>
      <c r="O2188" t="n">
        <v>32044.35</v>
      </c>
      <c r="P2188" t="n">
        <v>375.55</v>
      </c>
      <c r="Q2188" t="n">
        <v>452.59</v>
      </c>
      <c r="R2188" t="n">
        <v>78.91</v>
      </c>
      <c r="S2188" t="n">
        <v>57.64</v>
      </c>
      <c r="T2188" t="n">
        <v>8498.950000000001</v>
      </c>
      <c r="U2188" t="n">
        <v>0.73</v>
      </c>
      <c r="V2188" t="n">
        <v>0.87</v>
      </c>
      <c r="W2188" t="n">
        <v>6.83</v>
      </c>
      <c r="X2188" t="n">
        <v>0.51</v>
      </c>
      <c r="Y2188" t="n">
        <v>1</v>
      </c>
      <c r="Z2188" t="n">
        <v>10</v>
      </c>
    </row>
    <row r="2189">
      <c r="A2189" t="n">
        <v>58</v>
      </c>
      <c r="B2189" t="n">
        <v>120</v>
      </c>
      <c r="C2189" t="inlineStr">
        <is>
          <t xml:space="preserve">CONCLUIDO	</t>
        </is>
      </c>
      <c r="D2189" t="n">
        <v>3.5953</v>
      </c>
      <c r="E2189" t="n">
        <v>27.81</v>
      </c>
      <c r="F2189" t="n">
        <v>24.24</v>
      </c>
      <c r="G2189" t="n">
        <v>76.55</v>
      </c>
      <c r="H2189" t="n">
        <v>1.07</v>
      </c>
      <c r="I2189" t="n">
        <v>19</v>
      </c>
      <c r="J2189" t="n">
        <v>258.38</v>
      </c>
      <c r="K2189" t="n">
        <v>57.72</v>
      </c>
      <c r="L2189" t="n">
        <v>15.5</v>
      </c>
      <c r="M2189" t="n">
        <v>17</v>
      </c>
      <c r="N2189" t="n">
        <v>65.16</v>
      </c>
      <c r="O2189" t="n">
        <v>32101.07</v>
      </c>
      <c r="P2189" t="n">
        <v>375.7</v>
      </c>
      <c r="Q2189" t="n">
        <v>452.64</v>
      </c>
      <c r="R2189" t="n">
        <v>79.22</v>
      </c>
      <c r="S2189" t="n">
        <v>57.64</v>
      </c>
      <c r="T2189" t="n">
        <v>8653.33</v>
      </c>
      <c r="U2189" t="n">
        <v>0.73</v>
      </c>
      <c r="V2189" t="n">
        <v>0.87</v>
      </c>
      <c r="W2189" t="n">
        <v>6.82</v>
      </c>
      <c r="X2189" t="n">
        <v>0.51</v>
      </c>
      <c r="Y2189" t="n">
        <v>1</v>
      </c>
      <c r="Z2189" t="n">
        <v>10</v>
      </c>
    </row>
    <row r="2190">
      <c r="A2190" t="n">
        <v>59</v>
      </c>
      <c r="B2190" t="n">
        <v>120</v>
      </c>
      <c r="C2190" t="inlineStr">
        <is>
          <t xml:space="preserve">CONCLUIDO	</t>
        </is>
      </c>
      <c r="D2190" t="n">
        <v>3.5951</v>
      </c>
      <c r="E2190" t="n">
        <v>27.82</v>
      </c>
      <c r="F2190" t="n">
        <v>24.24</v>
      </c>
      <c r="G2190" t="n">
        <v>76.55</v>
      </c>
      <c r="H2190" t="n">
        <v>1.08</v>
      </c>
      <c r="I2190" t="n">
        <v>19</v>
      </c>
      <c r="J2190" t="n">
        <v>258.84</v>
      </c>
      <c r="K2190" t="n">
        <v>57.72</v>
      </c>
      <c r="L2190" t="n">
        <v>15.75</v>
      </c>
      <c r="M2190" t="n">
        <v>17</v>
      </c>
      <c r="N2190" t="n">
        <v>65.37</v>
      </c>
      <c r="O2190" t="n">
        <v>32157.87</v>
      </c>
      <c r="P2190" t="n">
        <v>375.37</v>
      </c>
      <c r="Q2190" t="n">
        <v>452.59</v>
      </c>
      <c r="R2190" t="n">
        <v>79.08</v>
      </c>
      <c r="S2190" t="n">
        <v>57.64</v>
      </c>
      <c r="T2190" t="n">
        <v>8583.58</v>
      </c>
      <c r="U2190" t="n">
        <v>0.73</v>
      </c>
      <c r="V2190" t="n">
        <v>0.87</v>
      </c>
      <c r="W2190" t="n">
        <v>6.83</v>
      </c>
      <c r="X2190" t="n">
        <v>0.52</v>
      </c>
      <c r="Y2190" t="n">
        <v>1</v>
      </c>
      <c r="Z2190" t="n">
        <v>10</v>
      </c>
    </row>
    <row r="2191">
      <c r="A2191" t="n">
        <v>60</v>
      </c>
      <c r="B2191" t="n">
        <v>120</v>
      </c>
      <c r="C2191" t="inlineStr">
        <is>
          <t xml:space="preserve">CONCLUIDO	</t>
        </is>
      </c>
      <c r="D2191" t="n">
        <v>3.6043</v>
      </c>
      <c r="E2191" t="n">
        <v>27.74</v>
      </c>
      <c r="F2191" t="n">
        <v>24.22</v>
      </c>
      <c r="G2191" t="n">
        <v>80.72</v>
      </c>
      <c r="H2191" t="n">
        <v>1.1</v>
      </c>
      <c r="I2191" t="n">
        <v>18</v>
      </c>
      <c r="J2191" t="n">
        <v>259.3</v>
      </c>
      <c r="K2191" t="n">
        <v>57.72</v>
      </c>
      <c r="L2191" t="n">
        <v>16</v>
      </c>
      <c r="M2191" t="n">
        <v>16</v>
      </c>
      <c r="N2191" t="n">
        <v>65.58</v>
      </c>
      <c r="O2191" t="n">
        <v>32214.75</v>
      </c>
      <c r="P2191" t="n">
        <v>375.26</v>
      </c>
      <c r="Q2191" t="n">
        <v>452.62</v>
      </c>
      <c r="R2191" t="n">
        <v>78.20999999999999</v>
      </c>
      <c r="S2191" t="n">
        <v>57.64</v>
      </c>
      <c r="T2191" t="n">
        <v>8152.74</v>
      </c>
      <c r="U2191" t="n">
        <v>0.74</v>
      </c>
      <c r="V2191" t="n">
        <v>0.88</v>
      </c>
      <c r="W2191" t="n">
        <v>6.83</v>
      </c>
      <c r="X2191" t="n">
        <v>0.49</v>
      </c>
      <c r="Y2191" t="n">
        <v>1</v>
      </c>
      <c r="Z2191" t="n">
        <v>10</v>
      </c>
    </row>
    <row r="2192">
      <c r="A2192" t="n">
        <v>61</v>
      </c>
      <c r="B2192" t="n">
        <v>120</v>
      </c>
      <c r="C2192" t="inlineStr">
        <is>
          <t xml:space="preserve">CONCLUIDO	</t>
        </is>
      </c>
      <c r="D2192" t="n">
        <v>3.6042</v>
      </c>
      <c r="E2192" t="n">
        <v>27.75</v>
      </c>
      <c r="F2192" t="n">
        <v>24.22</v>
      </c>
      <c r="G2192" t="n">
        <v>80.72</v>
      </c>
      <c r="H2192" t="n">
        <v>1.11</v>
      </c>
      <c r="I2192" t="n">
        <v>18</v>
      </c>
      <c r="J2192" t="n">
        <v>259.76</v>
      </c>
      <c r="K2192" t="n">
        <v>57.72</v>
      </c>
      <c r="L2192" t="n">
        <v>16.25</v>
      </c>
      <c r="M2192" t="n">
        <v>16</v>
      </c>
      <c r="N2192" t="n">
        <v>65.79000000000001</v>
      </c>
      <c r="O2192" t="n">
        <v>32271.71</v>
      </c>
      <c r="P2192" t="n">
        <v>375.29</v>
      </c>
      <c r="Q2192" t="n">
        <v>452.6</v>
      </c>
      <c r="R2192" t="n">
        <v>78.41</v>
      </c>
      <c r="S2192" t="n">
        <v>57.64</v>
      </c>
      <c r="T2192" t="n">
        <v>8254.15</v>
      </c>
      <c r="U2192" t="n">
        <v>0.74</v>
      </c>
      <c r="V2192" t="n">
        <v>0.88</v>
      </c>
      <c r="W2192" t="n">
        <v>6.82</v>
      </c>
      <c r="X2192" t="n">
        <v>0.49</v>
      </c>
      <c r="Y2192" t="n">
        <v>1</v>
      </c>
      <c r="Z2192" t="n">
        <v>10</v>
      </c>
    </row>
    <row r="2193">
      <c r="A2193" t="n">
        <v>62</v>
      </c>
      <c r="B2193" t="n">
        <v>120</v>
      </c>
      <c r="C2193" t="inlineStr">
        <is>
          <t xml:space="preserve">CONCLUIDO	</t>
        </is>
      </c>
      <c r="D2193" t="n">
        <v>3.606</v>
      </c>
      <c r="E2193" t="n">
        <v>27.73</v>
      </c>
      <c r="F2193" t="n">
        <v>24.2</v>
      </c>
      <c r="G2193" t="n">
        <v>80.68000000000001</v>
      </c>
      <c r="H2193" t="n">
        <v>1.13</v>
      </c>
      <c r="I2193" t="n">
        <v>18</v>
      </c>
      <c r="J2193" t="n">
        <v>260.23</v>
      </c>
      <c r="K2193" t="n">
        <v>57.72</v>
      </c>
      <c r="L2193" t="n">
        <v>16.5</v>
      </c>
      <c r="M2193" t="n">
        <v>16</v>
      </c>
      <c r="N2193" t="n">
        <v>66</v>
      </c>
      <c r="O2193" t="n">
        <v>32328.74</v>
      </c>
      <c r="P2193" t="n">
        <v>374.65</v>
      </c>
      <c r="Q2193" t="n">
        <v>452.56</v>
      </c>
      <c r="R2193" t="n">
        <v>77.79000000000001</v>
      </c>
      <c r="S2193" t="n">
        <v>57.64</v>
      </c>
      <c r="T2193" t="n">
        <v>7941.3</v>
      </c>
      <c r="U2193" t="n">
        <v>0.74</v>
      </c>
      <c r="V2193" t="n">
        <v>0.88</v>
      </c>
      <c r="W2193" t="n">
        <v>6.83</v>
      </c>
      <c r="X2193" t="n">
        <v>0.48</v>
      </c>
      <c r="Y2193" t="n">
        <v>1</v>
      </c>
      <c r="Z2193" t="n">
        <v>10</v>
      </c>
    </row>
    <row r="2194">
      <c r="A2194" t="n">
        <v>63</v>
      </c>
      <c r="B2194" t="n">
        <v>120</v>
      </c>
      <c r="C2194" t="inlineStr">
        <is>
          <t xml:space="preserve">CONCLUIDO	</t>
        </is>
      </c>
      <c r="D2194" t="n">
        <v>3.6151</v>
      </c>
      <c r="E2194" t="n">
        <v>27.66</v>
      </c>
      <c r="F2194" t="n">
        <v>24.18</v>
      </c>
      <c r="G2194" t="n">
        <v>85.34</v>
      </c>
      <c r="H2194" t="n">
        <v>1.14</v>
      </c>
      <c r="I2194" t="n">
        <v>17</v>
      </c>
      <c r="J2194" t="n">
        <v>260.69</v>
      </c>
      <c r="K2194" t="n">
        <v>57.72</v>
      </c>
      <c r="L2194" t="n">
        <v>16.75</v>
      </c>
      <c r="M2194" t="n">
        <v>15</v>
      </c>
      <c r="N2194" t="n">
        <v>66.20999999999999</v>
      </c>
      <c r="O2194" t="n">
        <v>32385.86</v>
      </c>
      <c r="P2194" t="n">
        <v>373.78</v>
      </c>
      <c r="Q2194" t="n">
        <v>452.58</v>
      </c>
      <c r="R2194" t="n">
        <v>76.89</v>
      </c>
      <c r="S2194" t="n">
        <v>57.64</v>
      </c>
      <c r="T2194" t="n">
        <v>7500.47</v>
      </c>
      <c r="U2194" t="n">
        <v>0.75</v>
      </c>
      <c r="V2194" t="n">
        <v>0.88</v>
      </c>
      <c r="W2194" t="n">
        <v>6.83</v>
      </c>
      <c r="X2194" t="n">
        <v>0.45</v>
      </c>
      <c r="Y2194" t="n">
        <v>1</v>
      </c>
      <c r="Z2194" t="n">
        <v>10</v>
      </c>
    </row>
    <row r="2195">
      <c r="A2195" t="n">
        <v>64</v>
      </c>
      <c r="B2195" t="n">
        <v>120</v>
      </c>
      <c r="C2195" t="inlineStr">
        <is>
          <t xml:space="preserve">CONCLUIDO	</t>
        </is>
      </c>
      <c r="D2195" t="n">
        <v>3.6162</v>
      </c>
      <c r="E2195" t="n">
        <v>27.65</v>
      </c>
      <c r="F2195" t="n">
        <v>24.17</v>
      </c>
      <c r="G2195" t="n">
        <v>85.31</v>
      </c>
      <c r="H2195" t="n">
        <v>1.16</v>
      </c>
      <c r="I2195" t="n">
        <v>17</v>
      </c>
      <c r="J2195" t="n">
        <v>261.15</v>
      </c>
      <c r="K2195" t="n">
        <v>57.72</v>
      </c>
      <c r="L2195" t="n">
        <v>17</v>
      </c>
      <c r="M2195" t="n">
        <v>15</v>
      </c>
      <c r="N2195" t="n">
        <v>66.43000000000001</v>
      </c>
      <c r="O2195" t="n">
        <v>32443.05</v>
      </c>
      <c r="P2195" t="n">
        <v>374.04</v>
      </c>
      <c r="Q2195" t="n">
        <v>452.62</v>
      </c>
      <c r="R2195" t="n">
        <v>76.69</v>
      </c>
      <c r="S2195" t="n">
        <v>57.64</v>
      </c>
      <c r="T2195" t="n">
        <v>7400.26</v>
      </c>
      <c r="U2195" t="n">
        <v>0.75</v>
      </c>
      <c r="V2195" t="n">
        <v>0.88</v>
      </c>
      <c r="W2195" t="n">
        <v>6.82</v>
      </c>
      <c r="X2195" t="n">
        <v>0.45</v>
      </c>
      <c r="Y2195" t="n">
        <v>1</v>
      </c>
      <c r="Z2195" t="n">
        <v>10</v>
      </c>
    </row>
    <row r="2196">
      <c r="A2196" t="n">
        <v>65</v>
      </c>
      <c r="B2196" t="n">
        <v>120</v>
      </c>
      <c r="C2196" t="inlineStr">
        <is>
          <t xml:space="preserve">CONCLUIDO	</t>
        </is>
      </c>
      <c r="D2196" t="n">
        <v>3.6156</v>
      </c>
      <c r="E2196" t="n">
        <v>27.66</v>
      </c>
      <c r="F2196" t="n">
        <v>24.17</v>
      </c>
      <c r="G2196" t="n">
        <v>85.31999999999999</v>
      </c>
      <c r="H2196" t="n">
        <v>1.17</v>
      </c>
      <c r="I2196" t="n">
        <v>17</v>
      </c>
      <c r="J2196" t="n">
        <v>261.62</v>
      </c>
      <c r="K2196" t="n">
        <v>57.72</v>
      </c>
      <c r="L2196" t="n">
        <v>17.25</v>
      </c>
      <c r="M2196" t="n">
        <v>15</v>
      </c>
      <c r="N2196" t="n">
        <v>66.64</v>
      </c>
      <c r="O2196" t="n">
        <v>32500.33</v>
      </c>
      <c r="P2196" t="n">
        <v>374.26</v>
      </c>
      <c r="Q2196" t="n">
        <v>452.58</v>
      </c>
      <c r="R2196" t="n">
        <v>76.78</v>
      </c>
      <c r="S2196" t="n">
        <v>57.64</v>
      </c>
      <c r="T2196" t="n">
        <v>7441.43</v>
      </c>
      <c r="U2196" t="n">
        <v>0.75</v>
      </c>
      <c r="V2196" t="n">
        <v>0.88</v>
      </c>
      <c r="W2196" t="n">
        <v>6.83</v>
      </c>
      <c r="X2196" t="n">
        <v>0.45</v>
      </c>
      <c r="Y2196" t="n">
        <v>1</v>
      </c>
      <c r="Z2196" t="n">
        <v>10</v>
      </c>
    </row>
    <row r="2197">
      <c r="A2197" t="n">
        <v>66</v>
      </c>
      <c r="B2197" t="n">
        <v>120</v>
      </c>
      <c r="C2197" t="inlineStr">
        <is>
          <t xml:space="preserve">CONCLUIDO	</t>
        </is>
      </c>
      <c r="D2197" t="n">
        <v>3.6143</v>
      </c>
      <c r="E2197" t="n">
        <v>27.67</v>
      </c>
      <c r="F2197" t="n">
        <v>24.18</v>
      </c>
      <c r="G2197" t="n">
        <v>85.36</v>
      </c>
      <c r="H2197" t="n">
        <v>1.19</v>
      </c>
      <c r="I2197" t="n">
        <v>17</v>
      </c>
      <c r="J2197" t="n">
        <v>262.08</v>
      </c>
      <c r="K2197" t="n">
        <v>57.72</v>
      </c>
      <c r="L2197" t="n">
        <v>17.5</v>
      </c>
      <c r="M2197" t="n">
        <v>15</v>
      </c>
      <c r="N2197" t="n">
        <v>66.86</v>
      </c>
      <c r="O2197" t="n">
        <v>32557.69</v>
      </c>
      <c r="P2197" t="n">
        <v>374.17</v>
      </c>
      <c r="Q2197" t="n">
        <v>452.58</v>
      </c>
      <c r="R2197" t="n">
        <v>77.36</v>
      </c>
      <c r="S2197" t="n">
        <v>57.64</v>
      </c>
      <c r="T2197" t="n">
        <v>7734.43</v>
      </c>
      <c r="U2197" t="n">
        <v>0.75</v>
      </c>
      <c r="V2197" t="n">
        <v>0.88</v>
      </c>
      <c r="W2197" t="n">
        <v>6.82</v>
      </c>
      <c r="X2197" t="n">
        <v>0.46</v>
      </c>
      <c r="Y2197" t="n">
        <v>1</v>
      </c>
      <c r="Z2197" t="n">
        <v>10</v>
      </c>
    </row>
    <row r="2198">
      <c r="A2198" t="n">
        <v>67</v>
      </c>
      <c r="B2198" t="n">
        <v>120</v>
      </c>
      <c r="C2198" t="inlineStr">
        <is>
          <t xml:space="preserve">CONCLUIDO	</t>
        </is>
      </c>
      <c r="D2198" t="n">
        <v>3.6136</v>
      </c>
      <c r="E2198" t="n">
        <v>27.67</v>
      </c>
      <c r="F2198" t="n">
        <v>24.19</v>
      </c>
      <c r="G2198" t="n">
        <v>85.38</v>
      </c>
      <c r="H2198" t="n">
        <v>1.2</v>
      </c>
      <c r="I2198" t="n">
        <v>17</v>
      </c>
      <c r="J2198" t="n">
        <v>262.55</v>
      </c>
      <c r="K2198" t="n">
        <v>57.72</v>
      </c>
      <c r="L2198" t="n">
        <v>17.75</v>
      </c>
      <c r="M2198" t="n">
        <v>15</v>
      </c>
      <c r="N2198" t="n">
        <v>67.06999999999999</v>
      </c>
      <c r="O2198" t="n">
        <v>32615.12</v>
      </c>
      <c r="P2198" t="n">
        <v>374.07</v>
      </c>
      <c r="Q2198" t="n">
        <v>452.58</v>
      </c>
      <c r="R2198" t="n">
        <v>77.45</v>
      </c>
      <c r="S2198" t="n">
        <v>57.64</v>
      </c>
      <c r="T2198" t="n">
        <v>7780</v>
      </c>
      <c r="U2198" t="n">
        <v>0.74</v>
      </c>
      <c r="V2198" t="n">
        <v>0.88</v>
      </c>
      <c r="W2198" t="n">
        <v>6.83</v>
      </c>
      <c r="X2198" t="n">
        <v>0.47</v>
      </c>
      <c r="Y2198" t="n">
        <v>1</v>
      </c>
      <c r="Z2198" t="n">
        <v>10</v>
      </c>
    </row>
    <row r="2199">
      <c r="A2199" t="n">
        <v>68</v>
      </c>
      <c r="B2199" t="n">
        <v>120</v>
      </c>
      <c r="C2199" t="inlineStr">
        <is>
          <t xml:space="preserve">CONCLUIDO	</t>
        </is>
      </c>
      <c r="D2199" t="n">
        <v>3.6245</v>
      </c>
      <c r="E2199" t="n">
        <v>27.59</v>
      </c>
      <c r="F2199" t="n">
        <v>24.15</v>
      </c>
      <c r="G2199" t="n">
        <v>90.56999999999999</v>
      </c>
      <c r="H2199" t="n">
        <v>1.22</v>
      </c>
      <c r="I2199" t="n">
        <v>16</v>
      </c>
      <c r="J2199" t="n">
        <v>263.01</v>
      </c>
      <c r="K2199" t="n">
        <v>57.72</v>
      </c>
      <c r="L2199" t="n">
        <v>18</v>
      </c>
      <c r="M2199" t="n">
        <v>14</v>
      </c>
      <c r="N2199" t="n">
        <v>67.29000000000001</v>
      </c>
      <c r="O2199" t="n">
        <v>32672.64</v>
      </c>
      <c r="P2199" t="n">
        <v>373.37</v>
      </c>
      <c r="Q2199" t="n">
        <v>452.59</v>
      </c>
      <c r="R2199" t="n">
        <v>76.27</v>
      </c>
      <c r="S2199" t="n">
        <v>57.64</v>
      </c>
      <c r="T2199" t="n">
        <v>7192.67</v>
      </c>
      <c r="U2199" t="n">
        <v>0.76</v>
      </c>
      <c r="V2199" t="n">
        <v>0.88</v>
      </c>
      <c r="W2199" t="n">
        <v>6.82</v>
      </c>
      <c r="X2199" t="n">
        <v>0.43</v>
      </c>
      <c r="Y2199" t="n">
        <v>1</v>
      </c>
      <c r="Z2199" t="n">
        <v>10</v>
      </c>
    </row>
    <row r="2200">
      <c r="A2200" t="n">
        <v>69</v>
      </c>
      <c r="B2200" t="n">
        <v>120</v>
      </c>
      <c r="C2200" t="inlineStr">
        <is>
          <t xml:space="preserve">CONCLUIDO	</t>
        </is>
      </c>
      <c r="D2200" t="n">
        <v>3.6252</v>
      </c>
      <c r="E2200" t="n">
        <v>27.58</v>
      </c>
      <c r="F2200" t="n">
        <v>24.15</v>
      </c>
      <c r="G2200" t="n">
        <v>90.55</v>
      </c>
      <c r="H2200" t="n">
        <v>1.23</v>
      </c>
      <c r="I2200" t="n">
        <v>16</v>
      </c>
      <c r="J2200" t="n">
        <v>263.48</v>
      </c>
      <c r="K2200" t="n">
        <v>57.72</v>
      </c>
      <c r="L2200" t="n">
        <v>18.25</v>
      </c>
      <c r="M2200" t="n">
        <v>14</v>
      </c>
      <c r="N2200" t="n">
        <v>67.51000000000001</v>
      </c>
      <c r="O2200" t="n">
        <v>32730.24</v>
      </c>
      <c r="P2200" t="n">
        <v>373.45</v>
      </c>
      <c r="Q2200" t="n">
        <v>452.61</v>
      </c>
      <c r="R2200" t="n">
        <v>76.18000000000001</v>
      </c>
      <c r="S2200" t="n">
        <v>57.64</v>
      </c>
      <c r="T2200" t="n">
        <v>7149.43</v>
      </c>
      <c r="U2200" t="n">
        <v>0.76</v>
      </c>
      <c r="V2200" t="n">
        <v>0.88</v>
      </c>
      <c r="W2200" t="n">
        <v>6.82</v>
      </c>
      <c r="X2200" t="n">
        <v>0.42</v>
      </c>
      <c r="Y2200" t="n">
        <v>1</v>
      </c>
      <c r="Z2200" t="n">
        <v>10</v>
      </c>
    </row>
    <row r="2201">
      <c r="A2201" t="n">
        <v>70</v>
      </c>
      <c r="B2201" t="n">
        <v>120</v>
      </c>
      <c r="C2201" t="inlineStr">
        <is>
          <t xml:space="preserve">CONCLUIDO	</t>
        </is>
      </c>
      <c r="D2201" t="n">
        <v>3.6239</v>
      </c>
      <c r="E2201" t="n">
        <v>27.59</v>
      </c>
      <c r="F2201" t="n">
        <v>24.16</v>
      </c>
      <c r="G2201" t="n">
        <v>90.59</v>
      </c>
      <c r="H2201" t="n">
        <v>1.25</v>
      </c>
      <c r="I2201" t="n">
        <v>16</v>
      </c>
      <c r="J2201" t="n">
        <v>263.95</v>
      </c>
      <c r="K2201" t="n">
        <v>57.72</v>
      </c>
      <c r="L2201" t="n">
        <v>18.5</v>
      </c>
      <c r="M2201" t="n">
        <v>14</v>
      </c>
      <c r="N2201" t="n">
        <v>67.72</v>
      </c>
      <c r="O2201" t="n">
        <v>32787.92</v>
      </c>
      <c r="P2201" t="n">
        <v>373.46</v>
      </c>
      <c r="Q2201" t="n">
        <v>452.6</v>
      </c>
      <c r="R2201" t="n">
        <v>76.29000000000001</v>
      </c>
      <c r="S2201" t="n">
        <v>57.64</v>
      </c>
      <c r="T2201" t="n">
        <v>7203.35</v>
      </c>
      <c r="U2201" t="n">
        <v>0.76</v>
      </c>
      <c r="V2201" t="n">
        <v>0.88</v>
      </c>
      <c r="W2201" t="n">
        <v>6.82</v>
      </c>
      <c r="X2201" t="n">
        <v>0.43</v>
      </c>
      <c r="Y2201" t="n">
        <v>1</v>
      </c>
      <c r="Z2201" t="n">
        <v>10</v>
      </c>
    </row>
    <row r="2202">
      <c r="A2202" t="n">
        <v>71</v>
      </c>
      <c r="B2202" t="n">
        <v>120</v>
      </c>
      <c r="C2202" t="inlineStr">
        <is>
          <t xml:space="preserve">CONCLUIDO	</t>
        </is>
      </c>
      <c r="D2202" t="n">
        <v>3.6228</v>
      </c>
      <c r="E2202" t="n">
        <v>27.6</v>
      </c>
      <c r="F2202" t="n">
        <v>24.17</v>
      </c>
      <c r="G2202" t="n">
        <v>90.62</v>
      </c>
      <c r="H2202" t="n">
        <v>1.26</v>
      </c>
      <c r="I2202" t="n">
        <v>16</v>
      </c>
      <c r="J2202" t="n">
        <v>264.42</v>
      </c>
      <c r="K2202" t="n">
        <v>57.72</v>
      </c>
      <c r="L2202" t="n">
        <v>18.75</v>
      </c>
      <c r="M2202" t="n">
        <v>14</v>
      </c>
      <c r="N2202" t="n">
        <v>67.94</v>
      </c>
      <c r="O2202" t="n">
        <v>32845.69</v>
      </c>
      <c r="P2202" t="n">
        <v>373.74</v>
      </c>
      <c r="Q2202" t="n">
        <v>452.59</v>
      </c>
      <c r="R2202" t="n">
        <v>76.66</v>
      </c>
      <c r="S2202" t="n">
        <v>57.64</v>
      </c>
      <c r="T2202" t="n">
        <v>7388.62</v>
      </c>
      <c r="U2202" t="n">
        <v>0.75</v>
      </c>
      <c r="V2202" t="n">
        <v>0.88</v>
      </c>
      <c r="W2202" t="n">
        <v>6.82</v>
      </c>
      <c r="X2202" t="n">
        <v>0.44</v>
      </c>
      <c r="Y2202" t="n">
        <v>1</v>
      </c>
      <c r="Z2202" t="n">
        <v>10</v>
      </c>
    </row>
    <row r="2203">
      <c r="A2203" t="n">
        <v>72</v>
      </c>
      <c r="B2203" t="n">
        <v>120</v>
      </c>
      <c r="C2203" t="inlineStr">
        <is>
          <t xml:space="preserve">CONCLUIDO	</t>
        </is>
      </c>
      <c r="D2203" t="n">
        <v>3.6211</v>
      </c>
      <c r="E2203" t="n">
        <v>27.62</v>
      </c>
      <c r="F2203" t="n">
        <v>24.18</v>
      </c>
      <c r="G2203" t="n">
        <v>90.67</v>
      </c>
      <c r="H2203" t="n">
        <v>1.28</v>
      </c>
      <c r="I2203" t="n">
        <v>16</v>
      </c>
      <c r="J2203" t="n">
        <v>264.89</v>
      </c>
      <c r="K2203" t="n">
        <v>57.72</v>
      </c>
      <c r="L2203" t="n">
        <v>19</v>
      </c>
      <c r="M2203" t="n">
        <v>14</v>
      </c>
      <c r="N2203" t="n">
        <v>68.16</v>
      </c>
      <c r="O2203" t="n">
        <v>32903.54</v>
      </c>
      <c r="P2203" t="n">
        <v>373.36</v>
      </c>
      <c r="Q2203" t="n">
        <v>452.56</v>
      </c>
      <c r="R2203" t="n">
        <v>76.97</v>
      </c>
      <c r="S2203" t="n">
        <v>57.64</v>
      </c>
      <c r="T2203" t="n">
        <v>7544.97</v>
      </c>
      <c r="U2203" t="n">
        <v>0.75</v>
      </c>
      <c r="V2203" t="n">
        <v>0.88</v>
      </c>
      <c r="W2203" t="n">
        <v>6.83</v>
      </c>
      <c r="X2203" t="n">
        <v>0.45</v>
      </c>
      <c r="Y2203" t="n">
        <v>1</v>
      </c>
      <c r="Z2203" t="n">
        <v>10</v>
      </c>
    </row>
    <row r="2204">
      <c r="A2204" t="n">
        <v>73</v>
      </c>
      <c r="B2204" t="n">
        <v>120</v>
      </c>
      <c r="C2204" t="inlineStr">
        <is>
          <t xml:space="preserve">CONCLUIDO	</t>
        </is>
      </c>
      <c r="D2204" t="n">
        <v>3.6361</v>
      </c>
      <c r="E2204" t="n">
        <v>27.5</v>
      </c>
      <c r="F2204" t="n">
        <v>24.11</v>
      </c>
      <c r="G2204" t="n">
        <v>96.44</v>
      </c>
      <c r="H2204" t="n">
        <v>1.29</v>
      </c>
      <c r="I2204" t="n">
        <v>15</v>
      </c>
      <c r="J2204" t="n">
        <v>265.36</v>
      </c>
      <c r="K2204" t="n">
        <v>57.72</v>
      </c>
      <c r="L2204" t="n">
        <v>19.25</v>
      </c>
      <c r="M2204" t="n">
        <v>13</v>
      </c>
      <c r="N2204" t="n">
        <v>68.38</v>
      </c>
      <c r="O2204" t="n">
        <v>32961.47</v>
      </c>
      <c r="P2204" t="n">
        <v>372.16</v>
      </c>
      <c r="Q2204" t="n">
        <v>452.59</v>
      </c>
      <c r="R2204" t="n">
        <v>74.93000000000001</v>
      </c>
      <c r="S2204" t="n">
        <v>57.64</v>
      </c>
      <c r="T2204" t="n">
        <v>6526.02</v>
      </c>
      <c r="U2204" t="n">
        <v>0.77</v>
      </c>
      <c r="V2204" t="n">
        <v>0.88</v>
      </c>
      <c r="W2204" t="n">
        <v>6.82</v>
      </c>
      <c r="X2204" t="n">
        <v>0.39</v>
      </c>
      <c r="Y2204" t="n">
        <v>1</v>
      </c>
      <c r="Z2204" t="n">
        <v>10</v>
      </c>
    </row>
    <row r="2205">
      <c r="A2205" t="n">
        <v>74</v>
      </c>
      <c r="B2205" t="n">
        <v>120</v>
      </c>
      <c r="C2205" t="inlineStr">
        <is>
          <t xml:space="preserve">CONCLUIDO	</t>
        </is>
      </c>
      <c r="D2205" t="n">
        <v>3.634</v>
      </c>
      <c r="E2205" t="n">
        <v>27.52</v>
      </c>
      <c r="F2205" t="n">
        <v>24.13</v>
      </c>
      <c r="G2205" t="n">
        <v>96.5</v>
      </c>
      <c r="H2205" t="n">
        <v>1.31</v>
      </c>
      <c r="I2205" t="n">
        <v>15</v>
      </c>
      <c r="J2205" t="n">
        <v>265.83</v>
      </c>
      <c r="K2205" t="n">
        <v>57.72</v>
      </c>
      <c r="L2205" t="n">
        <v>19.5</v>
      </c>
      <c r="M2205" t="n">
        <v>13</v>
      </c>
      <c r="N2205" t="n">
        <v>68.59999999999999</v>
      </c>
      <c r="O2205" t="n">
        <v>33019.48</v>
      </c>
      <c r="P2205" t="n">
        <v>372.56</v>
      </c>
      <c r="Q2205" t="n">
        <v>452.57</v>
      </c>
      <c r="R2205" t="n">
        <v>75.39</v>
      </c>
      <c r="S2205" t="n">
        <v>57.64</v>
      </c>
      <c r="T2205" t="n">
        <v>6755.97</v>
      </c>
      <c r="U2205" t="n">
        <v>0.76</v>
      </c>
      <c r="V2205" t="n">
        <v>0.88</v>
      </c>
      <c r="W2205" t="n">
        <v>6.82</v>
      </c>
      <c r="X2205" t="n">
        <v>0.4</v>
      </c>
      <c r="Y2205" t="n">
        <v>1</v>
      </c>
      <c r="Z2205" t="n">
        <v>10</v>
      </c>
    </row>
    <row r="2206">
      <c r="A2206" t="n">
        <v>75</v>
      </c>
      <c r="B2206" t="n">
        <v>120</v>
      </c>
      <c r="C2206" t="inlineStr">
        <is>
          <t xml:space="preserve">CONCLUIDO	</t>
        </is>
      </c>
      <c r="D2206" t="n">
        <v>3.6346</v>
      </c>
      <c r="E2206" t="n">
        <v>27.51</v>
      </c>
      <c r="F2206" t="n">
        <v>24.12</v>
      </c>
      <c r="G2206" t="n">
        <v>96.48999999999999</v>
      </c>
      <c r="H2206" t="n">
        <v>1.32</v>
      </c>
      <c r="I2206" t="n">
        <v>15</v>
      </c>
      <c r="J2206" t="n">
        <v>266.3</v>
      </c>
      <c r="K2206" t="n">
        <v>57.72</v>
      </c>
      <c r="L2206" t="n">
        <v>19.75</v>
      </c>
      <c r="M2206" t="n">
        <v>13</v>
      </c>
      <c r="N2206" t="n">
        <v>68.81999999999999</v>
      </c>
      <c r="O2206" t="n">
        <v>33077.58</v>
      </c>
      <c r="P2206" t="n">
        <v>372.49</v>
      </c>
      <c r="Q2206" t="n">
        <v>452.66</v>
      </c>
      <c r="R2206" t="n">
        <v>75.17</v>
      </c>
      <c r="S2206" t="n">
        <v>57.64</v>
      </c>
      <c r="T2206" t="n">
        <v>6649.86</v>
      </c>
      <c r="U2206" t="n">
        <v>0.77</v>
      </c>
      <c r="V2206" t="n">
        <v>0.88</v>
      </c>
      <c r="W2206" t="n">
        <v>6.82</v>
      </c>
      <c r="X2206" t="n">
        <v>0.4</v>
      </c>
      <c r="Y2206" t="n">
        <v>1</v>
      </c>
      <c r="Z2206" t="n">
        <v>10</v>
      </c>
    </row>
    <row r="2207">
      <c r="A2207" t="n">
        <v>76</v>
      </c>
      <c r="B2207" t="n">
        <v>120</v>
      </c>
      <c r="C2207" t="inlineStr">
        <is>
          <t xml:space="preserve">CONCLUIDO	</t>
        </is>
      </c>
      <c r="D2207" t="n">
        <v>3.6334</v>
      </c>
      <c r="E2207" t="n">
        <v>27.52</v>
      </c>
      <c r="F2207" t="n">
        <v>24.13</v>
      </c>
      <c r="G2207" t="n">
        <v>96.52</v>
      </c>
      <c r="H2207" t="n">
        <v>1.33</v>
      </c>
      <c r="I2207" t="n">
        <v>15</v>
      </c>
      <c r="J2207" t="n">
        <v>266.77</v>
      </c>
      <c r="K2207" t="n">
        <v>57.72</v>
      </c>
      <c r="L2207" t="n">
        <v>20</v>
      </c>
      <c r="M2207" t="n">
        <v>13</v>
      </c>
      <c r="N2207" t="n">
        <v>69.05</v>
      </c>
      <c r="O2207" t="n">
        <v>33135.76</v>
      </c>
      <c r="P2207" t="n">
        <v>372.45</v>
      </c>
      <c r="Q2207" t="n">
        <v>452.57</v>
      </c>
      <c r="R2207" t="n">
        <v>75.54000000000001</v>
      </c>
      <c r="S2207" t="n">
        <v>57.64</v>
      </c>
      <c r="T2207" t="n">
        <v>6831.54</v>
      </c>
      <c r="U2207" t="n">
        <v>0.76</v>
      </c>
      <c r="V2207" t="n">
        <v>0.88</v>
      </c>
      <c r="W2207" t="n">
        <v>6.82</v>
      </c>
      <c r="X2207" t="n">
        <v>0.41</v>
      </c>
      <c r="Y2207" t="n">
        <v>1</v>
      </c>
      <c r="Z2207" t="n">
        <v>10</v>
      </c>
    </row>
    <row r="2208">
      <c r="A2208" t="n">
        <v>77</v>
      </c>
      <c r="B2208" t="n">
        <v>120</v>
      </c>
      <c r="C2208" t="inlineStr">
        <is>
          <t xml:space="preserve">CONCLUIDO	</t>
        </is>
      </c>
      <c r="D2208" t="n">
        <v>3.636</v>
      </c>
      <c r="E2208" t="n">
        <v>27.5</v>
      </c>
      <c r="F2208" t="n">
        <v>24.11</v>
      </c>
      <c r="G2208" t="n">
        <v>96.44</v>
      </c>
      <c r="H2208" t="n">
        <v>1.35</v>
      </c>
      <c r="I2208" t="n">
        <v>15</v>
      </c>
      <c r="J2208" t="n">
        <v>267.24</v>
      </c>
      <c r="K2208" t="n">
        <v>57.72</v>
      </c>
      <c r="L2208" t="n">
        <v>20.25</v>
      </c>
      <c r="M2208" t="n">
        <v>13</v>
      </c>
      <c r="N2208" t="n">
        <v>69.27</v>
      </c>
      <c r="O2208" t="n">
        <v>33194.02</v>
      </c>
      <c r="P2208" t="n">
        <v>371.79</v>
      </c>
      <c r="Q2208" t="n">
        <v>452.57</v>
      </c>
      <c r="R2208" t="n">
        <v>74.98</v>
      </c>
      <c r="S2208" t="n">
        <v>57.64</v>
      </c>
      <c r="T2208" t="n">
        <v>6553.02</v>
      </c>
      <c r="U2208" t="n">
        <v>0.77</v>
      </c>
      <c r="V2208" t="n">
        <v>0.88</v>
      </c>
      <c r="W2208" t="n">
        <v>6.82</v>
      </c>
      <c r="X2208" t="n">
        <v>0.39</v>
      </c>
      <c r="Y2208" t="n">
        <v>1</v>
      </c>
      <c r="Z2208" t="n">
        <v>10</v>
      </c>
    </row>
    <row r="2209">
      <c r="A2209" t="n">
        <v>78</v>
      </c>
      <c r="B2209" t="n">
        <v>120</v>
      </c>
      <c r="C2209" t="inlineStr">
        <is>
          <t xml:space="preserve">CONCLUIDO	</t>
        </is>
      </c>
      <c r="D2209" t="n">
        <v>3.6442</v>
      </c>
      <c r="E2209" t="n">
        <v>27.44</v>
      </c>
      <c r="F2209" t="n">
        <v>24.09</v>
      </c>
      <c r="G2209" t="n">
        <v>103.26</v>
      </c>
      <c r="H2209" t="n">
        <v>1.36</v>
      </c>
      <c r="I2209" t="n">
        <v>14</v>
      </c>
      <c r="J2209" t="n">
        <v>267.71</v>
      </c>
      <c r="K2209" t="n">
        <v>57.72</v>
      </c>
      <c r="L2209" t="n">
        <v>20.5</v>
      </c>
      <c r="M2209" t="n">
        <v>12</v>
      </c>
      <c r="N2209" t="n">
        <v>69.48999999999999</v>
      </c>
      <c r="O2209" t="n">
        <v>33252.37</v>
      </c>
      <c r="P2209" t="n">
        <v>371.48</v>
      </c>
      <c r="Q2209" t="n">
        <v>452.57</v>
      </c>
      <c r="R2209" t="n">
        <v>74.36</v>
      </c>
      <c r="S2209" t="n">
        <v>57.64</v>
      </c>
      <c r="T2209" t="n">
        <v>6248.81</v>
      </c>
      <c r="U2209" t="n">
        <v>0.78</v>
      </c>
      <c r="V2209" t="n">
        <v>0.88</v>
      </c>
      <c r="W2209" t="n">
        <v>6.82</v>
      </c>
      <c r="X2209" t="n">
        <v>0.37</v>
      </c>
      <c r="Y2209" t="n">
        <v>1</v>
      </c>
      <c r="Z2209" t="n">
        <v>10</v>
      </c>
    </row>
    <row r="2210">
      <c r="A2210" t="n">
        <v>79</v>
      </c>
      <c r="B2210" t="n">
        <v>120</v>
      </c>
      <c r="C2210" t="inlineStr">
        <is>
          <t xml:space="preserve">CONCLUIDO	</t>
        </is>
      </c>
      <c r="D2210" t="n">
        <v>3.6434</v>
      </c>
      <c r="E2210" t="n">
        <v>27.45</v>
      </c>
      <c r="F2210" t="n">
        <v>24.1</v>
      </c>
      <c r="G2210" t="n">
        <v>103.29</v>
      </c>
      <c r="H2210" t="n">
        <v>1.38</v>
      </c>
      <c r="I2210" t="n">
        <v>14</v>
      </c>
      <c r="J2210" t="n">
        <v>268.19</v>
      </c>
      <c r="K2210" t="n">
        <v>57.72</v>
      </c>
      <c r="L2210" t="n">
        <v>20.75</v>
      </c>
      <c r="M2210" t="n">
        <v>12</v>
      </c>
      <c r="N2210" t="n">
        <v>69.70999999999999</v>
      </c>
      <c r="O2210" t="n">
        <v>33310.81</v>
      </c>
      <c r="P2210" t="n">
        <v>372.16</v>
      </c>
      <c r="Q2210" t="n">
        <v>452.57</v>
      </c>
      <c r="R2210" t="n">
        <v>74.64</v>
      </c>
      <c r="S2210" t="n">
        <v>57.64</v>
      </c>
      <c r="T2210" t="n">
        <v>6388.69</v>
      </c>
      <c r="U2210" t="n">
        <v>0.77</v>
      </c>
      <c r="V2210" t="n">
        <v>0.88</v>
      </c>
      <c r="W2210" t="n">
        <v>6.82</v>
      </c>
      <c r="X2210" t="n">
        <v>0.38</v>
      </c>
      <c r="Y2210" t="n">
        <v>1</v>
      </c>
      <c r="Z2210" t="n">
        <v>10</v>
      </c>
    </row>
    <row r="2211">
      <c r="A2211" t="n">
        <v>80</v>
      </c>
      <c r="B2211" t="n">
        <v>120</v>
      </c>
      <c r="C2211" t="inlineStr">
        <is>
          <t xml:space="preserve">CONCLUIDO	</t>
        </is>
      </c>
      <c r="D2211" t="n">
        <v>3.6449</v>
      </c>
      <c r="E2211" t="n">
        <v>27.44</v>
      </c>
      <c r="F2211" t="n">
        <v>24.09</v>
      </c>
      <c r="G2211" t="n">
        <v>103.24</v>
      </c>
      <c r="H2211" t="n">
        <v>1.39</v>
      </c>
      <c r="I2211" t="n">
        <v>14</v>
      </c>
      <c r="J2211" t="n">
        <v>268.66</v>
      </c>
      <c r="K2211" t="n">
        <v>57.72</v>
      </c>
      <c r="L2211" t="n">
        <v>21</v>
      </c>
      <c r="M2211" t="n">
        <v>12</v>
      </c>
      <c r="N2211" t="n">
        <v>69.94</v>
      </c>
      <c r="O2211" t="n">
        <v>33369.33</v>
      </c>
      <c r="P2211" t="n">
        <v>371.85</v>
      </c>
      <c r="Q2211" t="n">
        <v>452.6</v>
      </c>
      <c r="R2211" t="n">
        <v>74.23</v>
      </c>
      <c r="S2211" t="n">
        <v>57.64</v>
      </c>
      <c r="T2211" t="n">
        <v>6183.02</v>
      </c>
      <c r="U2211" t="n">
        <v>0.78</v>
      </c>
      <c r="V2211" t="n">
        <v>0.88</v>
      </c>
      <c r="W2211" t="n">
        <v>6.82</v>
      </c>
      <c r="X2211" t="n">
        <v>0.36</v>
      </c>
      <c r="Y2211" t="n">
        <v>1</v>
      </c>
      <c r="Z2211" t="n">
        <v>10</v>
      </c>
    </row>
    <row r="2212">
      <c r="A2212" t="n">
        <v>81</v>
      </c>
      <c r="B2212" t="n">
        <v>120</v>
      </c>
      <c r="C2212" t="inlineStr">
        <is>
          <t xml:space="preserve">CONCLUIDO	</t>
        </is>
      </c>
      <c r="D2212" t="n">
        <v>3.6429</v>
      </c>
      <c r="E2212" t="n">
        <v>27.45</v>
      </c>
      <c r="F2212" t="n">
        <v>24.1</v>
      </c>
      <c r="G2212" t="n">
        <v>103.3</v>
      </c>
      <c r="H2212" t="n">
        <v>1.41</v>
      </c>
      <c r="I2212" t="n">
        <v>14</v>
      </c>
      <c r="J2212" t="n">
        <v>269.14</v>
      </c>
      <c r="K2212" t="n">
        <v>57.72</v>
      </c>
      <c r="L2212" t="n">
        <v>21.25</v>
      </c>
      <c r="M2212" t="n">
        <v>12</v>
      </c>
      <c r="N2212" t="n">
        <v>70.16</v>
      </c>
      <c r="O2212" t="n">
        <v>33427.94</v>
      </c>
      <c r="P2212" t="n">
        <v>371.79</v>
      </c>
      <c r="Q2212" t="n">
        <v>452.6</v>
      </c>
      <c r="R2212" t="n">
        <v>74.79000000000001</v>
      </c>
      <c r="S2212" t="n">
        <v>57.64</v>
      </c>
      <c r="T2212" t="n">
        <v>6461.1</v>
      </c>
      <c r="U2212" t="n">
        <v>0.77</v>
      </c>
      <c r="V2212" t="n">
        <v>0.88</v>
      </c>
      <c r="W2212" t="n">
        <v>6.82</v>
      </c>
      <c r="X2212" t="n">
        <v>0.38</v>
      </c>
      <c r="Y2212" t="n">
        <v>1</v>
      </c>
      <c r="Z2212" t="n">
        <v>10</v>
      </c>
    </row>
    <row r="2213">
      <c r="A2213" t="n">
        <v>82</v>
      </c>
      <c r="B2213" t="n">
        <v>120</v>
      </c>
      <c r="C2213" t="inlineStr">
        <is>
          <t xml:space="preserve">CONCLUIDO	</t>
        </is>
      </c>
      <c r="D2213" t="n">
        <v>3.6448</v>
      </c>
      <c r="E2213" t="n">
        <v>27.44</v>
      </c>
      <c r="F2213" t="n">
        <v>24.09</v>
      </c>
      <c r="G2213" t="n">
        <v>103.24</v>
      </c>
      <c r="H2213" t="n">
        <v>1.42</v>
      </c>
      <c r="I2213" t="n">
        <v>14</v>
      </c>
      <c r="J2213" t="n">
        <v>269.61</v>
      </c>
      <c r="K2213" t="n">
        <v>57.72</v>
      </c>
      <c r="L2213" t="n">
        <v>21.5</v>
      </c>
      <c r="M2213" t="n">
        <v>12</v>
      </c>
      <c r="N2213" t="n">
        <v>70.39</v>
      </c>
      <c r="O2213" t="n">
        <v>33486.63</v>
      </c>
      <c r="P2213" t="n">
        <v>371.32</v>
      </c>
      <c r="Q2213" t="n">
        <v>452.6</v>
      </c>
      <c r="R2213" t="n">
        <v>74.19</v>
      </c>
      <c r="S2213" t="n">
        <v>57.64</v>
      </c>
      <c r="T2213" t="n">
        <v>6164.2</v>
      </c>
      <c r="U2213" t="n">
        <v>0.78</v>
      </c>
      <c r="V2213" t="n">
        <v>0.88</v>
      </c>
      <c r="W2213" t="n">
        <v>6.82</v>
      </c>
      <c r="X2213" t="n">
        <v>0.37</v>
      </c>
      <c r="Y2213" t="n">
        <v>1</v>
      </c>
      <c r="Z2213" t="n">
        <v>10</v>
      </c>
    </row>
    <row r="2214">
      <c r="A2214" t="n">
        <v>83</v>
      </c>
      <c r="B2214" t="n">
        <v>120</v>
      </c>
      <c r="C2214" t="inlineStr">
        <is>
          <t xml:space="preserve">CONCLUIDO	</t>
        </is>
      </c>
      <c r="D2214" t="n">
        <v>3.6438</v>
      </c>
      <c r="E2214" t="n">
        <v>27.44</v>
      </c>
      <c r="F2214" t="n">
        <v>24.1</v>
      </c>
      <c r="G2214" t="n">
        <v>103.27</v>
      </c>
      <c r="H2214" t="n">
        <v>1.43</v>
      </c>
      <c r="I2214" t="n">
        <v>14</v>
      </c>
      <c r="J2214" t="n">
        <v>270.09</v>
      </c>
      <c r="K2214" t="n">
        <v>57.72</v>
      </c>
      <c r="L2214" t="n">
        <v>21.75</v>
      </c>
      <c r="M2214" t="n">
        <v>12</v>
      </c>
      <c r="N2214" t="n">
        <v>70.62</v>
      </c>
      <c r="O2214" t="n">
        <v>33545.41</v>
      </c>
      <c r="P2214" t="n">
        <v>370.73</v>
      </c>
      <c r="Q2214" t="n">
        <v>452.56</v>
      </c>
      <c r="R2214" t="n">
        <v>74.45</v>
      </c>
      <c r="S2214" t="n">
        <v>57.64</v>
      </c>
      <c r="T2214" t="n">
        <v>6291.89</v>
      </c>
      <c r="U2214" t="n">
        <v>0.77</v>
      </c>
      <c r="V2214" t="n">
        <v>0.88</v>
      </c>
      <c r="W2214" t="n">
        <v>6.82</v>
      </c>
      <c r="X2214" t="n">
        <v>0.37</v>
      </c>
      <c r="Y2214" t="n">
        <v>1</v>
      </c>
      <c r="Z2214" t="n">
        <v>10</v>
      </c>
    </row>
    <row r="2215">
      <c r="A2215" t="n">
        <v>84</v>
      </c>
      <c r="B2215" t="n">
        <v>120</v>
      </c>
      <c r="C2215" t="inlineStr">
        <is>
          <t xml:space="preserve">CONCLUIDO	</t>
        </is>
      </c>
      <c r="D2215" t="n">
        <v>3.6423</v>
      </c>
      <c r="E2215" t="n">
        <v>27.46</v>
      </c>
      <c r="F2215" t="n">
        <v>24.11</v>
      </c>
      <c r="G2215" t="n">
        <v>103.32</v>
      </c>
      <c r="H2215" t="n">
        <v>1.45</v>
      </c>
      <c r="I2215" t="n">
        <v>14</v>
      </c>
      <c r="J2215" t="n">
        <v>270.57</v>
      </c>
      <c r="K2215" t="n">
        <v>57.72</v>
      </c>
      <c r="L2215" t="n">
        <v>22</v>
      </c>
      <c r="M2215" t="n">
        <v>12</v>
      </c>
      <c r="N2215" t="n">
        <v>70.84</v>
      </c>
      <c r="O2215" t="n">
        <v>33604.28</v>
      </c>
      <c r="P2215" t="n">
        <v>370.16</v>
      </c>
      <c r="Q2215" t="n">
        <v>452.61</v>
      </c>
      <c r="R2215" t="n">
        <v>74.7</v>
      </c>
      <c r="S2215" t="n">
        <v>57.64</v>
      </c>
      <c r="T2215" t="n">
        <v>6419.73</v>
      </c>
      <c r="U2215" t="n">
        <v>0.77</v>
      </c>
      <c r="V2215" t="n">
        <v>0.88</v>
      </c>
      <c r="W2215" t="n">
        <v>6.82</v>
      </c>
      <c r="X2215" t="n">
        <v>0.38</v>
      </c>
      <c r="Y2215" t="n">
        <v>1</v>
      </c>
      <c r="Z2215" t="n">
        <v>10</v>
      </c>
    </row>
    <row r="2216">
      <c r="A2216" t="n">
        <v>85</v>
      </c>
      <c r="B2216" t="n">
        <v>120</v>
      </c>
      <c r="C2216" t="inlineStr">
        <is>
          <t xml:space="preserve">CONCLUIDO	</t>
        </is>
      </c>
      <c r="D2216" t="n">
        <v>3.6514</v>
      </c>
      <c r="E2216" t="n">
        <v>27.39</v>
      </c>
      <c r="F2216" t="n">
        <v>24.09</v>
      </c>
      <c r="G2216" t="n">
        <v>111.17</v>
      </c>
      <c r="H2216" t="n">
        <v>1.46</v>
      </c>
      <c r="I2216" t="n">
        <v>13</v>
      </c>
      <c r="J2216" t="n">
        <v>271.05</v>
      </c>
      <c r="K2216" t="n">
        <v>57.72</v>
      </c>
      <c r="L2216" t="n">
        <v>22.25</v>
      </c>
      <c r="M2216" t="n">
        <v>11</v>
      </c>
      <c r="N2216" t="n">
        <v>71.06999999999999</v>
      </c>
      <c r="O2216" t="n">
        <v>33663.24</v>
      </c>
      <c r="P2216" t="n">
        <v>370.45</v>
      </c>
      <c r="Q2216" t="n">
        <v>452.58</v>
      </c>
      <c r="R2216" t="n">
        <v>74.09999999999999</v>
      </c>
      <c r="S2216" t="n">
        <v>57.64</v>
      </c>
      <c r="T2216" t="n">
        <v>6121.27</v>
      </c>
      <c r="U2216" t="n">
        <v>0.78</v>
      </c>
      <c r="V2216" t="n">
        <v>0.88</v>
      </c>
      <c r="W2216" t="n">
        <v>6.82</v>
      </c>
      <c r="X2216" t="n">
        <v>0.36</v>
      </c>
      <c r="Y2216" t="n">
        <v>1</v>
      </c>
      <c r="Z2216" t="n">
        <v>10</v>
      </c>
    </row>
    <row r="2217">
      <c r="A2217" t="n">
        <v>86</v>
      </c>
      <c r="B2217" t="n">
        <v>120</v>
      </c>
      <c r="C2217" t="inlineStr">
        <is>
          <t xml:space="preserve">CONCLUIDO	</t>
        </is>
      </c>
      <c r="D2217" t="n">
        <v>3.6529</v>
      </c>
      <c r="E2217" t="n">
        <v>27.38</v>
      </c>
      <c r="F2217" t="n">
        <v>24.07</v>
      </c>
      <c r="G2217" t="n">
        <v>111.11</v>
      </c>
      <c r="H2217" t="n">
        <v>1.47</v>
      </c>
      <c r="I2217" t="n">
        <v>13</v>
      </c>
      <c r="J2217" t="n">
        <v>271.52</v>
      </c>
      <c r="K2217" t="n">
        <v>57.72</v>
      </c>
      <c r="L2217" t="n">
        <v>22.5</v>
      </c>
      <c r="M2217" t="n">
        <v>11</v>
      </c>
      <c r="N2217" t="n">
        <v>71.3</v>
      </c>
      <c r="O2217" t="n">
        <v>33722.28</v>
      </c>
      <c r="P2217" t="n">
        <v>370.8</v>
      </c>
      <c r="Q2217" t="n">
        <v>452.59</v>
      </c>
      <c r="R2217" t="n">
        <v>73.72</v>
      </c>
      <c r="S2217" t="n">
        <v>57.64</v>
      </c>
      <c r="T2217" t="n">
        <v>5931.24</v>
      </c>
      <c r="U2217" t="n">
        <v>0.78</v>
      </c>
      <c r="V2217" t="n">
        <v>0.88</v>
      </c>
      <c r="W2217" t="n">
        <v>6.82</v>
      </c>
      <c r="X2217" t="n">
        <v>0.35</v>
      </c>
      <c r="Y2217" t="n">
        <v>1</v>
      </c>
      <c r="Z2217" t="n">
        <v>10</v>
      </c>
    </row>
    <row r="2218">
      <c r="A2218" t="n">
        <v>87</v>
      </c>
      <c r="B2218" t="n">
        <v>120</v>
      </c>
      <c r="C2218" t="inlineStr">
        <is>
          <t xml:space="preserve">CONCLUIDO	</t>
        </is>
      </c>
      <c r="D2218" t="n">
        <v>3.653</v>
      </c>
      <c r="E2218" t="n">
        <v>27.37</v>
      </c>
      <c r="F2218" t="n">
        <v>24.07</v>
      </c>
      <c r="G2218" t="n">
        <v>111.11</v>
      </c>
      <c r="H2218" t="n">
        <v>1.49</v>
      </c>
      <c r="I2218" t="n">
        <v>13</v>
      </c>
      <c r="J2218" t="n">
        <v>272</v>
      </c>
      <c r="K2218" t="n">
        <v>57.72</v>
      </c>
      <c r="L2218" t="n">
        <v>22.75</v>
      </c>
      <c r="M2218" t="n">
        <v>11</v>
      </c>
      <c r="N2218" t="n">
        <v>71.53</v>
      </c>
      <c r="O2218" t="n">
        <v>33781.41</v>
      </c>
      <c r="P2218" t="n">
        <v>371.3</v>
      </c>
      <c r="Q2218" t="n">
        <v>452.6</v>
      </c>
      <c r="R2218" t="n">
        <v>73.72</v>
      </c>
      <c r="S2218" t="n">
        <v>57.64</v>
      </c>
      <c r="T2218" t="n">
        <v>5933.69</v>
      </c>
      <c r="U2218" t="n">
        <v>0.78</v>
      </c>
      <c r="V2218" t="n">
        <v>0.88</v>
      </c>
      <c r="W2218" t="n">
        <v>6.82</v>
      </c>
      <c r="X2218" t="n">
        <v>0.35</v>
      </c>
      <c r="Y2218" t="n">
        <v>1</v>
      </c>
      <c r="Z2218" t="n">
        <v>10</v>
      </c>
    </row>
    <row r="2219">
      <c r="A2219" t="n">
        <v>88</v>
      </c>
      <c r="B2219" t="n">
        <v>120</v>
      </c>
      <c r="C2219" t="inlineStr">
        <is>
          <t xml:space="preserve">CONCLUIDO	</t>
        </is>
      </c>
      <c r="D2219" t="n">
        <v>3.6547</v>
      </c>
      <c r="E2219" t="n">
        <v>27.36</v>
      </c>
      <c r="F2219" t="n">
        <v>24.06</v>
      </c>
      <c r="G2219" t="n">
        <v>111.05</v>
      </c>
      <c r="H2219" t="n">
        <v>1.5</v>
      </c>
      <c r="I2219" t="n">
        <v>13</v>
      </c>
      <c r="J2219" t="n">
        <v>272.49</v>
      </c>
      <c r="K2219" t="n">
        <v>57.72</v>
      </c>
      <c r="L2219" t="n">
        <v>23</v>
      </c>
      <c r="M2219" t="n">
        <v>11</v>
      </c>
      <c r="N2219" t="n">
        <v>71.76000000000001</v>
      </c>
      <c r="O2219" t="n">
        <v>33840.76</v>
      </c>
      <c r="P2219" t="n">
        <v>371.39</v>
      </c>
      <c r="Q2219" t="n">
        <v>452.6</v>
      </c>
      <c r="R2219" t="n">
        <v>73.19</v>
      </c>
      <c r="S2219" t="n">
        <v>57.64</v>
      </c>
      <c r="T2219" t="n">
        <v>5667.36</v>
      </c>
      <c r="U2219" t="n">
        <v>0.79</v>
      </c>
      <c r="V2219" t="n">
        <v>0.88</v>
      </c>
      <c r="W2219" t="n">
        <v>6.82</v>
      </c>
      <c r="X2219" t="n">
        <v>0.34</v>
      </c>
      <c r="Y2219" t="n">
        <v>1</v>
      </c>
      <c r="Z2219" t="n">
        <v>10</v>
      </c>
    </row>
    <row r="2220">
      <c r="A2220" t="n">
        <v>89</v>
      </c>
      <c r="B2220" t="n">
        <v>120</v>
      </c>
      <c r="C2220" t="inlineStr">
        <is>
          <t xml:space="preserve">CONCLUIDO	</t>
        </is>
      </c>
      <c r="D2220" t="n">
        <v>3.6536</v>
      </c>
      <c r="E2220" t="n">
        <v>27.37</v>
      </c>
      <c r="F2220" t="n">
        <v>24.07</v>
      </c>
      <c r="G2220" t="n">
        <v>111.09</v>
      </c>
      <c r="H2220" t="n">
        <v>1.52</v>
      </c>
      <c r="I2220" t="n">
        <v>13</v>
      </c>
      <c r="J2220" t="n">
        <v>272.97</v>
      </c>
      <c r="K2220" t="n">
        <v>57.72</v>
      </c>
      <c r="L2220" t="n">
        <v>23.25</v>
      </c>
      <c r="M2220" t="n">
        <v>11</v>
      </c>
      <c r="N2220" t="n">
        <v>71.98999999999999</v>
      </c>
      <c r="O2220" t="n">
        <v>33900.07</v>
      </c>
      <c r="P2220" t="n">
        <v>371.28</v>
      </c>
      <c r="Q2220" t="n">
        <v>452.6</v>
      </c>
      <c r="R2220" t="n">
        <v>73.59999999999999</v>
      </c>
      <c r="S2220" t="n">
        <v>57.64</v>
      </c>
      <c r="T2220" t="n">
        <v>5872.76</v>
      </c>
      <c r="U2220" t="n">
        <v>0.78</v>
      </c>
      <c r="V2220" t="n">
        <v>0.88</v>
      </c>
      <c r="W2220" t="n">
        <v>6.81</v>
      </c>
      <c r="X2220" t="n">
        <v>0.34</v>
      </c>
      <c r="Y2220" t="n">
        <v>1</v>
      </c>
      <c r="Z2220" t="n">
        <v>10</v>
      </c>
    </row>
    <row r="2221">
      <c r="A2221" t="n">
        <v>90</v>
      </c>
      <c r="B2221" t="n">
        <v>120</v>
      </c>
      <c r="C2221" t="inlineStr">
        <is>
          <t xml:space="preserve">CONCLUIDO	</t>
        </is>
      </c>
      <c r="D2221" t="n">
        <v>3.6559</v>
      </c>
      <c r="E2221" t="n">
        <v>27.35</v>
      </c>
      <c r="F2221" t="n">
        <v>24.05</v>
      </c>
      <c r="G2221" t="n">
        <v>111.01</v>
      </c>
      <c r="H2221" t="n">
        <v>1.53</v>
      </c>
      <c r="I2221" t="n">
        <v>13</v>
      </c>
      <c r="J2221" t="n">
        <v>273.45</v>
      </c>
      <c r="K2221" t="n">
        <v>57.72</v>
      </c>
      <c r="L2221" t="n">
        <v>23.5</v>
      </c>
      <c r="M2221" t="n">
        <v>11</v>
      </c>
      <c r="N2221" t="n">
        <v>72.22</v>
      </c>
      <c r="O2221" t="n">
        <v>33959.47</v>
      </c>
      <c r="P2221" t="n">
        <v>370.62</v>
      </c>
      <c r="Q2221" t="n">
        <v>452.59</v>
      </c>
      <c r="R2221" t="n">
        <v>73.08</v>
      </c>
      <c r="S2221" t="n">
        <v>57.64</v>
      </c>
      <c r="T2221" t="n">
        <v>5615.34</v>
      </c>
      <c r="U2221" t="n">
        <v>0.79</v>
      </c>
      <c r="V2221" t="n">
        <v>0.88</v>
      </c>
      <c r="W2221" t="n">
        <v>6.81</v>
      </c>
      <c r="X2221" t="n">
        <v>0.33</v>
      </c>
      <c r="Y2221" t="n">
        <v>1</v>
      </c>
      <c r="Z2221" t="n">
        <v>10</v>
      </c>
    </row>
    <row r="2222">
      <c r="A2222" t="n">
        <v>91</v>
      </c>
      <c r="B2222" t="n">
        <v>120</v>
      </c>
      <c r="C2222" t="inlineStr">
        <is>
          <t xml:space="preserve">CONCLUIDO	</t>
        </is>
      </c>
      <c r="D2222" t="n">
        <v>3.6529</v>
      </c>
      <c r="E2222" t="n">
        <v>27.38</v>
      </c>
      <c r="F2222" t="n">
        <v>24.07</v>
      </c>
      <c r="G2222" t="n">
        <v>111.11</v>
      </c>
      <c r="H2222" t="n">
        <v>1.54</v>
      </c>
      <c r="I2222" t="n">
        <v>13</v>
      </c>
      <c r="J2222" t="n">
        <v>273.93</v>
      </c>
      <c r="K2222" t="n">
        <v>57.72</v>
      </c>
      <c r="L2222" t="n">
        <v>23.75</v>
      </c>
      <c r="M2222" t="n">
        <v>11</v>
      </c>
      <c r="N2222" t="n">
        <v>72.45999999999999</v>
      </c>
      <c r="O2222" t="n">
        <v>34018.96</v>
      </c>
      <c r="P2222" t="n">
        <v>370.45</v>
      </c>
      <c r="Q2222" t="n">
        <v>452.55</v>
      </c>
      <c r="R2222" t="n">
        <v>73.76000000000001</v>
      </c>
      <c r="S2222" t="n">
        <v>57.64</v>
      </c>
      <c r="T2222" t="n">
        <v>5953.84</v>
      </c>
      <c r="U2222" t="n">
        <v>0.78</v>
      </c>
      <c r="V2222" t="n">
        <v>0.88</v>
      </c>
      <c r="W2222" t="n">
        <v>6.82</v>
      </c>
      <c r="X2222" t="n">
        <v>0.35</v>
      </c>
      <c r="Y2222" t="n">
        <v>1</v>
      </c>
      <c r="Z2222" t="n">
        <v>10</v>
      </c>
    </row>
    <row r="2223">
      <c r="A2223" t="n">
        <v>92</v>
      </c>
      <c r="B2223" t="n">
        <v>120</v>
      </c>
      <c r="C2223" t="inlineStr">
        <is>
          <t xml:space="preserve">CONCLUIDO	</t>
        </is>
      </c>
      <c r="D2223" t="n">
        <v>3.6638</v>
      </c>
      <c r="E2223" t="n">
        <v>27.29</v>
      </c>
      <c r="F2223" t="n">
        <v>24.04</v>
      </c>
      <c r="G2223" t="n">
        <v>120.19</v>
      </c>
      <c r="H2223" t="n">
        <v>1.56</v>
      </c>
      <c r="I2223" t="n">
        <v>12</v>
      </c>
      <c r="J2223" t="n">
        <v>274.41</v>
      </c>
      <c r="K2223" t="n">
        <v>57.72</v>
      </c>
      <c r="L2223" t="n">
        <v>24</v>
      </c>
      <c r="M2223" t="n">
        <v>10</v>
      </c>
      <c r="N2223" t="n">
        <v>72.69</v>
      </c>
      <c r="O2223" t="n">
        <v>34078.55</v>
      </c>
      <c r="P2223" t="n">
        <v>368.98</v>
      </c>
      <c r="Q2223" t="n">
        <v>452.56</v>
      </c>
      <c r="R2223" t="n">
        <v>72.47</v>
      </c>
      <c r="S2223" t="n">
        <v>57.64</v>
      </c>
      <c r="T2223" t="n">
        <v>5312.45</v>
      </c>
      <c r="U2223" t="n">
        <v>0.8</v>
      </c>
      <c r="V2223" t="n">
        <v>0.88</v>
      </c>
      <c r="W2223" t="n">
        <v>6.82</v>
      </c>
      <c r="X2223" t="n">
        <v>0.31</v>
      </c>
      <c r="Y2223" t="n">
        <v>1</v>
      </c>
      <c r="Z2223" t="n">
        <v>10</v>
      </c>
    </row>
    <row r="2224">
      <c r="A2224" t="n">
        <v>93</v>
      </c>
      <c r="B2224" t="n">
        <v>120</v>
      </c>
      <c r="C2224" t="inlineStr">
        <is>
          <t xml:space="preserve">CONCLUIDO	</t>
        </is>
      </c>
      <c r="D2224" t="n">
        <v>3.6656</v>
      </c>
      <c r="E2224" t="n">
        <v>27.28</v>
      </c>
      <c r="F2224" t="n">
        <v>24.02</v>
      </c>
      <c r="G2224" t="n">
        <v>120.12</v>
      </c>
      <c r="H2224" t="n">
        <v>1.57</v>
      </c>
      <c r="I2224" t="n">
        <v>12</v>
      </c>
      <c r="J2224" t="n">
        <v>274.9</v>
      </c>
      <c r="K2224" t="n">
        <v>57.72</v>
      </c>
      <c r="L2224" t="n">
        <v>24.25</v>
      </c>
      <c r="M2224" t="n">
        <v>10</v>
      </c>
      <c r="N2224" t="n">
        <v>72.92</v>
      </c>
      <c r="O2224" t="n">
        <v>34138.22</v>
      </c>
      <c r="P2224" t="n">
        <v>368.94</v>
      </c>
      <c r="Q2224" t="n">
        <v>452.56</v>
      </c>
      <c r="R2224" t="n">
        <v>72.16</v>
      </c>
      <c r="S2224" t="n">
        <v>57.64</v>
      </c>
      <c r="T2224" t="n">
        <v>5156.75</v>
      </c>
      <c r="U2224" t="n">
        <v>0.8</v>
      </c>
      <c r="V2224" t="n">
        <v>0.88</v>
      </c>
      <c r="W2224" t="n">
        <v>6.81</v>
      </c>
      <c r="X2224" t="n">
        <v>0.3</v>
      </c>
      <c r="Y2224" t="n">
        <v>1</v>
      </c>
      <c r="Z2224" t="n">
        <v>10</v>
      </c>
    </row>
    <row r="2225">
      <c r="A2225" t="n">
        <v>94</v>
      </c>
      <c r="B2225" t="n">
        <v>120</v>
      </c>
      <c r="C2225" t="inlineStr">
        <is>
          <t xml:space="preserve">CONCLUIDO	</t>
        </is>
      </c>
      <c r="D2225" t="n">
        <v>3.6654</v>
      </c>
      <c r="E2225" t="n">
        <v>27.28</v>
      </c>
      <c r="F2225" t="n">
        <v>24.03</v>
      </c>
      <c r="G2225" t="n">
        <v>120.13</v>
      </c>
      <c r="H2225" t="n">
        <v>1.58</v>
      </c>
      <c r="I2225" t="n">
        <v>12</v>
      </c>
      <c r="J2225" t="n">
        <v>275.38</v>
      </c>
      <c r="K2225" t="n">
        <v>57.72</v>
      </c>
      <c r="L2225" t="n">
        <v>24.5</v>
      </c>
      <c r="M2225" t="n">
        <v>10</v>
      </c>
      <c r="N2225" t="n">
        <v>73.16</v>
      </c>
      <c r="O2225" t="n">
        <v>34197.98</v>
      </c>
      <c r="P2225" t="n">
        <v>369.35</v>
      </c>
      <c r="Q2225" t="n">
        <v>452.57</v>
      </c>
      <c r="R2225" t="n">
        <v>72.15000000000001</v>
      </c>
      <c r="S2225" t="n">
        <v>57.64</v>
      </c>
      <c r="T2225" t="n">
        <v>5151.34</v>
      </c>
      <c r="U2225" t="n">
        <v>0.8</v>
      </c>
      <c r="V2225" t="n">
        <v>0.88</v>
      </c>
      <c r="W2225" t="n">
        <v>6.81</v>
      </c>
      <c r="X2225" t="n">
        <v>0.3</v>
      </c>
      <c r="Y2225" t="n">
        <v>1</v>
      </c>
      <c r="Z2225" t="n">
        <v>10</v>
      </c>
    </row>
    <row r="2226">
      <c r="A2226" t="n">
        <v>95</v>
      </c>
      <c r="B2226" t="n">
        <v>120</v>
      </c>
      <c r="C2226" t="inlineStr">
        <is>
          <t xml:space="preserve">CONCLUIDO	</t>
        </is>
      </c>
      <c r="D2226" t="n">
        <v>3.6662</v>
      </c>
      <c r="E2226" t="n">
        <v>27.28</v>
      </c>
      <c r="F2226" t="n">
        <v>24.02</v>
      </c>
      <c r="G2226" t="n">
        <v>120.1</v>
      </c>
      <c r="H2226" t="n">
        <v>1.6</v>
      </c>
      <c r="I2226" t="n">
        <v>12</v>
      </c>
      <c r="J2226" t="n">
        <v>275.87</v>
      </c>
      <c r="K2226" t="n">
        <v>57.72</v>
      </c>
      <c r="L2226" t="n">
        <v>24.75</v>
      </c>
      <c r="M2226" t="n">
        <v>10</v>
      </c>
      <c r="N2226" t="n">
        <v>73.39</v>
      </c>
      <c r="O2226" t="n">
        <v>34257.84</v>
      </c>
      <c r="P2226" t="n">
        <v>369.75</v>
      </c>
      <c r="Q2226" t="n">
        <v>452.6</v>
      </c>
      <c r="R2226" t="n">
        <v>71.92</v>
      </c>
      <c r="S2226" t="n">
        <v>57.64</v>
      </c>
      <c r="T2226" t="n">
        <v>5040.38</v>
      </c>
      <c r="U2226" t="n">
        <v>0.8</v>
      </c>
      <c r="V2226" t="n">
        <v>0.88</v>
      </c>
      <c r="W2226" t="n">
        <v>6.81</v>
      </c>
      <c r="X2226" t="n">
        <v>0.3</v>
      </c>
      <c r="Y2226" t="n">
        <v>1</v>
      </c>
      <c r="Z2226" t="n">
        <v>10</v>
      </c>
    </row>
    <row r="2227">
      <c r="A2227" t="n">
        <v>96</v>
      </c>
      <c r="B2227" t="n">
        <v>120</v>
      </c>
      <c r="C2227" t="inlineStr">
        <is>
          <t xml:space="preserve">CONCLUIDO	</t>
        </is>
      </c>
      <c r="D2227" t="n">
        <v>3.6639</v>
      </c>
      <c r="E2227" t="n">
        <v>27.29</v>
      </c>
      <c r="F2227" t="n">
        <v>24.04</v>
      </c>
      <c r="G2227" t="n">
        <v>120.19</v>
      </c>
      <c r="H2227" t="n">
        <v>1.61</v>
      </c>
      <c r="I2227" t="n">
        <v>12</v>
      </c>
      <c r="J2227" t="n">
        <v>276.35</v>
      </c>
      <c r="K2227" t="n">
        <v>57.72</v>
      </c>
      <c r="L2227" t="n">
        <v>25</v>
      </c>
      <c r="M2227" t="n">
        <v>10</v>
      </c>
      <c r="N2227" t="n">
        <v>73.63</v>
      </c>
      <c r="O2227" t="n">
        <v>34317.79</v>
      </c>
      <c r="P2227" t="n">
        <v>369.98</v>
      </c>
      <c r="Q2227" t="n">
        <v>452.57</v>
      </c>
      <c r="R2227" t="n">
        <v>72.47</v>
      </c>
      <c r="S2227" t="n">
        <v>57.64</v>
      </c>
      <c r="T2227" t="n">
        <v>5314.18</v>
      </c>
      <c r="U2227" t="n">
        <v>0.8</v>
      </c>
      <c r="V2227" t="n">
        <v>0.88</v>
      </c>
      <c r="W2227" t="n">
        <v>6.82</v>
      </c>
      <c r="X2227" t="n">
        <v>0.31</v>
      </c>
      <c r="Y2227" t="n">
        <v>1</v>
      </c>
      <c r="Z2227" t="n">
        <v>10</v>
      </c>
    </row>
    <row r="2228">
      <c r="A2228" t="n">
        <v>97</v>
      </c>
      <c r="B2228" t="n">
        <v>120</v>
      </c>
      <c r="C2228" t="inlineStr">
        <is>
          <t xml:space="preserve">CONCLUIDO	</t>
        </is>
      </c>
      <c r="D2228" t="n">
        <v>3.664</v>
      </c>
      <c r="E2228" t="n">
        <v>27.29</v>
      </c>
      <c r="F2228" t="n">
        <v>24.04</v>
      </c>
      <c r="G2228" t="n">
        <v>120.18</v>
      </c>
      <c r="H2228" t="n">
        <v>1.62</v>
      </c>
      <c r="I2228" t="n">
        <v>12</v>
      </c>
      <c r="J2228" t="n">
        <v>276.84</v>
      </c>
      <c r="K2228" t="n">
        <v>57.72</v>
      </c>
      <c r="L2228" t="n">
        <v>25.25</v>
      </c>
      <c r="M2228" t="n">
        <v>10</v>
      </c>
      <c r="N2228" t="n">
        <v>73.87</v>
      </c>
      <c r="O2228" t="n">
        <v>34377.83</v>
      </c>
      <c r="P2228" t="n">
        <v>369.9</v>
      </c>
      <c r="Q2228" t="n">
        <v>452.66</v>
      </c>
      <c r="R2228" t="n">
        <v>72.45</v>
      </c>
      <c r="S2228" t="n">
        <v>57.64</v>
      </c>
      <c r="T2228" t="n">
        <v>5301.83</v>
      </c>
      <c r="U2228" t="n">
        <v>0.8</v>
      </c>
      <c r="V2228" t="n">
        <v>0.88</v>
      </c>
      <c r="W2228" t="n">
        <v>6.81</v>
      </c>
      <c r="X2228" t="n">
        <v>0.31</v>
      </c>
      <c r="Y2228" t="n">
        <v>1</v>
      </c>
      <c r="Z2228" t="n">
        <v>10</v>
      </c>
    </row>
    <row r="2229">
      <c r="A2229" t="n">
        <v>98</v>
      </c>
      <c r="B2229" t="n">
        <v>120</v>
      </c>
      <c r="C2229" t="inlineStr">
        <is>
          <t xml:space="preserve">CONCLUIDO	</t>
        </is>
      </c>
      <c r="D2229" t="n">
        <v>3.6649</v>
      </c>
      <c r="E2229" t="n">
        <v>27.29</v>
      </c>
      <c r="F2229" t="n">
        <v>24.03</v>
      </c>
      <c r="G2229" t="n">
        <v>120.15</v>
      </c>
      <c r="H2229" t="n">
        <v>1.64</v>
      </c>
      <c r="I2229" t="n">
        <v>12</v>
      </c>
      <c r="J2229" t="n">
        <v>277.33</v>
      </c>
      <c r="K2229" t="n">
        <v>57.72</v>
      </c>
      <c r="L2229" t="n">
        <v>25.5</v>
      </c>
      <c r="M2229" t="n">
        <v>10</v>
      </c>
      <c r="N2229" t="n">
        <v>74.09999999999999</v>
      </c>
      <c r="O2229" t="n">
        <v>34437.96</v>
      </c>
      <c r="P2229" t="n">
        <v>369.93</v>
      </c>
      <c r="Q2229" t="n">
        <v>452.58</v>
      </c>
      <c r="R2229" t="n">
        <v>72.33</v>
      </c>
      <c r="S2229" t="n">
        <v>57.64</v>
      </c>
      <c r="T2229" t="n">
        <v>5241.46</v>
      </c>
      <c r="U2229" t="n">
        <v>0.8</v>
      </c>
      <c r="V2229" t="n">
        <v>0.88</v>
      </c>
      <c r="W2229" t="n">
        <v>6.81</v>
      </c>
      <c r="X2229" t="n">
        <v>0.31</v>
      </c>
      <c r="Y2229" t="n">
        <v>1</v>
      </c>
      <c r="Z2229" t="n">
        <v>10</v>
      </c>
    </row>
    <row r="2230">
      <c r="A2230" t="n">
        <v>99</v>
      </c>
      <c r="B2230" t="n">
        <v>120</v>
      </c>
      <c r="C2230" t="inlineStr">
        <is>
          <t xml:space="preserve">CONCLUIDO	</t>
        </is>
      </c>
      <c r="D2230" t="n">
        <v>3.6641</v>
      </c>
      <c r="E2230" t="n">
        <v>27.29</v>
      </c>
      <c r="F2230" t="n">
        <v>24.04</v>
      </c>
      <c r="G2230" t="n">
        <v>120.18</v>
      </c>
      <c r="H2230" t="n">
        <v>1.65</v>
      </c>
      <c r="I2230" t="n">
        <v>12</v>
      </c>
      <c r="J2230" t="n">
        <v>277.82</v>
      </c>
      <c r="K2230" t="n">
        <v>57.72</v>
      </c>
      <c r="L2230" t="n">
        <v>25.75</v>
      </c>
      <c r="M2230" t="n">
        <v>10</v>
      </c>
      <c r="N2230" t="n">
        <v>74.34</v>
      </c>
      <c r="O2230" t="n">
        <v>34498.19</v>
      </c>
      <c r="P2230" t="n">
        <v>369.54</v>
      </c>
      <c r="Q2230" t="n">
        <v>452.59</v>
      </c>
      <c r="R2230" t="n">
        <v>72.68000000000001</v>
      </c>
      <c r="S2230" t="n">
        <v>57.64</v>
      </c>
      <c r="T2230" t="n">
        <v>5416.87</v>
      </c>
      <c r="U2230" t="n">
        <v>0.79</v>
      </c>
      <c r="V2230" t="n">
        <v>0.88</v>
      </c>
      <c r="W2230" t="n">
        <v>6.81</v>
      </c>
      <c r="X2230" t="n">
        <v>0.31</v>
      </c>
      <c r="Y2230" t="n">
        <v>1</v>
      </c>
      <c r="Z2230" t="n">
        <v>10</v>
      </c>
    </row>
    <row r="2231">
      <c r="A2231" t="n">
        <v>100</v>
      </c>
      <c r="B2231" t="n">
        <v>120</v>
      </c>
      <c r="C2231" t="inlineStr">
        <is>
          <t xml:space="preserve">CONCLUIDO	</t>
        </is>
      </c>
      <c r="D2231" t="n">
        <v>3.6644</v>
      </c>
      <c r="E2231" t="n">
        <v>27.29</v>
      </c>
      <c r="F2231" t="n">
        <v>24.03</v>
      </c>
      <c r="G2231" t="n">
        <v>120.17</v>
      </c>
      <c r="H2231" t="n">
        <v>1.66</v>
      </c>
      <c r="I2231" t="n">
        <v>12</v>
      </c>
      <c r="J2231" t="n">
        <v>278.31</v>
      </c>
      <c r="K2231" t="n">
        <v>57.72</v>
      </c>
      <c r="L2231" t="n">
        <v>26</v>
      </c>
      <c r="M2231" t="n">
        <v>10</v>
      </c>
      <c r="N2231" t="n">
        <v>74.58</v>
      </c>
      <c r="O2231" t="n">
        <v>34558.51</v>
      </c>
      <c r="P2231" t="n">
        <v>368.89</v>
      </c>
      <c r="Q2231" t="n">
        <v>452.59</v>
      </c>
      <c r="R2231" t="n">
        <v>72.44</v>
      </c>
      <c r="S2231" t="n">
        <v>57.64</v>
      </c>
      <c r="T2231" t="n">
        <v>5296.14</v>
      </c>
      <c r="U2231" t="n">
        <v>0.8</v>
      </c>
      <c r="V2231" t="n">
        <v>0.88</v>
      </c>
      <c r="W2231" t="n">
        <v>6.81</v>
      </c>
      <c r="X2231" t="n">
        <v>0.31</v>
      </c>
      <c r="Y2231" t="n">
        <v>1</v>
      </c>
      <c r="Z2231" t="n">
        <v>10</v>
      </c>
    </row>
    <row r="2232">
      <c r="A2232" t="n">
        <v>101</v>
      </c>
      <c r="B2232" t="n">
        <v>120</v>
      </c>
      <c r="C2232" t="inlineStr">
        <is>
          <t xml:space="preserve">CONCLUIDO	</t>
        </is>
      </c>
      <c r="D2232" t="n">
        <v>3.6622</v>
      </c>
      <c r="E2232" t="n">
        <v>27.31</v>
      </c>
      <c r="F2232" t="n">
        <v>24.05</v>
      </c>
      <c r="G2232" t="n">
        <v>120.25</v>
      </c>
      <c r="H2232" t="n">
        <v>1.68</v>
      </c>
      <c r="I2232" t="n">
        <v>12</v>
      </c>
      <c r="J2232" t="n">
        <v>278.79</v>
      </c>
      <c r="K2232" t="n">
        <v>57.72</v>
      </c>
      <c r="L2232" t="n">
        <v>26.25</v>
      </c>
      <c r="M2232" t="n">
        <v>10</v>
      </c>
      <c r="N2232" t="n">
        <v>74.81999999999999</v>
      </c>
      <c r="O2232" t="n">
        <v>34618.92</v>
      </c>
      <c r="P2232" t="n">
        <v>368.71</v>
      </c>
      <c r="Q2232" t="n">
        <v>452.57</v>
      </c>
      <c r="R2232" t="n">
        <v>72.7</v>
      </c>
      <c r="S2232" t="n">
        <v>57.64</v>
      </c>
      <c r="T2232" t="n">
        <v>5428.23</v>
      </c>
      <c r="U2232" t="n">
        <v>0.79</v>
      </c>
      <c r="V2232" t="n">
        <v>0.88</v>
      </c>
      <c r="W2232" t="n">
        <v>6.82</v>
      </c>
      <c r="X2232" t="n">
        <v>0.33</v>
      </c>
      <c r="Y2232" t="n">
        <v>1</v>
      </c>
      <c r="Z2232" t="n">
        <v>10</v>
      </c>
    </row>
    <row r="2233">
      <c r="A2233" t="n">
        <v>102</v>
      </c>
      <c r="B2233" t="n">
        <v>120</v>
      </c>
      <c r="C2233" t="inlineStr">
        <is>
          <t xml:space="preserve">CONCLUIDO	</t>
        </is>
      </c>
      <c r="D2233" t="n">
        <v>3.6742</v>
      </c>
      <c r="E2233" t="n">
        <v>27.22</v>
      </c>
      <c r="F2233" t="n">
        <v>24.01</v>
      </c>
      <c r="G2233" t="n">
        <v>130.95</v>
      </c>
      <c r="H2233" t="n">
        <v>1.69</v>
      </c>
      <c r="I2233" t="n">
        <v>11</v>
      </c>
      <c r="J2233" t="n">
        <v>279.29</v>
      </c>
      <c r="K2233" t="n">
        <v>57.72</v>
      </c>
      <c r="L2233" t="n">
        <v>26.5</v>
      </c>
      <c r="M2233" t="n">
        <v>9</v>
      </c>
      <c r="N2233" t="n">
        <v>75.06</v>
      </c>
      <c r="O2233" t="n">
        <v>34679.43</v>
      </c>
      <c r="P2233" t="n">
        <v>368.06</v>
      </c>
      <c r="Q2233" t="n">
        <v>452.58</v>
      </c>
      <c r="R2233" t="n">
        <v>71.64</v>
      </c>
      <c r="S2233" t="n">
        <v>57.64</v>
      </c>
      <c r="T2233" t="n">
        <v>4901.91</v>
      </c>
      <c r="U2233" t="n">
        <v>0.8</v>
      </c>
      <c r="V2233" t="n">
        <v>0.88</v>
      </c>
      <c r="W2233" t="n">
        <v>6.81</v>
      </c>
      <c r="X2233" t="n">
        <v>0.28</v>
      </c>
      <c r="Y2233" t="n">
        <v>1</v>
      </c>
      <c r="Z2233" t="n">
        <v>10</v>
      </c>
    </row>
    <row r="2234">
      <c r="A2234" t="n">
        <v>103</v>
      </c>
      <c r="B2234" t="n">
        <v>120</v>
      </c>
      <c r="C2234" t="inlineStr">
        <is>
          <t xml:space="preserve">CONCLUIDO	</t>
        </is>
      </c>
      <c r="D2234" t="n">
        <v>3.6756</v>
      </c>
      <c r="E2234" t="n">
        <v>27.21</v>
      </c>
      <c r="F2234" t="n">
        <v>24</v>
      </c>
      <c r="G2234" t="n">
        <v>130.89</v>
      </c>
      <c r="H2234" t="n">
        <v>1.7</v>
      </c>
      <c r="I2234" t="n">
        <v>11</v>
      </c>
      <c r="J2234" t="n">
        <v>279.78</v>
      </c>
      <c r="K2234" t="n">
        <v>57.72</v>
      </c>
      <c r="L2234" t="n">
        <v>26.75</v>
      </c>
      <c r="M2234" t="n">
        <v>9</v>
      </c>
      <c r="N2234" t="n">
        <v>75.3</v>
      </c>
      <c r="O2234" t="n">
        <v>34740.03</v>
      </c>
      <c r="P2234" t="n">
        <v>368.28</v>
      </c>
      <c r="Q2234" t="n">
        <v>452.6</v>
      </c>
      <c r="R2234" t="n">
        <v>71.15000000000001</v>
      </c>
      <c r="S2234" t="n">
        <v>57.64</v>
      </c>
      <c r="T2234" t="n">
        <v>4658.92</v>
      </c>
      <c r="U2234" t="n">
        <v>0.8100000000000001</v>
      </c>
      <c r="V2234" t="n">
        <v>0.88</v>
      </c>
      <c r="W2234" t="n">
        <v>6.81</v>
      </c>
      <c r="X2234" t="n">
        <v>0.27</v>
      </c>
      <c r="Y2234" t="n">
        <v>1</v>
      </c>
      <c r="Z2234" t="n">
        <v>10</v>
      </c>
    </row>
    <row r="2235">
      <c r="A2235" t="n">
        <v>104</v>
      </c>
      <c r="B2235" t="n">
        <v>120</v>
      </c>
      <c r="C2235" t="inlineStr">
        <is>
          <t xml:space="preserve">CONCLUIDO	</t>
        </is>
      </c>
      <c r="D2235" t="n">
        <v>3.674</v>
      </c>
      <c r="E2235" t="n">
        <v>27.22</v>
      </c>
      <c r="F2235" t="n">
        <v>24.01</v>
      </c>
      <c r="G2235" t="n">
        <v>130.96</v>
      </c>
      <c r="H2235" t="n">
        <v>1.72</v>
      </c>
      <c r="I2235" t="n">
        <v>11</v>
      </c>
      <c r="J2235" t="n">
        <v>280.27</v>
      </c>
      <c r="K2235" t="n">
        <v>57.72</v>
      </c>
      <c r="L2235" t="n">
        <v>27</v>
      </c>
      <c r="M2235" t="n">
        <v>9</v>
      </c>
      <c r="N2235" t="n">
        <v>75.54000000000001</v>
      </c>
      <c r="O2235" t="n">
        <v>34800.73</v>
      </c>
      <c r="P2235" t="n">
        <v>368.67</v>
      </c>
      <c r="Q2235" t="n">
        <v>452.6</v>
      </c>
      <c r="R2235" t="n">
        <v>71.45999999999999</v>
      </c>
      <c r="S2235" t="n">
        <v>57.64</v>
      </c>
      <c r="T2235" t="n">
        <v>4813.61</v>
      </c>
      <c r="U2235" t="n">
        <v>0.8100000000000001</v>
      </c>
      <c r="V2235" t="n">
        <v>0.88</v>
      </c>
      <c r="W2235" t="n">
        <v>6.82</v>
      </c>
      <c r="X2235" t="n">
        <v>0.28</v>
      </c>
      <c r="Y2235" t="n">
        <v>1</v>
      </c>
      <c r="Z2235" t="n">
        <v>10</v>
      </c>
    </row>
    <row r="2236">
      <c r="A2236" t="n">
        <v>105</v>
      </c>
      <c r="B2236" t="n">
        <v>120</v>
      </c>
      <c r="C2236" t="inlineStr">
        <is>
          <t xml:space="preserve">CONCLUIDO	</t>
        </is>
      </c>
      <c r="D2236" t="n">
        <v>3.6743</v>
      </c>
      <c r="E2236" t="n">
        <v>27.22</v>
      </c>
      <c r="F2236" t="n">
        <v>24.01</v>
      </c>
      <c r="G2236" t="n">
        <v>130.94</v>
      </c>
      <c r="H2236" t="n">
        <v>1.73</v>
      </c>
      <c r="I2236" t="n">
        <v>11</v>
      </c>
      <c r="J2236" t="n">
        <v>280.76</v>
      </c>
      <c r="K2236" t="n">
        <v>57.72</v>
      </c>
      <c r="L2236" t="n">
        <v>27.25</v>
      </c>
      <c r="M2236" t="n">
        <v>9</v>
      </c>
      <c r="N2236" t="n">
        <v>75.79000000000001</v>
      </c>
      <c r="O2236" t="n">
        <v>34861.53</v>
      </c>
      <c r="P2236" t="n">
        <v>368.9</v>
      </c>
      <c r="Q2236" t="n">
        <v>452.6</v>
      </c>
      <c r="R2236" t="n">
        <v>71.56999999999999</v>
      </c>
      <c r="S2236" t="n">
        <v>57.64</v>
      </c>
      <c r="T2236" t="n">
        <v>4869.71</v>
      </c>
      <c r="U2236" t="n">
        <v>0.8100000000000001</v>
      </c>
      <c r="V2236" t="n">
        <v>0.88</v>
      </c>
      <c r="W2236" t="n">
        <v>6.81</v>
      </c>
      <c r="X2236" t="n">
        <v>0.28</v>
      </c>
      <c r="Y2236" t="n">
        <v>1</v>
      </c>
      <c r="Z2236" t="n">
        <v>10</v>
      </c>
    </row>
    <row r="2237">
      <c r="A2237" t="n">
        <v>106</v>
      </c>
      <c r="B2237" t="n">
        <v>120</v>
      </c>
      <c r="C2237" t="inlineStr">
        <is>
          <t xml:space="preserve">CONCLUIDO	</t>
        </is>
      </c>
      <c r="D2237" t="n">
        <v>3.674</v>
      </c>
      <c r="E2237" t="n">
        <v>27.22</v>
      </c>
      <c r="F2237" t="n">
        <v>24.01</v>
      </c>
      <c r="G2237" t="n">
        <v>130.96</v>
      </c>
      <c r="H2237" t="n">
        <v>1.74</v>
      </c>
      <c r="I2237" t="n">
        <v>11</v>
      </c>
      <c r="J2237" t="n">
        <v>281.26</v>
      </c>
      <c r="K2237" t="n">
        <v>57.72</v>
      </c>
      <c r="L2237" t="n">
        <v>27.5</v>
      </c>
      <c r="M2237" t="n">
        <v>9</v>
      </c>
      <c r="N2237" t="n">
        <v>76.03</v>
      </c>
      <c r="O2237" t="n">
        <v>34922.42</v>
      </c>
      <c r="P2237" t="n">
        <v>369.19</v>
      </c>
      <c r="Q2237" t="n">
        <v>452.57</v>
      </c>
      <c r="R2237" t="n">
        <v>71.63</v>
      </c>
      <c r="S2237" t="n">
        <v>57.64</v>
      </c>
      <c r="T2237" t="n">
        <v>4898.86</v>
      </c>
      <c r="U2237" t="n">
        <v>0.8</v>
      </c>
      <c r="V2237" t="n">
        <v>0.88</v>
      </c>
      <c r="W2237" t="n">
        <v>6.81</v>
      </c>
      <c r="X2237" t="n">
        <v>0.28</v>
      </c>
      <c r="Y2237" t="n">
        <v>1</v>
      </c>
      <c r="Z2237" t="n">
        <v>10</v>
      </c>
    </row>
    <row r="2238">
      <c r="A2238" t="n">
        <v>107</v>
      </c>
      <c r="B2238" t="n">
        <v>120</v>
      </c>
      <c r="C2238" t="inlineStr">
        <is>
          <t xml:space="preserve">CONCLUIDO	</t>
        </is>
      </c>
      <c r="D2238" t="n">
        <v>3.6745</v>
      </c>
      <c r="E2238" t="n">
        <v>27.21</v>
      </c>
      <c r="F2238" t="n">
        <v>24</v>
      </c>
      <c r="G2238" t="n">
        <v>130.93</v>
      </c>
      <c r="H2238" t="n">
        <v>1.75</v>
      </c>
      <c r="I2238" t="n">
        <v>11</v>
      </c>
      <c r="J2238" t="n">
        <v>281.75</v>
      </c>
      <c r="K2238" t="n">
        <v>57.72</v>
      </c>
      <c r="L2238" t="n">
        <v>27.75</v>
      </c>
      <c r="M2238" t="n">
        <v>9</v>
      </c>
      <c r="N2238" t="n">
        <v>76.28</v>
      </c>
      <c r="O2238" t="n">
        <v>34983.41</v>
      </c>
      <c r="P2238" t="n">
        <v>368.89</v>
      </c>
      <c r="Q2238" t="n">
        <v>452.59</v>
      </c>
      <c r="R2238" t="n">
        <v>71.47</v>
      </c>
      <c r="S2238" t="n">
        <v>57.64</v>
      </c>
      <c r="T2238" t="n">
        <v>4817.01</v>
      </c>
      <c r="U2238" t="n">
        <v>0.8100000000000001</v>
      </c>
      <c r="V2238" t="n">
        <v>0.88</v>
      </c>
      <c r="W2238" t="n">
        <v>6.81</v>
      </c>
      <c r="X2238" t="n">
        <v>0.28</v>
      </c>
      <c r="Y2238" t="n">
        <v>1</v>
      </c>
      <c r="Z2238" t="n">
        <v>10</v>
      </c>
    </row>
    <row r="2239">
      <c r="A2239" t="n">
        <v>108</v>
      </c>
      <c r="B2239" t="n">
        <v>120</v>
      </c>
      <c r="C2239" t="inlineStr">
        <is>
          <t xml:space="preserve">CONCLUIDO	</t>
        </is>
      </c>
      <c r="D2239" t="n">
        <v>3.6728</v>
      </c>
      <c r="E2239" t="n">
        <v>27.23</v>
      </c>
      <c r="F2239" t="n">
        <v>24.02</v>
      </c>
      <c r="G2239" t="n">
        <v>131</v>
      </c>
      <c r="H2239" t="n">
        <v>1.77</v>
      </c>
      <c r="I2239" t="n">
        <v>11</v>
      </c>
      <c r="J2239" t="n">
        <v>282.25</v>
      </c>
      <c r="K2239" t="n">
        <v>57.72</v>
      </c>
      <c r="L2239" t="n">
        <v>28</v>
      </c>
      <c r="M2239" t="n">
        <v>9</v>
      </c>
      <c r="N2239" t="n">
        <v>76.52</v>
      </c>
      <c r="O2239" t="n">
        <v>35044.49</v>
      </c>
      <c r="P2239" t="n">
        <v>368.92</v>
      </c>
      <c r="Q2239" t="n">
        <v>452.59</v>
      </c>
      <c r="R2239" t="n">
        <v>71.86</v>
      </c>
      <c r="S2239" t="n">
        <v>57.64</v>
      </c>
      <c r="T2239" t="n">
        <v>5014.57</v>
      </c>
      <c r="U2239" t="n">
        <v>0.8</v>
      </c>
      <c r="V2239" t="n">
        <v>0.88</v>
      </c>
      <c r="W2239" t="n">
        <v>6.81</v>
      </c>
      <c r="X2239" t="n">
        <v>0.29</v>
      </c>
      <c r="Y2239" t="n">
        <v>1</v>
      </c>
      <c r="Z2239" t="n">
        <v>10</v>
      </c>
    </row>
    <row r="2240">
      <c r="A2240" t="n">
        <v>109</v>
      </c>
      <c r="B2240" t="n">
        <v>120</v>
      </c>
      <c r="C2240" t="inlineStr">
        <is>
          <t xml:space="preserve">CONCLUIDO	</t>
        </is>
      </c>
      <c r="D2240" t="n">
        <v>3.6741</v>
      </c>
      <c r="E2240" t="n">
        <v>27.22</v>
      </c>
      <c r="F2240" t="n">
        <v>24.01</v>
      </c>
      <c r="G2240" t="n">
        <v>130.95</v>
      </c>
      <c r="H2240" t="n">
        <v>1.78</v>
      </c>
      <c r="I2240" t="n">
        <v>11</v>
      </c>
      <c r="J2240" t="n">
        <v>282.74</v>
      </c>
      <c r="K2240" t="n">
        <v>57.72</v>
      </c>
      <c r="L2240" t="n">
        <v>28.25</v>
      </c>
      <c r="M2240" t="n">
        <v>9</v>
      </c>
      <c r="N2240" t="n">
        <v>76.77</v>
      </c>
      <c r="O2240" t="n">
        <v>35105.68</v>
      </c>
      <c r="P2240" t="n">
        <v>368.97</v>
      </c>
      <c r="Q2240" t="n">
        <v>452.57</v>
      </c>
      <c r="R2240" t="n">
        <v>71.41</v>
      </c>
      <c r="S2240" t="n">
        <v>57.64</v>
      </c>
      <c r="T2240" t="n">
        <v>4788.39</v>
      </c>
      <c r="U2240" t="n">
        <v>0.8100000000000001</v>
      </c>
      <c r="V2240" t="n">
        <v>0.88</v>
      </c>
      <c r="W2240" t="n">
        <v>6.82</v>
      </c>
      <c r="X2240" t="n">
        <v>0.28</v>
      </c>
      <c r="Y2240" t="n">
        <v>1</v>
      </c>
      <c r="Z2240" t="n">
        <v>10</v>
      </c>
    </row>
    <row r="2241">
      <c r="A2241" t="n">
        <v>110</v>
      </c>
      <c r="B2241" t="n">
        <v>120</v>
      </c>
      <c r="C2241" t="inlineStr">
        <is>
          <t xml:space="preserve">CONCLUIDO	</t>
        </is>
      </c>
      <c r="D2241" t="n">
        <v>3.6749</v>
      </c>
      <c r="E2241" t="n">
        <v>27.21</v>
      </c>
      <c r="F2241" t="n">
        <v>24</v>
      </c>
      <c r="G2241" t="n">
        <v>130.92</v>
      </c>
      <c r="H2241" t="n">
        <v>1.79</v>
      </c>
      <c r="I2241" t="n">
        <v>11</v>
      </c>
      <c r="J2241" t="n">
        <v>283.24</v>
      </c>
      <c r="K2241" t="n">
        <v>57.72</v>
      </c>
      <c r="L2241" t="n">
        <v>28.5</v>
      </c>
      <c r="M2241" t="n">
        <v>9</v>
      </c>
      <c r="N2241" t="n">
        <v>77.01000000000001</v>
      </c>
      <c r="O2241" t="n">
        <v>35166.96</v>
      </c>
      <c r="P2241" t="n">
        <v>368.69</v>
      </c>
      <c r="Q2241" t="n">
        <v>452.63</v>
      </c>
      <c r="R2241" t="n">
        <v>71.42</v>
      </c>
      <c r="S2241" t="n">
        <v>57.64</v>
      </c>
      <c r="T2241" t="n">
        <v>4794.34</v>
      </c>
      <c r="U2241" t="n">
        <v>0.8100000000000001</v>
      </c>
      <c r="V2241" t="n">
        <v>0.88</v>
      </c>
      <c r="W2241" t="n">
        <v>6.81</v>
      </c>
      <c r="X2241" t="n">
        <v>0.28</v>
      </c>
      <c r="Y2241" t="n">
        <v>1</v>
      </c>
      <c r="Z2241" t="n">
        <v>10</v>
      </c>
    </row>
    <row r="2242">
      <c r="A2242" t="n">
        <v>111</v>
      </c>
      <c r="B2242" t="n">
        <v>120</v>
      </c>
      <c r="C2242" t="inlineStr">
        <is>
          <t xml:space="preserve">CONCLUIDO	</t>
        </is>
      </c>
      <c r="D2242" t="n">
        <v>3.6734</v>
      </c>
      <c r="E2242" t="n">
        <v>27.22</v>
      </c>
      <c r="F2242" t="n">
        <v>24.01</v>
      </c>
      <c r="G2242" t="n">
        <v>130.98</v>
      </c>
      <c r="H2242" t="n">
        <v>1.8</v>
      </c>
      <c r="I2242" t="n">
        <v>11</v>
      </c>
      <c r="J2242" t="n">
        <v>283.74</v>
      </c>
      <c r="K2242" t="n">
        <v>57.72</v>
      </c>
      <c r="L2242" t="n">
        <v>28.75</v>
      </c>
      <c r="M2242" t="n">
        <v>9</v>
      </c>
      <c r="N2242" t="n">
        <v>77.26000000000001</v>
      </c>
      <c r="O2242" t="n">
        <v>35228.34</v>
      </c>
      <c r="P2242" t="n">
        <v>368.49</v>
      </c>
      <c r="Q2242" t="n">
        <v>452.59</v>
      </c>
      <c r="R2242" t="n">
        <v>71.59999999999999</v>
      </c>
      <c r="S2242" t="n">
        <v>57.64</v>
      </c>
      <c r="T2242" t="n">
        <v>4884.88</v>
      </c>
      <c r="U2242" t="n">
        <v>0.8100000000000001</v>
      </c>
      <c r="V2242" t="n">
        <v>0.88</v>
      </c>
      <c r="W2242" t="n">
        <v>6.82</v>
      </c>
      <c r="X2242" t="n">
        <v>0.29</v>
      </c>
      <c r="Y2242" t="n">
        <v>1</v>
      </c>
      <c r="Z2242" t="n">
        <v>10</v>
      </c>
    </row>
    <row r="2243">
      <c r="A2243" t="n">
        <v>112</v>
      </c>
      <c r="B2243" t="n">
        <v>120</v>
      </c>
      <c r="C2243" t="inlineStr">
        <is>
          <t xml:space="preserve">CONCLUIDO	</t>
        </is>
      </c>
      <c r="D2243" t="n">
        <v>3.674</v>
      </c>
      <c r="E2243" t="n">
        <v>27.22</v>
      </c>
      <c r="F2243" t="n">
        <v>24.01</v>
      </c>
      <c r="G2243" t="n">
        <v>130.95</v>
      </c>
      <c r="H2243" t="n">
        <v>1.82</v>
      </c>
      <c r="I2243" t="n">
        <v>11</v>
      </c>
      <c r="J2243" t="n">
        <v>284.23</v>
      </c>
      <c r="K2243" t="n">
        <v>57.72</v>
      </c>
      <c r="L2243" t="n">
        <v>29</v>
      </c>
      <c r="M2243" t="n">
        <v>9</v>
      </c>
      <c r="N2243" t="n">
        <v>77.51000000000001</v>
      </c>
      <c r="O2243" t="n">
        <v>35289.82</v>
      </c>
      <c r="P2243" t="n">
        <v>367.5</v>
      </c>
      <c r="Q2243" t="n">
        <v>452.58</v>
      </c>
      <c r="R2243" t="n">
        <v>71.64</v>
      </c>
      <c r="S2243" t="n">
        <v>57.64</v>
      </c>
      <c r="T2243" t="n">
        <v>4901.7</v>
      </c>
      <c r="U2243" t="n">
        <v>0.8</v>
      </c>
      <c r="V2243" t="n">
        <v>0.88</v>
      </c>
      <c r="W2243" t="n">
        <v>6.81</v>
      </c>
      <c r="X2243" t="n">
        <v>0.28</v>
      </c>
      <c r="Y2243" t="n">
        <v>1</v>
      </c>
      <c r="Z2243" t="n">
        <v>10</v>
      </c>
    </row>
    <row r="2244">
      <c r="A2244" t="n">
        <v>113</v>
      </c>
      <c r="B2244" t="n">
        <v>120</v>
      </c>
      <c r="C2244" t="inlineStr">
        <is>
          <t xml:space="preserve">CONCLUIDO	</t>
        </is>
      </c>
      <c r="D2244" t="n">
        <v>3.6842</v>
      </c>
      <c r="E2244" t="n">
        <v>27.14</v>
      </c>
      <c r="F2244" t="n">
        <v>23.98</v>
      </c>
      <c r="G2244" t="n">
        <v>143.87</v>
      </c>
      <c r="H2244" t="n">
        <v>1.83</v>
      </c>
      <c r="I2244" t="n">
        <v>10</v>
      </c>
      <c r="J2244" t="n">
        <v>284.73</v>
      </c>
      <c r="K2244" t="n">
        <v>57.72</v>
      </c>
      <c r="L2244" t="n">
        <v>29.25</v>
      </c>
      <c r="M2244" t="n">
        <v>8</v>
      </c>
      <c r="N2244" t="n">
        <v>77.76000000000001</v>
      </c>
      <c r="O2244" t="n">
        <v>35351.4</v>
      </c>
      <c r="P2244" t="n">
        <v>366.93</v>
      </c>
      <c r="Q2244" t="n">
        <v>452.55</v>
      </c>
      <c r="R2244" t="n">
        <v>70.61</v>
      </c>
      <c r="S2244" t="n">
        <v>57.64</v>
      </c>
      <c r="T2244" t="n">
        <v>4393.69</v>
      </c>
      <c r="U2244" t="n">
        <v>0.82</v>
      </c>
      <c r="V2244" t="n">
        <v>0.88</v>
      </c>
      <c r="W2244" t="n">
        <v>6.81</v>
      </c>
      <c r="X2244" t="n">
        <v>0.25</v>
      </c>
      <c r="Y2244" t="n">
        <v>1</v>
      </c>
      <c r="Z2244" t="n">
        <v>10</v>
      </c>
    </row>
    <row r="2245">
      <c r="A2245" t="n">
        <v>114</v>
      </c>
      <c r="B2245" t="n">
        <v>120</v>
      </c>
      <c r="C2245" t="inlineStr">
        <is>
          <t xml:space="preserve">CONCLUIDO	</t>
        </is>
      </c>
      <c r="D2245" t="n">
        <v>3.6828</v>
      </c>
      <c r="E2245" t="n">
        <v>27.15</v>
      </c>
      <c r="F2245" t="n">
        <v>23.99</v>
      </c>
      <c r="G2245" t="n">
        <v>143.93</v>
      </c>
      <c r="H2245" t="n">
        <v>1.84</v>
      </c>
      <c r="I2245" t="n">
        <v>10</v>
      </c>
      <c r="J2245" t="n">
        <v>285.23</v>
      </c>
      <c r="K2245" t="n">
        <v>57.72</v>
      </c>
      <c r="L2245" t="n">
        <v>29.5</v>
      </c>
      <c r="M2245" t="n">
        <v>8</v>
      </c>
      <c r="N2245" t="n">
        <v>78.01000000000001</v>
      </c>
      <c r="O2245" t="n">
        <v>35413.08</v>
      </c>
      <c r="P2245" t="n">
        <v>367.43</v>
      </c>
      <c r="Q2245" t="n">
        <v>452.56</v>
      </c>
      <c r="R2245" t="n">
        <v>70.95999999999999</v>
      </c>
      <c r="S2245" t="n">
        <v>57.64</v>
      </c>
      <c r="T2245" t="n">
        <v>4566.58</v>
      </c>
      <c r="U2245" t="n">
        <v>0.8100000000000001</v>
      </c>
      <c r="V2245" t="n">
        <v>0.88</v>
      </c>
      <c r="W2245" t="n">
        <v>6.81</v>
      </c>
      <c r="X2245" t="n">
        <v>0.27</v>
      </c>
      <c r="Y2245" t="n">
        <v>1</v>
      </c>
      <c r="Z2245" t="n">
        <v>10</v>
      </c>
    </row>
    <row r="2246">
      <c r="A2246" t="n">
        <v>115</v>
      </c>
      <c r="B2246" t="n">
        <v>120</v>
      </c>
      <c r="C2246" t="inlineStr">
        <is>
          <t xml:space="preserve">CONCLUIDO	</t>
        </is>
      </c>
      <c r="D2246" t="n">
        <v>3.6855</v>
      </c>
      <c r="E2246" t="n">
        <v>27.13</v>
      </c>
      <c r="F2246" t="n">
        <v>23.97</v>
      </c>
      <c r="G2246" t="n">
        <v>143.81</v>
      </c>
      <c r="H2246" t="n">
        <v>1.85</v>
      </c>
      <c r="I2246" t="n">
        <v>10</v>
      </c>
      <c r="J2246" t="n">
        <v>285.73</v>
      </c>
      <c r="K2246" t="n">
        <v>57.72</v>
      </c>
      <c r="L2246" t="n">
        <v>29.75</v>
      </c>
      <c r="M2246" t="n">
        <v>8</v>
      </c>
      <c r="N2246" t="n">
        <v>78.26000000000001</v>
      </c>
      <c r="O2246" t="n">
        <v>35474.86</v>
      </c>
      <c r="P2246" t="n">
        <v>367.32</v>
      </c>
      <c r="Q2246" t="n">
        <v>452.56</v>
      </c>
      <c r="R2246" t="n">
        <v>70.29000000000001</v>
      </c>
      <c r="S2246" t="n">
        <v>57.64</v>
      </c>
      <c r="T2246" t="n">
        <v>4234.58</v>
      </c>
      <c r="U2246" t="n">
        <v>0.82</v>
      </c>
      <c r="V2246" t="n">
        <v>0.88</v>
      </c>
      <c r="W2246" t="n">
        <v>6.81</v>
      </c>
      <c r="X2246" t="n">
        <v>0.24</v>
      </c>
      <c r="Y2246" t="n">
        <v>1</v>
      </c>
      <c r="Z2246" t="n">
        <v>10</v>
      </c>
    </row>
    <row r="2247">
      <c r="A2247" t="n">
        <v>116</v>
      </c>
      <c r="B2247" t="n">
        <v>120</v>
      </c>
      <c r="C2247" t="inlineStr">
        <is>
          <t xml:space="preserve">CONCLUIDO	</t>
        </is>
      </c>
      <c r="D2247" t="n">
        <v>3.6847</v>
      </c>
      <c r="E2247" t="n">
        <v>27.14</v>
      </c>
      <c r="F2247" t="n">
        <v>23.97</v>
      </c>
      <c r="G2247" t="n">
        <v>143.85</v>
      </c>
      <c r="H2247" t="n">
        <v>1.87</v>
      </c>
      <c r="I2247" t="n">
        <v>10</v>
      </c>
      <c r="J2247" t="n">
        <v>286.24</v>
      </c>
      <c r="K2247" t="n">
        <v>57.72</v>
      </c>
      <c r="L2247" t="n">
        <v>30</v>
      </c>
      <c r="M2247" t="n">
        <v>8</v>
      </c>
      <c r="N2247" t="n">
        <v>78.51000000000001</v>
      </c>
      <c r="O2247" t="n">
        <v>35536.74</v>
      </c>
      <c r="P2247" t="n">
        <v>367.66</v>
      </c>
      <c r="Q2247" t="n">
        <v>452.6</v>
      </c>
      <c r="R2247" t="n">
        <v>70.47</v>
      </c>
      <c r="S2247" t="n">
        <v>57.64</v>
      </c>
      <c r="T2247" t="n">
        <v>4320.71</v>
      </c>
      <c r="U2247" t="n">
        <v>0.82</v>
      </c>
      <c r="V2247" t="n">
        <v>0.88</v>
      </c>
      <c r="W2247" t="n">
        <v>6.81</v>
      </c>
      <c r="X2247" t="n">
        <v>0.25</v>
      </c>
      <c r="Y2247" t="n">
        <v>1</v>
      </c>
      <c r="Z2247" t="n">
        <v>10</v>
      </c>
    </row>
    <row r="2248">
      <c r="A2248" t="n">
        <v>117</v>
      </c>
      <c r="B2248" t="n">
        <v>120</v>
      </c>
      <c r="C2248" t="inlineStr">
        <is>
          <t xml:space="preserve">CONCLUIDO	</t>
        </is>
      </c>
      <c r="D2248" t="n">
        <v>3.6836</v>
      </c>
      <c r="E2248" t="n">
        <v>27.15</v>
      </c>
      <c r="F2248" t="n">
        <v>23.98</v>
      </c>
      <c r="G2248" t="n">
        <v>143.9</v>
      </c>
      <c r="H2248" t="n">
        <v>1.88</v>
      </c>
      <c r="I2248" t="n">
        <v>10</v>
      </c>
      <c r="J2248" t="n">
        <v>286.74</v>
      </c>
      <c r="K2248" t="n">
        <v>57.72</v>
      </c>
      <c r="L2248" t="n">
        <v>30.25</v>
      </c>
      <c r="M2248" t="n">
        <v>8</v>
      </c>
      <c r="N2248" t="n">
        <v>78.77</v>
      </c>
      <c r="O2248" t="n">
        <v>35598.85</v>
      </c>
      <c r="P2248" t="n">
        <v>367.84</v>
      </c>
      <c r="Q2248" t="n">
        <v>452.61</v>
      </c>
      <c r="R2248" t="n">
        <v>70.89</v>
      </c>
      <c r="S2248" t="n">
        <v>57.64</v>
      </c>
      <c r="T2248" t="n">
        <v>4533.69</v>
      </c>
      <c r="U2248" t="n">
        <v>0.8100000000000001</v>
      </c>
      <c r="V2248" t="n">
        <v>0.88</v>
      </c>
      <c r="W2248" t="n">
        <v>6.81</v>
      </c>
      <c r="X2248" t="n">
        <v>0.26</v>
      </c>
      <c r="Y2248" t="n">
        <v>1</v>
      </c>
      <c r="Z2248" t="n">
        <v>10</v>
      </c>
    </row>
    <row r="2249">
      <c r="A2249" t="n">
        <v>118</v>
      </c>
      <c r="B2249" t="n">
        <v>120</v>
      </c>
      <c r="C2249" t="inlineStr">
        <is>
          <t xml:space="preserve">CONCLUIDO	</t>
        </is>
      </c>
      <c r="D2249" t="n">
        <v>3.6833</v>
      </c>
      <c r="E2249" t="n">
        <v>27.15</v>
      </c>
      <c r="F2249" t="n">
        <v>23.99</v>
      </c>
      <c r="G2249" t="n">
        <v>143.91</v>
      </c>
      <c r="H2249" t="n">
        <v>1.89</v>
      </c>
      <c r="I2249" t="n">
        <v>10</v>
      </c>
      <c r="J2249" t="n">
        <v>287.24</v>
      </c>
      <c r="K2249" t="n">
        <v>57.72</v>
      </c>
      <c r="L2249" t="n">
        <v>30.5</v>
      </c>
      <c r="M2249" t="n">
        <v>8</v>
      </c>
      <c r="N2249" t="n">
        <v>79.02</v>
      </c>
      <c r="O2249" t="n">
        <v>35660.94</v>
      </c>
      <c r="P2249" t="n">
        <v>368.18</v>
      </c>
      <c r="Q2249" t="n">
        <v>452.56</v>
      </c>
      <c r="R2249" t="n">
        <v>70.75</v>
      </c>
      <c r="S2249" t="n">
        <v>57.64</v>
      </c>
      <c r="T2249" t="n">
        <v>4464.57</v>
      </c>
      <c r="U2249" t="n">
        <v>0.8100000000000001</v>
      </c>
      <c r="V2249" t="n">
        <v>0.88</v>
      </c>
      <c r="W2249" t="n">
        <v>6.81</v>
      </c>
      <c r="X2249" t="n">
        <v>0.26</v>
      </c>
      <c r="Y2249" t="n">
        <v>1</v>
      </c>
      <c r="Z2249" t="n">
        <v>10</v>
      </c>
    </row>
    <row r="2250">
      <c r="A2250" t="n">
        <v>119</v>
      </c>
      <c r="B2250" t="n">
        <v>120</v>
      </c>
      <c r="C2250" t="inlineStr">
        <is>
          <t xml:space="preserve">CONCLUIDO	</t>
        </is>
      </c>
      <c r="D2250" t="n">
        <v>3.6838</v>
      </c>
      <c r="E2250" t="n">
        <v>27.15</v>
      </c>
      <c r="F2250" t="n">
        <v>23.98</v>
      </c>
      <c r="G2250" t="n">
        <v>143.89</v>
      </c>
      <c r="H2250" t="n">
        <v>1.9</v>
      </c>
      <c r="I2250" t="n">
        <v>10</v>
      </c>
      <c r="J2250" t="n">
        <v>287.75</v>
      </c>
      <c r="K2250" t="n">
        <v>57.72</v>
      </c>
      <c r="L2250" t="n">
        <v>30.75</v>
      </c>
      <c r="M2250" t="n">
        <v>8</v>
      </c>
      <c r="N2250" t="n">
        <v>79.27</v>
      </c>
      <c r="O2250" t="n">
        <v>35723.13</v>
      </c>
      <c r="P2250" t="n">
        <v>368.2</v>
      </c>
      <c r="Q2250" t="n">
        <v>452.63</v>
      </c>
      <c r="R2250" t="n">
        <v>70.64</v>
      </c>
      <c r="S2250" t="n">
        <v>57.64</v>
      </c>
      <c r="T2250" t="n">
        <v>4409.09</v>
      </c>
      <c r="U2250" t="n">
        <v>0.82</v>
      </c>
      <c r="V2250" t="n">
        <v>0.88</v>
      </c>
      <c r="W2250" t="n">
        <v>6.81</v>
      </c>
      <c r="X2250" t="n">
        <v>0.26</v>
      </c>
      <c r="Y2250" t="n">
        <v>1</v>
      </c>
      <c r="Z2250" t="n">
        <v>10</v>
      </c>
    </row>
    <row r="2251">
      <c r="A2251" t="n">
        <v>120</v>
      </c>
      <c r="B2251" t="n">
        <v>120</v>
      </c>
      <c r="C2251" t="inlineStr">
        <is>
          <t xml:space="preserve">CONCLUIDO	</t>
        </is>
      </c>
      <c r="D2251" t="n">
        <v>3.6846</v>
      </c>
      <c r="E2251" t="n">
        <v>27.14</v>
      </c>
      <c r="F2251" t="n">
        <v>23.98</v>
      </c>
      <c r="G2251" t="n">
        <v>143.85</v>
      </c>
      <c r="H2251" t="n">
        <v>1.92</v>
      </c>
      <c r="I2251" t="n">
        <v>10</v>
      </c>
      <c r="J2251" t="n">
        <v>288.25</v>
      </c>
      <c r="K2251" t="n">
        <v>57.72</v>
      </c>
      <c r="L2251" t="n">
        <v>31</v>
      </c>
      <c r="M2251" t="n">
        <v>8</v>
      </c>
      <c r="N2251" t="n">
        <v>79.53</v>
      </c>
      <c r="O2251" t="n">
        <v>35785.42</v>
      </c>
      <c r="P2251" t="n">
        <v>368.02</v>
      </c>
      <c r="Q2251" t="n">
        <v>452.55</v>
      </c>
      <c r="R2251" t="n">
        <v>70.44</v>
      </c>
      <c r="S2251" t="n">
        <v>57.64</v>
      </c>
      <c r="T2251" t="n">
        <v>4308.8</v>
      </c>
      <c r="U2251" t="n">
        <v>0.82</v>
      </c>
      <c r="V2251" t="n">
        <v>0.88</v>
      </c>
      <c r="W2251" t="n">
        <v>6.81</v>
      </c>
      <c r="X2251" t="n">
        <v>0.25</v>
      </c>
      <c r="Y2251" t="n">
        <v>1</v>
      </c>
      <c r="Z2251" t="n">
        <v>10</v>
      </c>
    </row>
    <row r="2252">
      <c r="A2252" t="n">
        <v>121</v>
      </c>
      <c r="B2252" t="n">
        <v>120</v>
      </c>
      <c r="C2252" t="inlineStr">
        <is>
          <t xml:space="preserve">CONCLUIDO	</t>
        </is>
      </c>
      <c r="D2252" t="n">
        <v>3.6833</v>
      </c>
      <c r="E2252" t="n">
        <v>27.15</v>
      </c>
      <c r="F2252" t="n">
        <v>23.99</v>
      </c>
      <c r="G2252" t="n">
        <v>143.91</v>
      </c>
      <c r="H2252" t="n">
        <v>1.93</v>
      </c>
      <c r="I2252" t="n">
        <v>10</v>
      </c>
      <c r="J2252" t="n">
        <v>288.76</v>
      </c>
      <c r="K2252" t="n">
        <v>57.72</v>
      </c>
      <c r="L2252" t="n">
        <v>31.25</v>
      </c>
      <c r="M2252" t="n">
        <v>8</v>
      </c>
      <c r="N2252" t="n">
        <v>79.78</v>
      </c>
      <c r="O2252" t="n">
        <v>35847.82</v>
      </c>
      <c r="P2252" t="n">
        <v>368.07</v>
      </c>
      <c r="Q2252" t="n">
        <v>452.57</v>
      </c>
      <c r="R2252" t="n">
        <v>70.87</v>
      </c>
      <c r="S2252" t="n">
        <v>57.64</v>
      </c>
      <c r="T2252" t="n">
        <v>4521.43</v>
      </c>
      <c r="U2252" t="n">
        <v>0.8100000000000001</v>
      </c>
      <c r="V2252" t="n">
        <v>0.88</v>
      </c>
      <c r="W2252" t="n">
        <v>6.81</v>
      </c>
      <c r="X2252" t="n">
        <v>0.26</v>
      </c>
      <c r="Y2252" t="n">
        <v>1</v>
      </c>
      <c r="Z2252" t="n">
        <v>10</v>
      </c>
    </row>
    <row r="2253">
      <c r="A2253" t="n">
        <v>122</v>
      </c>
      <c r="B2253" t="n">
        <v>120</v>
      </c>
      <c r="C2253" t="inlineStr">
        <is>
          <t xml:space="preserve">CONCLUIDO	</t>
        </is>
      </c>
      <c r="D2253" t="n">
        <v>3.6834</v>
      </c>
      <c r="E2253" t="n">
        <v>27.15</v>
      </c>
      <c r="F2253" t="n">
        <v>23.98</v>
      </c>
      <c r="G2253" t="n">
        <v>143.91</v>
      </c>
      <c r="H2253" t="n">
        <v>1.94</v>
      </c>
      <c r="I2253" t="n">
        <v>10</v>
      </c>
      <c r="J2253" t="n">
        <v>289.27</v>
      </c>
      <c r="K2253" t="n">
        <v>57.72</v>
      </c>
      <c r="L2253" t="n">
        <v>31.5</v>
      </c>
      <c r="M2253" t="n">
        <v>8</v>
      </c>
      <c r="N2253" t="n">
        <v>80.04000000000001</v>
      </c>
      <c r="O2253" t="n">
        <v>35910.33</v>
      </c>
      <c r="P2253" t="n">
        <v>367.96</v>
      </c>
      <c r="Q2253" t="n">
        <v>452.56</v>
      </c>
      <c r="R2253" t="n">
        <v>70.98</v>
      </c>
      <c r="S2253" t="n">
        <v>57.64</v>
      </c>
      <c r="T2253" t="n">
        <v>4579.72</v>
      </c>
      <c r="U2253" t="n">
        <v>0.8100000000000001</v>
      </c>
      <c r="V2253" t="n">
        <v>0.88</v>
      </c>
      <c r="W2253" t="n">
        <v>6.81</v>
      </c>
      <c r="X2253" t="n">
        <v>0.26</v>
      </c>
      <c r="Y2253" t="n">
        <v>1</v>
      </c>
      <c r="Z2253" t="n">
        <v>10</v>
      </c>
    </row>
    <row r="2254">
      <c r="A2254" t="n">
        <v>123</v>
      </c>
      <c r="B2254" t="n">
        <v>120</v>
      </c>
      <c r="C2254" t="inlineStr">
        <is>
          <t xml:space="preserve">CONCLUIDO	</t>
        </is>
      </c>
      <c r="D2254" t="n">
        <v>3.6841</v>
      </c>
      <c r="E2254" t="n">
        <v>27.14</v>
      </c>
      <c r="F2254" t="n">
        <v>23.98</v>
      </c>
      <c r="G2254" t="n">
        <v>143.88</v>
      </c>
      <c r="H2254" t="n">
        <v>1.95</v>
      </c>
      <c r="I2254" t="n">
        <v>10</v>
      </c>
      <c r="J2254" t="n">
        <v>289.77</v>
      </c>
      <c r="K2254" t="n">
        <v>57.72</v>
      </c>
      <c r="L2254" t="n">
        <v>31.75</v>
      </c>
      <c r="M2254" t="n">
        <v>8</v>
      </c>
      <c r="N2254" t="n">
        <v>80.3</v>
      </c>
      <c r="O2254" t="n">
        <v>35972.93</v>
      </c>
      <c r="P2254" t="n">
        <v>367.28</v>
      </c>
      <c r="Q2254" t="n">
        <v>452.55</v>
      </c>
      <c r="R2254" t="n">
        <v>70.64</v>
      </c>
      <c r="S2254" t="n">
        <v>57.64</v>
      </c>
      <c r="T2254" t="n">
        <v>4408.05</v>
      </c>
      <c r="U2254" t="n">
        <v>0.82</v>
      </c>
      <c r="V2254" t="n">
        <v>0.88</v>
      </c>
      <c r="W2254" t="n">
        <v>6.81</v>
      </c>
      <c r="X2254" t="n">
        <v>0.26</v>
      </c>
      <c r="Y2254" t="n">
        <v>1</v>
      </c>
      <c r="Z2254" t="n">
        <v>10</v>
      </c>
    </row>
    <row r="2255">
      <c r="A2255" t="n">
        <v>124</v>
      </c>
      <c r="B2255" t="n">
        <v>120</v>
      </c>
      <c r="C2255" t="inlineStr">
        <is>
          <t xml:space="preserve">CONCLUIDO	</t>
        </is>
      </c>
      <c r="D2255" t="n">
        <v>3.6827</v>
      </c>
      <c r="E2255" t="n">
        <v>27.15</v>
      </c>
      <c r="F2255" t="n">
        <v>23.99</v>
      </c>
      <c r="G2255" t="n">
        <v>143.94</v>
      </c>
      <c r="H2255" t="n">
        <v>1.96</v>
      </c>
      <c r="I2255" t="n">
        <v>10</v>
      </c>
      <c r="J2255" t="n">
        <v>290.28</v>
      </c>
      <c r="K2255" t="n">
        <v>57.72</v>
      </c>
      <c r="L2255" t="n">
        <v>32</v>
      </c>
      <c r="M2255" t="n">
        <v>8</v>
      </c>
      <c r="N2255" t="n">
        <v>80.56</v>
      </c>
      <c r="O2255" t="n">
        <v>36035.65</v>
      </c>
      <c r="P2255" t="n">
        <v>367.38</v>
      </c>
      <c r="Q2255" t="n">
        <v>452.57</v>
      </c>
      <c r="R2255" t="n">
        <v>70.97</v>
      </c>
      <c r="S2255" t="n">
        <v>57.64</v>
      </c>
      <c r="T2255" t="n">
        <v>4572.51</v>
      </c>
      <c r="U2255" t="n">
        <v>0.8100000000000001</v>
      </c>
      <c r="V2255" t="n">
        <v>0.88</v>
      </c>
      <c r="W2255" t="n">
        <v>6.81</v>
      </c>
      <c r="X2255" t="n">
        <v>0.26</v>
      </c>
      <c r="Y2255" t="n">
        <v>1</v>
      </c>
      <c r="Z2255" t="n">
        <v>10</v>
      </c>
    </row>
    <row r="2256">
      <c r="A2256" t="n">
        <v>125</v>
      </c>
      <c r="B2256" t="n">
        <v>120</v>
      </c>
      <c r="C2256" t="inlineStr">
        <is>
          <t xml:space="preserve">CONCLUIDO	</t>
        </is>
      </c>
      <c r="D2256" t="n">
        <v>3.6837</v>
      </c>
      <c r="E2256" t="n">
        <v>27.15</v>
      </c>
      <c r="F2256" t="n">
        <v>23.98</v>
      </c>
      <c r="G2256" t="n">
        <v>143.89</v>
      </c>
      <c r="H2256" t="n">
        <v>1.97</v>
      </c>
      <c r="I2256" t="n">
        <v>10</v>
      </c>
      <c r="J2256" t="n">
        <v>290.79</v>
      </c>
      <c r="K2256" t="n">
        <v>57.72</v>
      </c>
      <c r="L2256" t="n">
        <v>32.25</v>
      </c>
      <c r="M2256" t="n">
        <v>8</v>
      </c>
      <c r="N2256" t="n">
        <v>80.81999999999999</v>
      </c>
      <c r="O2256" t="n">
        <v>36098.46</v>
      </c>
      <c r="P2256" t="n">
        <v>366.37</v>
      </c>
      <c r="Q2256" t="n">
        <v>452.61</v>
      </c>
      <c r="R2256" t="n">
        <v>70.69</v>
      </c>
      <c r="S2256" t="n">
        <v>57.64</v>
      </c>
      <c r="T2256" t="n">
        <v>4433.88</v>
      </c>
      <c r="U2256" t="n">
        <v>0.82</v>
      </c>
      <c r="V2256" t="n">
        <v>0.88</v>
      </c>
      <c r="W2256" t="n">
        <v>6.81</v>
      </c>
      <c r="X2256" t="n">
        <v>0.26</v>
      </c>
      <c r="Y2256" t="n">
        <v>1</v>
      </c>
      <c r="Z2256" t="n">
        <v>10</v>
      </c>
    </row>
    <row r="2257">
      <c r="A2257" t="n">
        <v>126</v>
      </c>
      <c r="B2257" t="n">
        <v>120</v>
      </c>
      <c r="C2257" t="inlineStr">
        <is>
          <t xml:space="preserve">CONCLUIDO	</t>
        </is>
      </c>
      <c r="D2257" t="n">
        <v>3.6845</v>
      </c>
      <c r="E2257" t="n">
        <v>27.14</v>
      </c>
      <c r="F2257" t="n">
        <v>23.98</v>
      </c>
      <c r="G2257" t="n">
        <v>143.86</v>
      </c>
      <c r="H2257" t="n">
        <v>1.99</v>
      </c>
      <c r="I2257" t="n">
        <v>10</v>
      </c>
      <c r="J2257" t="n">
        <v>291.3</v>
      </c>
      <c r="K2257" t="n">
        <v>57.72</v>
      </c>
      <c r="L2257" t="n">
        <v>32.5</v>
      </c>
      <c r="M2257" t="n">
        <v>8</v>
      </c>
      <c r="N2257" t="n">
        <v>81.08</v>
      </c>
      <c r="O2257" t="n">
        <v>36161.39</v>
      </c>
      <c r="P2257" t="n">
        <v>365.54</v>
      </c>
      <c r="Q2257" t="n">
        <v>452.55</v>
      </c>
      <c r="R2257" t="n">
        <v>70.7</v>
      </c>
      <c r="S2257" t="n">
        <v>57.64</v>
      </c>
      <c r="T2257" t="n">
        <v>4439.7</v>
      </c>
      <c r="U2257" t="n">
        <v>0.82</v>
      </c>
      <c r="V2257" t="n">
        <v>0.88</v>
      </c>
      <c r="W2257" t="n">
        <v>6.81</v>
      </c>
      <c r="X2257" t="n">
        <v>0.25</v>
      </c>
      <c r="Y2257" t="n">
        <v>1</v>
      </c>
      <c r="Z2257" t="n">
        <v>10</v>
      </c>
    </row>
    <row r="2258">
      <c r="A2258" t="n">
        <v>127</v>
      </c>
      <c r="B2258" t="n">
        <v>120</v>
      </c>
      <c r="C2258" t="inlineStr">
        <is>
          <t xml:space="preserve">CONCLUIDO	</t>
        </is>
      </c>
      <c r="D2258" t="n">
        <v>3.694</v>
      </c>
      <c r="E2258" t="n">
        <v>27.07</v>
      </c>
      <c r="F2258" t="n">
        <v>23.95</v>
      </c>
      <c r="G2258" t="n">
        <v>159.68</v>
      </c>
      <c r="H2258" t="n">
        <v>2</v>
      </c>
      <c r="I2258" t="n">
        <v>9</v>
      </c>
      <c r="J2258" t="n">
        <v>291.81</v>
      </c>
      <c r="K2258" t="n">
        <v>57.72</v>
      </c>
      <c r="L2258" t="n">
        <v>32.75</v>
      </c>
      <c r="M2258" t="n">
        <v>7</v>
      </c>
      <c r="N2258" t="n">
        <v>81.34</v>
      </c>
      <c r="O2258" t="n">
        <v>36224.42</v>
      </c>
      <c r="P2258" t="n">
        <v>365.24</v>
      </c>
      <c r="Q2258" t="n">
        <v>452.57</v>
      </c>
      <c r="R2258" t="n">
        <v>69.70999999999999</v>
      </c>
      <c r="S2258" t="n">
        <v>57.64</v>
      </c>
      <c r="T2258" t="n">
        <v>3947.46</v>
      </c>
      <c r="U2258" t="n">
        <v>0.83</v>
      </c>
      <c r="V2258" t="n">
        <v>0.89</v>
      </c>
      <c r="W2258" t="n">
        <v>6.81</v>
      </c>
      <c r="X2258" t="n">
        <v>0.23</v>
      </c>
      <c r="Y2258" t="n">
        <v>1</v>
      </c>
      <c r="Z2258" t="n">
        <v>10</v>
      </c>
    </row>
    <row r="2259">
      <c r="A2259" t="n">
        <v>128</v>
      </c>
      <c r="B2259" t="n">
        <v>120</v>
      </c>
      <c r="C2259" t="inlineStr">
        <is>
          <t xml:space="preserve">CONCLUIDO	</t>
        </is>
      </c>
      <c r="D2259" t="n">
        <v>3.6939</v>
      </c>
      <c r="E2259" t="n">
        <v>27.07</v>
      </c>
      <c r="F2259" t="n">
        <v>23.95</v>
      </c>
      <c r="G2259" t="n">
        <v>159.69</v>
      </c>
      <c r="H2259" t="n">
        <v>2.01</v>
      </c>
      <c r="I2259" t="n">
        <v>9</v>
      </c>
      <c r="J2259" t="n">
        <v>292.32</v>
      </c>
      <c r="K2259" t="n">
        <v>57.72</v>
      </c>
      <c r="L2259" t="n">
        <v>33</v>
      </c>
      <c r="M2259" t="n">
        <v>7</v>
      </c>
      <c r="N2259" t="n">
        <v>81.59999999999999</v>
      </c>
      <c r="O2259" t="n">
        <v>36287.56</v>
      </c>
      <c r="P2259" t="n">
        <v>365.63</v>
      </c>
      <c r="Q2259" t="n">
        <v>452.58</v>
      </c>
      <c r="R2259" t="n">
        <v>69.81</v>
      </c>
      <c r="S2259" t="n">
        <v>57.64</v>
      </c>
      <c r="T2259" t="n">
        <v>3998.69</v>
      </c>
      <c r="U2259" t="n">
        <v>0.83</v>
      </c>
      <c r="V2259" t="n">
        <v>0.89</v>
      </c>
      <c r="W2259" t="n">
        <v>6.81</v>
      </c>
      <c r="X2259" t="n">
        <v>0.23</v>
      </c>
      <c r="Y2259" t="n">
        <v>1</v>
      </c>
      <c r="Z2259" t="n">
        <v>10</v>
      </c>
    </row>
    <row r="2260">
      <c r="A2260" t="n">
        <v>129</v>
      </c>
      <c r="B2260" t="n">
        <v>120</v>
      </c>
      <c r="C2260" t="inlineStr">
        <is>
          <t xml:space="preserve">CONCLUIDO	</t>
        </is>
      </c>
      <c r="D2260" t="n">
        <v>3.6945</v>
      </c>
      <c r="E2260" t="n">
        <v>27.07</v>
      </c>
      <c r="F2260" t="n">
        <v>23.95</v>
      </c>
      <c r="G2260" t="n">
        <v>159.65</v>
      </c>
      <c r="H2260" t="n">
        <v>2.02</v>
      </c>
      <c r="I2260" t="n">
        <v>9</v>
      </c>
      <c r="J2260" t="n">
        <v>292.84</v>
      </c>
      <c r="K2260" t="n">
        <v>57.72</v>
      </c>
      <c r="L2260" t="n">
        <v>33.25</v>
      </c>
      <c r="M2260" t="n">
        <v>7</v>
      </c>
      <c r="N2260" t="n">
        <v>81.86</v>
      </c>
      <c r="O2260" t="n">
        <v>36350.81</v>
      </c>
      <c r="P2260" t="n">
        <v>365.84</v>
      </c>
      <c r="Q2260" t="n">
        <v>452.57</v>
      </c>
      <c r="R2260" t="n">
        <v>69.48</v>
      </c>
      <c r="S2260" t="n">
        <v>57.64</v>
      </c>
      <c r="T2260" t="n">
        <v>3834.41</v>
      </c>
      <c r="U2260" t="n">
        <v>0.83</v>
      </c>
      <c r="V2260" t="n">
        <v>0.89</v>
      </c>
      <c r="W2260" t="n">
        <v>6.81</v>
      </c>
      <c r="X2260" t="n">
        <v>0.22</v>
      </c>
      <c r="Y2260" t="n">
        <v>1</v>
      </c>
      <c r="Z2260" t="n">
        <v>10</v>
      </c>
    </row>
    <row r="2261">
      <c r="A2261" t="n">
        <v>130</v>
      </c>
      <c r="B2261" t="n">
        <v>120</v>
      </c>
      <c r="C2261" t="inlineStr">
        <is>
          <t xml:space="preserve">CONCLUIDO	</t>
        </is>
      </c>
      <c r="D2261" t="n">
        <v>3.6948</v>
      </c>
      <c r="E2261" t="n">
        <v>27.06</v>
      </c>
      <c r="F2261" t="n">
        <v>23.95</v>
      </c>
      <c r="G2261" t="n">
        <v>159.64</v>
      </c>
      <c r="H2261" t="n">
        <v>2.03</v>
      </c>
      <c r="I2261" t="n">
        <v>9</v>
      </c>
      <c r="J2261" t="n">
        <v>293.35</v>
      </c>
      <c r="K2261" t="n">
        <v>57.72</v>
      </c>
      <c r="L2261" t="n">
        <v>33.5</v>
      </c>
      <c r="M2261" t="n">
        <v>7</v>
      </c>
      <c r="N2261" t="n">
        <v>82.13</v>
      </c>
      <c r="O2261" t="n">
        <v>36414.16</v>
      </c>
      <c r="P2261" t="n">
        <v>366.22</v>
      </c>
      <c r="Q2261" t="n">
        <v>452.58</v>
      </c>
      <c r="R2261" t="n">
        <v>69.68000000000001</v>
      </c>
      <c r="S2261" t="n">
        <v>57.64</v>
      </c>
      <c r="T2261" t="n">
        <v>3930.77</v>
      </c>
      <c r="U2261" t="n">
        <v>0.83</v>
      </c>
      <c r="V2261" t="n">
        <v>0.89</v>
      </c>
      <c r="W2261" t="n">
        <v>6.81</v>
      </c>
      <c r="X2261" t="n">
        <v>0.22</v>
      </c>
      <c r="Y2261" t="n">
        <v>1</v>
      </c>
      <c r="Z2261" t="n">
        <v>10</v>
      </c>
    </row>
    <row r="2262">
      <c r="A2262" t="n">
        <v>131</v>
      </c>
      <c r="B2262" t="n">
        <v>120</v>
      </c>
      <c r="C2262" t="inlineStr">
        <is>
          <t xml:space="preserve">CONCLUIDO	</t>
        </is>
      </c>
      <c r="D2262" t="n">
        <v>3.6942</v>
      </c>
      <c r="E2262" t="n">
        <v>27.07</v>
      </c>
      <c r="F2262" t="n">
        <v>23.95</v>
      </c>
      <c r="G2262" t="n">
        <v>159.67</v>
      </c>
      <c r="H2262" t="n">
        <v>2.05</v>
      </c>
      <c r="I2262" t="n">
        <v>9</v>
      </c>
      <c r="J2262" t="n">
        <v>293.87</v>
      </c>
      <c r="K2262" t="n">
        <v>57.72</v>
      </c>
      <c r="L2262" t="n">
        <v>33.75</v>
      </c>
      <c r="M2262" t="n">
        <v>7</v>
      </c>
      <c r="N2262" t="n">
        <v>82.39</v>
      </c>
      <c r="O2262" t="n">
        <v>36477.63</v>
      </c>
      <c r="P2262" t="n">
        <v>366.83</v>
      </c>
      <c r="Q2262" t="n">
        <v>452.56</v>
      </c>
      <c r="R2262" t="n">
        <v>69.72</v>
      </c>
      <c r="S2262" t="n">
        <v>57.64</v>
      </c>
      <c r="T2262" t="n">
        <v>3953.31</v>
      </c>
      <c r="U2262" t="n">
        <v>0.83</v>
      </c>
      <c r="V2262" t="n">
        <v>0.89</v>
      </c>
      <c r="W2262" t="n">
        <v>6.81</v>
      </c>
      <c r="X2262" t="n">
        <v>0.23</v>
      </c>
      <c r="Y2262" t="n">
        <v>1</v>
      </c>
      <c r="Z2262" t="n">
        <v>10</v>
      </c>
    </row>
    <row r="2263">
      <c r="A2263" t="n">
        <v>132</v>
      </c>
      <c r="B2263" t="n">
        <v>120</v>
      </c>
      <c r="C2263" t="inlineStr">
        <is>
          <t xml:space="preserve">CONCLUIDO	</t>
        </is>
      </c>
      <c r="D2263" t="n">
        <v>3.6949</v>
      </c>
      <c r="E2263" t="n">
        <v>27.06</v>
      </c>
      <c r="F2263" t="n">
        <v>23.95</v>
      </c>
      <c r="G2263" t="n">
        <v>159.64</v>
      </c>
      <c r="H2263" t="n">
        <v>2.06</v>
      </c>
      <c r="I2263" t="n">
        <v>9</v>
      </c>
      <c r="J2263" t="n">
        <v>294.38</v>
      </c>
      <c r="K2263" t="n">
        <v>57.72</v>
      </c>
      <c r="L2263" t="n">
        <v>34</v>
      </c>
      <c r="M2263" t="n">
        <v>7</v>
      </c>
      <c r="N2263" t="n">
        <v>82.66</v>
      </c>
      <c r="O2263" t="n">
        <v>36541.2</v>
      </c>
      <c r="P2263" t="n">
        <v>367.28</v>
      </c>
      <c r="Q2263" t="n">
        <v>452.58</v>
      </c>
      <c r="R2263" t="n">
        <v>69.5</v>
      </c>
      <c r="S2263" t="n">
        <v>57.64</v>
      </c>
      <c r="T2263" t="n">
        <v>3842.12</v>
      </c>
      <c r="U2263" t="n">
        <v>0.83</v>
      </c>
      <c r="V2263" t="n">
        <v>0.89</v>
      </c>
      <c r="W2263" t="n">
        <v>6.81</v>
      </c>
      <c r="X2263" t="n">
        <v>0.22</v>
      </c>
      <c r="Y2263" t="n">
        <v>1</v>
      </c>
      <c r="Z2263" t="n">
        <v>10</v>
      </c>
    </row>
    <row r="2264">
      <c r="A2264" t="n">
        <v>133</v>
      </c>
      <c r="B2264" t="n">
        <v>120</v>
      </c>
      <c r="C2264" t="inlineStr">
        <is>
          <t xml:space="preserve">CONCLUIDO	</t>
        </is>
      </c>
      <c r="D2264" t="n">
        <v>3.6943</v>
      </c>
      <c r="E2264" t="n">
        <v>27.07</v>
      </c>
      <c r="F2264" t="n">
        <v>23.95</v>
      </c>
      <c r="G2264" t="n">
        <v>159.66</v>
      </c>
      <c r="H2264" t="n">
        <v>2.07</v>
      </c>
      <c r="I2264" t="n">
        <v>9</v>
      </c>
      <c r="J2264" t="n">
        <v>294.9</v>
      </c>
      <c r="K2264" t="n">
        <v>57.72</v>
      </c>
      <c r="L2264" t="n">
        <v>34.25</v>
      </c>
      <c r="M2264" t="n">
        <v>7</v>
      </c>
      <c r="N2264" t="n">
        <v>82.92</v>
      </c>
      <c r="O2264" t="n">
        <v>36604.89</v>
      </c>
      <c r="P2264" t="n">
        <v>367.44</v>
      </c>
      <c r="Q2264" t="n">
        <v>452.59</v>
      </c>
      <c r="R2264" t="n">
        <v>69.59</v>
      </c>
      <c r="S2264" t="n">
        <v>57.64</v>
      </c>
      <c r="T2264" t="n">
        <v>3890.26</v>
      </c>
      <c r="U2264" t="n">
        <v>0.83</v>
      </c>
      <c r="V2264" t="n">
        <v>0.89</v>
      </c>
      <c r="W2264" t="n">
        <v>6.81</v>
      </c>
      <c r="X2264" t="n">
        <v>0.23</v>
      </c>
      <c r="Y2264" t="n">
        <v>1</v>
      </c>
      <c r="Z2264" t="n">
        <v>10</v>
      </c>
    </row>
    <row r="2265">
      <c r="A2265" t="n">
        <v>134</v>
      </c>
      <c r="B2265" t="n">
        <v>120</v>
      </c>
      <c r="C2265" t="inlineStr">
        <is>
          <t xml:space="preserve">CONCLUIDO	</t>
        </is>
      </c>
      <c r="D2265" t="n">
        <v>3.6944</v>
      </c>
      <c r="E2265" t="n">
        <v>27.07</v>
      </c>
      <c r="F2265" t="n">
        <v>23.95</v>
      </c>
      <c r="G2265" t="n">
        <v>159.66</v>
      </c>
      <c r="H2265" t="n">
        <v>2.08</v>
      </c>
      <c r="I2265" t="n">
        <v>9</v>
      </c>
      <c r="J2265" t="n">
        <v>295.41</v>
      </c>
      <c r="K2265" t="n">
        <v>57.72</v>
      </c>
      <c r="L2265" t="n">
        <v>34.5</v>
      </c>
      <c r="M2265" t="n">
        <v>7</v>
      </c>
      <c r="N2265" t="n">
        <v>83.19</v>
      </c>
      <c r="O2265" t="n">
        <v>36668.68</v>
      </c>
      <c r="P2265" t="n">
        <v>367.58</v>
      </c>
      <c r="Q2265" t="n">
        <v>452.59</v>
      </c>
      <c r="R2265" t="n">
        <v>69.56</v>
      </c>
      <c r="S2265" t="n">
        <v>57.64</v>
      </c>
      <c r="T2265" t="n">
        <v>3871.92</v>
      </c>
      <c r="U2265" t="n">
        <v>0.83</v>
      </c>
      <c r="V2265" t="n">
        <v>0.89</v>
      </c>
      <c r="W2265" t="n">
        <v>6.81</v>
      </c>
      <c r="X2265" t="n">
        <v>0.22</v>
      </c>
      <c r="Y2265" t="n">
        <v>1</v>
      </c>
      <c r="Z2265" t="n">
        <v>10</v>
      </c>
    </row>
    <row r="2266">
      <c r="A2266" t="n">
        <v>135</v>
      </c>
      <c r="B2266" t="n">
        <v>120</v>
      </c>
      <c r="C2266" t="inlineStr">
        <is>
          <t xml:space="preserve">CONCLUIDO	</t>
        </is>
      </c>
      <c r="D2266" t="n">
        <v>3.6937</v>
      </c>
      <c r="E2266" t="n">
        <v>27.07</v>
      </c>
      <c r="F2266" t="n">
        <v>23.95</v>
      </c>
      <c r="G2266" t="n">
        <v>159.69</v>
      </c>
      <c r="H2266" t="n">
        <v>2.09</v>
      </c>
      <c r="I2266" t="n">
        <v>9</v>
      </c>
      <c r="J2266" t="n">
        <v>295.93</v>
      </c>
      <c r="K2266" t="n">
        <v>57.72</v>
      </c>
      <c r="L2266" t="n">
        <v>34.75</v>
      </c>
      <c r="M2266" t="n">
        <v>7</v>
      </c>
      <c r="N2266" t="n">
        <v>83.45999999999999</v>
      </c>
      <c r="O2266" t="n">
        <v>36732.59</v>
      </c>
      <c r="P2266" t="n">
        <v>367.77</v>
      </c>
      <c r="Q2266" t="n">
        <v>452.59</v>
      </c>
      <c r="R2266" t="n">
        <v>69.77</v>
      </c>
      <c r="S2266" t="n">
        <v>57.64</v>
      </c>
      <c r="T2266" t="n">
        <v>3978.86</v>
      </c>
      <c r="U2266" t="n">
        <v>0.83</v>
      </c>
      <c r="V2266" t="n">
        <v>0.89</v>
      </c>
      <c r="W2266" t="n">
        <v>6.81</v>
      </c>
      <c r="X2266" t="n">
        <v>0.23</v>
      </c>
      <c r="Y2266" t="n">
        <v>1</v>
      </c>
      <c r="Z2266" t="n">
        <v>10</v>
      </c>
    </row>
    <row r="2267">
      <c r="A2267" t="n">
        <v>136</v>
      </c>
      <c r="B2267" t="n">
        <v>120</v>
      </c>
      <c r="C2267" t="inlineStr">
        <is>
          <t xml:space="preserve">CONCLUIDO	</t>
        </is>
      </c>
      <c r="D2267" t="n">
        <v>3.6932</v>
      </c>
      <c r="E2267" t="n">
        <v>27.08</v>
      </c>
      <c r="F2267" t="n">
        <v>23.96</v>
      </c>
      <c r="G2267" t="n">
        <v>159.72</v>
      </c>
      <c r="H2267" t="n">
        <v>2.1</v>
      </c>
      <c r="I2267" t="n">
        <v>9</v>
      </c>
      <c r="J2267" t="n">
        <v>296.45</v>
      </c>
      <c r="K2267" t="n">
        <v>57.72</v>
      </c>
      <c r="L2267" t="n">
        <v>35</v>
      </c>
      <c r="M2267" t="n">
        <v>7</v>
      </c>
      <c r="N2267" t="n">
        <v>83.73</v>
      </c>
      <c r="O2267" t="n">
        <v>36796.61</v>
      </c>
      <c r="P2267" t="n">
        <v>367.8</v>
      </c>
      <c r="Q2267" t="n">
        <v>452.56</v>
      </c>
      <c r="R2267" t="n">
        <v>69.95</v>
      </c>
      <c r="S2267" t="n">
        <v>57.64</v>
      </c>
      <c r="T2267" t="n">
        <v>4067.25</v>
      </c>
      <c r="U2267" t="n">
        <v>0.82</v>
      </c>
      <c r="V2267" t="n">
        <v>0.89</v>
      </c>
      <c r="W2267" t="n">
        <v>6.81</v>
      </c>
      <c r="X2267" t="n">
        <v>0.23</v>
      </c>
      <c r="Y2267" t="n">
        <v>1</v>
      </c>
      <c r="Z2267" t="n">
        <v>10</v>
      </c>
    </row>
    <row r="2268">
      <c r="A2268" t="n">
        <v>137</v>
      </c>
      <c r="B2268" t="n">
        <v>120</v>
      </c>
      <c r="C2268" t="inlineStr">
        <is>
          <t xml:space="preserve">CONCLUIDO	</t>
        </is>
      </c>
      <c r="D2268" t="n">
        <v>3.6936</v>
      </c>
      <c r="E2268" t="n">
        <v>27.07</v>
      </c>
      <c r="F2268" t="n">
        <v>23.96</v>
      </c>
      <c r="G2268" t="n">
        <v>159.7</v>
      </c>
      <c r="H2268" t="n">
        <v>2.11</v>
      </c>
      <c r="I2268" t="n">
        <v>9</v>
      </c>
      <c r="J2268" t="n">
        <v>296.97</v>
      </c>
      <c r="K2268" t="n">
        <v>57.72</v>
      </c>
      <c r="L2268" t="n">
        <v>35.25</v>
      </c>
      <c r="M2268" t="n">
        <v>7</v>
      </c>
      <c r="N2268" t="n">
        <v>84</v>
      </c>
      <c r="O2268" t="n">
        <v>36860.74</v>
      </c>
      <c r="P2268" t="n">
        <v>367.77</v>
      </c>
      <c r="Q2268" t="n">
        <v>452.55</v>
      </c>
      <c r="R2268" t="n">
        <v>69.93000000000001</v>
      </c>
      <c r="S2268" t="n">
        <v>57.64</v>
      </c>
      <c r="T2268" t="n">
        <v>4058.88</v>
      </c>
      <c r="U2268" t="n">
        <v>0.82</v>
      </c>
      <c r="V2268" t="n">
        <v>0.89</v>
      </c>
      <c r="W2268" t="n">
        <v>6.81</v>
      </c>
      <c r="X2268" t="n">
        <v>0.23</v>
      </c>
      <c r="Y2268" t="n">
        <v>1</v>
      </c>
      <c r="Z2268" t="n">
        <v>10</v>
      </c>
    </row>
    <row r="2269">
      <c r="A2269" t="n">
        <v>138</v>
      </c>
      <c r="B2269" t="n">
        <v>120</v>
      </c>
      <c r="C2269" t="inlineStr">
        <is>
          <t xml:space="preserve">CONCLUIDO	</t>
        </is>
      </c>
      <c r="D2269" t="n">
        <v>3.6939</v>
      </c>
      <c r="E2269" t="n">
        <v>27.07</v>
      </c>
      <c r="F2269" t="n">
        <v>23.95</v>
      </c>
      <c r="G2269" t="n">
        <v>159.68</v>
      </c>
      <c r="H2269" t="n">
        <v>2.13</v>
      </c>
      <c r="I2269" t="n">
        <v>9</v>
      </c>
      <c r="J2269" t="n">
        <v>297.49</v>
      </c>
      <c r="K2269" t="n">
        <v>57.72</v>
      </c>
      <c r="L2269" t="n">
        <v>35.5</v>
      </c>
      <c r="M2269" t="n">
        <v>7</v>
      </c>
      <c r="N2269" t="n">
        <v>84.27</v>
      </c>
      <c r="O2269" t="n">
        <v>36924.99</v>
      </c>
      <c r="P2269" t="n">
        <v>367.68</v>
      </c>
      <c r="Q2269" t="n">
        <v>452.55</v>
      </c>
      <c r="R2269" t="n">
        <v>69.75</v>
      </c>
      <c r="S2269" t="n">
        <v>57.64</v>
      </c>
      <c r="T2269" t="n">
        <v>3966.57</v>
      </c>
      <c r="U2269" t="n">
        <v>0.83</v>
      </c>
      <c r="V2269" t="n">
        <v>0.89</v>
      </c>
      <c r="W2269" t="n">
        <v>6.81</v>
      </c>
      <c r="X2269" t="n">
        <v>0.23</v>
      </c>
      <c r="Y2269" t="n">
        <v>1</v>
      </c>
      <c r="Z2269" t="n">
        <v>10</v>
      </c>
    </row>
    <row r="2270">
      <c r="A2270" t="n">
        <v>139</v>
      </c>
      <c r="B2270" t="n">
        <v>120</v>
      </c>
      <c r="C2270" t="inlineStr">
        <is>
          <t xml:space="preserve">CONCLUIDO	</t>
        </is>
      </c>
      <c r="D2270" t="n">
        <v>3.6941</v>
      </c>
      <c r="E2270" t="n">
        <v>27.07</v>
      </c>
      <c r="F2270" t="n">
        <v>23.95</v>
      </c>
      <c r="G2270" t="n">
        <v>159.67</v>
      </c>
      <c r="H2270" t="n">
        <v>2.14</v>
      </c>
      <c r="I2270" t="n">
        <v>9</v>
      </c>
      <c r="J2270" t="n">
        <v>298.01</v>
      </c>
      <c r="K2270" t="n">
        <v>57.72</v>
      </c>
      <c r="L2270" t="n">
        <v>35.75</v>
      </c>
      <c r="M2270" t="n">
        <v>7</v>
      </c>
      <c r="N2270" t="n">
        <v>84.54000000000001</v>
      </c>
      <c r="O2270" t="n">
        <v>36989.35</v>
      </c>
      <c r="P2270" t="n">
        <v>367.4</v>
      </c>
      <c r="Q2270" t="n">
        <v>452.56</v>
      </c>
      <c r="R2270" t="n">
        <v>69.75</v>
      </c>
      <c r="S2270" t="n">
        <v>57.64</v>
      </c>
      <c r="T2270" t="n">
        <v>3966.92</v>
      </c>
      <c r="U2270" t="n">
        <v>0.83</v>
      </c>
      <c r="V2270" t="n">
        <v>0.89</v>
      </c>
      <c r="W2270" t="n">
        <v>6.81</v>
      </c>
      <c r="X2270" t="n">
        <v>0.23</v>
      </c>
      <c r="Y2270" t="n">
        <v>1</v>
      </c>
      <c r="Z2270" t="n">
        <v>10</v>
      </c>
    </row>
    <row r="2271">
      <c r="A2271" t="n">
        <v>140</v>
      </c>
      <c r="B2271" t="n">
        <v>120</v>
      </c>
      <c r="C2271" t="inlineStr">
        <is>
          <t xml:space="preserve">CONCLUIDO	</t>
        </is>
      </c>
      <c r="D2271" t="n">
        <v>3.6953</v>
      </c>
      <c r="E2271" t="n">
        <v>27.06</v>
      </c>
      <c r="F2271" t="n">
        <v>23.94</v>
      </c>
      <c r="G2271" t="n">
        <v>159.62</v>
      </c>
      <c r="H2271" t="n">
        <v>2.15</v>
      </c>
      <c r="I2271" t="n">
        <v>9</v>
      </c>
      <c r="J2271" t="n">
        <v>298.54</v>
      </c>
      <c r="K2271" t="n">
        <v>57.72</v>
      </c>
      <c r="L2271" t="n">
        <v>36</v>
      </c>
      <c r="M2271" t="n">
        <v>7</v>
      </c>
      <c r="N2271" t="n">
        <v>84.81</v>
      </c>
      <c r="O2271" t="n">
        <v>37053.82</v>
      </c>
      <c r="P2271" t="n">
        <v>366.73</v>
      </c>
      <c r="Q2271" t="n">
        <v>452.58</v>
      </c>
      <c r="R2271" t="n">
        <v>69.44</v>
      </c>
      <c r="S2271" t="n">
        <v>57.64</v>
      </c>
      <c r="T2271" t="n">
        <v>3811.36</v>
      </c>
      <c r="U2271" t="n">
        <v>0.83</v>
      </c>
      <c r="V2271" t="n">
        <v>0.89</v>
      </c>
      <c r="W2271" t="n">
        <v>6.81</v>
      </c>
      <c r="X2271" t="n">
        <v>0.22</v>
      </c>
      <c r="Y2271" t="n">
        <v>1</v>
      </c>
      <c r="Z2271" t="n">
        <v>10</v>
      </c>
    </row>
    <row r="2272">
      <c r="A2272" t="n">
        <v>141</v>
      </c>
      <c r="B2272" t="n">
        <v>120</v>
      </c>
      <c r="C2272" t="inlineStr">
        <is>
          <t xml:space="preserve">CONCLUIDO	</t>
        </is>
      </c>
      <c r="D2272" t="n">
        <v>3.6943</v>
      </c>
      <c r="E2272" t="n">
        <v>27.07</v>
      </c>
      <c r="F2272" t="n">
        <v>23.95</v>
      </c>
      <c r="G2272" t="n">
        <v>159.67</v>
      </c>
      <c r="H2272" t="n">
        <v>2.16</v>
      </c>
      <c r="I2272" t="n">
        <v>9</v>
      </c>
      <c r="J2272" t="n">
        <v>299.06</v>
      </c>
      <c r="K2272" t="n">
        <v>57.72</v>
      </c>
      <c r="L2272" t="n">
        <v>36.25</v>
      </c>
      <c r="M2272" t="n">
        <v>7</v>
      </c>
      <c r="N2272" t="n">
        <v>85.09</v>
      </c>
      <c r="O2272" t="n">
        <v>37118.41</v>
      </c>
      <c r="P2272" t="n">
        <v>366.47</v>
      </c>
      <c r="Q2272" t="n">
        <v>452.56</v>
      </c>
      <c r="R2272" t="n">
        <v>69.70999999999999</v>
      </c>
      <c r="S2272" t="n">
        <v>57.64</v>
      </c>
      <c r="T2272" t="n">
        <v>3946.21</v>
      </c>
      <c r="U2272" t="n">
        <v>0.83</v>
      </c>
      <c r="V2272" t="n">
        <v>0.89</v>
      </c>
      <c r="W2272" t="n">
        <v>6.81</v>
      </c>
      <c r="X2272" t="n">
        <v>0.23</v>
      </c>
      <c r="Y2272" t="n">
        <v>1</v>
      </c>
      <c r="Z2272" t="n">
        <v>10</v>
      </c>
    </row>
    <row r="2273">
      <c r="A2273" t="n">
        <v>142</v>
      </c>
      <c r="B2273" t="n">
        <v>120</v>
      </c>
      <c r="C2273" t="inlineStr">
        <is>
          <t xml:space="preserve">CONCLUIDO	</t>
        </is>
      </c>
      <c r="D2273" t="n">
        <v>3.6923</v>
      </c>
      <c r="E2273" t="n">
        <v>27.08</v>
      </c>
      <c r="F2273" t="n">
        <v>23.96</v>
      </c>
      <c r="G2273" t="n">
        <v>159.76</v>
      </c>
      <c r="H2273" t="n">
        <v>2.17</v>
      </c>
      <c r="I2273" t="n">
        <v>9</v>
      </c>
      <c r="J2273" t="n">
        <v>299.59</v>
      </c>
      <c r="K2273" t="n">
        <v>57.72</v>
      </c>
      <c r="L2273" t="n">
        <v>36.5</v>
      </c>
      <c r="M2273" t="n">
        <v>7</v>
      </c>
      <c r="N2273" t="n">
        <v>85.36</v>
      </c>
      <c r="O2273" t="n">
        <v>37183.24</v>
      </c>
      <c r="P2273" t="n">
        <v>366.68</v>
      </c>
      <c r="Q2273" t="n">
        <v>452.61</v>
      </c>
      <c r="R2273" t="n">
        <v>70.15000000000001</v>
      </c>
      <c r="S2273" t="n">
        <v>57.64</v>
      </c>
      <c r="T2273" t="n">
        <v>4166.11</v>
      </c>
      <c r="U2273" t="n">
        <v>0.82</v>
      </c>
      <c r="V2273" t="n">
        <v>0.88</v>
      </c>
      <c r="W2273" t="n">
        <v>6.81</v>
      </c>
      <c r="X2273" t="n">
        <v>0.24</v>
      </c>
      <c r="Y2273" t="n">
        <v>1</v>
      </c>
      <c r="Z2273" t="n">
        <v>10</v>
      </c>
    </row>
    <row r="2274">
      <c r="A2274" t="n">
        <v>143</v>
      </c>
      <c r="B2274" t="n">
        <v>120</v>
      </c>
      <c r="C2274" t="inlineStr">
        <is>
          <t xml:space="preserve">CONCLUIDO	</t>
        </is>
      </c>
      <c r="D2274" t="n">
        <v>3.6937</v>
      </c>
      <c r="E2274" t="n">
        <v>27.07</v>
      </c>
      <c r="F2274" t="n">
        <v>23.95</v>
      </c>
      <c r="G2274" t="n">
        <v>159.69</v>
      </c>
      <c r="H2274" t="n">
        <v>2.18</v>
      </c>
      <c r="I2274" t="n">
        <v>9</v>
      </c>
      <c r="J2274" t="n">
        <v>300.11</v>
      </c>
      <c r="K2274" t="n">
        <v>57.72</v>
      </c>
      <c r="L2274" t="n">
        <v>36.75</v>
      </c>
      <c r="M2274" t="n">
        <v>7</v>
      </c>
      <c r="N2274" t="n">
        <v>85.64</v>
      </c>
      <c r="O2274" t="n">
        <v>37248.06</v>
      </c>
      <c r="P2274" t="n">
        <v>366.59</v>
      </c>
      <c r="Q2274" t="n">
        <v>452.64</v>
      </c>
      <c r="R2274" t="n">
        <v>69.92</v>
      </c>
      <c r="S2274" t="n">
        <v>57.64</v>
      </c>
      <c r="T2274" t="n">
        <v>4051.47</v>
      </c>
      <c r="U2274" t="n">
        <v>0.82</v>
      </c>
      <c r="V2274" t="n">
        <v>0.89</v>
      </c>
      <c r="W2274" t="n">
        <v>6.81</v>
      </c>
      <c r="X2274" t="n">
        <v>0.23</v>
      </c>
      <c r="Y2274" t="n">
        <v>1</v>
      </c>
      <c r="Z2274" t="n">
        <v>10</v>
      </c>
    </row>
    <row r="2275">
      <c r="A2275" t="n">
        <v>144</v>
      </c>
      <c r="B2275" t="n">
        <v>120</v>
      </c>
      <c r="C2275" t="inlineStr">
        <is>
          <t xml:space="preserve">CONCLUIDO	</t>
        </is>
      </c>
      <c r="D2275" t="n">
        <v>3.6936</v>
      </c>
      <c r="E2275" t="n">
        <v>27.07</v>
      </c>
      <c r="F2275" t="n">
        <v>23.95</v>
      </c>
      <c r="G2275" t="n">
        <v>159.7</v>
      </c>
      <c r="H2275" t="n">
        <v>2.19</v>
      </c>
      <c r="I2275" t="n">
        <v>9</v>
      </c>
      <c r="J2275" t="n">
        <v>300.64</v>
      </c>
      <c r="K2275" t="n">
        <v>57.72</v>
      </c>
      <c r="L2275" t="n">
        <v>37</v>
      </c>
      <c r="M2275" t="n">
        <v>7</v>
      </c>
      <c r="N2275" t="n">
        <v>85.91</v>
      </c>
      <c r="O2275" t="n">
        <v>37313</v>
      </c>
      <c r="P2275" t="n">
        <v>366.02</v>
      </c>
      <c r="Q2275" t="n">
        <v>452.55</v>
      </c>
      <c r="R2275" t="n">
        <v>69.93000000000001</v>
      </c>
      <c r="S2275" t="n">
        <v>57.64</v>
      </c>
      <c r="T2275" t="n">
        <v>4059.72</v>
      </c>
      <c r="U2275" t="n">
        <v>0.82</v>
      </c>
      <c r="V2275" t="n">
        <v>0.89</v>
      </c>
      <c r="W2275" t="n">
        <v>6.81</v>
      </c>
      <c r="X2275" t="n">
        <v>0.23</v>
      </c>
      <c r="Y2275" t="n">
        <v>1</v>
      </c>
      <c r="Z2275" t="n">
        <v>10</v>
      </c>
    </row>
    <row r="2276">
      <c r="A2276" t="n">
        <v>145</v>
      </c>
      <c r="B2276" t="n">
        <v>120</v>
      </c>
      <c r="C2276" t="inlineStr">
        <is>
          <t xml:space="preserve">CONCLUIDO	</t>
        </is>
      </c>
      <c r="D2276" t="n">
        <v>3.6937</v>
      </c>
      <c r="E2276" t="n">
        <v>27.07</v>
      </c>
      <c r="F2276" t="n">
        <v>23.95</v>
      </c>
      <c r="G2276" t="n">
        <v>159.69</v>
      </c>
      <c r="H2276" t="n">
        <v>2.2</v>
      </c>
      <c r="I2276" t="n">
        <v>9</v>
      </c>
      <c r="J2276" t="n">
        <v>301.17</v>
      </c>
      <c r="K2276" t="n">
        <v>57.72</v>
      </c>
      <c r="L2276" t="n">
        <v>37.25</v>
      </c>
      <c r="M2276" t="n">
        <v>7</v>
      </c>
      <c r="N2276" t="n">
        <v>86.19</v>
      </c>
      <c r="O2276" t="n">
        <v>37378.06</v>
      </c>
      <c r="P2276" t="n">
        <v>365.77</v>
      </c>
      <c r="Q2276" t="n">
        <v>452.6</v>
      </c>
      <c r="R2276" t="n">
        <v>69.93000000000001</v>
      </c>
      <c r="S2276" t="n">
        <v>57.64</v>
      </c>
      <c r="T2276" t="n">
        <v>4057.55</v>
      </c>
      <c r="U2276" t="n">
        <v>0.82</v>
      </c>
      <c r="V2276" t="n">
        <v>0.89</v>
      </c>
      <c r="W2276" t="n">
        <v>6.81</v>
      </c>
      <c r="X2276" t="n">
        <v>0.23</v>
      </c>
      <c r="Y2276" t="n">
        <v>1</v>
      </c>
      <c r="Z2276" t="n">
        <v>10</v>
      </c>
    </row>
    <row r="2277">
      <c r="A2277" t="n">
        <v>146</v>
      </c>
      <c r="B2277" t="n">
        <v>120</v>
      </c>
      <c r="C2277" t="inlineStr">
        <is>
          <t xml:space="preserve">CONCLUIDO	</t>
        </is>
      </c>
      <c r="D2277" t="n">
        <v>3.7044</v>
      </c>
      <c r="E2277" t="n">
        <v>26.99</v>
      </c>
      <c r="F2277" t="n">
        <v>23.92</v>
      </c>
      <c r="G2277" t="n">
        <v>179.41</v>
      </c>
      <c r="H2277" t="n">
        <v>2.21</v>
      </c>
      <c r="I2277" t="n">
        <v>8</v>
      </c>
      <c r="J2277" t="n">
        <v>301.69</v>
      </c>
      <c r="K2277" t="n">
        <v>57.72</v>
      </c>
      <c r="L2277" t="n">
        <v>37.5</v>
      </c>
      <c r="M2277" t="n">
        <v>6</v>
      </c>
      <c r="N2277" t="n">
        <v>86.47</v>
      </c>
      <c r="O2277" t="n">
        <v>37443.23</v>
      </c>
      <c r="P2277" t="n">
        <v>365.43</v>
      </c>
      <c r="Q2277" t="n">
        <v>452.58</v>
      </c>
      <c r="R2277" t="n">
        <v>68.69</v>
      </c>
      <c r="S2277" t="n">
        <v>57.64</v>
      </c>
      <c r="T2277" t="n">
        <v>3444.75</v>
      </c>
      <c r="U2277" t="n">
        <v>0.84</v>
      </c>
      <c r="V2277" t="n">
        <v>0.89</v>
      </c>
      <c r="W2277" t="n">
        <v>6.81</v>
      </c>
      <c r="X2277" t="n">
        <v>0.2</v>
      </c>
      <c r="Y2277" t="n">
        <v>1</v>
      </c>
      <c r="Z2277" t="n">
        <v>10</v>
      </c>
    </row>
    <row r="2278">
      <c r="A2278" t="n">
        <v>147</v>
      </c>
      <c r="B2278" t="n">
        <v>120</v>
      </c>
      <c r="C2278" t="inlineStr">
        <is>
          <t xml:space="preserve">CONCLUIDO	</t>
        </is>
      </c>
      <c r="D2278" t="n">
        <v>3.7044</v>
      </c>
      <c r="E2278" t="n">
        <v>27</v>
      </c>
      <c r="F2278" t="n">
        <v>23.92</v>
      </c>
      <c r="G2278" t="n">
        <v>179.41</v>
      </c>
      <c r="H2278" t="n">
        <v>2.22</v>
      </c>
      <c r="I2278" t="n">
        <v>8</v>
      </c>
      <c r="J2278" t="n">
        <v>302.22</v>
      </c>
      <c r="K2278" t="n">
        <v>57.72</v>
      </c>
      <c r="L2278" t="n">
        <v>37.75</v>
      </c>
      <c r="M2278" t="n">
        <v>6</v>
      </c>
      <c r="N2278" t="n">
        <v>86.75</v>
      </c>
      <c r="O2278" t="n">
        <v>37508.53</v>
      </c>
      <c r="P2278" t="n">
        <v>365.5</v>
      </c>
      <c r="Q2278" t="n">
        <v>452.56</v>
      </c>
      <c r="R2278" t="n">
        <v>68.70999999999999</v>
      </c>
      <c r="S2278" t="n">
        <v>57.64</v>
      </c>
      <c r="T2278" t="n">
        <v>3453.36</v>
      </c>
      <c r="U2278" t="n">
        <v>0.84</v>
      </c>
      <c r="V2278" t="n">
        <v>0.89</v>
      </c>
      <c r="W2278" t="n">
        <v>6.81</v>
      </c>
      <c r="X2278" t="n">
        <v>0.2</v>
      </c>
      <c r="Y2278" t="n">
        <v>1</v>
      </c>
      <c r="Z2278" t="n">
        <v>10</v>
      </c>
    </row>
    <row r="2279">
      <c r="A2279" t="n">
        <v>148</v>
      </c>
      <c r="B2279" t="n">
        <v>120</v>
      </c>
      <c r="C2279" t="inlineStr">
        <is>
          <t xml:space="preserve">CONCLUIDO	</t>
        </is>
      </c>
      <c r="D2279" t="n">
        <v>3.7042</v>
      </c>
      <c r="E2279" t="n">
        <v>27</v>
      </c>
      <c r="F2279" t="n">
        <v>23.92</v>
      </c>
      <c r="G2279" t="n">
        <v>179.42</v>
      </c>
      <c r="H2279" t="n">
        <v>2.24</v>
      </c>
      <c r="I2279" t="n">
        <v>8</v>
      </c>
      <c r="J2279" t="n">
        <v>302.75</v>
      </c>
      <c r="K2279" t="n">
        <v>57.72</v>
      </c>
      <c r="L2279" t="n">
        <v>38</v>
      </c>
      <c r="M2279" t="n">
        <v>6</v>
      </c>
      <c r="N2279" t="n">
        <v>87.03</v>
      </c>
      <c r="O2279" t="n">
        <v>37573.94</v>
      </c>
      <c r="P2279" t="n">
        <v>365.69</v>
      </c>
      <c r="Q2279" t="n">
        <v>452.56</v>
      </c>
      <c r="R2279" t="n">
        <v>68.76000000000001</v>
      </c>
      <c r="S2279" t="n">
        <v>57.64</v>
      </c>
      <c r="T2279" t="n">
        <v>3478.7</v>
      </c>
      <c r="U2279" t="n">
        <v>0.84</v>
      </c>
      <c r="V2279" t="n">
        <v>0.89</v>
      </c>
      <c r="W2279" t="n">
        <v>6.81</v>
      </c>
      <c r="X2279" t="n">
        <v>0.2</v>
      </c>
      <c r="Y2279" t="n">
        <v>1</v>
      </c>
      <c r="Z2279" t="n">
        <v>10</v>
      </c>
    </row>
    <row r="2280">
      <c r="A2280" t="n">
        <v>149</v>
      </c>
      <c r="B2280" t="n">
        <v>120</v>
      </c>
      <c r="C2280" t="inlineStr">
        <is>
          <t xml:space="preserve">CONCLUIDO	</t>
        </is>
      </c>
      <c r="D2280" t="n">
        <v>3.7043</v>
      </c>
      <c r="E2280" t="n">
        <v>27</v>
      </c>
      <c r="F2280" t="n">
        <v>23.92</v>
      </c>
      <c r="G2280" t="n">
        <v>179.42</v>
      </c>
      <c r="H2280" t="n">
        <v>2.25</v>
      </c>
      <c r="I2280" t="n">
        <v>8</v>
      </c>
      <c r="J2280" t="n">
        <v>303.29</v>
      </c>
      <c r="K2280" t="n">
        <v>57.72</v>
      </c>
      <c r="L2280" t="n">
        <v>38.25</v>
      </c>
      <c r="M2280" t="n">
        <v>6</v>
      </c>
      <c r="N2280" t="n">
        <v>87.31</v>
      </c>
      <c r="O2280" t="n">
        <v>37639.48</v>
      </c>
      <c r="P2280" t="n">
        <v>366.08</v>
      </c>
      <c r="Q2280" t="n">
        <v>452.59</v>
      </c>
      <c r="R2280" t="n">
        <v>68.87</v>
      </c>
      <c r="S2280" t="n">
        <v>57.64</v>
      </c>
      <c r="T2280" t="n">
        <v>3531.12</v>
      </c>
      <c r="U2280" t="n">
        <v>0.84</v>
      </c>
      <c r="V2280" t="n">
        <v>0.89</v>
      </c>
      <c r="W2280" t="n">
        <v>6.8</v>
      </c>
      <c r="X2280" t="n">
        <v>0.2</v>
      </c>
      <c r="Y2280" t="n">
        <v>1</v>
      </c>
      <c r="Z2280" t="n">
        <v>10</v>
      </c>
    </row>
    <row r="2281">
      <c r="A2281" t="n">
        <v>150</v>
      </c>
      <c r="B2281" t="n">
        <v>120</v>
      </c>
      <c r="C2281" t="inlineStr">
        <is>
          <t xml:space="preserve">CONCLUIDO	</t>
        </is>
      </c>
      <c r="D2281" t="n">
        <v>3.7044</v>
      </c>
      <c r="E2281" t="n">
        <v>27</v>
      </c>
      <c r="F2281" t="n">
        <v>23.92</v>
      </c>
      <c r="G2281" t="n">
        <v>179.41</v>
      </c>
      <c r="H2281" t="n">
        <v>2.26</v>
      </c>
      <c r="I2281" t="n">
        <v>8</v>
      </c>
      <c r="J2281" t="n">
        <v>303.82</v>
      </c>
      <c r="K2281" t="n">
        <v>57.72</v>
      </c>
      <c r="L2281" t="n">
        <v>38.5</v>
      </c>
      <c r="M2281" t="n">
        <v>6</v>
      </c>
      <c r="N2281" t="n">
        <v>87.59</v>
      </c>
      <c r="O2281" t="n">
        <v>37705.13</v>
      </c>
      <c r="P2281" t="n">
        <v>366.36</v>
      </c>
      <c r="Q2281" t="n">
        <v>452.57</v>
      </c>
      <c r="R2281" t="n">
        <v>68.81</v>
      </c>
      <c r="S2281" t="n">
        <v>57.64</v>
      </c>
      <c r="T2281" t="n">
        <v>3502.61</v>
      </c>
      <c r="U2281" t="n">
        <v>0.84</v>
      </c>
      <c r="V2281" t="n">
        <v>0.89</v>
      </c>
      <c r="W2281" t="n">
        <v>6.81</v>
      </c>
      <c r="X2281" t="n">
        <v>0.2</v>
      </c>
      <c r="Y2281" t="n">
        <v>1</v>
      </c>
      <c r="Z2281" t="n">
        <v>10</v>
      </c>
    </row>
    <row r="2282">
      <c r="A2282" t="n">
        <v>151</v>
      </c>
      <c r="B2282" t="n">
        <v>120</v>
      </c>
      <c r="C2282" t="inlineStr">
        <is>
          <t xml:space="preserve">CONCLUIDO	</t>
        </is>
      </c>
      <c r="D2282" t="n">
        <v>3.7048</v>
      </c>
      <c r="E2282" t="n">
        <v>26.99</v>
      </c>
      <c r="F2282" t="n">
        <v>23.92</v>
      </c>
      <c r="G2282" t="n">
        <v>179.39</v>
      </c>
      <c r="H2282" t="n">
        <v>2.27</v>
      </c>
      <c r="I2282" t="n">
        <v>8</v>
      </c>
      <c r="J2282" t="n">
        <v>304.35</v>
      </c>
      <c r="K2282" t="n">
        <v>57.72</v>
      </c>
      <c r="L2282" t="n">
        <v>38.75</v>
      </c>
      <c r="M2282" t="n">
        <v>6</v>
      </c>
      <c r="N2282" t="n">
        <v>87.88</v>
      </c>
      <c r="O2282" t="n">
        <v>37770.91</v>
      </c>
      <c r="P2282" t="n">
        <v>366.67</v>
      </c>
      <c r="Q2282" t="n">
        <v>452.56</v>
      </c>
      <c r="R2282" t="n">
        <v>68.62</v>
      </c>
      <c r="S2282" t="n">
        <v>57.64</v>
      </c>
      <c r="T2282" t="n">
        <v>3409.07</v>
      </c>
      <c r="U2282" t="n">
        <v>0.84</v>
      </c>
      <c r="V2282" t="n">
        <v>0.89</v>
      </c>
      <c r="W2282" t="n">
        <v>6.81</v>
      </c>
      <c r="X2282" t="n">
        <v>0.2</v>
      </c>
      <c r="Y2282" t="n">
        <v>1</v>
      </c>
      <c r="Z2282" t="n">
        <v>10</v>
      </c>
    </row>
    <row r="2283">
      <c r="A2283" t="n">
        <v>152</v>
      </c>
      <c r="B2283" t="n">
        <v>120</v>
      </c>
      <c r="C2283" t="inlineStr">
        <is>
          <t xml:space="preserve">CONCLUIDO	</t>
        </is>
      </c>
      <c r="D2283" t="n">
        <v>3.7035</v>
      </c>
      <c r="E2283" t="n">
        <v>27</v>
      </c>
      <c r="F2283" t="n">
        <v>23.93</v>
      </c>
      <c r="G2283" t="n">
        <v>179.46</v>
      </c>
      <c r="H2283" t="n">
        <v>2.28</v>
      </c>
      <c r="I2283" t="n">
        <v>8</v>
      </c>
      <c r="J2283" t="n">
        <v>304.89</v>
      </c>
      <c r="K2283" t="n">
        <v>57.72</v>
      </c>
      <c r="L2283" t="n">
        <v>39</v>
      </c>
      <c r="M2283" t="n">
        <v>6</v>
      </c>
      <c r="N2283" t="n">
        <v>88.16</v>
      </c>
      <c r="O2283" t="n">
        <v>37836.81</v>
      </c>
      <c r="P2283" t="n">
        <v>366.83</v>
      </c>
      <c r="Q2283" t="n">
        <v>452.55</v>
      </c>
      <c r="R2283" t="n">
        <v>68.98999999999999</v>
      </c>
      <c r="S2283" t="n">
        <v>57.64</v>
      </c>
      <c r="T2283" t="n">
        <v>3591.51</v>
      </c>
      <c r="U2283" t="n">
        <v>0.84</v>
      </c>
      <c r="V2283" t="n">
        <v>0.89</v>
      </c>
      <c r="W2283" t="n">
        <v>6.81</v>
      </c>
      <c r="X2283" t="n">
        <v>0.2</v>
      </c>
      <c r="Y2283" t="n">
        <v>1</v>
      </c>
      <c r="Z2283" t="n">
        <v>10</v>
      </c>
    </row>
    <row r="2284">
      <c r="A2284" t="n">
        <v>153</v>
      </c>
      <c r="B2284" t="n">
        <v>120</v>
      </c>
      <c r="C2284" t="inlineStr">
        <is>
          <t xml:space="preserve">CONCLUIDO	</t>
        </is>
      </c>
      <c r="D2284" t="n">
        <v>3.705</v>
      </c>
      <c r="E2284" t="n">
        <v>26.99</v>
      </c>
      <c r="F2284" t="n">
        <v>23.92</v>
      </c>
      <c r="G2284" t="n">
        <v>179.38</v>
      </c>
      <c r="H2284" t="n">
        <v>2.29</v>
      </c>
      <c r="I2284" t="n">
        <v>8</v>
      </c>
      <c r="J2284" t="n">
        <v>305.42</v>
      </c>
      <c r="K2284" t="n">
        <v>57.72</v>
      </c>
      <c r="L2284" t="n">
        <v>39.25</v>
      </c>
      <c r="M2284" t="n">
        <v>6</v>
      </c>
      <c r="N2284" t="n">
        <v>88.45</v>
      </c>
      <c r="O2284" t="n">
        <v>37902.83</v>
      </c>
      <c r="P2284" t="n">
        <v>367.07</v>
      </c>
      <c r="Q2284" t="n">
        <v>452.56</v>
      </c>
      <c r="R2284" t="n">
        <v>68.56</v>
      </c>
      <c r="S2284" t="n">
        <v>57.64</v>
      </c>
      <c r="T2284" t="n">
        <v>3376.07</v>
      </c>
      <c r="U2284" t="n">
        <v>0.84</v>
      </c>
      <c r="V2284" t="n">
        <v>0.89</v>
      </c>
      <c r="W2284" t="n">
        <v>6.81</v>
      </c>
      <c r="X2284" t="n">
        <v>0.19</v>
      </c>
      <c r="Y2284" t="n">
        <v>1</v>
      </c>
      <c r="Z2284" t="n">
        <v>10</v>
      </c>
    </row>
    <row r="2285">
      <c r="A2285" t="n">
        <v>154</v>
      </c>
      <c r="B2285" t="n">
        <v>120</v>
      </c>
      <c r="C2285" t="inlineStr">
        <is>
          <t xml:space="preserve">CONCLUIDO	</t>
        </is>
      </c>
      <c r="D2285" t="n">
        <v>3.7063</v>
      </c>
      <c r="E2285" t="n">
        <v>26.98</v>
      </c>
      <c r="F2285" t="n">
        <v>23.91</v>
      </c>
      <c r="G2285" t="n">
        <v>179.31</v>
      </c>
      <c r="H2285" t="n">
        <v>2.3</v>
      </c>
      <c r="I2285" t="n">
        <v>8</v>
      </c>
      <c r="J2285" t="n">
        <v>305.96</v>
      </c>
      <c r="K2285" t="n">
        <v>57.72</v>
      </c>
      <c r="L2285" t="n">
        <v>39.5</v>
      </c>
      <c r="M2285" t="n">
        <v>6</v>
      </c>
      <c r="N2285" t="n">
        <v>88.73</v>
      </c>
      <c r="O2285" t="n">
        <v>37968.98</v>
      </c>
      <c r="P2285" t="n">
        <v>366.78</v>
      </c>
      <c r="Q2285" t="n">
        <v>452.56</v>
      </c>
      <c r="R2285" t="n">
        <v>68.37</v>
      </c>
      <c r="S2285" t="n">
        <v>57.64</v>
      </c>
      <c r="T2285" t="n">
        <v>3284.25</v>
      </c>
      <c r="U2285" t="n">
        <v>0.84</v>
      </c>
      <c r="V2285" t="n">
        <v>0.89</v>
      </c>
      <c r="W2285" t="n">
        <v>6.8</v>
      </c>
      <c r="X2285" t="n">
        <v>0.18</v>
      </c>
      <c r="Y2285" t="n">
        <v>1</v>
      </c>
      <c r="Z2285" t="n">
        <v>10</v>
      </c>
    </row>
    <row r="2286">
      <c r="A2286" t="n">
        <v>155</v>
      </c>
      <c r="B2286" t="n">
        <v>120</v>
      </c>
      <c r="C2286" t="inlineStr">
        <is>
          <t xml:space="preserve">CONCLUIDO	</t>
        </is>
      </c>
      <c r="D2286" t="n">
        <v>3.706</v>
      </c>
      <c r="E2286" t="n">
        <v>26.98</v>
      </c>
      <c r="F2286" t="n">
        <v>23.91</v>
      </c>
      <c r="G2286" t="n">
        <v>179.32</v>
      </c>
      <c r="H2286" t="n">
        <v>2.31</v>
      </c>
      <c r="I2286" t="n">
        <v>8</v>
      </c>
      <c r="J2286" t="n">
        <v>306.49</v>
      </c>
      <c r="K2286" t="n">
        <v>57.72</v>
      </c>
      <c r="L2286" t="n">
        <v>39.75</v>
      </c>
      <c r="M2286" t="n">
        <v>6</v>
      </c>
      <c r="N2286" t="n">
        <v>89.02</v>
      </c>
      <c r="O2286" t="n">
        <v>38035.25</v>
      </c>
      <c r="P2286" t="n">
        <v>367.1</v>
      </c>
      <c r="Q2286" t="n">
        <v>452.61</v>
      </c>
      <c r="R2286" t="n">
        <v>68.42</v>
      </c>
      <c r="S2286" t="n">
        <v>57.64</v>
      </c>
      <c r="T2286" t="n">
        <v>3309.54</v>
      </c>
      <c r="U2286" t="n">
        <v>0.84</v>
      </c>
      <c r="V2286" t="n">
        <v>0.89</v>
      </c>
      <c r="W2286" t="n">
        <v>6.81</v>
      </c>
      <c r="X2286" t="n">
        <v>0.19</v>
      </c>
      <c r="Y2286" t="n">
        <v>1</v>
      </c>
      <c r="Z2286" t="n">
        <v>10</v>
      </c>
    </row>
    <row r="2287">
      <c r="A2287" t="n">
        <v>156</v>
      </c>
      <c r="B2287" t="n">
        <v>120</v>
      </c>
      <c r="C2287" t="inlineStr">
        <is>
          <t xml:space="preserve">CONCLUIDO	</t>
        </is>
      </c>
      <c r="D2287" t="n">
        <v>3.7054</v>
      </c>
      <c r="E2287" t="n">
        <v>26.99</v>
      </c>
      <c r="F2287" t="n">
        <v>23.91</v>
      </c>
      <c r="G2287" t="n">
        <v>179.36</v>
      </c>
      <c r="H2287" t="n">
        <v>2.32</v>
      </c>
      <c r="I2287" t="n">
        <v>8</v>
      </c>
      <c r="J2287" t="n">
        <v>307.03</v>
      </c>
      <c r="K2287" t="n">
        <v>57.72</v>
      </c>
      <c r="L2287" t="n">
        <v>40</v>
      </c>
      <c r="M2287" t="n">
        <v>6</v>
      </c>
      <c r="N2287" t="n">
        <v>89.31</v>
      </c>
      <c r="O2287" t="n">
        <v>38101.64</v>
      </c>
      <c r="P2287" t="n">
        <v>367.21</v>
      </c>
      <c r="Q2287" t="n">
        <v>452.59</v>
      </c>
      <c r="R2287" t="n">
        <v>68.55</v>
      </c>
      <c r="S2287" t="n">
        <v>57.64</v>
      </c>
      <c r="T2287" t="n">
        <v>3372.44</v>
      </c>
      <c r="U2287" t="n">
        <v>0.84</v>
      </c>
      <c r="V2287" t="n">
        <v>0.89</v>
      </c>
      <c r="W2287" t="n">
        <v>6.8</v>
      </c>
      <c r="X2287" t="n">
        <v>0.19</v>
      </c>
      <c r="Y2287" t="n">
        <v>1</v>
      </c>
      <c r="Z2287" t="n">
        <v>10</v>
      </c>
    </row>
    <row r="2288">
      <c r="A2288" t="n">
        <v>0</v>
      </c>
      <c r="B2288" t="n">
        <v>145</v>
      </c>
      <c r="C2288" t="inlineStr">
        <is>
          <t xml:space="preserve">CONCLUIDO	</t>
        </is>
      </c>
      <c r="D2288" t="n">
        <v>1.4297</v>
      </c>
      <c r="E2288" t="n">
        <v>69.95</v>
      </c>
      <c r="F2288" t="n">
        <v>39.41</v>
      </c>
      <c r="G2288" t="n">
        <v>4.62</v>
      </c>
      <c r="H2288" t="n">
        <v>0.06</v>
      </c>
      <c r="I2288" t="n">
        <v>512</v>
      </c>
      <c r="J2288" t="n">
        <v>285.18</v>
      </c>
      <c r="K2288" t="n">
        <v>61.2</v>
      </c>
      <c r="L2288" t="n">
        <v>1</v>
      </c>
      <c r="M2288" t="n">
        <v>510</v>
      </c>
      <c r="N2288" t="n">
        <v>77.98</v>
      </c>
      <c r="O2288" t="n">
        <v>35406.83</v>
      </c>
      <c r="P2288" t="n">
        <v>704.71</v>
      </c>
      <c r="Q2288" t="n">
        <v>453.9</v>
      </c>
      <c r="R2288" t="n">
        <v>574.37</v>
      </c>
      <c r="S2288" t="n">
        <v>57.64</v>
      </c>
      <c r="T2288" t="n">
        <v>253761.16</v>
      </c>
      <c r="U2288" t="n">
        <v>0.1</v>
      </c>
      <c r="V2288" t="n">
        <v>0.54</v>
      </c>
      <c r="W2288" t="n">
        <v>7.66</v>
      </c>
      <c r="X2288" t="n">
        <v>15.65</v>
      </c>
      <c r="Y2288" t="n">
        <v>1</v>
      </c>
      <c r="Z2288" t="n">
        <v>10</v>
      </c>
    </row>
    <row r="2289">
      <c r="A2289" t="n">
        <v>1</v>
      </c>
      <c r="B2289" t="n">
        <v>145</v>
      </c>
      <c r="C2289" t="inlineStr">
        <is>
          <t xml:space="preserve">CONCLUIDO	</t>
        </is>
      </c>
      <c r="D2289" t="n">
        <v>1.7658</v>
      </c>
      <c r="E2289" t="n">
        <v>56.63</v>
      </c>
      <c r="F2289" t="n">
        <v>34.44</v>
      </c>
      <c r="G2289" t="n">
        <v>5.79</v>
      </c>
      <c r="H2289" t="n">
        <v>0.08</v>
      </c>
      <c r="I2289" t="n">
        <v>357</v>
      </c>
      <c r="J2289" t="n">
        <v>285.68</v>
      </c>
      <c r="K2289" t="n">
        <v>61.2</v>
      </c>
      <c r="L2289" t="n">
        <v>1.25</v>
      </c>
      <c r="M2289" t="n">
        <v>355</v>
      </c>
      <c r="N2289" t="n">
        <v>78.23999999999999</v>
      </c>
      <c r="O2289" t="n">
        <v>35468.6</v>
      </c>
      <c r="P2289" t="n">
        <v>616.3200000000001</v>
      </c>
      <c r="Q2289" t="n">
        <v>453.64</v>
      </c>
      <c r="R2289" t="n">
        <v>411.08</v>
      </c>
      <c r="S2289" t="n">
        <v>57.64</v>
      </c>
      <c r="T2289" t="n">
        <v>172892.3</v>
      </c>
      <c r="U2289" t="n">
        <v>0.14</v>
      </c>
      <c r="V2289" t="n">
        <v>0.62</v>
      </c>
      <c r="W2289" t="n">
        <v>7.4</v>
      </c>
      <c r="X2289" t="n">
        <v>10.69</v>
      </c>
      <c r="Y2289" t="n">
        <v>1</v>
      </c>
      <c r="Z2289" t="n">
        <v>10</v>
      </c>
    </row>
    <row r="2290">
      <c r="A2290" t="n">
        <v>2</v>
      </c>
      <c r="B2290" t="n">
        <v>145</v>
      </c>
      <c r="C2290" t="inlineStr">
        <is>
          <t xml:space="preserve">CONCLUIDO	</t>
        </is>
      </c>
      <c r="D2290" t="n">
        <v>2.0119</v>
      </c>
      <c r="E2290" t="n">
        <v>49.7</v>
      </c>
      <c r="F2290" t="n">
        <v>31.88</v>
      </c>
      <c r="G2290" t="n">
        <v>6.93</v>
      </c>
      <c r="H2290" t="n">
        <v>0.09</v>
      </c>
      <c r="I2290" t="n">
        <v>276</v>
      </c>
      <c r="J2290" t="n">
        <v>286.19</v>
      </c>
      <c r="K2290" t="n">
        <v>61.2</v>
      </c>
      <c r="L2290" t="n">
        <v>1.5</v>
      </c>
      <c r="M2290" t="n">
        <v>274</v>
      </c>
      <c r="N2290" t="n">
        <v>78.48999999999999</v>
      </c>
      <c r="O2290" t="n">
        <v>35530.47</v>
      </c>
      <c r="P2290" t="n">
        <v>570.62</v>
      </c>
      <c r="Q2290" t="n">
        <v>453.59</v>
      </c>
      <c r="R2290" t="n">
        <v>328.9</v>
      </c>
      <c r="S2290" t="n">
        <v>57.64</v>
      </c>
      <c r="T2290" t="n">
        <v>132207.69</v>
      </c>
      <c r="U2290" t="n">
        <v>0.18</v>
      </c>
      <c r="V2290" t="n">
        <v>0.67</v>
      </c>
      <c r="W2290" t="n">
        <v>7.22</v>
      </c>
      <c r="X2290" t="n">
        <v>8.130000000000001</v>
      </c>
      <c r="Y2290" t="n">
        <v>1</v>
      </c>
      <c r="Z2290" t="n">
        <v>10</v>
      </c>
    </row>
    <row r="2291">
      <c r="A2291" t="n">
        <v>3</v>
      </c>
      <c r="B2291" t="n">
        <v>145</v>
      </c>
      <c r="C2291" t="inlineStr">
        <is>
          <t xml:space="preserve">CONCLUIDO	</t>
        </is>
      </c>
      <c r="D2291" t="n">
        <v>2.2016</v>
      </c>
      <c r="E2291" t="n">
        <v>45.42</v>
      </c>
      <c r="F2291" t="n">
        <v>30.35</v>
      </c>
      <c r="G2291" t="n">
        <v>8.09</v>
      </c>
      <c r="H2291" t="n">
        <v>0.11</v>
      </c>
      <c r="I2291" t="n">
        <v>225</v>
      </c>
      <c r="J2291" t="n">
        <v>286.69</v>
      </c>
      <c r="K2291" t="n">
        <v>61.2</v>
      </c>
      <c r="L2291" t="n">
        <v>1.75</v>
      </c>
      <c r="M2291" t="n">
        <v>223</v>
      </c>
      <c r="N2291" t="n">
        <v>78.73999999999999</v>
      </c>
      <c r="O2291" t="n">
        <v>35592.57</v>
      </c>
      <c r="P2291" t="n">
        <v>543.28</v>
      </c>
      <c r="Q2291" t="n">
        <v>453.03</v>
      </c>
      <c r="R2291" t="n">
        <v>277.89</v>
      </c>
      <c r="S2291" t="n">
        <v>57.64</v>
      </c>
      <c r="T2291" t="n">
        <v>106959.32</v>
      </c>
      <c r="U2291" t="n">
        <v>0.21</v>
      </c>
      <c r="V2291" t="n">
        <v>0.7</v>
      </c>
      <c r="W2291" t="n">
        <v>7.17</v>
      </c>
      <c r="X2291" t="n">
        <v>6.61</v>
      </c>
      <c r="Y2291" t="n">
        <v>1</v>
      </c>
      <c r="Z2291" t="n">
        <v>10</v>
      </c>
    </row>
    <row r="2292">
      <c r="A2292" t="n">
        <v>4</v>
      </c>
      <c r="B2292" t="n">
        <v>145</v>
      </c>
      <c r="C2292" t="inlineStr">
        <is>
          <t xml:space="preserve">CONCLUIDO	</t>
        </is>
      </c>
      <c r="D2292" t="n">
        <v>2.3536</v>
      </c>
      <c r="E2292" t="n">
        <v>42.49</v>
      </c>
      <c r="F2292" t="n">
        <v>29.3</v>
      </c>
      <c r="G2292" t="n">
        <v>9.25</v>
      </c>
      <c r="H2292" t="n">
        <v>0.12</v>
      </c>
      <c r="I2292" t="n">
        <v>190</v>
      </c>
      <c r="J2292" t="n">
        <v>287.19</v>
      </c>
      <c r="K2292" t="n">
        <v>61.2</v>
      </c>
      <c r="L2292" t="n">
        <v>2</v>
      </c>
      <c r="M2292" t="n">
        <v>188</v>
      </c>
      <c r="N2292" t="n">
        <v>78.98999999999999</v>
      </c>
      <c r="O2292" t="n">
        <v>35654.65</v>
      </c>
      <c r="P2292" t="n">
        <v>524.61</v>
      </c>
      <c r="Q2292" t="n">
        <v>452.99</v>
      </c>
      <c r="R2292" t="n">
        <v>244.04</v>
      </c>
      <c r="S2292" t="n">
        <v>57.64</v>
      </c>
      <c r="T2292" t="n">
        <v>90208.55</v>
      </c>
      <c r="U2292" t="n">
        <v>0.24</v>
      </c>
      <c r="V2292" t="n">
        <v>0.72</v>
      </c>
      <c r="W2292" t="n">
        <v>7.11</v>
      </c>
      <c r="X2292" t="n">
        <v>5.56</v>
      </c>
      <c r="Y2292" t="n">
        <v>1</v>
      </c>
      <c r="Z2292" t="n">
        <v>10</v>
      </c>
    </row>
    <row r="2293">
      <c r="A2293" t="n">
        <v>5</v>
      </c>
      <c r="B2293" t="n">
        <v>145</v>
      </c>
      <c r="C2293" t="inlineStr">
        <is>
          <t xml:space="preserve">CONCLUIDO	</t>
        </is>
      </c>
      <c r="D2293" t="n">
        <v>2.4764</v>
      </c>
      <c r="E2293" t="n">
        <v>40.38</v>
      </c>
      <c r="F2293" t="n">
        <v>28.54</v>
      </c>
      <c r="G2293" t="n">
        <v>10.38</v>
      </c>
      <c r="H2293" t="n">
        <v>0.14</v>
      </c>
      <c r="I2293" t="n">
        <v>165</v>
      </c>
      <c r="J2293" t="n">
        <v>287.7</v>
      </c>
      <c r="K2293" t="n">
        <v>61.2</v>
      </c>
      <c r="L2293" t="n">
        <v>2.25</v>
      </c>
      <c r="M2293" t="n">
        <v>163</v>
      </c>
      <c r="N2293" t="n">
        <v>79.25</v>
      </c>
      <c r="O2293" t="n">
        <v>35716.83</v>
      </c>
      <c r="P2293" t="n">
        <v>511.08</v>
      </c>
      <c r="Q2293" t="n">
        <v>452.86</v>
      </c>
      <c r="R2293" t="n">
        <v>218.89</v>
      </c>
      <c r="S2293" t="n">
        <v>57.64</v>
      </c>
      <c r="T2293" t="n">
        <v>77760.41</v>
      </c>
      <c r="U2293" t="n">
        <v>0.26</v>
      </c>
      <c r="V2293" t="n">
        <v>0.74</v>
      </c>
      <c r="W2293" t="n">
        <v>7.07</v>
      </c>
      <c r="X2293" t="n">
        <v>4.81</v>
      </c>
      <c r="Y2293" t="n">
        <v>1</v>
      </c>
      <c r="Z2293" t="n">
        <v>10</v>
      </c>
    </row>
    <row r="2294">
      <c r="A2294" t="n">
        <v>6</v>
      </c>
      <c r="B2294" t="n">
        <v>145</v>
      </c>
      <c r="C2294" t="inlineStr">
        <is>
          <t xml:space="preserve">CONCLUIDO	</t>
        </is>
      </c>
      <c r="D2294" t="n">
        <v>2.5835</v>
      </c>
      <c r="E2294" t="n">
        <v>38.71</v>
      </c>
      <c r="F2294" t="n">
        <v>27.94</v>
      </c>
      <c r="G2294" t="n">
        <v>11.56</v>
      </c>
      <c r="H2294" t="n">
        <v>0.15</v>
      </c>
      <c r="I2294" t="n">
        <v>145</v>
      </c>
      <c r="J2294" t="n">
        <v>288.2</v>
      </c>
      <c r="K2294" t="n">
        <v>61.2</v>
      </c>
      <c r="L2294" t="n">
        <v>2.5</v>
      </c>
      <c r="M2294" t="n">
        <v>143</v>
      </c>
      <c r="N2294" t="n">
        <v>79.5</v>
      </c>
      <c r="O2294" t="n">
        <v>35779.11</v>
      </c>
      <c r="P2294" t="n">
        <v>500.44</v>
      </c>
      <c r="Q2294" t="n">
        <v>452.93</v>
      </c>
      <c r="R2294" t="n">
        <v>199.15</v>
      </c>
      <c r="S2294" t="n">
        <v>57.64</v>
      </c>
      <c r="T2294" t="n">
        <v>67985.99000000001</v>
      </c>
      <c r="U2294" t="n">
        <v>0.29</v>
      </c>
      <c r="V2294" t="n">
        <v>0.76</v>
      </c>
      <c r="W2294" t="n">
        <v>7.05</v>
      </c>
      <c r="X2294" t="n">
        <v>4.21</v>
      </c>
      <c r="Y2294" t="n">
        <v>1</v>
      </c>
      <c r="Z2294" t="n">
        <v>10</v>
      </c>
    </row>
    <row r="2295">
      <c r="A2295" t="n">
        <v>7</v>
      </c>
      <c r="B2295" t="n">
        <v>145</v>
      </c>
      <c r="C2295" t="inlineStr">
        <is>
          <t xml:space="preserve">CONCLUIDO	</t>
        </is>
      </c>
      <c r="D2295" t="n">
        <v>2.6703</v>
      </c>
      <c r="E2295" t="n">
        <v>37.45</v>
      </c>
      <c r="F2295" t="n">
        <v>27.49</v>
      </c>
      <c r="G2295" t="n">
        <v>12.69</v>
      </c>
      <c r="H2295" t="n">
        <v>0.17</v>
      </c>
      <c r="I2295" t="n">
        <v>130</v>
      </c>
      <c r="J2295" t="n">
        <v>288.71</v>
      </c>
      <c r="K2295" t="n">
        <v>61.2</v>
      </c>
      <c r="L2295" t="n">
        <v>2.75</v>
      </c>
      <c r="M2295" t="n">
        <v>128</v>
      </c>
      <c r="N2295" t="n">
        <v>79.76000000000001</v>
      </c>
      <c r="O2295" t="n">
        <v>35841.5</v>
      </c>
      <c r="P2295" t="n">
        <v>492.39</v>
      </c>
      <c r="Q2295" t="n">
        <v>452.96</v>
      </c>
      <c r="R2295" t="n">
        <v>184.75</v>
      </c>
      <c r="S2295" t="n">
        <v>57.64</v>
      </c>
      <c r="T2295" t="n">
        <v>60862.5</v>
      </c>
      <c r="U2295" t="n">
        <v>0.31</v>
      </c>
      <c r="V2295" t="n">
        <v>0.77</v>
      </c>
      <c r="W2295" t="n">
        <v>7.01</v>
      </c>
      <c r="X2295" t="n">
        <v>3.76</v>
      </c>
      <c r="Y2295" t="n">
        <v>1</v>
      </c>
      <c r="Z2295" t="n">
        <v>10</v>
      </c>
    </row>
    <row r="2296">
      <c r="A2296" t="n">
        <v>8</v>
      </c>
      <c r="B2296" t="n">
        <v>145</v>
      </c>
      <c r="C2296" t="inlineStr">
        <is>
          <t xml:space="preserve">CONCLUIDO	</t>
        </is>
      </c>
      <c r="D2296" t="n">
        <v>2.7445</v>
      </c>
      <c r="E2296" t="n">
        <v>36.44</v>
      </c>
      <c r="F2296" t="n">
        <v>27.13</v>
      </c>
      <c r="G2296" t="n">
        <v>13.79</v>
      </c>
      <c r="H2296" t="n">
        <v>0.18</v>
      </c>
      <c r="I2296" t="n">
        <v>118</v>
      </c>
      <c r="J2296" t="n">
        <v>289.21</v>
      </c>
      <c r="K2296" t="n">
        <v>61.2</v>
      </c>
      <c r="L2296" t="n">
        <v>3</v>
      </c>
      <c r="M2296" t="n">
        <v>116</v>
      </c>
      <c r="N2296" t="n">
        <v>80.02</v>
      </c>
      <c r="O2296" t="n">
        <v>35903.99</v>
      </c>
      <c r="P2296" t="n">
        <v>485.82</v>
      </c>
      <c r="Q2296" t="n">
        <v>452.99</v>
      </c>
      <c r="R2296" t="n">
        <v>172.99</v>
      </c>
      <c r="S2296" t="n">
        <v>57.64</v>
      </c>
      <c r="T2296" t="n">
        <v>55042.02</v>
      </c>
      <c r="U2296" t="n">
        <v>0.33</v>
      </c>
      <c r="V2296" t="n">
        <v>0.78</v>
      </c>
      <c r="W2296" t="n">
        <v>6.99</v>
      </c>
      <c r="X2296" t="n">
        <v>3.4</v>
      </c>
      <c r="Y2296" t="n">
        <v>1</v>
      </c>
      <c r="Z2296" t="n">
        <v>10</v>
      </c>
    </row>
    <row r="2297">
      <c r="A2297" t="n">
        <v>9</v>
      </c>
      <c r="B2297" t="n">
        <v>145</v>
      </c>
      <c r="C2297" t="inlineStr">
        <is>
          <t xml:space="preserve">CONCLUIDO	</t>
        </is>
      </c>
      <c r="D2297" t="n">
        <v>2.8158</v>
      </c>
      <c r="E2297" t="n">
        <v>35.51</v>
      </c>
      <c r="F2297" t="n">
        <v>26.8</v>
      </c>
      <c r="G2297" t="n">
        <v>15.03</v>
      </c>
      <c r="H2297" t="n">
        <v>0.2</v>
      </c>
      <c r="I2297" t="n">
        <v>107</v>
      </c>
      <c r="J2297" t="n">
        <v>289.72</v>
      </c>
      <c r="K2297" t="n">
        <v>61.2</v>
      </c>
      <c r="L2297" t="n">
        <v>3.25</v>
      </c>
      <c r="M2297" t="n">
        <v>105</v>
      </c>
      <c r="N2297" t="n">
        <v>80.27</v>
      </c>
      <c r="O2297" t="n">
        <v>35966.59</v>
      </c>
      <c r="P2297" t="n">
        <v>479.9</v>
      </c>
      <c r="Q2297" t="n">
        <v>452.79</v>
      </c>
      <c r="R2297" t="n">
        <v>162.47</v>
      </c>
      <c r="S2297" t="n">
        <v>57.64</v>
      </c>
      <c r="T2297" t="n">
        <v>49838.15</v>
      </c>
      <c r="U2297" t="n">
        <v>0.35</v>
      </c>
      <c r="V2297" t="n">
        <v>0.79</v>
      </c>
      <c r="W2297" t="n">
        <v>6.96</v>
      </c>
      <c r="X2297" t="n">
        <v>3.07</v>
      </c>
      <c r="Y2297" t="n">
        <v>1</v>
      </c>
      <c r="Z2297" t="n">
        <v>10</v>
      </c>
    </row>
    <row r="2298">
      <c r="A2298" t="n">
        <v>10</v>
      </c>
      <c r="B2298" t="n">
        <v>145</v>
      </c>
      <c r="C2298" t="inlineStr">
        <is>
          <t xml:space="preserve">CONCLUIDO	</t>
        </is>
      </c>
      <c r="D2298" t="n">
        <v>2.8676</v>
      </c>
      <c r="E2298" t="n">
        <v>34.87</v>
      </c>
      <c r="F2298" t="n">
        <v>26.59</v>
      </c>
      <c r="G2298" t="n">
        <v>16.11</v>
      </c>
      <c r="H2298" t="n">
        <v>0.21</v>
      </c>
      <c r="I2298" t="n">
        <v>99</v>
      </c>
      <c r="J2298" t="n">
        <v>290.23</v>
      </c>
      <c r="K2298" t="n">
        <v>61.2</v>
      </c>
      <c r="L2298" t="n">
        <v>3.5</v>
      </c>
      <c r="M2298" t="n">
        <v>97</v>
      </c>
      <c r="N2298" t="n">
        <v>80.53</v>
      </c>
      <c r="O2298" t="n">
        <v>36029.29</v>
      </c>
      <c r="P2298" t="n">
        <v>476.16</v>
      </c>
      <c r="Q2298" t="n">
        <v>452.82</v>
      </c>
      <c r="R2298" t="n">
        <v>155.52</v>
      </c>
      <c r="S2298" t="n">
        <v>57.64</v>
      </c>
      <c r="T2298" t="n">
        <v>46403.95</v>
      </c>
      <c r="U2298" t="n">
        <v>0.37</v>
      </c>
      <c r="V2298" t="n">
        <v>0.8</v>
      </c>
      <c r="W2298" t="n">
        <v>6.96</v>
      </c>
      <c r="X2298" t="n">
        <v>2.86</v>
      </c>
      <c r="Y2298" t="n">
        <v>1</v>
      </c>
      <c r="Z2298" t="n">
        <v>10</v>
      </c>
    </row>
    <row r="2299">
      <c r="A2299" t="n">
        <v>11</v>
      </c>
      <c r="B2299" t="n">
        <v>145</v>
      </c>
      <c r="C2299" t="inlineStr">
        <is>
          <t xml:space="preserve">CONCLUIDO	</t>
        </is>
      </c>
      <c r="D2299" t="n">
        <v>2.9174</v>
      </c>
      <c r="E2299" t="n">
        <v>34.28</v>
      </c>
      <c r="F2299" t="n">
        <v>26.37</v>
      </c>
      <c r="G2299" t="n">
        <v>17.2</v>
      </c>
      <c r="H2299" t="n">
        <v>0.23</v>
      </c>
      <c r="I2299" t="n">
        <v>92</v>
      </c>
      <c r="J2299" t="n">
        <v>290.74</v>
      </c>
      <c r="K2299" t="n">
        <v>61.2</v>
      </c>
      <c r="L2299" t="n">
        <v>3.75</v>
      </c>
      <c r="M2299" t="n">
        <v>90</v>
      </c>
      <c r="N2299" t="n">
        <v>80.79000000000001</v>
      </c>
      <c r="O2299" t="n">
        <v>36092.1</v>
      </c>
      <c r="P2299" t="n">
        <v>472.25</v>
      </c>
      <c r="Q2299" t="n">
        <v>452.74</v>
      </c>
      <c r="R2299" t="n">
        <v>148.29</v>
      </c>
      <c r="S2299" t="n">
        <v>57.64</v>
      </c>
      <c r="T2299" t="n">
        <v>42825.14</v>
      </c>
      <c r="U2299" t="n">
        <v>0.39</v>
      </c>
      <c r="V2299" t="n">
        <v>0.8</v>
      </c>
      <c r="W2299" t="n">
        <v>6.95</v>
      </c>
      <c r="X2299" t="n">
        <v>2.64</v>
      </c>
      <c r="Y2299" t="n">
        <v>1</v>
      </c>
      <c r="Z2299" t="n">
        <v>10</v>
      </c>
    </row>
    <row r="2300">
      <c r="A2300" t="n">
        <v>12</v>
      </c>
      <c r="B2300" t="n">
        <v>145</v>
      </c>
      <c r="C2300" t="inlineStr">
        <is>
          <t xml:space="preserve">CONCLUIDO	</t>
        </is>
      </c>
      <c r="D2300" t="n">
        <v>2.9586</v>
      </c>
      <c r="E2300" t="n">
        <v>33.8</v>
      </c>
      <c r="F2300" t="n">
        <v>26.22</v>
      </c>
      <c r="G2300" t="n">
        <v>18.29</v>
      </c>
      <c r="H2300" t="n">
        <v>0.24</v>
      </c>
      <c r="I2300" t="n">
        <v>86</v>
      </c>
      <c r="J2300" t="n">
        <v>291.25</v>
      </c>
      <c r="K2300" t="n">
        <v>61.2</v>
      </c>
      <c r="L2300" t="n">
        <v>4</v>
      </c>
      <c r="M2300" t="n">
        <v>84</v>
      </c>
      <c r="N2300" t="n">
        <v>81.05</v>
      </c>
      <c r="O2300" t="n">
        <v>36155.02</v>
      </c>
      <c r="P2300" t="n">
        <v>469.43</v>
      </c>
      <c r="Q2300" t="n">
        <v>452.76</v>
      </c>
      <c r="R2300" t="n">
        <v>142.94</v>
      </c>
      <c r="S2300" t="n">
        <v>57.64</v>
      </c>
      <c r="T2300" t="n">
        <v>40176.66</v>
      </c>
      <c r="U2300" t="n">
        <v>0.4</v>
      </c>
      <c r="V2300" t="n">
        <v>0.8100000000000001</v>
      </c>
      <c r="W2300" t="n">
        <v>6.95</v>
      </c>
      <c r="X2300" t="n">
        <v>2.48</v>
      </c>
      <c r="Y2300" t="n">
        <v>1</v>
      </c>
      <c r="Z2300" t="n">
        <v>10</v>
      </c>
    </row>
    <row r="2301">
      <c r="A2301" t="n">
        <v>13</v>
      </c>
      <c r="B2301" t="n">
        <v>145</v>
      </c>
      <c r="C2301" t="inlineStr">
        <is>
          <t xml:space="preserve">CONCLUIDO	</t>
        </is>
      </c>
      <c r="D2301" t="n">
        <v>3.0037</v>
      </c>
      <c r="E2301" t="n">
        <v>33.29</v>
      </c>
      <c r="F2301" t="n">
        <v>26.03</v>
      </c>
      <c r="G2301" t="n">
        <v>19.52</v>
      </c>
      <c r="H2301" t="n">
        <v>0.26</v>
      </c>
      <c r="I2301" t="n">
        <v>80</v>
      </c>
      <c r="J2301" t="n">
        <v>291.76</v>
      </c>
      <c r="K2301" t="n">
        <v>61.2</v>
      </c>
      <c r="L2301" t="n">
        <v>4.25</v>
      </c>
      <c r="M2301" t="n">
        <v>78</v>
      </c>
      <c r="N2301" t="n">
        <v>81.31</v>
      </c>
      <c r="O2301" t="n">
        <v>36218.04</v>
      </c>
      <c r="P2301" t="n">
        <v>466.21</v>
      </c>
      <c r="Q2301" t="n">
        <v>452.82</v>
      </c>
      <c r="R2301" t="n">
        <v>137.21</v>
      </c>
      <c r="S2301" t="n">
        <v>57.64</v>
      </c>
      <c r="T2301" t="n">
        <v>37340.8</v>
      </c>
      <c r="U2301" t="n">
        <v>0.42</v>
      </c>
      <c r="V2301" t="n">
        <v>0.8100000000000001</v>
      </c>
      <c r="W2301" t="n">
        <v>6.93</v>
      </c>
      <c r="X2301" t="n">
        <v>2.3</v>
      </c>
      <c r="Y2301" t="n">
        <v>1</v>
      </c>
      <c r="Z2301" t="n">
        <v>10</v>
      </c>
    </row>
    <row r="2302">
      <c r="A2302" t="n">
        <v>14</v>
      </c>
      <c r="B2302" t="n">
        <v>145</v>
      </c>
      <c r="C2302" t="inlineStr">
        <is>
          <t xml:space="preserve">CONCLUIDO	</t>
        </is>
      </c>
      <c r="D2302" t="n">
        <v>3.0422</v>
      </c>
      <c r="E2302" t="n">
        <v>32.87</v>
      </c>
      <c r="F2302" t="n">
        <v>25.88</v>
      </c>
      <c r="G2302" t="n">
        <v>20.7</v>
      </c>
      <c r="H2302" t="n">
        <v>0.27</v>
      </c>
      <c r="I2302" t="n">
        <v>75</v>
      </c>
      <c r="J2302" t="n">
        <v>292.27</v>
      </c>
      <c r="K2302" t="n">
        <v>61.2</v>
      </c>
      <c r="L2302" t="n">
        <v>4.5</v>
      </c>
      <c r="M2302" t="n">
        <v>73</v>
      </c>
      <c r="N2302" t="n">
        <v>81.56999999999999</v>
      </c>
      <c r="O2302" t="n">
        <v>36281.16</v>
      </c>
      <c r="P2302" t="n">
        <v>463.44</v>
      </c>
      <c r="Q2302" t="n">
        <v>452.8</v>
      </c>
      <c r="R2302" t="n">
        <v>132.3</v>
      </c>
      <c r="S2302" t="n">
        <v>57.64</v>
      </c>
      <c r="T2302" t="n">
        <v>34910.74</v>
      </c>
      <c r="U2302" t="n">
        <v>0.44</v>
      </c>
      <c r="V2302" t="n">
        <v>0.82</v>
      </c>
      <c r="W2302" t="n">
        <v>6.92</v>
      </c>
      <c r="X2302" t="n">
        <v>2.15</v>
      </c>
      <c r="Y2302" t="n">
        <v>1</v>
      </c>
      <c r="Z2302" t="n">
        <v>10</v>
      </c>
    </row>
    <row r="2303">
      <c r="A2303" t="n">
        <v>15</v>
      </c>
      <c r="B2303" t="n">
        <v>145</v>
      </c>
      <c r="C2303" t="inlineStr">
        <is>
          <t xml:space="preserve">CONCLUIDO	</t>
        </is>
      </c>
      <c r="D2303" t="n">
        <v>3.0768</v>
      </c>
      <c r="E2303" t="n">
        <v>32.5</v>
      </c>
      <c r="F2303" t="n">
        <v>25.73</v>
      </c>
      <c r="G2303" t="n">
        <v>21.74</v>
      </c>
      <c r="H2303" t="n">
        <v>0.29</v>
      </c>
      <c r="I2303" t="n">
        <v>71</v>
      </c>
      <c r="J2303" t="n">
        <v>292.79</v>
      </c>
      <c r="K2303" t="n">
        <v>61.2</v>
      </c>
      <c r="L2303" t="n">
        <v>4.75</v>
      </c>
      <c r="M2303" t="n">
        <v>69</v>
      </c>
      <c r="N2303" t="n">
        <v>81.84</v>
      </c>
      <c r="O2303" t="n">
        <v>36344.4</v>
      </c>
      <c r="P2303" t="n">
        <v>460.69</v>
      </c>
      <c r="Q2303" t="n">
        <v>452.79</v>
      </c>
      <c r="R2303" t="n">
        <v>127.47</v>
      </c>
      <c r="S2303" t="n">
        <v>57.64</v>
      </c>
      <c r="T2303" t="n">
        <v>32515.68</v>
      </c>
      <c r="U2303" t="n">
        <v>0.45</v>
      </c>
      <c r="V2303" t="n">
        <v>0.82</v>
      </c>
      <c r="W2303" t="n">
        <v>6.91</v>
      </c>
      <c r="X2303" t="n">
        <v>2</v>
      </c>
      <c r="Y2303" t="n">
        <v>1</v>
      </c>
      <c r="Z2303" t="n">
        <v>10</v>
      </c>
    </row>
    <row r="2304">
      <c r="A2304" t="n">
        <v>16</v>
      </c>
      <c r="B2304" t="n">
        <v>145</v>
      </c>
      <c r="C2304" t="inlineStr">
        <is>
          <t xml:space="preserve">CONCLUIDO	</t>
        </is>
      </c>
      <c r="D2304" t="n">
        <v>3.1085</v>
      </c>
      <c r="E2304" t="n">
        <v>32.17</v>
      </c>
      <c r="F2304" t="n">
        <v>25.61</v>
      </c>
      <c r="G2304" t="n">
        <v>22.93</v>
      </c>
      <c r="H2304" t="n">
        <v>0.3</v>
      </c>
      <c r="I2304" t="n">
        <v>67</v>
      </c>
      <c r="J2304" t="n">
        <v>293.3</v>
      </c>
      <c r="K2304" t="n">
        <v>61.2</v>
      </c>
      <c r="L2304" t="n">
        <v>5</v>
      </c>
      <c r="M2304" t="n">
        <v>65</v>
      </c>
      <c r="N2304" t="n">
        <v>82.09999999999999</v>
      </c>
      <c r="O2304" t="n">
        <v>36407.75</v>
      </c>
      <c r="P2304" t="n">
        <v>458.66</v>
      </c>
      <c r="Q2304" t="n">
        <v>452.75</v>
      </c>
      <c r="R2304" t="n">
        <v>123.6</v>
      </c>
      <c r="S2304" t="n">
        <v>57.64</v>
      </c>
      <c r="T2304" t="n">
        <v>30601.69</v>
      </c>
      <c r="U2304" t="n">
        <v>0.47</v>
      </c>
      <c r="V2304" t="n">
        <v>0.83</v>
      </c>
      <c r="W2304" t="n">
        <v>6.9</v>
      </c>
      <c r="X2304" t="n">
        <v>1.88</v>
      </c>
      <c r="Y2304" t="n">
        <v>1</v>
      </c>
      <c r="Z2304" t="n">
        <v>10</v>
      </c>
    </row>
    <row r="2305">
      <c r="A2305" t="n">
        <v>17</v>
      </c>
      <c r="B2305" t="n">
        <v>145</v>
      </c>
      <c r="C2305" t="inlineStr">
        <is>
          <t xml:space="preserve">CONCLUIDO	</t>
        </is>
      </c>
      <c r="D2305" t="n">
        <v>3.1307</v>
      </c>
      <c r="E2305" t="n">
        <v>31.94</v>
      </c>
      <c r="F2305" t="n">
        <v>25.54</v>
      </c>
      <c r="G2305" t="n">
        <v>23.95</v>
      </c>
      <c r="H2305" t="n">
        <v>0.32</v>
      </c>
      <c r="I2305" t="n">
        <v>64</v>
      </c>
      <c r="J2305" t="n">
        <v>293.81</v>
      </c>
      <c r="K2305" t="n">
        <v>61.2</v>
      </c>
      <c r="L2305" t="n">
        <v>5.25</v>
      </c>
      <c r="M2305" t="n">
        <v>62</v>
      </c>
      <c r="N2305" t="n">
        <v>82.36</v>
      </c>
      <c r="O2305" t="n">
        <v>36471.2</v>
      </c>
      <c r="P2305" t="n">
        <v>457.41</v>
      </c>
      <c r="Q2305" t="n">
        <v>452.67</v>
      </c>
      <c r="R2305" t="n">
        <v>121.47</v>
      </c>
      <c r="S2305" t="n">
        <v>57.64</v>
      </c>
      <c r="T2305" t="n">
        <v>29551.81</v>
      </c>
      <c r="U2305" t="n">
        <v>0.47</v>
      </c>
      <c r="V2305" t="n">
        <v>0.83</v>
      </c>
      <c r="W2305" t="n">
        <v>6.9</v>
      </c>
      <c r="X2305" t="n">
        <v>1.81</v>
      </c>
      <c r="Y2305" t="n">
        <v>1</v>
      </c>
      <c r="Z2305" t="n">
        <v>10</v>
      </c>
    </row>
    <row r="2306">
      <c r="A2306" t="n">
        <v>18</v>
      </c>
      <c r="B2306" t="n">
        <v>145</v>
      </c>
      <c r="C2306" t="inlineStr">
        <is>
          <t xml:space="preserve">CONCLUIDO	</t>
        </is>
      </c>
      <c r="D2306" t="n">
        <v>3.1558</v>
      </c>
      <c r="E2306" t="n">
        <v>31.69</v>
      </c>
      <c r="F2306" t="n">
        <v>25.45</v>
      </c>
      <c r="G2306" t="n">
        <v>25.03</v>
      </c>
      <c r="H2306" t="n">
        <v>0.33</v>
      </c>
      <c r="I2306" t="n">
        <v>61</v>
      </c>
      <c r="J2306" t="n">
        <v>294.33</v>
      </c>
      <c r="K2306" t="n">
        <v>61.2</v>
      </c>
      <c r="L2306" t="n">
        <v>5.5</v>
      </c>
      <c r="M2306" t="n">
        <v>59</v>
      </c>
      <c r="N2306" t="n">
        <v>82.63</v>
      </c>
      <c r="O2306" t="n">
        <v>36534.76</v>
      </c>
      <c r="P2306" t="n">
        <v>455.71</v>
      </c>
      <c r="Q2306" t="n">
        <v>452.68</v>
      </c>
      <c r="R2306" t="n">
        <v>118.62</v>
      </c>
      <c r="S2306" t="n">
        <v>57.64</v>
      </c>
      <c r="T2306" t="n">
        <v>28143.46</v>
      </c>
      <c r="U2306" t="n">
        <v>0.49</v>
      </c>
      <c r="V2306" t="n">
        <v>0.83</v>
      </c>
      <c r="W2306" t="n">
        <v>6.89</v>
      </c>
      <c r="X2306" t="n">
        <v>1.72</v>
      </c>
      <c r="Y2306" t="n">
        <v>1</v>
      </c>
      <c r="Z2306" t="n">
        <v>10</v>
      </c>
    </row>
    <row r="2307">
      <c r="A2307" t="n">
        <v>19</v>
      </c>
      <c r="B2307" t="n">
        <v>145</v>
      </c>
      <c r="C2307" t="inlineStr">
        <is>
          <t xml:space="preserve">CONCLUIDO	</t>
        </is>
      </c>
      <c r="D2307" t="n">
        <v>3.1794</v>
      </c>
      <c r="E2307" t="n">
        <v>31.45</v>
      </c>
      <c r="F2307" t="n">
        <v>25.38</v>
      </c>
      <c r="G2307" t="n">
        <v>26.25</v>
      </c>
      <c r="H2307" t="n">
        <v>0.35</v>
      </c>
      <c r="I2307" t="n">
        <v>58</v>
      </c>
      <c r="J2307" t="n">
        <v>294.84</v>
      </c>
      <c r="K2307" t="n">
        <v>61.2</v>
      </c>
      <c r="L2307" t="n">
        <v>5.75</v>
      </c>
      <c r="M2307" t="n">
        <v>56</v>
      </c>
      <c r="N2307" t="n">
        <v>82.90000000000001</v>
      </c>
      <c r="O2307" t="n">
        <v>36598.44</v>
      </c>
      <c r="P2307" t="n">
        <v>454.45</v>
      </c>
      <c r="Q2307" t="n">
        <v>452.77</v>
      </c>
      <c r="R2307" t="n">
        <v>115.89</v>
      </c>
      <c r="S2307" t="n">
        <v>57.64</v>
      </c>
      <c r="T2307" t="n">
        <v>26795.37</v>
      </c>
      <c r="U2307" t="n">
        <v>0.5</v>
      </c>
      <c r="V2307" t="n">
        <v>0.84</v>
      </c>
      <c r="W2307" t="n">
        <v>6.89</v>
      </c>
      <c r="X2307" t="n">
        <v>1.65</v>
      </c>
      <c r="Y2307" t="n">
        <v>1</v>
      </c>
      <c r="Z2307" t="n">
        <v>10</v>
      </c>
    </row>
    <row r="2308">
      <c r="A2308" t="n">
        <v>20</v>
      </c>
      <c r="B2308" t="n">
        <v>145</v>
      </c>
      <c r="C2308" t="inlineStr">
        <is>
          <t xml:space="preserve">CONCLUIDO	</t>
        </is>
      </c>
      <c r="D2308" t="n">
        <v>3.1965</v>
      </c>
      <c r="E2308" t="n">
        <v>31.28</v>
      </c>
      <c r="F2308" t="n">
        <v>25.32</v>
      </c>
      <c r="G2308" t="n">
        <v>27.13</v>
      </c>
      <c r="H2308" t="n">
        <v>0.36</v>
      </c>
      <c r="I2308" t="n">
        <v>56</v>
      </c>
      <c r="J2308" t="n">
        <v>295.36</v>
      </c>
      <c r="K2308" t="n">
        <v>61.2</v>
      </c>
      <c r="L2308" t="n">
        <v>6</v>
      </c>
      <c r="M2308" t="n">
        <v>54</v>
      </c>
      <c r="N2308" t="n">
        <v>83.16</v>
      </c>
      <c r="O2308" t="n">
        <v>36662.22</v>
      </c>
      <c r="P2308" t="n">
        <v>453.38</v>
      </c>
      <c r="Q2308" t="n">
        <v>452.73</v>
      </c>
      <c r="R2308" t="n">
        <v>114.15</v>
      </c>
      <c r="S2308" t="n">
        <v>57.64</v>
      </c>
      <c r="T2308" t="n">
        <v>25933.04</v>
      </c>
      <c r="U2308" t="n">
        <v>0.5</v>
      </c>
      <c r="V2308" t="n">
        <v>0.84</v>
      </c>
      <c r="W2308" t="n">
        <v>6.89</v>
      </c>
      <c r="X2308" t="n">
        <v>1.59</v>
      </c>
      <c r="Y2308" t="n">
        <v>1</v>
      </c>
      <c r="Z2308" t="n">
        <v>10</v>
      </c>
    </row>
    <row r="2309">
      <c r="A2309" t="n">
        <v>21</v>
      </c>
      <c r="B2309" t="n">
        <v>145</v>
      </c>
      <c r="C2309" t="inlineStr">
        <is>
          <t xml:space="preserve">CONCLUIDO	</t>
        </is>
      </c>
      <c r="D2309" t="n">
        <v>3.2209</v>
      </c>
      <c r="E2309" t="n">
        <v>31.05</v>
      </c>
      <c r="F2309" t="n">
        <v>25.24</v>
      </c>
      <c r="G2309" t="n">
        <v>28.58</v>
      </c>
      <c r="H2309" t="n">
        <v>0.38</v>
      </c>
      <c r="I2309" t="n">
        <v>53</v>
      </c>
      <c r="J2309" t="n">
        <v>295.88</v>
      </c>
      <c r="K2309" t="n">
        <v>61.2</v>
      </c>
      <c r="L2309" t="n">
        <v>6.25</v>
      </c>
      <c r="M2309" t="n">
        <v>51</v>
      </c>
      <c r="N2309" t="n">
        <v>83.43000000000001</v>
      </c>
      <c r="O2309" t="n">
        <v>36726.12</v>
      </c>
      <c r="P2309" t="n">
        <v>452.04</v>
      </c>
      <c r="Q2309" t="n">
        <v>452.68</v>
      </c>
      <c r="R2309" t="n">
        <v>111.74</v>
      </c>
      <c r="S2309" t="n">
        <v>57.64</v>
      </c>
      <c r="T2309" t="n">
        <v>24741.67</v>
      </c>
      <c r="U2309" t="n">
        <v>0.52</v>
      </c>
      <c r="V2309" t="n">
        <v>0.84</v>
      </c>
      <c r="W2309" t="n">
        <v>6.88</v>
      </c>
      <c r="X2309" t="n">
        <v>1.52</v>
      </c>
      <c r="Y2309" t="n">
        <v>1</v>
      </c>
      <c r="Z2309" t="n">
        <v>10</v>
      </c>
    </row>
    <row r="2310">
      <c r="A2310" t="n">
        <v>22</v>
      </c>
      <c r="B2310" t="n">
        <v>145</v>
      </c>
      <c r="C2310" t="inlineStr">
        <is>
          <t xml:space="preserve">CONCLUIDO	</t>
        </is>
      </c>
      <c r="D2310" t="n">
        <v>3.239</v>
      </c>
      <c r="E2310" t="n">
        <v>30.87</v>
      </c>
      <c r="F2310" t="n">
        <v>25.18</v>
      </c>
      <c r="G2310" t="n">
        <v>29.62</v>
      </c>
      <c r="H2310" t="n">
        <v>0.39</v>
      </c>
      <c r="I2310" t="n">
        <v>51</v>
      </c>
      <c r="J2310" t="n">
        <v>296.4</v>
      </c>
      <c r="K2310" t="n">
        <v>61.2</v>
      </c>
      <c r="L2310" t="n">
        <v>6.5</v>
      </c>
      <c r="M2310" t="n">
        <v>49</v>
      </c>
      <c r="N2310" t="n">
        <v>83.7</v>
      </c>
      <c r="O2310" t="n">
        <v>36790.13</v>
      </c>
      <c r="P2310" t="n">
        <v>450.89</v>
      </c>
      <c r="Q2310" t="n">
        <v>452.67</v>
      </c>
      <c r="R2310" t="n">
        <v>109.15</v>
      </c>
      <c r="S2310" t="n">
        <v>57.64</v>
      </c>
      <c r="T2310" t="n">
        <v>23458.77</v>
      </c>
      <c r="U2310" t="n">
        <v>0.53</v>
      </c>
      <c r="V2310" t="n">
        <v>0.84</v>
      </c>
      <c r="W2310" t="n">
        <v>6.89</v>
      </c>
      <c r="X2310" t="n">
        <v>1.45</v>
      </c>
      <c r="Y2310" t="n">
        <v>1</v>
      </c>
      <c r="Z2310" t="n">
        <v>10</v>
      </c>
    </row>
    <row r="2311">
      <c r="A2311" t="n">
        <v>23</v>
      </c>
      <c r="B2311" t="n">
        <v>145</v>
      </c>
      <c r="C2311" t="inlineStr">
        <is>
          <t xml:space="preserve">CONCLUIDO	</t>
        </is>
      </c>
      <c r="D2311" t="n">
        <v>3.2571</v>
      </c>
      <c r="E2311" t="n">
        <v>30.7</v>
      </c>
      <c r="F2311" t="n">
        <v>25.11</v>
      </c>
      <c r="G2311" t="n">
        <v>30.75</v>
      </c>
      <c r="H2311" t="n">
        <v>0.4</v>
      </c>
      <c r="I2311" t="n">
        <v>49</v>
      </c>
      <c r="J2311" t="n">
        <v>296.92</v>
      </c>
      <c r="K2311" t="n">
        <v>61.2</v>
      </c>
      <c r="L2311" t="n">
        <v>6.75</v>
      </c>
      <c r="M2311" t="n">
        <v>47</v>
      </c>
      <c r="N2311" t="n">
        <v>83.97</v>
      </c>
      <c r="O2311" t="n">
        <v>36854.25</v>
      </c>
      <c r="P2311" t="n">
        <v>449.69</v>
      </c>
      <c r="Q2311" t="n">
        <v>452.74</v>
      </c>
      <c r="R2311" t="n">
        <v>106.94</v>
      </c>
      <c r="S2311" t="n">
        <v>57.64</v>
      </c>
      <c r="T2311" t="n">
        <v>22365.01</v>
      </c>
      <c r="U2311" t="n">
        <v>0.54</v>
      </c>
      <c r="V2311" t="n">
        <v>0.84</v>
      </c>
      <c r="W2311" t="n">
        <v>6.89</v>
      </c>
      <c r="X2311" t="n">
        <v>1.38</v>
      </c>
      <c r="Y2311" t="n">
        <v>1</v>
      </c>
      <c r="Z2311" t="n">
        <v>10</v>
      </c>
    </row>
    <row r="2312">
      <c r="A2312" t="n">
        <v>24</v>
      </c>
      <c r="B2312" t="n">
        <v>145</v>
      </c>
      <c r="C2312" t="inlineStr">
        <is>
          <t xml:space="preserve">CONCLUIDO	</t>
        </is>
      </c>
      <c r="D2312" t="n">
        <v>3.2758</v>
      </c>
      <c r="E2312" t="n">
        <v>30.53</v>
      </c>
      <c r="F2312" t="n">
        <v>25.05</v>
      </c>
      <c r="G2312" t="n">
        <v>31.97</v>
      </c>
      <c r="H2312" t="n">
        <v>0.42</v>
      </c>
      <c r="I2312" t="n">
        <v>47</v>
      </c>
      <c r="J2312" t="n">
        <v>297.44</v>
      </c>
      <c r="K2312" t="n">
        <v>61.2</v>
      </c>
      <c r="L2312" t="n">
        <v>7</v>
      </c>
      <c r="M2312" t="n">
        <v>45</v>
      </c>
      <c r="N2312" t="n">
        <v>84.23999999999999</v>
      </c>
      <c r="O2312" t="n">
        <v>36918.48</v>
      </c>
      <c r="P2312" t="n">
        <v>448.49</v>
      </c>
      <c r="Q2312" t="n">
        <v>452.73</v>
      </c>
      <c r="R2312" t="n">
        <v>105.14</v>
      </c>
      <c r="S2312" t="n">
        <v>57.64</v>
      </c>
      <c r="T2312" t="n">
        <v>21474.84</v>
      </c>
      <c r="U2312" t="n">
        <v>0.55</v>
      </c>
      <c r="V2312" t="n">
        <v>0.85</v>
      </c>
      <c r="W2312" t="n">
        <v>6.87</v>
      </c>
      <c r="X2312" t="n">
        <v>1.32</v>
      </c>
      <c r="Y2312" t="n">
        <v>1</v>
      </c>
      <c r="Z2312" t="n">
        <v>10</v>
      </c>
    </row>
    <row r="2313">
      <c r="A2313" t="n">
        <v>25</v>
      </c>
      <c r="B2313" t="n">
        <v>145</v>
      </c>
      <c r="C2313" t="inlineStr">
        <is>
          <t xml:space="preserve">CONCLUIDO	</t>
        </is>
      </c>
      <c r="D2313" t="n">
        <v>3.2846</v>
      </c>
      <c r="E2313" t="n">
        <v>30.44</v>
      </c>
      <c r="F2313" t="n">
        <v>25.02</v>
      </c>
      <c r="G2313" t="n">
        <v>32.63</v>
      </c>
      <c r="H2313" t="n">
        <v>0.43</v>
      </c>
      <c r="I2313" t="n">
        <v>46</v>
      </c>
      <c r="J2313" t="n">
        <v>297.96</v>
      </c>
      <c r="K2313" t="n">
        <v>61.2</v>
      </c>
      <c r="L2313" t="n">
        <v>7.25</v>
      </c>
      <c r="M2313" t="n">
        <v>44</v>
      </c>
      <c r="N2313" t="n">
        <v>84.51000000000001</v>
      </c>
      <c r="O2313" t="n">
        <v>36982.83</v>
      </c>
      <c r="P2313" t="n">
        <v>447.95</v>
      </c>
      <c r="Q2313" t="n">
        <v>452.63</v>
      </c>
      <c r="R2313" t="n">
        <v>104.32</v>
      </c>
      <c r="S2313" t="n">
        <v>57.64</v>
      </c>
      <c r="T2313" t="n">
        <v>21066.88</v>
      </c>
      <c r="U2313" t="n">
        <v>0.55</v>
      </c>
      <c r="V2313" t="n">
        <v>0.85</v>
      </c>
      <c r="W2313" t="n">
        <v>6.87</v>
      </c>
      <c r="X2313" t="n">
        <v>1.29</v>
      </c>
      <c r="Y2313" t="n">
        <v>1</v>
      </c>
      <c r="Z2313" t="n">
        <v>10</v>
      </c>
    </row>
    <row r="2314">
      <c r="A2314" t="n">
        <v>26</v>
      </c>
      <c r="B2314" t="n">
        <v>145</v>
      </c>
      <c r="C2314" t="inlineStr">
        <is>
          <t xml:space="preserve">CONCLUIDO	</t>
        </is>
      </c>
      <c r="D2314" t="n">
        <v>3.3048</v>
      </c>
      <c r="E2314" t="n">
        <v>30.26</v>
      </c>
      <c r="F2314" t="n">
        <v>24.94</v>
      </c>
      <c r="G2314" t="n">
        <v>34.01</v>
      </c>
      <c r="H2314" t="n">
        <v>0.45</v>
      </c>
      <c r="I2314" t="n">
        <v>44</v>
      </c>
      <c r="J2314" t="n">
        <v>298.48</v>
      </c>
      <c r="K2314" t="n">
        <v>61.2</v>
      </c>
      <c r="L2314" t="n">
        <v>7.5</v>
      </c>
      <c r="M2314" t="n">
        <v>42</v>
      </c>
      <c r="N2314" t="n">
        <v>84.79000000000001</v>
      </c>
      <c r="O2314" t="n">
        <v>37047.29</v>
      </c>
      <c r="P2314" t="n">
        <v>446.75</v>
      </c>
      <c r="Q2314" t="n">
        <v>452.61</v>
      </c>
      <c r="R2314" t="n">
        <v>102.16</v>
      </c>
      <c r="S2314" t="n">
        <v>57.64</v>
      </c>
      <c r="T2314" t="n">
        <v>19996.4</v>
      </c>
      <c r="U2314" t="n">
        <v>0.5600000000000001</v>
      </c>
      <c r="V2314" t="n">
        <v>0.85</v>
      </c>
      <c r="W2314" t="n">
        <v>6.86</v>
      </c>
      <c r="X2314" t="n">
        <v>1.21</v>
      </c>
      <c r="Y2314" t="n">
        <v>1</v>
      </c>
      <c r="Z2314" t="n">
        <v>10</v>
      </c>
    </row>
    <row r="2315">
      <c r="A2315" t="n">
        <v>27</v>
      </c>
      <c r="B2315" t="n">
        <v>145</v>
      </c>
      <c r="C2315" t="inlineStr">
        <is>
          <t xml:space="preserve">CONCLUIDO	</t>
        </is>
      </c>
      <c r="D2315" t="n">
        <v>3.3127</v>
      </c>
      <c r="E2315" t="n">
        <v>30.19</v>
      </c>
      <c r="F2315" t="n">
        <v>24.92</v>
      </c>
      <c r="G2315" t="n">
        <v>34.77</v>
      </c>
      <c r="H2315" t="n">
        <v>0.46</v>
      </c>
      <c r="I2315" t="n">
        <v>43</v>
      </c>
      <c r="J2315" t="n">
        <v>299.01</v>
      </c>
      <c r="K2315" t="n">
        <v>61.2</v>
      </c>
      <c r="L2315" t="n">
        <v>7.75</v>
      </c>
      <c r="M2315" t="n">
        <v>41</v>
      </c>
      <c r="N2315" t="n">
        <v>85.06</v>
      </c>
      <c r="O2315" t="n">
        <v>37111.87</v>
      </c>
      <c r="P2315" t="n">
        <v>446.29</v>
      </c>
      <c r="Q2315" t="n">
        <v>452.67</v>
      </c>
      <c r="R2315" t="n">
        <v>101.12</v>
      </c>
      <c r="S2315" t="n">
        <v>57.64</v>
      </c>
      <c r="T2315" t="n">
        <v>19484.33</v>
      </c>
      <c r="U2315" t="n">
        <v>0.57</v>
      </c>
      <c r="V2315" t="n">
        <v>0.85</v>
      </c>
      <c r="W2315" t="n">
        <v>6.87</v>
      </c>
      <c r="X2315" t="n">
        <v>1.19</v>
      </c>
      <c r="Y2315" t="n">
        <v>1</v>
      </c>
      <c r="Z2315" t="n">
        <v>10</v>
      </c>
    </row>
    <row r="2316">
      <c r="A2316" t="n">
        <v>28</v>
      </c>
      <c r="B2316" t="n">
        <v>145</v>
      </c>
      <c r="C2316" t="inlineStr">
        <is>
          <t xml:space="preserve">CONCLUIDO	</t>
        </is>
      </c>
      <c r="D2316" t="n">
        <v>3.3306</v>
      </c>
      <c r="E2316" t="n">
        <v>30.02</v>
      </c>
      <c r="F2316" t="n">
        <v>24.87</v>
      </c>
      <c r="G2316" t="n">
        <v>36.39</v>
      </c>
      <c r="H2316" t="n">
        <v>0.48</v>
      </c>
      <c r="I2316" t="n">
        <v>41</v>
      </c>
      <c r="J2316" t="n">
        <v>299.53</v>
      </c>
      <c r="K2316" t="n">
        <v>61.2</v>
      </c>
      <c r="L2316" t="n">
        <v>8</v>
      </c>
      <c r="M2316" t="n">
        <v>39</v>
      </c>
      <c r="N2316" t="n">
        <v>85.33</v>
      </c>
      <c r="O2316" t="n">
        <v>37176.68</v>
      </c>
      <c r="P2316" t="n">
        <v>445.37</v>
      </c>
      <c r="Q2316" t="n">
        <v>452.69</v>
      </c>
      <c r="R2316" t="n">
        <v>99.38</v>
      </c>
      <c r="S2316" t="n">
        <v>57.64</v>
      </c>
      <c r="T2316" t="n">
        <v>18620.9</v>
      </c>
      <c r="U2316" t="n">
        <v>0.58</v>
      </c>
      <c r="V2316" t="n">
        <v>0.85</v>
      </c>
      <c r="W2316" t="n">
        <v>6.86</v>
      </c>
      <c r="X2316" t="n">
        <v>1.14</v>
      </c>
      <c r="Y2316" t="n">
        <v>1</v>
      </c>
      <c r="Z2316" t="n">
        <v>10</v>
      </c>
    </row>
    <row r="2317">
      <c r="A2317" t="n">
        <v>29</v>
      </c>
      <c r="B2317" t="n">
        <v>145</v>
      </c>
      <c r="C2317" t="inlineStr">
        <is>
          <t xml:space="preserve">CONCLUIDO	</t>
        </is>
      </c>
      <c r="D2317" t="n">
        <v>3.3359</v>
      </c>
      <c r="E2317" t="n">
        <v>29.98</v>
      </c>
      <c r="F2317" t="n">
        <v>24.87</v>
      </c>
      <c r="G2317" t="n">
        <v>37.31</v>
      </c>
      <c r="H2317" t="n">
        <v>0.49</v>
      </c>
      <c r="I2317" t="n">
        <v>40</v>
      </c>
      <c r="J2317" t="n">
        <v>300.06</v>
      </c>
      <c r="K2317" t="n">
        <v>61.2</v>
      </c>
      <c r="L2317" t="n">
        <v>8.25</v>
      </c>
      <c r="M2317" t="n">
        <v>38</v>
      </c>
      <c r="N2317" t="n">
        <v>85.61</v>
      </c>
      <c r="O2317" t="n">
        <v>37241.49</v>
      </c>
      <c r="P2317" t="n">
        <v>445.58</v>
      </c>
      <c r="Q2317" t="n">
        <v>452.61</v>
      </c>
      <c r="R2317" t="n">
        <v>99.8</v>
      </c>
      <c r="S2317" t="n">
        <v>57.64</v>
      </c>
      <c r="T2317" t="n">
        <v>18837.82</v>
      </c>
      <c r="U2317" t="n">
        <v>0.58</v>
      </c>
      <c r="V2317" t="n">
        <v>0.85</v>
      </c>
      <c r="W2317" t="n">
        <v>6.86</v>
      </c>
      <c r="X2317" t="n">
        <v>1.15</v>
      </c>
      <c r="Y2317" t="n">
        <v>1</v>
      </c>
      <c r="Z2317" t="n">
        <v>10</v>
      </c>
    </row>
    <row r="2318">
      <c r="A2318" t="n">
        <v>30</v>
      </c>
      <c r="B2318" t="n">
        <v>145</v>
      </c>
      <c r="C2318" t="inlineStr">
        <is>
          <t xml:space="preserve">CONCLUIDO	</t>
        </is>
      </c>
      <c r="D2318" t="n">
        <v>3.3451</v>
      </c>
      <c r="E2318" t="n">
        <v>29.89</v>
      </c>
      <c r="F2318" t="n">
        <v>24.84</v>
      </c>
      <c r="G2318" t="n">
        <v>38.22</v>
      </c>
      <c r="H2318" t="n">
        <v>0.5</v>
      </c>
      <c r="I2318" t="n">
        <v>39</v>
      </c>
      <c r="J2318" t="n">
        <v>300.59</v>
      </c>
      <c r="K2318" t="n">
        <v>61.2</v>
      </c>
      <c r="L2318" t="n">
        <v>8.5</v>
      </c>
      <c r="M2318" t="n">
        <v>37</v>
      </c>
      <c r="N2318" t="n">
        <v>85.89</v>
      </c>
      <c r="O2318" t="n">
        <v>37306.42</v>
      </c>
      <c r="P2318" t="n">
        <v>444.92</v>
      </c>
      <c r="Q2318" t="n">
        <v>452.68</v>
      </c>
      <c r="R2318" t="n">
        <v>98.54000000000001</v>
      </c>
      <c r="S2318" t="n">
        <v>57.64</v>
      </c>
      <c r="T2318" t="n">
        <v>18211.77</v>
      </c>
      <c r="U2318" t="n">
        <v>0.58</v>
      </c>
      <c r="V2318" t="n">
        <v>0.85</v>
      </c>
      <c r="W2318" t="n">
        <v>6.87</v>
      </c>
      <c r="X2318" t="n">
        <v>1.12</v>
      </c>
      <c r="Y2318" t="n">
        <v>1</v>
      </c>
      <c r="Z2318" t="n">
        <v>10</v>
      </c>
    </row>
    <row r="2319">
      <c r="A2319" t="n">
        <v>31</v>
      </c>
      <c r="B2319" t="n">
        <v>145</v>
      </c>
      <c r="C2319" t="inlineStr">
        <is>
          <t xml:space="preserve">CONCLUIDO	</t>
        </is>
      </c>
      <c r="D2319" t="n">
        <v>3.3575</v>
      </c>
      <c r="E2319" t="n">
        <v>29.78</v>
      </c>
      <c r="F2319" t="n">
        <v>24.79</v>
      </c>
      <c r="G2319" t="n">
        <v>39.14</v>
      </c>
      <c r="H2319" t="n">
        <v>0.52</v>
      </c>
      <c r="I2319" t="n">
        <v>38</v>
      </c>
      <c r="J2319" t="n">
        <v>301.11</v>
      </c>
      <c r="K2319" t="n">
        <v>61.2</v>
      </c>
      <c r="L2319" t="n">
        <v>8.75</v>
      </c>
      <c r="M2319" t="n">
        <v>36</v>
      </c>
      <c r="N2319" t="n">
        <v>86.16</v>
      </c>
      <c r="O2319" t="n">
        <v>37371.47</v>
      </c>
      <c r="P2319" t="n">
        <v>443.68</v>
      </c>
      <c r="Q2319" t="n">
        <v>452.63</v>
      </c>
      <c r="R2319" t="n">
        <v>96.86</v>
      </c>
      <c r="S2319" t="n">
        <v>57.64</v>
      </c>
      <c r="T2319" t="n">
        <v>17376.46</v>
      </c>
      <c r="U2319" t="n">
        <v>0.6</v>
      </c>
      <c r="V2319" t="n">
        <v>0.86</v>
      </c>
      <c r="W2319" t="n">
        <v>6.86</v>
      </c>
      <c r="X2319" t="n">
        <v>1.06</v>
      </c>
      <c r="Y2319" t="n">
        <v>1</v>
      </c>
      <c r="Z2319" t="n">
        <v>10</v>
      </c>
    </row>
    <row r="2320">
      <c r="A2320" t="n">
        <v>32</v>
      </c>
      <c r="B2320" t="n">
        <v>145</v>
      </c>
      <c r="C2320" t="inlineStr">
        <is>
          <t xml:space="preserve">CONCLUIDO	</t>
        </is>
      </c>
      <c r="D2320" t="n">
        <v>3.367</v>
      </c>
      <c r="E2320" t="n">
        <v>29.7</v>
      </c>
      <c r="F2320" t="n">
        <v>24.76</v>
      </c>
      <c r="G2320" t="n">
        <v>40.15</v>
      </c>
      <c r="H2320" t="n">
        <v>0.53</v>
      </c>
      <c r="I2320" t="n">
        <v>37</v>
      </c>
      <c r="J2320" t="n">
        <v>301.64</v>
      </c>
      <c r="K2320" t="n">
        <v>61.2</v>
      </c>
      <c r="L2320" t="n">
        <v>9</v>
      </c>
      <c r="M2320" t="n">
        <v>35</v>
      </c>
      <c r="N2320" t="n">
        <v>86.44</v>
      </c>
      <c r="O2320" t="n">
        <v>37436.63</v>
      </c>
      <c r="P2320" t="n">
        <v>443.36</v>
      </c>
      <c r="Q2320" t="n">
        <v>452.65</v>
      </c>
      <c r="R2320" t="n">
        <v>95.92</v>
      </c>
      <c r="S2320" t="n">
        <v>57.64</v>
      </c>
      <c r="T2320" t="n">
        <v>16913.25</v>
      </c>
      <c r="U2320" t="n">
        <v>0.6</v>
      </c>
      <c r="V2320" t="n">
        <v>0.86</v>
      </c>
      <c r="W2320" t="n">
        <v>6.85</v>
      </c>
      <c r="X2320" t="n">
        <v>1.03</v>
      </c>
      <c r="Y2320" t="n">
        <v>1</v>
      </c>
      <c r="Z2320" t="n">
        <v>10</v>
      </c>
    </row>
    <row r="2321">
      <c r="A2321" t="n">
        <v>33</v>
      </c>
      <c r="B2321" t="n">
        <v>145</v>
      </c>
      <c r="C2321" t="inlineStr">
        <is>
          <t xml:space="preserve">CONCLUIDO	</t>
        </is>
      </c>
      <c r="D2321" t="n">
        <v>3.3751</v>
      </c>
      <c r="E2321" t="n">
        <v>29.63</v>
      </c>
      <c r="F2321" t="n">
        <v>24.74</v>
      </c>
      <c r="G2321" t="n">
        <v>41.23</v>
      </c>
      <c r="H2321" t="n">
        <v>0.55</v>
      </c>
      <c r="I2321" t="n">
        <v>36</v>
      </c>
      <c r="J2321" t="n">
        <v>302.17</v>
      </c>
      <c r="K2321" t="n">
        <v>61.2</v>
      </c>
      <c r="L2321" t="n">
        <v>9.25</v>
      </c>
      <c r="M2321" t="n">
        <v>34</v>
      </c>
      <c r="N2321" t="n">
        <v>86.72</v>
      </c>
      <c r="O2321" t="n">
        <v>37501.91</v>
      </c>
      <c r="P2321" t="n">
        <v>443.12</v>
      </c>
      <c r="Q2321" t="n">
        <v>452.65</v>
      </c>
      <c r="R2321" t="n">
        <v>95.15000000000001</v>
      </c>
      <c r="S2321" t="n">
        <v>57.64</v>
      </c>
      <c r="T2321" t="n">
        <v>16533.27</v>
      </c>
      <c r="U2321" t="n">
        <v>0.61</v>
      </c>
      <c r="V2321" t="n">
        <v>0.86</v>
      </c>
      <c r="W2321" t="n">
        <v>6.86</v>
      </c>
      <c r="X2321" t="n">
        <v>1.01</v>
      </c>
      <c r="Y2321" t="n">
        <v>1</v>
      </c>
      <c r="Z2321" t="n">
        <v>10</v>
      </c>
    </row>
    <row r="2322">
      <c r="A2322" t="n">
        <v>34</v>
      </c>
      <c r="B2322" t="n">
        <v>145</v>
      </c>
      <c r="C2322" t="inlineStr">
        <is>
          <t xml:space="preserve">CONCLUIDO	</t>
        </is>
      </c>
      <c r="D2322" t="n">
        <v>3.3836</v>
      </c>
      <c r="E2322" t="n">
        <v>29.55</v>
      </c>
      <c r="F2322" t="n">
        <v>24.72</v>
      </c>
      <c r="G2322" t="n">
        <v>42.38</v>
      </c>
      <c r="H2322" t="n">
        <v>0.5600000000000001</v>
      </c>
      <c r="I2322" t="n">
        <v>35</v>
      </c>
      <c r="J2322" t="n">
        <v>302.7</v>
      </c>
      <c r="K2322" t="n">
        <v>61.2</v>
      </c>
      <c r="L2322" t="n">
        <v>9.5</v>
      </c>
      <c r="M2322" t="n">
        <v>33</v>
      </c>
      <c r="N2322" t="n">
        <v>87</v>
      </c>
      <c r="O2322" t="n">
        <v>37567.32</v>
      </c>
      <c r="P2322" t="n">
        <v>442.87</v>
      </c>
      <c r="Q2322" t="n">
        <v>452.63</v>
      </c>
      <c r="R2322" t="n">
        <v>94.90000000000001</v>
      </c>
      <c r="S2322" t="n">
        <v>57.64</v>
      </c>
      <c r="T2322" t="n">
        <v>16412.12</v>
      </c>
      <c r="U2322" t="n">
        <v>0.61</v>
      </c>
      <c r="V2322" t="n">
        <v>0.86</v>
      </c>
      <c r="W2322" t="n">
        <v>6.85</v>
      </c>
      <c r="X2322" t="n">
        <v>0.99</v>
      </c>
      <c r="Y2322" t="n">
        <v>1</v>
      </c>
      <c r="Z2322" t="n">
        <v>10</v>
      </c>
    </row>
    <row r="2323">
      <c r="A2323" t="n">
        <v>35</v>
      </c>
      <c r="B2323" t="n">
        <v>145</v>
      </c>
      <c r="C2323" t="inlineStr">
        <is>
          <t xml:space="preserve">CONCLUIDO	</t>
        </is>
      </c>
      <c r="D2323" t="n">
        <v>3.3971</v>
      </c>
      <c r="E2323" t="n">
        <v>29.44</v>
      </c>
      <c r="F2323" t="n">
        <v>24.66</v>
      </c>
      <c r="G2323" t="n">
        <v>43.51</v>
      </c>
      <c r="H2323" t="n">
        <v>0.57</v>
      </c>
      <c r="I2323" t="n">
        <v>34</v>
      </c>
      <c r="J2323" t="n">
        <v>303.23</v>
      </c>
      <c r="K2323" t="n">
        <v>61.2</v>
      </c>
      <c r="L2323" t="n">
        <v>9.75</v>
      </c>
      <c r="M2323" t="n">
        <v>32</v>
      </c>
      <c r="N2323" t="n">
        <v>87.28</v>
      </c>
      <c r="O2323" t="n">
        <v>37632.84</v>
      </c>
      <c r="P2323" t="n">
        <v>441.43</v>
      </c>
      <c r="Q2323" t="n">
        <v>452.66</v>
      </c>
      <c r="R2323" t="n">
        <v>92.40000000000001</v>
      </c>
      <c r="S2323" t="n">
        <v>57.64</v>
      </c>
      <c r="T2323" t="n">
        <v>15168.98</v>
      </c>
      <c r="U2323" t="n">
        <v>0.62</v>
      </c>
      <c r="V2323" t="n">
        <v>0.86</v>
      </c>
      <c r="W2323" t="n">
        <v>6.85</v>
      </c>
      <c r="X2323" t="n">
        <v>0.93</v>
      </c>
      <c r="Y2323" t="n">
        <v>1</v>
      </c>
      <c r="Z2323" t="n">
        <v>10</v>
      </c>
    </row>
    <row r="2324">
      <c r="A2324" t="n">
        <v>36</v>
      </c>
      <c r="B2324" t="n">
        <v>145</v>
      </c>
      <c r="C2324" t="inlineStr">
        <is>
          <t xml:space="preserve">CONCLUIDO	</t>
        </is>
      </c>
      <c r="D2324" t="n">
        <v>3.4043</v>
      </c>
      <c r="E2324" t="n">
        <v>29.37</v>
      </c>
      <c r="F2324" t="n">
        <v>24.65</v>
      </c>
      <c r="G2324" t="n">
        <v>44.81</v>
      </c>
      <c r="H2324" t="n">
        <v>0.59</v>
      </c>
      <c r="I2324" t="n">
        <v>33</v>
      </c>
      <c r="J2324" t="n">
        <v>303.76</v>
      </c>
      <c r="K2324" t="n">
        <v>61.2</v>
      </c>
      <c r="L2324" t="n">
        <v>10</v>
      </c>
      <c r="M2324" t="n">
        <v>31</v>
      </c>
      <c r="N2324" t="n">
        <v>87.56999999999999</v>
      </c>
      <c r="O2324" t="n">
        <v>37698.48</v>
      </c>
      <c r="P2324" t="n">
        <v>441.53</v>
      </c>
      <c r="Q2324" t="n">
        <v>452.66</v>
      </c>
      <c r="R2324" t="n">
        <v>92.27</v>
      </c>
      <c r="S2324" t="n">
        <v>57.64</v>
      </c>
      <c r="T2324" t="n">
        <v>15105.63</v>
      </c>
      <c r="U2324" t="n">
        <v>0.62</v>
      </c>
      <c r="V2324" t="n">
        <v>0.86</v>
      </c>
      <c r="W2324" t="n">
        <v>6.85</v>
      </c>
      <c r="X2324" t="n">
        <v>0.92</v>
      </c>
      <c r="Y2324" t="n">
        <v>1</v>
      </c>
      <c r="Z2324" t="n">
        <v>10</v>
      </c>
    </row>
    <row r="2325">
      <c r="A2325" t="n">
        <v>37</v>
      </c>
      <c r="B2325" t="n">
        <v>145</v>
      </c>
      <c r="C2325" t="inlineStr">
        <is>
          <t xml:space="preserve">CONCLUIDO	</t>
        </is>
      </c>
      <c r="D2325" t="n">
        <v>3.4151</v>
      </c>
      <c r="E2325" t="n">
        <v>29.28</v>
      </c>
      <c r="F2325" t="n">
        <v>24.61</v>
      </c>
      <c r="G2325" t="n">
        <v>46.14</v>
      </c>
      <c r="H2325" t="n">
        <v>0.6</v>
      </c>
      <c r="I2325" t="n">
        <v>32</v>
      </c>
      <c r="J2325" t="n">
        <v>304.3</v>
      </c>
      <c r="K2325" t="n">
        <v>61.2</v>
      </c>
      <c r="L2325" t="n">
        <v>10.25</v>
      </c>
      <c r="M2325" t="n">
        <v>30</v>
      </c>
      <c r="N2325" t="n">
        <v>87.84999999999999</v>
      </c>
      <c r="O2325" t="n">
        <v>37764.25</v>
      </c>
      <c r="P2325" t="n">
        <v>440.81</v>
      </c>
      <c r="Q2325" t="n">
        <v>452.65</v>
      </c>
      <c r="R2325" t="n">
        <v>91.16</v>
      </c>
      <c r="S2325" t="n">
        <v>57.64</v>
      </c>
      <c r="T2325" t="n">
        <v>14559.2</v>
      </c>
      <c r="U2325" t="n">
        <v>0.63</v>
      </c>
      <c r="V2325" t="n">
        <v>0.86</v>
      </c>
      <c r="W2325" t="n">
        <v>6.84</v>
      </c>
      <c r="X2325" t="n">
        <v>0.88</v>
      </c>
      <c r="Y2325" t="n">
        <v>1</v>
      </c>
      <c r="Z2325" t="n">
        <v>10</v>
      </c>
    </row>
    <row r="2326">
      <c r="A2326" t="n">
        <v>38</v>
      </c>
      <c r="B2326" t="n">
        <v>145</v>
      </c>
      <c r="C2326" t="inlineStr">
        <is>
          <t xml:space="preserve">CONCLUIDO	</t>
        </is>
      </c>
      <c r="D2326" t="n">
        <v>3.4127</v>
      </c>
      <c r="E2326" t="n">
        <v>29.3</v>
      </c>
      <c r="F2326" t="n">
        <v>24.63</v>
      </c>
      <c r="G2326" t="n">
        <v>46.18</v>
      </c>
      <c r="H2326" t="n">
        <v>0.61</v>
      </c>
      <c r="I2326" t="n">
        <v>32</v>
      </c>
      <c r="J2326" t="n">
        <v>304.83</v>
      </c>
      <c r="K2326" t="n">
        <v>61.2</v>
      </c>
      <c r="L2326" t="n">
        <v>10.5</v>
      </c>
      <c r="M2326" t="n">
        <v>30</v>
      </c>
      <c r="N2326" t="n">
        <v>88.13</v>
      </c>
      <c r="O2326" t="n">
        <v>37830.13</v>
      </c>
      <c r="P2326" t="n">
        <v>441.21</v>
      </c>
      <c r="Q2326" t="n">
        <v>452.64</v>
      </c>
      <c r="R2326" t="n">
        <v>91.93000000000001</v>
      </c>
      <c r="S2326" t="n">
        <v>57.64</v>
      </c>
      <c r="T2326" t="n">
        <v>14940.92</v>
      </c>
      <c r="U2326" t="n">
        <v>0.63</v>
      </c>
      <c r="V2326" t="n">
        <v>0.86</v>
      </c>
      <c r="W2326" t="n">
        <v>6.84</v>
      </c>
      <c r="X2326" t="n">
        <v>0.9</v>
      </c>
      <c r="Y2326" t="n">
        <v>1</v>
      </c>
      <c r="Z2326" t="n">
        <v>10</v>
      </c>
    </row>
    <row r="2327">
      <c r="A2327" t="n">
        <v>39</v>
      </c>
      <c r="B2327" t="n">
        <v>145</v>
      </c>
      <c r="C2327" t="inlineStr">
        <is>
          <t xml:space="preserve">CONCLUIDO	</t>
        </is>
      </c>
      <c r="D2327" t="n">
        <v>3.4243</v>
      </c>
      <c r="E2327" t="n">
        <v>29.2</v>
      </c>
      <c r="F2327" t="n">
        <v>24.58</v>
      </c>
      <c r="G2327" t="n">
        <v>47.58</v>
      </c>
      <c r="H2327" t="n">
        <v>0.63</v>
      </c>
      <c r="I2327" t="n">
        <v>31</v>
      </c>
      <c r="J2327" t="n">
        <v>305.37</v>
      </c>
      <c r="K2327" t="n">
        <v>61.2</v>
      </c>
      <c r="L2327" t="n">
        <v>10.75</v>
      </c>
      <c r="M2327" t="n">
        <v>29</v>
      </c>
      <c r="N2327" t="n">
        <v>88.42</v>
      </c>
      <c r="O2327" t="n">
        <v>37896.14</v>
      </c>
      <c r="P2327" t="n">
        <v>440.43</v>
      </c>
      <c r="Q2327" t="n">
        <v>452.66</v>
      </c>
      <c r="R2327" t="n">
        <v>90.18000000000001</v>
      </c>
      <c r="S2327" t="n">
        <v>57.64</v>
      </c>
      <c r="T2327" t="n">
        <v>14074.4</v>
      </c>
      <c r="U2327" t="n">
        <v>0.64</v>
      </c>
      <c r="V2327" t="n">
        <v>0.86</v>
      </c>
      <c r="W2327" t="n">
        <v>6.84</v>
      </c>
      <c r="X2327" t="n">
        <v>0.86</v>
      </c>
      <c r="Y2327" t="n">
        <v>1</v>
      </c>
      <c r="Z2327" t="n">
        <v>10</v>
      </c>
    </row>
    <row r="2328">
      <c r="A2328" t="n">
        <v>40</v>
      </c>
      <c r="B2328" t="n">
        <v>145</v>
      </c>
      <c r="C2328" t="inlineStr">
        <is>
          <t xml:space="preserve">CONCLUIDO	</t>
        </is>
      </c>
      <c r="D2328" t="n">
        <v>3.4348</v>
      </c>
      <c r="E2328" t="n">
        <v>29.11</v>
      </c>
      <c r="F2328" t="n">
        <v>24.55</v>
      </c>
      <c r="G2328" t="n">
        <v>49.1</v>
      </c>
      <c r="H2328" t="n">
        <v>0.64</v>
      </c>
      <c r="I2328" t="n">
        <v>30</v>
      </c>
      <c r="J2328" t="n">
        <v>305.9</v>
      </c>
      <c r="K2328" t="n">
        <v>61.2</v>
      </c>
      <c r="L2328" t="n">
        <v>11</v>
      </c>
      <c r="M2328" t="n">
        <v>28</v>
      </c>
      <c r="N2328" t="n">
        <v>88.7</v>
      </c>
      <c r="O2328" t="n">
        <v>37962.28</v>
      </c>
      <c r="P2328" t="n">
        <v>439.83</v>
      </c>
      <c r="Q2328" t="n">
        <v>452.59</v>
      </c>
      <c r="R2328" t="n">
        <v>89.2</v>
      </c>
      <c r="S2328" t="n">
        <v>57.64</v>
      </c>
      <c r="T2328" t="n">
        <v>13586.36</v>
      </c>
      <c r="U2328" t="n">
        <v>0.65</v>
      </c>
      <c r="V2328" t="n">
        <v>0.86</v>
      </c>
      <c r="W2328" t="n">
        <v>6.84</v>
      </c>
      <c r="X2328" t="n">
        <v>0.82</v>
      </c>
      <c r="Y2328" t="n">
        <v>1</v>
      </c>
      <c r="Z2328" t="n">
        <v>10</v>
      </c>
    </row>
    <row r="2329">
      <c r="A2329" t="n">
        <v>41</v>
      </c>
      <c r="B2329" t="n">
        <v>145</v>
      </c>
      <c r="C2329" t="inlineStr">
        <is>
          <t xml:space="preserve">CONCLUIDO	</t>
        </is>
      </c>
      <c r="D2329" t="n">
        <v>3.4423</v>
      </c>
      <c r="E2329" t="n">
        <v>29.05</v>
      </c>
      <c r="F2329" t="n">
        <v>24.54</v>
      </c>
      <c r="G2329" t="n">
        <v>50.77</v>
      </c>
      <c r="H2329" t="n">
        <v>0.65</v>
      </c>
      <c r="I2329" t="n">
        <v>29</v>
      </c>
      <c r="J2329" t="n">
        <v>306.44</v>
      </c>
      <c r="K2329" t="n">
        <v>61.2</v>
      </c>
      <c r="L2329" t="n">
        <v>11.25</v>
      </c>
      <c r="M2329" t="n">
        <v>27</v>
      </c>
      <c r="N2329" t="n">
        <v>88.98999999999999</v>
      </c>
      <c r="O2329" t="n">
        <v>38028.53</v>
      </c>
      <c r="P2329" t="n">
        <v>439.46</v>
      </c>
      <c r="Q2329" t="n">
        <v>452.62</v>
      </c>
      <c r="R2329" t="n">
        <v>88.65000000000001</v>
      </c>
      <c r="S2329" t="n">
        <v>57.64</v>
      </c>
      <c r="T2329" t="n">
        <v>13320.43</v>
      </c>
      <c r="U2329" t="n">
        <v>0.65</v>
      </c>
      <c r="V2329" t="n">
        <v>0.86</v>
      </c>
      <c r="W2329" t="n">
        <v>6.85</v>
      </c>
      <c r="X2329" t="n">
        <v>0.8100000000000001</v>
      </c>
      <c r="Y2329" t="n">
        <v>1</v>
      </c>
      <c r="Z2329" t="n">
        <v>10</v>
      </c>
    </row>
    <row r="2330">
      <c r="A2330" t="n">
        <v>42</v>
      </c>
      <c r="B2330" t="n">
        <v>145</v>
      </c>
      <c r="C2330" t="inlineStr">
        <is>
          <t xml:space="preserve">CONCLUIDO	</t>
        </is>
      </c>
      <c r="D2330" t="n">
        <v>3.4421</v>
      </c>
      <c r="E2330" t="n">
        <v>29.05</v>
      </c>
      <c r="F2330" t="n">
        <v>24.54</v>
      </c>
      <c r="G2330" t="n">
        <v>50.77</v>
      </c>
      <c r="H2330" t="n">
        <v>0.67</v>
      </c>
      <c r="I2330" t="n">
        <v>29</v>
      </c>
      <c r="J2330" t="n">
        <v>306.98</v>
      </c>
      <c r="K2330" t="n">
        <v>61.2</v>
      </c>
      <c r="L2330" t="n">
        <v>11.5</v>
      </c>
      <c r="M2330" t="n">
        <v>27</v>
      </c>
      <c r="N2330" t="n">
        <v>89.28</v>
      </c>
      <c r="O2330" t="n">
        <v>38094.91</v>
      </c>
      <c r="P2330" t="n">
        <v>439.7</v>
      </c>
      <c r="Q2330" t="n">
        <v>452.59</v>
      </c>
      <c r="R2330" t="n">
        <v>88.72</v>
      </c>
      <c r="S2330" t="n">
        <v>57.64</v>
      </c>
      <c r="T2330" t="n">
        <v>13353.63</v>
      </c>
      <c r="U2330" t="n">
        <v>0.65</v>
      </c>
      <c r="V2330" t="n">
        <v>0.86</v>
      </c>
      <c r="W2330" t="n">
        <v>6.85</v>
      </c>
      <c r="X2330" t="n">
        <v>0.8100000000000001</v>
      </c>
      <c r="Y2330" t="n">
        <v>1</v>
      </c>
      <c r="Z2330" t="n">
        <v>10</v>
      </c>
    </row>
    <row r="2331">
      <c r="A2331" t="n">
        <v>43</v>
      </c>
      <c r="B2331" t="n">
        <v>145</v>
      </c>
      <c r="C2331" t="inlineStr">
        <is>
          <t xml:space="preserve">CONCLUIDO	</t>
        </is>
      </c>
      <c r="D2331" t="n">
        <v>3.4525</v>
      </c>
      <c r="E2331" t="n">
        <v>28.96</v>
      </c>
      <c r="F2331" t="n">
        <v>24.51</v>
      </c>
      <c r="G2331" t="n">
        <v>52.51</v>
      </c>
      <c r="H2331" t="n">
        <v>0.68</v>
      </c>
      <c r="I2331" t="n">
        <v>28</v>
      </c>
      <c r="J2331" t="n">
        <v>307.52</v>
      </c>
      <c r="K2331" t="n">
        <v>61.2</v>
      </c>
      <c r="L2331" t="n">
        <v>11.75</v>
      </c>
      <c r="M2331" t="n">
        <v>26</v>
      </c>
      <c r="N2331" t="n">
        <v>89.56999999999999</v>
      </c>
      <c r="O2331" t="n">
        <v>38161.42</v>
      </c>
      <c r="P2331" t="n">
        <v>439.09</v>
      </c>
      <c r="Q2331" t="n">
        <v>452.68</v>
      </c>
      <c r="R2331" t="n">
        <v>87.72</v>
      </c>
      <c r="S2331" t="n">
        <v>57.64</v>
      </c>
      <c r="T2331" t="n">
        <v>12859.53</v>
      </c>
      <c r="U2331" t="n">
        <v>0.66</v>
      </c>
      <c r="V2331" t="n">
        <v>0.87</v>
      </c>
      <c r="W2331" t="n">
        <v>6.84</v>
      </c>
      <c r="X2331" t="n">
        <v>0.78</v>
      </c>
      <c r="Y2331" t="n">
        <v>1</v>
      </c>
      <c r="Z2331" t="n">
        <v>10</v>
      </c>
    </row>
    <row r="2332">
      <c r="A2332" t="n">
        <v>44</v>
      </c>
      <c r="B2332" t="n">
        <v>145</v>
      </c>
      <c r="C2332" t="inlineStr">
        <is>
          <t xml:space="preserve">CONCLUIDO	</t>
        </is>
      </c>
      <c r="D2332" t="n">
        <v>3.453</v>
      </c>
      <c r="E2332" t="n">
        <v>28.96</v>
      </c>
      <c r="F2332" t="n">
        <v>24.5</v>
      </c>
      <c r="G2332" t="n">
        <v>52.5</v>
      </c>
      <c r="H2332" t="n">
        <v>0.6899999999999999</v>
      </c>
      <c r="I2332" t="n">
        <v>28</v>
      </c>
      <c r="J2332" t="n">
        <v>308.06</v>
      </c>
      <c r="K2332" t="n">
        <v>61.2</v>
      </c>
      <c r="L2332" t="n">
        <v>12</v>
      </c>
      <c r="M2332" t="n">
        <v>26</v>
      </c>
      <c r="N2332" t="n">
        <v>89.86</v>
      </c>
      <c r="O2332" t="n">
        <v>38228.06</v>
      </c>
      <c r="P2332" t="n">
        <v>438.94</v>
      </c>
      <c r="Q2332" t="n">
        <v>452.65</v>
      </c>
      <c r="R2332" t="n">
        <v>87.58</v>
      </c>
      <c r="S2332" t="n">
        <v>57.64</v>
      </c>
      <c r="T2332" t="n">
        <v>12790.3</v>
      </c>
      <c r="U2332" t="n">
        <v>0.66</v>
      </c>
      <c r="V2332" t="n">
        <v>0.87</v>
      </c>
      <c r="W2332" t="n">
        <v>6.84</v>
      </c>
      <c r="X2332" t="n">
        <v>0.78</v>
      </c>
      <c r="Y2332" t="n">
        <v>1</v>
      </c>
      <c r="Z2332" t="n">
        <v>10</v>
      </c>
    </row>
    <row r="2333">
      <c r="A2333" t="n">
        <v>45</v>
      </c>
      <c r="B2333" t="n">
        <v>145</v>
      </c>
      <c r="C2333" t="inlineStr">
        <is>
          <t xml:space="preserve">CONCLUIDO	</t>
        </is>
      </c>
      <c r="D2333" t="n">
        <v>3.4634</v>
      </c>
      <c r="E2333" t="n">
        <v>28.87</v>
      </c>
      <c r="F2333" t="n">
        <v>24.47</v>
      </c>
      <c r="G2333" t="n">
        <v>54.38</v>
      </c>
      <c r="H2333" t="n">
        <v>0.71</v>
      </c>
      <c r="I2333" t="n">
        <v>27</v>
      </c>
      <c r="J2333" t="n">
        <v>308.6</v>
      </c>
      <c r="K2333" t="n">
        <v>61.2</v>
      </c>
      <c r="L2333" t="n">
        <v>12.25</v>
      </c>
      <c r="M2333" t="n">
        <v>25</v>
      </c>
      <c r="N2333" t="n">
        <v>90.15000000000001</v>
      </c>
      <c r="O2333" t="n">
        <v>38294.82</v>
      </c>
      <c r="P2333" t="n">
        <v>438.56</v>
      </c>
      <c r="Q2333" t="n">
        <v>452.57</v>
      </c>
      <c r="R2333" t="n">
        <v>86.73</v>
      </c>
      <c r="S2333" t="n">
        <v>57.64</v>
      </c>
      <c r="T2333" t="n">
        <v>12367.02</v>
      </c>
      <c r="U2333" t="n">
        <v>0.66</v>
      </c>
      <c r="V2333" t="n">
        <v>0.87</v>
      </c>
      <c r="W2333" t="n">
        <v>6.83</v>
      </c>
      <c r="X2333" t="n">
        <v>0.74</v>
      </c>
      <c r="Y2333" t="n">
        <v>1</v>
      </c>
      <c r="Z2333" t="n">
        <v>10</v>
      </c>
    </row>
    <row r="2334">
      <c r="A2334" t="n">
        <v>46</v>
      </c>
      <c r="B2334" t="n">
        <v>145</v>
      </c>
      <c r="C2334" t="inlineStr">
        <is>
          <t xml:space="preserve">CONCLUIDO	</t>
        </is>
      </c>
      <c r="D2334" t="n">
        <v>3.4634</v>
      </c>
      <c r="E2334" t="n">
        <v>28.87</v>
      </c>
      <c r="F2334" t="n">
        <v>24.47</v>
      </c>
      <c r="G2334" t="n">
        <v>54.38</v>
      </c>
      <c r="H2334" t="n">
        <v>0.72</v>
      </c>
      <c r="I2334" t="n">
        <v>27</v>
      </c>
      <c r="J2334" t="n">
        <v>309.14</v>
      </c>
      <c r="K2334" t="n">
        <v>61.2</v>
      </c>
      <c r="L2334" t="n">
        <v>12.5</v>
      </c>
      <c r="M2334" t="n">
        <v>25</v>
      </c>
      <c r="N2334" t="n">
        <v>90.44</v>
      </c>
      <c r="O2334" t="n">
        <v>38361.7</v>
      </c>
      <c r="P2334" t="n">
        <v>438.3</v>
      </c>
      <c r="Q2334" t="n">
        <v>452.6</v>
      </c>
      <c r="R2334" t="n">
        <v>86.64</v>
      </c>
      <c r="S2334" t="n">
        <v>57.64</v>
      </c>
      <c r="T2334" t="n">
        <v>12323.43</v>
      </c>
      <c r="U2334" t="n">
        <v>0.67</v>
      </c>
      <c r="V2334" t="n">
        <v>0.87</v>
      </c>
      <c r="W2334" t="n">
        <v>6.84</v>
      </c>
      <c r="X2334" t="n">
        <v>0.74</v>
      </c>
      <c r="Y2334" t="n">
        <v>1</v>
      </c>
      <c r="Z2334" t="n">
        <v>10</v>
      </c>
    </row>
    <row r="2335">
      <c r="A2335" t="n">
        <v>47</v>
      </c>
      <c r="B2335" t="n">
        <v>145</v>
      </c>
      <c r="C2335" t="inlineStr">
        <is>
          <t xml:space="preserve">CONCLUIDO	</t>
        </is>
      </c>
      <c r="D2335" t="n">
        <v>3.4726</v>
      </c>
      <c r="E2335" t="n">
        <v>28.8</v>
      </c>
      <c r="F2335" t="n">
        <v>24.45</v>
      </c>
      <c r="G2335" t="n">
        <v>56.42</v>
      </c>
      <c r="H2335" t="n">
        <v>0.73</v>
      </c>
      <c r="I2335" t="n">
        <v>26</v>
      </c>
      <c r="J2335" t="n">
        <v>309.68</v>
      </c>
      <c r="K2335" t="n">
        <v>61.2</v>
      </c>
      <c r="L2335" t="n">
        <v>12.75</v>
      </c>
      <c r="M2335" t="n">
        <v>24</v>
      </c>
      <c r="N2335" t="n">
        <v>90.73999999999999</v>
      </c>
      <c r="O2335" t="n">
        <v>38428.72</v>
      </c>
      <c r="P2335" t="n">
        <v>438.05</v>
      </c>
      <c r="Q2335" t="n">
        <v>452.58</v>
      </c>
      <c r="R2335" t="n">
        <v>85.8</v>
      </c>
      <c r="S2335" t="n">
        <v>57.64</v>
      </c>
      <c r="T2335" t="n">
        <v>11907.19</v>
      </c>
      <c r="U2335" t="n">
        <v>0.67</v>
      </c>
      <c r="V2335" t="n">
        <v>0.87</v>
      </c>
      <c r="W2335" t="n">
        <v>6.84</v>
      </c>
      <c r="X2335" t="n">
        <v>0.72</v>
      </c>
      <c r="Y2335" t="n">
        <v>1</v>
      </c>
      <c r="Z2335" t="n">
        <v>10</v>
      </c>
    </row>
    <row r="2336">
      <c r="A2336" t="n">
        <v>48</v>
      </c>
      <c r="B2336" t="n">
        <v>145</v>
      </c>
      <c r="C2336" t="inlineStr">
        <is>
          <t xml:space="preserve">CONCLUIDO	</t>
        </is>
      </c>
      <c r="D2336" t="n">
        <v>3.4717</v>
      </c>
      <c r="E2336" t="n">
        <v>28.8</v>
      </c>
      <c r="F2336" t="n">
        <v>24.45</v>
      </c>
      <c r="G2336" t="n">
        <v>56.43</v>
      </c>
      <c r="H2336" t="n">
        <v>0.75</v>
      </c>
      <c r="I2336" t="n">
        <v>26</v>
      </c>
      <c r="J2336" t="n">
        <v>310.23</v>
      </c>
      <c r="K2336" t="n">
        <v>61.2</v>
      </c>
      <c r="L2336" t="n">
        <v>13</v>
      </c>
      <c r="M2336" t="n">
        <v>24</v>
      </c>
      <c r="N2336" t="n">
        <v>91.03</v>
      </c>
      <c r="O2336" t="n">
        <v>38495.87</v>
      </c>
      <c r="P2336" t="n">
        <v>438.04</v>
      </c>
      <c r="Q2336" t="n">
        <v>452.63</v>
      </c>
      <c r="R2336" t="n">
        <v>86.05</v>
      </c>
      <c r="S2336" t="n">
        <v>57.64</v>
      </c>
      <c r="T2336" t="n">
        <v>12031.45</v>
      </c>
      <c r="U2336" t="n">
        <v>0.67</v>
      </c>
      <c r="V2336" t="n">
        <v>0.87</v>
      </c>
      <c r="W2336" t="n">
        <v>6.84</v>
      </c>
      <c r="X2336" t="n">
        <v>0.73</v>
      </c>
      <c r="Y2336" t="n">
        <v>1</v>
      </c>
      <c r="Z2336" t="n">
        <v>10</v>
      </c>
    </row>
    <row r="2337">
      <c r="A2337" t="n">
        <v>49</v>
      </c>
      <c r="B2337" t="n">
        <v>145</v>
      </c>
      <c r="C2337" t="inlineStr">
        <is>
          <t xml:space="preserve">CONCLUIDO	</t>
        </is>
      </c>
      <c r="D2337" t="n">
        <v>3.483</v>
      </c>
      <c r="E2337" t="n">
        <v>28.71</v>
      </c>
      <c r="F2337" t="n">
        <v>24.41</v>
      </c>
      <c r="G2337" t="n">
        <v>58.59</v>
      </c>
      <c r="H2337" t="n">
        <v>0.76</v>
      </c>
      <c r="I2337" t="n">
        <v>25</v>
      </c>
      <c r="J2337" t="n">
        <v>310.77</v>
      </c>
      <c r="K2337" t="n">
        <v>61.2</v>
      </c>
      <c r="L2337" t="n">
        <v>13.25</v>
      </c>
      <c r="M2337" t="n">
        <v>23</v>
      </c>
      <c r="N2337" t="n">
        <v>91.33</v>
      </c>
      <c r="O2337" t="n">
        <v>38563.14</v>
      </c>
      <c r="P2337" t="n">
        <v>437.39</v>
      </c>
      <c r="Q2337" t="n">
        <v>452.58</v>
      </c>
      <c r="R2337" t="n">
        <v>84.87</v>
      </c>
      <c r="S2337" t="n">
        <v>57.64</v>
      </c>
      <c r="T2337" t="n">
        <v>11450.38</v>
      </c>
      <c r="U2337" t="n">
        <v>0.68</v>
      </c>
      <c r="V2337" t="n">
        <v>0.87</v>
      </c>
      <c r="W2337" t="n">
        <v>6.83</v>
      </c>
      <c r="X2337" t="n">
        <v>0.6899999999999999</v>
      </c>
      <c r="Y2337" t="n">
        <v>1</v>
      </c>
      <c r="Z2337" t="n">
        <v>10</v>
      </c>
    </row>
    <row r="2338">
      <c r="A2338" t="n">
        <v>50</v>
      </c>
      <c r="B2338" t="n">
        <v>145</v>
      </c>
      <c r="C2338" t="inlineStr">
        <is>
          <t xml:space="preserve">CONCLUIDO	</t>
        </is>
      </c>
      <c r="D2338" t="n">
        <v>3.4833</v>
      </c>
      <c r="E2338" t="n">
        <v>28.71</v>
      </c>
      <c r="F2338" t="n">
        <v>24.41</v>
      </c>
      <c r="G2338" t="n">
        <v>58.59</v>
      </c>
      <c r="H2338" t="n">
        <v>0.77</v>
      </c>
      <c r="I2338" t="n">
        <v>25</v>
      </c>
      <c r="J2338" t="n">
        <v>311.32</v>
      </c>
      <c r="K2338" t="n">
        <v>61.2</v>
      </c>
      <c r="L2338" t="n">
        <v>13.5</v>
      </c>
      <c r="M2338" t="n">
        <v>23</v>
      </c>
      <c r="N2338" t="n">
        <v>91.62</v>
      </c>
      <c r="O2338" t="n">
        <v>38630.55</v>
      </c>
      <c r="P2338" t="n">
        <v>437.38</v>
      </c>
      <c r="Q2338" t="n">
        <v>452.66</v>
      </c>
      <c r="R2338" t="n">
        <v>84.62</v>
      </c>
      <c r="S2338" t="n">
        <v>57.64</v>
      </c>
      <c r="T2338" t="n">
        <v>11324.65</v>
      </c>
      <c r="U2338" t="n">
        <v>0.68</v>
      </c>
      <c r="V2338" t="n">
        <v>0.87</v>
      </c>
      <c r="W2338" t="n">
        <v>6.84</v>
      </c>
      <c r="X2338" t="n">
        <v>0.6899999999999999</v>
      </c>
      <c r="Y2338" t="n">
        <v>1</v>
      </c>
      <c r="Z2338" t="n">
        <v>10</v>
      </c>
    </row>
    <row r="2339">
      <c r="A2339" t="n">
        <v>51</v>
      </c>
      <c r="B2339" t="n">
        <v>145</v>
      </c>
      <c r="C2339" t="inlineStr">
        <is>
          <t xml:space="preserve">CONCLUIDO	</t>
        </is>
      </c>
      <c r="D2339" t="n">
        <v>3.4942</v>
      </c>
      <c r="E2339" t="n">
        <v>28.62</v>
      </c>
      <c r="F2339" t="n">
        <v>24.38</v>
      </c>
      <c r="G2339" t="n">
        <v>60.94</v>
      </c>
      <c r="H2339" t="n">
        <v>0.79</v>
      </c>
      <c r="I2339" t="n">
        <v>24</v>
      </c>
      <c r="J2339" t="n">
        <v>311.87</v>
      </c>
      <c r="K2339" t="n">
        <v>61.2</v>
      </c>
      <c r="L2339" t="n">
        <v>13.75</v>
      </c>
      <c r="M2339" t="n">
        <v>22</v>
      </c>
      <c r="N2339" t="n">
        <v>91.92</v>
      </c>
      <c r="O2339" t="n">
        <v>38698.21</v>
      </c>
      <c r="P2339" t="n">
        <v>437.07</v>
      </c>
      <c r="Q2339" t="n">
        <v>452.62</v>
      </c>
      <c r="R2339" t="n">
        <v>83.45</v>
      </c>
      <c r="S2339" t="n">
        <v>57.64</v>
      </c>
      <c r="T2339" t="n">
        <v>10743.86</v>
      </c>
      <c r="U2339" t="n">
        <v>0.6899999999999999</v>
      </c>
      <c r="V2339" t="n">
        <v>0.87</v>
      </c>
      <c r="W2339" t="n">
        <v>6.83</v>
      </c>
      <c r="X2339" t="n">
        <v>0.65</v>
      </c>
      <c r="Y2339" t="n">
        <v>1</v>
      </c>
      <c r="Z2339" t="n">
        <v>10</v>
      </c>
    </row>
    <row r="2340">
      <c r="A2340" t="n">
        <v>52</v>
      </c>
      <c r="B2340" t="n">
        <v>145</v>
      </c>
      <c r="C2340" t="inlineStr">
        <is>
          <t xml:space="preserve">CONCLUIDO	</t>
        </is>
      </c>
      <c r="D2340" t="n">
        <v>3.4926</v>
      </c>
      <c r="E2340" t="n">
        <v>28.63</v>
      </c>
      <c r="F2340" t="n">
        <v>24.39</v>
      </c>
      <c r="G2340" t="n">
        <v>60.97</v>
      </c>
      <c r="H2340" t="n">
        <v>0.8</v>
      </c>
      <c r="I2340" t="n">
        <v>24</v>
      </c>
      <c r="J2340" t="n">
        <v>312.42</v>
      </c>
      <c r="K2340" t="n">
        <v>61.2</v>
      </c>
      <c r="L2340" t="n">
        <v>14</v>
      </c>
      <c r="M2340" t="n">
        <v>22</v>
      </c>
      <c r="N2340" t="n">
        <v>92.22</v>
      </c>
      <c r="O2340" t="n">
        <v>38765.89</v>
      </c>
      <c r="P2340" t="n">
        <v>437.25</v>
      </c>
      <c r="Q2340" t="n">
        <v>452.59</v>
      </c>
      <c r="R2340" t="n">
        <v>84</v>
      </c>
      <c r="S2340" t="n">
        <v>57.64</v>
      </c>
      <c r="T2340" t="n">
        <v>11019.91</v>
      </c>
      <c r="U2340" t="n">
        <v>0.6899999999999999</v>
      </c>
      <c r="V2340" t="n">
        <v>0.87</v>
      </c>
      <c r="W2340" t="n">
        <v>6.83</v>
      </c>
      <c r="X2340" t="n">
        <v>0.66</v>
      </c>
      <c r="Y2340" t="n">
        <v>1</v>
      </c>
      <c r="Z2340" t="n">
        <v>10</v>
      </c>
    </row>
    <row r="2341">
      <c r="A2341" t="n">
        <v>53</v>
      </c>
      <c r="B2341" t="n">
        <v>145</v>
      </c>
      <c r="C2341" t="inlineStr">
        <is>
          <t xml:space="preserve">CONCLUIDO	</t>
        </is>
      </c>
      <c r="D2341" t="n">
        <v>3.5053</v>
      </c>
      <c r="E2341" t="n">
        <v>28.53</v>
      </c>
      <c r="F2341" t="n">
        <v>24.34</v>
      </c>
      <c r="G2341" t="n">
        <v>63.49</v>
      </c>
      <c r="H2341" t="n">
        <v>0.8100000000000001</v>
      </c>
      <c r="I2341" t="n">
        <v>23</v>
      </c>
      <c r="J2341" t="n">
        <v>312.97</v>
      </c>
      <c r="K2341" t="n">
        <v>61.2</v>
      </c>
      <c r="L2341" t="n">
        <v>14.25</v>
      </c>
      <c r="M2341" t="n">
        <v>21</v>
      </c>
      <c r="N2341" t="n">
        <v>92.52</v>
      </c>
      <c r="O2341" t="n">
        <v>38833.69</v>
      </c>
      <c r="P2341" t="n">
        <v>436.22</v>
      </c>
      <c r="Q2341" t="n">
        <v>452.59</v>
      </c>
      <c r="R2341" t="n">
        <v>82.55</v>
      </c>
      <c r="S2341" t="n">
        <v>57.64</v>
      </c>
      <c r="T2341" t="n">
        <v>10297.36</v>
      </c>
      <c r="U2341" t="n">
        <v>0.7</v>
      </c>
      <c r="V2341" t="n">
        <v>0.87</v>
      </c>
      <c r="W2341" t="n">
        <v>6.83</v>
      </c>
      <c r="X2341" t="n">
        <v>0.61</v>
      </c>
      <c r="Y2341" t="n">
        <v>1</v>
      </c>
      <c r="Z2341" t="n">
        <v>10</v>
      </c>
    </row>
    <row r="2342">
      <c r="A2342" t="n">
        <v>54</v>
      </c>
      <c r="B2342" t="n">
        <v>145</v>
      </c>
      <c r="C2342" t="inlineStr">
        <is>
          <t xml:space="preserve">CONCLUIDO	</t>
        </is>
      </c>
      <c r="D2342" t="n">
        <v>3.5038</v>
      </c>
      <c r="E2342" t="n">
        <v>28.54</v>
      </c>
      <c r="F2342" t="n">
        <v>24.35</v>
      </c>
      <c r="G2342" t="n">
        <v>63.53</v>
      </c>
      <c r="H2342" t="n">
        <v>0.82</v>
      </c>
      <c r="I2342" t="n">
        <v>23</v>
      </c>
      <c r="J2342" t="n">
        <v>313.52</v>
      </c>
      <c r="K2342" t="n">
        <v>61.2</v>
      </c>
      <c r="L2342" t="n">
        <v>14.5</v>
      </c>
      <c r="M2342" t="n">
        <v>21</v>
      </c>
      <c r="N2342" t="n">
        <v>92.81999999999999</v>
      </c>
      <c r="O2342" t="n">
        <v>38901.63</v>
      </c>
      <c r="P2342" t="n">
        <v>436.63</v>
      </c>
      <c r="Q2342" t="n">
        <v>452.59</v>
      </c>
      <c r="R2342" t="n">
        <v>82.72</v>
      </c>
      <c r="S2342" t="n">
        <v>57.64</v>
      </c>
      <c r="T2342" t="n">
        <v>10383.58</v>
      </c>
      <c r="U2342" t="n">
        <v>0.7</v>
      </c>
      <c r="V2342" t="n">
        <v>0.87</v>
      </c>
      <c r="W2342" t="n">
        <v>6.83</v>
      </c>
      <c r="X2342" t="n">
        <v>0.63</v>
      </c>
      <c r="Y2342" t="n">
        <v>1</v>
      </c>
      <c r="Z2342" t="n">
        <v>10</v>
      </c>
    </row>
    <row r="2343">
      <c r="A2343" t="n">
        <v>55</v>
      </c>
      <c r="B2343" t="n">
        <v>145</v>
      </c>
      <c r="C2343" t="inlineStr">
        <is>
          <t xml:space="preserve">CONCLUIDO	</t>
        </is>
      </c>
      <c r="D2343" t="n">
        <v>3.5047</v>
      </c>
      <c r="E2343" t="n">
        <v>28.53</v>
      </c>
      <c r="F2343" t="n">
        <v>24.34</v>
      </c>
      <c r="G2343" t="n">
        <v>63.51</v>
      </c>
      <c r="H2343" t="n">
        <v>0.84</v>
      </c>
      <c r="I2343" t="n">
        <v>23</v>
      </c>
      <c r="J2343" t="n">
        <v>314.07</v>
      </c>
      <c r="K2343" t="n">
        <v>61.2</v>
      </c>
      <c r="L2343" t="n">
        <v>14.75</v>
      </c>
      <c r="M2343" t="n">
        <v>21</v>
      </c>
      <c r="N2343" t="n">
        <v>93.12</v>
      </c>
      <c r="O2343" t="n">
        <v>38969.71</v>
      </c>
      <c r="P2343" t="n">
        <v>436.25</v>
      </c>
      <c r="Q2343" t="n">
        <v>452.61</v>
      </c>
      <c r="R2343" t="n">
        <v>82.67</v>
      </c>
      <c r="S2343" t="n">
        <v>57.64</v>
      </c>
      <c r="T2343" t="n">
        <v>10356.72</v>
      </c>
      <c r="U2343" t="n">
        <v>0.7</v>
      </c>
      <c r="V2343" t="n">
        <v>0.87</v>
      </c>
      <c r="W2343" t="n">
        <v>6.83</v>
      </c>
      <c r="X2343" t="n">
        <v>0.62</v>
      </c>
      <c r="Y2343" t="n">
        <v>1</v>
      </c>
      <c r="Z2343" t="n">
        <v>10</v>
      </c>
    </row>
    <row r="2344">
      <c r="A2344" t="n">
        <v>56</v>
      </c>
      <c r="B2344" t="n">
        <v>145</v>
      </c>
      <c r="C2344" t="inlineStr">
        <is>
          <t xml:space="preserve">CONCLUIDO	</t>
        </is>
      </c>
      <c r="D2344" t="n">
        <v>3.5142</v>
      </c>
      <c r="E2344" t="n">
        <v>28.46</v>
      </c>
      <c r="F2344" t="n">
        <v>24.32</v>
      </c>
      <c r="G2344" t="n">
        <v>66.33</v>
      </c>
      <c r="H2344" t="n">
        <v>0.85</v>
      </c>
      <c r="I2344" t="n">
        <v>22</v>
      </c>
      <c r="J2344" t="n">
        <v>314.62</v>
      </c>
      <c r="K2344" t="n">
        <v>61.2</v>
      </c>
      <c r="L2344" t="n">
        <v>15</v>
      </c>
      <c r="M2344" t="n">
        <v>20</v>
      </c>
      <c r="N2344" t="n">
        <v>93.43000000000001</v>
      </c>
      <c r="O2344" t="n">
        <v>39037.92</v>
      </c>
      <c r="P2344" t="n">
        <v>436.12</v>
      </c>
      <c r="Q2344" t="n">
        <v>452.65</v>
      </c>
      <c r="R2344" t="n">
        <v>81.81</v>
      </c>
      <c r="S2344" t="n">
        <v>57.64</v>
      </c>
      <c r="T2344" t="n">
        <v>9934.9</v>
      </c>
      <c r="U2344" t="n">
        <v>0.7</v>
      </c>
      <c r="V2344" t="n">
        <v>0.87</v>
      </c>
      <c r="W2344" t="n">
        <v>6.83</v>
      </c>
      <c r="X2344" t="n">
        <v>0.6</v>
      </c>
      <c r="Y2344" t="n">
        <v>1</v>
      </c>
      <c r="Z2344" t="n">
        <v>10</v>
      </c>
    </row>
    <row r="2345">
      <c r="A2345" t="n">
        <v>57</v>
      </c>
      <c r="B2345" t="n">
        <v>145</v>
      </c>
      <c r="C2345" t="inlineStr">
        <is>
          <t xml:space="preserve">CONCLUIDO	</t>
        </is>
      </c>
      <c r="D2345" t="n">
        <v>3.5143</v>
      </c>
      <c r="E2345" t="n">
        <v>28.46</v>
      </c>
      <c r="F2345" t="n">
        <v>24.32</v>
      </c>
      <c r="G2345" t="n">
        <v>66.33</v>
      </c>
      <c r="H2345" t="n">
        <v>0.86</v>
      </c>
      <c r="I2345" t="n">
        <v>22</v>
      </c>
      <c r="J2345" t="n">
        <v>315.18</v>
      </c>
      <c r="K2345" t="n">
        <v>61.2</v>
      </c>
      <c r="L2345" t="n">
        <v>15.25</v>
      </c>
      <c r="M2345" t="n">
        <v>20</v>
      </c>
      <c r="N2345" t="n">
        <v>93.73</v>
      </c>
      <c r="O2345" t="n">
        <v>39106.27</v>
      </c>
      <c r="P2345" t="n">
        <v>436.14</v>
      </c>
      <c r="Q2345" t="n">
        <v>452.62</v>
      </c>
      <c r="R2345" t="n">
        <v>81.87</v>
      </c>
      <c r="S2345" t="n">
        <v>57.64</v>
      </c>
      <c r="T2345" t="n">
        <v>9963.540000000001</v>
      </c>
      <c r="U2345" t="n">
        <v>0.7</v>
      </c>
      <c r="V2345" t="n">
        <v>0.87</v>
      </c>
      <c r="W2345" t="n">
        <v>6.82</v>
      </c>
      <c r="X2345" t="n">
        <v>0.59</v>
      </c>
      <c r="Y2345" t="n">
        <v>1</v>
      </c>
      <c r="Z2345" t="n">
        <v>10</v>
      </c>
    </row>
    <row r="2346">
      <c r="A2346" t="n">
        <v>58</v>
      </c>
      <c r="B2346" t="n">
        <v>145</v>
      </c>
      <c r="C2346" t="inlineStr">
        <is>
          <t xml:space="preserve">CONCLUIDO	</t>
        </is>
      </c>
      <c r="D2346" t="n">
        <v>3.5137</v>
      </c>
      <c r="E2346" t="n">
        <v>28.46</v>
      </c>
      <c r="F2346" t="n">
        <v>24.33</v>
      </c>
      <c r="G2346" t="n">
        <v>66.34</v>
      </c>
      <c r="H2346" t="n">
        <v>0.87</v>
      </c>
      <c r="I2346" t="n">
        <v>22</v>
      </c>
      <c r="J2346" t="n">
        <v>315.73</v>
      </c>
      <c r="K2346" t="n">
        <v>61.2</v>
      </c>
      <c r="L2346" t="n">
        <v>15.5</v>
      </c>
      <c r="M2346" t="n">
        <v>20</v>
      </c>
      <c r="N2346" t="n">
        <v>94.03</v>
      </c>
      <c r="O2346" t="n">
        <v>39174.75</v>
      </c>
      <c r="P2346" t="n">
        <v>436.13</v>
      </c>
      <c r="Q2346" t="n">
        <v>452.64</v>
      </c>
      <c r="R2346" t="n">
        <v>81.94</v>
      </c>
      <c r="S2346" t="n">
        <v>57.64</v>
      </c>
      <c r="T2346" t="n">
        <v>9999.77</v>
      </c>
      <c r="U2346" t="n">
        <v>0.7</v>
      </c>
      <c r="V2346" t="n">
        <v>0.87</v>
      </c>
      <c r="W2346" t="n">
        <v>6.83</v>
      </c>
      <c r="X2346" t="n">
        <v>0.6</v>
      </c>
      <c r="Y2346" t="n">
        <v>1</v>
      </c>
      <c r="Z2346" t="n">
        <v>10</v>
      </c>
    </row>
    <row r="2347">
      <c r="A2347" t="n">
        <v>59</v>
      </c>
      <c r="B2347" t="n">
        <v>145</v>
      </c>
      <c r="C2347" t="inlineStr">
        <is>
          <t xml:space="preserve">CONCLUIDO	</t>
        </is>
      </c>
      <c r="D2347" t="n">
        <v>3.5247</v>
      </c>
      <c r="E2347" t="n">
        <v>28.37</v>
      </c>
      <c r="F2347" t="n">
        <v>24.29</v>
      </c>
      <c r="G2347" t="n">
        <v>69.40000000000001</v>
      </c>
      <c r="H2347" t="n">
        <v>0.89</v>
      </c>
      <c r="I2347" t="n">
        <v>21</v>
      </c>
      <c r="J2347" t="n">
        <v>316.29</v>
      </c>
      <c r="K2347" t="n">
        <v>61.2</v>
      </c>
      <c r="L2347" t="n">
        <v>15.75</v>
      </c>
      <c r="M2347" t="n">
        <v>19</v>
      </c>
      <c r="N2347" t="n">
        <v>94.34</v>
      </c>
      <c r="O2347" t="n">
        <v>39243.37</v>
      </c>
      <c r="P2347" t="n">
        <v>435.75</v>
      </c>
      <c r="Q2347" t="n">
        <v>452.59</v>
      </c>
      <c r="R2347" t="n">
        <v>80.47</v>
      </c>
      <c r="S2347" t="n">
        <v>57.64</v>
      </c>
      <c r="T2347" t="n">
        <v>9266.67</v>
      </c>
      <c r="U2347" t="n">
        <v>0.72</v>
      </c>
      <c r="V2347" t="n">
        <v>0.87</v>
      </c>
      <c r="W2347" t="n">
        <v>6.84</v>
      </c>
      <c r="X2347" t="n">
        <v>0.57</v>
      </c>
      <c r="Y2347" t="n">
        <v>1</v>
      </c>
      <c r="Z2347" t="n">
        <v>10</v>
      </c>
    </row>
    <row r="2348">
      <c r="A2348" t="n">
        <v>60</v>
      </c>
      <c r="B2348" t="n">
        <v>145</v>
      </c>
      <c r="C2348" t="inlineStr">
        <is>
          <t xml:space="preserve">CONCLUIDO	</t>
        </is>
      </c>
      <c r="D2348" t="n">
        <v>3.5238</v>
      </c>
      <c r="E2348" t="n">
        <v>28.38</v>
      </c>
      <c r="F2348" t="n">
        <v>24.3</v>
      </c>
      <c r="G2348" t="n">
        <v>69.42</v>
      </c>
      <c r="H2348" t="n">
        <v>0.9</v>
      </c>
      <c r="I2348" t="n">
        <v>21</v>
      </c>
      <c r="J2348" t="n">
        <v>316.85</v>
      </c>
      <c r="K2348" t="n">
        <v>61.2</v>
      </c>
      <c r="L2348" t="n">
        <v>16</v>
      </c>
      <c r="M2348" t="n">
        <v>19</v>
      </c>
      <c r="N2348" t="n">
        <v>94.65000000000001</v>
      </c>
      <c r="O2348" t="n">
        <v>39312.13</v>
      </c>
      <c r="P2348" t="n">
        <v>436.02</v>
      </c>
      <c r="Q2348" t="n">
        <v>452.6</v>
      </c>
      <c r="R2348" t="n">
        <v>80.84</v>
      </c>
      <c r="S2348" t="n">
        <v>57.64</v>
      </c>
      <c r="T2348" t="n">
        <v>9455.459999999999</v>
      </c>
      <c r="U2348" t="n">
        <v>0.71</v>
      </c>
      <c r="V2348" t="n">
        <v>0.87</v>
      </c>
      <c r="W2348" t="n">
        <v>6.83</v>
      </c>
      <c r="X2348" t="n">
        <v>0.57</v>
      </c>
      <c r="Y2348" t="n">
        <v>1</v>
      </c>
      <c r="Z2348" t="n">
        <v>10</v>
      </c>
    </row>
    <row r="2349">
      <c r="A2349" t="n">
        <v>61</v>
      </c>
      <c r="B2349" t="n">
        <v>145</v>
      </c>
      <c r="C2349" t="inlineStr">
        <is>
          <t xml:space="preserve">CONCLUIDO	</t>
        </is>
      </c>
      <c r="D2349" t="n">
        <v>3.5231</v>
      </c>
      <c r="E2349" t="n">
        <v>28.38</v>
      </c>
      <c r="F2349" t="n">
        <v>24.3</v>
      </c>
      <c r="G2349" t="n">
        <v>69.44</v>
      </c>
      <c r="H2349" t="n">
        <v>0.91</v>
      </c>
      <c r="I2349" t="n">
        <v>21</v>
      </c>
      <c r="J2349" t="n">
        <v>317.41</v>
      </c>
      <c r="K2349" t="n">
        <v>61.2</v>
      </c>
      <c r="L2349" t="n">
        <v>16.25</v>
      </c>
      <c r="M2349" t="n">
        <v>19</v>
      </c>
      <c r="N2349" t="n">
        <v>94.95999999999999</v>
      </c>
      <c r="O2349" t="n">
        <v>39381.03</v>
      </c>
      <c r="P2349" t="n">
        <v>436.04</v>
      </c>
      <c r="Q2349" t="n">
        <v>452.57</v>
      </c>
      <c r="R2349" t="n">
        <v>81.11</v>
      </c>
      <c r="S2349" t="n">
        <v>57.64</v>
      </c>
      <c r="T2349" t="n">
        <v>9587.24</v>
      </c>
      <c r="U2349" t="n">
        <v>0.71</v>
      </c>
      <c r="V2349" t="n">
        <v>0.87</v>
      </c>
      <c r="W2349" t="n">
        <v>6.83</v>
      </c>
      <c r="X2349" t="n">
        <v>0.58</v>
      </c>
      <c r="Y2349" t="n">
        <v>1</v>
      </c>
      <c r="Z2349" t="n">
        <v>10</v>
      </c>
    </row>
    <row r="2350">
      <c r="A2350" t="n">
        <v>62</v>
      </c>
      <c r="B2350" t="n">
        <v>145</v>
      </c>
      <c r="C2350" t="inlineStr">
        <is>
          <t xml:space="preserve">CONCLUIDO	</t>
        </is>
      </c>
      <c r="D2350" t="n">
        <v>3.5355</v>
      </c>
      <c r="E2350" t="n">
        <v>28.28</v>
      </c>
      <c r="F2350" t="n">
        <v>24.26</v>
      </c>
      <c r="G2350" t="n">
        <v>72.77</v>
      </c>
      <c r="H2350" t="n">
        <v>0.92</v>
      </c>
      <c r="I2350" t="n">
        <v>20</v>
      </c>
      <c r="J2350" t="n">
        <v>317.97</v>
      </c>
      <c r="K2350" t="n">
        <v>61.2</v>
      </c>
      <c r="L2350" t="n">
        <v>16.5</v>
      </c>
      <c r="M2350" t="n">
        <v>18</v>
      </c>
      <c r="N2350" t="n">
        <v>95.27</v>
      </c>
      <c r="O2350" t="n">
        <v>39450.07</v>
      </c>
      <c r="P2350" t="n">
        <v>434.98</v>
      </c>
      <c r="Q2350" t="n">
        <v>452.57</v>
      </c>
      <c r="R2350" t="n">
        <v>79.79000000000001</v>
      </c>
      <c r="S2350" t="n">
        <v>57.64</v>
      </c>
      <c r="T2350" t="n">
        <v>8935.27</v>
      </c>
      <c r="U2350" t="n">
        <v>0.72</v>
      </c>
      <c r="V2350" t="n">
        <v>0.87</v>
      </c>
      <c r="W2350" t="n">
        <v>6.82</v>
      </c>
      <c r="X2350" t="n">
        <v>0.53</v>
      </c>
      <c r="Y2350" t="n">
        <v>1</v>
      </c>
      <c r="Z2350" t="n">
        <v>10</v>
      </c>
    </row>
    <row r="2351">
      <c r="A2351" t="n">
        <v>63</v>
      </c>
      <c r="B2351" t="n">
        <v>145</v>
      </c>
      <c r="C2351" t="inlineStr">
        <is>
          <t xml:space="preserve">CONCLUIDO	</t>
        </is>
      </c>
      <c r="D2351" t="n">
        <v>3.5329</v>
      </c>
      <c r="E2351" t="n">
        <v>28.3</v>
      </c>
      <c r="F2351" t="n">
        <v>24.28</v>
      </c>
      <c r="G2351" t="n">
        <v>72.83</v>
      </c>
      <c r="H2351" t="n">
        <v>0.9399999999999999</v>
      </c>
      <c r="I2351" t="n">
        <v>20</v>
      </c>
      <c r="J2351" t="n">
        <v>318.53</v>
      </c>
      <c r="K2351" t="n">
        <v>61.2</v>
      </c>
      <c r="L2351" t="n">
        <v>16.75</v>
      </c>
      <c r="M2351" t="n">
        <v>18</v>
      </c>
      <c r="N2351" t="n">
        <v>95.58</v>
      </c>
      <c r="O2351" t="n">
        <v>39519.26</v>
      </c>
      <c r="P2351" t="n">
        <v>435.85</v>
      </c>
      <c r="Q2351" t="n">
        <v>452.57</v>
      </c>
      <c r="R2351" t="n">
        <v>80.25</v>
      </c>
      <c r="S2351" t="n">
        <v>57.64</v>
      </c>
      <c r="T2351" t="n">
        <v>9162.43</v>
      </c>
      <c r="U2351" t="n">
        <v>0.72</v>
      </c>
      <c r="V2351" t="n">
        <v>0.87</v>
      </c>
      <c r="W2351" t="n">
        <v>6.83</v>
      </c>
      <c r="X2351" t="n">
        <v>0.55</v>
      </c>
      <c r="Y2351" t="n">
        <v>1</v>
      </c>
      <c r="Z2351" t="n">
        <v>10</v>
      </c>
    </row>
    <row r="2352">
      <c r="A2352" t="n">
        <v>64</v>
      </c>
      <c r="B2352" t="n">
        <v>145</v>
      </c>
      <c r="C2352" t="inlineStr">
        <is>
          <t xml:space="preserve">CONCLUIDO	</t>
        </is>
      </c>
      <c r="D2352" t="n">
        <v>3.5338</v>
      </c>
      <c r="E2352" t="n">
        <v>28.3</v>
      </c>
      <c r="F2352" t="n">
        <v>24.27</v>
      </c>
      <c r="G2352" t="n">
        <v>72.81</v>
      </c>
      <c r="H2352" t="n">
        <v>0.95</v>
      </c>
      <c r="I2352" t="n">
        <v>20</v>
      </c>
      <c r="J2352" t="n">
        <v>319.09</v>
      </c>
      <c r="K2352" t="n">
        <v>61.2</v>
      </c>
      <c r="L2352" t="n">
        <v>17</v>
      </c>
      <c r="M2352" t="n">
        <v>18</v>
      </c>
      <c r="N2352" t="n">
        <v>95.89</v>
      </c>
      <c r="O2352" t="n">
        <v>39588.58</v>
      </c>
      <c r="P2352" t="n">
        <v>435.65</v>
      </c>
      <c r="Q2352" t="n">
        <v>452.62</v>
      </c>
      <c r="R2352" t="n">
        <v>80.19</v>
      </c>
      <c r="S2352" t="n">
        <v>57.64</v>
      </c>
      <c r="T2352" t="n">
        <v>9133.49</v>
      </c>
      <c r="U2352" t="n">
        <v>0.72</v>
      </c>
      <c r="V2352" t="n">
        <v>0.87</v>
      </c>
      <c r="W2352" t="n">
        <v>6.83</v>
      </c>
      <c r="X2352" t="n">
        <v>0.55</v>
      </c>
      <c r="Y2352" t="n">
        <v>1</v>
      </c>
      <c r="Z2352" t="n">
        <v>10</v>
      </c>
    </row>
    <row r="2353">
      <c r="A2353" t="n">
        <v>65</v>
      </c>
      <c r="B2353" t="n">
        <v>145</v>
      </c>
      <c r="C2353" t="inlineStr">
        <is>
          <t xml:space="preserve">CONCLUIDO	</t>
        </is>
      </c>
      <c r="D2353" t="n">
        <v>3.5337</v>
      </c>
      <c r="E2353" t="n">
        <v>28.3</v>
      </c>
      <c r="F2353" t="n">
        <v>24.27</v>
      </c>
      <c r="G2353" t="n">
        <v>72.81</v>
      </c>
      <c r="H2353" t="n">
        <v>0.96</v>
      </c>
      <c r="I2353" t="n">
        <v>20</v>
      </c>
      <c r="J2353" t="n">
        <v>319.65</v>
      </c>
      <c r="K2353" t="n">
        <v>61.2</v>
      </c>
      <c r="L2353" t="n">
        <v>17.25</v>
      </c>
      <c r="M2353" t="n">
        <v>18</v>
      </c>
      <c r="N2353" t="n">
        <v>96.2</v>
      </c>
      <c r="O2353" t="n">
        <v>39658.05</v>
      </c>
      <c r="P2353" t="n">
        <v>434.89</v>
      </c>
      <c r="Q2353" t="n">
        <v>452.58</v>
      </c>
      <c r="R2353" t="n">
        <v>80.09999999999999</v>
      </c>
      <c r="S2353" t="n">
        <v>57.64</v>
      </c>
      <c r="T2353" t="n">
        <v>9090.01</v>
      </c>
      <c r="U2353" t="n">
        <v>0.72</v>
      </c>
      <c r="V2353" t="n">
        <v>0.87</v>
      </c>
      <c r="W2353" t="n">
        <v>6.83</v>
      </c>
      <c r="X2353" t="n">
        <v>0.55</v>
      </c>
      <c r="Y2353" t="n">
        <v>1</v>
      </c>
      <c r="Z2353" t="n">
        <v>10</v>
      </c>
    </row>
    <row r="2354">
      <c r="A2354" t="n">
        <v>66</v>
      </c>
      <c r="B2354" t="n">
        <v>145</v>
      </c>
      <c r="C2354" t="inlineStr">
        <is>
          <t xml:space="preserve">CONCLUIDO	</t>
        </is>
      </c>
      <c r="D2354" t="n">
        <v>3.5436</v>
      </c>
      <c r="E2354" t="n">
        <v>28.22</v>
      </c>
      <c r="F2354" t="n">
        <v>24.25</v>
      </c>
      <c r="G2354" t="n">
        <v>76.56999999999999</v>
      </c>
      <c r="H2354" t="n">
        <v>0.97</v>
      </c>
      <c r="I2354" t="n">
        <v>19</v>
      </c>
      <c r="J2354" t="n">
        <v>320.22</v>
      </c>
      <c r="K2354" t="n">
        <v>61.2</v>
      </c>
      <c r="L2354" t="n">
        <v>17.5</v>
      </c>
      <c r="M2354" t="n">
        <v>17</v>
      </c>
      <c r="N2354" t="n">
        <v>96.52</v>
      </c>
      <c r="O2354" t="n">
        <v>39727.66</v>
      </c>
      <c r="P2354" t="n">
        <v>435</v>
      </c>
      <c r="Q2354" t="n">
        <v>452.57</v>
      </c>
      <c r="R2354" t="n">
        <v>79.5</v>
      </c>
      <c r="S2354" t="n">
        <v>57.64</v>
      </c>
      <c r="T2354" t="n">
        <v>8792.59</v>
      </c>
      <c r="U2354" t="n">
        <v>0.73</v>
      </c>
      <c r="V2354" t="n">
        <v>0.87</v>
      </c>
      <c r="W2354" t="n">
        <v>6.82</v>
      </c>
      <c r="X2354" t="n">
        <v>0.52</v>
      </c>
      <c r="Y2354" t="n">
        <v>1</v>
      </c>
      <c r="Z2354" t="n">
        <v>10</v>
      </c>
    </row>
    <row r="2355">
      <c r="A2355" t="n">
        <v>67</v>
      </c>
      <c r="B2355" t="n">
        <v>145</v>
      </c>
      <c r="C2355" t="inlineStr">
        <is>
          <t xml:space="preserve">CONCLUIDO	</t>
        </is>
      </c>
      <c r="D2355" t="n">
        <v>3.5449</v>
      </c>
      <c r="E2355" t="n">
        <v>28.21</v>
      </c>
      <c r="F2355" t="n">
        <v>24.24</v>
      </c>
      <c r="G2355" t="n">
        <v>76.54000000000001</v>
      </c>
      <c r="H2355" t="n">
        <v>0.99</v>
      </c>
      <c r="I2355" t="n">
        <v>19</v>
      </c>
      <c r="J2355" t="n">
        <v>320.78</v>
      </c>
      <c r="K2355" t="n">
        <v>61.2</v>
      </c>
      <c r="L2355" t="n">
        <v>17.75</v>
      </c>
      <c r="M2355" t="n">
        <v>17</v>
      </c>
      <c r="N2355" t="n">
        <v>96.83</v>
      </c>
      <c r="O2355" t="n">
        <v>39797.41</v>
      </c>
      <c r="P2355" t="n">
        <v>434.96</v>
      </c>
      <c r="Q2355" t="n">
        <v>452.59</v>
      </c>
      <c r="R2355" t="n">
        <v>78.98999999999999</v>
      </c>
      <c r="S2355" t="n">
        <v>57.64</v>
      </c>
      <c r="T2355" t="n">
        <v>8538.879999999999</v>
      </c>
      <c r="U2355" t="n">
        <v>0.73</v>
      </c>
      <c r="V2355" t="n">
        <v>0.87</v>
      </c>
      <c r="W2355" t="n">
        <v>6.83</v>
      </c>
      <c r="X2355" t="n">
        <v>0.51</v>
      </c>
      <c r="Y2355" t="n">
        <v>1</v>
      </c>
      <c r="Z2355" t="n">
        <v>10</v>
      </c>
    </row>
    <row r="2356">
      <c r="A2356" t="n">
        <v>68</v>
      </c>
      <c r="B2356" t="n">
        <v>145</v>
      </c>
      <c r="C2356" t="inlineStr">
        <is>
          <t xml:space="preserve">CONCLUIDO	</t>
        </is>
      </c>
      <c r="D2356" t="n">
        <v>3.5446</v>
      </c>
      <c r="E2356" t="n">
        <v>28.21</v>
      </c>
      <c r="F2356" t="n">
        <v>24.24</v>
      </c>
      <c r="G2356" t="n">
        <v>76.54000000000001</v>
      </c>
      <c r="H2356" t="n">
        <v>1</v>
      </c>
      <c r="I2356" t="n">
        <v>19</v>
      </c>
      <c r="J2356" t="n">
        <v>321.35</v>
      </c>
      <c r="K2356" t="n">
        <v>61.2</v>
      </c>
      <c r="L2356" t="n">
        <v>18</v>
      </c>
      <c r="M2356" t="n">
        <v>17</v>
      </c>
      <c r="N2356" t="n">
        <v>97.15000000000001</v>
      </c>
      <c r="O2356" t="n">
        <v>39867.32</v>
      </c>
      <c r="P2356" t="n">
        <v>435.13</v>
      </c>
      <c r="Q2356" t="n">
        <v>452.58</v>
      </c>
      <c r="R2356" t="n">
        <v>79.27</v>
      </c>
      <c r="S2356" t="n">
        <v>57.64</v>
      </c>
      <c r="T2356" t="n">
        <v>8677.01</v>
      </c>
      <c r="U2356" t="n">
        <v>0.73</v>
      </c>
      <c r="V2356" t="n">
        <v>0.87</v>
      </c>
      <c r="W2356" t="n">
        <v>6.82</v>
      </c>
      <c r="X2356" t="n">
        <v>0.51</v>
      </c>
      <c r="Y2356" t="n">
        <v>1</v>
      </c>
      <c r="Z2356" t="n">
        <v>10</v>
      </c>
    </row>
    <row r="2357">
      <c r="A2357" t="n">
        <v>69</v>
      </c>
      <c r="B2357" t="n">
        <v>145</v>
      </c>
      <c r="C2357" t="inlineStr">
        <is>
          <t xml:space="preserve">CONCLUIDO	</t>
        </is>
      </c>
      <c r="D2357" t="n">
        <v>3.5447</v>
      </c>
      <c r="E2357" t="n">
        <v>28.21</v>
      </c>
      <c r="F2357" t="n">
        <v>24.24</v>
      </c>
      <c r="G2357" t="n">
        <v>76.54000000000001</v>
      </c>
      <c r="H2357" t="n">
        <v>1.01</v>
      </c>
      <c r="I2357" t="n">
        <v>19</v>
      </c>
      <c r="J2357" t="n">
        <v>321.92</v>
      </c>
      <c r="K2357" t="n">
        <v>61.2</v>
      </c>
      <c r="L2357" t="n">
        <v>18.25</v>
      </c>
      <c r="M2357" t="n">
        <v>17</v>
      </c>
      <c r="N2357" t="n">
        <v>97.47</v>
      </c>
      <c r="O2357" t="n">
        <v>39937.36</v>
      </c>
      <c r="P2357" t="n">
        <v>434.94</v>
      </c>
      <c r="Q2357" t="n">
        <v>452.65</v>
      </c>
      <c r="R2357" t="n">
        <v>79.06999999999999</v>
      </c>
      <c r="S2357" t="n">
        <v>57.64</v>
      </c>
      <c r="T2357" t="n">
        <v>8577.290000000001</v>
      </c>
      <c r="U2357" t="n">
        <v>0.73</v>
      </c>
      <c r="V2357" t="n">
        <v>0.87</v>
      </c>
      <c r="W2357" t="n">
        <v>6.82</v>
      </c>
      <c r="X2357" t="n">
        <v>0.51</v>
      </c>
      <c r="Y2357" t="n">
        <v>1</v>
      </c>
      <c r="Z2357" t="n">
        <v>10</v>
      </c>
    </row>
    <row r="2358">
      <c r="A2358" t="n">
        <v>70</v>
      </c>
      <c r="B2358" t="n">
        <v>145</v>
      </c>
      <c r="C2358" t="inlineStr">
        <is>
          <t xml:space="preserve">CONCLUIDO	</t>
        </is>
      </c>
      <c r="D2358" t="n">
        <v>3.556</v>
      </c>
      <c r="E2358" t="n">
        <v>28.12</v>
      </c>
      <c r="F2358" t="n">
        <v>24.2</v>
      </c>
      <c r="G2358" t="n">
        <v>80.67</v>
      </c>
      <c r="H2358" t="n">
        <v>1.02</v>
      </c>
      <c r="I2358" t="n">
        <v>18</v>
      </c>
      <c r="J2358" t="n">
        <v>322.49</v>
      </c>
      <c r="K2358" t="n">
        <v>61.2</v>
      </c>
      <c r="L2358" t="n">
        <v>18.5</v>
      </c>
      <c r="M2358" t="n">
        <v>16</v>
      </c>
      <c r="N2358" t="n">
        <v>97.79000000000001</v>
      </c>
      <c r="O2358" t="n">
        <v>40007.56</v>
      </c>
      <c r="P2358" t="n">
        <v>434.66</v>
      </c>
      <c r="Q2358" t="n">
        <v>452.57</v>
      </c>
      <c r="R2358" t="n">
        <v>77.93000000000001</v>
      </c>
      <c r="S2358" t="n">
        <v>57.64</v>
      </c>
      <c r="T2358" t="n">
        <v>8013.95</v>
      </c>
      <c r="U2358" t="n">
        <v>0.74</v>
      </c>
      <c r="V2358" t="n">
        <v>0.88</v>
      </c>
      <c r="W2358" t="n">
        <v>6.82</v>
      </c>
      <c r="X2358" t="n">
        <v>0.48</v>
      </c>
      <c r="Y2358" t="n">
        <v>1</v>
      </c>
      <c r="Z2358" t="n">
        <v>10</v>
      </c>
    </row>
    <row r="2359">
      <c r="A2359" t="n">
        <v>71</v>
      </c>
      <c r="B2359" t="n">
        <v>145</v>
      </c>
      <c r="C2359" t="inlineStr">
        <is>
          <t xml:space="preserve">CONCLUIDO	</t>
        </is>
      </c>
      <c r="D2359" t="n">
        <v>3.5541</v>
      </c>
      <c r="E2359" t="n">
        <v>28.14</v>
      </c>
      <c r="F2359" t="n">
        <v>24.22</v>
      </c>
      <c r="G2359" t="n">
        <v>80.72</v>
      </c>
      <c r="H2359" t="n">
        <v>1.03</v>
      </c>
      <c r="I2359" t="n">
        <v>18</v>
      </c>
      <c r="J2359" t="n">
        <v>323.06</v>
      </c>
      <c r="K2359" t="n">
        <v>61.2</v>
      </c>
      <c r="L2359" t="n">
        <v>18.75</v>
      </c>
      <c r="M2359" t="n">
        <v>16</v>
      </c>
      <c r="N2359" t="n">
        <v>98.11</v>
      </c>
      <c r="O2359" t="n">
        <v>40077.9</v>
      </c>
      <c r="P2359" t="n">
        <v>435.21</v>
      </c>
      <c r="Q2359" t="n">
        <v>452.58</v>
      </c>
      <c r="R2359" t="n">
        <v>78.56999999999999</v>
      </c>
      <c r="S2359" t="n">
        <v>57.64</v>
      </c>
      <c r="T2359" t="n">
        <v>8332.139999999999</v>
      </c>
      <c r="U2359" t="n">
        <v>0.73</v>
      </c>
      <c r="V2359" t="n">
        <v>0.88</v>
      </c>
      <c r="W2359" t="n">
        <v>6.82</v>
      </c>
      <c r="X2359" t="n">
        <v>0.49</v>
      </c>
      <c r="Y2359" t="n">
        <v>1</v>
      </c>
      <c r="Z2359" t="n">
        <v>10</v>
      </c>
    </row>
    <row r="2360">
      <c r="A2360" t="n">
        <v>72</v>
      </c>
      <c r="B2360" t="n">
        <v>145</v>
      </c>
      <c r="C2360" t="inlineStr">
        <is>
          <t xml:space="preserve">CONCLUIDO	</t>
        </is>
      </c>
      <c r="D2360" t="n">
        <v>3.5556</v>
      </c>
      <c r="E2360" t="n">
        <v>28.12</v>
      </c>
      <c r="F2360" t="n">
        <v>24.21</v>
      </c>
      <c r="G2360" t="n">
        <v>80.69</v>
      </c>
      <c r="H2360" t="n">
        <v>1.05</v>
      </c>
      <c r="I2360" t="n">
        <v>18</v>
      </c>
      <c r="J2360" t="n">
        <v>323.63</v>
      </c>
      <c r="K2360" t="n">
        <v>61.2</v>
      </c>
      <c r="L2360" t="n">
        <v>19</v>
      </c>
      <c r="M2360" t="n">
        <v>16</v>
      </c>
      <c r="N2360" t="n">
        <v>98.43000000000001</v>
      </c>
      <c r="O2360" t="n">
        <v>40148.52</v>
      </c>
      <c r="P2360" t="n">
        <v>434.97</v>
      </c>
      <c r="Q2360" t="n">
        <v>452.59</v>
      </c>
      <c r="R2360" t="n">
        <v>78.08</v>
      </c>
      <c r="S2360" t="n">
        <v>57.64</v>
      </c>
      <c r="T2360" t="n">
        <v>8087.32</v>
      </c>
      <c r="U2360" t="n">
        <v>0.74</v>
      </c>
      <c r="V2360" t="n">
        <v>0.88</v>
      </c>
      <c r="W2360" t="n">
        <v>6.82</v>
      </c>
      <c r="X2360" t="n">
        <v>0.48</v>
      </c>
      <c r="Y2360" t="n">
        <v>1</v>
      </c>
      <c r="Z2360" t="n">
        <v>10</v>
      </c>
    </row>
    <row r="2361">
      <c r="A2361" t="n">
        <v>73</v>
      </c>
      <c r="B2361" t="n">
        <v>145</v>
      </c>
      <c r="C2361" t="inlineStr">
        <is>
          <t xml:space="preserve">CONCLUIDO	</t>
        </is>
      </c>
      <c r="D2361" t="n">
        <v>3.5556</v>
      </c>
      <c r="E2361" t="n">
        <v>28.12</v>
      </c>
      <c r="F2361" t="n">
        <v>24.21</v>
      </c>
      <c r="G2361" t="n">
        <v>80.69</v>
      </c>
      <c r="H2361" t="n">
        <v>1.06</v>
      </c>
      <c r="I2361" t="n">
        <v>18</v>
      </c>
      <c r="J2361" t="n">
        <v>324.2</v>
      </c>
      <c r="K2361" t="n">
        <v>61.2</v>
      </c>
      <c r="L2361" t="n">
        <v>19.25</v>
      </c>
      <c r="M2361" t="n">
        <v>16</v>
      </c>
      <c r="N2361" t="n">
        <v>98.75</v>
      </c>
      <c r="O2361" t="n">
        <v>40219.17</v>
      </c>
      <c r="P2361" t="n">
        <v>434.55</v>
      </c>
      <c r="Q2361" t="n">
        <v>452.59</v>
      </c>
      <c r="R2361" t="n">
        <v>77.97</v>
      </c>
      <c r="S2361" t="n">
        <v>57.64</v>
      </c>
      <c r="T2361" t="n">
        <v>8034.08</v>
      </c>
      <c r="U2361" t="n">
        <v>0.74</v>
      </c>
      <c r="V2361" t="n">
        <v>0.88</v>
      </c>
      <c r="W2361" t="n">
        <v>6.82</v>
      </c>
      <c r="X2361" t="n">
        <v>0.48</v>
      </c>
      <c r="Y2361" t="n">
        <v>1</v>
      </c>
      <c r="Z2361" t="n">
        <v>10</v>
      </c>
    </row>
    <row r="2362">
      <c r="A2362" t="n">
        <v>74</v>
      </c>
      <c r="B2362" t="n">
        <v>145</v>
      </c>
      <c r="C2362" t="inlineStr">
        <is>
          <t xml:space="preserve">CONCLUIDO	</t>
        </is>
      </c>
      <c r="D2362" t="n">
        <v>3.567</v>
      </c>
      <c r="E2362" t="n">
        <v>28.03</v>
      </c>
      <c r="F2362" t="n">
        <v>24.17</v>
      </c>
      <c r="G2362" t="n">
        <v>85.3</v>
      </c>
      <c r="H2362" t="n">
        <v>1.07</v>
      </c>
      <c r="I2362" t="n">
        <v>17</v>
      </c>
      <c r="J2362" t="n">
        <v>324.78</v>
      </c>
      <c r="K2362" t="n">
        <v>61.2</v>
      </c>
      <c r="L2362" t="n">
        <v>19.5</v>
      </c>
      <c r="M2362" t="n">
        <v>15</v>
      </c>
      <c r="N2362" t="n">
        <v>99.08</v>
      </c>
      <c r="O2362" t="n">
        <v>40289.97</v>
      </c>
      <c r="P2362" t="n">
        <v>433.72</v>
      </c>
      <c r="Q2362" t="n">
        <v>452.58</v>
      </c>
      <c r="R2362" t="n">
        <v>76.93000000000001</v>
      </c>
      <c r="S2362" t="n">
        <v>57.64</v>
      </c>
      <c r="T2362" t="n">
        <v>7519.53</v>
      </c>
      <c r="U2362" t="n">
        <v>0.75</v>
      </c>
      <c r="V2362" t="n">
        <v>0.88</v>
      </c>
      <c r="W2362" t="n">
        <v>6.82</v>
      </c>
      <c r="X2362" t="n">
        <v>0.44</v>
      </c>
      <c r="Y2362" t="n">
        <v>1</v>
      </c>
      <c r="Z2362" t="n">
        <v>10</v>
      </c>
    </row>
    <row r="2363">
      <c r="A2363" t="n">
        <v>75</v>
      </c>
      <c r="B2363" t="n">
        <v>145</v>
      </c>
      <c r="C2363" t="inlineStr">
        <is>
          <t xml:space="preserve">CONCLUIDO	</t>
        </is>
      </c>
      <c r="D2363" t="n">
        <v>3.5676</v>
      </c>
      <c r="E2363" t="n">
        <v>28.03</v>
      </c>
      <c r="F2363" t="n">
        <v>24.16</v>
      </c>
      <c r="G2363" t="n">
        <v>85.29000000000001</v>
      </c>
      <c r="H2363" t="n">
        <v>1.08</v>
      </c>
      <c r="I2363" t="n">
        <v>17</v>
      </c>
      <c r="J2363" t="n">
        <v>325.35</v>
      </c>
      <c r="K2363" t="n">
        <v>61.2</v>
      </c>
      <c r="L2363" t="n">
        <v>19.75</v>
      </c>
      <c r="M2363" t="n">
        <v>15</v>
      </c>
      <c r="N2363" t="n">
        <v>99.40000000000001</v>
      </c>
      <c r="O2363" t="n">
        <v>40360.92</v>
      </c>
      <c r="P2363" t="n">
        <v>434.22</v>
      </c>
      <c r="Q2363" t="n">
        <v>452.6</v>
      </c>
      <c r="R2363" t="n">
        <v>76.70999999999999</v>
      </c>
      <c r="S2363" t="n">
        <v>57.64</v>
      </c>
      <c r="T2363" t="n">
        <v>7406.36</v>
      </c>
      <c r="U2363" t="n">
        <v>0.75</v>
      </c>
      <c r="V2363" t="n">
        <v>0.88</v>
      </c>
      <c r="W2363" t="n">
        <v>6.82</v>
      </c>
      <c r="X2363" t="n">
        <v>0.44</v>
      </c>
      <c r="Y2363" t="n">
        <v>1</v>
      </c>
      <c r="Z2363" t="n">
        <v>10</v>
      </c>
    </row>
    <row r="2364">
      <c r="A2364" t="n">
        <v>76</v>
      </c>
      <c r="B2364" t="n">
        <v>145</v>
      </c>
      <c r="C2364" t="inlineStr">
        <is>
          <t xml:space="preserve">CONCLUIDO	</t>
        </is>
      </c>
      <c r="D2364" t="n">
        <v>3.5671</v>
      </c>
      <c r="E2364" t="n">
        <v>28.03</v>
      </c>
      <c r="F2364" t="n">
        <v>24.17</v>
      </c>
      <c r="G2364" t="n">
        <v>85.3</v>
      </c>
      <c r="H2364" t="n">
        <v>1.09</v>
      </c>
      <c r="I2364" t="n">
        <v>17</v>
      </c>
      <c r="J2364" t="n">
        <v>325.93</v>
      </c>
      <c r="K2364" t="n">
        <v>61.2</v>
      </c>
      <c r="L2364" t="n">
        <v>20</v>
      </c>
      <c r="M2364" t="n">
        <v>15</v>
      </c>
      <c r="N2364" t="n">
        <v>99.73</v>
      </c>
      <c r="O2364" t="n">
        <v>40432.03</v>
      </c>
      <c r="P2364" t="n">
        <v>434.55</v>
      </c>
      <c r="Q2364" t="n">
        <v>452.55</v>
      </c>
      <c r="R2364" t="n">
        <v>76.78</v>
      </c>
      <c r="S2364" t="n">
        <v>57.64</v>
      </c>
      <c r="T2364" t="n">
        <v>7444.33</v>
      </c>
      <c r="U2364" t="n">
        <v>0.75</v>
      </c>
      <c r="V2364" t="n">
        <v>0.88</v>
      </c>
      <c r="W2364" t="n">
        <v>6.82</v>
      </c>
      <c r="X2364" t="n">
        <v>0.44</v>
      </c>
      <c r="Y2364" t="n">
        <v>1</v>
      </c>
      <c r="Z2364" t="n">
        <v>10</v>
      </c>
    </row>
    <row r="2365">
      <c r="A2365" t="n">
        <v>77</v>
      </c>
      <c r="B2365" t="n">
        <v>145</v>
      </c>
      <c r="C2365" t="inlineStr">
        <is>
          <t xml:space="preserve">CONCLUIDO	</t>
        </is>
      </c>
      <c r="D2365" t="n">
        <v>3.5668</v>
      </c>
      <c r="E2365" t="n">
        <v>28.04</v>
      </c>
      <c r="F2365" t="n">
        <v>24.17</v>
      </c>
      <c r="G2365" t="n">
        <v>85.31</v>
      </c>
      <c r="H2365" t="n">
        <v>1.11</v>
      </c>
      <c r="I2365" t="n">
        <v>17</v>
      </c>
      <c r="J2365" t="n">
        <v>326.51</v>
      </c>
      <c r="K2365" t="n">
        <v>61.2</v>
      </c>
      <c r="L2365" t="n">
        <v>20.25</v>
      </c>
      <c r="M2365" t="n">
        <v>15</v>
      </c>
      <c r="N2365" t="n">
        <v>100.06</v>
      </c>
      <c r="O2365" t="n">
        <v>40503.29</v>
      </c>
      <c r="P2365" t="n">
        <v>434.84</v>
      </c>
      <c r="Q2365" t="n">
        <v>452.61</v>
      </c>
      <c r="R2365" t="n">
        <v>76.95</v>
      </c>
      <c r="S2365" t="n">
        <v>57.64</v>
      </c>
      <c r="T2365" t="n">
        <v>7528.2</v>
      </c>
      <c r="U2365" t="n">
        <v>0.75</v>
      </c>
      <c r="V2365" t="n">
        <v>0.88</v>
      </c>
      <c r="W2365" t="n">
        <v>6.82</v>
      </c>
      <c r="X2365" t="n">
        <v>0.45</v>
      </c>
      <c r="Y2365" t="n">
        <v>1</v>
      </c>
      <c r="Z2365" t="n">
        <v>10</v>
      </c>
    </row>
    <row r="2366">
      <c r="A2366" t="n">
        <v>78</v>
      </c>
      <c r="B2366" t="n">
        <v>145</v>
      </c>
      <c r="C2366" t="inlineStr">
        <is>
          <t xml:space="preserve">CONCLUIDO	</t>
        </is>
      </c>
      <c r="D2366" t="n">
        <v>3.5644</v>
      </c>
      <c r="E2366" t="n">
        <v>28.06</v>
      </c>
      <c r="F2366" t="n">
        <v>24.19</v>
      </c>
      <c r="G2366" t="n">
        <v>85.38</v>
      </c>
      <c r="H2366" t="n">
        <v>1.12</v>
      </c>
      <c r="I2366" t="n">
        <v>17</v>
      </c>
      <c r="J2366" t="n">
        <v>327.08</v>
      </c>
      <c r="K2366" t="n">
        <v>61.2</v>
      </c>
      <c r="L2366" t="n">
        <v>20.5</v>
      </c>
      <c r="M2366" t="n">
        <v>15</v>
      </c>
      <c r="N2366" t="n">
        <v>100.39</v>
      </c>
      <c r="O2366" t="n">
        <v>40574.7</v>
      </c>
      <c r="P2366" t="n">
        <v>435</v>
      </c>
      <c r="Q2366" t="n">
        <v>452.56</v>
      </c>
      <c r="R2366" t="n">
        <v>77.47</v>
      </c>
      <c r="S2366" t="n">
        <v>57.64</v>
      </c>
      <c r="T2366" t="n">
        <v>7788.56</v>
      </c>
      <c r="U2366" t="n">
        <v>0.74</v>
      </c>
      <c r="V2366" t="n">
        <v>0.88</v>
      </c>
      <c r="W2366" t="n">
        <v>6.82</v>
      </c>
      <c r="X2366" t="n">
        <v>0.47</v>
      </c>
      <c r="Y2366" t="n">
        <v>1</v>
      </c>
      <c r="Z2366" t="n">
        <v>10</v>
      </c>
    </row>
    <row r="2367">
      <c r="A2367" t="n">
        <v>79</v>
      </c>
      <c r="B2367" t="n">
        <v>145</v>
      </c>
      <c r="C2367" t="inlineStr">
        <is>
          <t xml:space="preserve">CONCLUIDO	</t>
        </is>
      </c>
      <c r="D2367" t="n">
        <v>3.5745</v>
      </c>
      <c r="E2367" t="n">
        <v>27.98</v>
      </c>
      <c r="F2367" t="n">
        <v>24.16</v>
      </c>
      <c r="G2367" t="n">
        <v>90.62</v>
      </c>
      <c r="H2367" t="n">
        <v>1.13</v>
      </c>
      <c r="I2367" t="n">
        <v>16</v>
      </c>
      <c r="J2367" t="n">
        <v>327.66</v>
      </c>
      <c r="K2367" t="n">
        <v>61.2</v>
      </c>
      <c r="L2367" t="n">
        <v>20.75</v>
      </c>
      <c r="M2367" t="n">
        <v>14</v>
      </c>
      <c r="N2367" t="n">
        <v>100.72</v>
      </c>
      <c r="O2367" t="n">
        <v>40646.27</v>
      </c>
      <c r="P2367" t="n">
        <v>434.49</v>
      </c>
      <c r="Q2367" t="n">
        <v>452.57</v>
      </c>
      <c r="R2367" t="n">
        <v>76.64</v>
      </c>
      <c r="S2367" t="n">
        <v>57.64</v>
      </c>
      <c r="T2367" t="n">
        <v>7376.73</v>
      </c>
      <c r="U2367" t="n">
        <v>0.75</v>
      </c>
      <c r="V2367" t="n">
        <v>0.88</v>
      </c>
      <c r="W2367" t="n">
        <v>6.82</v>
      </c>
      <c r="X2367" t="n">
        <v>0.44</v>
      </c>
      <c r="Y2367" t="n">
        <v>1</v>
      </c>
      <c r="Z2367" t="n">
        <v>10</v>
      </c>
    </row>
    <row r="2368">
      <c r="A2368" t="n">
        <v>80</v>
      </c>
      <c r="B2368" t="n">
        <v>145</v>
      </c>
      <c r="C2368" t="inlineStr">
        <is>
          <t xml:space="preserve">CONCLUIDO	</t>
        </is>
      </c>
      <c r="D2368" t="n">
        <v>3.5761</v>
      </c>
      <c r="E2368" t="n">
        <v>27.96</v>
      </c>
      <c r="F2368" t="n">
        <v>24.15</v>
      </c>
      <c r="G2368" t="n">
        <v>90.56999999999999</v>
      </c>
      <c r="H2368" t="n">
        <v>1.14</v>
      </c>
      <c r="I2368" t="n">
        <v>16</v>
      </c>
      <c r="J2368" t="n">
        <v>328.25</v>
      </c>
      <c r="K2368" t="n">
        <v>61.2</v>
      </c>
      <c r="L2368" t="n">
        <v>21</v>
      </c>
      <c r="M2368" t="n">
        <v>14</v>
      </c>
      <c r="N2368" t="n">
        <v>101.05</v>
      </c>
      <c r="O2368" t="n">
        <v>40718</v>
      </c>
      <c r="P2368" t="n">
        <v>434.38</v>
      </c>
      <c r="Q2368" t="n">
        <v>452.57</v>
      </c>
      <c r="R2368" t="n">
        <v>76.26000000000001</v>
      </c>
      <c r="S2368" t="n">
        <v>57.64</v>
      </c>
      <c r="T2368" t="n">
        <v>7189.92</v>
      </c>
      <c r="U2368" t="n">
        <v>0.76</v>
      </c>
      <c r="V2368" t="n">
        <v>0.88</v>
      </c>
      <c r="W2368" t="n">
        <v>6.82</v>
      </c>
      <c r="X2368" t="n">
        <v>0.43</v>
      </c>
      <c r="Y2368" t="n">
        <v>1</v>
      </c>
      <c r="Z2368" t="n">
        <v>10</v>
      </c>
    </row>
    <row r="2369">
      <c r="A2369" t="n">
        <v>81</v>
      </c>
      <c r="B2369" t="n">
        <v>145</v>
      </c>
      <c r="C2369" t="inlineStr">
        <is>
          <t xml:space="preserve">CONCLUIDO	</t>
        </is>
      </c>
      <c r="D2369" t="n">
        <v>3.5763</v>
      </c>
      <c r="E2369" t="n">
        <v>27.96</v>
      </c>
      <c r="F2369" t="n">
        <v>24.15</v>
      </c>
      <c r="G2369" t="n">
        <v>90.56</v>
      </c>
      <c r="H2369" t="n">
        <v>1.15</v>
      </c>
      <c r="I2369" t="n">
        <v>16</v>
      </c>
      <c r="J2369" t="n">
        <v>328.83</v>
      </c>
      <c r="K2369" t="n">
        <v>61.2</v>
      </c>
      <c r="L2369" t="n">
        <v>21.25</v>
      </c>
      <c r="M2369" t="n">
        <v>14</v>
      </c>
      <c r="N2369" t="n">
        <v>101.38</v>
      </c>
      <c r="O2369" t="n">
        <v>40789.89</v>
      </c>
      <c r="P2369" t="n">
        <v>434.56</v>
      </c>
      <c r="Q2369" t="n">
        <v>452.6</v>
      </c>
      <c r="R2369" t="n">
        <v>76.19</v>
      </c>
      <c r="S2369" t="n">
        <v>57.64</v>
      </c>
      <c r="T2369" t="n">
        <v>7155.42</v>
      </c>
      <c r="U2369" t="n">
        <v>0.76</v>
      </c>
      <c r="V2369" t="n">
        <v>0.88</v>
      </c>
      <c r="W2369" t="n">
        <v>6.82</v>
      </c>
      <c r="X2369" t="n">
        <v>0.42</v>
      </c>
      <c r="Y2369" t="n">
        <v>1</v>
      </c>
      <c r="Z2369" t="n">
        <v>10</v>
      </c>
    </row>
    <row r="2370">
      <c r="A2370" t="n">
        <v>82</v>
      </c>
      <c r="B2370" t="n">
        <v>145</v>
      </c>
      <c r="C2370" t="inlineStr">
        <is>
          <t xml:space="preserve">CONCLUIDO	</t>
        </is>
      </c>
      <c r="D2370" t="n">
        <v>3.5764</v>
      </c>
      <c r="E2370" t="n">
        <v>27.96</v>
      </c>
      <c r="F2370" t="n">
        <v>24.15</v>
      </c>
      <c r="G2370" t="n">
        <v>90.56</v>
      </c>
      <c r="H2370" t="n">
        <v>1.16</v>
      </c>
      <c r="I2370" t="n">
        <v>16</v>
      </c>
      <c r="J2370" t="n">
        <v>329.41</v>
      </c>
      <c r="K2370" t="n">
        <v>61.2</v>
      </c>
      <c r="L2370" t="n">
        <v>21.5</v>
      </c>
      <c r="M2370" t="n">
        <v>14</v>
      </c>
      <c r="N2370" t="n">
        <v>101.71</v>
      </c>
      <c r="O2370" t="n">
        <v>40861.93</v>
      </c>
      <c r="P2370" t="n">
        <v>434.62</v>
      </c>
      <c r="Q2370" t="n">
        <v>452.55</v>
      </c>
      <c r="R2370" t="n">
        <v>76.31</v>
      </c>
      <c r="S2370" t="n">
        <v>57.64</v>
      </c>
      <c r="T2370" t="n">
        <v>7215.44</v>
      </c>
      <c r="U2370" t="n">
        <v>0.76</v>
      </c>
      <c r="V2370" t="n">
        <v>0.88</v>
      </c>
      <c r="W2370" t="n">
        <v>6.82</v>
      </c>
      <c r="X2370" t="n">
        <v>0.43</v>
      </c>
      <c r="Y2370" t="n">
        <v>1</v>
      </c>
      <c r="Z2370" t="n">
        <v>10</v>
      </c>
    </row>
    <row r="2371">
      <c r="A2371" t="n">
        <v>83</v>
      </c>
      <c r="B2371" t="n">
        <v>145</v>
      </c>
      <c r="C2371" t="inlineStr">
        <is>
          <t xml:space="preserve">CONCLUIDO	</t>
        </is>
      </c>
      <c r="D2371" t="n">
        <v>3.5741</v>
      </c>
      <c r="E2371" t="n">
        <v>27.98</v>
      </c>
      <c r="F2371" t="n">
        <v>24.17</v>
      </c>
      <c r="G2371" t="n">
        <v>90.63</v>
      </c>
      <c r="H2371" t="n">
        <v>1.17</v>
      </c>
      <c r="I2371" t="n">
        <v>16</v>
      </c>
      <c r="J2371" t="n">
        <v>330</v>
      </c>
      <c r="K2371" t="n">
        <v>61.2</v>
      </c>
      <c r="L2371" t="n">
        <v>21.75</v>
      </c>
      <c r="M2371" t="n">
        <v>14</v>
      </c>
      <c r="N2371" t="n">
        <v>102.05</v>
      </c>
      <c r="O2371" t="n">
        <v>40934.14</v>
      </c>
      <c r="P2371" t="n">
        <v>435.13</v>
      </c>
      <c r="Q2371" t="n">
        <v>452.61</v>
      </c>
      <c r="R2371" t="n">
        <v>76.73</v>
      </c>
      <c r="S2371" t="n">
        <v>57.64</v>
      </c>
      <c r="T2371" t="n">
        <v>7424.78</v>
      </c>
      <c r="U2371" t="n">
        <v>0.75</v>
      </c>
      <c r="V2371" t="n">
        <v>0.88</v>
      </c>
      <c r="W2371" t="n">
        <v>6.82</v>
      </c>
      <c r="X2371" t="n">
        <v>0.44</v>
      </c>
      <c r="Y2371" t="n">
        <v>1</v>
      </c>
      <c r="Z2371" t="n">
        <v>10</v>
      </c>
    </row>
    <row r="2372">
      <c r="A2372" t="n">
        <v>84</v>
      </c>
      <c r="B2372" t="n">
        <v>145</v>
      </c>
      <c r="C2372" t="inlineStr">
        <is>
          <t xml:space="preserve">CONCLUIDO	</t>
        </is>
      </c>
      <c r="D2372" t="n">
        <v>3.5749</v>
      </c>
      <c r="E2372" t="n">
        <v>27.97</v>
      </c>
      <c r="F2372" t="n">
        <v>24.16</v>
      </c>
      <c r="G2372" t="n">
        <v>90.61</v>
      </c>
      <c r="H2372" t="n">
        <v>1.19</v>
      </c>
      <c r="I2372" t="n">
        <v>16</v>
      </c>
      <c r="J2372" t="n">
        <v>330.59</v>
      </c>
      <c r="K2372" t="n">
        <v>61.2</v>
      </c>
      <c r="L2372" t="n">
        <v>22</v>
      </c>
      <c r="M2372" t="n">
        <v>14</v>
      </c>
      <c r="N2372" t="n">
        <v>102.39</v>
      </c>
      <c r="O2372" t="n">
        <v>41006.51</v>
      </c>
      <c r="P2372" t="n">
        <v>434.82</v>
      </c>
      <c r="Q2372" t="n">
        <v>452.58</v>
      </c>
      <c r="R2372" t="n">
        <v>76.54000000000001</v>
      </c>
      <c r="S2372" t="n">
        <v>57.64</v>
      </c>
      <c r="T2372" t="n">
        <v>7328.61</v>
      </c>
      <c r="U2372" t="n">
        <v>0.75</v>
      </c>
      <c r="V2372" t="n">
        <v>0.88</v>
      </c>
      <c r="W2372" t="n">
        <v>6.82</v>
      </c>
      <c r="X2372" t="n">
        <v>0.44</v>
      </c>
      <c r="Y2372" t="n">
        <v>1</v>
      </c>
      <c r="Z2372" t="n">
        <v>10</v>
      </c>
    </row>
    <row r="2373">
      <c r="A2373" t="n">
        <v>85</v>
      </c>
      <c r="B2373" t="n">
        <v>145</v>
      </c>
      <c r="C2373" t="inlineStr">
        <is>
          <t xml:space="preserve">CONCLUIDO	</t>
        </is>
      </c>
      <c r="D2373" t="n">
        <v>3.5849</v>
      </c>
      <c r="E2373" t="n">
        <v>27.89</v>
      </c>
      <c r="F2373" t="n">
        <v>24.14</v>
      </c>
      <c r="G2373" t="n">
        <v>96.55</v>
      </c>
      <c r="H2373" t="n">
        <v>1.2</v>
      </c>
      <c r="I2373" t="n">
        <v>15</v>
      </c>
      <c r="J2373" t="n">
        <v>331.17</v>
      </c>
      <c r="K2373" t="n">
        <v>61.2</v>
      </c>
      <c r="L2373" t="n">
        <v>22.25</v>
      </c>
      <c r="M2373" t="n">
        <v>13</v>
      </c>
      <c r="N2373" t="n">
        <v>102.72</v>
      </c>
      <c r="O2373" t="n">
        <v>41079.04</v>
      </c>
      <c r="P2373" t="n">
        <v>434.26</v>
      </c>
      <c r="Q2373" t="n">
        <v>452.63</v>
      </c>
      <c r="R2373" t="n">
        <v>75.86</v>
      </c>
      <c r="S2373" t="n">
        <v>57.64</v>
      </c>
      <c r="T2373" t="n">
        <v>6990.61</v>
      </c>
      <c r="U2373" t="n">
        <v>0.76</v>
      </c>
      <c r="V2373" t="n">
        <v>0.88</v>
      </c>
      <c r="W2373" t="n">
        <v>6.82</v>
      </c>
      <c r="X2373" t="n">
        <v>0.41</v>
      </c>
      <c r="Y2373" t="n">
        <v>1</v>
      </c>
      <c r="Z2373" t="n">
        <v>10</v>
      </c>
    </row>
    <row r="2374">
      <c r="A2374" t="n">
        <v>86</v>
      </c>
      <c r="B2374" t="n">
        <v>145</v>
      </c>
      <c r="C2374" t="inlineStr">
        <is>
          <t xml:space="preserve">CONCLUIDO	</t>
        </is>
      </c>
      <c r="D2374" t="n">
        <v>3.5876</v>
      </c>
      <c r="E2374" t="n">
        <v>27.87</v>
      </c>
      <c r="F2374" t="n">
        <v>24.12</v>
      </c>
      <c r="G2374" t="n">
        <v>96.47</v>
      </c>
      <c r="H2374" t="n">
        <v>1.21</v>
      </c>
      <c r="I2374" t="n">
        <v>15</v>
      </c>
      <c r="J2374" t="n">
        <v>331.76</v>
      </c>
      <c r="K2374" t="n">
        <v>61.2</v>
      </c>
      <c r="L2374" t="n">
        <v>22.5</v>
      </c>
      <c r="M2374" t="n">
        <v>13</v>
      </c>
      <c r="N2374" t="n">
        <v>103.06</v>
      </c>
      <c r="O2374" t="n">
        <v>41151.74</v>
      </c>
      <c r="P2374" t="n">
        <v>434.13</v>
      </c>
      <c r="Q2374" t="n">
        <v>452.59</v>
      </c>
      <c r="R2374" t="n">
        <v>75.09</v>
      </c>
      <c r="S2374" t="n">
        <v>57.64</v>
      </c>
      <c r="T2374" t="n">
        <v>6606.27</v>
      </c>
      <c r="U2374" t="n">
        <v>0.77</v>
      </c>
      <c r="V2374" t="n">
        <v>0.88</v>
      </c>
      <c r="W2374" t="n">
        <v>6.82</v>
      </c>
      <c r="X2374" t="n">
        <v>0.39</v>
      </c>
      <c r="Y2374" t="n">
        <v>1</v>
      </c>
      <c r="Z2374" t="n">
        <v>10</v>
      </c>
    </row>
    <row r="2375">
      <c r="A2375" t="n">
        <v>87</v>
      </c>
      <c r="B2375" t="n">
        <v>145</v>
      </c>
      <c r="C2375" t="inlineStr">
        <is>
          <t xml:space="preserve">CONCLUIDO	</t>
        </is>
      </c>
      <c r="D2375" t="n">
        <v>3.5867</v>
      </c>
      <c r="E2375" t="n">
        <v>27.88</v>
      </c>
      <c r="F2375" t="n">
        <v>24.12</v>
      </c>
      <c r="G2375" t="n">
        <v>96.48999999999999</v>
      </c>
      <c r="H2375" t="n">
        <v>1.22</v>
      </c>
      <c r="I2375" t="n">
        <v>15</v>
      </c>
      <c r="J2375" t="n">
        <v>332.35</v>
      </c>
      <c r="K2375" t="n">
        <v>61.2</v>
      </c>
      <c r="L2375" t="n">
        <v>22.75</v>
      </c>
      <c r="M2375" t="n">
        <v>13</v>
      </c>
      <c r="N2375" t="n">
        <v>103.41</v>
      </c>
      <c r="O2375" t="n">
        <v>41224.6</v>
      </c>
      <c r="P2375" t="n">
        <v>434.46</v>
      </c>
      <c r="Q2375" t="n">
        <v>452.59</v>
      </c>
      <c r="R2375" t="n">
        <v>75.39</v>
      </c>
      <c r="S2375" t="n">
        <v>57.64</v>
      </c>
      <c r="T2375" t="n">
        <v>6757.84</v>
      </c>
      <c r="U2375" t="n">
        <v>0.76</v>
      </c>
      <c r="V2375" t="n">
        <v>0.88</v>
      </c>
      <c r="W2375" t="n">
        <v>6.82</v>
      </c>
      <c r="X2375" t="n">
        <v>0.4</v>
      </c>
      <c r="Y2375" t="n">
        <v>1</v>
      </c>
      <c r="Z2375" t="n">
        <v>10</v>
      </c>
    </row>
    <row r="2376">
      <c r="A2376" t="n">
        <v>88</v>
      </c>
      <c r="B2376" t="n">
        <v>145</v>
      </c>
      <c r="C2376" t="inlineStr">
        <is>
          <t xml:space="preserve">CONCLUIDO	</t>
        </is>
      </c>
      <c r="D2376" t="n">
        <v>3.5877</v>
      </c>
      <c r="E2376" t="n">
        <v>27.87</v>
      </c>
      <c r="F2376" t="n">
        <v>24.12</v>
      </c>
      <c r="G2376" t="n">
        <v>96.45999999999999</v>
      </c>
      <c r="H2376" t="n">
        <v>1.23</v>
      </c>
      <c r="I2376" t="n">
        <v>15</v>
      </c>
      <c r="J2376" t="n">
        <v>332.95</v>
      </c>
      <c r="K2376" t="n">
        <v>61.2</v>
      </c>
      <c r="L2376" t="n">
        <v>23</v>
      </c>
      <c r="M2376" t="n">
        <v>13</v>
      </c>
      <c r="N2376" t="n">
        <v>103.75</v>
      </c>
      <c r="O2376" t="n">
        <v>41297.62</v>
      </c>
      <c r="P2376" t="n">
        <v>434.42</v>
      </c>
      <c r="Q2376" t="n">
        <v>452.57</v>
      </c>
      <c r="R2376" t="n">
        <v>75.06999999999999</v>
      </c>
      <c r="S2376" t="n">
        <v>57.64</v>
      </c>
      <c r="T2376" t="n">
        <v>6599.26</v>
      </c>
      <c r="U2376" t="n">
        <v>0.77</v>
      </c>
      <c r="V2376" t="n">
        <v>0.88</v>
      </c>
      <c r="W2376" t="n">
        <v>6.82</v>
      </c>
      <c r="X2376" t="n">
        <v>0.39</v>
      </c>
      <c r="Y2376" t="n">
        <v>1</v>
      </c>
      <c r="Z2376" t="n">
        <v>10</v>
      </c>
    </row>
    <row r="2377">
      <c r="A2377" t="n">
        <v>89</v>
      </c>
      <c r="B2377" t="n">
        <v>145</v>
      </c>
      <c r="C2377" t="inlineStr">
        <is>
          <t xml:space="preserve">CONCLUIDO	</t>
        </is>
      </c>
      <c r="D2377" t="n">
        <v>3.5864</v>
      </c>
      <c r="E2377" t="n">
        <v>27.88</v>
      </c>
      <c r="F2377" t="n">
        <v>24.13</v>
      </c>
      <c r="G2377" t="n">
        <v>96.5</v>
      </c>
      <c r="H2377" t="n">
        <v>1.24</v>
      </c>
      <c r="I2377" t="n">
        <v>15</v>
      </c>
      <c r="J2377" t="n">
        <v>333.54</v>
      </c>
      <c r="K2377" t="n">
        <v>61.2</v>
      </c>
      <c r="L2377" t="n">
        <v>23.25</v>
      </c>
      <c r="M2377" t="n">
        <v>13</v>
      </c>
      <c r="N2377" t="n">
        <v>104.09</v>
      </c>
      <c r="O2377" t="n">
        <v>41370.82</v>
      </c>
      <c r="P2377" t="n">
        <v>434.52</v>
      </c>
      <c r="Q2377" t="n">
        <v>452.6</v>
      </c>
      <c r="R2377" t="n">
        <v>75.38</v>
      </c>
      <c r="S2377" t="n">
        <v>57.64</v>
      </c>
      <c r="T2377" t="n">
        <v>6753.56</v>
      </c>
      <c r="U2377" t="n">
        <v>0.76</v>
      </c>
      <c r="V2377" t="n">
        <v>0.88</v>
      </c>
      <c r="W2377" t="n">
        <v>6.82</v>
      </c>
      <c r="X2377" t="n">
        <v>0.4</v>
      </c>
      <c r="Y2377" t="n">
        <v>1</v>
      </c>
      <c r="Z2377" t="n">
        <v>10</v>
      </c>
    </row>
    <row r="2378">
      <c r="A2378" t="n">
        <v>90</v>
      </c>
      <c r="B2378" t="n">
        <v>145</v>
      </c>
      <c r="C2378" t="inlineStr">
        <is>
          <t xml:space="preserve">CONCLUIDO	</t>
        </is>
      </c>
      <c r="D2378" t="n">
        <v>3.587</v>
      </c>
      <c r="E2378" t="n">
        <v>27.88</v>
      </c>
      <c r="F2378" t="n">
        <v>24.12</v>
      </c>
      <c r="G2378" t="n">
        <v>96.48</v>
      </c>
      <c r="H2378" t="n">
        <v>1.25</v>
      </c>
      <c r="I2378" t="n">
        <v>15</v>
      </c>
      <c r="J2378" t="n">
        <v>334.14</v>
      </c>
      <c r="K2378" t="n">
        <v>61.2</v>
      </c>
      <c r="L2378" t="n">
        <v>23.5</v>
      </c>
      <c r="M2378" t="n">
        <v>13</v>
      </c>
      <c r="N2378" t="n">
        <v>104.44</v>
      </c>
      <c r="O2378" t="n">
        <v>41444.3</v>
      </c>
      <c r="P2378" t="n">
        <v>434.37</v>
      </c>
      <c r="Q2378" t="n">
        <v>452.57</v>
      </c>
      <c r="R2378" t="n">
        <v>75.08</v>
      </c>
      <c r="S2378" t="n">
        <v>57.64</v>
      </c>
      <c r="T2378" t="n">
        <v>6602.88</v>
      </c>
      <c r="U2378" t="n">
        <v>0.77</v>
      </c>
      <c r="V2378" t="n">
        <v>0.88</v>
      </c>
      <c r="W2378" t="n">
        <v>6.82</v>
      </c>
      <c r="X2378" t="n">
        <v>0.4</v>
      </c>
      <c r="Y2378" t="n">
        <v>1</v>
      </c>
      <c r="Z2378" t="n">
        <v>10</v>
      </c>
    </row>
    <row r="2379">
      <c r="A2379" t="n">
        <v>91</v>
      </c>
      <c r="B2379" t="n">
        <v>145</v>
      </c>
      <c r="C2379" t="inlineStr">
        <is>
          <t xml:space="preserve">CONCLUIDO	</t>
        </is>
      </c>
      <c r="D2379" t="n">
        <v>3.5863</v>
      </c>
      <c r="E2379" t="n">
        <v>27.88</v>
      </c>
      <c r="F2379" t="n">
        <v>24.13</v>
      </c>
      <c r="G2379" t="n">
        <v>96.51000000000001</v>
      </c>
      <c r="H2379" t="n">
        <v>1.26</v>
      </c>
      <c r="I2379" t="n">
        <v>15</v>
      </c>
      <c r="J2379" t="n">
        <v>334.73</v>
      </c>
      <c r="K2379" t="n">
        <v>61.2</v>
      </c>
      <c r="L2379" t="n">
        <v>23.75</v>
      </c>
      <c r="M2379" t="n">
        <v>13</v>
      </c>
      <c r="N2379" t="n">
        <v>104.78</v>
      </c>
      <c r="O2379" t="n">
        <v>41517.84</v>
      </c>
      <c r="P2379" t="n">
        <v>434.43</v>
      </c>
      <c r="Q2379" t="n">
        <v>452.6</v>
      </c>
      <c r="R2379" t="n">
        <v>75.18000000000001</v>
      </c>
      <c r="S2379" t="n">
        <v>57.64</v>
      </c>
      <c r="T2379" t="n">
        <v>6652.22</v>
      </c>
      <c r="U2379" t="n">
        <v>0.77</v>
      </c>
      <c r="V2379" t="n">
        <v>0.88</v>
      </c>
      <c r="W2379" t="n">
        <v>6.83</v>
      </c>
      <c r="X2379" t="n">
        <v>0.4</v>
      </c>
      <c r="Y2379" t="n">
        <v>1</v>
      </c>
      <c r="Z2379" t="n">
        <v>10</v>
      </c>
    </row>
    <row r="2380">
      <c r="A2380" t="n">
        <v>92</v>
      </c>
      <c r="B2380" t="n">
        <v>145</v>
      </c>
      <c r="C2380" t="inlineStr">
        <is>
          <t xml:space="preserve">CONCLUIDO	</t>
        </is>
      </c>
      <c r="D2380" t="n">
        <v>3.5969</v>
      </c>
      <c r="E2380" t="n">
        <v>27.8</v>
      </c>
      <c r="F2380" t="n">
        <v>24.1</v>
      </c>
      <c r="G2380" t="n">
        <v>103.28</v>
      </c>
      <c r="H2380" t="n">
        <v>1.28</v>
      </c>
      <c r="I2380" t="n">
        <v>14</v>
      </c>
      <c r="J2380" t="n">
        <v>335.33</v>
      </c>
      <c r="K2380" t="n">
        <v>61.2</v>
      </c>
      <c r="L2380" t="n">
        <v>24</v>
      </c>
      <c r="M2380" t="n">
        <v>12</v>
      </c>
      <c r="N2380" t="n">
        <v>105.13</v>
      </c>
      <c r="O2380" t="n">
        <v>41591.55</v>
      </c>
      <c r="P2380" t="n">
        <v>434.22</v>
      </c>
      <c r="Q2380" t="n">
        <v>452.6</v>
      </c>
      <c r="R2380" t="n">
        <v>74.53</v>
      </c>
      <c r="S2380" t="n">
        <v>57.64</v>
      </c>
      <c r="T2380" t="n">
        <v>6331.88</v>
      </c>
      <c r="U2380" t="n">
        <v>0.77</v>
      </c>
      <c r="V2380" t="n">
        <v>0.88</v>
      </c>
      <c r="W2380" t="n">
        <v>6.82</v>
      </c>
      <c r="X2380" t="n">
        <v>0.37</v>
      </c>
      <c r="Y2380" t="n">
        <v>1</v>
      </c>
      <c r="Z2380" t="n">
        <v>10</v>
      </c>
    </row>
    <row r="2381">
      <c r="A2381" t="n">
        <v>93</v>
      </c>
      <c r="B2381" t="n">
        <v>145</v>
      </c>
      <c r="C2381" t="inlineStr">
        <is>
          <t xml:space="preserve">CONCLUIDO	</t>
        </is>
      </c>
      <c r="D2381" t="n">
        <v>3.5965</v>
      </c>
      <c r="E2381" t="n">
        <v>27.8</v>
      </c>
      <c r="F2381" t="n">
        <v>24.1</v>
      </c>
      <c r="G2381" t="n">
        <v>103.29</v>
      </c>
      <c r="H2381" t="n">
        <v>1.29</v>
      </c>
      <c r="I2381" t="n">
        <v>14</v>
      </c>
      <c r="J2381" t="n">
        <v>335.93</v>
      </c>
      <c r="K2381" t="n">
        <v>61.2</v>
      </c>
      <c r="L2381" t="n">
        <v>24.25</v>
      </c>
      <c r="M2381" t="n">
        <v>12</v>
      </c>
      <c r="N2381" t="n">
        <v>105.48</v>
      </c>
      <c r="O2381" t="n">
        <v>41665.42</v>
      </c>
      <c r="P2381" t="n">
        <v>434.88</v>
      </c>
      <c r="Q2381" t="n">
        <v>452.59</v>
      </c>
      <c r="R2381" t="n">
        <v>74.67</v>
      </c>
      <c r="S2381" t="n">
        <v>57.64</v>
      </c>
      <c r="T2381" t="n">
        <v>6403.93</v>
      </c>
      <c r="U2381" t="n">
        <v>0.77</v>
      </c>
      <c r="V2381" t="n">
        <v>0.88</v>
      </c>
      <c r="W2381" t="n">
        <v>6.82</v>
      </c>
      <c r="X2381" t="n">
        <v>0.38</v>
      </c>
      <c r="Y2381" t="n">
        <v>1</v>
      </c>
      <c r="Z2381" t="n">
        <v>10</v>
      </c>
    </row>
    <row r="2382">
      <c r="A2382" t="n">
        <v>94</v>
      </c>
      <c r="B2382" t="n">
        <v>145</v>
      </c>
      <c r="C2382" t="inlineStr">
        <is>
          <t xml:space="preserve">CONCLUIDO	</t>
        </is>
      </c>
      <c r="D2382" t="n">
        <v>3.598</v>
      </c>
      <c r="E2382" t="n">
        <v>27.79</v>
      </c>
      <c r="F2382" t="n">
        <v>24.09</v>
      </c>
      <c r="G2382" t="n">
        <v>103.24</v>
      </c>
      <c r="H2382" t="n">
        <v>1.3</v>
      </c>
      <c r="I2382" t="n">
        <v>14</v>
      </c>
      <c r="J2382" t="n">
        <v>336.53</v>
      </c>
      <c r="K2382" t="n">
        <v>61.2</v>
      </c>
      <c r="L2382" t="n">
        <v>24.5</v>
      </c>
      <c r="M2382" t="n">
        <v>12</v>
      </c>
      <c r="N2382" t="n">
        <v>105.83</v>
      </c>
      <c r="O2382" t="n">
        <v>41739.48</v>
      </c>
      <c r="P2382" t="n">
        <v>434.66</v>
      </c>
      <c r="Q2382" t="n">
        <v>452.59</v>
      </c>
      <c r="R2382" t="n">
        <v>74.20999999999999</v>
      </c>
      <c r="S2382" t="n">
        <v>57.64</v>
      </c>
      <c r="T2382" t="n">
        <v>6171.77</v>
      </c>
      <c r="U2382" t="n">
        <v>0.78</v>
      </c>
      <c r="V2382" t="n">
        <v>0.88</v>
      </c>
      <c r="W2382" t="n">
        <v>6.82</v>
      </c>
      <c r="X2382" t="n">
        <v>0.37</v>
      </c>
      <c r="Y2382" t="n">
        <v>1</v>
      </c>
      <c r="Z2382" t="n">
        <v>10</v>
      </c>
    </row>
    <row r="2383">
      <c r="A2383" t="n">
        <v>95</v>
      </c>
      <c r="B2383" t="n">
        <v>145</v>
      </c>
      <c r="C2383" t="inlineStr">
        <is>
          <t xml:space="preserve">CONCLUIDO	</t>
        </is>
      </c>
      <c r="D2383" t="n">
        <v>3.5981</v>
      </c>
      <c r="E2383" t="n">
        <v>27.79</v>
      </c>
      <c r="F2383" t="n">
        <v>24.09</v>
      </c>
      <c r="G2383" t="n">
        <v>103.24</v>
      </c>
      <c r="H2383" t="n">
        <v>1.31</v>
      </c>
      <c r="I2383" t="n">
        <v>14</v>
      </c>
      <c r="J2383" t="n">
        <v>337.13</v>
      </c>
      <c r="K2383" t="n">
        <v>61.2</v>
      </c>
      <c r="L2383" t="n">
        <v>24.75</v>
      </c>
      <c r="M2383" t="n">
        <v>12</v>
      </c>
      <c r="N2383" t="n">
        <v>106.18</v>
      </c>
      <c r="O2383" t="n">
        <v>41813.7</v>
      </c>
      <c r="P2383" t="n">
        <v>434.78</v>
      </c>
      <c r="Q2383" t="n">
        <v>452.58</v>
      </c>
      <c r="R2383" t="n">
        <v>74.18000000000001</v>
      </c>
      <c r="S2383" t="n">
        <v>57.64</v>
      </c>
      <c r="T2383" t="n">
        <v>6157.54</v>
      </c>
      <c r="U2383" t="n">
        <v>0.78</v>
      </c>
      <c r="V2383" t="n">
        <v>0.88</v>
      </c>
      <c r="W2383" t="n">
        <v>6.82</v>
      </c>
      <c r="X2383" t="n">
        <v>0.36</v>
      </c>
      <c r="Y2383" t="n">
        <v>1</v>
      </c>
      <c r="Z2383" t="n">
        <v>10</v>
      </c>
    </row>
    <row r="2384">
      <c r="A2384" t="n">
        <v>96</v>
      </c>
      <c r="B2384" t="n">
        <v>145</v>
      </c>
      <c r="C2384" t="inlineStr">
        <is>
          <t xml:space="preserve">CONCLUIDO	</t>
        </is>
      </c>
      <c r="D2384" t="n">
        <v>3.5962</v>
      </c>
      <c r="E2384" t="n">
        <v>27.81</v>
      </c>
      <c r="F2384" t="n">
        <v>24.1</v>
      </c>
      <c r="G2384" t="n">
        <v>103.3</v>
      </c>
      <c r="H2384" t="n">
        <v>1.32</v>
      </c>
      <c r="I2384" t="n">
        <v>14</v>
      </c>
      <c r="J2384" t="n">
        <v>337.73</v>
      </c>
      <c r="K2384" t="n">
        <v>61.2</v>
      </c>
      <c r="L2384" t="n">
        <v>25</v>
      </c>
      <c r="M2384" t="n">
        <v>12</v>
      </c>
      <c r="N2384" t="n">
        <v>106.53</v>
      </c>
      <c r="O2384" t="n">
        <v>41888.1</v>
      </c>
      <c r="P2384" t="n">
        <v>435.01</v>
      </c>
      <c r="Q2384" t="n">
        <v>452.59</v>
      </c>
      <c r="R2384" t="n">
        <v>74.78</v>
      </c>
      <c r="S2384" t="n">
        <v>57.64</v>
      </c>
      <c r="T2384" t="n">
        <v>6458.56</v>
      </c>
      <c r="U2384" t="n">
        <v>0.77</v>
      </c>
      <c r="V2384" t="n">
        <v>0.88</v>
      </c>
      <c r="W2384" t="n">
        <v>6.81</v>
      </c>
      <c r="X2384" t="n">
        <v>0.38</v>
      </c>
      <c r="Y2384" t="n">
        <v>1</v>
      </c>
      <c r="Z2384" t="n">
        <v>10</v>
      </c>
    </row>
    <row r="2385">
      <c r="A2385" t="n">
        <v>97</v>
      </c>
      <c r="B2385" t="n">
        <v>145</v>
      </c>
      <c r="C2385" t="inlineStr">
        <is>
          <t xml:space="preserve">CONCLUIDO	</t>
        </is>
      </c>
      <c r="D2385" t="n">
        <v>3.5985</v>
      </c>
      <c r="E2385" t="n">
        <v>27.79</v>
      </c>
      <c r="F2385" t="n">
        <v>24.09</v>
      </c>
      <c r="G2385" t="n">
        <v>103.22</v>
      </c>
      <c r="H2385" t="n">
        <v>1.33</v>
      </c>
      <c r="I2385" t="n">
        <v>14</v>
      </c>
      <c r="J2385" t="n">
        <v>338.34</v>
      </c>
      <c r="K2385" t="n">
        <v>61.2</v>
      </c>
      <c r="L2385" t="n">
        <v>25.25</v>
      </c>
      <c r="M2385" t="n">
        <v>12</v>
      </c>
      <c r="N2385" t="n">
        <v>106.89</v>
      </c>
      <c r="O2385" t="n">
        <v>41962.68</v>
      </c>
      <c r="P2385" t="n">
        <v>434.59</v>
      </c>
      <c r="Q2385" t="n">
        <v>452.6</v>
      </c>
      <c r="R2385" t="n">
        <v>74.04000000000001</v>
      </c>
      <c r="S2385" t="n">
        <v>57.64</v>
      </c>
      <c r="T2385" t="n">
        <v>6090.01</v>
      </c>
      <c r="U2385" t="n">
        <v>0.78</v>
      </c>
      <c r="V2385" t="n">
        <v>0.88</v>
      </c>
      <c r="W2385" t="n">
        <v>6.82</v>
      </c>
      <c r="X2385" t="n">
        <v>0.36</v>
      </c>
      <c r="Y2385" t="n">
        <v>1</v>
      </c>
      <c r="Z2385" t="n">
        <v>10</v>
      </c>
    </row>
    <row r="2386">
      <c r="A2386" t="n">
        <v>98</v>
      </c>
      <c r="B2386" t="n">
        <v>145</v>
      </c>
      <c r="C2386" t="inlineStr">
        <is>
          <t xml:space="preserve">CONCLUIDO	</t>
        </is>
      </c>
      <c r="D2386" t="n">
        <v>3.5973</v>
      </c>
      <c r="E2386" t="n">
        <v>27.8</v>
      </c>
      <c r="F2386" t="n">
        <v>24.1</v>
      </c>
      <c r="G2386" t="n">
        <v>103.27</v>
      </c>
      <c r="H2386" t="n">
        <v>1.34</v>
      </c>
      <c r="I2386" t="n">
        <v>14</v>
      </c>
      <c r="J2386" t="n">
        <v>338.94</v>
      </c>
      <c r="K2386" t="n">
        <v>61.2</v>
      </c>
      <c r="L2386" t="n">
        <v>25.5</v>
      </c>
      <c r="M2386" t="n">
        <v>12</v>
      </c>
      <c r="N2386" t="n">
        <v>107.25</v>
      </c>
      <c r="O2386" t="n">
        <v>42037.44</v>
      </c>
      <c r="P2386" t="n">
        <v>434.34</v>
      </c>
      <c r="Q2386" t="n">
        <v>452.56</v>
      </c>
      <c r="R2386" t="n">
        <v>74.48999999999999</v>
      </c>
      <c r="S2386" t="n">
        <v>57.64</v>
      </c>
      <c r="T2386" t="n">
        <v>6311.18</v>
      </c>
      <c r="U2386" t="n">
        <v>0.77</v>
      </c>
      <c r="V2386" t="n">
        <v>0.88</v>
      </c>
      <c r="W2386" t="n">
        <v>6.82</v>
      </c>
      <c r="X2386" t="n">
        <v>0.37</v>
      </c>
      <c r="Y2386" t="n">
        <v>1</v>
      </c>
      <c r="Z2386" t="n">
        <v>10</v>
      </c>
    </row>
    <row r="2387">
      <c r="A2387" t="n">
        <v>99</v>
      </c>
      <c r="B2387" t="n">
        <v>145</v>
      </c>
      <c r="C2387" t="inlineStr">
        <is>
          <t xml:space="preserve">CONCLUIDO	</t>
        </is>
      </c>
      <c r="D2387" t="n">
        <v>3.5964</v>
      </c>
      <c r="E2387" t="n">
        <v>27.81</v>
      </c>
      <c r="F2387" t="n">
        <v>24.1</v>
      </c>
      <c r="G2387" t="n">
        <v>103.3</v>
      </c>
      <c r="H2387" t="n">
        <v>1.35</v>
      </c>
      <c r="I2387" t="n">
        <v>14</v>
      </c>
      <c r="J2387" t="n">
        <v>339.55</v>
      </c>
      <c r="K2387" t="n">
        <v>61.2</v>
      </c>
      <c r="L2387" t="n">
        <v>25.75</v>
      </c>
      <c r="M2387" t="n">
        <v>12</v>
      </c>
      <c r="N2387" t="n">
        <v>107.6</v>
      </c>
      <c r="O2387" t="n">
        <v>42112.37</v>
      </c>
      <c r="P2387" t="n">
        <v>433.89</v>
      </c>
      <c r="Q2387" t="n">
        <v>452.63</v>
      </c>
      <c r="R2387" t="n">
        <v>74.65000000000001</v>
      </c>
      <c r="S2387" t="n">
        <v>57.64</v>
      </c>
      <c r="T2387" t="n">
        <v>6395.18</v>
      </c>
      <c r="U2387" t="n">
        <v>0.77</v>
      </c>
      <c r="V2387" t="n">
        <v>0.88</v>
      </c>
      <c r="W2387" t="n">
        <v>6.82</v>
      </c>
      <c r="X2387" t="n">
        <v>0.38</v>
      </c>
      <c r="Y2387" t="n">
        <v>1</v>
      </c>
      <c r="Z2387" t="n">
        <v>10</v>
      </c>
    </row>
    <row r="2388">
      <c r="A2388" t="n">
        <v>100</v>
      </c>
      <c r="B2388" t="n">
        <v>145</v>
      </c>
      <c r="C2388" t="inlineStr">
        <is>
          <t xml:space="preserve">CONCLUIDO	</t>
        </is>
      </c>
      <c r="D2388" t="n">
        <v>3.606</v>
      </c>
      <c r="E2388" t="n">
        <v>27.73</v>
      </c>
      <c r="F2388" t="n">
        <v>24.08</v>
      </c>
      <c r="G2388" t="n">
        <v>111.15</v>
      </c>
      <c r="H2388" t="n">
        <v>1.36</v>
      </c>
      <c r="I2388" t="n">
        <v>13</v>
      </c>
      <c r="J2388" t="n">
        <v>340.16</v>
      </c>
      <c r="K2388" t="n">
        <v>61.2</v>
      </c>
      <c r="L2388" t="n">
        <v>26</v>
      </c>
      <c r="M2388" t="n">
        <v>11</v>
      </c>
      <c r="N2388" t="n">
        <v>107.96</v>
      </c>
      <c r="O2388" t="n">
        <v>42187.49</v>
      </c>
      <c r="P2388" t="n">
        <v>434.07</v>
      </c>
      <c r="Q2388" t="n">
        <v>452.55</v>
      </c>
      <c r="R2388" t="n">
        <v>73.97</v>
      </c>
      <c r="S2388" t="n">
        <v>57.64</v>
      </c>
      <c r="T2388" t="n">
        <v>6057.25</v>
      </c>
      <c r="U2388" t="n">
        <v>0.78</v>
      </c>
      <c r="V2388" t="n">
        <v>0.88</v>
      </c>
      <c r="W2388" t="n">
        <v>6.82</v>
      </c>
      <c r="X2388" t="n">
        <v>0.36</v>
      </c>
      <c r="Y2388" t="n">
        <v>1</v>
      </c>
      <c r="Z2388" t="n">
        <v>10</v>
      </c>
    </row>
    <row r="2389">
      <c r="A2389" t="n">
        <v>101</v>
      </c>
      <c r="B2389" t="n">
        <v>145</v>
      </c>
      <c r="C2389" t="inlineStr">
        <is>
          <t xml:space="preserve">CONCLUIDO	</t>
        </is>
      </c>
      <c r="D2389" t="n">
        <v>3.605</v>
      </c>
      <c r="E2389" t="n">
        <v>27.74</v>
      </c>
      <c r="F2389" t="n">
        <v>24.09</v>
      </c>
      <c r="G2389" t="n">
        <v>111.18</v>
      </c>
      <c r="H2389" t="n">
        <v>1.37</v>
      </c>
      <c r="I2389" t="n">
        <v>13</v>
      </c>
      <c r="J2389" t="n">
        <v>340.77</v>
      </c>
      <c r="K2389" t="n">
        <v>61.2</v>
      </c>
      <c r="L2389" t="n">
        <v>26.25</v>
      </c>
      <c r="M2389" t="n">
        <v>11</v>
      </c>
      <c r="N2389" t="n">
        <v>108.32</v>
      </c>
      <c r="O2389" t="n">
        <v>42262.79</v>
      </c>
      <c r="P2389" t="n">
        <v>434.85</v>
      </c>
      <c r="Q2389" t="n">
        <v>452.63</v>
      </c>
      <c r="R2389" t="n">
        <v>74.09999999999999</v>
      </c>
      <c r="S2389" t="n">
        <v>57.64</v>
      </c>
      <c r="T2389" t="n">
        <v>6120.73</v>
      </c>
      <c r="U2389" t="n">
        <v>0.78</v>
      </c>
      <c r="V2389" t="n">
        <v>0.88</v>
      </c>
      <c r="W2389" t="n">
        <v>6.82</v>
      </c>
      <c r="X2389" t="n">
        <v>0.36</v>
      </c>
      <c r="Y2389" t="n">
        <v>1</v>
      </c>
      <c r="Z2389" t="n">
        <v>10</v>
      </c>
    </row>
    <row r="2390">
      <c r="A2390" t="n">
        <v>102</v>
      </c>
      <c r="B2390" t="n">
        <v>145</v>
      </c>
      <c r="C2390" t="inlineStr">
        <is>
          <t xml:space="preserve">CONCLUIDO	</t>
        </is>
      </c>
      <c r="D2390" t="n">
        <v>3.6072</v>
      </c>
      <c r="E2390" t="n">
        <v>27.72</v>
      </c>
      <c r="F2390" t="n">
        <v>24.07</v>
      </c>
      <c r="G2390" t="n">
        <v>111.11</v>
      </c>
      <c r="H2390" t="n">
        <v>1.38</v>
      </c>
      <c r="I2390" t="n">
        <v>13</v>
      </c>
      <c r="J2390" t="n">
        <v>341.38</v>
      </c>
      <c r="K2390" t="n">
        <v>61.2</v>
      </c>
      <c r="L2390" t="n">
        <v>26.5</v>
      </c>
      <c r="M2390" t="n">
        <v>11</v>
      </c>
      <c r="N2390" t="n">
        <v>108.68</v>
      </c>
      <c r="O2390" t="n">
        <v>42338.27</v>
      </c>
      <c r="P2390" t="n">
        <v>435.11</v>
      </c>
      <c r="Q2390" t="n">
        <v>452.57</v>
      </c>
      <c r="R2390" t="n">
        <v>73.75</v>
      </c>
      <c r="S2390" t="n">
        <v>57.64</v>
      </c>
      <c r="T2390" t="n">
        <v>5948.92</v>
      </c>
      <c r="U2390" t="n">
        <v>0.78</v>
      </c>
      <c r="V2390" t="n">
        <v>0.88</v>
      </c>
      <c r="W2390" t="n">
        <v>6.81</v>
      </c>
      <c r="X2390" t="n">
        <v>0.35</v>
      </c>
      <c r="Y2390" t="n">
        <v>1</v>
      </c>
      <c r="Z2390" t="n">
        <v>10</v>
      </c>
    </row>
    <row r="2391">
      <c r="A2391" t="n">
        <v>103</v>
      </c>
      <c r="B2391" t="n">
        <v>145</v>
      </c>
      <c r="C2391" t="inlineStr">
        <is>
          <t xml:space="preserve">CONCLUIDO	</t>
        </is>
      </c>
      <c r="D2391" t="n">
        <v>3.6076</v>
      </c>
      <c r="E2391" t="n">
        <v>27.72</v>
      </c>
      <c r="F2391" t="n">
        <v>24.07</v>
      </c>
      <c r="G2391" t="n">
        <v>111.09</v>
      </c>
      <c r="H2391" t="n">
        <v>1.39</v>
      </c>
      <c r="I2391" t="n">
        <v>13</v>
      </c>
      <c r="J2391" t="n">
        <v>342</v>
      </c>
      <c r="K2391" t="n">
        <v>61.2</v>
      </c>
      <c r="L2391" t="n">
        <v>26.75</v>
      </c>
      <c r="M2391" t="n">
        <v>11</v>
      </c>
      <c r="N2391" t="n">
        <v>109.05</v>
      </c>
      <c r="O2391" t="n">
        <v>42413.94</v>
      </c>
      <c r="P2391" t="n">
        <v>435.61</v>
      </c>
      <c r="Q2391" t="n">
        <v>452.56</v>
      </c>
      <c r="R2391" t="n">
        <v>73.66</v>
      </c>
      <c r="S2391" t="n">
        <v>57.64</v>
      </c>
      <c r="T2391" t="n">
        <v>5901.98</v>
      </c>
      <c r="U2391" t="n">
        <v>0.78</v>
      </c>
      <c r="V2391" t="n">
        <v>0.88</v>
      </c>
      <c r="W2391" t="n">
        <v>6.81</v>
      </c>
      <c r="X2391" t="n">
        <v>0.34</v>
      </c>
      <c r="Y2391" t="n">
        <v>1</v>
      </c>
      <c r="Z2391" t="n">
        <v>10</v>
      </c>
    </row>
    <row r="2392">
      <c r="A2392" t="n">
        <v>104</v>
      </c>
      <c r="B2392" t="n">
        <v>145</v>
      </c>
      <c r="C2392" t="inlineStr">
        <is>
          <t xml:space="preserve">CONCLUIDO	</t>
        </is>
      </c>
      <c r="D2392" t="n">
        <v>3.6092</v>
      </c>
      <c r="E2392" t="n">
        <v>27.71</v>
      </c>
      <c r="F2392" t="n">
        <v>24.06</v>
      </c>
      <c r="G2392" t="n">
        <v>111.03</v>
      </c>
      <c r="H2392" t="n">
        <v>1.4</v>
      </c>
      <c r="I2392" t="n">
        <v>13</v>
      </c>
      <c r="J2392" t="n">
        <v>342.61</v>
      </c>
      <c r="K2392" t="n">
        <v>61.2</v>
      </c>
      <c r="L2392" t="n">
        <v>27</v>
      </c>
      <c r="M2392" t="n">
        <v>11</v>
      </c>
      <c r="N2392" t="n">
        <v>109.41</v>
      </c>
      <c r="O2392" t="n">
        <v>42489.79</v>
      </c>
      <c r="P2392" t="n">
        <v>435.7</v>
      </c>
      <c r="Q2392" t="n">
        <v>452.59</v>
      </c>
      <c r="R2392" t="n">
        <v>73.17</v>
      </c>
      <c r="S2392" t="n">
        <v>57.64</v>
      </c>
      <c r="T2392" t="n">
        <v>5657.37</v>
      </c>
      <c r="U2392" t="n">
        <v>0.79</v>
      </c>
      <c r="V2392" t="n">
        <v>0.88</v>
      </c>
      <c r="W2392" t="n">
        <v>6.81</v>
      </c>
      <c r="X2392" t="n">
        <v>0.33</v>
      </c>
      <c r="Y2392" t="n">
        <v>1</v>
      </c>
      <c r="Z2392" t="n">
        <v>10</v>
      </c>
    </row>
    <row r="2393">
      <c r="A2393" t="n">
        <v>105</v>
      </c>
      <c r="B2393" t="n">
        <v>145</v>
      </c>
      <c r="C2393" t="inlineStr">
        <is>
          <t xml:space="preserve">CONCLUIDO	</t>
        </is>
      </c>
      <c r="D2393" t="n">
        <v>3.6069</v>
      </c>
      <c r="E2393" t="n">
        <v>27.72</v>
      </c>
      <c r="F2393" t="n">
        <v>24.07</v>
      </c>
      <c r="G2393" t="n">
        <v>111.12</v>
      </c>
      <c r="H2393" t="n">
        <v>1.42</v>
      </c>
      <c r="I2393" t="n">
        <v>13</v>
      </c>
      <c r="J2393" t="n">
        <v>343.23</v>
      </c>
      <c r="K2393" t="n">
        <v>61.2</v>
      </c>
      <c r="L2393" t="n">
        <v>27.25</v>
      </c>
      <c r="M2393" t="n">
        <v>11</v>
      </c>
      <c r="N2393" t="n">
        <v>109.78</v>
      </c>
      <c r="O2393" t="n">
        <v>42565.83</v>
      </c>
      <c r="P2393" t="n">
        <v>436</v>
      </c>
      <c r="Q2393" t="n">
        <v>452.58</v>
      </c>
      <c r="R2393" t="n">
        <v>73.69</v>
      </c>
      <c r="S2393" t="n">
        <v>57.64</v>
      </c>
      <c r="T2393" t="n">
        <v>5918.47</v>
      </c>
      <c r="U2393" t="n">
        <v>0.78</v>
      </c>
      <c r="V2393" t="n">
        <v>0.88</v>
      </c>
      <c r="W2393" t="n">
        <v>6.82</v>
      </c>
      <c r="X2393" t="n">
        <v>0.35</v>
      </c>
      <c r="Y2393" t="n">
        <v>1</v>
      </c>
      <c r="Z2393" t="n">
        <v>10</v>
      </c>
    </row>
    <row r="2394">
      <c r="A2394" t="n">
        <v>106</v>
      </c>
      <c r="B2394" t="n">
        <v>145</v>
      </c>
      <c r="C2394" t="inlineStr">
        <is>
          <t xml:space="preserve">CONCLUIDO	</t>
        </is>
      </c>
      <c r="D2394" t="n">
        <v>3.6079</v>
      </c>
      <c r="E2394" t="n">
        <v>27.72</v>
      </c>
      <c r="F2394" t="n">
        <v>24.07</v>
      </c>
      <c r="G2394" t="n">
        <v>111.08</v>
      </c>
      <c r="H2394" t="n">
        <v>1.43</v>
      </c>
      <c r="I2394" t="n">
        <v>13</v>
      </c>
      <c r="J2394" t="n">
        <v>343.85</v>
      </c>
      <c r="K2394" t="n">
        <v>61.2</v>
      </c>
      <c r="L2394" t="n">
        <v>27.5</v>
      </c>
      <c r="M2394" t="n">
        <v>11</v>
      </c>
      <c r="N2394" t="n">
        <v>110.15</v>
      </c>
      <c r="O2394" t="n">
        <v>42642.18</v>
      </c>
      <c r="P2394" t="n">
        <v>435.78</v>
      </c>
      <c r="Q2394" t="n">
        <v>452.56</v>
      </c>
      <c r="R2394" t="n">
        <v>73.41</v>
      </c>
      <c r="S2394" t="n">
        <v>57.64</v>
      </c>
      <c r="T2394" t="n">
        <v>5778.58</v>
      </c>
      <c r="U2394" t="n">
        <v>0.79</v>
      </c>
      <c r="V2394" t="n">
        <v>0.88</v>
      </c>
      <c r="W2394" t="n">
        <v>6.82</v>
      </c>
      <c r="X2394" t="n">
        <v>0.34</v>
      </c>
      <c r="Y2394" t="n">
        <v>1</v>
      </c>
      <c r="Z2394" t="n">
        <v>10</v>
      </c>
    </row>
    <row r="2395">
      <c r="A2395" t="n">
        <v>107</v>
      </c>
      <c r="B2395" t="n">
        <v>145</v>
      </c>
      <c r="C2395" t="inlineStr">
        <is>
          <t xml:space="preserve">CONCLUIDO	</t>
        </is>
      </c>
      <c r="D2395" t="n">
        <v>3.608</v>
      </c>
      <c r="E2395" t="n">
        <v>27.72</v>
      </c>
      <c r="F2395" t="n">
        <v>24.07</v>
      </c>
      <c r="G2395" t="n">
        <v>111.08</v>
      </c>
      <c r="H2395" t="n">
        <v>1.44</v>
      </c>
      <c r="I2395" t="n">
        <v>13</v>
      </c>
      <c r="J2395" t="n">
        <v>344.47</v>
      </c>
      <c r="K2395" t="n">
        <v>61.2</v>
      </c>
      <c r="L2395" t="n">
        <v>27.75</v>
      </c>
      <c r="M2395" t="n">
        <v>11</v>
      </c>
      <c r="N2395" t="n">
        <v>110.52</v>
      </c>
      <c r="O2395" t="n">
        <v>42718.61</v>
      </c>
      <c r="P2395" t="n">
        <v>435.4</v>
      </c>
      <c r="Q2395" t="n">
        <v>452.64</v>
      </c>
      <c r="R2395" t="n">
        <v>73.45</v>
      </c>
      <c r="S2395" t="n">
        <v>57.64</v>
      </c>
      <c r="T2395" t="n">
        <v>5797.06</v>
      </c>
      <c r="U2395" t="n">
        <v>0.78</v>
      </c>
      <c r="V2395" t="n">
        <v>0.88</v>
      </c>
      <c r="W2395" t="n">
        <v>6.82</v>
      </c>
      <c r="X2395" t="n">
        <v>0.34</v>
      </c>
      <c r="Y2395" t="n">
        <v>1</v>
      </c>
      <c r="Z2395" t="n">
        <v>10</v>
      </c>
    </row>
    <row r="2396">
      <c r="A2396" t="n">
        <v>108</v>
      </c>
      <c r="B2396" t="n">
        <v>145</v>
      </c>
      <c r="C2396" t="inlineStr">
        <is>
          <t xml:space="preserve">CONCLUIDO	</t>
        </is>
      </c>
      <c r="D2396" t="n">
        <v>3.6063</v>
      </c>
      <c r="E2396" t="n">
        <v>27.73</v>
      </c>
      <c r="F2396" t="n">
        <v>24.08</v>
      </c>
      <c r="G2396" t="n">
        <v>111.13</v>
      </c>
      <c r="H2396" t="n">
        <v>1.45</v>
      </c>
      <c r="I2396" t="n">
        <v>13</v>
      </c>
      <c r="J2396" t="n">
        <v>345.09</v>
      </c>
      <c r="K2396" t="n">
        <v>61.2</v>
      </c>
      <c r="L2396" t="n">
        <v>28</v>
      </c>
      <c r="M2396" t="n">
        <v>11</v>
      </c>
      <c r="N2396" t="n">
        <v>110.89</v>
      </c>
      <c r="O2396" t="n">
        <v>42795.22</v>
      </c>
      <c r="P2396" t="n">
        <v>435.49</v>
      </c>
      <c r="Q2396" t="n">
        <v>452.61</v>
      </c>
      <c r="R2396" t="n">
        <v>73.79000000000001</v>
      </c>
      <c r="S2396" t="n">
        <v>57.64</v>
      </c>
      <c r="T2396" t="n">
        <v>5968.48</v>
      </c>
      <c r="U2396" t="n">
        <v>0.78</v>
      </c>
      <c r="V2396" t="n">
        <v>0.88</v>
      </c>
      <c r="W2396" t="n">
        <v>6.82</v>
      </c>
      <c r="X2396" t="n">
        <v>0.35</v>
      </c>
      <c r="Y2396" t="n">
        <v>1</v>
      </c>
      <c r="Z2396" t="n">
        <v>10</v>
      </c>
    </row>
    <row r="2397">
      <c r="A2397" t="n">
        <v>109</v>
      </c>
      <c r="B2397" t="n">
        <v>145</v>
      </c>
      <c r="C2397" t="inlineStr">
        <is>
          <t xml:space="preserve">CONCLUIDO	</t>
        </is>
      </c>
      <c r="D2397" t="n">
        <v>3.6196</v>
      </c>
      <c r="E2397" t="n">
        <v>27.63</v>
      </c>
      <c r="F2397" t="n">
        <v>24.03</v>
      </c>
      <c r="G2397" t="n">
        <v>120.16</v>
      </c>
      <c r="H2397" t="n">
        <v>1.46</v>
      </c>
      <c r="I2397" t="n">
        <v>12</v>
      </c>
      <c r="J2397" t="n">
        <v>345.71</v>
      </c>
      <c r="K2397" t="n">
        <v>61.2</v>
      </c>
      <c r="L2397" t="n">
        <v>28.25</v>
      </c>
      <c r="M2397" t="n">
        <v>10</v>
      </c>
      <c r="N2397" t="n">
        <v>111.26</v>
      </c>
      <c r="O2397" t="n">
        <v>42872.03</v>
      </c>
      <c r="P2397" t="n">
        <v>434.09</v>
      </c>
      <c r="Q2397" t="n">
        <v>452.63</v>
      </c>
      <c r="R2397" t="n">
        <v>72.45999999999999</v>
      </c>
      <c r="S2397" t="n">
        <v>57.64</v>
      </c>
      <c r="T2397" t="n">
        <v>5309.06</v>
      </c>
      <c r="U2397" t="n">
        <v>0.8</v>
      </c>
      <c r="V2397" t="n">
        <v>0.88</v>
      </c>
      <c r="W2397" t="n">
        <v>6.81</v>
      </c>
      <c r="X2397" t="n">
        <v>0.31</v>
      </c>
      <c r="Y2397" t="n">
        <v>1</v>
      </c>
      <c r="Z2397" t="n">
        <v>10</v>
      </c>
    </row>
    <row r="2398">
      <c r="A2398" t="n">
        <v>110</v>
      </c>
      <c r="B2398" t="n">
        <v>145</v>
      </c>
      <c r="C2398" t="inlineStr">
        <is>
          <t xml:space="preserve">CONCLUIDO	</t>
        </is>
      </c>
      <c r="D2398" t="n">
        <v>3.6211</v>
      </c>
      <c r="E2398" t="n">
        <v>27.62</v>
      </c>
      <c r="F2398" t="n">
        <v>24.02</v>
      </c>
      <c r="G2398" t="n">
        <v>120.1</v>
      </c>
      <c r="H2398" t="n">
        <v>1.47</v>
      </c>
      <c r="I2398" t="n">
        <v>12</v>
      </c>
      <c r="J2398" t="n">
        <v>346.34</v>
      </c>
      <c r="K2398" t="n">
        <v>61.2</v>
      </c>
      <c r="L2398" t="n">
        <v>28.5</v>
      </c>
      <c r="M2398" t="n">
        <v>10</v>
      </c>
      <c r="N2398" t="n">
        <v>111.64</v>
      </c>
      <c r="O2398" t="n">
        <v>42949.03</v>
      </c>
      <c r="P2398" t="n">
        <v>434.28</v>
      </c>
      <c r="Q2398" t="n">
        <v>452.57</v>
      </c>
      <c r="R2398" t="n">
        <v>72.02</v>
      </c>
      <c r="S2398" t="n">
        <v>57.64</v>
      </c>
      <c r="T2398" t="n">
        <v>5085.55</v>
      </c>
      <c r="U2398" t="n">
        <v>0.8</v>
      </c>
      <c r="V2398" t="n">
        <v>0.88</v>
      </c>
      <c r="W2398" t="n">
        <v>6.81</v>
      </c>
      <c r="X2398" t="n">
        <v>0.3</v>
      </c>
      <c r="Y2398" t="n">
        <v>1</v>
      </c>
      <c r="Z2398" t="n">
        <v>10</v>
      </c>
    </row>
    <row r="2399">
      <c r="A2399" t="n">
        <v>111</v>
      </c>
      <c r="B2399" t="n">
        <v>145</v>
      </c>
      <c r="C2399" t="inlineStr">
        <is>
          <t xml:space="preserve">CONCLUIDO	</t>
        </is>
      </c>
      <c r="D2399" t="n">
        <v>3.6191</v>
      </c>
      <c r="E2399" t="n">
        <v>27.63</v>
      </c>
      <c r="F2399" t="n">
        <v>24.04</v>
      </c>
      <c r="G2399" t="n">
        <v>120.17</v>
      </c>
      <c r="H2399" t="n">
        <v>1.48</v>
      </c>
      <c r="I2399" t="n">
        <v>12</v>
      </c>
      <c r="J2399" t="n">
        <v>346.96</v>
      </c>
      <c r="K2399" t="n">
        <v>61.2</v>
      </c>
      <c r="L2399" t="n">
        <v>28.75</v>
      </c>
      <c r="M2399" t="n">
        <v>10</v>
      </c>
      <c r="N2399" t="n">
        <v>112.01</v>
      </c>
      <c r="O2399" t="n">
        <v>43026.23</v>
      </c>
      <c r="P2399" t="n">
        <v>434.98</v>
      </c>
      <c r="Q2399" t="n">
        <v>452.59</v>
      </c>
      <c r="R2399" t="n">
        <v>72.23</v>
      </c>
      <c r="S2399" t="n">
        <v>57.64</v>
      </c>
      <c r="T2399" t="n">
        <v>5191.7</v>
      </c>
      <c r="U2399" t="n">
        <v>0.8</v>
      </c>
      <c r="V2399" t="n">
        <v>0.88</v>
      </c>
      <c r="W2399" t="n">
        <v>6.82</v>
      </c>
      <c r="X2399" t="n">
        <v>0.31</v>
      </c>
      <c r="Y2399" t="n">
        <v>1</v>
      </c>
      <c r="Z2399" t="n">
        <v>10</v>
      </c>
    </row>
    <row r="2400">
      <c r="A2400" t="n">
        <v>112</v>
      </c>
      <c r="B2400" t="n">
        <v>145</v>
      </c>
      <c r="C2400" t="inlineStr">
        <is>
          <t xml:space="preserve">CONCLUIDO	</t>
        </is>
      </c>
      <c r="D2400" t="n">
        <v>3.6204</v>
      </c>
      <c r="E2400" t="n">
        <v>27.62</v>
      </c>
      <c r="F2400" t="n">
        <v>24.03</v>
      </c>
      <c r="G2400" t="n">
        <v>120.13</v>
      </c>
      <c r="H2400" t="n">
        <v>1.49</v>
      </c>
      <c r="I2400" t="n">
        <v>12</v>
      </c>
      <c r="J2400" t="n">
        <v>347.59</v>
      </c>
      <c r="K2400" t="n">
        <v>61.2</v>
      </c>
      <c r="L2400" t="n">
        <v>29</v>
      </c>
      <c r="M2400" t="n">
        <v>10</v>
      </c>
      <c r="N2400" t="n">
        <v>112.39</v>
      </c>
      <c r="O2400" t="n">
        <v>43103.63</v>
      </c>
      <c r="P2400" t="n">
        <v>435.14</v>
      </c>
      <c r="Q2400" t="n">
        <v>452.57</v>
      </c>
      <c r="R2400" t="n">
        <v>72.16</v>
      </c>
      <c r="S2400" t="n">
        <v>57.64</v>
      </c>
      <c r="T2400" t="n">
        <v>5158.59</v>
      </c>
      <c r="U2400" t="n">
        <v>0.8</v>
      </c>
      <c r="V2400" t="n">
        <v>0.88</v>
      </c>
      <c r="W2400" t="n">
        <v>6.81</v>
      </c>
      <c r="X2400" t="n">
        <v>0.3</v>
      </c>
      <c r="Y2400" t="n">
        <v>1</v>
      </c>
      <c r="Z2400" t="n">
        <v>10</v>
      </c>
    </row>
    <row r="2401">
      <c r="A2401" t="n">
        <v>113</v>
      </c>
      <c r="B2401" t="n">
        <v>145</v>
      </c>
      <c r="C2401" t="inlineStr">
        <is>
          <t xml:space="preserve">CONCLUIDO	</t>
        </is>
      </c>
      <c r="D2401" t="n">
        <v>3.621</v>
      </c>
      <c r="E2401" t="n">
        <v>27.62</v>
      </c>
      <c r="F2401" t="n">
        <v>24.02</v>
      </c>
      <c r="G2401" t="n">
        <v>120.11</v>
      </c>
      <c r="H2401" t="n">
        <v>1.5</v>
      </c>
      <c r="I2401" t="n">
        <v>12</v>
      </c>
      <c r="J2401" t="n">
        <v>348.22</v>
      </c>
      <c r="K2401" t="n">
        <v>61.2</v>
      </c>
      <c r="L2401" t="n">
        <v>29.25</v>
      </c>
      <c r="M2401" t="n">
        <v>10</v>
      </c>
      <c r="N2401" t="n">
        <v>112.77</v>
      </c>
      <c r="O2401" t="n">
        <v>43181.22</v>
      </c>
      <c r="P2401" t="n">
        <v>435.71</v>
      </c>
      <c r="Q2401" t="n">
        <v>452.63</v>
      </c>
      <c r="R2401" t="n">
        <v>71.95</v>
      </c>
      <c r="S2401" t="n">
        <v>57.64</v>
      </c>
      <c r="T2401" t="n">
        <v>5052.46</v>
      </c>
      <c r="U2401" t="n">
        <v>0.8</v>
      </c>
      <c r="V2401" t="n">
        <v>0.88</v>
      </c>
      <c r="W2401" t="n">
        <v>6.81</v>
      </c>
      <c r="X2401" t="n">
        <v>0.3</v>
      </c>
      <c r="Y2401" t="n">
        <v>1</v>
      </c>
      <c r="Z2401" t="n">
        <v>10</v>
      </c>
    </row>
    <row r="2402">
      <c r="A2402" t="n">
        <v>114</v>
      </c>
      <c r="B2402" t="n">
        <v>145</v>
      </c>
      <c r="C2402" t="inlineStr">
        <is>
          <t xml:space="preserve">CONCLUIDO	</t>
        </is>
      </c>
      <c r="D2402" t="n">
        <v>3.6194</v>
      </c>
      <c r="E2402" t="n">
        <v>27.63</v>
      </c>
      <c r="F2402" t="n">
        <v>24.03</v>
      </c>
      <c r="G2402" t="n">
        <v>120.17</v>
      </c>
      <c r="H2402" t="n">
        <v>1.51</v>
      </c>
      <c r="I2402" t="n">
        <v>12</v>
      </c>
      <c r="J2402" t="n">
        <v>348.85</v>
      </c>
      <c r="K2402" t="n">
        <v>61.2</v>
      </c>
      <c r="L2402" t="n">
        <v>29.5</v>
      </c>
      <c r="M2402" t="n">
        <v>10</v>
      </c>
      <c r="N2402" t="n">
        <v>113.15</v>
      </c>
      <c r="O2402" t="n">
        <v>43259.02</v>
      </c>
      <c r="P2402" t="n">
        <v>436.05</v>
      </c>
      <c r="Q2402" t="n">
        <v>452.6</v>
      </c>
      <c r="R2402" t="n">
        <v>72.39</v>
      </c>
      <c r="S2402" t="n">
        <v>57.64</v>
      </c>
      <c r="T2402" t="n">
        <v>5274.85</v>
      </c>
      <c r="U2402" t="n">
        <v>0.8</v>
      </c>
      <c r="V2402" t="n">
        <v>0.88</v>
      </c>
      <c r="W2402" t="n">
        <v>6.81</v>
      </c>
      <c r="X2402" t="n">
        <v>0.31</v>
      </c>
      <c r="Y2402" t="n">
        <v>1</v>
      </c>
      <c r="Z2402" t="n">
        <v>10</v>
      </c>
    </row>
    <row r="2403">
      <c r="A2403" t="n">
        <v>115</v>
      </c>
      <c r="B2403" t="n">
        <v>145</v>
      </c>
      <c r="C2403" t="inlineStr">
        <is>
          <t xml:space="preserve">CONCLUIDO	</t>
        </is>
      </c>
      <c r="D2403" t="n">
        <v>3.6193</v>
      </c>
      <c r="E2403" t="n">
        <v>27.63</v>
      </c>
      <c r="F2403" t="n">
        <v>24.03</v>
      </c>
      <c r="G2403" t="n">
        <v>120.17</v>
      </c>
      <c r="H2403" t="n">
        <v>1.52</v>
      </c>
      <c r="I2403" t="n">
        <v>12</v>
      </c>
      <c r="J2403" t="n">
        <v>349.48</v>
      </c>
      <c r="K2403" t="n">
        <v>61.2</v>
      </c>
      <c r="L2403" t="n">
        <v>29.75</v>
      </c>
      <c r="M2403" t="n">
        <v>10</v>
      </c>
      <c r="N2403" t="n">
        <v>113.53</v>
      </c>
      <c r="O2403" t="n">
        <v>43337.02</v>
      </c>
      <c r="P2403" t="n">
        <v>436.28</v>
      </c>
      <c r="Q2403" t="n">
        <v>452.58</v>
      </c>
      <c r="R2403" t="n">
        <v>72.52</v>
      </c>
      <c r="S2403" t="n">
        <v>57.64</v>
      </c>
      <c r="T2403" t="n">
        <v>5339.09</v>
      </c>
      <c r="U2403" t="n">
        <v>0.79</v>
      </c>
      <c r="V2403" t="n">
        <v>0.88</v>
      </c>
      <c r="W2403" t="n">
        <v>6.81</v>
      </c>
      <c r="X2403" t="n">
        <v>0.31</v>
      </c>
      <c r="Y2403" t="n">
        <v>1</v>
      </c>
      <c r="Z2403" t="n">
        <v>10</v>
      </c>
    </row>
    <row r="2404">
      <c r="A2404" t="n">
        <v>116</v>
      </c>
      <c r="B2404" t="n">
        <v>145</v>
      </c>
      <c r="C2404" t="inlineStr">
        <is>
          <t xml:space="preserve">CONCLUIDO	</t>
        </is>
      </c>
      <c r="D2404" t="n">
        <v>3.6193</v>
      </c>
      <c r="E2404" t="n">
        <v>27.63</v>
      </c>
      <c r="F2404" t="n">
        <v>24.03</v>
      </c>
      <c r="G2404" t="n">
        <v>120.17</v>
      </c>
      <c r="H2404" t="n">
        <v>1.53</v>
      </c>
      <c r="I2404" t="n">
        <v>12</v>
      </c>
      <c r="J2404" t="n">
        <v>350.12</v>
      </c>
      <c r="K2404" t="n">
        <v>61.2</v>
      </c>
      <c r="L2404" t="n">
        <v>30</v>
      </c>
      <c r="M2404" t="n">
        <v>10</v>
      </c>
      <c r="N2404" t="n">
        <v>113.92</v>
      </c>
      <c r="O2404" t="n">
        <v>43415.22</v>
      </c>
      <c r="P2404" t="n">
        <v>436.45</v>
      </c>
      <c r="Q2404" t="n">
        <v>452.57</v>
      </c>
      <c r="R2404" t="n">
        <v>72.42</v>
      </c>
      <c r="S2404" t="n">
        <v>57.64</v>
      </c>
      <c r="T2404" t="n">
        <v>5288.41</v>
      </c>
      <c r="U2404" t="n">
        <v>0.8</v>
      </c>
      <c r="V2404" t="n">
        <v>0.88</v>
      </c>
      <c r="W2404" t="n">
        <v>6.81</v>
      </c>
      <c r="X2404" t="n">
        <v>0.31</v>
      </c>
      <c r="Y2404" t="n">
        <v>1</v>
      </c>
      <c r="Z2404" t="n">
        <v>10</v>
      </c>
    </row>
    <row r="2405">
      <c r="A2405" t="n">
        <v>117</v>
      </c>
      <c r="B2405" t="n">
        <v>145</v>
      </c>
      <c r="C2405" t="inlineStr">
        <is>
          <t xml:space="preserve">CONCLUIDO	</t>
        </is>
      </c>
      <c r="D2405" t="n">
        <v>3.6194</v>
      </c>
      <c r="E2405" t="n">
        <v>27.63</v>
      </c>
      <c r="F2405" t="n">
        <v>24.03</v>
      </c>
      <c r="G2405" t="n">
        <v>120.17</v>
      </c>
      <c r="H2405" t="n">
        <v>1.54</v>
      </c>
      <c r="I2405" t="n">
        <v>12</v>
      </c>
      <c r="J2405" t="n">
        <v>350.75</v>
      </c>
      <c r="K2405" t="n">
        <v>61.2</v>
      </c>
      <c r="L2405" t="n">
        <v>30.25</v>
      </c>
      <c r="M2405" t="n">
        <v>10</v>
      </c>
      <c r="N2405" t="n">
        <v>114.3</v>
      </c>
      <c r="O2405" t="n">
        <v>43493.63</v>
      </c>
      <c r="P2405" t="n">
        <v>436.41</v>
      </c>
      <c r="Q2405" t="n">
        <v>452.59</v>
      </c>
      <c r="R2405" t="n">
        <v>72.31</v>
      </c>
      <c r="S2405" t="n">
        <v>57.64</v>
      </c>
      <c r="T2405" t="n">
        <v>5235.09</v>
      </c>
      <c r="U2405" t="n">
        <v>0.8</v>
      </c>
      <c r="V2405" t="n">
        <v>0.88</v>
      </c>
      <c r="W2405" t="n">
        <v>6.82</v>
      </c>
      <c r="X2405" t="n">
        <v>0.31</v>
      </c>
      <c r="Y2405" t="n">
        <v>1</v>
      </c>
      <c r="Z2405" t="n">
        <v>10</v>
      </c>
    </row>
    <row r="2406">
      <c r="A2406" t="n">
        <v>118</v>
      </c>
      <c r="B2406" t="n">
        <v>145</v>
      </c>
      <c r="C2406" t="inlineStr">
        <is>
          <t xml:space="preserve">CONCLUIDO	</t>
        </is>
      </c>
      <c r="D2406" t="n">
        <v>3.6175</v>
      </c>
      <c r="E2406" t="n">
        <v>27.64</v>
      </c>
      <c r="F2406" t="n">
        <v>24.05</v>
      </c>
      <c r="G2406" t="n">
        <v>120.24</v>
      </c>
      <c r="H2406" t="n">
        <v>1.55</v>
      </c>
      <c r="I2406" t="n">
        <v>12</v>
      </c>
      <c r="J2406" t="n">
        <v>351.39</v>
      </c>
      <c r="K2406" t="n">
        <v>61.2</v>
      </c>
      <c r="L2406" t="n">
        <v>30.5</v>
      </c>
      <c r="M2406" t="n">
        <v>10</v>
      </c>
      <c r="N2406" t="n">
        <v>114.69</v>
      </c>
      <c r="O2406" t="n">
        <v>43572.25</v>
      </c>
      <c r="P2406" t="n">
        <v>436.46</v>
      </c>
      <c r="Q2406" t="n">
        <v>452.55</v>
      </c>
      <c r="R2406" t="n">
        <v>73.01000000000001</v>
      </c>
      <c r="S2406" t="n">
        <v>57.64</v>
      </c>
      <c r="T2406" t="n">
        <v>5580.99</v>
      </c>
      <c r="U2406" t="n">
        <v>0.79</v>
      </c>
      <c r="V2406" t="n">
        <v>0.88</v>
      </c>
      <c r="W2406" t="n">
        <v>6.81</v>
      </c>
      <c r="X2406" t="n">
        <v>0.32</v>
      </c>
      <c r="Y2406" t="n">
        <v>1</v>
      </c>
      <c r="Z2406" t="n">
        <v>10</v>
      </c>
    </row>
    <row r="2407">
      <c r="A2407" t="n">
        <v>119</v>
      </c>
      <c r="B2407" t="n">
        <v>145</v>
      </c>
      <c r="C2407" t="inlineStr">
        <is>
          <t xml:space="preserve">CONCLUIDO	</t>
        </is>
      </c>
      <c r="D2407" t="n">
        <v>3.6191</v>
      </c>
      <c r="E2407" t="n">
        <v>27.63</v>
      </c>
      <c r="F2407" t="n">
        <v>24.04</v>
      </c>
      <c r="G2407" t="n">
        <v>120.18</v>
      </c>
      <c r="H2407" t="n">
        <v>1.56</v>
      </c>
      <c r="I2407" t="n">
        <v>12</v>
      </c>
      <c r="J2407" t="n">
        <v>352.03</v>
      </c>
      <c r="K2407" t="n">
        <v>61.2</v>
      </c>
      <c r="L2407" t="n">
        <v>30.75</v>
      </c>
      <c r="M2407" t="n">
        <v>10</v>
      </c>
      <c r="N2407" t="n">
        <v>115.08</v>
      </c>
      <c r="O2407" t="n">
        <v>43651.07</v>
      </c>
      <c r="P2407" t="n">
        <v>435.93</v>
      </c>
      <c r="Q2407" t="n">
        <v>452.57</v>
      </c>
      <c r="R2407" t="n">
        <v>72.44</v>
      </c>
      <c r="S2407" t="n">
        <v>57.64</v>
      </c>
      <c r="T2407" t="n">
        <v>5297.04</v>
      </c>
      <c r="U2407" t="n">
        <v>0.8</v>
      </c>
      <c r="V2407" t="n">
        <v>0.88</v>
      </c>
      <c r="W2407" t="n">
        <v>6.81</v>
      </c>
      <c r="X2407" t="n">
        <v>0.31</v>
      </c>
      <c r="Y2407" t="n">
        <v>1</v>
      </c>
      <c r="Z2407" t="n">
        <v>10</v>
      </c>
    </row>
    <row r="2408">
      <c r="A2408" t="n">
        <v>120</v>
      </c>
      <c r="B2408" t="n">
        <v>145</v>
      </c>
      <c r="C2408" t="inlineStr">
        <is>
          <t xml:space="preserve">CONCLUIDO	</t>
        </is>
      </c>
      <c r="D2408" t="n">
        <v>3.6182</v>
      </c>
      <c r="E2408" t="n">
        <v>27.64</v>
      </c>
      <c r="F2408" t="n">
        <v>24.04</v>
      </c>
      <c r="G2408" t="n">
        <v>120.21</v>
      </c>
      <c r="H2408" t="n">
        <v>1.57</v>
      </c>
      <c r="I2408" t="n">
        <v>12</v>
      </c>
      <c r="J2408" t="n">
        <v>352.67</v>
      </c>
      <c r="K2408" t="n">
        <v>61.2</v>
      </c>
      <c r="L2408" t="n">
        <v>31</v>
      </c>
      <c r="M2408" t="n">
        <v>10</v>
      </c>
      <c r="N2408" t="n">
        <v>115.47</v>
      </c>
      <c r="O2408" t="n">
        <v>43730.1</v>
      </c>
      <c r="P2408" t="n">
        <v>435.89</v>
      </c>
      <c r="Q2408" t="n">
        <v>452.57</v>
      </c>
      <c r="R2408" t="n">
        <v>72.62</v>
      </c>
      <c r="S2408" t="n">
        <v>57.64</v>
      </c>
      <c r="T2408" t="n">
        <v>5387.66</v>
      </c>
      <c r="U2408" t="n">
        <v>0.79</v>
      </c>
      <c r="V2408" t="n">
        <v>0.88</v>
      </c>
      <c r="W2408" t="n">
        <v>6.82</v>
      </c>
      <c r="X2408" t="n">
        <v>0.32</v>
      </c>
      <c r="Y2408" t="n">
        <v>1</v>
      </c>
      <c r="Z2408" t="n">
        <v>10</v>
      </c>
    </row>
    <row r="2409">
      <c r="A2409" t="n">
        <v>121</v>
      </c>
      <c r="B2409" t="n">
        <v>145</v>
      </c>
      <c r="C2409" t="inlineStr">
        <is>
          <t xml:space="preserve">CONCLUIDO	</t>
        </is>
      </c>
      <c r="D2409" t="n">
        <v>3.6283</v>
      </c>
      <c r="E2409" t="n">
        <v>27.56</v>
      </c>
      <c r="F2409" t="n">
        <v>24.02</v>
      </c>
      <c r="G2409" t="n">
        <v>131.02</v>
      </c>
      <c r="H2409" t="n">
        <v>1.58</v>
      </c>
      <c r="I2409" t="n">
        <v>11</v>
      </c>
      <c r="J2409" t="n">
        <v>353.31</v>
      </c>
      <c r="K2409" t="n">
        <v>61.2</v>
      </c>
      <c r="L2409" t="n">
        <v>31.25</v>
      </c>
      <c r="M2409" t="n">
        <v>9</v>
      </c>
      <c r="N2409" t="n">
        <v>115.86</v>
      </c>
      <c r="O2409" t="n">
        <v>43809.48</v>
      </c>
      <c r="P2409" t="n">
        <v>435.55</v>
      </c>
      <c r="Q2409" t="n">
        <v>452.62</v>
      </c>
      <c r="R2409" t="n">
        <v>71.84999999999999</v>
      </c>
      <c r="S2409" t="n">
        <v>57.64</v>
      </c>
      <c r="T2409" t="n">
        <v>5008.15</v>
      </c>
      <c r="U2409" t="n">
        <v>0.8</v>
      </c>
      <c r="V2409" t="n">
        <v>0.88</v>
      </c>
      <c r="W2409" t="n">
        <v>6.82</v>
      </c>
      <c r="X2409" t="n">
        <v>0.29</v>
      </c>
      <c r="Y2409" t="n">
        <v>1</v>
      </c>
      <c r="Z2409" t="n">
        <v>10</v>
      </c>
    </row>
    <row r="2410">
      <c r="A2410" t="n">
        <v>122</v>
      </c>
      <c r="B2410" t="n">
        <v>145</v>
      </c>
      <c r="C2410" t="inlineStr">
        <is>
          <t xml:space="preserve">CONCLUIDO	</t>
        </is>
      </c>
      <c r="D2410" t="n">
        <v>3.6313</v>
      </c>
      <c r="E2410" t="n">
        <v>27.54</v>
      </c>
      <c r="F2410" t="n">
        <v>24</v>
      </c>
      <c r="G2410" t="n">
        <v>130.89</v>
      </c>
      <c r="H2410" t="n">
        <v>1.59</v>
      </c>
      <c r="I2410" t="n">
        <v>11</v>
      </c>
      <c r="J2410" t="n">
        <v>353.96</v>
      </c>
      <c r="K2410" t="n">
        <v>61.2</v>
      </c>
      <c r="L2410" t="n">
        <v>31.5</v>
      </c>
      <c r="M2410" t="n">
        <v>9</v>
      </c>
      <c r="N2410" t="n">
        <v>116.26</v>
      </c>
      <c r="O2410" t="n">
        <v>43888.94</v>
      </c>
      <c r="P2410" t="n">
        <v>435.52</v>
      </c>
      <c r="Q2410" t="n">
        <v>452.56</v>
      </c>
      <c r="R2410" t="n">
        <v>71.11</v>
      </c>
      <c r="S2410" t="n">
        <v>57.64</v>
      </c>
      <c r="T2410" t="n">
        <v>4638.99</v>
      </c>
      <c r="U2410" t="n">
        <v>0.8100000000000001</v>
      </c>
      <c r="V2410" t="n">
        <v>0.88</v>
      </c>
      <c r="W2410" t="n">
        <v>6.81</v>
      </c>
      <c r="X2410" t="n">
        <v>0.27</v>
      </c>
      <c r="Y2410" t="n">
        <v>1</v>
      </c>
      <c r="Z2410" t="n">
        <v>10</v>
      </c>
    </row>
    <row r="2411">
      <c r="A2411" t="n">
        <v>123</v>
      </c>
      <c r="B2411" t="n">
        <v>145</v>
      </c>
      <c r="C2411" t="inlineStr">
        <is>
          <t xml:space="preserve">CONCLUIDO	</t>
        </is>
      </c>
      <c r="D2411" t="n">
        <v>3.6312</v>
      </c>
      <c r="E2411" t="n">
        <v>27.54</v>
      </c>
      <c r="F2411" t="n">
        <v>24</v>
      </c>
      <c r="G2411" t="n">
        <v>130.9</v>
      </c>
      <c r="H2411" t="n">
        <v>1.6</v>
      </c>
      <c r="I2411" t="n">
        <v>11</v>
      </c>
      <c r="J2411" t="n">
        <v>354.6</v>
      </c>
      <c r="K2411" t="n">
        <v>61.2</v>
      </c>
      <c r="L2411" t="n">
        <v>31.75</v>
      </c>
      <c r="M2411" t="n">
        <v>9</v>
      </c>
      <c r="N2411" t="n">
        <v>116.65</v>
      </c>
      <c r="O2411" t="n">
        <v>43968.62</v>
      </c>
      <c r="P2411" t="n">
        <v>435.94</v>
      </c>
      <c r="Q2411" t="n">
        <v>452.56</v>
      </c>
      <c r="R2411" t="n">
        <v>71.20999999999999</v>
      </c>
      <c r="S2411" t="n">
        <v>57.64</v>
      </c>
      <c r="T2411" t="n">
        <v>4688.7</v>
      </c>
      <c r="U2411" t="n">
        <v>0.8100000000000001</v>
      </c>
      <c r="V2411" t="n">
        <v>0.88</v>
      </c>
      <c r="W2411" t="n">
        <v>6.81</v>
      </c>
      <c r="X2411" t="n">
        <v>0.27</v>
      </c>
      <c r="Y2411" t="n">
        <v>1</v>
      </c>
      <c r="Z2411" t="n">
        <v>10</v>
      </c>
    </row>
    <row r="2412">
      <c r="A2412" t="n">
        <v>124</v>
      </c>
      <c r="B2412" t="n">
        <v>145</v>
      </c>
      <c r="C2412" t="inlineStr">
        <is>
          <t xml:space="preserve">CONCLUIDO	</t>
        </is>
      </c>
      <c r="D2412" t="n">
        <v>3.6303</v>
      </c>
      <c r="E2412" t="n">
        <v>27.55</v>
      </c>
      <c r="F2412" t="n">
        <v>24</v>
      </c>
      <c r="G2412" t="n">
        <v>130.93</v>
      </c>
      <c r="H2412" t="n">
        <v>1.61</v>
      </c>
      <c r="I2412" t="n">
        <v>11</v>
      </c>
      <c r="J2412" t="n">
        <v>355.25</v>
      </c>
      <c r="K2412" t="n">
        <v>61.2</v>
      </c>
      <c r="L2412" t="n">
        <v>32</v>
      </c>
      <c r="M2412" t="n">
        <v>9</v>
      </c>
      <c r="N2412" t="n">
        <v>117.05</v>
      </c>
      <c r="O2412" t="n">
        <v>44048.52</v>
      </c>
      <c r="P2412" t="n">
        <v>436.47</v>
      </c>
      <c r="Q2412" t="n">
        <v>452.57</v>
      </c>
      <c r="R2412" t="n">
        <v>71.43000000000001</v>
      </c>
      <c r="S2412" t="n">
        <v>57.64</v>
      </c>
      <c r="T2412" t="n">
        <v>4799.46</v>
      </c>
      <c r="U2412" t="n">
        <v>0.8100000000000001</v>
      </c>
      <c r="V2412" t="n">
        <v>0.88</v>
      </c>
      <c r="W2412" t="n">
        <v>6.81</v>
      </c>
      <c r="X2412" t="n">
        <v>0.28</v>
      </c>
      <c r="Y2412" t="n">
        <v>1</v>
      </c>
      <c r="Z2412" t="n">
        <v>10</v>
      </c>
    </row>
    <row r="2413">
      <c r="A2413" t="n">
        <v>125</v>
      </c>
      <c r="B2413" t="n">
        <v>145</v>
      </c>
      <c r="C2413" t="inlineStr">
        <is>
          <t xml:space="preserve">CONCLUIDO	</t>
        </is>
      </c>
      <c r="D2413" t="n">
        <v>3.6301</v>
      </c>
      <c r="E2413" t="n">
        <v>27.55</v>
      </c>
      <c r="F2413" t="n">
        <v>24.01</v>
      </c>
      <c r="G2413" t="n">
        <v>130.94</v>
      </c>
      <c r="H2413" t="n">
        <v>1.62</v>
      </c>
      <c r="I2413" t="n">
        <v>11</v>
      </c>
      <c r="J2413" t="n">
        <v>355.9</v>
      </c>
      <c r="K2413" t="n">
        <v>61.2</v>
      </c>
      <c r="L2413" t="n">
        <v>32.25</v>
      </c>
      <c r="M2413" t="n">
        <v>9</v>
      </c>
      <c r="N2413" t="n">
        <v>117.45</v>
      </c>
      <c r="O2413" t="n">
        <v>44128.64</v>
      </c>
      <c r="P2413" t="n">
        <v>436.81</v>
      </c>
      <c r="Q2413" t="n">
        <v>452.57</v>
      </c>
      <c r="R2413" t="n">
        <v>71.52</v>
      </c>
      <c r="S2413" t="n">
        <v>57.64</v>
      </c>
      <c r="T2413" t="n">
        <v>4845.3</v>
      </c>
      <c r="U2413" t="n">
        <v>0.8100000000000001</v>
      </c>
      <c r="V2413" t="n">
        <v>0.88</v>
      </c>
      <c r="W2413" t="n">
        <v>6.81</v>
      </c>
      <c r="X2413" t="n">
        <v>0.28</v>
      </c>
      <c r="Y2413" t="n">
        <v>1</v>
      </c>
      <c r="Z2413" t="n">
        <v>10</v>
      </c>
    </row>
    <row r="2414">
      <c r="A2414" t="n">
        <v>126</v>
      </c>
      <c r="B2414" t="n">
        <v>145</v>
      </c>
      <c r="C2414" t="inlineStr">
        <is>
          <t xml:space="preserve">CONCLUIDO	</t>
        </is>
      </c>
      <c r="D2414" t="n">
        <v>3.6293</v>
      </c>
      <c r="E2414" t="n">
        <v>27.55</v>
      </c>
      <c r="F2414" t="n">
        <v>24.01</v>
      </c>
      <c r="G2414" t="n">
        <v>130.97</v>
      </c>
      <c r="H2414" t="n">
        <v>1.63</v>
      </c>
      <c r="I2414" t="n">
        <v>11</v>
      </c>
      <c r="J2414" t="n">
        <v>356.55</v>
      </c>
      <c r="K2414" t="n">
        <v>61.2</v>
      </c>
      <c r="L2414" t="n">
        <v>32.5</v>
      </c>
      <c r="M2414" t="n">
        <v>9</v>
      </c>
      <c r="N2414" t="n">
        <v>117.85</v>
      </c>
      <c r="O2414" t="n">
        <v>44208.97</v>
      </c>
      <c r="P2414" t="n">
        <v>437.44</v>
      </c>
      <c r="Q2414" t="n">
        <v>452.56</v>
      </c>
      <c r="R2414" t="n">
        <v>71.52</v>
      </c>
      <c r="S2414" t="n">
        <v>57.64</v>
      </c>
      <c r="T2414" t="n">
        <v>4840.8</v>
      </c>
      <c r="U2414" t="n">
        <v>0.8100000000000001</v>
      </c>
      <c r="V2414" t="n">
        <v>0.88</v>
      </c>
      <c r="W2414" t="n">
        <v>6.82</v>
      </c>
      <c r="X2414" t="n">
        <v>0.29</v>
      </c>
      <c r="Y2414" t="n">
        <v>1</v>
      </c>
      <c r="Z2414" t="n">
        <v>10</v>
      </c>
    </row>
    <row r="2415">
      <c r="A2415" t="n">
        <v>127</v>
      </c>
      <c r="B2415" t="n">
        <v>145</v>
      </c>
      <c r="C2415" t="inlineStr">
        <is>
          <t xml:space="preserve">CONCLUIDO	</t>
        </is>
      </c>
      <c r="D2415" t="n">
        <v>3.63</v>
      </c>
      <c r="E2415" t="n">
        <v>27.55</v>
      </c>
      <c r="F2415" t="n">
        <v>24.01</v>
      </c>
      <c r="G2415" t="n">
        <v>130.94</v>
      </c>
      <c r="H2415" t="n">
        <v>1.63</v>
      </c>
      <c r="I2415" t="n">
        <v>11</v>
      </c>
      <c r="J2415" t="n">
        <v>357.2</v>
      </c>
      <c r="K2415" t="n">
        <v>61.2</v>
      </c>
      <c r="L2415" t="n">
        <v>32.75</v>
      </c>
      <c r="M2415" t="n">
        <v>9</v>
      </c>
      <c r="N2415" t="n">
        <v>118.26</v>
      </c>
      <c r="O2415" t="n">
        <v>44289.53</v>
      </c>
      <c r="P2415" t="n">
        <v>437.42</v>
      </c>
      <c r="Q2415" t="n">
        <v>452.55</v>
      </c>
      <c r="R2415" t="n">
        <v>71.48999999999999</v>
      </c>
      <c r="S2415" t="n">
        <v>57.64</v>
      </c>
      <c r="T2415" t="n">
        <v>4829.3</v>
      </c>
      <c r="U2415" t="n">
        <v>0.8100000000000001</v>
      </c>
      <c r="V2415" t="n">
        <v>0.88</v>
      </c>
      <c r="W2415" t="n">
        <v>6.81</v>
      </c>
      <c r="X2415" t="n">
        <v>0.28</v>
      </c>
      <c r="Y2415" t="n">
        <v>1</v>
      </c>
      <c r="Z2415" t="n">
        <v>10</v>
      </c>
    </row>
    <row r="2416">
      <c r="A2416" t="n">
        <v>128</v>
      </c>
      <c r="B2416" t="n">
        <v>145</v>
      </c>
      <c r="C2416" t="inlineStr">
        <is>
          <t xml:space="preserve">CONCLUIDO	</t>
        </is>
      </c>
      <c r="D2416" t="n">
        <v>3.6303</v>
      </c>
      <c r="E2416" t="n">
        <v>27.55</v>
      </c>
      <c r="F2416" t="n">
        <v>24</v>
      </c>
      <c r="G2416" t="n">
        <v>130.93</v>
      </c>
      <c r="H2416" t="n">
        <v>1.64</v>
      </c>
      <c r="I2416" t="n">
        <v>11</v>
      </c>
      <c r="J2416" t="n">
        <v>357.86</v>
      </c>
      <c r="K2416" t="n">
        <v>61.2</v>
      </c>
      <c r="L2416" t="n">
        <v>33</v>
      </c>
      <c r="M2416" t="n">
        <v>9</v>
      </c>
      <c r="N2416" t="n">
        <v>118.66</v>
      </c>
      <c r="O2416" t="n">
        <v>44370.32</v>
      </c>
      <c r="P2416" t="n">
        <v>437.62</v>
      </c>
      <c r="Q2416" t="n">
        <v>452.57</v>
      </c>
      <c r="R2416" t="n">
        <v>71.47</v>
      </c>
      <c r="S2416" t="n">
        <v>57.64</v>
      </c>
      <c r="T2416" t="n">
        <v>4816.49</v>
      </c>
      <c r="U2416" t="n">
        <v>0.8100000000000001</v>
      </c>
      <c r="V2416" t="n">
        <v>0.88</v>
      </c>
      <c r="W2416" t="n">
        <v>6.81</v>
      </c>
      <c r="X2416" t="n">
        <v>0.28</v>
      </c>
      <c r="Y2416" t="n">
        <v>1</v>
      </c>
      <c r="Z2416" t="n">
        <v>10</v>
      </c>
    </row>
    <row r="2417">
      <c r="A2417" t="n">
        <v>129</v>
      </c>
      <c r="B2417" t="n">
        <v>145</v>
      </c>
      <c r="C2417" t="inlineStr">
        <is>
          <t xml:space="preserve">CONCLUIDO	</t>
        </is>
      </c>
      <c r="D2417" t="n">
        <v>3.629</v>
      </c>
      <c r="E2417" t="n">
        <v>27.56</v>
      </c>
      <c r="F2417" t="n">
        <v>24.01</v>
      </c>
      <c r="G2417" t="n">
        <v>130.98</v>
      </c>
      <c r="H2417" t="n">
        <v>1.65</v>
      </c>
      <c r="I2417" t="n">
        <v>11</v>
      </c>
      <c r="J2417" t="n">
        <v>358.52</v>
      </c>
      <c r="K2417" t="n">
        <v>61.2</v>
      </c>
      <c r="L2417" t="n">
        <v>33.25</v>
      </c>
      <c r="M2417" t="n">
        <v>9</v>
      </c>
      <c r="N2417" t="n">
        <v>119.07</v>
      </c>
      <c r="O2417" t="n">
        <v>44451.33</v>
      </c>
      <c r="P2417" t="n">
        <v>437.72</v>
      </c>
      <c r="Q2417" t="n">
        <v>452.56</v>
      </c>
      <c r="R2417" t="n">
        <v>71.84999999999999</v>
      </c>
      <c r="S2417" t="n">
        <v>57.64</v>
      </c>
      <c r="T2417" t="n">
        <v>5005.65</v>
      </c>
      <c r="U2417" t="n">
        <v>0.8</v>
      </c>
      <c r="V2417" t="n">
        <v>0.88</v>
      </c>
      <c r="W2417" t="n">
        <v>6.81</v>
      </c>
      <c r="X2417" t="n">
        <v>0.29</v>
      </c>
      <c r="Y2417" t="n">
        <v>1</v>
      </c>
      <c r="Z2417" t="n">
        <v>10</v>
      </c>
    </row>
    <row r="2418">
      <c r="A2418" t="n">
        <v>130</v>
      </c>
      <c r="B2418" t="n">
        <v>145</v>
      </c>
      <c r="C2418" t="inlineStr">
        <is>
          <t xml:space="preserve">CONCLUIDO	</t>
        </is>
      </c>
      <c r="D2418" t="n">
        <v>3.6297</v>
      </c>
      <c r="E2418" t="n">
        <v>27.55</v>
      </c>
      <c r="F2418" t="n">
        <v>24.01</v>
      </c>
      <c r="G2418" t="n">
        <v>130.96</v>
      </c>
      <c r="H2418" t="n">
        <v>1.66</v>
      </c>
      <c r="I2418" t="n">
        <v>11</v>
      </c>
      <c r="J2418" t="n">
        <v>359.17</v>
      </c>
      <c r="K2418" t="n">
        <v>61.2</v>
      </c>
      <c r="L2418" t="n">
        <v>33.5</v>
      </c>
      <c r="M2418" t="n">
        <v>9</v>
      </c>
      <c r="N2418" t="n">
        <v>119.48</v>
      </c>
      <c r="O2418" t="n">
        <v>44532.57</v>
      </c>
      <c r="P2418" t="n">
        <v>437.99</v>
      </c>
      <c r="Q2418" t="n">
        <v>452.61</v>
      </c>
      <c r="R2418" t="n">
        <v>71.67</v>
      </c>
      <c r="S2418" t="n">
        <v>57.64</v>
      </c>
      <c r="T2418" t="n">
        <v>4917.55</v>
      </c>
      <c r="U2418" t="n">
        <v>0.8</v>
      </c>
      <c r="V2418" t="n">
        <v>0.88</v>
      </c>
      <c r="W2418" t="n">
        <v>6.81</v>
      </c>
      <c r="X2418" t="n">
        <v>0.28</v>
      </c>
      <c r="Y2418" t="n">
        <v>1</v>
      </c>
      <c r="Z2418" t="n">
        <v>10</v>
      </c>
    </row>
    <row r="2419">
      <c r="A2419" t="n">
        <v>131</v>
      </c>
      <c r="B2419" t="n">
        <v>145</v>
      </c>
      <c r="C2419" t="inlineStr">
        <is>
          <t xml:space="preserve">CONCLUIDO	</t>
        </is>
      </c>
      <c r="D2419" t="n">
        <v>3.6307</v>
      </c>
      <c r="E2419" t="n">
        <v>27.54</v>
      </c>
      <c r="F2419" t="n">
        <v>24</v>
      </c>
      <c r="G2419" t="n">
        <v>130.91</v>
      </c>
      <c r="H2419" t="n">
        <v>1.67</v>
      </c>
      <c r="I2419" t="n">
        <v>11</v>
      </c>
      <c r="J2419" t="n">
        <v>359.84</v>
      </c>
      <c r="K2419" t="n">
        <v>61.2</v>
      </c>
      <c r="L2419" t="n">
        <v>33.75</v>
      </c>
      <c r="M2419" t="n">
        <v>9</v>
      </c>
      <c r="N2419" t="n">
        <v>119.89</v>
      </c>
      <c r="O2419" t="n">
        <v>44614.04</v>
      </c>
      <c r="P2419" t="n">
        <v>437.8</v>
      </c>
      <c r="Q2419" t="n">
        <v>452.56</v>
      </c>
      <c r="R2419" t="n">
        <v>71.2</v>
      </c>
      <c r="S2419" t="n">
        <v>57.64</v>
      </c>
      <c r="T2419" t="n">
        <v>4682.24</v>
      </c>
      <c r="U2419" t="n">
        <v>0.8100000000000001</v>
      </c>
      <c r="V2419" t="n">
        <v>0.88</v>
      </c>
      <c r="W2419" t="n">
        <v>6.82</v>
      </c>
      <c r="X2419" t="n">
        <v>0.28</v>
      </c>
      <c r="Y2419" t="n">
        <v>1</v>
      </c>
      <c r="Z2419" t="n">
        <v>10</v>
      </c>
    </row>
    <row r="2420">
      <c r="A2420" t="n">
        <v>132</v>
      </c>
      <c r="B2420" t="n">
        <v>145</v>
      </c>
      <c r="C2420" t="inlineStr">
        <is>
          <t xml:space="preserve">CONCLUIDO	</t>
        </is>
      </c>
      <c r="D2420" t="n">
        <v>3.63</v>
      </c>
      <c r="E2420" t="n">
        <v>27.55</v>
      </c>
      <c r="F2420" t="n">
        <v>24.01</v>
      </c>
      <c r="G2420" t="n">
        <v>130.94</v>
      </c>
      <c r="H2420" t="n">
        <v>1.68</v>
      </c>
      <c r="I2420" t="n">
        <v>11</v>
      </c>
      <c r="J2420" t="n">
        <v>360.5</v>
      </c>
      <c r="K2420" t="n">
        <v>61.2</v>
      </c>
      <c r="L2420" t="n">
        <v>34</v>
      </c>
      <c r="M2420" t="n">
        <v>9</v>
      </c>
      <c r="N2420" t="n">
        <v>120.3</v>
      </c>
      <c r="O2420" t="n">
        <v>44695.75</v>
      </c>
      <c r="P2420" t="n">
        <v>438.11</v>
      </c>
      <c r="Q2420" t="n">
        <v>452.56</v>
      </c>
      <c r="R2420" t="n">
        <v>71.59999999999999</v>
      </c>
      <c r="S2420" t="n">
        <v>57.64</v>
      </c>
      <c r="T2420" t="n">
        <v>4880.48</v>
      </c>
      <c r="U2420" t="n">
        <v>0.8100000000000001</v>
      </c>
      <c r="V2420" t="n">
        <v>0.88</v>
      </c>
      <c r="W2420" t="n">
        <v>6.81</v>
      </c>
      <c r="X2420" t="n">
        <v>0.28</v>
      </c>
      <c r="Y2420" t="n">
        <v>1</v>
      </c>
      <c r="Z2420" t="n">
        <v>10</v>
      </c>
    </row>
    <row r="2421">
      <c r="A2421" t="n">
        <v>133</v>
      </c>
      <c r="B2421" t="n">
        <v>145</v>
      </c>
      <c r="C2421" t="inlineStr">
        <is>
          <t xml:space="preserve">CONCLUIDO	</t>
        </is>
      </c>
      <c r="D2421" t="n">
        <v>3.63</v>
      </c>
      <c r="E2421" t="n">
        <v>27.55</v>
      </c>
      <c r="F2421" t="n">
        <v>24.01</v>
      </c>
      <c r="G2421" t="n">
        <v>130.94</v>
      </c>
      <c r="H2421" t="n">
        <v>1.69</v>
      </c>
      <c r="I2421" t="n">
        <v>11</v>
      </c>
      <c r="J2421" t="n">
        <v>361.16</v>
      </c>
      <c r="K2421" t="n">
        <v>61.2</v>
      </c>
      <c r="L2421" t="n">
        <v>34.25</v>
      </c>
      <c r="M2421" t="n">
        <v>9</v>
      </c>
      <c r="N2421" t="n">
        <v>120.71</v>
      </c>
      <c r="O2421" t="n">
        <v>44777.68</v>
      </c>
      <c r="P2421" t="n">
        <v>437.84</v>
      </c>
      <c r="Q2421" t="n">
        <v>452.58</v>
      </c>
      <c r="R2421" t="n">
        <v>71.5</v>
      </c>
      <c r="S2421" t="n">
        <v>57.64</v>
      </c>
      <c r="T2421" t="n">
        <v>4831.89</v>
      </c>
      <c r="U2421" t="n">
        <v>0.8100000000000001</v>
      </c>
      <c r="V2421" t="n">
        <v>0.88</v>
      </c>
      <c r="W2421" t="n">
        <v>6.81</v>
      </c>
      <c r="X2421" t="n">
        <v>0.28</v>
      </c>
      <c r="Y2421" t="n">
        <v>1</v>
      </c>
      <c r="Z2421" t="n">
        <v>10</v>
      </c>
    </row>
    <row r="2422">
      <c r="A2422" t="n">
        <v>134</v>
      </c>
      <c r="B2422" t="n">
        <v>145</v>
      </c>
      <c r="C2422" t="inlineStr">
        <is>
          <t xml:space="preserve">CONCLUIDO	</t>
        </is>
      </c>
      <c r="D2422" t="n">
        <v>3.6298</v>
      </c>
      <c r="E2422" t="n">
        <v>27.55</v>
      </c>
      <c r="F2422" t="n">
        <v>24.01</v>
      </c>
      <c r="G2422" t="n">
        <v>130.95</v>
      </c>
      <c r="H2422" t="n">
        <v>1.7</v>
      </c>
      <c r="I2422" t="n">
        <v>11</v>
      </c>
      <c r="J2422" t="n">
        <v>361.83</v>
      </c>
      <c r="K2422" t="n">
        <v>61.2</v>
      </c>
      <c r="L2422" t="n">
        <v>34.5</v>
      </c>
      <c r="M2422" t="n">
        <v>9</v>
      </c>
      <c r="N2422" t="n">
        <v>121.13</v>
      </c>
      <c r="O2422" t="n">
        <v>44859.98</v>
      </c>
      <c r="P2422" t="n">
        <v>437.35</v>
      </c>
      <c r="Q2422" t="n">
        <v>452.6</v>
      </c>
      <c r="R2422" t="n">
        <v>71.65000000000001</v>
      </c>
      <c r="S2422" t="n">
        <v>57.64</v>
      </c>
      <c r="T2422" t="n">
        <v>4910.16</v>
      </c>
      <c r="U2422" t="n">
        <v>0.8</v>
      </c>
      <c r="V2422" t="n">
        <v>0.88</v>
      </c>
      <c r="W2422" t="n">
        <v>6.81</v>
      </c>
      <c r="X2422" t="n">
        <v>0.28</v>
      </c>
      <c r="Y2422" t="n">
        <v>1</v>
      </c>
      <c r="Z2422" t="n">
        <v>10</v>
      </c>
    </row>
    <row r="2423">
      <c r="A2423" t="n">
        <v>135</v>
      </c>
      <c r="B2423" t="n">
        <v>145</v>
      </c>
      <c r="C2423" t="inlineStr">
        <is>
          <t xml:space="preserve">CONCLUIDO	</t>
        </is>
      </c>
      <c r="D2423" t="n">
        <v>3.6412</v>
      </c>
      <c r="E2423" t="n">
        <v>27.46</v>
      </c>
      <c r="F2423" t="n">
        <v>23.98</v>
      </c>
      <c r="G2423" t="n">
        <v>143.85</v>
      </c>
      <c r="H2423" t="n">
        <v>1.71</v>
      </c>
      <c r="I2423" t="n">
        <v>10</v>
      </c>
      <c r="J2423" t="n">
        <v>362.5</v>
      </c>
      <c r="K2423" t="n">
        <v>61.2</v>
      </c>
      <c r="L2423" t="n">
        <v>34.75</v>
      </c>
      <c r="M2423" t="n">
        <v>8</v>
      </c>
      <c r="N2423" t="n">
        <v>121.55</v>
      </c>
      <c r="O2423" t="n">
        <v>44942.4</v>
      </c>
      <c r="P2423" t="n">
        <v>436.7</v>
      </c>
      <c r="Q2423" t="n">
        <v>452.57</v>
      </c>
      <c r="R2423" t="n">
        <v>70.54000000000001</v>
      </c>
      <c r="S2423" t="n">
        <v>57.64</v>
      </c>
      <c r="T2423" t="n">
        <v>4357.98</v>
      </c>
      <c r="U2423" t="n">
        <v>0.82</v>
      </c>
      <c r="V2423" t="n">
        <v>0.88</v>
      </c>
      <c r="W2423" t="n">
        <v>6.81</v>
      </c>
      <c r="X2423" t="n">
        <v>0.25</v>
      </c>
      <c r="Y2423" t="n">
        <v>1</v>
      </c>
      <c r="Z2423" t="n">
        <v>10</v>
      </c>
    </row>
    <row r="2424">
      <c r="A2424" t="n">
        <v>136</v>
      </c>
      <c r="B2424" t="n">
        <v>145</v>
      </c>
      <c r="C2424" t="inlineStr">
        <is>
          <t xml:space="preserve">CONCLUIDO	</t>
        </is>
      </c>
      <c r="D2424" t="n">
        <v>3.6392</v>
      </c>
      <c r="E2424" t="n">
        <v>27.48</v>
      </c>
      <c r="F2424" t="n">
        <v>23.99</v>
      </c>
      <c r="G2424" t="n">
        <v>143.94</v>
      </c>
      <c r="H2424" t="n">
        <v>1.72</v>
      </c>
      <c r="I2424" t="n">
        <v>10</v>
      </c>
      <c r="J2424" t="n">
        <v>363.17</v>
      </c>
      <c r="K2424" t="n">
        <v>61.2</v>
      </c>
      <c r="L2424" t="n">
        <v>35</v>
      </c>
      <c r="M2424" t="n">
        <v>8</v>
      </c>
      <c r="N2424" t="n">
        <v>121.97</v>
      </c>
      <c r="O2424" t="n">
        <v>45025.06</v>
      </c>
      <c r="P2424" t="n">
        <v>437.49</v>
      </c>
      <c r="Q2424" t="n">
        <v>452.57</v>
      </c>
      <c r="R2424" t="n">
        <v>70.94</v>
      </c>
      <c r="S2424" t="n">
        <v>57.64</v>
      </c>
      <c r="T2424" t="n">
        <v>4558.44</v>
      </c>
      <c r="U2424" t="n">
        <v>0.8100000000000001</v>
      </c>
      <c r="V2424" t="n">
        <v>0.88</v>
      </c>
      <c r="W2424" t="n">
        <v>6.81</v>
      </c>
      <c r="X2424" t="n">
        <v>0.27</v>
      </c>
      <c r="Y2424" t="n">
        <v>1</v>
      </c>
      <c r="Z2424" t="n">
        <v>10</v>
      </c>
    </row>
    <row r="2425">
      <c r="A2425" t="n">
        <v>137</v>
      </c>
      <c r="B2425" t="n">
        <v>145</v>
      </c>
      <c r="C2425" t="inlineStr">
        <is>
          <t xml:space="preserve">CONCLUIDO	</t>
        </is>
      </c>
      <c r="D2425" t="n">
        <v>3.6396</v>
      </c>
      <c r="E2425" t="n">
        <v>27.48</v>
      </c>
      <c r="F2425" t="n">
        <v>23.99</v>
      </c>
      <c r="G2425" t="n">
        <v>143.92</v>
      </c>
      <c r="H2425" t="n">
        <v>1.73</v>
      </c>
      <c r="I2425" t="n">
        <v>10</v>
      </c>
      <c r="J2425" t="n">
        <v>363.84</v>
      </c>
      <c r="K2425" t="n">
        <v>61.2</v>
      </c>
      <c r="L2425" t="n">
        <v>35.25</v>
      </c>
      <c r="M2425" t="n">
        <v>8</v>
      </c>
      <c r="N2425" t="n">
        <v>122.39</v>
      </c>
      <c r="O2425" t="n">
        <v>45107.96</v>
      </c>
      <c r="P2425" t="n">
        <v>437.87</v>
      </c>
      <c r="Q2425" t="n">
        <v>452.57</v>
      </c>
      <c r="R2425" t="n">
        <v>70.90000000000001</v>
      </c>
      <c r="S2425" t="n">
        <v>57.64</v>
      </c>
      <c r="T2425" t="n">
        <v>4539.05</v>
      </c>
      <c r="U2425" t="n">
        <v>0.8100000000000001</v>
      </c>
      <c r="V2425" t="n">
        <v>0.88</v>
      </c>
      <c r="W2425" t="n">
        <v>6.81</v>
      </c>
      <c r="X2425" t="n">
        <v>0.26</v>
      </c>
      <c r="Y2425" t="n">
        <v>1</v>
      </c>
      <c r="Z2425" t="n">
        <v>10</v>
      </c>
    </row>
    <row r="2426">
      <c r="A2426" t="n">
        <v>138</v>
      </c>
      <c r="B2426" t="n">
        <v>145</v>
      </c>
      <c r="C2426" t="inlineStr">
        <is>
          <t xml:space="preserve">CONCLUIDO	</t>
        </is>
      </c>
      <c r="D2426" t="n">
        <v>3.642</v>
      </c>
      <c r="E2426" t="n">
        <v>27.46</v>
      </c>
      <c r="F2426" t="n">
        <v>23.97</v>
      </c>
      <c r="G2426" t="n">
        <v>143.82</v>
      </c>
      <c r="H2426" t="n">
        <v>1.74</v>
      </c>
      <c r="I2426" t="n">
        <v>10</v>
      </c>
      <c r="J2426" t="n">
        <v>364.51</v>
      </c>
      <c r="K2426" t="n">
        <v>61.2</v>
      </c>
      <c r="L2426" t="n">
        <v>35.5</v>
      </c>
      <c r="M2426" t="n">
        <v>8</v>
      </c>
      <c r="N2426" t="n">
        <v>122.82</v>
      </c>
      <c r="O2426" t="n">
        <v>45191.1</v>
      </c>
      <c r="P2426" t="n">
        <v>437.95</v>
      </c>
      <c r="Q2426" t="n">
        <v>452.57</v>
      </c>
      <c r="R2426" t="n">
        <v>70.33</v>
      </c>
      <c r="S2426" t="n">
        <v>57.64</v>
      </c>
      <c r="T2426" t="n">
        <v>4252.37</v>
      </c>
      <c r="U2426" t="n">
        <v>0.82</v>
      </c>
      <c r="V2426" t="n">
        <v>0.88</v>
      </c>
      <c r="W2426" t="n">
        <v>6.81</v>
      </c>
      <c r="X2426" t="n">
        <v>0.24</v>
      </c>
      <c r="Y2426" t="n">
        <v>1</v>
      </c>
      <c r="Z2426" t="n">
        <v>10</v>
      </c>
    </row>
    <row r="2427">
      <c r="A2427" t="n">
        <v>139</v>
      </c>
      <c r="B2427" t="n">
        <v>145</v>
      </c>
      <c r="C2427" t="inlineStr">
        <is>
          <t xml:space="preserve">CONCLUIDO	</t>
        </is>
      </c>
      <c r="D2427" t="n">
        <v>3.6415</v>
      </c>
      <c r="E2427" t="n">
        <v>27.46</v>
      </c>
      <c r="F2427" t="n">
        <v>23.97</v>
      </c>
      <c r="G2427" t="n">
        <v>143.84</v>
      </c>
      <c r="H2427" t="n">
        <v>1.75</v>
      </c>
      <c r="I2427" t="n">
        <v>10</v>
      </c>
      <c r="J2427" t="n">
        <v>365.19</v>
      </c>
      <c r="K2427" t="n">
        <v>61.2</v>
      </c>
      <c r="L2427" t="n">
        <v>35.75</v>
      </c>
      <c r="M2427" t="n">
        <v>8</v>
      </c>
      <c r="N2427" t="n">
        <v>123.24</v>
      </c>
      <c r="O2427" t="n">
        <v>45274.49</v>
      </c>
      <c r="P2427" t="n">
        <v>438.41</v>
      </c>
      <c r="Q2427" t="n">
        <v>452.55</v>
      </c>
      <c r="R2427" t="n">
        <v>70.34</v>
      </c>
      <c r="S2427" t="n">
        <v>57.64</v>
      </c>
      <c r="T2427" t="n">
        <v>4256.19</v>
      </c>
      <c r="U2427" t="n">
        <v>0.82</v>
      </c>
      <c r="V2427" t="n">
        <v>0.88</v>
      </c>
      <c r="W2427" t="n">
        <v>6.81</v>
      </c>
      <c r="X2427" t="n">
        <v>0.25</v>
      </c>
      <c r="Y2427" t="n">
        <v>1</v>
      </c>
      <c r="Z2427" t="n">
        <v>10</v>
      </c>
    </row>
    <row r="2428">
      <c r="A2428" t="n">
        <v>140</v>
      </c>
      <c r="B2428" t="n">
        <v>145</v>
      </c>
      <c r="C2428" t="inlineStr">
        <is>
          <t xml:space="preserve">CONCLUIDO	</t>
        </is>
      </c>
      <c r="D2428" t="n">
        <v>3.6395</v>
      </c>
      <c r="E2428" t="n">
        <v>27.48</v>
      </c>
      <c r="F2428" t="n">
        <v>23.99</v>
      </c>
      <c r="G2428" t="n">
        <v>143.93</v>
      </c>
      <c r="H2428" t="n">
        <v>1.75</v>
      </c>
      <c r="I2428" t="n">
        <v>10</v>
      </c>
      <c r="J2428" t="n">
        <v>365.87</v>
      </c>
      <c r="K2428" t="n">
        <v>61.2</v>
      </c>
      <c r="L2428" t="n">
        <v>36</v>
      </c>
      <c r="M2428" t="n">
        <v>8</v>
      </c>
      <c r="N2428" t="n">
        <v>123.67</v>
      </c>
      <c r="O2428" t="n">
        <v>45358.13</v>
      </c>
      <c r="P2428" t="n">
        <v>439.06</v>
      </c>
      <c r="Q2428" t="n">
        <v>452.57</v>
      </c>
      <c r="R2428" t="n">
        <v>70.78</v>
      </c>
      <c r="S2428" t="n">
        <v>57.64</v>
      </c>
      <c r="T2428" t="n">
        <v>4478.43</v>
      </c>
      <c r="U2428" t="n">
        <v>0.8100000000000001</v>
      </c>
      <c r="V2428" t="n">
        <v>0.88</v>
      </c>
      <c r="W2428" t="n">
        <v>6.82</v>
      </c>
      <c r="X2428" t="n">
        <v>0.26</v>
      </c>
      <c r="Y2428" t="n">
        <v>1</v>
      </c>
      <c r="Z2428" t="n">
        <v>10</v>
      </c>
    </row>
    <row r="2429">
      <c r="A2429" t="n">
        <v>141</v>
      </c>
      <c r="B2429" t="n">
        <v>145</v>
      </c>
      <c r="C2429" t="inlineStr">
        <is>
          <t xml:space="preserve">CONCLUIDO	</t>
        </is>
      </c>
      <c r="D2429" t="n">
        <v>3.6399</v>
      </c>
      <c r="E2429" t="n">
        <v>27.47</v>
      </c>
      <c r="F2429" t="n">
        <v>23.99</v>
      </c>
      <c r="G2429" t="n">
        <v>143.91</v>
      </c>
      <c r="H2429" t="n">
        <v>1.76</v>
      </c>
      <c r="I2429" t="n">
        <v>10</v>
      </c>
      <c r="J2429" t="n">
        <v>366.55</v>
      </c>
      <c r="K2429" t="n">
        <v>61.2</v>
      </c>
      <c r="L2429" t="n">
        <v>36.25</v>
      </c>
      <c r="M2429" t="n">
        <v>8</v>
      </c>
      <c r="N2429" t="n">
        <v>124.1</v>
      </c>
      <c r="O2429" t="n">
        <v>45442.03</v>
      </c>
      <c r="P2429" t="n">
        <v>439.32</v>
      </c>
      <c r="Q2429" t="n">
        <v>452.57</v>
      </c>
      <c r="R2429" t="n">
        <v>70.81999999999999</v>
      </c>
      <c r="S2429" t="n">
        <v>57.64</v>
      </c>
      <c r="T2429" t="n">
        <v>4499.36</v>
      </c>
      <c r="U2429" t="n">
        <v>0.8100000000000001</v>
      </c>
      <c r="V2429" t="n">
        <v>0.88</v>
      </c>
      <c r="W2429" t="n">
        <v>6.81</v>
      </c>
      <c r="X2429" t="n">
        <v>0.26</v>
      </c>
      <c r="Y2429" t="n">
        <v>1</v>
      </c>
      <c r="Z2429" t="n">
        <v>10</v>
      </c>
    </row>
    <row r="2430">
      <c r="A2430" t="n">
        <v>142</v>
      </c>
      <c r="B2430" t="n">
        <v>145</v>
      </c>
      <c r="C2430" t="inlineStr">
        <is>
          <t xml:space="preserve">CONCLUIDO	</t>
        </is>
      </c>
      <c r="D2430" t="n">
        <v>3.6401</v>
      </c>
      <c r="E2430" t="n">
        <v>27.47</v>
      </c>
      <c r="F2430" t="n">
        <v>23.98</v>
      </c>
      <c r="G2430" t="n">
        <v>143.9</v>
      </c>
      <c r="H2430" t="n">
        <v>1.77</v>
      </c>
      <c r="I2430" t="n">
        <v>10</v>
      </c>
      <c r="J2430" t="n">
        <v>367.23</v>
      </c>
      <c r="K2430" t="n">
        <v>61.2</v>
      </c>
      <c r="L2430" t="n">
        <v>36.5</v>
      </c>
      <c r="M2430" t="n">
        <v>8</v>
      </c>
      <c r="N2430" t="n">
        <v>124.53</v>
      </c>
      <c r="O2430" t="n">
        <v>45526.17</v>
      </c>
      <c r="P2430" t="n">
        <v>439.62</v>
      </c>
      <c r="Q2430" t="n">
        <v>452.56</v>
      </c>
      <c r="R2430" t="n">
        <v>70.81</v>
      </c>
      <c r="S2430" t="n">
        <v>57.64</v>
      </c>
      <c r="T2430" t="n">
        <v>4493.83</v>
      </c>
      <c r="U2430" t="n">
        <v>0.8100000000000001</v>
      </c>
      <c r="V2430" t="n">
        <v>0.88</v>
      </c>
      <c r="W2430" t="n">
        <v>6.81</v>
      </c>
      <c r="X2430" t="n">
        <v>0.26</v>
      </c>
      <c r="Y2430" t="n">
        <v>1</v>
      </c>
      <c r="Z2430" t="n">
        <v>10</v>
      </c>
    </row>
    <row r="2431">
      <c r="A2431" t="n">
        <v>143</v>
      </c>
      <c r="B2431" t="n">
        <v>145</v>
      </c>
      <c r="C2431" t="inlineStr">
        <is>
          <t xml:space="preserve">CONCLUIDO	</t>
        </is>
      </c>
      <c r="D2431" t="n">
        <v>3.6404</v>
      </c>
      <c r="E2431" t="n">
        <v>27.47</v>
      </c>
      <c r="F2431" t="n">
        <v>23.98</v>
      </c>
      <c r="G2431" t="n">
        <v>143.89</v>
      </c>
      <c r="H2431" t="n">
        <v>1.78</v>
      </c>
      <c r="I2431" t="n">
        <v>10</v>
      </c>
      <c r="J2431" t="n">
        <v>367.92</v>
      </c>
      <c r="K2431" t="n">
        <v>61.2</v>
      </c>
      <c r="L2431" t="n">
        <v>36.75</v>
      </c>
      <c r="M2431" t="n">
        <v>8</v>
      </c>
      <c r="N2431" t="n">
        <v>124.97</v>
      </c>
      <c r="O2431" t="n">
        <v>45610.57</v>
      </c>
      <c r="P2431" t="n">
        <v>439.82</v>
      </c>
      <c r="Q2431" t="n">
        <v>452.58</v>
      </c>
      <c r="R2431" t="n">
        <v>70.73999999999999</v>
      </c>
      <c r="S2431" t="n">
        <v>57.64</v>
      </c>
      <c r="T2431" t="n">
        <v>4455.79</v>
      </c>
      <c r="U2431" t="n">
        <v>0.8100000000000001</v>
      </c>
      <c r="V2431" t="n">
        <v>0.88</v>
      </c>
      <c r="W2431" t="n">
        <v>6.81</v>
      </c>
      <c r="X2431" t="n">
        <v>0.26</v>
      </c>
      <c r="Y2431" t="n">
        <v>1</v>
      </c>
      <c r="Z2431" t="n">
        <v>10</v>
      </c>
    </row>
    <row r="2432">
      <c r="A2432" t="n">
        <v>144</v>
      </c>
      <c r="B2432" t="n">
        <v>145</v>
      </c>
      <c r="C2432" t="inlineStr">
        <is>
          <t xml:space="preserve">CONCLUIDO	</t>
        </is>
      </c>
      <c r="D2432" t="n">
        <v>3.6418</v>
      </c>
      <c r="E2432" t="n">
        <v>27.46</v>
      </c>
      <c r="F2432" t="n">
        <v>23.97</v>
      </c>
      <c r="G2432" t="n">
        <v>143.82</v>
      </c>
      <c r="H2432" t="n">
        <v>1.79</v>
      </c>
      <c r="I2432" t="n">
        <v>10</v>
      </c>
      <c r="J2432" t="n">
        <v>368.6</v>
      </c>
      <c r="K2432" t="n">
        <v>61.2</v>
      </c>
      <c r="L2432" t="n">
        <v>37</v>
      </c>
      <c r="M2432" t="n">
        <v>8</v>
      </c>
      <c r="N2432" t="n">
        <v>125.4</v>
      </c>
      <c r="O2432" t="n">
        <v>45695.24</v>
      </c>
      <c r="P2432" t="n">
        <v>439.72</v>
      </c>
      <c r="Q2432" t="n">
        <v>452.6</v>
      </c>
      <c r="R2432" t="n">
        <v>70.39</v>
      </c>
      <c r="S2432" t="n">
        <v>57.64</v>
      </c>
      <c r="T2432" t="n">
        <v>4285.31</v>
      </c>
      <c r="U2432" t="n">
        <v>0.82</v>
      </c>
      <c r="V2432" t="n">
        <v>0.88</v>
      </c>
      <c r="W2432" t="n">
        <v>6.81</v>
      </c>
      <c r="X2432" t="n">
        <v>0.25</v>
      </c>
      <c r="Y2432" t="n">
        <v>1</v>
      </c>
      <c r="Z2432" t="n">
        <v>10</v>
      </c>
    </row>
    <row r="2433">
      <c r="A2433" t="n">
        <v>145</v>
      </c>
      <c r="B2433" t="n">
        <v>145</v>
      </c>
      <c r="C2433" t="inlineStr">
        <is>
          <t xml:space="preserve">CONCLUIDO	</t>
        </is>
      </c>
      <c r="D2433" t="n">
        <v>3.6417</v>
      </c>
      <c r="E2433" t="n">
        <v>27.46</v>
      </c>
      <c r="F2433" t="n">
        <v>23.97</v>
      </c>
      <c r="G2433" t="n">
        <v>143.83</v>
      </c>
      <c r="H2433" t="n">
        <v>1.8</v>
      </c>
      <c r="I2433" t="n">
        <v>10</v>
      </c>
      <c r="J2433" t="n">
        <v>369.29</v>
      </c>
      <c r="K2433" t="n">
        <v>61.2</v>
      </c>
      <c r="L2433" t="n">
        <v>37.25</v>
      </c>
      <c r="M2433" t="n">
        <v>8</v>
      </c>
      <c r="N2433" t="n">
        <v>125.84</v>
      </c>
      <c r="O2433" t="n">
        <v>45780.16</v>
      </c>
      <c r="P2433" t="n">
        <v>439.97</v>
      </c>
      <c r="Q2433" t="n">
        <v>452.56</v>
      </c>
      <c r="R2433" t="n">
        <v>70.55</v>
      </c>
      <c r="S2433" t="n">
        <v>57.64</v>
      </c>
      <c r="T2433" t="n">
        <v>4364.17</v>
      </c>
      <c r="U2433" t="n">
        <v>0.82</v>
      </c>
      <c r="V2433" t="n">
        <v>0.88</v>
      </c>
      <c r="W2433" t="n">
        <v>6.81</v>
      </c>
      <c r="X2433" t="n">
        <v>0.25</v>
      </c>
      <c r="Y2433" t="n">
        <v>1</v>
      </c>
      <c r="Z2433" t="n">
        <v>10</v>
      </c>
    </row>
    <row r="2434">
      <c r="A2434" t="n">
        <v>146</v>
      </c>
      <c r="B2434" t="n">
        <v>145</v>
      </c>
      <c r="C2434" t="inlineStr">
        <is>
          <t xml:space="preserve">CONCLUIDO	</t>
        </is>
      </c>
      <c r="D2434" t="n">
        <v>3.6402</v>
      </c>
      <c r="E2434" t="n">
        <v>27.47</v>
      </c>
      <c r="F2434" t="n">
        <v>23.98</v>
      </c>
      <c r="G2434" t="n">
        <v>143.9</v>
      </c>
      <c r="H2434" t="n">
        <v>1.81</v>
      </c>
      <c r="I2434" t="n">
        <v>10</v>
      </c>
      <c r="J2434" t="n">
        <v>369.98</v>
      </c>
      <c r="K2434" t="n">
        <v>61.2</v>
      </c>
      <c r="L2434" t="n">
        <v>37.5</v>
      </c>
      <c r="M2434" t="n">
        <v>8</v>
      </c>
      <c r="N2434" t="n">
        <v>126.28</v>
      </c>
      <c r="O2434" t="n">
        <v>45865.47</v>
      </c>
      <c r="P2434" t="n">
        <v>440.47</v>
      </c>
      <c r="Q2434" t="n">
        <v>452.55</v>
      </c>
      <c r="R2434" t="n">
        <v>70.88</v>
      </c>
      <c r="S2434" t="n">
        <v>57.64</v>
      </c>
      <c r="T2434" t="n">
        <v>4525.73</v>
      </c>
      <c r="U2434" t="n">
        <v>0.8100000000000001</v>
      </c>
      <c r="V2434" t="n">
        <v>0.88</v>
      </c>
      <c r="W2434" t="n">
        <v>6.81</v>
      </c>
      <c r="X2434" t="n">
        <v>0.26</v>
      </c>
      <c r="Y2434" t="n">
        <v>1</v>
      </c>
      <c r="Z2434" t="n">
        <v>10</v>
      </c>
    </row>
    <row r="2435">
      <c r="A2435" t="n">
        <v>147</v>
      </c>
      <c r="B2435" t="n">
        <v>145</v>
      </c>
      <c r="C2435" t="inlineStr">
        <is>
          <t xml:space="preserve">CONCLUIDO	</t>
        </is>
      </c>
      <c r="D2435" t="n">
        <v>3.6392</v>
      </c>
      <c r="E2435" t="n">
        <v>27.48</v>
      </c>
      <c r="F2435" t="n">
        <v>23.99</v>
      </c>
      <c r="G2435" t="n">
        <v>143.94</v>
      </c>
      <c r="H2435" t="n">
        <v>1.82</v>
      </c>
      <c r="I2435" t="n">
        <v>10</v>
      </c>
      <c r="J2435" t="n">
        <v>370.67</v>
      </c>
      <c r="K2435" t="n">
        <v>61.2</v>
      </c>
      <c r="L2435" t="n">
        <v>37.75</v>
      </c>
      <c r="M2435" t="n">
        <v>8</v>
      </c>
      <c r="N2435" t="n">
        <v>126.73</v>
      </c>
      <c r="O2435" t="n">
        <v>45950.92</v>
      </c>
      <c r="P2435" t="n">
        <v>440.66</v>
      </c>
      <c r="Q2435" t="n">
        <v>452.55</v>
      </c>
      <c r="R2435" t="n">
        <v>71.09</v>
      </c>
      <c r="S2435" t="n">
        <v>57.64</v>
      </c>
      <c r="T2435" t="n">
        <v>4630.59</v>
      </c>
      <c r="U2435" t="n">
        <v>0.8100000000000001</v>
      </c>
      <c r="V2435" t="n">
        <v>0.88</v>
      </c>
      <c r="W2435" t="n">
        <v>6.81</v>
      </c>
      <c r="X2435" t="n">
        <v>0.27</v>
      </c>
      <c r="Y2435" t="n">
        <v>1</v>
      </c>
      <c r="Z2435" t="n">
        <v>10</v>
      </c>
    </row>
    <row r="2436">
      <c r="A2436" t="n">
        <v>148</v>
      </c>
      <c r="B2436" t="n">
        <v>145</v>
      </c>
      <c r="C2436" t="inlineStr">
        <is>
          <t xml:space="preserve">CONCLUIDO	</t>
        </is>
      </c>
      <c r="D2436" t="n">
        <v>3.6407</v>
      </c>
      <c r="E2436" t="n">
        <v>27.47</v>
      </c>
      <c r="F2436" t="n">
        <v>23.98</v>
      </c>
      <c r="G2436" t="n">
        <v>143.88</v>
      </c>
      <c r="H2436" t="n">
        <v>1.82</v>
      </c>
      <c r="I2436" t="n">
        <v>10</v>
      </c>
      <c r="J2436" t="n">
        <v>371.37</v>
      </c>
      <c r="K2436" t="n">
        <v>61.2</v>
      </c>
      <c r="L2436" t="n">
        <v>38</v>
      </c>
      <c r="M2436" t="n">
        <v>8</v>
      </c>
      <c r="N2436" t="n">
        <v>127.17</v>
      </c>
      <c r="O2436" t="n">
        <v>46036.65</v>
      </c>
      <c r="P2436" t="n">
        <v>440.26</v>
      </c>
      <c r="Q2436" t="n">
        <v>452.57</v>
      </c>
      <c r="R2436" t="n">
        <v>70.68000000000001</v>
      </c>
      <c r="S2436" t="n">
        <v>57.64</v>
      </c>
      <c r="T2436" t="n">
        <v>4428.43</v>
      </c>
      <c r="U2436" t="n">
        <v>0.82</v>
      </c>
      <c r="V2436" t="n">
        <v>0.88</v>
      </c>
      <c r="W2436" t="n">
        <v>6.81</v>
      </c>
      <c r="X2436" t="n">
        <v>0.26</v>
      </c>
      <c r="Y2436" t="n">
        <v>1</v>
      </c>
      <c r="Z2436" t="n">
        <v>10</v>
      </c>
    </row>
    <row r="2437">
      <c r="A2437" t="n">
        <v>149</v>
      </c>
      <c r="B2437" t="n">
        <v>145</v>
      </c>
      <c r="C2437" t="inlineStr">
        <is>
          <t xml:space="preserve">CONCLUIDO	</t>
        </is>
      </c>
      <c r="D2437" t="n">
        <v>3.6406</v>
      </c>
      <c r="E2437" t="n">
        <v>27.47</v>
      </c>
      <c r="F2437" t="n">
        <v>23.98</v>
      </c>
      <c r="G2437" t="n">
        <v>143.88</v>
      </c>
      <c r="H2437" t="n">
        <v>1.83</v>
      </c>
      <c r="I2437" t="n">
        <v>10</v>
      </c>
      <c r="J2437" t="n">
        <v>372.07</v>
      </c>
      <c r="K2437" t="n">
        <v>61.2</v>
      </c>
      <c r="L2437" t="n">
        <v>38.25</v>
      </c>
      <c r="M2437" t="n">
        <v>8</v>
      </c>
      <c r="N2437" t="n">
        <v>127.62</v>
      </c>
      <c r="O2437" t="n">
        <v>46122.64</v>
      </c>
      <c r="P2437" t="n">
        <v>440.44</v>
      </c>
      <c r="Q2437" t="n">
        <v>452.56</v>
      </c>
      <c r="R2437" t="n">
        <v>70.65000000000001</v>
      </c>
      <c r="S2437" t="n">
        <v>57.64</v>
      </c>
      <c r="T2437" t="n">
        <v>4412.72</v>
      </c>
      <c r="U2437" t="n">
        <v>0.82</v>
      </c>
      <c r="V2437" t="n">
        <v>0.88</v>
      </c>
      <c r="W2437" t="n">
        <v>6.81</v>
      </c>
      <c r="X2437" t="n">
        <v>0.26</v>
      </c>
      <c r="Y2437" t="n">
        <v>1</v>
      </c>
      <c r="Z2437" t="n">
        <v>10</v>
      </c>
    </row>
    <row r="2438">
      <c r="A2438" t="n">
        <v>150</v>
      </c>
      <c r="B2438" t="n">
        <v>145</v>
      </c>
      <c r="C2438" t="inlineStr">
        <is>
          <t xml:space="preserve">CONCLUIDO	</t>
        </is>
      </c>
      <c r="D2438" t="n">
        <v>3.6393</v>
      </c>
      <c r="E2438" t="n">
        <v>27.48</v>
      </c>
      <c r="F2438" t="n">
        <v>23.99</v>
      </c>
      <c r="G2438" t="n">
        <v>143.94</v>
      </c>
      <c r="H2438" t="n">
        <v>1.84</v>
      </c>
      <c r="I2438" t="n">
        <v>10</v>
      </c>
      <c r="J2438" t="n">
        <v>372.77</v>
      </c>
      <c r="K2438" t="n">
        <v>61.2</v>
      </c>
      <c r="L2438" t="n">
        <v>38.5</v>
      </c>
      <c r="M2438" t="n">
        <v>8</v>
      </c>
      <c r="N2438" t="n">
        <v>128.07</v>
      </c>
      <c r="O2438" t="n">
        <v>46208.91</v>
      </c>
      <c r="P2438" t="n">
        <v>440.43</v>
      </c>
      <c r="Q2438" t="n">
        <v>452.61</v>
      </c>
      <c r="R2438" t="n">
        <v>70.94</v>
      </c>
      <c r="S2438" t="n">
        <v>57.64</v>
      </c>
      <c r="T2438" t="n">
        <v>4557.76</v>
      </c>
      <c r="U2438" t="n">
        <v>0.8100000000000001</v>
      </c>
      <c r="V2438" t="n">
        <v>0.88</v>
      </c>
      <c r="W2438" t="n">
        <v>6.81</v>
      </c>
      <c r="X2438" t="n">
        <v>0.27</v>
      </c>
      <c r="Y2438" t="n">
        <v>1</v>
      </c>
      <c r="Z2438" t="n">
        <v>10</v>
      </c>
    </row>
    <row r="2439">
      <c r="A2439" t="n">
        <v>151</v>
      </c>
      <c r="B2439" t="n">
        <v>145</v>
      </c>
      <c r="C2439" t="inlineStr">
        <is>
          <t xml:space="preserve">CONCLUIDO	</t>
        </is>
      </c>
      <c r="D2439" t="n">
        <v>3.6403</v>
      </c>
      <c r="E2439" t="n">
        <v>27.47</v>
      </c>
      <c r="F2439" t="n">
        <v>23.98</v>
      </c>
      <c r="G2439" t="n">
        <v>143.9</v>
      </c>
      <c r="H2439" t="n">
        <v>1.85</v>
      </c>
      <c r="I2439" t="n">
        <v>10</v>
      </c>
      <c r="J2439" t="n">
        <v>373.47</v>
      </c>
      <c r="K2439" t="n">
        <v>61.2</v>
      </c>
      <c r="L2439" t="n">
        <v>38.75</v>
      </c>
      <c r="M2439" t="n">
        <v>8</v>
      </c>
      <c r="N2439" t="n">
        <v>128.52</v>
      </c>
      <c r="O2439" t="n">
        <v>46295.45</v>
      </c>
      <c r="P2439" t="n">
        <v>439.86</v>
      </c>
      <c r="Q2439" t="n">
        <v>452.56</v>
      </c>
      <c r="R2439" t="n">
        <v>70.68000000000001</v>
      </c>
      <c r="S2439" t="n">
        <v>57.64</v>
      </c>
      <c r="T2439" t="n">
        <v>4427.07</v>
      </c>
      <c r="U2439" t="n">
        <v>0.82</v>
      </c>
      <c r="V2439" t="n">
        <v>0.88</v>
      </c>
      <c r="W2439" t="n">
        <v>6.81</v>
      </c>
      <c r="X2439" t="n">
        <v>0.26</v>
      </c>
      <c r="Y2439" t="n">
        <v>1</v>
      </c>
      <c r="Z2439" t="n">
        <v>10</v>
      </c>
    </row>
    <row r="2440">
      <c r="A2440" t="n">
        <v>152</v>
      </c>
      <c r="B2440" t="n">
        <v>145</v>
      </c>
      <c r="C2440" t="inlineStr">
        <is>
          <t xml:space="preserve">CONCLUIDO	</t>
        </is>
      </c>
      <c r="D2440" t="n">
        <v>3.6404</v>
      </c>
      <c r="E2440" t="n">
        <v>27.47</v>
      </c>
      <c r="F2440" t="n">
        <v>23.98</v>
      </c>
      <c r="G2440" t="n">
        <v>143.89</v>
      </c>
      <c r="H2440" t="n">
        <v>1.86</v>
      </c>
      <c r="I2440" t="n">
        <v>10</v>
      </c>
      <c r="J2440" t="n">
        <v>374.17</v>
      </c>
      <c r="K2440" t="n">
        <v>61.2</v>
      </c>
      <c r="L2440" t="n">
        <v>39</v>
      </c>
      <c r="M2440" t="n">
        <v>8</v>
      </c>
      <c r="N2440" t="n">
        <v>128.97</v>
      </c>
      <c r="O2440" t="n">
        <v>46382.28</v>
      </c>
      <c r="P2440" t="n">
        <v>439.68</v>
      </c>
      <c r="Q2440" t="n">
        <v>452.56</v>
      </c>
      <c r="R2440" t="n">
        <v>70.65000000000001</v>
      </c>
      <c r="S2440" t="n">
        <v>57.64</v>
      </c>
      <c r="T2440" t="n">
        <v>4411.19</v>
      </c>
      <c r="U2440" t="n">
        <v>0.82</v>
      </c>
      <c r="V2440" t="n">
        <v>0.88</v>
      </c>
      <c r="W2440" t="n">
        <v>6.81</v>
      </c>
      <c r="X2440" t="n">
        <v>0.26</v>
      </c>
      <c r="Y2440" t="n">
        <v>1</v>
      </c>
      <c r="Z2440" t="n">
        <v>10</v>
      </c>
    </row>
    <row r="2441">
      <c r="A2441" t="n">
        <v>153</v>
      </c>
      <c r="B2441" t="n">
        <v>145</v>
      </c>
      <c r="C2441" t="inlineStr">
        <is>
          <t xml:space="preserve">CONCLUIDO	</t>
        </is>
      </c>
      <c r="D2441" t="n">
        <v>3.6522</v>
      </c>
      <c r="E2441" t="n">
        <v>27.38</v>
      </c>
      <c r="F2441" t="n">
        <v>23.95</v>
      </c>
      <c r="G2441" t="n">
        <v>159.64</v>
      </c>
      <c r="H2441" t="n">
        <v>1.87</v>
      </c>
      <c r="I2441" t="n">
        <v>9</v>
      </c>
      <c r="J2441" t="n">
        <v>374.88</v>
      </c>
      <c r="K2441" t="n">
        <v>61.2</v>
      </c>
      <c r="L2441" t="n">
        <v>39.25</v>
      </c>
      <c r="M2441" t="n">
        <v>7</v>
      </c>
      <c r="N2441" t="n">
        <v>129.43</v>
      </c>
      <c r="O2441" t="n">
        <v>46469.38</v>
      </c>
      <c r="P2441" t="n">
        <v>438.82</v>
      </c>
      <c r="Q2441" t="n">
        <v>452.57</v>
      </c>
      <c r="R2441" t="n">
        <v>69.48</v>
      </c>
      <c r="S2441" t="n">
        <v>57.64</v>
      </c>
      <c r="T2441" t="n">
        <v>3834.07</v>
      </c>
      <c r="U2441" t="n">
        <v>0.83</v>
      </c>
      <c r="V2441" t="n">
        <v>0.89</v>
      </c>
      <c r="W2441" t="n">
        <v>6.81</v>
      </c>
      <c r="X2441" t="n">
        <v>0.22</v>
      </c>
      <c r="Y2441" t="n">
        <v>1</v>
      </c>
      <c r="Z2441" t="n">
        <v>10</v>
      </c>
    </row>
    <row r="2442">
      <c r="A2442" t="n">
        <v>154</v>
      </c>
      <c r="B2442" t="n">
        <v>145</v>
      </c>
      <c r="C2442" t="inlineStr">
        <is>
          <t xml:space="preserve">CONCLUIDO	</t>
        </is>
      </c>
      <c r="D2442" t="n">
        <v>3.6511</v>
      </c>
      <c r="E2442" t="n">
        <v>27.39</v>
      </c>
      <c r="F2442" t="n">
        <v>23.95</v>
      </c>
      <c r="G2442" t="n">
        <v>159.7</v>
      </c>
      <c r="H2442" t="n">
        <v>1.88</v>
      </c>
      <c r="I2442" t="n">
        <v>9</v>
      </c>
      <c r="J2442" t="n">
        <v>375.59</v>
      </c>
      <c r="K2442" t="n">
        <v>61.2</v>
      </c>
      <c r="L2442" t="n">
        <v>39.5</v>
      </c>
      <c r="M2442" t="n">
        <v>7</v>
      </c>
      <c r="N2442" t="n">
        <v>129.89</v>
      </c>
      <c r="O2442" t="n">
        <v>46556.77</v>
      </c>
      <c r="P2442" t="n">
        <v>439.5</v>
      </c>
      <c r="Q2442" t="n">
        <v>452.55</v>
      </c>
      <c r="R2442" t="n">
        <v>69.78</v>
      </c>
      <c r="S2442" t="n">
        <v>57.64</v>
      </c>
      <c r="T2442" t="n">
        <v>3982.39</v>
      </c>
      <c r="U2442" t="n">
        <v>0.83</v>
      </c>
      <c r="V2442" t="n">
        <v>0.89</v>
      </c>
      <c r="W2442" t="n">
        <v>6.81</v>
      </c>
      <c r="X2442" t="n">
        <v>0.23</v>
      </c>
      <c r="Y2442" t="n">
        <v>1</v>
      </c>
      <c r="Z2442" t="n">
        <v>10</v>
      </c>
    </row>
    <row r="2443">
      <c r="A2443" t="n">
        <v>155</v>
      </c>
      <c r="B2443" t="n">
        <v>145</v>
      </c>
      <c r="C2443" t="inlineStr">
        <is>
          <t xml:space="preserve">CONCLUIDO	</t>
        </is>
      </c>
      <c r="D2443" t="n">
        <v>3.6514</v>
      </c>
      <c r="E2443" t="n">
        <v>27.39</v>
      </c>
      <c r="F2443" t="n">
        <v>23.95</v>
      </c>
      <c r="G2443" t="n">
        <v>159.69</v>
      </c>
      <c r="H2443" t="n">
        <v>1.88</v>
      </c>
      <c r="I2443" t="n">
        <v>9</v>
      </c>
      <c r="J2443" t="n">
        <v>376.3</v>
      </c>
      <c r="K2443" t="n">
        <v>61.2</v>
      </c>
      <c r="L2443" t="n">
        <v>39.75</v>
      </c>
      <c r="M2443" t="n">
        <v>7</v>
      </c>
      <c r="N2443" t="n">
        <v>130.35</v>
      </c>
      <c r="O2443" t="n">
        <v>46644.44</v>
      </c>
      <c r="P2443" t="n">
        <v>440.09</v>
      </c>
      <c r="Q2443" t="n">
        <v>452.59</v>
      </c>
      <c r="R2443" t="n">
        <v>69.81999999999999</v>
      </c>
      <c r="S2443" t="n">
        <v>57.64</v>
      </c>
      <c r="T2443" t="n">
        <v>4004.86</v>
      </c>
      <c r="U2443" t="n">
        <v>0.83</v>
      </c>
      <c r="V2443" t="n">
        <v>0.89</v>
      </c>
      <c r="W2443" t="n">
        <v>6.81</v>
      </c>
      <c r="X2443" t="n">
        <v>0.23</v>
      </c>
      <c r="Y2443" t="n">
        <v>1</v>
      </c>
      <c r="Z2443" t="n">
        <v>10</v>
      </c>
    </row>
    <row r="2444">
      <c r="A2444" t="n">
        <v>156</v>
      </c>
      <c r="B2444" t="n">
        <v>145</v>
      </c>
      <c r="C2444" t="inlineStr">
        <is>
          <t xml:space="preserve">CONCLUIDO	</t>
        </is>
      </c>
      <c r="D2444" t="n">
        <v>3.6523</v>
      </c>
      <c r="E2444" t="n">
        <v>27.38</v>
      </c>
      <c r="F2444" t="n">
        <v>23.95</v>
      </c>
      <c r="G2444" t="n">
        <v>159.64</v>
      </c>
      <c r="H2444" t="n">
        <v>1.89</v>
      </c>
      <c r="I2444" t="n">
        <v>9</v>
      </c>
      <c r="J2444" t="n">
        <v>377.01</v>
      </c>
      <c r="K2444" t="n">
        <v>61.2</v>
      </c>
      <c r="L2444" t="n">
        <v>40</v>
      </c>
      <c r="M2444" t="n">
        <v>7</v>
      </c>
      <c r="N2444" t="n">
        <v>130.81</v>
      </c>
      <c r="O2444" t="n">
        <v>46732.41</v>
      </c>
      <c r="P2444" t="n">
        <v>440.42</v>
      </c>
      <c r="Q2444" t="n">
        <v>452.55</v>
      </c>
      <c r="R2444" t="n">
        <v>69.5</v>
      </c>
      <c r="S2444" t="n">
        <v>57.64</v>
      </c>
      <c r="T2444" t="n">
        <v>3841.6</v>
      </c>
      <c r="U2444" t="n">
        <v>0.83</v>
      </c>
      <c r="V2444" t="n">
        <v>0.89</v>
      </c>
      <c r="W2444" t="n">
        <v>6.81</v>
      </c>
      <c r="X2444" t="n">
        <v>0.22</v>
      </c>
      <c r="Y2444" t="n">
        <v>1</v>
      </c>
      <c r="Z2444" t="n">
        <v>10</v>
      </c>
    </row>
    <row r="2445">
      <c r="A2445" t="n">
        <v>0</v>
      </c>
      <c r="B2445" t="n">
        <v>65</v>
      </c>
      <c r="C2445" t="inlineStr">
        <is>
          <t xml:space="preserve">CONCLUIDO	</t>
        </is>
      </c>
      <c r="D2445" t="n">
        <v>2.5002</v>
      </c>
      <c r="E2445" t="n">
        <v>40</v>
      </c>
      <c r="F2445" t="n">
        <v>31.07</v>
      </c>
      <c r="G2445" t="n">
        <v>7.52</v>
      </c>
      <c r="H2445" t="n">
        <v>0.13</v>
      </c>
      <c r="I2445" t="n">
        <v>248</v>
      </c>
      <c r="J2445" t="n">
        <v>133.21</v>
      </c>
      <c r="K2445" t="n">
        <v>46.47</v>
      </c>
      <c r="L2445" t="n">
        <v>1</v>
      </c>
      <c r="M2445" t="n">
        <v>246</v>
      </c>
      <c r="N2445" t="n">
        <v>20.75</v>
      </c>
      <c r="O2445" t="n">
        <v>16663.42</v>
      </c>
      <c r="P2445" t="n">
        <v>342.64</v>
      </c>
      <c r="Q2445" t="n">
        <v>453.29</v>
      </c>
      <c r="R2445" t="n">
        <v>301.29</v>
      </c>
      <c r="S2445" t="n">
        <v>57.64</v>
      </c>
      <c r="T2445" t="n">
        <v>118543.7</v>
      </c>
      <c r="U2445" t="n">
        <v>0.19</v>
      </c>
      <c r="V2445" t="n">
        <v>0.68</v>
      </c>
      <c r="W2445" t="n">
        <v>7.21</v>
      </c>
      <c r="X2445" t="n">
        <v>7.33</v>
      </c>
      <c r="Y2445" t="n">
        <v>1</v>
      </c>
      <c r="Z2445" t="n">
        <v>10</v>
      </c>
    </row>
    <row r="2446">
      <c r="A2446" t="n">
        <v>1</v>
      </c>
      <c r="B2446" t="n">
        <v>65</v>
      </c>
      <c r="C2446" t="inlineStr">
        <is>
          <t xml:space="preserve">CONCLUIDO	</t>
        </is>
      </c>
      <c r="D2446" t="n">
        <v>2.7465</v>
      </c>
      <c r="E2446" t="n">
        <v>36.41</v>
      </c>
      <c r="F2446" t="n">
        <v>29.17</v>
      </c>
      <c r="G2446" t="n">
        <v>9.41</v>
      </c>
      <c r="H2446" t="n">
        <v>0.17</v>
      </c>
      <c r="I2446" t="n">
        <v>186</v>
      </c>
      <c r="J2446" t="n">
        <v>133.55</v>
      </c>
      <c r="K2446" t="n">
        <v>46.47</v>
      </c>
      <c r="L2446" t="n">
        <v>1.25</v>
      </c>
      <c r="M2446" t="n">
        <v>184</v>
      </c>
      <c r="N2446" t="n">
        <v>20.83</v>
      </c>
      <c r="O2446" t="n">
        <v>16704.7</v>
      </c>
      <c r="P2446" t="n">
        <v>321.31</v>
      </c>
      <c r="Q2446" t="n">
        <v>453.04</v>
      </c>
      <c r="R2446" t="n">
        <v>239.34</v>
      </c>
      <c r="S2446" t="n">
        <v>57.64</v>
      </c>
      <c r="T2446" t="n">
        <v>87879.5</v>
      </c>
      <c r="U2446" t="n">
        <v>0.24</v>
      </c>
      <c r="V2446" t="n">
        <v>0.73</v>
      </c>
      <c r="W2446" t="n">
        <v>7.11</v>
      </c>
      <c r="X2446" t="n">
        <v>5.43</v>
      </c>
      <c r="Y2446" t="n">
        <v>1</v>
      </c>
      <c r="Z2446" t="n">
        <v>10</v>
      </c>
    </row>
    <row r="2447">
      <c r="A2447" t="n">
        <v>2</v>
      </c>
      <c r="B2447" t="n">
        <v>65</v>
      </c>
      <c r="C2447" t="inlineStr">
        <is>
          <t xml:space="preserve">CONCLUIDO	</t>
        </is>
      </c>
      <c r="D2447" t="n">
        <v>2.9147</v>
      </c>
      <c r="E2447" t="n">
        <v>34.31</v>
      </c>
      <c r="F2447" t="n">
        <v>28.07</v>
      </c>
      <c r="G2447" t="n">
        <v>11.3</v>
      </c>
      <c r="H2447" t="n">
        <v>0.2</v>
      </c>
      <c r="I2447" t="n">
        <v>149</v>
      </c>
      <c r="J2447" t="n">
        <v>133.88</v>
      </c>
      <c r="K2447" t="n">
        <v>46.47</v>
      </c>
      <c r="L2447" t="n">
        <v>1.5</v>
      </c>
      <c r="M2447" t="n">
        <v>147</v>
      </c>
      <c r="N2447" t="n">
        <v>20.91</v>
      </c>
      <c r="O2447" t="n">
        <v>16746.01</v>
      </c>
      <c r="P2447" t="n">
        <v>308.82</v>
      </c>
      <c r="Q2447" t="n">
        <v>452.92</v>
      </c>
      <c r="R2447" t="n">
        <v>203.56</v>
      </c>
      <c r="S2447" t="n">
        <v>57.64</v>
      </c>
      <c r="T2447" t="n">
        <v>70173.56</v>
      </c>
      <c r="U2447" t="n">
        <v>0.28</v>
      </c>
      <c r="V2447" t="n">
        <v>0.76</v>
      </c>
      <c r="W2447" t="n">
        <v>7.04</v>
      </c>
      <c r="X2447" t="n">
        <v>4.34</v>
      </c>
      <c r="Y2447" t="n">
        <v>1</v>
      </c>
      <c r="Z2447" t="n">
        <v>10</v>
      </c>
    </row>
    <row r="2448">
      <c r="A2448" t="n">
        <v>3</v>
      </c>
      <c r="B2448" t="n">
        <v>65</v>
      </c>
      <c r="C2448" t="inlineStr">
        <is>
          <t xml:space="preserve">CONCLUIDO	</t>
        </is>
      </c>
      <c r="D2448" t="n">
        <v>3.0355</v>
      </c>
      <c r="E2448" t="n">
        <v>32.94</v>
      </c>
      <c r="F2448" t="n">
        <v>27.36</v>
      </c>
      <c r="G2448" t="n">
        <v>13.13</v>
      </c>
      <c r="H2448" t="n">
        <v>0.23</v>
      </c>
      <c r="I2448" t="n">
        <v>125</v>
      </c>
      <c r="J2448" t="n">
        <v>134.22</v>
      </c>
      <c r="K2448" t="n">
        <v>46.47</v>
      </c>
      <c r="L2448" t="n">
        <v>1.75</v>
      </c>
      <c r="M2448" t="n">
        <v>123</v>
      </c>
      <c r="N2448" t="n">
        <v>21</v>
      </c>
      <c r="O2448" t="n">
        <v>16787.35</v>
      </c>
      <c r="P2448" t="n">
        <v>300.56</v>
      </c>
      <c r="Q2448" t="n">
        <v>453.15</v>
      </c>
      <c r="R2448" t="n">
        <v>180.35</v>
      </c>
      <c r="S2448" t="n">
        <v>57.64</v>
      </c>
      <c r="T2448" t="n">
        <v>58689.58</v>
      </c>
      <c r="U2448" t="n">
        <v>0.32</v>
      </c>
      <c r="V2448" t="n">
        <v>0.78</v>
      </c>
      <c r="W2448" t="n">
        <v>7.01</v>
      </c>
      <c r="X2448" t="n">
        <v>3.63</v>
      </c>
      <c r="Y2448" t="n">
        <v>1</v>
      </c>
      <c r="Z2448" t="n">
        <v>10</v>
      </c>
    </row>
    <row r="2449">
      <c r="A2449" t="n">
        <v>4</v>
      </c>
      <c r="B2449" t="n">
        <v>65</v>
      </c>
      <c r="C2449" t="inlineStr">
        <is>
          <t xml:space="preserve">CONCLUIDO	</t>
        </is>
      </c>
      <c r="D2449" t="n">
        <v>3.1353</v>
      </c>
      <c r="E2449" t="n">
        <v>31.89</v>
      </c>
      <c r="F2449" t="n">
        <v>26.8</v>
      </c>
      <c r="G2449" t="n">
        <v>15.03</v>
      </c>
      <c r="H2449" t="n">
        <v>0.26</v>
      </c>
      <c r="I2449" t="n">
        <v>107</v>
      </c>
      <c r="J2449" t="n">
        <v>134.55</v>
      </c>
      <c r="K2449" t="n">
        <v>46.47</v>
      </c>
      <c r="L2449" t="n">
        <v>2</v>
      </c>
      <c r="M2449" t="n">
        <v>105</v>
      </c>
      <c r="N2449" t="n">
        <v>21.09</v>
      </c>
      <c r="O2449" t="n">
        <v>16828.84</v>
      </c>
      <c r="P2449" t="n">
        <v>293.98</v>
      </c>
      <c r="Q2449" t="n">
        <v>452.78</v>
      </c>
      <c r="R2449" t="n">
        <v>162.2</v>
      </c>
      <c r="S2449" t="n">
        <v>57.64</v>
      </c>
      <c r="T2449" t="n">
        <v>49702.79</v>
      </c>
      <c r="U2449" t="n">
        <v>0.36</v>
      </c>
      <c r="V2449" t="n">
        <v>0.79</v>
      </c>
      <c r="W2449" t="n">
        <v>6.98</v>
      </c>
      <c r="X2449" t="n">
        <v>3.07</v>
      </c>
      <c r="Y2449" t="n">
        <v>1</v>
      </c>
      <c r="Z2449" t="n">
        <v>10</v>
      </c>
    </row>
    <row r="2450">
      <c r="A2450" t="n">
        <v>5</v>
      </c>
      <c r="B2450" t="n">
        <v>65</v>
      </c>
      <c r="C2450" t="inlineStr">
        <is>
          <t xml:space="preserve">CONCLUIDO	</t>
        </is>
      </c>
      <c r="D2450" t="n">
        <v>3.2113</v>
      </c>
      <c r="E2450" t="n">
        <v>31.14</v>
      </c>
      <c r="F2450" t="n">
        <v>26.4</v>
      </c>
      <c r="G2450" t="n">
        <v>16.85</v>
      </c>
      <c r="H2450" t="n">
        <v>0.29</v>
      </c>
      <c r="I2450" t="n">
        <v>94</v>
      </c>
      <c r="J2450" t="n">
        <v>134.89</v>
      </c>
      <c r="K2450" t="n">
        <v>46.47</v>
      </c>
      <c r="L2450" t="n">
        <v>2.25</v>
      </c>
      <c r="M2450" t="n">
        <v>92</v>
      </c>
      <c r="N2450" t="n">
        <v>21.17</v>
      </c>
      <c r="O2450" t="n">
        <v>16870.25</v>
      </c>
      <c r="P2450" t="n">
        <v>289.07</v>
      </c>
      <c r="Q2450" t="n">
        <v>452.92</v>
      </c>
      <c r="R2450" t="n">
        <v>149.32</v>
      </c>
      <c r="S2450" t="n">
        <v>57.64</v>
      </c>
      <c r="T2450" t="n">
        <v>43325.69</v>
      </c>
      <c r="U2450" t="n">
        <v>0.39</v>
      </c>
      <c r="V2450" t="n">
        <v>0.8</v>
      </c>
      <c r="W2450" t="n">
        <v>6.95</v>
      </c>
      <c r="X2450" t="n">
        <v>2.67</v>
      </c>
      <c r="Y2450" t="n">
        <v>1</v>
      </c>
      <c r="Z2450" t="n">
        <v>10</v>
      </c>
    </row>
    <row r="2451">
      <c r="A2451" t="n">
        <v>6</v>
      </c>
      <c r="B2451" t="n">
        <v>65</v>
      </c>
      <c r="C2451" t="inlineStr">
        <is>
          <t xml:space="preserve">CONCLUIDO	</t>
        </is>
      </c>
      <c r="D2451" t="n">
        <v>3.2739</v>
      </c>
      <c r="E2451" t="n">
        <v>30.54</v>
      </c>
      <c r="F2451" t="n">
        <v>26.11</v>
      </c>
      <c r="G2451" t="n">
        <v>18.87</v>
      </c>
      <c r="H2451" t="n">
        <v>0.33</v>
      </c>
      <c r="I2451" t="n">
        <v>83</v>
      </c>
      <c r="J2451" t="n">
        <v>135.22</v>
      </c>
      <c r="K2451" t="n">
        <v>46.47</v>
      </c>
      <c r="L2451" t="n">
        <v>2.5</v>
      </c>
      <c r="M2451" t="n">
        <v>81</v>
      </c>
      <c r="N2451" t="n">
        <v>21.26</v>
      </c>
      <c r="O2451" t="n">
        <v>16911.68</v>
      </c>
      <c r="P2451" t="n">
        <v>285.43</v>
      </c>
      <c r="Q2451" t="n">
        <v>452.81</v>
      </c>
      <c r="R2451" t="n">
        <v>139.57</v>
      </c>
      <c r="S2451" t="n">
        <v>57.64</v>
      </c>
      <c r="T2451" t="n">
        <v>38505.81</v>
      </c>
      <c r="U2451" t="n">
        <v>0.41</v>
      </c>
      <c r="V2451" t="n">
        <v>0.8100000000000001</v>
      </c>
      <c r="W2451" t="n">
        <v>6.94</v>
      </c>
      <c r="X2451" t="n">
        <v>2.37</v>
      </c>
      <c r="Y2451" t="n">
        <v>1</v>
      </c>
      <c r="Z2451" t="n">
        <v>10</v>
      </c>
    </row>
    <row r="2452">
      <c r="A2452" t="n">
        <v>7</v>
      </c>
      <c r="B2452" t="n">
        <v>65</v>
      </c>
      <c r="C2452" t="inlineStr">
        <is>
          <t xml:space="preserve">CONCLUIDO	</t>
        </is>
      </c>
      <c r="D2452" t="n">
        <v>3.3247</v>
      </c>
      <c r="E2452" t="n">
        <v>30.08</v>
      </c>
      <c r="F2452" t="n">
        <v>25.86</v>
      </c>
      <c r="G2452" t="n">
        <v>20.68</v>
      </c>
      <c r="H2452" t="n">
        <v>0.36</v>
      </c>
      <c r="I2452" t="n">
        <v>75</v>
      </c>
      <c r="J2452" t="n">
        <v>135.56</v>
      </c>
      <c r="K2452" t="n">
        <v>46.47</v>
      </c>
      <c r="L2452" t="n">
        <v>2.75</v>
      </c>
      <c r="M2452" t="n">
        <v>73</v>
      </c>
      <c r="N2452" t="n">
        <v>21.34</v>
      </c>
      <c r="O2452" t="n">
        <v>16953.14</v>
      </c>
      <c r="P2452" t="n">
        <v>282.21</v>
      </c>
      <c r="Q2452" t="n">
        <v>452.78</v>
      </c>
      <c r="R2452" t="n">
        <v>131.89</v>
      </c>
      <c r="S2452" t="n">
        <v>57.64</v>
      </c>
      <c r="T2452" t="n">
        <v>34705.52</v>
      </c>
      <c r="U2452" t="n">
        <v>0.44</v>
      </c>
      <c r="V2452" t="n">
        <v>0.82</v>
      </c>
      <c r="W2452" t="n">
        <v>6.91</v>
      </c>
      <c r="X2452" t="n">
        <v>2.13</v>
      </c>
      <c r="Y2452" t="n">
        <v>1</v>
      </c>
      <c r="Z2452" t="n">
        <v>10</v>
      </c>
    </row>
    <row r="2453">
      <c r="A2453" t="n">
        <v>8</v>
      </c>
      <c r="B2453" t="n">
        <v>65</v>
      </c>
      <c r="C2453" t="inlineStr">
        <is>
          <t xml:space="preserve">CONCLUIDO	</t>
        </is>
      </c>
      <c r="D2453" t="n">
        <v>3.367</v>
      </c>
      <c r="E2453" t="n">
        <v>29.7</v>
      </c>
      <c r="F2453" t="n">
        <v>25.67</v>
      </c>
      <c r="G2453" t="n">
        <v>22.65</v>
      </c>
      <c r="H2453" t="n">
        <v>0.39</v>
      </c>
      <c r="I2453" t="n">
        <v>68</v>
      </c>
      <c r="J2453" t="n">
        <v>135.9</v>
      </c>
      <c r="K2453" t="n">
        <v>46.47</v>
      </c>
      <c r="L2453" t="n">
        <v>3</v>
      </c>
      <c r="M2453" t="n">
        <v>66</v>
      </c>
      <c r="N2453" t="n">
        <v>21.43</v>
      </c>
      <c r="O2453" t="n">
        <v>16994.64</v>
      </c>
      <c r="P2453" t="n">
        <v>279.73</v>
      </c>
      <c r="Q2453" t="n">
        <v>452.8</v>
      </c>
      <c r="R2453" t="n">
        <v>125.75</v>
      </c>
      <c r="S2453" t="n">
        <v>57.64</v>
      </c>
      <c r="T2453" t="n">
        <v>31673.89</v>
      </c>
      <c r="U2453" t="n">
        <v>0.46</v>
      </c>
      <c r="V2453" t="n">
        <v>0.83</v>
      </c>
      <c r="W2453" t="n">
        <v>6.9</v>
      </c>
      <c r="X2453" t="n">
        <v>1.94</v>
      </c>
      <c r="Y2453" t="n">
        <v>1</v>
      </c>
      <c r="Z2453" t="n">
        <v>10</v>
      </c>
    </row>
    <row r="2454">
      <c r="A2454" t="n">
        <v>9</v>
      </c>
      <c r="B2454" t="n">
        <v>65</v>
      </c>
      <c r="C2454" t="inlineStr">
        <is>
          <t xml:space="preserve">CONCLUIDO	</t>
        </is>
      </c>
      <c r="D2454" t="n">
        <v>3.3976</v>
      </c>
      <c r="E2454" t="n">
        <v>29.43</v>
      </c>
      <c r="F2454" t="n">
        <v>25.54</v>
      </c>
      <c r="G2454" t="n">
        <v>24.32</v>
      </c>
      <c r="H2454" t="n">
        <v>0.42</v>
      </c>
      <c r="I2454" t="n">
        <v>63</v>
      </c>
      <c r="J2454" t="n">
        <v>136.23</v>
      </c>
      <c r="K2454" t="n">
        <v>46.47</v>
      </c>
      <c r="L2454" t="n">
        <v>3.25</v>
      </c>
      <c r="M2454" t="n">
        <v>61</v>
      </c>
      <c r="N2454" t="n">
        <v>21.52</v>
      </c>
      <c r="O2454" t="n">
        <v>17036.16</v>
      </c>
      <c r="P2454" t="n">
        <v>277.81</v>
      </c>
      <c r="Q2454" t="n">
        <v>452.72</v>
      </c>
      <c r="R2454" t="n">
        <v>121.32</v>
      </c>
      <c r="S2454" t="n">
        <v>57.64</v>
      </c>
      <c r="T2454" t="n">
        <v>29480.83</v>
      </c>
      <c r="U2454" t="n">
        <v>0.48</v>
      </c>
      <c r="V2454" t="n">
        <v>0.83</v>
      </c>
      <c r="W2454" t="n">
        <v>6.9</v>
      </c>
      <c r="X2454" t="n">
        <v>1.81</v>
      </c>
      <c r="Y2454" t="n">
        <v>1</v>
      </c>
      <c r="Z2454" t="n">
        <v>10</v>
      </c>
    </row>
    <row r="2455">
      <c r="A2455" t="n">
        <v>10</v>
      </c>
      <c r="B2455" t="n">
        <v>65</v>
      </c>
      <c r="C2455" t="inlineStr">
        <is>
          <t xml:space="preserve">CONCLUIDO	</t>
        </is>
      </c>
      <c r="D2455" t="n">
        <v>3.4325</v>
      </c>
      <c r="E2455" t="n">
        <v>29.13</v>
      </c>
      <c r="F2455" t="n">
        <v>25.37</v>
      </c>
      <c r="G2455" t="n">
        <v>26.25</v>
      </c>
      <c r="H2455" t="n">
        <v>0.45</v>
      </c>
      <c r="I2455" t="n">
        <v>58</v>
      </c>
      <c r="J2455" t="n">
        <v>136.57</v>
      </c>
      <c r="K2455" t="n">
        <v>46.47</v>
      </c>
      <c r="L2455" t="n">
        <v>3.5</v>
      </c>
      <c r="M2455" t="n">
        <v>56</v>
      </c>
      <c r="N2455" t="n">
        <v>21.6</v>
      </c>
      <c r="O2455" t="n">
        <v>17077.72</v>
      </c>
      <c r="P2455" t="n">
        <v>275.42</v>
      </c>
      <c r="Q2455" t="n">
        <v>452.68</v>
      </c>
      <c r="R2455" t="n">
        <v>115.62</v>
      </c>
      <c r="S2455" t="n">
        <v>57.64</v>
      </c>
      <c r="T2455" t="n">
        <v>26658.41</v>
      </c>
      <c r="U2455" t="n">
        <v>0.5</v>
      </c>
      <c r="V2455" t="n">
        <v>0.84</v>
      </c>
      <c r="W2455" t="n">
        <v>6.9</v>
      </c>
      <c r="X2455" t="n">
        <v>1.65</v>
      </c>
      <c r="Y2455" t="n">
        <v>1</v>
      </c>
      <c r="Z2455" t="n">
        <v>10</v>
      </c>
    </row>
    <row r="2456">
      <c r="A2456" t="n">
        <v>11</v>
      </c>
      <c r="B2456" t="n">
        <v>65</v>
      </c>
      <c r="C2456" t="inlineStr">
        <is>
          <t xml:space="preserve">CONCLUIDO	</t>
        </is>
      </c>
      <c r="D2456" t="n">
        <v>3.46</v>
      </c>
      <c r="E2456" t="n">
        <v>28.9</v>
      </c>
      <c r="F2456" t="n">
        <v>25.25</v>
      </c>
      <c r="G2456" t="n">
        <v>28.06</v>
      </c>
      <c r="H2456" t="n">
        <v>0.48</v>
      </c>
      <c r="I2456" t="n">
        <v>54</v>
      </c>
      <c r="J2456" t="n">
        <v>136.91</v>
      </c>
      <c r="K2456" t="n">
        <v>46.47</v>
      </c>
      <c r="L2456" t="n">
        <v>3.75</v>
      </c>
      <c r="M2456" t="n">
        <v>52</v>
      </c>
      <c r="N2456" t="n">
        <v>21.69</v>
      </c>
      <c r="O2456" t="n">
        <v>17119.3</v>
      </c>
      <c r="P2456" t="n">
        <v>273.72</v>
      </c>
      <c r="Q2456" t="n">
        <v>452.7</v>
      </c>
      <c r="R2456" t="n">
        <v>112.21</v>
      </c>
      <c r="S2456" t="n">
        <v>57.64</v>
      </c>
      <c r="T2456" t="n">
        <v>24972.19</v>
      </c>
      <c r="U2456" t="n">
        <v>0.51</v>
      </c>
      <c r="V2456" t="n">
        <v>0.84</v>
      </c>
      <c r="W2456" t="n">
        <v>6.87</v>
      </c>
      <c r="X2456" t="n">
        <v>1.52</v>
      </c>
      <c r="Y2456" t="n">
        <v>1</v>
      </c>
      <c r="Z2456" t="n">
        <v>10</v>
      </c>
    </row>
    <row r="2457">
      <c r="A2457" t="n">
        <v>12</v>
      </c>
      <c r="B2457" t="n">
        <v>65</v>
      </c>
      <c r="C2457" t="inlineStr">
        <is>
          <t xml:space="preserve">CONCLUIDO	</t>
        </is>
      </c>
      <c r="D2457" t="n">
        <v>3.4851</v>
      </c>
      <c r="E2457" t="n">
        <v>28.69</v>
      </c>
      <c r="F2457" t="n">
        <v>25.15</v>
      </c>
      <c r="G2457" t="n">
        <v>30.18</v>
      </c>
      <c r="H2457" t="n">
        <v>0.52</v>
      </c>
      <c r="I2457" t="n">
        <v>50</v>
      </c>
      <c r="J2457" t="n">
        <v>137.25</v>
      </c>
      <c r="K2457" t="n">
        <v>46.47</v>
      </c>
      <c r="L2457" t="n">
        <v>4</v>
      </c>
      <c r="M2457" t="n">
        <v>48</v>
      </c>
      <c r="N2457" t="n">
        <v>21.78</v>
      </c>
      <c r="O2457" t="n">
        <v>17160.92</v>
      </c>
      <c r="P2457" t="n">
        <v>272.07</v>
      </c>
      <c r="Q2457" t="n">
        <v>452.65</v>
      </c>
      <c r="R2457" t="n">
        <v>108.45</v>
      </c>
      <c r="S2457" t="n">
        <v>57.64</v>
      </c>
      <c r="T2457" t="n">
        <v>23114.96</v>
      </c>
      <c r="U2457" t="n">
        <v>0.53</v>
      </c>
      <c r="V2457" t="n">
        <v>0.84</v>
      </c>
      <c r="W2457" t="n">
        <v>6.89</v>
      </c>
      <c r="X2457" t="n">
        <v>1.42</v>
      </c>
      <c r="Y2457" t="n">
        <v>1</v>
      </c>
      <c r="Z2457" t="n">
        <v>10</v>
      </c>
    </row>
    <row r="2458">
      <c r="A2458" t="n">
        <v>13</v>
      </c>
      <c r="B2458" t="n">
        <v>65</v>
      </c>
      <c r="C2458" t="inlineStr">
        <is>
          <t xml:space="preserve">CONCLUIDO	</t>
        </is>
      </c>
      <c r="D2458" t="n">
        <v>3.5079</v>
      </c>
      <c r="E2458" t="n">
        <v>28.51</v>
      </c>
      <c r="F2458" t="n">
        <v>25.05</v>
      </c>
      <c r="G2458" t="n">
        <v>31.98</v>
      </c>
      <c r="H2458" t="n">
        <v>0.55</v>
      </c>
      <c r="I2458" t="n">
        <v>47</v>
      </c>
      <c r="J2458" t="n">
        <v>137.58</v>
      </c>
      <c r="K2458" t="n">
        <v>46.47</v>
      </c>
      <c r="L2458" t="n">
        <v>4.25</v>
      </c>
      <c r="M2458" t="n">
        <v>45</v>
      </c>
      <c r="N2458" t="n">
        <v>21.87</v>
      </c>
      <c r="O2458" t="n">
        <v>17202.57</v>
      </c>
      <c r="P2458" t="n">
        <v>270.56</v>
      </c>
      <c r="Q2458" t="n">
        <v>452.69</v>
      </c>
      <c r="R2458" t="n">
        <v>105.32</v>
      </c>
      <c r="S2458" t="n">
        <v>57.64</v>
      </c>
      <c r="T2458" t="n">
        <v>21561.75</v>
      </c>
      <c r="U2458" t="n">
        <v>0.55</v>
      </c>
      <c r="V2458" t="n">
        <v>0.85</v>
      </c>
      <c r="W2458" t="n">
        <v>6.87</v>
      </c>
      <c r="X2458" t="n">
        <v>1.32</v>
      </c>
      <c r="Y2458" t="n">
        <v>1</v>
      </c>
      <c r="Z2458" t="n">
        <v>10</v>
      </c>
    </row>
    <row r="2459">
      <c r="A2459" t="n">
        <v>14</v>
      </c>
      <c r="B2459" t="n">
        <v>65</v>
      </c>
      <c r="C2459" t="inlineStr">
        <is>
          <t xml:space="preserve">CONCLUIDO	</t>
        </is>
      </c>
      <c r="D2459" t="n">
        <v>3.531</v>
      </c>
      <c r="E2459" t="n">
        <v>28.32</v>
      </c>
      <c r="F2459" t="n">
        <v>24.94</v>
      </c>
      <c r="G2459" t="n">
        <v>34.01</v>
      </c>
      <c r="H2459" t="n">
        <v>0.58</v>
      </c>
      <c r="I2459" t="n">
        <v>44</v>
      </c>
      <c r="J2459" t="n">
        <v>137.92</v>
      </c>
      <c r="K2459" t="n">
        <v>46.47</v>
      </c>
      <c r="L2459" t="n">
        <v>4.5</v>
      </c>
      <c r="M2459" t="n">
        <v>42</v>
      </c>
      <c r="N2459" t="n">
        <v>21.95</v>
      </c>
      <c r="O2459" t="n">
        <v>17244.24</v>
      </c>
      <c r="P2459" t="n">
        <v>269.02</v>
      </c>
      <c r="Q2459" t="n">
        <v>452.7</v>
      </c>
      <c r="R2459" t="n">
        <v>101.85</v>
      </c>
      <c r="S2459" t="n">
        <v>57.64</v>
      </c>
      <c r="T2459" t="n">
        <v>19843.09</v>
      </c>
      <c r="U2459" t="n">
        <v>0.57</v>
      </c>
      <c r="V2459" t="n">
        <v>0.85</v>
      </c>
      <c r="W2459" t="n">
        <v>6.87</v>
      </c>
      <c r="X2459" t="n">
        <v>1.22</v>
      </c>
      <c r="Y2459" t="n">
        <v>1</v>
      </c>
      <c r="Z2459" t="n">
        <v>10</v>
      </c>
    </row>
    <row r="2460">
      <c r="A2460" t="n">
        <v>15</v>
      </c>
      <c r="B2460" t="n">
        <v>65</v>
      </c>
      <c r="C2460" t="inlineStr">
        <is>
          <t xml:space="preserve">CONCLUIDO	</t>
        </is>
      </c>
      <c r="D2460" t="n">
        <v>3.5439</v>
      </c>
      <c r="E2460" t="n">
        <v>28.22</v>
      </c>
      <c r="F2460" t="n">
        <v>24.89</v>
      </c>
      <c r="G2460" t="n">
        <v>35.56</v>
      </c>
      <c r="H2460" t="n">
        <v>0.61</v>
      </c>
      <c r="I2460" t="n">
        <v>42</v>
      </c>
      <c r="J2460" t="n">
        <v>138.26</v>
      </c>
      <c r="K2460" t="n">
        <v>46.47</v>
      </c>
      <c r="L2460" t="n">
        <v>4.75</v>
      </c>
      <c r="M2460" t="n">
        <v>40</v>
      </c>
      <c r="N2460" t="n">
        <v>22.04</v>
      </c>
      <c r="O2460" t="n">
        <v>17285.95</v>
      </c>
      <c r="P2460" t="n">
        <v>268.1</v>
      </c>
      <c r="Q2460" t="n">
        <v>452.59</v>
      </c>
      <c r="R2460" t="n">
        <v>100.61</v>
      </c>
      <c r="S2460" t="n">
        <v>57.64</v>
      </c>
      <c r="T2460" t="n">
        <v>19232.16</v>
      </c>
      <c r="U2460" t="n">
        <v>0.57</v>
      </c>
      <c r="V2460" t="n">
        <v>0.85</v>
      </c>
      <c r="W2460" t="n">
        <v>6.86</v>
      </c>
      <c r="X2460" t="n">
        <v>1.17</v>
      </c>
      <c r="Y2460" t="n">
        <v>1</v>
      </c>
      <c r="Z2460" t="n">
        <v>10</v>
      </c>
    </row>
    <row r="2461">
      <c r="A2461" t="n">
        <v>16</v>
      </c>
      <c r="B2461" t="n">
        <v>65</v>
      </c>
      <c r="C2461" t="inlineStr">
        <is>
          <t xml:space="preserve">CONCLUIDO	</t>
        </is>
      </c>
      <c r="D2461" t="n">
        <v>3.5578</v>
      </c>
      <c r="E2461" t="n">
        <v>28.11</v>
      </c>
      <c r="F2461" t="n">
        <v>24.84</v>
      </c>
      <c r="G2461" t="n">
        <v>37.26</v>
      </c>
      <c r="H2461" t="n">
        <v>0.64</v>
      </c>
      <c r="I2461" t="n">
        <v>40</v>
      </c>
      <c r="J2461" t="n">
        <v>138.6</v>
      </c>
      <c r="K2461" t="n">
        <v>46.47</v>
      </c>
      <c r="L2461" t="n">
        <v>5</v>
      </c>
      <c r="M2461" t="n">
        <v>38</v>
      </c>
      <c r="N2461" t="n">
        <v>22.13</v>
      </c>
      <c r="O2461" t="n">
        <v>17327.69</v>
      </c>
      <c r="P2461" t="n">
        <v>266.61</v>
      </c>
      <c r="Q2461" t="n">
        <v>452.6</v>
      </c>
      <c r="R2461" t="n">
        <v>98.47</v>
      </c>
      <c r="S2461" t="n">
        <v>57.64</v>
      </c>
      <c r="T2461" t="n">
        <v>18174.23</v>
      </c>
      <c r="U2461" t="n">
        <v>0.59</v>
      </c>
      <c r="V2461" t="n">
        <v>0.85</v>
      </c>
      <c r="W2461" t="n">
        <v>6.86</v>
      </c>
      <c r="X2461" t="n">
        <v>1.11</v>
      </c>
      <c r="Y2461" t="n">
        <v>1</v>
      </c>
      <c r="Z2461" t="n">
        <v>10</v>
      </c>
    </row>
    <row r="2462">
      <c r="A2462" t="n">
        <v>17</v>
      </c>
      <c r="B2462" t="n">
        <v>65</v>
      </c>
      <c r="C2462" t="inlineStr">
        <is>
          <t xml:space="preserve">CONCLUIDO	</t>
        </is>
      </c>
      <c r="D2462" t="n">
        <v>3.5698</v>
      </c>
      <c r="E2462" t="n">
        <v>28.01</v>
      </c>
      <c r="F2462" t="n">
        <v>24.8</v>
      </c>
      <c r="G2462" t="n">
        <v>39.15</v>
      </c>
      <c r="H2462" t="n">
        <v>0.67</v>
      </c>
      <c r="I2462" t="n">
        <v>38</v>
      </c>
      <c r="J2462" t="n">
        <v>138.94</v>
      </c>
      <c r="K2462" t="n">
        <v>46.47</v>
      </c>
      <c r="L2462" t="n">
        <v>5.25</v>
      </c>
      <c r="M2462" t="n">
        <v>36</v>
      </c>
      <c r="N2462" t="n">
        <v>22.22</v>
      </c>
      <c r="O2462" t="n">
        <v>17369.47</v>
      </c>
      <c r="P2462" t="n">
        <v>265.63</v>
      </c>
      <c r="Q2462" t="n">
        <v>452.67</v>
      </c>
      <c r="R2462" t="n">
        <v>97.27</v>
      </c>
      <c r="S2462" t="n">
        <v>57.64</v>
      </c>
      <c r="T2462" t="n">
        <v>17582.48</v>
      </c>
      <c r="U2462" t="n">
        <v>0.59</v>
      </c>
      <c r="V2462" t="n">
        <v>0.86</v>
      </c>
      <c r="W2462" t="n">
        <v>6.85</v>
      </c>
      <c r="X2462" t="n">
        <v>1.07</v>
      </c>
      <c r="Y2462" t="n">
        <v>1</v>
      </c>
      <c r="Z2462" t="n">
        <v>10</v>
      </c>
    </row>
    <row r="2463">
      <c r="A2463" t="n">
        <v>18</v>
      </c>
      <c r="B2463" t="n">
        <v>65</v>
      </c>
      <c r="C2463" t="inlineStr">
        <is>
          <t xml:space="preserve">CONCLUIDO	</t>
        </is>
      </c>
      <c r="D2463" t="n">
        <v>3.5826</v>
      </c>
      <c r="E2463" t="n">
        <v>27.91</v>
      </c>
      <c r="F2463" t="n">
        <v>24.75</v>
      </c>
      <c r="G2463" t="n">
        <v>41.25</v>
      </c>
      <c r="H2463" t="n">
        <v>0.7</v>
      </c>
      <c r="I2463" t="n">
        <v>36</v>
      </c>
      <c r="J2463" t="n">
        <v>139.28</v>
      </c>
      <c r="K2463" t="n">
        <v>46.47</v>
      </c>
      <c r="L2463" t="n">
        <v>5.5</v>
      </c>
      <c r="M2463" t="n">
        <v>34</v>
      </c>
      <c r="N2463" t="n">
        <v>22.31</v>
      </c>
      <c r="O2463" t="n">
        <v>17411.27</v>
      </c>
      <c r="P2463" t="n">
        <v>265.04</v>
      </c>
      <c r="Q2463" t="n">
        <v>452.7</v>
      </c>
      <c r="R2463" t="n">
        <v>95.69</v>
      </c>
      <c r="S2463" t="n">
        <v>57.64</v>
      </c>
      <c r="T2463" t="n">
        <v>16802.43</v>
      </c>
      <c r="U2463" t="n">
        <v>0.6</v>
      </c>
      <c r="V2463" t="n">
        <v>0.86</v>
      </c>
      <c r="W2463" t="n">
        <v>6.86</v>
      </c>
      <c r="X2463" t="n">
        <v>1.03</v>
      </c>
      <c r="Y2463" t="n">
        <v>1</v>
      </c>
      <c r="Z2463" t="n">
        <v>10</v>
      </c>
    </row>
    <row r="2464">
      <c r="A2464" t="n">
        <v>19</v>
      </c>
      <c r="B2464" t="n">
        <v>65</v>
      </c>
      <c r="C2464" t="inlineStr">
        <is>
          <t xml:space="preserve">CONCLUIDO	</t>
        </is>
      </c>
      <c r="D2464" t="n">
        <v>3.6015</v>
      </c>
      <c r="E2464" t="n">
        <v>27.77</v>
      </c>
      <c r="F2464" t="n">
        <v>24.66</v>
      </c>
      <c r="G2464" t="n">
        <v>43.52</v>
      </c>
      <c r="H2464" t="n">
        <v>0.73</v>
      </c>
      <c r="I2464" t="n">
        <v>34</v>
      </c>
      <c r="J2464" t="n">
        <v>139.61</v>
      </c>
      <c r="K2464" t="n">
        <v>46.47</v>
      </c>
      <c r="L2464" t="n">
        <v>5.75</v>
      </c>
      <c r="M2464" t="n">
        <v>32</v>
      </c>
      <c r="N2464" t="n">
        <v>22.4</v>
      </c>
      <c r="O2464" t="n">
        <v>17453.1</v>
      </c>
      <c r="P2464" t="n">
        <v>263.36</v>
      </c>
      <c r="Q2464" t="n">
        <v>452.63</v>
      </c>
      <c r="R2464" t="n">
        <v>92.86</v>
      </c>
      <c r="S2464" t="n">
        <v>57.64</v>
      </c>
      <c r="T2464" t="n">
        <v>15397.56</v>
      </c>
      <c r="U2464" t="n">
        <v>0.62</v>
      </c>
      <c r="V2464" t="n">
        <v>0.86</v>
      </c>
      <c r="W2464" t="n">
        <v>6.84</v>
      </c>
      <c r="X2464" t="n">
        <v>0.93</v>
      </c>
      <c r="Y2464" t="n">
        <v>1</v>
      </c>
      <c r="Z2464" t="n">
        <v>10</v>
      </c>
    </row>
    <row r="2465">
      <c r="A2465" t="n">
        <v>20</v>
      </c>
      <c r="B2465" t="n">
        <v>65</v>
      </c>
      <c r="C2465" t="inlineStr">
        <is>
          <t xml:space="preserve">CONCLUIDO	</t>
        </is>
      </c>
      <c r="D2465" t="n">
        <v>3.6075</v>
      </c>
      <c r="E2465" t="n">
        <v>27.72</v>
      </c>
      <c r="F2465" t="n">
        <v>24.64</v>
      </c>
      <c r="G2465" t="n">
        <v>44.8</v>
      </c>
      <c r="H2465" t="n">
        <v>0.76</v>
      </c>
      <c r="I2465" t="n">
        <v>33</v>
      </c>
      <c r="J2465" t="n">
        <v>139.95</v>
      </c>
      <c r="K2465" t="n">
        <v>46.47</v>
      </c>
      <c r="L2465" t="n">
        <v>6</v>
      </c>
      <c r="M2465" t="n">
        <v>31</v>
      </c>
      <c r="N2465" t="n">
        <v>22.49</v>
      </c>
      <c r="O2465" t="n">
        <v>17494.97</v>
      </c>
      <c r="P2465" t="n">
        <v>262.92</v>
      </c>
      <c r="Q2465" t="n">
        <v>452.61</v>
      </c>
      <c r="R2465" t="n">
        <v>92.06999999999999</v>
      </c>
      <c r="S2465" t="n">
        <v>57.64</v>
      </c>
      <c r="T2465" t="n">
        <v>15009.91</v>
      </c>
      <c r="U2465" t="n">
        <v>0.63</v>
      </c>
      <c r="V2465" t="n">
        <v>0.86</v>
      </c>
      <c r="W2465" t="n">
        <v>6.85</v>
      </c>
      <c r="X2465" t="n">
        <v>0.92</v>
      </c>
      <c r="Y2465" t="n">
        <v>1</v>
      </c>
      <c r="Z2465" t="n">
        <v>10</v>
      </c>
    </row>
    <row r="2466">
      <c r="A2466" t="n">
        <v>21</v>
      </c>
      <c r="B2466" t="n">
        <v>65</v>
      </c>
      <c r="C2466" t="inlineStr">
        <is>
          <t xml:space="preserve">CONCLUIDO	</t>
        </is>
      </c>
      <c r="D2466" t="n">
        <v>3.6202</v>
      </c>
      <c r="E2466" t="n">
        <v>27.62</v>
      </c>
      <c r="F2466" t="n">
        <v>24.6</v>
      </c>
      <c r="G2466" t="n">
        <v>47.61</v>
      </c>
      <c r="H2466" t="n">
        <v>0.79</v>
      </c>
      <c r="I2466" t="n">
        <v>31</v>
      </c>
      <c r="J2466" t="n">
        <v>140.29</v>
      </c>
      <c r="K2466" t="n">
        <v>46.47</v>
      </c>
      <c r="L2466" t="n">
        <v>6.25</v>
      </c>
      <c r="M2466" t="n">
        <v>29</v>
      </c>
      <c r="N2466" t="n">
        <v>22.58</v>
      </c>
      <c r="O2466" t="n">
        <v>17536.87</v>
      </c>
      <c r="P2466" t="n">
        <v>261.93</v>
      </c>
      <c r="Q2466" t="n">
        <v>452.68</v>
      </c>
      <c r="R2466" t="n">
        <v>90.88</v>
      </c>
      <c r="S2466" t="n">
        <v>57.64</v>
      </c>
      <c r="T2466" t="n">
        <v>14423.96</v>
      </c>
      <c r="U2466" t="n">
        <v>0.63</v>
      </c>
      <c r="V2466" t="n">
        <v>0.86</v>
      </c>
      <c r="W2466" t="n">
        <v>6.84</v>
      </c>
      <c r="X2466" t="n">
        <v>0.87</v>
      </c>
      <c r="Y2466" t="n">
        <v>1</v>
      </c>
      <c r="Z2466" t="n">
        <v>10</v>
      </c>
    </row>
    <row r="2467">
      <c r="A2467" t="n">
        <v>22</v>
      </c>
      <c r="B2467" t="n">
        <v>65</v>
      </c>
      <c r="C2467" t="inlineStr">
        <is>
          <t xml:space="preserve">CONCLUIDO	</t>
        </is>
      </c>
      <c r="D2467" t="n">
        <v>3.6289</v>
      </c>
      <c r="E2467" t="n">
        <v>27.56</v>
      </c>
      <c r="F2467" t="n">
        <v>24.56</v>
      </c>
      <c r="G2467" t="n">
        <v>49.12</v>
      </c>
      <c r="H2467" t="n">
        <v>0.82</v>
      </c>
      <c r="I2467" t="n">
        <v>30</v>
      </c>
      <c r="J2467" t="n">
        <v>140.63</v>
      </c>
      <c r="K2467" t="n">
        <v>46.47</v>
      </c>
      <c r="L2467" t="n">
        <v>6.5</v>
      </c>
      <c r="M2467" t="n">
        <v>28</v>
      </c>
      <c r="N2467" t="n">
        <v>22.67</v>
      </c>
      <c r="O2467" t="n">
        <v>17578.8</v>
      </c>
      <c r="P2467" t="n">
        <v>261.13</v>
      </c>
      <c r="Q2467" t="n">
        <v>452.62</v>
      </c>
      <c r="R2467" t="n">
        <v>89.53</v>
      </c>
      <c r="S2467" t="n">
        <v>57.64</v>
      </c>
      <c r="T2467" t="n">
        <v>13754.9</v>
      </c>
      <c r="U2467" t="n">
        <v>0.64</v>
      </c>
      <c r="V2467" t="n">
        <v>0.86</v>
      </c>
      <c r="W2467" t="n">
        <v>6.84</v>
      </c>
      <c r="X2467" t="n">
        <v>0.83</v>
      </c>
      <c r="Y2467" t="n">
        <v>1</v>
      </c>
      <c r="Z2467" t="n">
        <v>10</v>
      </c>
    </row>
    <row r="2468">
      <c r="A2468" t="n">
        <v>23</v>
      </c>
      <c r="B2468" t="n">
        <v>65</v>
      </c>
      <c r="C2468" t="inlineStr">
        <is>
          <t xml:space="preserve">CONCLUIDO	</t>
        </is>
      </c>
      <c r="D2468" t="n">
        <v>3.6351</v>
      </c>
      <c r="E2468" t="n">
        <v>27.51</v>
      </c>
      <c r="F2468" t="n">
        <v>24.54</v>
      </c>
      <c r="G2468" t="n">
        <v>50.77</v>
      </c>
      <c r="H2468" t="n">
        <v>0.85</v>
      </c>
      <c r="I2468" t="n">
        <v>29</v>
      </c>
      <c r="J2468" t="n">
        <v>140.97</v>
      </c>
      <c r="K2468" t="n">
        <v>46.47</v>
      </c>
      <c r="L2468" t="n">
        <v>6.75</v>
      </c>
      <c r="M2468" t="n">
        <v>27</v>
      </c>
      <c r="N2468" t="n">
        <v>22.76</v>
      </c>
      <c r="O2468" t="n">
        <v>17620.76</v>
      </c>
      <c r="P2468" t="n">
        <v>260.14</v>
      </c>
      <c r="Q2468" t="n">
        <v>452.59</v>
      </c>
      <c r="R2468" t="n">
        <v>89.14</v>
      </c>
      <c r="S2468" t="n">
        <v>57.64</v>
      </c>
      <c r="T2468" t="n">
        <v>13560.56</v>
      </c>
      <c r="U2468" t="n">
        <v>0.65</v>
      </c>
      <c r="V2468" t="n">
        <v>0.86</v>
      </c>
      <c r="W2468" t="n">
        <v>6.84</v>
      </c>
      <c r="X2468" t="n">
        <v>0.82</v>
      </c>
      <c r="Y2468" t="n">
        <v>1</v>
      </c>
      <c r="Z2468" t="n">
        <v>10</v>
      </c>
    </row>
    <row r="2469">
      <c r="A2469" t="n">
        <v>24</v>
      </c>
      <c r="B2469" t="n">
        <v>65</v>
      </c>
      <c r="C2469" t="inlineStr">
        <is>
          <t xml:space="preserve">CONCLUIDO	</t>
        </is>
      </c>
      <c r="D2469" t="n">
        <v>3.6451</v>
      </c>
      <c r="E2469" t="n">
        <v>27.43</v>
      </c>
      <c r="F2469" t="n">
        <v>24.49</v>
      </c>
      <c r="G2469" t="n">
        <v>52.48</v>
      </c>
      <c r="H2469" t="n">
        <v>0.88</v>
      </c>
      <c r="I2469" t="n">
        <v>28</v>
      </c>
      <c r="J2469" t="n">
        <v>141.31</v>
      </c>
      <c r="K2469" t="n">
        <v>46.47</v>
      </c>
      <c r="L2469" t="n">
        <v>7</v>
      </c>
      <c r="M2469" t="n">
        <v>26</v>
      </c>
      <c r="N2469" t="n">
        <v>22.85</v>
      </c>
      <c r="O2469" t="n">
        <v>17662.75</v>
      </c>
      <c r="P2469" t="n">
        <v>259.17</v>
      </c>
      <c r="Q2469" t="n">
        <v>452.61</v>
      </c>
      <c r="R2469" t="n">
        <v>86.98</v>
      </c>
      <c r="S2469" t="n">
        <v>57.64</v>
      </c>
      <c r="T2469" t="n">
        <v>12488.71</v>
      </c>
      <c r="U2469" t="n">
        <v>0.66</v>
      </c>
      <c r="V2469" t="n">
        <v>0.87</v>
      </c>
      <c r="W2469" t="n">
        <v>6.85</v>
      </c>
      <c r="X2469" t="n">
        <v>0.77</v>
      </c>
      <c r="Y2469" t="n">
        <v>1</v>
      </c>
      <c r="Z2469" t="n">
        <v>10</v>
      </c>
    </row>
    <row r="2470">
      <c r="A2470" t="n">
        <v>25</v>
      </c>
      <c r="B2470" t="n">
        <v>65</v>
      </c>
      <c r="C2470" t="inlineStr">
        <is>
          <t xml:space="preserve">CONCLUIDO	</t>
        </is>
      </c>
      <c r="D2470" t="n">
        <v>3.6527</v>
      </c>
      <c r="E2470" t="n">
        <v>27.38</v>
      </c>
      <c r="F2470" t="n">
        <v>24.46</v>
      </c>
      <c r="G2470" t="n">
        <v>54.36</v>
      </c>
      <c r="H2470" t="n">
        <v>0.91</v>
      </c>
      <c r="I2470" t="n">
        <v>27</v>
      </c>
      <c r="J2470" t="n">
        <v>141.66</v>
      </c>
      <c r="K2470" t="n">
        <v>46.47</v>
      </c>
      <c r="L2470" t="n">
        <v>7.25</v>
      </c>
      <c r="M2470" t="n">
        <v>25</v>
      </c>
      <c r="N2470" t="n">
        <v>22.94</v>
      </c>
      <c r="O2470" t="n">
        <v>17704.77</v>
      </c>
      <c r="P2470" t="n">
        <v>258.39</v>
      </c>
      <c r="Q2470" t="n">
        <v>452.6</v>
      </c>
      <c r="R2470" t="n">
        <v>86.29000000000001</v>
      </c>
      <c r="S2470" t="n">
        <v>57.64</v>
      </c>
      <c r="T2470" t="n">
        <v>12148.43</v>
      </c>
      <c r="U2470" t="n">
        <v>0.67</v>
      </c>
      <c r="V2470" t="n">
        <v>0.87</v>
      </c>
      <c r="W2470" t="n">
        <v>6.84</v>
      </c>
      <c r="X2470" t="n">
        <v>0.74</v>
      </c>
      <c r="Y2470" t="n">
        <v>1</v>
      </c>
      <c r="Z2470" t="n">
        <v>10</v>
      </c>
    </row>
    <row r="2471">
      <c r="A2471" t="n">
        <v>26</v>
      </c>
      <c r="B2471" t="n">
        <v>65</v>
      </c>
      <c r="C2471" t="inlineStr">
        <is>
          <t xml:space="preserve">CONCLUIDO	</t>
        </is>
      </c>
      <c r="D2471" t="n">
        <v>3.6575</v>
      </c>
      <c r="E2471" t="n">
        <v>27.34</v>
      </c>
      <c r="F2471" t="n">
        <v>24.45</v>
      </c>
      <c r="G2471" t="n">
        <v>56.43</v>
      </c>
      <c r="H2471" t="n">
        <v>0.93</v>
      </c>
      <c r="I2471" t="n">
        <v>26</v>
      </c>
      <c r="J2471" t="n">
        <v>142</v>
      </c>
      <c r="K2471" t="n">
        <v>46.47</v>
      </c>
      <c r="L2471" t="n">
        <v>7.5</v>
      </c>
      <c r="M2471" t="n">
        <v>24</v>
      </c>
      <c r="N2471" t="n">
        <v>23.03</v>
      </c>
      <c r="O2471" t="n">
        <v>17746.83</v>
      </c>
      <c r="P2471" t="n">
        <v>257.81</v>
      </c>
      <c r="Q2471" t="n">
        <v>452.59</v>
      </c>
      <c r="R2471" t="n">
        <v>86.09</v>
      </c>
      <c r="S2471" t="n">
        <v>57.64</v>
      </c>
      <c r="T2471" t="n">
        <v>12055.24</v>
      </c>
      <c r="U2471" t="n">
        <v>0.67</v>
      </c>
      <c r="V2471" t="n">
        <v>0.87</v>
      </c>
      <c r="W2471" t="n">
        <v>6.84</v>
      </c>
      <c r="X2471" t="n">
        <v>0.73</v>
      </c>
      <c r="Y2471" t="n">
        <v>1</v>
      </c>
      <c r="Z2471" t="n">
        <v>10</v>
      </c>
    </row>
    <row r="2472">
      <c r="A2472" t="n">
        <v>27</v>
      </c>
      <c r="B2472" t="n">
        <v>65</v>
      </c>
      <c r="C2472" t="inlineStr">
        <is>
          <t xml:space="preserve">CONCLUIDO	</t>
        </is>
      </c>
      <c r="D2472" t="n">
        <v>3.6632</v>
      </c>
      <c r="E2472" t="n">
        <v>27.3</v>
      </c>
      <c r="F2472" t="n">
        <v>24.44</v>
      </c>
      <c r="G2472" t="n">
        <v>58.65</v>
      </c>
      <c r="H2472" t="n">
        <v>0.96</v>
      </c>
      <c r="I2472" t="n">
        <v>25</v>
      </c>
      <c r="J2472" t="n">
        <v>142.34</v>
      </c>
      <c r="K2472" t="n">
        <v>46.47</v>
      </c>
      <c r="L2472" t="n">
        <v>7.75</v>
      </c>
      <c r="M2472" t="n">
        <v>23</v>
      </c>
      <c r="N2472" t="n">
        <v>23.12</v>
      </c>
      <c r="O2472" t="n">
        <v>17788.92</v>
      </c>
      <c r="P2472" t="n">
        <v>257.26</v>
      </c>
      <c r="Q2472" t="n">
        <v>452.59</v>
      </c>
      <c r="R2472" t="n">
        <v>85.54000000000001</v>
      </c>
      <c r="S2472" t="n">
        <v>57.64</v>
      </c>
      <c r="T2472" t="n">
        <v>11782.02</v>
      </c>
      <c r="U2472" t="n">
        <v>0.67</v>
      </c>
      <c r="V2472" t="n">
        <v>0.87</v>
      </c>
      <c r="W2472" t="n">
        <v>6.84</v>
      </c>
      <c r="X2472" t="n">
        <v>0.71</v>
      </c>
      <c r="Y2472" t="n">
        <v>1</v>
      </c>
      <c r="Z2472" t="n">
        <v>10</v>
      </c>
    </row>
    <row r="2473">
      <c r="A2473" t="n">
        <v>28</v>
      </c>
      <c r="B2473" t="n">
        <v>65</v>
      </c>
      <c r="C2473" t="inlineStr">
        <is>
          <t xml:space="preserve">CONCLUIDO	</t>
        </is>
      </c>
      <c r="D2473" t="n">
        <v>3.6757</v>
      </c>
      <c r="E2473" t="n">
        <v>27.21</v>
      </c>
      <c r="F2473" t="n">
        <v>24.37</v>
      </c>
      <c r="G2473" t="n">
        <v>60.93</v>
      </c>
      <c r="H2473" t="n">
        <v>0.99</v>
      </c>
      <c r="I2473" t="n">
        <v>24</v>
      </c>
      <c r="J2473" t="n">
        <v>142.68</v>
      </c>
      <c r="K2473" t="n">
        <v>46.47</v>
      </c>
      <c r="L2473" t="n">
        <v>8</v>
      </c>
      <c r="M2473" t="n">
        <v>22</v>
      </c>
      <c r="N2473" t="n">
        <v>23.21</v>
      </c>
      <c r="O2473" t="n">
        <v>17831.04</v>
      </c>
      <c r="P2473" t="n">
        <v>256.18</v>
      </c>
      <c r="Q2473" t="n">
        <v>452.64</v>
      </c>
      <c r="R2473" t="n">
        <v>83.48999999999999</v>
      </c>
      <c r="S2473" t="n">
        <v>57.64</v>
      </c>
      <c r="T2473" t="n">
        <v>10763.74</v>
      </c>
      <c r="U2473" t="n">
        <v>0.6899999999999999</v>
      </c>
      <c r="V2473" t="n">
        <v>0.87</v>
      </c>
      <c r="W2473" t="n">
        <v>6.83</v>
      </c>
      <c r="X2473" t="n">
        <v>0.65</v>
      </c>
      <c r="Y2473" t="n">
        <v>1</v>
      </c>
      <c r="Z2473" t="n">
        <v>10</v>
      </c>
    </row>
    <row r="2474">
      <c r="A2474" t="n">
        <v>29</v>
      </c>
      <c r="B2474" t="n">
        <v>65</v>
      </c>
      <c r="C2474" t="inlineStr">
        <is>
          <t xml:space="preserve">CONCLUIDO	</t>
        </is>
      </c>
      <c r="D2474" t="n">
        <v>3.6735</v>
      </c>
      <c r="E2474" t="n">
        <v>27.22</v>
      </c>
      <c r="F2474" t="n">
        <v>24.39</v>
      </c>
      <c r="G2474" t="n">
        <v>60.97</v>
      </c>
      <c r="H2474" t="n">
        <v>1.02</v>
      </c>
      <c r="I2474" t="n">
        <v>24</v>
      </c>
      <c r="J2474" t="n">
        <v>143.02</v>
      </c>
      <c r="K2474" t="n">
        <v>46.47</v>
      </c>
      <c r="L2474" t="n">
        <v>8.25</v>
      </c>
      <c r="M2474" t="n">
        <v>22</v>
      </c>
      <c r="N2474" t="n">
        <v>23.3</v>
      </c>
      <c r="O2474" t="n">
        <v>17873.19</v>
      </c>
      <c r="P2474" t="n">
        <v>255.5</v>
      </c>
      <c r="Q2474" t="n">
        <v>452.62</v>
      </c>
      <c r="R2474" t="n">
        <v>84.03</v>
      </c>
      <c r="S2474" t="n">
        <v>57.64</v>
      </c>
      <c r="T2474" t="n">
        <v>11033.19</v>
      </c>
      <c r="U2474" t="n">
        <v>0.6899999999999999</v>
      </c>
      <c r="V2474" t="n">
        <v>0.87</v>
      </c>
      <c r="W2474" t="n">
        <v>6.83</v>
      </c>
      <c r="X2474" t="n">
        <v>0.66</v>
      </c>
      <c r="Y2474" t="n">
        <v>1</v>
      </c>
      <c r="Z2474" t="n">
        <v>10</v>
      </c>
    </row>
    <row r="2475">
      <c r="A2475" t="n">
        <v>30</v>
      </c>
      <c r="B2475" t="n">
        <v>65</v>
      </c>
      <c r="C2475" t="inlineStr">
        <is>
          <t xml:space="preserve">CONCLUIDO	</t>
        </is>
      </c>
      <c r="D2475" t="n">
        <v>3.6846</v>
      </c>
      <c r="E2475" t="n">
        <v>27.14</v>
      </c>
      <c r="F2475" t="n">
        <v>24.33</v>
      </c>
      <c r="G2475" t="n">
        <v>63.48</v>
      </c>
      <c r="H2475" t="n">
        <v>1.05</v>
      </c>
      <c r="I2475" t="n">
        <v>23</v>
      </c>
      <c r="J2475" t="n">
        <v>143.36</v>
      </c>
      <c r="K2475" t="n">
        <v>46.47</v>
      </c>
      <c r="L2475" t="n">
        <v>8.5</v>
      </c>
      <c r="M2475" t="n">
        <v>21</v>
      </c>
      <c r="N2475" t="n">
        <v>23.4</v>
      </c>
      <c r="O2475" t="n">
        <v>17915.37</v>
      </c>
      <c r="P2475" t="n">
        <v>254.54</v>
      </c>
      <c r="Q2475" t="n">
        <v>452.56</v>
      </c>
      <c r="R2475" t="n">
        <v>82.23999999999999</v>
      </c>
      <c r="S2475" t="n">
        <v>57.64</v>
      </c>
      <c r="T2475" t="n">
        <v>10141.31</v>
      </c>
      <c r="U2475" t="n">
        <v>0.7</v>
      </c>
      <c r="V2475" t="n">
        <v>0.87</v>
      </c>
      <c r="W2475" t="n">
        <v>6.83</v>
      </c>
      <c r="X2475" t="n">
        <v>0.61</v>
      </c>
      <c r="Y2475" t="n">
        <v>1</v>
      </c>
      <c r="Z2475" t="n">
        <v>10</v>
      </c>
    </row>
    <row r="2476">
      <c r="A2476" t="n">
        <v>31</v>
      </c>
      <c r="B2476" t="n">
        <v>65</v>
      </c>
      <c r="C2476" t="inlineStr">
        <is>
          <t xml:space="preserve">CONCLUIDO	</t>
        </is>
      </c>
      <c r="D2476" t="n">
        <v>3.6904</v>
      </c>
      <c r="E2476" t="n">
        <v>27.1</v>
      </c>
      <c r="F2476" t="n">
        <v>24.32</v>
      </c>
      <c r="G2476" t="n">
        <v>66.31999999999999</v>
      </c>
      <c r="H2476" t="n">
        <v>1.08</v>
      </c>
      <c r="I2476" t="n">
        <v>22</v>
      </c>
      <c r="J2476" t="n">
        <v>143.7</v>
      </c>
      <c r="K2476" t="n">
        <v>46.47</v>
      </c>
      <c r="L2476" t="n">
        <v>8.75</v>
      </c>
      <c r="M2476" t="n">
        <v>20</v>
      </c>
      <c r="N2476" t="n">
        <v>23.49</v>
      </c>
      <c r="O2476" t="n">
        <v>17957.59</v>
      </c>
      <c r="P2476" t="n">
        <v>254.13</v>
      </c>
      <c r="Q2476" t="n">
        <v>452.57</v>
      </c>
      <c r="R2476" t="n">
        <v>81.56</v>
      </c>
      <c r="S2476" t="n">
        <v>57.64</v>
      </c>
      <c r="T2476" t="n">
        <v>9806.23</v>
      </c>
      <c r="U2476" t="n">
        <v>0.71</v>
      </c>
      <c r="V2476" t="n">
        <v>0.87</v>
      </c>
      <c r="W2476" t="n">
        <v>6.83</v>
      </c>
      <c r="X2476" t="n">
        <v>0.59</v>
      </c>
      <c r="Y2476" t="n">
        <v>1</v>
      </c>
      <c r="Z2476" t="n">
        <v>10</v>
      </c>
    </row>
    <row r="2477">
      <c r="A2477" t="n">
        <v>32</v>
      </c>
      <c r="B2477" t="n">
        <v>65</v>
      </c>
      <c r="C2477" t="inlineStr">
        <is>
          <t xml:space="preserve">CONCLUIDO	</t>
        </is>
      </c>
      <c r="D2477" t="n">
        <v>3.6899</v>
      </c>
      <c r="E2477" t="n">
        <v>27.1</v>
      </c>
      <c r="F2477" t="n">
        <v>24.32</v>
      </c>
      <c r="G2477" t="n">
        <v>66.33</v>
      </c>
      <c r="H2477" t="n">
        <v>1.11</v>
      </c>
      <c r="I2477" t="n">
        <v>22</v>
      </c>
      <c r="J2477" t="n">
        <v>144.05</v>
      </c>
      <c r="K2477" t="n">
        <v>46.47</v>
      </c>
      <c r="L2477" t="n">
        <v>9</v>
      </c>
      <c r="M2477" t="n">
        <v>20</v>
      </c>
      <c r="N2477" t="n">
        <v>23.58</v>
      </c>
      <c r="O2477" t="n">
        <v>17999.83</v>
      </c>
      <c r="P2477" t="n">
        <v>253.43</v>
      </c>
      <c r="Q2477" t="n">
        <v>452.58</v>
      </c>
      <c r="R2477" t="n">
        <v>81.92</v>
      </c>
      <c r="S2477" t="n">
        <v>57.64</v>
      </c>
      <c r="T2477" t="n">
        <v>9989.59</v>
      </c>
      <c r="U2477" t="n">
        <v>0.7</v>
      </c>
      <c r="V2477" t="n">
        <v>0.87</v>
      </c>
      <c r="W2477" t="n">
        <v>6.83</v>
      </c>
      <c r="X2477" t="n">
        <v>0.6</v>
      </c>
      <c r="Y2477" t="n">
        <v>1</v>
      </c>
      <c r="Z2477" t="n">
        <v>10</v>
      </c>
    </row>
    <row r="2478">
      <c r="A2478" t="n">
        <v>33</v>
      </c>
      <c r="B2478" t="n">
        <v>65</v>
      </c>
      <c r="C2478" t="inlineStr">
        <is>
          <t xml:space="preserve">CONCLUIDO	</t>
        </is>
      </c>
      <c r="D2478" t="n">
        <v>3.6975</v>
      </c>
      <c r="E2478" t="n">
        <v>27.05</v>
      </c>
      <c r="F2478" t="n">
        <v>24.29</v>
      </c>
      <c r="G2478" t="n">
        <v>69.41</v>
      </c>
      <c r="H2478" t="n">
        <v>1.13</v>
      </c>
      <c r="I2478" t="n">
        <v>21</v>
      </c>
      <c r="J2478" t="n">
        <v>144.39</v>
      </c>
      <c r="K2478" t="n">
        <v>46.47</v>
      </c>
      <c r="L2478" t="n">
        <v>9.25</v>
      </c>
      <c r="M2478" t="n">
        <v>19</v>
      </c>
      <c r="N2478" t="n">
        <v>23.67</v>
      </c>
      <c r="O2478" t="n">
        <v>18042.12</v>
      </c>
      <c r="P2478" t="n">
        <v>252.93</v>
      </c>
      <c r="Q2478" t="n">
        <v>452.59</v>
      </c>
      <c r="R2478" t="n">
        <v>80.76000000000001</v>
      </c>
      <c r="S2478" t="n">
        <v>57.64</v>
      </c>
      <c r="T2478" t="n">
        <v>9411.389999999999</v>
      </c>
      <c r="U2478" t="n">
        <v>0.71</v>
      </c>
      <c r="V2478" t="n">
        <v>0.87</v>
      </c>
      <c r="W2478" t="n">
        <v>6.83</v>
      </c>
      <c r="X2478" t="n">
        <v>0.57</v>
      </c>
      <c r="Y2478" t="n">
        <v>1</v>
      </c>
      <c r="Z2478" t="n">
        <v>10</v>
      </c>
    </row>
    <row r="2479">
      <c r="A2479" t="n">
        <v>34</v>
      </c>
      <c r="B2479" t="n">
        <v>65</v>
      </c>
      <c r="C2479" t="inlineStr">
        <is>
          <t xml:space="preserve">CONCLUIDO	</t>
        </is>
      </c>
      <c r="D2479" t="n">
        <v>3.7052</v>
      </c>
      <c r="E2479" t="n">
        <v>26.99</v>
      </c>
      <c r="F2479" t="n">
        <v>24.26</v>
      </c>
      <c r="G2479" t="n">
        <v>72.79000000000001</v>
      </c>
      <c r="H2479" t="n">
        <v>1.16</v>
      </c>
      <c r="I2479" t="n">
        <v>20</v>
      </c>
      <c r="J2479" t="n">
        <v>144.73</v>
      </c>
      <c r="K2479" t="n">
        <v>46.47</v>
      </c>
      <c r="L2479" t="n">
        <v>9.5</v>
      </c>
      <c r="M2479" t="n">
        <v>18</v>
      </c>
      <c r="N2479" t="n">
        <v>23.77</v>
      </c>
      <c r="O2479" t="n">
        <v>18084.43</v>
      </c>
      <c r="P2479" t="n">
        <v>251.4</v>
      </c>
      <c r="Q2479" t="n">
        <v>452.6</v>
      </c>
      <c r="R2479" t="n">
        <v>80.03</v>
      </c>
      <c r="S2479" t="n">
        <v>57.64</v>
      </c>
      <c r="T2479" t="n">
        <v>9052.709999999999</v>
      </c>
      <c r="U2479" t="n">
        <v>0.72</v>
      </c>
      <c r="V2479" t="n">
        <v>0.87</v>
      </c>
      <c r="W2479" t="n">
        <v>6.82</v>
      </c>
      <c r="X2479" t="n">
        <v>0.54</v>
      </c>
      <c r="Y2479" t="n">
        <v>1</v>
      </c>
      <c r="Z2479" t="n">
        <v>10</v>
      </c>
    </row>
    <row r="2480">
      <c r="A2480" t="n">
        <v>35</v>
      </c>
      <c r="B2480" t="n">
        <v>65</v>
      </c>
      <c r="C2480" t="inlineStr">
        <is>
          <t xml:space="preserve">CONCLUIDO	</t>
        </is>
      </c>
      <c r="D2480" t="n">
        <v>3.7047</v>
      </c>
      <c r="E2480" t="n">
        <v>26.99</v>
      </c>
      <c r="F2480" t="n">
        <v>24.27</v>
      </c>
      <c r="G2480" t="n">
        <v>72.81</v>
      </c>
      <c r="H2480" t="n">
        <v>1.19</v>
      </c>
      <c r="I2480" t="n">
        <v>20</v>
      </c>
      <c r="J2480" t="n">
        <v>145.08</v>
      </c>
      <c r="K2480" t="n">
        <v>46.47</v>
      </c>
      <c r="L2480" t="n">
        <v>9.75</v>
      </c>
      <c r="M2480" t="n">
        <v>18</v>
      </c>
      <c r="N2480" t="n">
        <v>23.86</v>
      </c>
      <c r="O2480" t="n">
        <v>18126.77</v>
      </c>
      <c r="P2480" t="n">
        <v>251.77</v>
      </c>
      <c r="Q2480" t="n">
        <v>452.63</v>
      </c>
      <c r="R2480" t="n">
        <v>80.11</v>
      </c>
      <c r="S2480" t="n">
        <v>57.64</v>
      </c>
      <c r="T2480" t="n">
        <v>9095.280000000001</v>
      </c>
      <c r="U2480" t="n">
        <v>0.72</v>
      </c>
      <c r="V2480" t="n">
        <v>0.87</v>
      </c>
      <c r="W2480" t="n">
        <v>6.82</v>
      </c>
      <c r="X2480" t="n">
        <v>0.54</v>
      </c>
      <c r="Y2480" t="n">
        <v>1</v>
      </c>
      <c r="Z2480" t="n">
        <v>10</v>
      </c>
    </row>
    <row r="2481">
      <c r="A2481" t="n">
        <v>36</v>
      </c>
      <c r="B2481" t="n">
        <v>65</v>
      </c>
      <c r="C2481" t="inlineStr">
        <is>
          <t xml:space="preserve">CONCLUIDO	</t>
        </is>
      </c>
      <c r="D2481" t="n">
        <v>3.7099</v>
      </c>
      <c r="E2481" t="n">
        <v>26.95</v>
      </c>
      <c r="F2481" t="n">
        <v>24.26</v>
      </c>
      <c r="G2481" t="n">
        <v>76.59999999999999</v>
      </c>
      <c r="H2481" t="n">
        <v>1.22</v>
      </c>
      <c r="I2481" t="n">
        <v>19</v>
      </c>
      <c r="J2481" t="n">
        <v>145.42</v>
      </c>
      <c r="K2481" t="n">
        <v>46.47</v>
      </c>
      <c r="L2481" t="n">
        <v>10</v>
      </c>
      <c r="M2481" t="n">
        <v>17</v>
      </c>
      <c r="N2481" t="n">
        <v>23.95</v>
      </c>
      <c r="O2481" t="n">
        <v>18169.15</v>
      </c>
      <c r="P2481" t="n">
        <v>250.14</v>
      </c>
      <c r="Q2481" t="n">
        <v>452.69</v>
      </c>
      <c r="R2481" t="n">
        <v>79.5</v>
      </c>
      <c r="S2481" t="n">
        <v>57.64</v>
      </c>
      <c r="T2481" t="n">
        <v>8795.450000000001</v>
      </c>
      <c r="U2481" t="n">
        <v>0.73</v>
      </c>
      <c r="V2481" t="n">
        <v>0.87</v>
      </c>
      <c r="W2481" t="n">
        <v>6.83</v>
      </c>
      <c r="X2481" t="n">
        <v>0.53</v>
      </c>
      <c r="Y2481" t="n">
        <v>1</v>
      </c>
      <c r="Z2481" t="n">
        <v>10</v>
      </c>
    </row>
    <row r="2482">
      <c r="A2482" t="n">
        <v>37</v>
      </c>
      <c r="B2482" t="n">
        <v>65</v>
      </c>
      <c r="C2482" t="inlineStr">
        <is>
          <t xml:space="preserve">CONCLUIDO	</t>
        </is>
      </c>
      <c r="D2482" t="n">
        <v>3.7121</v>
      </c>
      <c r="E2482" t="n">
        <v>26.94</v>
      </c>
      <c r="F2482" t="n">
        <v>24.24</v>
      </c>
      <c r="G2482" t="n">
        <v>76.55</v>
      </c>
      <c r="H2482" t="n">
        <v>1.24</v>
      </c>
      <c r="I2482" t="n">
        <v>19</v>
      </c>
      <c r="J2482" t="n">
        <v>145.76</v>
      </c>
      <c r="K2482" t="n">
        <v>46.47</v>
      </c>
      <c r="L2482" t="n">
        <v>10.25</v>
      </c>
      <c r="M2482" t="n">
        <v>17</v>
      </c>
      <c r="N2482" t="n">
        <v>24.05</v>
      </c>
      <c r="O2482" t="n">
        <v>18211.56</v>
      </c>
      <c r="P2482" t="n">
        <v>250.01</v>
      </c>
      <c r="Q2482" t="n">
        <v>452.6</v>
      </c>
      <c r="R2482" t="n">
        <v>78.92</v>
      </c>
      <c r="S2482" t="n">
        <v>57.64</v>
      </c>
      <c r="T2482" t="n">
        <v>8501.59</v>
      </c>
      <c r="U2482" t="n">
        <v>0.73</v>
      </c>
      <c r="V2482" t="n">
        <v>0.87</v>
      </c>
      <c r="W2482" t="n">
        <v>6.83</v>
      </c>
      <c r="X2482" t="n">
        <v>0.52</v>
      </c>
      <c r="Y2482" t="n">
        <v>1</v>
      </c>
      <c r="Z2482" t="n">
        <v>10</v>
      </c>
    </row>
    <row r="2483">
      <c r="A2483" t="n">
        <v>38</v>
      </c>
      <c r="B2483" t="n">
        <v>65</v>
      </c>
      <c r="C2483" t="inlineStr">
        <is>
          <t xml:space="preserve">CONCLUIDO	</t>
        </is>
      </c>
      <c r="D2483" t="n">
        <v>3.7207</v>
      </c>
      <c r="E2483" t="n">
        <v>26.88</v>
      </c>
      <c r="F2483" t="n">
        <v>24.21</v>
      </c>
      <c r="G2483" t="n">
        <v>80.69</v>
      </c>
      <c r="H2483" t="n">
        <v>1.27</v>
      </c>
      <c r="I2483" t="n">
        <v>18</v>
      </c>
      <c r="J2483" t="n">
        <v>146.11</v>
      </c>
      <c r="K2483" t="n">
        <v>46.47</v>
      </c>
      <c r="L2483" t="n">
        <v>10.5</v>
      </c>
      <c r="M2483" t="n">
        <v>16</v>
      </c>
      <c r="N2483" t="n">
        <v>24.14</v>
      </c>
      <c r="O2483" t="n">
        <v>18254.01</v>
      </c>
      <c r="P2483" t="n">
        <v>248.95</v>
      </c>
      <c r="Q2483" t="n">
        <v>452.58</v>
      </c>
      <c r="R2483" t="n">
        <v>77.98999999999999</v>
      </c>
      <c r="S2483" t="n">
        <v>57.64</v>
      </c>
      <c r="T2483" t="n">
        <v>8044.08</v>
      </c>
      <c r="U2483" t="n">
        <v>0.74</v>
      </c>
      <c r="V2483" t="n">
        <v>0.88</v>
      </c>
      <c r="W2483" t="n">
        <v>6.82</v>
      </c>
      <c r="X2483" t="n">
        <v>0.48</v>
      </c>
      <c r="Y2483" t="n">
        <v>1</v>
      </c>
      <c r="Z2483" t="n">
        <v>10</v>
      </c>
    </row>
    <row r="2484">
      <c r="A2484" t="n">
        <v>39</v>
      </c>
      <c r="B2484" t="n">
        <v>65</v>
      </c>
      <c r="C2484" t="inlineStr">
        <is>
          <t xml:space="preserve">CONCLUIDO	</t>
        </is>
      </c>
      <c r="D2484" t="n">
        <v>3.7176</v>
      </c>
      <c r="E2484" t="n">
        <v>26.9</v>
      </c>
      <c r="F2484" t="n">
        <v>24.23</v>
      </c>
      <c r="G2484" t="n">
        <v>80.76000000000001</v>
      </c>
      <c r="H2484" t="n">
        <v>1.3</v>
      </c>
      <c r="I2484" t="n">
        <v>18</v>
      </c>
      <c r="J2484" t="n">
        <v>146.45</v>
      </c>
      <c r="K2484" t="n">
        <v>46.47</v>
      </c>
      <c r="L2484" t="n">
        <v>10.75</v>
      </c>
      <c r="M2484" t="n">
        <v>16</v>
      </c>
      <c r="N2484" t="n">
        <v>24.24</v>
      </c>
      <c r="O2484" t="n">
        <v>18296.48</v>
      </c>
      <c r="P2484" t="n">
        <v>249.42</v>
      </c>
      <c r="Q2484" t="n">
        <v>452.59</v>
      </c>
      <c r="R2484" t="n">
        <v>78.81999999999999</v>
      </c>
      <c r="S2484" t="n">
        <v>57.64</v>
      </c>
      <c r="T2484" t="n">
        <v>8456.969999999999</v>
      </c>
      <c r="U2484" t="n">
        <v>0.73</v>
      </c>
      <c r="V2484" t="n">
        <v>0.88</v>
      </c>
      <c r="W2484" t="n">
        <v>6.82</v>
      </c>
      <c r="X2484" t="n">
        <v>0.5</v>
      </c>
      <c r="Y2484" t="n">
        <v>1</v>
      </c>
      <c r="Z2484" t="n">
        <v>10</v>
      </c>
    </row>
    <row r="2485">
      <c r="A2485" t="n">
        <v>40</v>
      </c>
      <c r="B2485" t="n">
        <v>65</v>
      </c>
      <c r="C2485" t="inlineStr">
        <is>
          <t xml:space="preserve">CONCLUIDO	</t>
        </is>
      </c>
      <c r="D2485" t="n">
        <v>3.7207</v>
      </c>
      <c r="E2485" t="n">
        <v>26.88</v>
      </c>
      <c r="F2485" t="n">
        <v>24.21</v>
      </c>
      <c r="G2485" t="n">
        <v>80.69</v>
      </c>
      <c r="H2485" t="n">
        <v>1.33</v>
      </c>
      <c r="I2485" t="n">
        <v>18</v>
      </c>
      <c r="J2485" t="n">
        <v>146.8</v>
      </c>
      <c r="K2485" t="n">
        <v>46.47</v>
      </c>
      <c r="L2485" t="n">
        <v>11</v>
      </c>
      <c r="M2485" t="n">
        <v>16</v>
      </c>
      <c r="N2485" t="n">
        <v>24.33</v>
      </c>
      <c r="O2485" t="n">
        <v>18338.99</v>
      </c>
      <c r="P2485" t="n">
        <v>247.84</v>
      </c>
      <c r="Q2485" t="n">
        <v>452.64</v>
      </c>
      <c r="R2485" t="n">
        <v>78.11</v>
      </c>
      <c r="S2485" t="n">
        <v>57.64</v>
      </c>
      <c r="T2485" t="n">
        <v>8101.89</v>
      </c>
      <c r="U2485" t="n">
        <v>0.74</v>
      </c>
      <c r="V2485" t="n">
        <v>0.88</v>
      </c>
      <c r="W2485" t="n">
        <v>6.82</v>
      </c>
      <c r="X2485" t="n">
        <v>0.48</v>
      </c>
      <c r="Y2485" t="n">
        <v>1</v>
      </c>
      <c r="Z2485" t="n">
        <v>10</v>
      </c>
    </row>
    <row r="2486">
      <c r="A2486" t="n">
        <v>41</v>
      </c>
      <c r="B2486" t="n">
        <v>65</v>
      </c>
      <c r="C2486" t="inlineStr">
        <is>
          <t xml:space="preserve">CONCLUIDO	</t>
        </is>
      </c>
      <c r="D2486" t="n">
        <v>3.7295</v>
      </c>
      <c r="E2486" t="n">
        <v>26.81</v>
      </c>
      <c r="F2486" t="n">
        <v>24.17</v>
      </c>
      <c r="G2486" t="n">
        <v>85.31</v>
      </c>
      <c r="H2486" t="n">
        <v>1.35</v>
      </c>
      <c r="I2486" t="n">
        <v>17</v>
      </c>
      <c r="J2486" t="n">
        <v>147.14</v>
      </c>
      <c r="K2486" t="n">
        <v>46.47</v>
      </c>
      <c r="L2486" t="n">
        <v>11.25</v>
      </c>
      <c r="M2486" t="n">
        <v>15</v>
      </c>
      <c r="N2486" t="n">
        <v>24.43</v>
      </c>
      <c r="O2486" t="n">
        <v>18381.53</v>
      </c>
      <c r="P2486" t="n">
        <v>247.41</v>
      </c>
      <c r="Q2486" t="n">
        <v>452.58</v>
      </c>
      <c r="R2486" t="n">
        <v>76.94</v>
      </c>
      <c r="S2486" t="n">
        <v>57.64</v>
      </c>
      <c r="T2486" t="n">
        <v>7523.85</v>
      </c>
      <c r="U2486" t="n">
        <v>0.75</v>
      </c>
      <c r="V2486" t="n">
        <v>0.88</v>
      </c>
      <c r="W2486" t="n">
        <v>6.82</v>
      </c>
      <c r="X2486" t="n">
        <v>0.45</v>
      </c>
      <c r="Y2486" t="n">
        <v>1</v>
      </c>
      <c r="Z2486" t="n">
        <v>10</v>
      </c>
    </row>
    <row r="2487">
      <c r="A2487" t="n">
        <v>42</v>
      </c>
      <c r="B2487" t="n">
        <v>65</v>
      </c>
      <c r="C2487" t="inlineStr">
        <is>
          <t xml:space="preserve">CONCLUIDO	</t>
        </is>
      </c>
      <c r="D2487" t="n">
        <v>3.7303</v>
      </c>
      <c r="E2487" t="n">
        <v>26.81</v>
      </c>
      <c r="F2487" t="n">
        <v>24.16</v>
      </c>
      <c r="G2487" t="n">
        <v>85.29000000000001</v>
      </c>
      <c r="H2487" t="n">
        <v>1.38</v>
      </c>
      <c r="I2487" t="n">
        <v>17</v>
      </c>
      <c r="J2487" t="n">
        <v>147.49</v>
      </c>
      <c r="K2487" t="n">
        <v>46.47</v>
      </c>
      <c r="L2487" t="n">
        <v>11.5</v>
      </c>
      <c r="M2487" t="n">
        <v>15</v>
      </c>
      <c r="N2487" t="n">
        <v>24.52</v>
      </c>
      <c r="O2487" t="n">
        <v>18424.11</v>
      </c>
      <c r="P2487" t="n">
        <v>247.42</v>
      </c>
      <c r="Q2487" t="n">
        <v>452.58</v>
      </c>
      <c r="R2487" t="n">
        <v>76.79000000000001</v>
      </c>
      <c r="S2487" t="n">
        <v>57.64</v>
      </c>
      <c r="T2487" t="n">
        <v>7447.03</v>
      </c>
      <c r="U2487" t="n">
        <v>0.75</v>
      </c>
      <c r="V2487" t="n">
        <v>0.88</v>
      </c>
      <c r="W2487" t="n">
        <v>6.82</v>
      </c>
      <c r="X2487" t="n">
        <v>0.44</v>
      </c>
      <c r="Y2487" t="n">
        <v>1</v>
      </c>
      <c r="Z2487" t="n">
        <v>10</v>
      </c>
    </row>
    <row r="2488">
      <c r="A2488" t="n">
        <v>43</v>
      </c>
      <c r="B2488" t="n">
        <v>65</v>
      </c>
      <c r="C2488" t="inlineStr">
        <is>
          <t xml:space="preserve">CONCLUIDO	</t>
        </is>
      </c>
      <c r="D2488" t="n">
        <v>3.7271</v>
      </c>
      <c r="E2488" t="n">
        <v>26.83</v>
      </c>
      <c r="F2488" t="n">
        <v>24.19</v>
      </c>
      <c r="G2488" t="n">
        <v>85.37</v>
      </c>
      <c r="H2488" t="n">
        <v>1.41</v>
      </c>
      <c r="I2488" t="n">
        <v>17</v>
      </c>
      <c r="J2488" t="n">
        <v>147.83</v>
      </c>
      <c r="K2488" t="n">
        <v>46.47</v>
      </c>
      <c r="L2488" t="n">
        <v>11.75</v>
      </c>
      <c r="M2488" t="n">
        <v>15</v>
      </c>
      <c r="N2488" t="n">
        <v>24.62</v>
      </c>
      <c r="O2488" t="n">
        <v>18466.71</v>
      </c>
      <c r="P2488" t="n">
        <v>246.79</v>
      </c>
      <c r="Q2488" t="n">
        <v>452.63</v>
      </c>
      <c r="R2488" t="n">
        <v>77.69</v>
      </c>
      <c r="S2488" t="n">
        <v>57.64</v>
      </c>
      <c r="T2488" t="n">
        <v>7899.56</v>
      </c>
      <c r="U2488" t="n">
        <v>0.74</v>
      </c>
      <c r="V2488" t="n">
        <v>0.88</v>
      </c>
      <c r="W2488" t="n">
        <v>6.81</v>
      </c>
      <c r="X2488" t="n">
        <v>0.46</v>
      </c>
      <c r="Y2488" t="n">
        <v>1</v>
      </c>
      <c r="Z2488" t="n">
        <v>10</v>
      </c>
    </row>
    <row r="2489">
      <c r="A2489" t="n">
        <v>44</v>
      </c>
      <c r="B2489" t="n">
        <v>65</v>
      </c>
      <c r="C2489" t="inlineStr">
        <is>
          <t xml:space="preserve">CONCLUIDO	</t>
        </is>
      </c>
      <c r="D2489" t="n">
        <v>3.7359</v>
      </c>
      <c r="E2489" t="n">
        <v>26.77</v>
      </c>
      <c r="F2489" t="n">
        <v>24.15</v>
      </c>
      <c r="G2489" t="n">
        <v>90.56999999999999</v>
      </c>
      <c r="H2489" t="n">
        <v>1.43</v>
      </c>
      <c r="I2489" t="n">
        <v>16</v>
      </c>
      <c r="J2489" t="n">
        <v>148.18</v>
      </c>
      <c r="K2489" t="n">
        <v>46.47</v>
      </c>
      <c r="L2489" t="n">
        <v>12</v>
      </c>
      <c r="M2489" t="n">
        <v>14</v>
      </c>
      <c r="N2489" t="n">
        <v>24.71</v>
      </c>
      <c r="O2489" t="n">
        <v>18509.36</v>
      </c>
      <c r="P2489" t="n">
        <v>245.96</v>
      </c>
      <c r="Q2489" t="n">
        <v>452.58</v>
      </c>
      <c r="R2489" t="n">
        <v>76.27</v>
      </c>
      <c r="S2489" t="n">
        <v>57.64</v>
      </c>
      <c r="T2489" t="n">
        <v>7192.02</v>
      </c>
      <c r="U2489" t="n">
        <v>0.76</v>
      </c>
      <c r="V2489" t="n">
        <v>0.88</v>
      </c>
      <c r="W2489" t="n">
        <v>6.82</v>
      </c>
      <c r="X2489" t="n">
        <v>0.43</v>
      </c>
      <c r="Y2489" t="n">
        <v>1</v>
      </c>
      <c r="Z2489" t="n">
        <v>10</v>
      </c>
    </row>
    <row r="2490">
      <c r="A2490" t="n">
        <v>45</v>
      </c>
      <c r="B2490" t="n">
        <v>65</v>
      </c>
      <c r="C2490" t="inlineStr">
        <is>
          <t xml:space="preserve">CONCLUIDO	</t>
        </is>
      </c>
      <c r="D2490" t="n">
        <v>3.7329</v>
      </c>
      <c r="E2490" t="n">
        <v>26.79</v>
      </c>
      <c r="F2490" t="n">
        <v>24.17</v>
      </c>
      <c r="G2490" t="n">
        <v>90.65000000000001</v>
      </c>
      <c r="H2490" t="n">
        <v>1.46</v>
      </c>
      <c r="I2490" t="n">
        <v>16</v>
      </c>
      <c r="J2490" t="n">
        <v>148.52</v>
      </c>
      <c r="K2490" t="n">
        <v>46.47</v>
      </c>
      <c r="L2490" t="n">
        <v>12.25</v>
      </c>
      <c r="M2490" t="n">
        <v>14</v>
      </c>
      <c r="N2490" t="n">
        <v>24.81</v>
      </c>
      <c r="O2490" t="n">
        <v>18552.03</v>
      </c>
      <c r="P2490" t="n">
        <v>245.83</v>
      </c>
      <c r="Q2490" t="n">
        <v>452.65</v>
      </c>
      <c r="R2490" t="n">
        <v>76.84</v>
      </c>
      <c r="S2490" t="n">
        <v>57.64</v>
      </c>
      <c r="T2490" t="n">
        <v>7479.54</v>
      </c>
      <c r="U2490" t="n">
        <v>0.75</v>
      </c>
      <c r="V2490" t="n">
        <v>0.88</v>
      </c>
      <c r="W2490" t="n">
        <v>6.82</v>
      </c>
      <c r="X2490" t="n">
        <v>0.45</v>
      </c>
      <c r="Y2490" t="n">
        <v>1</v>
      </c>
      <c r="Z2490" t="n">
        <v>10</v>
      </c>
    </row>
    <row r="2491">
      <c r="A2491" t="n">
        <v>46</v>
      </c>
      <c r="B2491" t="n">
        <v>65</v>
      </c>
      <c r="C2491" t="inlineStr">
        <is>
          <t xml:space="preserve">CONCLUIDO	</t>
        </is>
      </c>
      <c r="D2491" t="n">
        <v>3.7413</v>
      </c>
      <c r="E2491" t="n">
        <v>26.73</v>
      </c>
      <c r="F2491" t="n">
        <v>24.14</v>
      </c>
      <c r="G2491" t="n">
        <v>96.56</v>
      </c>
      <c r="H2491" t="n">
        <v>1.49</v>
      </c>
      <c r="I2491" t="n">
        <v>15</v>
      </c>
      <c r="J2491" t="n">
        <v>148.87</v>
      </c>
      <c r="K2491" t="n">
        <v>46.47</v>
      </c>
      <c r="L2491" t="n">
        <v>12.5</v>
      </c>
      <c r="M2491" t="n">
        <v>13</v>
      </c>
      <c r="N2491" t="n">
        <v>24.9</v>
      </c>
      <c r="O2491" t="n">
        <v>18594.74</v>
      </c>
      <c r="P2491" t="n">
        <v>244.39</v>
      </c>
      <c r="Q2491" t="n">
        <v>452.59</v>
      </c>
      <c r="R2491" t="n">
        <v>75.98</v>
      </c>
      <c r="S2491" t="n">
        <v>57.64</v>
      </c>
      <c r="T2491" t="n">
        <v>7052.67</v>
      </c>
      <c r="U2491" t="n">
        <v>0.76</v>
      </c>
      <c r="V2491" t="n">
        <v>0.88</v>
      </c>
      <c r="W2491" t="n">
        <v>6.82</v>
      </c>
      <c r="X2491" t="n">
        <v>0.42</v>
      </c>
      <c r="Y2491" t="n">
        <v>1</v>
      </c>
      <c r="Z2491" t="n">
        <v>10</v>
      </c>
    </row>
    <row r="2492">
      <c r="A2492" t="n">
        <v>47</v>
      </c>
      <c r="B2492" t="n">
        <v>65</v>
      </c>
      <c r="C2492" t="inlineStr">
        <is>
          <t xml:space="preserve">CONCLUIDO	</t>
        </is>
      </c>
      <c r="D2492" t="n">
        <v>3.7427</v>
      </c>
      <c r="E2492" t="n">
        <v>26.72</v>
      </c>
      <c r="F2492" t="n">
        <v>24.13</v>
      </c>
      <c r="G2492" t="n">
        <v>96.52</v>
      </c>
      <c r="H2492" t="n">
        <v>1.51</v>
      </c>
      <c r="I2492" t="n">
        <v>15</v>
      </c>
      <c r="J2492" t="n">
        <v>149.22</v>
      </c>
      <c r="K2492" t="n">
        <v>46.47</v>
      </c>
      <c r="L2492" t="n">
        <v>12.75</v>
      </c>
      <c r="M2492" t="n">
        <v>13</v>
      </c>
      <c r="N2492" t="n">
        <v>25</v>
      </c>
      <c r="O2492" t="n">
        <v>18637.48</v>
      </c>
      <c r="P2492" t="n">
        <v>244.1</v>
      </c>
      <c r="Q2492" t="n">
        <v>452.58</v>
      </c>
      <c r="R2492" t="n">
        <v>75.42</v>
      </c>
      <c r="S2492" t="n">
        <v>57.64</v>
      </c>
      <c r="T2492" t="n">
        <v>6774.52</v>
      </c>
      <c r="U2492" t="n">
        <v>0.76</v>
      </c>
      <c r="V2492" t="n">
        <v>0.88</v>
      </c>
      <c r="W2492" t="n">
        <v>6.82</v>
      </c>
      <c r="X2492" t="n">
        <v>0.41</v>
      </c>
      <c r="Y2492" t="n">
        <v>1</v>
      </c>
      <c r="Z2492" t="n">
        <v>10</v>
      </c>
    </row>
    <row r="2493">
      <c r="A2493" t="n">
        <v>48</v>
      </c>
      <c r="B2493" t="n">
        <v>65</v>
      </c>
      <c r="C2493" t="inlineStr">
        <is>
          <t xml:space="preserve">CONCLUIDO	</t>
        </is>
      </c>
      <c r="D2493" t="n">
        <v>3.7431</v>
      </c>
      <c r="E2493" t="n">
        <v>26.72</v>
      </c>
      <c r="F2493" t="n">
        <v>24.13</v>
      </c>
      <c r="G2493" t="n">
        <v>96.51000000000001</v>
      </c>
      <c r="H2493" t="n">
        <v>1.54</v>
      </c>
      <c r="I2493" t="n">
        <v>15</v>
      </c>
      <c r="J2493" t="n">
        <v>149.56</v>
      </c>
      <c r="K2493" t="n">
        <v>46.47</v>
      </c>
      <c r="L2493" t="n">
        <v>13</v>
      </c>
      <c r="M2493" t="n">
        <v>13</v>
      </c>
      <c r="N2493" t="n">
        <v>25.1</v>
      </c>
      <c r="O2493" t="n">
        <v>18680.25</v>
      </c>
      <c r="P2493" t="n">
        <v>243.3</v>
      </c>
      <c r="Q2493" t="n">
        <v>452.61</v>
      </c>
      <c r="R2493" t="n">
        <v>75.40000000000001</v>
      </c>
      <c r="S2493" t="n">
        <v>57.64</v>
      </c>
      <c r="T2493" t="n">
        <v>6764.83</v>
      </c>
      <c r="U2493" t="n">
        <v>0.76</v>
      </c>
      <c r="V2493" t="n">
        <v>0.88</v>
      </c>
      <c r="W2493" t="n">
        <v>6.82</v>
      </c>
      <c r="X2493" t="n">
        <v>0.4</v>
      </c>
      <c r="Y2493" t="n">
        <v>1</v>
      </c>
      <c r="Z2493" t="n">
        <v>10</v>
      </c>
    </row>
    <row r="2494">
      <c r="A2494" t="n">
        <v>49</v>
      </c>
      <c r="B2494" t="n">
        <v>65</v>
      </c>
      <c r="C2494" t="inlineStr">
        <is>
          <t xml:space="preserve">CONCLUIDO	</t>
        </is>
      </c>
      <c r="D2494" t="n">
        <v>3.7439</v>
      </c>
      <c r="E2494" t="n">
        <v>26.71</v>
      </c>
      <c r="F2494" t="n">
        <v>24.12</v>
      </c>
      <c r="G2494" t="n">
        <v>96.48999999999999</v>
      </c>
      <c r="H2494" t="n">
        <v>1.56</v>
      </c>
      <c r="I2494" t="n">
        <v>15</v>
      </c>
      <c r="J2494" t="n">
        <v>149.91</v>
      </c>
      <c r="K2494" t="n">
        <v>46.47</v>
      </c>
      <c r="L2494" t="n">
        <v>13.25</v>
      </c>
      <c r="M2494" t="n">
        <v>13</v>
      </c>
      <c r="N2494" t="n">
        <v>25.19</v>
      </c>
      <c r="O2494" t="n">
        <v>18723.06</v>
      </c>
      <c r="P2494" t="n">
        <v>242.54</v>
      </c>
      <c r="Q2494" t="n">
        <v>452.58</v>
      </c>
      <c r="R2494" t="n">
        <v>75.2</v>
      </c>
      <c r="S2494" t="n">
        <v>57.64</v>
      </c>
      <c r="T2494" t="n">
        <v>6664.1</v>
      </c>
      <c r="U2494" t="n">
        <v>0.77</v>
      </c>
      <c r="V2494" t="n">
        <v>0.88</v>
      </c>
      <c r="W2494" t="n">
        <v>6.82</v>
      </c>
      <c r="X2494" t="n">
        <v>0.4</v>
      </c>
      <c r="Y2494" t="n">
        <v>1</v>
      </c>
      <c r="Z2494" t="n">
        <v>10</v>
      </c>
    </row>
    <row r="2495">
      <c r="A2495" t="n">
        <v>50</v>
      </c>
      <c r="B2495" t="n">
        <v>65</v>
      </c>
      <c r="C2495" t="inlineStr">
        <is>
          <t xml:space="preserve">CONCLUIDO	</t>
        </is>
      </c>
      <c r="D2495" t="n">
        <v>3.7502</v>
      </c>
      <c r="E2495" t="n">
        <v>26.66</v>
      </c>
      <c r="F2495" t="n">
        <v>24.1</v>
      </c>
      <c r="G2495" t="n">
        <v>103.3</v>
      </c>
      <c r="H2495" t="n">
        <v>1.59</v>
      </c>
      <c r="I2495" t="n">
        <v>14</v>
      </c>
      <c r="J2495" t="n">
        <v>150.26</v>
      </c>
      <c r="K2495" t="n">
        <v>46.47</v>
      </c>
      <c r="L2495" t="n">
        <v>13.5</v>
      </c>
      <c r="M2495" t="n">
        <v>12</v>
      </c>
      <c r="N2495" t="n">
        <v>25.29</v>
      </c>
      <c r="O2495" t="n">
        <v>18765.9</v>
      </c>
      <c r="P2495" t="n">
        <v>242.79</v>
      </c>
      <c r="Q2495" t="n">
        <v>452.59</v>
      </c>
      <c r="R2495" t="n">
        <v>74.56999999999999</v>
      </c>
      <c r="S2495" t="n">
        <v>57.64</v>
      </c>
      <c r="T2495" t="n">
        <v>6352.75</v>
      </c>
      <c r="U2495" t="n">
        <v>0.77</v>
      </c>
      <c r="V2495" t="n">
        <v>0.88</v>
      </c>
      <c r="W2495" t="n">
        <v>6.82</v>
      </c>
      <c r="X2495" t="n">
        <v>0.38</v>
      </c>
      <c r="Y2495" t="n">
        <v>1</v>
      </c>
      <c r="Z2495" t="n">
        <v>10</v>
      </c>
    </row>
    <row r="2496">
      <c r="A2496" t="n">
        <v>51</v>
      </c>
      <c r="B2496" t="n">
        <v>65</v>
      </c>
      <c r="C2496" t="inlineStr">
        <is>
          <t xml:space="preserve">CONCLUIDO	</t>
        </is>
      </c>
      <c r="D2496" t="n">
        <v>3.7515</v>
      </c>
      <c r="E2496" t="n">
        <v>26.66</v>
      </c>
      <c r="F2496" t="n">
        <v>24.09</v>
      </c>
      <c r="G2496" t="n">
        <v>103.26</v>
      </c>
      <c r="H2496" t="n">
        <v>1.62</v>
      </c>
      <c r="I2496" t="n">
        <v>14</v>
      </c>
      <c r="J2496" t="n">
        <v>150.61</v>
      </c>
      <c r="K2496" t="n">
        <v>46.47</v>
      </c>
      <c r="L2496" t="n">
        <v>13.75</v>
      </c>
      <c r="M2496" t="n">
        <v>12</v>
      </c>
      <c r="N2496" t="n">
        <v>25.39</v>
      </c>
      <c r="O2496" t="n">
        <v>18808.78</v>
      </c>
      <c r="P2496" t="n">
        <v>241.98</v>
      </c>
      <c r="Q2496" t="n">
        <v>452.59</v>
      </c>
      <c r="R2496" t="n">
        <v>74.31</v>
      </c>
      <c r="S2496" t="n">
        <v>57.64</v>
      </c>
      <c r="T2496" t="n">
        <v>6225.03</v>
      </c>
      <c r="U2496" t="n">
        <v>0.78</v>
      </c>
      <c r="V2496" t="n">
        <v>0.88</v>
      </c>
      <c r="W2496" t="n">
        <v>6.82</v>
      </c>
      <c r="X2496" t="n">
        <v>0.37</v>
      </c>
      <c r="Y2496" t="n">
        <v>1</v>
      </c>
      <c r="Z2496" t="n">
        <v>10</v>
      </c>
    </row>
    <row r="2497">
      <c r="A2497" t="n">
        <v>52</v>
      </c>
      <c r="B2497" t="n">
        <v>65</v>
      </c>
      <c r="C2497" t="inlineStr">
        <is>
          <t xml:space="preserve">CONCLUIDO	</t>
        </is>
      </c>
      <c r="D2497" t="n">
        <v>3.7522</v>
      </c>
      <c r="E2497" t="n">
        <v>26.65</v>
      </c>
      <c r="F2497" t="n">
        <v>24.09</v>
      </c>
      <c r="G2497" t="n">
        <v>103.24</v>
      </c>
      <c r="H2497" t="n">
        <v>1.64</v>
      </c>
      <c r="I2497" t="n">
        <v>14</v>
      </c>
      <c r="J2497" t="n">
        <v>150.95</v>
      </c>
      <c r="K2497" t="n">
        <v>46.47</v>
      </c>
      <c r="L2497" t="n">
        <v>14</v>
      </c>
      <c r="M2497" t="n">
        <v>12</v>
      </c>
      <c r="N2497" t="n">
        <v>25.49</v>
      </c>
      <c r="O2497" t="n">
        <v>18851.69</v>
      </c>
      <c r="P2497" t="n">
        <v>240.84</v>
      </c>
      <c r="Q2497" t="n">
        <v>452.56</v>
      </c>
      <c r="R2497" t="n">
        <v>74.34</v>
      </c>
      <c r="S2497" t="n">
        <v>57.64</v>
      </c>
      <c r="T2497" t="n">
        <v>6237.96</v>
      </c>
      <c r="U2497" t="n">
        <v>0.78</v>
      </c>
      <c r="V2497" t="n">
        <v>0.88</v>
      </c>
      <c r="W2497" t="n">
        <v>6.82</v>
      </c>
      <c r="X2497" t="n">
        <v>0.37</v>
      </c>
      <c r="Y2497" t="n">
        <v>1</v>
      </c>
      <c r="Z2497" t="n">
        <v>10</v>
      </c>
    </row>
    <row r="2498">
      <c r="A2498" t="n">
        <v>53</v>
      </c>
      <c r="B2498" t="n">
        <v>65</v>
      </c>
      <c r="C2498" t="inlineStr">
        <is>
          <t xml:space="preserve">CONCLUIDO	</t>
        </is>
      </c>
      <c r="D2498" t="n">
        <v>3.7585</v>
      </c>
      <c r="E2498" t="n">
        <v>26.61</v>
      </c>
      <c r="F2498" t="n">
        <v>24.07</v>
      </c>
      <c r="G2498" t="n">
        <v>111.1</v>
      </c>
      <c r="H2498" t="n">
        <v>1.67</v>
      </c>
      <c r="I2498" t="n">
        <v>13</v>
      </c>
      <c r="J2498" t="n">
        <v>151.3</v>
      </c>
      <c r="K2498" t="n">
        <v>46.47</v>
      </c>
      <c r="L2498" t="n">
        <v>14.25</v>
      </c>
      <c r="M2498" t="n">
        <v>11</v>
      </c>
      <c r="N2498" t="n">
        <v>25.59</v>
      </c>
      <c r="O2498" t="n">
        <v>18894.63</v>
      </c>
      <c r="P2498" t="n">
        <v>238.9</v>
      </c>
      <c r="Q2498" t="n">
        <v>452.57</v>
      </c>
      <c r="R2498" t="n">
        <v>73.67</v>
      </c>
      <c r="S2498" t="n">
        <v>57.64</v>
      </c>
      <c r="T2498" t="n">
        <v>5907.7</v>
      </c>
      <c r="U2498" t="n">
        <v>0.78</v>
      </c>
      <c r="V2498" t="n">
        <v>0.88</v>
      </c>
      <c r="W2498" t="n">
        <v>6.82</v>
      </c>
      <c r="X2498" t="n">
        <v>0.35</v>
      </c>
      <c r="Y2498" t="n">
        <v>1</v>
      </c>
      <c r="Z2498" t="n">
        <v>10</v>
      </c>
    </row>
    <row r="2499">
      <c r="A2499" t="n">
        <v>54</v>
      </c>
      <c r="B2499" t="n">
        <v>65</v>
      </c>
      <c r="C2499" t="inlineStr">
        <is>
          <t xml:space="preserve">CONCLUIDO	</t>
        </is>
      </c>
      <c r="D2499" t="n">
        <v>3.7583</v>
      </c>
      <c r="E2499" t="n">
        <v>26.61</v>
      </c>
      <c r="F2499" t="n">
        <v>24.07</v>
      </c>
      <c r="G2499" t="n">
        <v>111.11</v>
      </c>
      <c r="H2499" t="n">
        <v>1.69</v>
      </c>
      <c r="I2499" t="n">
        <v>13</v>
      </c>
      <c r="J2499" t="n">
        <v>151.65</v>
      </c>
      <c r="K2499" t="n">
        <v>46.47</v>
      </c>
      <c r="L2499" t="n">
        <v>14.5</v>
      </c>
      <c r="M2499" t="n">
        <v>11</v>
      </c>
      <c r="N2499" t="n">
        <v>25.68</v>
      </c>
      <c r="O2499" t="n">
        <v>18937.61</v>
      </c>
      <c r="P2499" t="n">
        <v>239.83</v>
      </c>
      <c r="Q2499" t="n">
        <v>452.61</v>
      </c>
      <c r="R2499" t="n">
        <v>73.79000000000001</v>
      </c>
      <c r="S2499" t="n">
        <v>57.64</v>
      </c>
      <c r="T2499" t="n">
        <v>5968.95</v>
      </c>
      <c r="U2499" t="n">
        <v>0.78</v>
      </c>
      <c r="V2499" t="n">
        <v>0.88</v>
      </c>
      <c r="W2499" t="n">
        <v>6.81</v>
      </c>
      <c r="X2499" t="n">
        <v>0.35</v>
      </c>
      <c r="Y2499" t="n">
        <v>1</v>
      </c>
      <c r="Z2499" t="n">
        <v>10</v>
      </c>
    </row>
    <row r="2500">
      <c r="A2500" t="n">
        <v>55</v>
      </c>
      <c r="B2500" t="n">
        <v>65</v>
      </c>
      <c r="C2500" t="inlineStr">
        <is>
          <t xml:space="preserve">CONCLUIDO	</t>
        </is>
      </c>
      <c r="D2500" t="n">
        <v>3.7605</v>
      </c>
      <c r="E2500" t="n">
        <v>26.59</v>
      </c>
      <c r="F2500" t="n">
        <v>24.06</v>
      </c>
      <c r="G2500" t="n">
        <v>111.04</v>
      </c>
      <c r="H2500" t="n">
        <v>1.72</v>
      </c>
      <c r="I2500" t="n">
        <v>13</v>
      </c>
      <c r="J2500" t="n">
        <v>152</v>
      </c>
      <c r="K2500" t="n">
        <v>46.47</v>
      </c>
      <c r="L2500" t="n">
        <v>14.75</v>
      </c>
      <c r="M2500" t="n">
        <v>11</v>
      </c>
      <c r="N2500" t="n">
        <v>25.78</v>
      </c>
      <c r="O2500" t="n">
        <v>18980.62</v>
      </c>
      <c r="P2500" t="n">
        <v>240.14</v>
      </c>
      <c r="Q2500" t="n">
        <v>452.59</v>
      </c>
      <c r="R2500" t="n">
        <v>73.22</v>
      </c>
      <c r="S2500" t="n">
        <v>57.64</v>
      </c>
      <c r="T2500" t="n">
        <v>5685.19</v>
      </c>
      <c r="U2500" t="n">
        <v>0.79</v>
      </c>
      <c r="V2500" t="n">
        <v>0.88</v>
      </c>
      <c r="W2500" t="n">
        <v>6.81</v>
      </c>
      <c r="X2500" t="n">
        <v>0.33</v>
      </c>
      <c r="Y2500" t="n">
        <v>1</v>
      </c>
      <c r="Z2500" t="n">
        <v>10</v>
      </c>
    </row>
    <row r="2501">
      <c r="A2501" t="n">
        <v>56</v>
      </c>
      <c r="B2501" t="n">
        <v>65</v>
      </c>
      <c r="C2501" t="inlineStr">
        <is>
          <t xml:space="preserve">CONCLUIDO	</t>
        </is>
      </c>
      <c r="D2501" t="n">
        <v>3.7589</v>
      </c>
      <c r="E2501" t="n">
        <v>26.6</v>
      </c>
      <c r="F2501" t="n">
        <v>24.07</v>
      </c>
      <c r="G2501" t="n">
        <v>111.09</v>
      </c>
      <c r="H2501" t="n">
        <v>1.74</v>
      </c>
      <c r="I2501" t="n">
        <v>13</v>
      </c>
      <c r="J2501" t="n">
        <v>152.35</v>
      </c>
      <c r="K2501" t="n">
        <v>46.47</v>
      </c>
      <c r="L2501" t="n">
        <v>15</v>
      </c>
      <c r="M2501" t="n">
        <v>11</v>
      </c>
      <c r="N2501" t="n">
        <v>25.88</v>
      </c>
      <c r="O2501" t="n">
        <v>19023.66</v>
      </c>
      <c r="P2501" t="n">
        <v>239.74</v>
      </c>
      <c r="Q2501" t="n">
        <v>452.61</v>
      </c>
      <c r="R2501" t="n">
        <v>73.66</v>
      </c>
      <c r="S2501" t="n">
        <v>57.64</v>
      </c>
      <c r="T2501" t="n">
        <v>5901.71</v>
      </c>
      <c r="U2501" t="n">
        <v>0.78</v>
      </c>
      <c r="V2501" t="n">
        <v>0.88</v>
      </c>
      <c r="W2501" t="n">
        <v>6.81</v>
      </c>
      <c r="X2501" t="n">
        <v>0.34</v>
      </c>
      <c r="Y2501" t="n">
        <v>1</v>
      </c>
      <c r="Z2501" t="n">
        <v>10</v>
      </c>
    </row>
    <row r="2502">
      <c r="A2502" t="n">
        <v>57</v>
      </c>
      <c r="B2502" t="n">
        <v>65</v>
      </c>
      <c r="C2502" t="inlineStr">
        <is>
          <t xml:space="preserve">CONCLUIDO	</t>
        </is>
      </c>
      <c r="D2502" t="n">
        <v>3.7576</v>
      </c>
      <c r="E2502" t="n">
        <v>26.61</v>
      </c>
      <c r="F2502" t="n">
        <v>24.08</v>
      </c>
      <c r="G2502" t="n">
        <v>111.13</v>
      </c>
      <c r="H2502" t="n">
        <v>1.77</v>
      </c>
      <c r="I2502" t="n">
        <v>13</v>
      </c>
      <c r="J2502" t="n">
        <v>152.7</v>
      </c>
      <c r="K2502" t="n">
        <v>46.47</v>
      </c>
      <c r="L2502" t="n">
        <v>15.25</v>
      </c>
      <c r="M2502" t="n">
        <v>11</v>
      </c>
      <c r="N2502" t="n">
        <v>25.98</v>
      </c>
      <c r="O2502" t="n">
        <v>19066.74</v>
      </c>
      <c r="P2502" t="n">
        <v>238.29</v>
      </c>
      <c r="Q2502" t="n">
        <v>452.61</v>
      </c>
      <c r="R2502" t="n">
        <v>73.76000000000001</v>
      </c>
      <c r="S2502" t="n">
        <v>57.64</v>
      </c>
      <c r="T2502" t="n">
        <v>5955.05</v>
      </c>
      <c r="U2502" t="n">
        <v>0.78</v>
      </c>
      <c r="V2502" t="n">
        <v>0.88</v>
      </c>
      <c r="W2502" t="n">
        <v>6.82</v>
      </c>
      <c r="X2502" t="n">
        <v>0.35</v>
      </c>
      <c r="Y2502" t="n">
        <v>1</v>
      </c>
      <c r="Z2502" t="n">
        <v>10</v>
      </c>
    </row>
    <row r="2503">
      <c r="A2503" t="n">
        <v>58</v>
      </c>
      <c r="B2503" t="n">
        <v>65</v>
      </c>
      <c r="C2503" t="inlineStr">
        <is>
          <t xml:space="preserve">CONCLUIDO	</t>
        </is>
      </c>
      <c r="D2503" t="n">
        <v>3.7701</v>
      </c>
      <c r="E2503" t="n">
        <v>26.52</v>
      </c>
      <c r="F2503" t="n">
        <v>24.02</v>
      </c>
      <c r="G2503" t="n">
        <v>120.09</v>
      </c>
      <c r="H2503" t="n">
        <v>1.79</v>
      </c>
      <c r="I2503" t="n">
        <v>12</v>
      </c>
      <c r="J2503" t="n">
        <v>153.05</v>
      </c>
      <c r="K2503" t="n">
        <v>46.47</v>
      </c>
      <c r="L2503" t="n">
        <v>15.5</v>
      </c>
      <c r="M2503" t="n">
        <v>10</v>
      </c>
      <c r="N2503" t="n">
        <v>26.08</v>
      </c>
      <c r="O2503" t="n">
        <v>19109.85</v>
      </c>
      <c r="P2503" t="n">
        <v>236.42</v>
      </c>
      <c r="Q2503" t="n">
        <v>452.6</v>
      </c>
      <c r="R2503" t="n">
        <v>71.98999999999999</v>
      </c>
      <c r="S2503" t="n">
        <v>57.64</v>
      </c>
      <c r="T2503" t="n">
        <v>5072.53</v>
      </c>
      <c r="U2503" t="n">
        <v>0.8</v>
      </c>
      <c r="V2503" t="n">
        <v>0.88</v>
      </c>
      <c r="W2503" t="n">
        <v>6.81</v>
      </c>
      <c r="X2503" t="n">
        <v>0.29</v>
      </c>
      <c r="Y2503" t="n">
        <v>1</v>
      </c>
      <c r="Z2503" t="n">
        <v>10</v>
      </c>
    </row>
    <row r="2504">
      <c r="A2504" t="n">
        <v>59</v>
      </c>
      <c r="B2504" t="n">
        <v>65</v>
      </c>
      <c r="C2504" t="inlineStr">
        <is>
          <t xml:space="preserve">CONCLUIDO	</t>
        </is>
      </c>
      <c r="D2504" t="n">
        <v>3.7693</v>
      </c>
      <c r="E2504" t="n">
        <v>26.53</v>
      </c>
      <c r="F2504" t="n">
        <v>24.02</v>
      </c>
      <c r="G2504" t="n">
        <v>120.12</v>
      </c>
      <c r="H2504" t="n">
        <v>1.82</v>
      </c>
      <c r="I2504" t="n">
        <v>12</v>
      </c>
      <c r="J2504" t="n">
        <v>153.4</v>
      </c>
      <c r="K2504" t="n">
        <v>46.47</v>
      </c>
      <c r="L2504" t="n">
        <v>15.75</v>
      </c>
      <c r="M2504" t="n">
        <v>10</v>
      </c>
      <c r="N2504" t="n">
        <v>26.18</v>
      </c>
      <c r="O2504" t="n">
        <v>19153</v>
      </c>
      <c r="P2504" t="n">
        <v>236.72</v>
      </c>
      <c r="Q2504" t="n">
        <v>452.65</v>
      </c>
      <c r="R2504" t="n">
        <v>72.05</v>
      </c>
      <c r="S2504" t="n">
        <v>57.64</v>
      </c>
      <c r="T2504" t="n">
        <v>5102.84</v>
      </c>
      <c r="U2504" t="n">
        <v>0.8</v>
      </c>
      <c r="V2504" t="n">
        <v>0.88</v>
      </c>
      <c r="W2504" t="n">
        <v>6.81</v>
      </c>
      <c r="X2504" t="n">
        <v>0.3</v>
      </c>
      <c r="Y2504" t="n">
        <v>1</v>
      </c>
      <c r="Z2504" t="n">
        <v>10</v>
      </c>
    </row>
    <row r="2505">
      <c r="A2505" t="n">
        <v>60</v>
      </c>
      <c r="B2505" t="n">
        <v>65</v>
      </c>
      <c r="C2505" t="inlineStr">
        <is>
          <t xml:space="preserve">CONCLUIDO	</t>
        </is>
      </c>
      <c r="D2505" t="n">
        <v>3.7681</v>
      </c>
      <c r="E2505" t="n">
        <v>26.54</v>
      </c>
      <c r="F2505" t="n">
        <v>24.03</v>
      </c>
      <c r="G2505" t="n">
        <v>120.16</v>
      </c>
      <c r="H2505" t="n">
        <v>1.84</v>
      </c>
      <c r="I2505" t="n">
        <v>12</v>
      </c>
      <c r="J2505" t="n">
        <v>153.75</v>
      </c>
      <c r="K2505" t="n">
        <v>46.47</v>
      </c>
      <c r="L2505" t="n">
        <v>16</v>
      </c>
      <c r="M2505" t="n">
        <v>10</v>
      </c>
      <c r="N2505" t="n">
        <v>26.28</v>
      </c>
      <c r="O2505" t="n">
        <v>19196.18</v>
      </c>
      <c r="P2505" t="n">
        <v>236.93</v>
      </c>
      <c r="Q2505" t="n">
        <v>452.56</v>
      </c>
      <c r="R2505" t="n">
        <v>72.43000000000001</v>
      </c>
      <c r="S2505" t="n">
        <v>57.64</v>
      </c>
      <c r="T2505" t="n">
        <v>5293.26</v>
      </c>
      <c r="U2505" t="n">
        <v>0.8</v>
      </c>
      <c r="V2505" t="n">
        <v>0.88</v>
      </c>
      <c r="W2505" t="n">
        <v>6.81</v>
      </c>
      <c r="X2505" t="n">
        <v>0.31</v>
      </c>
      <c r="Y2505" t="n">
        <v>1</v>
      </c>
      <c r="Z2505" t="n">
        <v>10</v>
      </c>
    </row>
    <row r="2506">
      <c r="A2506" t="n">
        <v>61</v>
      </c>
      <c r="B2506" t="n">
        <v>65</v>
      </c>
      <c r="C2506" t="inlineStr">
        <is>
          <t xml:space="preserve">CONCLUIDO	</t>
        </is>
      </c>
      <c r="D2506" t="n">
        <v>3.7679</v>
      </c>
      <c r="E2506" t="n">
        <v>26.54</v>
      </c>
      <c r="F2506" t="n">
        <v>24.03</v>
      </c>
      <c r="G2506" t="n">
        <v>120.16</v>
      </c>
      <c r="H2506" t="n">
        <v>1.87</v>
      </c>
      <c r="I2506" t="n">
        <v>12</v>
      </c>
      <c r="J2506" t="n">
        <v>154.1</v>
      </c>
      <c r="K2506" t="n">
        <v>46.47</v>
      </c>
      <c r="L2506" t="n">
        <v>16.25</v>
      </c>
      <c r="M2506" t="n">
        <v>10</v>
      </c>
      <c r="N2506" t="n">
        <v>26.38</v>
      </c>
      <c r="O2506" t="n">
        <v>19239.4</v>
      </c>
      <c r="P2506" t="n">
        <v>236.63</v>
      </c>
      <c r="Q2506" t="n">
        <v>452.59</v>
      </c>
      <c r="R2506" t="n">
        <v>72.44</v>
      </c>
      <c r="S2506" t="n">
        <v>57.64</v>
      </c>
      <c r="T2506" t="n">
        <v>5297.32</v>
      </c>
      <c r="U2506" t="n">
        <v>0.8</v>
      </c>
      <c r="V2506" t="n">
        <v>0.88</v>
      </c>
      <c r="W2506" t="n">
        <v>6.81</v>
      </c>
      <c r="X2506" t="n">
        <v>0.31</v>
      </c>
      <c r="Y2506" t="n">
        <v>1</v>
      </c>
      <c r="Z2506" t="n">
        <v>10</v>
      </c>
    </row>
    <row r="2507">
      <c r="A2507" t="n">
        <v>62</v>
      </c>
      <c r="B2507" t="n">
        <v>65</v>
      </c>
      <c r="C2507" t="inlineStr">
        <is>
          <t xml:space="preserve">CONCLUIDO	</t>
        </is>
      </c>
      <c r="D2507" t="n">
        <v>3.766</v>
      </c>
      <c r="E2507" t="n">
        <v>26.55</v>
      </c>
      <c r="F2507" t="n">
        <v>24.05</v>
      </c>
      <c r="G2507" t="n">
        <v>120.23</v>
      </c>
      <c r="H2507" t="n">
        <v>1.89</v>
      </c>
      <c r="I2507" t="n">
        <v>12</v>
      </c>
      <c r="J2507" t="n">
        <v>154.45</v>
      </c>
      <c r="K2507" t="n">
        <v>46.47</v>
      </c>
      <c r="L2507" t="n">
        <v>16.5</v>
      </c>
      <c r="M2507" t="n">
        <v>10</v>
      </c>
      <c r="N2507" t="n">
        <v>26.48</v>
      </c>
      <c r="O2507" t="n">
        <v>19282.65</v>
      </c>
      <c r="P2507" t="n">
        <v>235.51</v>
      </c>
      <c r="Q2507" t="n">
        <v>452.58</v>
      </c>
      <c r="R2507" t="n">
        <v>72.84</v>
      </c>
      <c r="S2507" t="n">
        <v>57.64</v>
      </c>
      <c r="T2507" t="n">
        <v>5497.95</v>
      </c>
      <c r="U2507" t="n">
        <v>0.79</v>
      </c>
      <c r="V2507" t="n">
        <v>0.88</v>
      </c>
      <c r="W2507" t="n">
        <v>6.82</v>
      </c>
      <c r="X2507" t="n">
        <v>0.32</v>
      </c>
      <c r="Y2507" t="n">
        <v>1</v>
      </c>
      <c r="Z2507" t="n">
        <v>10</v>
      </c>
    </row>
    <row r="2508">
      <c r="A2508" t="n">
        <v>63</v>
      </c>
      <c r="B2508" t="n">
        <v>65</v>
      </c>
      <c r="C2508" t="inlineStr">
        <is>
          <t xml:space="preserve">CONCLUIDO	</t>
        </is>
      </c>
      <c r="D2508" t="n">
        <v>3.7752</v>
      </c>
      <c r="E2508" t="n">
        <v>26.49</v>
      </c>
      <c r="F2508" t="n">
        <v>24.01</v>
      </c>
      <c r="G2508" t="n">
        <v>130.96</v>
      </c>
      <c r="H2508" t="n">
        <v>1.92</v>
      </c>
      <c r="I2508" t="n">
        <v>11</v>
      </c>
      <c r="J2508" t="n">
        <v>154.8</v>
      </c>
      <c r="K2508" t="n">
        <v>46.47</v>
      </c>
      <c r="L2508" t="n">
        <v>16.75</v>
      </c>
      <c r="M2508" t="n">
        <v>9</v>
      </c>
      <c r="N2508" t="n">
        <v>26.58</v>
      </c>
      <c r="O2508" t="n">
        <v>19325.94</v>
      </c>
      <c r="P2508" t="n">
        <v>233.67</v>
      </c>
      <c r="Q2508" t="n">
        <v>452.56</v>
      </c>
      <c r="R2508" t="n">
        <v>71.56</v>
      </c>
      <c r="S2508" t="n">
        <v>57.64</v>
      </c>
      <c r="T2508" t="n">
        <v>4864.97</v>
      </c>
      <c r="U2508" t="n">
        <v>0.8100000000000001</v>
      </c>
      <c r="V2508" t="n">
        <v>0.88</v>
      </c>
      <c r="W2508" t="n">
        <v>6.81</v>
      </c>
      <c r="X2508" t="n">
        <v>0.28</v>
      </c>
      <c r="Y2508" t="n">
        <v>1</v>
      </c>
      <c r="Z2508" t="n">
        <v>10</v>
      </c>
    </row>
    <row r="2509">
      <c r="A2509" t="n">
        <v>64</v>
      </c>
      <c r="B2509" t="n">
        <v>65</v>
      </c>
      <c r="C2509" t="inlineStr">
        <is>
          <t xml:space="preserve">CONCLUIDO	</t>
        </is>
      </c>
      <c r="D2509" t="n">
        <v>3.7757</v>
      </c>
      <c r="E2509" t="n">
        <v>26.48</v>
      </c>
      <c r="F2509" t="n">
        <v>24.01</v>
      </c>
      <c r="G2509" t="n">
        <v>130.94</v>
      </c>
      <c r="H2509" t="n">
        <v>1.94</v>
      </c>
      <c r="I2509" t="n">
        <v>11</v>
      </c>
      <c r="J2509" t="n">
        <v>155.15</v>
      </c>
      <c r="K2509" t="n">
        <v>46.47</v>
      </c>
      <c r="L2509" t="n">
        <v>17</v>
      </c>
      <c r="M2509" t="n">
        <v>9</v>
      </c>
      <c r="N2509" t="n">
        <v>26.68</v>
      </c>
      <c r="O2509" t="n">
        <v>19369.26</v>
      </c>
      <c r="P2509" t="n">
        <v>233.72</v>
      </c>
      <c r="Q2509" t="n">
        <v>452.56</v>
      </c>
      <c r="R2509" t="n">
        <v>71.41</v>
      </c>
      <c r="S2509" t="n">
        <v>57.64</v>
      </c>
      <c r="T2509" t="n">
        <v>4787.06</v>
      </c>
      <c r="U2509" t="n">
        <v>0.8100000000000001</v>
      </c>
      <c r="V2509" t="n">
        <v>0.88</v>
      </c>
      <c r="W2509" t="n">
        <v>6.81</v>
      </c>
      <c r="X2509" t="n">
        <v>0.28</v>
      </c>
      <c r="Y2509" t="n">
        <v>1</v>
      </c>
      <c r="Z2509" t="n">
        <v>10</v>
      </c>
    </row>
    <row r="2510">
      <c r="A2510" t="n">
        <v>65</v>
      </c>
      <c r="B2510" t="n">
        <v>65</v>
      </c>
      <c r="C2510" t="inlineStr">
        <is>
          <t xml:space="preserve">CONCLUIDO	</t>
        </is>
      </c>
      <c r="D2510" t="n">
        <v>3.7758</v>
      </c>
      <c r="E2510" t="n">
        <v>26.48</v>
      </c>
      <c r="F2510" t="n">
        <v>24</v>
      </c>
      <c r="G2510" t="n">
        <v>130.94</v>
      </c>
      <c r="H2510" t="n">
        <v>1.96</v>
      </c>
      <c r="I2510" t="n">
        <v>11</v>
      </c>
      <c r="J2510" t="n">
        <v>155.5</v>
      </c>
      <c r="K2510" t="n">
        <v>46.47</v>
      </c>
      <c r="L2510" t="n">
        <v>17.25</v>
      </c>
      <c r="M2510" t="n">
        <v>9</v>
      </c>
      <c r="N2510" t="n">
        <v>26.79</v>
      </c>
      <c r="O2510" t="n">
        <v>19412.61</v>
      </c>
      <c r="P2510" t="n">
        <v>233.81</v>
      </c>
      <c r="Q2510" t="n">
        <v>452.58</v>
      </c>
      <c r="R2510" t="n">
        <v>71.5</v>
      </c>
      <c r="S2510" t="n">
        <v>57.64</v>
      </c>
      <c r="T2510" t="n">
        <v>4833.81</v>
      </c>
      <c r="U2510" t="n">
        <v>0.8100000000000001</v>
      </c>
      <c r="V2510" t="n">
        <v>0.88</v>
      </c>
      <c r="W2510" t="n">
        <v>6.81</v>
      </c>
      <c r="X2510" t="n">
        <v>0.28</v>
      </c>
      <c r="Y2510" t="n">
        <v>1</v>
      </c>
      <c r="Z2510" t="n">
        <v>10</v>
      </c>
    </row>
    <row r="2511">
      <c r="A2511" t="n">
        <v>66</v>
      </c>
      <c r="B2511" t="n">
        <v>65</v>
      </c>
      <c r="C2511" t="inlineStr">
        <is>
          <t xml:space="preserve">CONCLUIDO	</t>
        </is>
      </c>
      <c r="D2511" t="n">
        <v>3.7763</v>
      </c>
      <c r="E2511" t="n">
        <v>26.48</v>
      </c>
      <c r="F2511" t="n">
        <v>24</v>
      </c>
      <c r="G2511" t="n">
        <v>130.92</v>
      </c>
      <c r="H2511" t="n">
        <v>1.99</v>
      </c>
      <c r="I2511" t="n">
        <v>11</v>
      </c>
      <c r="J2511" t="n">
        <v>155.85</v>
      </c>
      <c r="K2511" t="n">
        <v>46.47</v>
      </c>
      <c r="L2511" t="n">
        <v>17.5</v>
      </c>
      <c r="M2511" t="n">
        <v>9</v>
      </c>
      <c r="N2511" t="n">
        <v>26.89</v>
      </c>
      <c r="O2511" t="n">
        <v>19456</v>
      </c>
      <c r="P2511" t="n">
        <v>233.23</v>
      </c>
      <c r="Q2511" t="n">
        <v>452.58</v>
      </c>
      <c r="R2511" t="n">
        <v>71.5</v>
      </c>
      <c r="S2511" t="n">
        <v>57.64</v>
      </c>
      <c r="T2511" t="n">
        <v>4835.36</v>
      </c>
      <c r="U2511" t="n">
        <v>0.8100000000000001</v>
      </c>
      <c r="V2511" t="n">
        <v>0.88</v>
      </c>
      <c r="W2511" t="n">
        <v>6.81</v>
      </c>
      <c r="X2511" t="n">
        <v>0.28</v>
      </c>
      <c r="Y2511" t="n">
        <v>1</v>
      </c>
      <c r="Z2511" t="n">
        <v>10</v>
      </c>
    </row>
    <row r="2512">
      <c r="A2512" t="n">
        <v>67</v>
      </c>
      <c r="B2512" t="n">
        <v>65</v>
      </c>
      <c r="C2512" t="inlineStr">
        <is>
          <t xml:space="preserve">CONCLUIDO	</t>
        </is>
      </c>
      <c r="D2512" t="n">
        <v>3.776</v>
      </c>
      <c r="E2512" t="n">
        <v>26.48</v>
      </c>
      <c r="F2512" t="n">
        <v>24</v>
      </c>
      <c r="G2512" t="n">
        <v>130.93</v>
      </c>
      <c r="H2512" t="n">
        <v>2.01</v>
      </c>
      <c r="I2512" t="n">
        <v>11</v>
      </c>
      <c r="J2512" t="n">
        <v>156.21</v>
      </c>
      <c r="K2512" t="n">
        <v>46.47</v>
      </c>
      <c r="L2512" t="n">
        <v>17.75</v>
      </c>
      <c r="M2512" t="n">
        <v>9</v>
      </c>
      <c r="N2512" t="n">
        <v>26.99</v>
      </c>
      <c r="O2512" t="n">
        <v>19499.43</v>
      </c>
      <c r="P2512" t="n">
        <v>232.94</v>
      </c>
      <c r="Q2512" t="n">
        <v>452.64</v>
      </c>
      <c r="R2512" t="n">
        <v>71.31</v>
      </c>
      <c r="S2512" t="n">
        <v>57.64</v>
      </c>
      <c r="T2512" t="n">
        <v>4740.26</v>
      </c>
      <c r="U2512" t="n">
        <v>0.8100000000000001</v>
      </c>
      <c r="V2512" t="n">
        <v>0.88</v>
      </c>
      <c r="W2512" t="n">
        <v>6.81</v>
      </c>
      <c r="X2512" t="n">
        <v>0.28</v>
      </c>
      <c r="Y2512" t="n">
        <v>1</v>
      </c>
      <c r="Z2512" t="n">
        <v>10</v>
      </c>
    </row>
    <row r="2513">
      <c r="A2513" t="n">
        <v>68</v>
      </c>
      <c r="B2513" t="n">
        <v>65</v>
      </c>
      <c r="C2513" t="inlineStr">
        <is>
          <t xml:space="preserve">CONCLUIDO	</t>
        </is>
      </c>
      <c r="D2513" t="n">
        <v>3.7743</v>
      </c>
      <c r="E2513" t="n">
        <v>26.5</v>
      </c>
      <c r="F2513" t="n">
        <v>24.02</v>
      </c>
      <c r="G2513" t="n">
        <v>130.99</v>
      </c>
      <c r="H2513" t="n">
        <v>2.04</v>
      </c>
      <c r="I2513" t="n">
        <v>11</v>
      </c>
      <c r="J2513" t="n">
        <v>156.56</v>
      </c>
      <c r="K2513" t="n">
        <v>46.47</v>
      </c>
      <c r="L2513" t="n">
        <v>18</v>
      </c>
      <c r="M2513" t="n">
        <v>9</v>
      </c>
      <c r="N2513" t="n">
        <v>27.09</v>
      </c>
      <c r="O2513" t="n">
        <v>19542.89</v>
      </c>
      <c r="P2513" t="n">
        <v>232.34</v>
      </c>
      <c r="Q2513" t="n">
        <v>452.57</v>
      </c>
      <c r="R2513" t="n">
        <v>71.95</v>
      </c>
      <c r="S2513" t="n">
        <v>57.64</v>
      </c>
      <c r="T2513" t="n">
        <v>5056.36</v>
      </c>
      <c r="U2513" t="n">
        <v>0.8</v>
      </c>
      <c r="V2513" t="n">
        <v>0.88</v>
      </c>
      <c r="W2513" t="n">
        <v>6.81</v>
      </c>
      <c r="X2513" t="n">
        <v>0.29</v>
      </c>
      <c r="Y2513" t="n">
        <v>1</v>
      </c>
      <c r="Z2513" t="n">
        <v>10</v>
      </c>
    </row>
    <row r="2514">
      <c r="A2514" t="n">
        <v>69</v>
      </c>
      <c r="B2514" t="n">
        <v>65</v>
      </c>
      <c r="C2514" t="inlineStr">
        <is>
          <t xml:space="preserve">CONCLUIDO	</t>
        </is>
      </c>
      <c r="D2514" t="n">
        <v>3.7747</v>
      </c>
      <c r="E2514" t="n">
        <v>26.49</v>
      </c>
      <c r="F2514" t="n">
        <v>24.01</v>
      </c>
      <c r="G2514" t="n">
        <v>130.98</v>
      </c>
      <c r="H2514" t="n">
        <v>2.06</v>
      </c>
      <c r="I2514" t="n">
        <v>11</v>
      </c>
      <c r="J2514" t="n">
        <v>156.91</v>
      </c>
      <c r="K2514" t="n">
        <v>46.47</v>
      </c>
      <c r="L2514" t="n">
        <v>18.25</v>
      </c>
      <c r="M2514" t="n">
        <v>9</v>
      </c>
      <c r="N2514" t="n">
        <v>27.19</v>
      </c>
      <c r="O2514" t="n">
        <v>19586.39</v>
      </c>
      <c r="P2514" t="n">
        <v>230.46</v>
      </c>
      <c r="Q2514" t="n">
        <v>452.55</v>
      </c>
      <c r="R2514" t="n">
        <v>71.68000000000001</v>
      </c>
      <c r="S2514" t="n">
        <v>57.64</v>
      </c>
      <c r="T2514" t="n">
        <v>4925.33</v>
      </c>
      <c r="U2514" t="n">
        <v>0.8</v>
      </c>
      <c r="V2514" t="n">
        <v>0.88</v>
      </c>
      <c r="W2514" t="n">
        <v>6.81</v>
      </c>
      <c r="X2514" t="n">
        <v>0.29</v>
      </c>
      <c r="Y2514" t="n">
        <v>1</v>
      </c>
      <c r="Z2514" t="n">
        <v>10</v>
      </c>
    </row>
    <row r="2515">
      <c r="A2515" t="n">
        <v>70</v>
      </c>
      <c r="B2515" t="n">
        <v>65</v>
      </c>
      <c r="C2515" t="inlineStr">
        <is>
          <t xml:space="preserve">CONCLUIDO	</t>
        </is>
      </c>
      <c r="D2515" t="n">
        <v>3.7834</v>
      </c>
      <c r="E2515" t="n">
        <v>26.43</v>
      </c>
      <c r="F2515" t="n">
        <v>23.98</v>
      </c>
      <c r="G2515" t="n">
        <v>143.87</v>
      </c>
      <c r="H2515" t="n">
        <v>2.08</v>
      </c>
      <c r="I2515" t="n">
        <v>10</v>
      </c>
      <c r="J2515" t="n">
        <v>157.26</v>
      </c>
      <c r="K2515" t="n">
        <v>46.47</v>
      </c>
      <c r="L2515" t="n">
        <v>18.5</v>
      </c>
      <c r="M2515" t="n">
        <v>8</v>
      </c>
      <c r="N2515" t="n">
        <v>27.3</v>
      </c>
      <c r="O2515" t="n">
        <v>19629.92</v>
      </c>
      <c r="P2515" t="n">
        <v>229.83</v>
      </c>
      <c r="Q2515" t="n">
        <v>452.57</v>
      </c>
      <c r="R2515" t="n">
        <v>70.53</v>
      </c>
      <c r="S2515" t="n">
        <v>57.64</v>
      </c>
      <c r="T2515" t="n">
        <v>4355.07</v>
      </c>
      <c r="U2515" t="n">
        <v>0.82</v>
      </c>
      <c r="V2515" t="n">
        <v>0.88</v>
      </c>
      <c r="W2515" t="n">
        <v>6.81</v>
      </c>
      <c r="X2515" t="n">
        <v>0.25</v>
      </c>
      <c r="Y2515" t="n">
        <v>1</v>
      </c>
      <c r="Z2515" t="n">
        <v>10</v>
      </c>
    </row>
    <row r="2516">
      <c r="A2516" t="n">
        <v>71</v>
      </c>
      <c r="B2516" t="n">
        <v>65</v>
      </c>
      <c r="C2516" t="inlineStr">
        <is>
          <t xml:space="preserve">CONCLUIDO	</t>
        </is>
      </c>
      <c r="D2516" t="n">
        <v>3.7829</v>
      </c>
      <c r="E2516" t="n">
        <v>26.43</v>
      </c>
      <c r="F2516" t="n">
        <v>23.98</v>
      </c>
      <c r="G2516" t="n">
        <v>143.89</v>
      </c>
      <c r="H2516" t="n">
        <v>2.11</v>
      </c>
      <c r="I2516" t="n">
        <v>10</v>
      </c>
      <c r="J2516" t="n">
        <v>157.62</v>
      </c>
      <c r="K2516" t="n">
        <v>46.47</v>
      </c>
      <c r="L2516" t="n">
        <v>18.75</v>
      </c>
      <c r="M2516" t="n">
        <v>8</v>
      </c>
      <c r="N2516" t="n">
        <v>27.4</v>
      </c>
      <c r="O2516" t="n">
        <v>19673.48</v>
      </c>
      <c r="P2516" t="n">
        <v>229.89</v>
      </c>
      <c r="Q2516" t="n">
        <v>452.64</v>
      </c>
      <c r="R2516" t="n">
        <v>70.69</v>
      </c>
      <c r="S2516" t="n">
        <v>57.64</v>
      </c>
      <c r="T2516" t="n">
        <v>4431.34</v>
      </c>
      <c r="U2516" t="n">
        <v>0.82</v>
      </c>
      <c r="V2516" t="n">
        <v>0.88</v>
      </c>
      <c r="W2516" t="n">
        <v>6.81</v>
      </c>
      <c r="X2516" t="n">
        <v>0.26</v>
      </c>
      <c r="Y2516" t="n">
        <v>1</v>
      </c>
      <c r="Z2516" t="n">
        <v>10</v>
      </c>
    </row>
    <row r="2517">
      <c r="A2517" t="n">
        <v>72</v>
      </c>
      <c r="B2517" t="n">
        <v>65</v>
      </c>
      <c r="C2517" t="inlineStr">
        <is>
          <t xml:space="preserve">CONCLUIDO	</t>
        </is>
      </c>
      <c r="D2517" t="n">
        <v>3.7831</v>
      </c>
      <c r="E2517" t="n">
        <v>26.43</v>
      </c>
      <c r="F2517" t="n">
        <v>23.98</v>
      </c>
      <c r="G2517" t="n">
        <v>143.88</v>
      </c>
      <c r="H2517" t="n">
        <v>2.13</v>
      </c>
      <c r="I2517" t="n">
        <v>10</v>
      </c>
      <c r="J2517" t="n">
        <v>157.97</v>
      </c>
      <c r="K2517" t="n">
        <v>46.47</v>
      </c>
      <c r="L2517" t="n">
        <v>19</v>
      </c>
      <c r="M2517" t="n">
        <v>8</v>
      </c>
      <c r="N2517" t="n">
        <v>27.5</v>
      </c>
      <c r="O2517" t="n">
        <v>19717.08</v>
      </c>
      <c r="P2517" t="n">
        <v>229.89</v>
      </c>
      <c r="Q2517" t="n">
        <v>452.57</v>
      </c>
      <c r="R2517" t="n">
        <v>70.83</v>
      </c>
      <c r="S2517" t="n">
        <v>57.64</v>
      </c>
      <c r="T2517" t="n">
        <v>4500.72</v>
      </c>
      <c r="U2517" t="n">
        <v>0.8100000000000001</v>
      </c>
      <c r="V2517" t="n">
        <v>0.88</v>
      </c>
      <c r="W2517" t="n">
        <v>6.81</v>
      </c>
      <c r="X2517" t="n">
        <v>0.26</v>
      </c>
      <c r="Y2517" t="n">
        <v>1</v>
      </c>
      <c r="Z2517" t="n">
        <v>10</v>
      </c>
    </row>
    <row r="2518">
      <c r="A2518" t="n">
        <v>73</v>
      </c>
      <c r="B2518" t="n">
        <v>65</v>
      </c>
      <c r="C2518" t="inlineStr">
        <is>
          <t xml:space="preserve">CONCLUIDO	</t>
        </is>
      </c>
      <c r="D2518" t="n">
        <v>3.7837</v>
      </c>
      <c r="E2518" t="n">
        <v>26.43</v>
      </c>
      <c r="F2518" t="n">
        <v>23.98</v>
      </c>
      <c r="G2518" t="n">
        <v>143.86</v>
      </c>
      <c r="H2518" t="n">
        <v>2.15</v>
      </c>
      <c r="I2518" t="n">
        <v>10</v>
      </c>
      <c r="J2518" t="n">
        <v>158.32</v>
      </c>
      <c r="K2518" t="n">
        <v>46.47</v>
      </c>
      <c r="L2518" t="n">
        <v>19.25</v>
      </c>
      <c r="M2518" t="n">
        <v>8</v>
      </c>
      <c r="N2518" t="n">
        <v>27.61</v>
      </c>
      <c r="O2518" t="n">
        <v>19760.72</v>
      </c>
      <c r="P2518" t="n">
        <v>229.24</v>
      </c>
      <c r="Q2518" t="n">
        <v>452.57</v>
      </c>
      <c r="R2518" t="n">
        <v>70.59</v>
      </c>
      <c r="S2518" t="n">
        <v>57.64</v>
      </c>
      <c r="T2518" t="n">
        <v>4382.41</v>
      </c>
      <c r="U2518" t="n">
        <v>0.82</v>
      </c>
      <c r="V2518" t="n">
        <v>0.88</v>
      </c>
      <c r="W2518" t="n">
        <v>6.81</v>
      </c>
      <c r="X2518" t="n">
        <v>0.25</v>
      </c>
      <c r="Y2518" t="n">
        <v>1</v>
      </c>
      <c r="Z2518" t="n">
        <v>10</v>
      </c>
    </row>
    <row r="2519">
      <c r="A2519" t="n">
        <v>74</v>
      </c>
      <c r="B2519" t="n">
        <v>65</v>
      </c>
      <c r="C2519" t="inlineStr">
        <is>
          <t xml:space="preserve">CONCLUIDO	</t>
        </is>
      </c>
      <c r="D2519" t="n">
        <v>3.7824</v>
      </c>
      <c r="E2519" t="n">
        <v>26.44</v>
      </c>
      <c r="F2519" t="n">
        <v>23.99</v>
      </c>
      <c r="G2519" t="n">
        <v>143.91</v>
      </c>
      <c r="H2519" t="n">
        <v>2.18</v>
      </c>
      <c r="I2519" t="n">
        <v>10</v>
      </c>
      <c r="J2519" t="n">
        <v>158.68</v>
      </c>
      <c r="K2519" t="n">
        <v>46.47</v>
      </c>
      <c r="L2519" t="n">
        <v>19.5</v>
      </c>
      <c r="M2519" t="n">
        <v>8</v>
      </c>
      <c r="N2519" t="n">
        <v>27.71</v>
      </c>
      <c r="O2519" t="n">
        <v>19804.39</v>
      </c>
      <c r="P2519" t="n">
        <v>228.52</v>
      </c>
      <c r="Q2519" t="n">
        <v>452.6</v>
      </c>
      <c r="R2519" t="n">
        <v>70.92</v>
      </c>
      <c r="S2519" t="n">
        <v>57.64</v>
      </c>
      <c r="T2519" t="n">
        <v>4548.78</v>
      </c>
      <c r="U2519" t="n">
        <v>0.8100000000000001</v>
      </c>
      <c r="V2519" t="n">
        <v>0.88</v>
      </c>
      <c r="W2519" t="n">
        <v>6.81</v>
      </c>
      <c r="X2519" t="n">
        <v>0.26</v>
      </c>
      <c r="Y2519" t="n">
        <v>1</v>
      </c>
      <c r="Z2519" t="n">
        <v>10</v>
      </c>
    </row>
    <row r="2520">
      <c r="A2520" t="n">
        <v>75</v>
      </c>
      <c r="B2520" t="n">
        <v>65</v>
      </c>
      <c r="C2520" t="inlineStr">
        <is>
          <t xml:space="preserve">CONCLUIDO	</t>
        </is>
      </c>
      <c r="D2520" t="n">
        <v>3.7825</v>
      </c>
      <c r="E2520" t="n">
        <v>26.44</v>
      </c>
      <c r="F2520" t="n">
        <v>23.99</v>
      </c>
      <c r="G2520" t="n">
        <v>143.91</v>
      </c>
      <c r="H2520" t="n">
        <v>2.2</v>
      </c>
      <c r="I2520" t="n">
        <v>10</v>
      </c>
      <c r="J2520" t="n">
        <v>159.03</v>
      </c>
      <c r="K2520" t="n">
        <v>46.47</v>
      </c>
      <c r="L2520" t="n">
        <v>19.75</v>
      </c>
      <c r="M2520" t="n">
        <v>8</v>
      </c>
      <c r="N2520" t="n">
        <v>27.82</v>
      </c>
      <c r="O2520" t="n">
        <v>19848.23</v>
      </c>
      <c r="P2520" t="n">
        <v>227.16</v>
      </c>
      <c r="Q2520" t="n">
        <v>452.6</v>
      </c>
      <c r="R2520" t="n">
        <v>71.01000000000001</v>
      </c>
      <c r="S2520" t="n">
        <v>57.64</v>
      </c>
      <c r="T2520" t="n">
        <v>4594.12</v>
      </c>
      <c r="U2520" t="n">
        <v>0.8100000000000001</v>
      </c>
      <c r="V2520" t="n">
        <v>0.88</v>
      </c>
      <c r="W2520" t="n">
        <v>6.81</v>
      </c>
      <c r="X2520" t="n">
        <v>0.26</v>
      </c>
      <c r="Y2520" t="n">
        <v>1</v>
      </c>
      <c r="Z2520" t="n">
        <v>10</v>
      </c>
    </row>
    <row r="2521">
      <c r="A2521" t="n">
        <v>76</v>
      </c>
      <c r="B2521" t="n">
        <v>65</v>
      </c>
      <c r="C2521" t="inlineStr">
        <is>
          <t xml:space="preserve">CONCLUIDO	</t>
        </is>
      </c>
      <c r="D2521" t="n">
        <v>3.7833</v>
      </c>
      <c r="E2521" t="n">
        <v>26.43</v>
      </c>
      <c r="F2521" t="n">
        <v>23.98</v>
      </c>
      <c r="G2521" t="n">
        <v>143.88</v>
      </c>
      <c r="H2521" t="n">
        <v>2.22</v>
      </c>
      <c r="I2521" t="n">
        <v>10</v>
      </c>
      <c r="J2521" t="n">
        <v>159.39</v>
      </c>
      <c r="K2521" t="n">
        <v>46.47</v>
      </c>
      <c r="L2521" t="n">
        <v>20</v>
      </c>
      <c r="M2521" t="n">
        <v>8</v>
      </c>
      <c r="N2521" t="n">
        <v>27.92</v>
      </c>
      <c r="O2521" t="n">
        <v>19891.97</v>
      </c>
      <c r="P2521" t="n">
        <v>224.99</v>
      </c>
      <c r="Q2521" t="n">
        <v>452.61</v>
      </c>
      <c r="R2521" t="n">
        <v>70.64</v>
      </c>
      <c r="S2521" t="n">
        <v>57.64</v>
      </c>
      <c r="T2521" t="n">
        <v>4409.99</v>
      </c>
      <c r="U2521" t="n">
        <v>0.82</v>
      </c>
      <c r="V2521" t="n">
        <v>0.88</v>
      </c>
      <c r="W2521" t="n">
        <v>6.81</v>
      </c>
      <c r="X2521" t="n">
        <v>0.26</v>
      </c>
      <c r="Y2521" t="n">
        <v>1</v>
      </c>
      <c r="Z2521" t="n">
        <v>10</v>
      </c>
    </row>
    <row r="2522">
      <c r="A2522" t="n">
        <v>77</v>
      </c>
      <c r="B2522" t="n">
        <v>65</v>
      </c>
      <c r="C2522" t="inlineStr">
        <is>
          <t xml:space="preserve">CONCLUIDO	</t>
        </is>
      </c>
      <c r="D2522" t="n">
        <v>3.7909</v>
      </c>
      <c r="E2522" t="n">
        <v>26.38</v>
      </c>
      <c r="F2522" t="n">
        <v>23.95</v>
      </c>
      <c r="G2522" t="n">
        <v>159.69</v>
      </c>
      <c r="H2522" t="n">
        <v>2.25</v>
      </c>
      <c r="I2522" t="n">
        <v>9</v>
      </c>
      <c r="J2522" t="n">
        <v>159.74</v>
      </c>
      <c r="K2522" t="n">
        <v>46.47</v>
      </c>
      <c r="L2522" t="n">
        <v>20.25</v>
      </c>
      <c r="M2522" t="n">
        <v>7</v>
      </c>
      <c r="N2522" t="n">
        <v>28.03</v>
      </c>
      <c r="O2522" t="n">
        <v>19935.76</v>
      </c>
      <c r="P2522" t="n">
        <v>224.81</v>
      </c>
      <c r="Q2522" t="n">
        <v>452.58</v>
      </c>
      <c r="R2522" t="n">
        <v>69.83</v>
      </c>
      <c r="S2522" t="n">
        <v>57.64</v>
      </c>
      <c r="T2522" t="n">
        <v>4009.81</v>
      </c>
      <c r="U2522" t="n">
        <v>0.83</v>
      </c>
      <c r="V2522" t="n">
        <v>0.89</v>
      </c>
      <c r="W2522" t="n">
        <v>6.81</v>
      </c>
      <c r="X2522" t="n">
        <v>0.23</v>
      </c>
      <c r="Y2522" t="n">
        <v>1</v>
      </c>
      <c r="Z2522" t="n">
        <v>10</v>
      </c>
    </row>
    <row r="2523">
      <c r="A2523" t="n">
        <v>78</v>
      </c>
      <c r="B2523" t="n">
        <v>65</v>
      </c>
      <c r="C2523" t="inlineStr">
        <is>
          <t xml:space="preserve">CONCLUIDO	</t>
        </is>
      </c>
      <c r="D2523" t="n">
        <v>3.7912</v>
      </c>
      <c r="E2523" t="n">
        <v>26.38</v>
      </c>
      <c r="F2523" t="n">
        <v>23.95</v>
      </c>
      <c r="G2523" t="n">
        <v>159.68</v>
      </c>
      <c r="H2523" t="n">
        <v>2.27</v>
      </c>
      <c r="I2523" t="n">
        <v>9</v>
      </c>
      <c r="J2523" t="n">
        <v>160.1</v>
      </c>
      <c r="K2523" t="n">
        <v>46.47</v>
      </c>
      <c r="L2523" t="n">
        <v>20.5</v>
      </c>
      <c r="M2523" t="n">
        <v>7</v>
      </c>
      <c r="N2523" t="n">
        <v>28.13</v>
      </c>
      <c r="O2523" t="n">
        <v>19979.57</v>
      </c>
      <c r="P2523" t="n">
        <v>224.89</v>
      </c>
      <c r="Q2523" t="n">
        <v>452.56</v>
      </c>
      <c r="R2523" t="n">
        <v>69.64</v>
      </c>
      <c r="S2523" t="n">
        <v>57.64</v>
      </c>
      <c r="T2523" t="n">
        <v>3915.19</v>
      </c>
      <c r="U2523" t="n">
        <v>0.83</v>
      </c>
      <c r="V2523" t="n">
        <v>0.89</v>
      </c>
      <c r="W2523" t="n">
        <v>6.81</v>
      </c>
      <c r="X2523" t="n">
        <v>0.23</v>
      </c>
      <c r="Y2523" t="n">
        <v>1</v>
      </c>
      <c r="Z2523" t="n">
        <v>10</v>
      </c>
    </row>
    <row r="2524">
      <c r="A2524" t="n">
        <v>79</v>
      </c>
      <c r="B2524" t="n">
        <v>65</v>
      </c>
      <c r="C2524" t="inlineStr">
        <is>
          <t xml:space="preserve">CONCLUIDO	</t>
        </is>
      </c>
      <c r="D2524" t="n">
        <v>3.7921</v>
      </c>
      <c r="E2524" t="n">
        <v>26.37</v>
      </c>
      <c r="F2524" t="n">
        <v>23.95</v>
      </c>
      <c r="G2524" t="n">
        <v>159.63</v>
      </c>
      <c r="H2524" t="n">
        <v>2.29</v>
      </c>
      <c r="I2524" t="n">
        <v>9</v>
      </c>
      <c r="J2524" t="n">
        <v>160.45</v>
      </c>
      <c r="K2524" t="n">
        <v>46.47</v>
      </c>
      <c r="L2524" t="n">
        <v>20.75</v>
      </c>
      <c r="M2524" t="n">
        <v>7</v>
      </c>
      <c r="N2524" t="n">
        <v>28.24</v>
      </c>
      <c r="O2524" t="n">
        <v>20023.43</v>
      </c>
      <c r="P2524" t="n">
        <v>225.47</v>
      </c>
      <c r="Q2524" t="n">
        <v>452.58</v>
      </c>
      <c r="R2524" t="n">
        <v>69.54000000000001</v>
      </c>
      <c r="S2524" t="n">
        <v>57.64</v>
      </c>
      <c r="T2524" t="n">
        <v>3863.96</v>
      </c>
      <c r="U2524" t="n">
        <v>0.83</v>
      </c>
      <c r="V2524" t="n">
        <v>0.89</v>
      </c>
      <c r="W2524" t="n">
        <v>6.81</v>
      </c>
      <c r="X2524" t="n">
        <v>0.22</v>
      </c>
      <c r="Y2524" t="n">
        <v>1</v>
      </c>
      <c r="Z2524" t="n">
        <v>10</v>
      </c>
    </row>
    <row r="2525">
      <c r="A2525" t="n">
        <v>80</v>
      </c>
      <c r="B2525" t="n">
        <v>65</v>
      </c>
      <c r="C2525" t="inlineStr">
        <is>
          <t xml:space="preserve">CONCLUIDO	</t>
        </is>
      </c>
      <c r="D2525" t="n">
        <v>3.7925</v>
      </c>
      <c r="E2525" t="n">
        <v>26.37</v>
      </c>
      <c r="F2525" t="n">
        <v>23.94</v>
      </c>
      <c r="G2525" t="n">
        <v>159.62</v>
      </c>
      <c r="H2525" t="n">
        <v>2.31</v>
      </c>
      <c r="I2525" t="n">
        <v>9</v>
      </c>
      <c r="J2525" t="n">
        <v>160.81</v>
      </c>
      <c r="K2525" t="n">
        <v>46.47</v>
      </c>
      <c r="L2525" t="n">
        <v>21</v>
      </c>
      <c r="M2525" t="n">
        <v>7</v>
      </c>
      <c r="N2525" t="n">
        <v>28.34</v>
      </c>
      <c r="O2525" t="n">
        <v>20067.32</v>
      </c>
      <c r="P2525" t="n">
        <v>225.35</v>
      </c>
      <c r="Q2525" t="n">
        <v>452.55</v>
      </c>
      <c r="R2525" t="n">
        <v>69.47</v>
      </c>
      <c r="S2525" t="n">
        <v>57.64</v>
      </c>
      <c r="T2525" t="n">
        <v>3827.58</v>
      </c>
      <c r="U2525" t="n">
        <v>0.83</v>
      </c>
      <c r="V2525" t="n">
        <v>0.89</v>
      </c>
      <c r="W2525" t="n">
        <v>6.81</v>
      </c>
      <c r="X2525" t="n">
        <v>0.22</v>
      </c>
      <c r="Y2525" t="n">
        <v>1</v>
      </c>
      <c r="Z2525" t="n">
        <v>10</v>
      </c>
    </row>
    <row r="2526">
      <c r="A2526" t="n">
        <v>81</v>
      </c>
      <c r="B2526" t="n">
        <v>65</v>
      </c>
      <c r="C2526" t="inlineStr">
        <is>
          <t xml:space="preserve">CONCLUIDO	</t>
        </is>
      </c>
      <c r="D2526" t="n">
        <v>3.7898</v>
      </c>
      <c r="E2526" t="n">
        <v>26.39</v>
      </c>
      <c r="F2526" t="n">
        <v>23.96</v>
      </c>
      <c r="G2526" t="n">
        <v>159.74</v>
      </c>
      <c r="H2526" t="n">
        <v>2.34</v>
      </c>
      <c r="I2526" t="n">
        <v>9</v>
      </c>
      <c r="J2526" t="n">
        <v>161.17</v>
      </c>
      <c r="K2526" t="n">
        <v>46.47</v>
      </c>
      <c r="L2526" t="n">
        <v>21.25</v>
      </c>
      <c r="M2526" t="n">
        <v>6</v>
      </c>
      <c r="N2526" t="n">
        <v>28.45</v>
      </c>
      <c r="O2526" t="n">
        <v>20111.25</v>
      </c>
      <c r="P2526" t="n">
        <v>225.38</v>
      </c>
      <c r="Q2526" t="n">
        <v>452.57</v>
      </c>
      <c r="R2526" t="n">
        <v>69.97</v>
      </c>
      <c r="S2526" t="n">
        <v>57.64</v>
      </c>
      <c r="T2526" t="n">
        <v>4075.63</v>
      </c>
      <c r="U2526" t="n">
        <v>0.82</v>
      </c>
      <c r="V2526" t="n">
        <v>0.88</v>
      </c>
      <c r="W2526" t="n">
        <v>6.81</v>
      </c>
      <c r="X2526" t="n">
        <v>0.24</v>
      </c>
      <c r="Y2526" t="n">
        <v>1</v>
      </c>
      <c r="Z2526" t="n">
        <v>10</v>
      </c>
    </row>
    <row r="2527">
      <c r="A2527" t="n">
        <v>82</v>
      </c>
      <c r="B2527" t="n">
        <v>65</v>
      </c>
      <c r="C2527" t="inlineStr">
        <is>
          <t xml:space="preserve">CONCLUIDO	</t>
        </is>
      </c>
      <c r="D2527" t="n">
        <v>3.7906</v>
      </c>
      <c r="E2527" t="n">
        <v>26.38</v>
      </c>
      <c r="F2527" t="n">
        <v>23.96</v>
      </c>
      <c r="G2527" t="n">
        <v>159.71</v>
      </c>
      <c r="H2527" t="n">
        <v>2.36</v>
      </c>
      <c r="I2527" t="n">
        <v>9</v>
      </c>
      <c r="J2527" t="n">
        <v>161.52</v>
      </c>
      <c r="K2527" t="n">
        <v>46.47</v>
      </c>
      <c r="L2527" t="n">
        <v>21.5</v>
      </c>
      <c r="M2527" t="n">
        <v>6</v>
      </c>
      <c r="N2527" t="n">
        <v>28.56</v>
      </c>
      <c r="O2527" t="n">
        <v>20155.21</v>
      </c>
      <c r="P2527" t="n">
        <v>224.55</v>
      </c>
      <c r="Q2527" t="n">
        <v>452.59</v>
      </c>
      <c r="R2527" t="n">
        <v>69.89</v>
      </c>
      <c r="S2527" t="n">
        <v>57.64</v>
      </c>
      <c r="T2527" t="n">
        <v>4039.88</v>
      </c>
      <c r="U2527" t="n">
        <v>0.82</v>
      </c>
      <c r="V2527" t="n">
        <v>0.89</v>
      </c>
      <c r="W2527" t="n">
        <v>6.81</v>
      </c>
      <c r="X2527" t="n">
        <v>0.23</v>
      </c>
      <c r="Y2527" t="n">
        <v>1</v>
      </c>
      <c r="Z2527" t="n">
        <v>10</v>
      </c>
    </row>
    <row r="2528">
      <c r="A2528" t="n">
        <v>83</v>
      </c>
      <c r="B2528" t="n">
        <v>65</v>
      </c>
      <c r="C2528" t="inlineStr">
        <is>
          <t xml:space="preserve">CONCLUIDO	</t>
        </is>
      </c>
      <c r="D2528" t="n">
        <v>3.7906</v>
      </c>
      <c r="E2528" t="n">
        <v>26.38</v>
      </c>
      <c r="F2528" t="n">
        <v>23.96</v>
      </c>
      <c r="G2528" t="n">
        <v>159.71</v>
      </c>
      <c r="H2528" t="n">
        <v>2.38</v>
      </c>
      <c r="I2528" t="n">
        <v>9</v>
      </c>
      <c r="J2528" t="n">
        <v>161.88</v>
      </c>
      <c r="K2528" t="n">
        <v>46.47</v>
      </c>
      <c r="L2528" t="n">
        <v>21.75</v>
      </c>
      <c r="M2528" t="n">
        <v>6</v>
      </c>
      <c r="N2528" t="n">
        <v>28.66</v>
      </c>
      <c r="O2528" t="n">
        <v>20199.21</v>
      </c>
      <c r="P2528" t="n">
        <v>224</v>
      </c>
      <c r="Q2528" t="n">
        <v>452.56</v>
      </c>
      <c r="R2528" t="n">
        <v>69.93000000000001</v>
      </c>
      <c r="S2528" t="n">
        <v>57.64</v>
      </c>
      <c r="T2528" t="n">
        <v>4055.52</v>
      </c>
      <c r="U2528" t="n">
        <v>0.82</v>
      </c>
      <c r="V2528" t="n">
        <v>0.89</v>
      </c>
      <c r="W2528" t="n">
        <v>6.81</v>
      </c>
      <c r="X2528" t="n">
        <v>0.23</v>
      </c>
      <c r="Y2528" t="n">
        <v>1</v>
      </c>
      <c r="Z2528" t="n">
        <v>10</v>
      </c>
    </row>
    <row r="2529">
      <c r="A2529" t="n">
        <v>84</v>
      </c>
      <c r="B2529" t="n">
        <v>65</v>
      </c>
      <c r="C2529" t="inlineStr">
        <is>
          <t xml:space="preserve">CONCLUIDO	</t>
        </is>
      </c>
      <c r="D2529" t="n">
        <v>3.7913</v>
      </c>
      <c r="E2529" t="n">
        <v>26.38</v>
      </c>
      <c r="F2529" t="n">
        <v>23.95</v>
      </c>
      <c r="G2529" t="n">
        <v>159.67</v>
      </c>
      <c r="H2529" t="n">
        <v>2.4</v>
      </c>
      <c r="I2529" t="n">
        <v>9</v>
      </c>
      <c r="J2529" t="n">
        <v>162.24</v>
      </c>
      <c r="K2529" t="n">
        <v>46.47</v>
      </c>
      <c r="L2529" t="n">
        <v>22</v>
      </c>
      <c r="M2529" t="n">
        <v>6</v>
      </c>
      <c r="N2529" t="n">
        <v>28.77</v>
      </c>
      <c r="O2529" t="n">
        <v>20243.25</v>
      </c>
      <c r="P2529" t="n">
        <v>222.68</v>
      </c>
      <c r="Q2529" t="n">
        <v>452.56</v>
      </c>
      <c r="R2529" t="n">
        <v>69.67</v>
      </c>
      <c r="S2529" t="n">
        <v>57.64</v>
      </c>
      <c r="T2529" t="n">
        <v>3926.37</v>
      </c>
      <c r="U2529" t="n">
        <v>0.83</v>
      </c>
      <c r="V2529" t="n">
        <v>0.89</v>
      </c>
      <c r="W2529" t="n">
        <v>6.81</v>
      </c>
      <c r="X2529" t="n">
        <v>0.23</v>
      </c>
      <c r="Y2529" t="n">
        <v>1</v>
      </c>
      <c r="Z2529" t="n">
        <v>10</v>
      </c>
    </row>
    <row r="2530">
      <c r="A2530" t="n">
        <v>85</v>
      </c>
      <c r="B2530" t="n">
        <v>65</v>
      </c>
      <c r="C2530" t="inlineStr">
        <is>
          <t xml:space="preserve">CONCLUIDO	</t>
        </is>
      </c>
      <c r="D2530" t="n">
        <v>3.7906</v>
      </c>
      <c r="E2530" t="n">
        <v>26.38</v>
      </c>
      <c r="F2530" t="n">
        <v>23.96</v>
      </c>
      <c r="G2530" t="n">
        <v>159.7</v>
      </c>
      <c r="H2530" t="n">
        <v>2.42</v>
      </c>
      <c r="I2530" t="n">
        <v>9</v>
      </c>
      <c r="J2530" t="n">
        <v>162.59</v>
      </c>
      <c r="K2530" t="n">
        <v>46.47</v>
      </c>
      <c r="L2530" t="n">
        <v>22.25</v>
      </c>
      <c r="M2530" t="n">
        <v>5</v>
      </c>
      <c r="N2530" t="n">
        <v>28.88</v>
      </c>
      <c r="O2530" t="n">
        <v>20287.32</v>
      </c>
      <c r="P2530" t="n">
        <v>222.52</v>
      </c>
      <c r="Q2530" t="n">
        <v>452.57</v>
      </c>
      <c r="R2530" t="n">
        <v>69.89</v>
      </c>
      <c r="S2530" t="n">
        <v>57.64</v>
      </c>
      <c r="T2530" t="n">
        <v>4037.42</v>
      </c>
      <c r="U2530" t="n">
        <v>0.82</v>
      </c>
      <c r="V2530" t="n">
        <v>0.89</v>
      </c>
      <c r="W2530" t="n">
        <v>6.81</v>
      </c>
      <c r="X2530" t="n">
        <v>0.23</v>
      </c>
      <c r="Y2530" t="n">
        <v>1</v>
      </c>
      <c r="Z2530" t="n">
        <v>10</v>
      </c>
    </row>
    <row r="2531">
      <c r="A2531" t="n">
        <v>86</v>
      </c>
      <c r="B2531" t="n">
        <v>65</v>
      </c>
      <c r="C2531" t="inlineStr">
        <is>
          <t xml:space="preserve">CONCLUIDO	</t>
        </is>
      </c>
      <c r="D2531" t="n">
        <v>3.7896</v>
      </c>
      <c r="E2531" t="n">
        <v>26.39</v>
      </c>
      <c r="F2531" t="n">
        <v>23.96</v>
      </c>
      <c r="G2531" t="n">
        <v>159.75</v>
      </c>
      <c r="H2531" t="n">
        <v>2.45</v>
      </c>
      <c r="I2531" t="n">
        <v>9</v>
      </c>
      <c r="J2531" t="n">
        <v>162.95</v>
      </c>
      <c r="K2531" t="n">
        <v>46.47</v>
      </c>
      <c r="L2531" t="n">
        <v>22.5</v>
      </c>
      <c r="M2531" t="n">
        <v>5</v>
      </c>
      <c r="N2531" t="n">
        <v>28.98</v>
      </c>
      <c r="O2531" t="n">
        <v>20331.43</v>
      </c>
      <c r="P2531" t="n">
        <v>222.22</v>
      </c>
      <c r="Q2531" t="n">
        <v>452.62</v>
      </c>
      <c r="R2531" t="n">
        <v>69.98999999999999</v>
      </c>
      <c r="S2531" t="n">
        <v>57.64</v>
      </c>
      <c r="T2531" t="n">
        <v>4087.93</v>
      </c>
      <c r="U2531" t="n">
        <v>0.82</v>
      </c>
      <c r="V2531" t="n">
        <v>0.88</v>
      </c>
      <c r="W2531" t="n">
        <v>6.81</v>
      </c>
      <c r="X2531" t="n">
        <v>0.24</v>
      </c>
      <c r="Y2531" t="n">
        <v>1</v>
      </c>
      <c r="Z2531" t="n">
        <v>10</v>
      </c>
    </row>
    <row r="2532">
      <c r="A2532" t="n">
        <v>87</v>
      </c>
      <c r="B2532" t="n">
        <v>65</v>
      </c>
      <c r="C2532" t="inlineStr">
        <is>
          <t xml:space="preserve">CONCLUIDO	</t>
        </is>
      </c>
      <c r="D2532" t="n">
        <v>3.7899</v>
      </c>
      <c r="E2532" t="n">
        <v>26.39</v>
      </c>
      <c r="F2532" t="n">
        <v>23.96</v>
      </c>
      <c r="G2532" t="n">
        <v>159.74</v>
      </c>
      <c r="H2532" t="n">
        <v>2.47</v>
      </c>
      <c r="I2532" t="n">
        <v>9</v>
      </c>
      <c r="J2532" t="n">
        <v>163.31</v>
      </c>
      <c r="K2532" t="n">
        <v>46.47</v>
      </c>
      <c r="L2532" t="n">
        <v>22.75</v>
      </c>
      <c r="M2532" t="n">
        <v>3</v>
      </c>
      <c r="N2532" t="n">
        <v>29.09</v>
      </c>
      <c r="O2532" t="n">
        <v>20375.57</v>
      </c>
      <c r="P2532" t="n">
        <v>221.05</v>
      </c>
      <c r="Q2532" t="n">
        <v>452.57</v>
      </c>
      <c r="R2532" t="n">
        <v>69.92</v>
      </c>
      <c r="S2532" t="n">
        <v>57.64</v>
      </c>
      <c r="T2532" t="n">
        <v>4050.5</v>
      </c>
      <c r="U2532" t="n">
        <v>0.82</v>
      </c>
      <c r="V2532" t="n">
        <v>0.88</v>
      </c>
      <c r="W2532" t="n">
        <v>6.81</v>
      </c>
      <c r="X2532" t="n">
        <v>0.24</v>
      </c>
      <c r="Y2532" t="n">
        <v>1</v>
      </c>
      <c r="Z2532" t="n">
        <v>10</v>
      </c>
    </row>
    <row r="2533">
      <c r="A2533" t="n">
        <v>88</v>
      </c>
      <c r="B2533" t="n">
        <v>65</v>
      </c>
      <c r="C2533" t="inlineStr">
        <is>
          <t xml:space="preserve">CONCLUIDO	</t>
        </is>
      </c>
      <c r="D2533" t="n">
        <v>3.7893</v>
      </c>
      <c r="E2533" t="n">
        <v>26.39</v>
      </c>
      <c r="F2533" t="n">
        <v>23.96</v>
      </c>
      <c r="G2533" t="n">
        <v>159.76</v>
      </c>
      <c r="H2533" t="n">
        <v>2.49</v>
      </c>
      <c r="I2533" t="n">
        <v>9</v>
      </c>
      <c r="J2533" t="n">
        <v>163.67</v>
      </c>
      <c r="K2533" t="n">
        <v>46.47</v>
      </c>
      <c r="L2533" t="n">
        <v>23</v>
      </c>
      <c r="M2533" t="n">
        <v>1</v>
      </c>
      <c r="N2533" t="n">
        <v>29.2</v>
      </c>
      <c r="O2533" t="n">
        <v>20419.76</v>
      </c>
      <c r="P2533" t="n">
        <v>221.13</v>
      </c>
      <c r="Q2533" t="n">
        <v>452.6</v>
      </c>
      <c r="R2533" t="n">
        <v>69.94</v>
      </c>
      <c r="S2533" t="n">
        <v>57.64</v>
      </c>
      <c r="T2533" t="n">
        <v>4064.25</v>
      </c>
      <c r="U2533" t="n">
        <v>0.82</v>
      </c>
      <c r="V2533" t="n">
        <v>0.88</v>
      </c>
      <c r="W2533" t="n">
        <v>6.82</v>
      </c>
      <c r="X2533" t="n">
        <v>0.24</v>
      </c>
      <c r="Y2533" t="n">
        <v>1</v>
      </c>
      <c r="Z2533" t="n">
        <v>10</v>
      </c>
    </row>
    <row r="2534">
      <c r="A2534" t="n">
        <v>89</v>
      </c>
      <c r="B2534" t="n">
        <v>65</v>
      </c>
      <c r="C2534" t="inlineStr">
        <is>
          <t xml:space="preserve">CONCLUIDO	</t>
        </is>
      </c>
      <c r="D2534" t="n">
        <v>3.7983</v>
      </c>
      <c r="E2534" t="n">
        <v>26.33</v>
      </c>
      <c r="F2534" t="n">
        <v>23.93</v>
      </c>
      <c r="G2534" t="n">
        <v>179.47</v>
      </c>
      <c r="H2534" t="n">
        <v>2.51</v>
      </c>
      <c r="I2534" t="n">
        <v>8</v>
      </c>
      <c r="J2534" t="n">
        <v>164.03</v>
      </c>
      <c r="K2534" t="n">
        <v>46.47</v>
      </c>
      <c r="L2534" t="n">
        <v>23.25</v>
      </c>
      <c r="M2534" t="n">
        <v>1</v>
      </c>
      <c r="N2534" t="n">
        <v>29.31</v>
      </c>
      <c r="O2534" t="n">
        <v>20463.98</v>
      </c>
      <c r="P2534" t="n">
        <v>221.18</v>
      </c>
      <c r="Q2534" t="n">
        <v>452.59</v>
      </c>
      <c r="R2534" t="n">
        <v>68.84999999999999</v>
      </c>
      <c r="S2534" t="n">
        <v>57.64</v>
      </c>
      <c r="T2534" t="n">
        <v>3520.85</v>
      </c>
      <c r="U2534" t="n">
        <v>0.84</v>
      </c>
      <c r="V2534" t="n">
        <v>0.89</v>
      </c>
      <c r="W2534" t="n">
        <v>6.81</v>
      </c>
      <c r="X2534" t="n">
        <v>0.2</v>
      </c>
      <c r="Y2534" t="n">
        <v>1</v>
      </c>
      <c r="Z2534" t="n">
        <v>10</v>
      </c>
    </row>
    <row r="2535">
      <c r="A2535" t="n">
        <v>90</v>
      </c>
      <c r="B2535" t="n">
        <v>65</v>
      </c>
      <c r="C2535" t="inlineStr">
        <is>
          <t xml:space="preserve">CONCLUIDO	</t>
        </is>
      </c>
      <c r="D2535" t="n">
        <v>3.7979</v>
      </c>
      <c r="E2535" t="n">
        <v>26.33</v>
      </c>
      <c r="F2535" t="n">
        <v>23.93</v>
      </c>
      <c r="G2535" t="n">
        <v>179.49</v>
      </c>
      <c r="H2535" t="n">
        <v>2.53</v>
      </c>
      <c r="I2535" t="n">
        <v>8</v>
      </c>
      <c r="J2535" t="n">
        <v>164.39</v>
      </c>
      <c r="K2535" t="n">
        <v>46.47</v>
      </c>
      <c r="L2535" t="n">
        <v>23.5</v>
      </c>
      <c r="M2535" t="n">
        <v>1</v>
      </c>
      <c r="N2535" t="n">
        <v>29.42</v>
      </c>
      <c r="O2535" t="n">
        <v>20508.24</v>
      </c>
      <c r="P2535" t="n">
        <v>221.66</v>
      </c>
      <c r="Q2535" t="n">
        <v>452.59</v>
      </c>
      <c r="R2535" t="n">
        <v>68.89</v>
      </c>
      <c r="S2535" t="n">
        <v>57.64</v>
      </c>
      <c r="T2535" t="n">
        <v>3541.53</v>
      </c>
      <c r="U2535" t="n">
        <v>0.84</v>
      </c>
      <c r="V2535" t="n">
        <v>0.89</v>
      </c>
      <c r="W2535" t="n">
        <v>6.81</v>
      </c>
      <c r="X2535" t="n">
        <v>0.21</v>
      </c>
      <c r="Y2535" t="n">
        <v>1</v>
      </c>
      <c r="Z2535" t="n">
        <v>10</v>
      </c>
    </row>
    <row r="2536">
      <c r="A2536" t="n">
        <v>91</v>
      </c>
      <c r="B2536" t="n">
        <v>65</v>
      </c>
      <c r="C2536" t="inlineStr">
        <is>
          <t xml:space="preserve">CONCLUIDO	</t>
        </is>
      </c>
      <c r="D2536" t="n">
        <v>3.7985</v>
      </c>
      <c r="E2536" t="n">
        <v>26.33</v>
      </c>
      <c r="F2536" t="n">
        <v>23.93</v>
      </c>
      <c r="G2536" t="n">
        <v>179.46</v>
      </c>
      <c r="H2536" t="n">
        <v>2.55</v>
      </c>
      <c r="I2536" t="n">
        <v>8</v>
      </c>
      <c r="J2536" t="n">
        <v>164.74</v>
      </c>
      <c r="K2536" t="n">
        <v>46.47</v>
      </c>
      <c r="L2536" t="n">
        <v>23.75</v>
      </c>
      <c r="M2536" t="n">
        <v>0</v>
      </c>
      <c r="N2536" t="n">
        <v>29.53</v>
      </c>
      <c r="O2536" t="n">
        <v>20552.53</v>
      </c>
      <c r="P2536" t="n">
        <v>222.03</v>
      </c>
      <c r="Q2536" t="n">
        <v>452.6</v>
      </c>
      <c r="R2536" t="n">
        <v>68.75</v>
      </c>
      <c r="S2536" t="n">
        <v>57.64</v>
      </c>
      <c r="T2536" t="n">
        <v>3472.58</v>
      </c>
      <c r="U2536" t="n">
        <v>0.84</v>
      </c>
      <c r="V2536" t="n">
        <v>0.89</v>
      </c>
      <c r="W2536" t="n">
        <v>6.81</v>
      </c>
      <c r="X2536" t="n">
        <v>0.2</v>
      </c>
      <c r="Y2536" t="n">
        <v>1</v>
      </c>
      <c r="Z2536" t="n">
        <v>10</v>
      </c>
    </row>
    <row r="2537">
      <c r="A2537" t="n">
        <v>0</v>
      </c>
      <c r="B2537" t="n">
        <v>130</v>
      </c>
      <c r="C2537" t="inlineStr">
        <is>
          <t xml:space="preserve">CONCLUIDO	</t>
        </is>
      </c>
      <c r="D2537" t="n">
        <v>1.6054</v>
      </c>
      <c r="E2537" t="n">
        <v>62.29</v>
      </c>
      <c r="F2537" t="n">
        <v>37.43</v>
      </c>
      <c r="G2537" t="n">
        <v>4.98</v>
      </c>
      <c r="H2537" t="n">
        <v>0.07000000000000001</v>
      </c>
      <c r="I2537" t="n">
        <v>451</v>
      </c>
      <c r="J2537" t="n">
        <v>252.85</v>
      </c>
      <c r="K2537" t="n">
        <v>59.19</v>
      </c>
      <c r="L2537" t="n">
        <v>1</v>
      </c>
      <c r="M2537" t="n">
        <v>449</v>
      </c>
      <c r="N2537" t="n">
        <v>62.65</v>
      </c>
      <c r="O2537" t="n">
        <v>31418.63</v>
      </c>
      <c r="P2537" t="n">
        <v>621.23</v>
      </c>
      <c r="Q2537" t="n">
        <v>453.87</v>
      </c>
      <c r="R2537" t="n">
        <v>509.92</v>
      </c>
      <c r="S2537" t="n">
        <v>57.64</v>
      </c>
      <c r="T2537" t="n">
        <v>221841.89</v>
      </c>
      <c r="U2537" t="n">
        <v>0.11</v>
      </c>
      <c r="V2537" t="n">
        <v>0.57</v>
      </c>
      <c r="W2537" t="n">
        <v>7.54</v>
      </c>
      <c r="X2537" t="n">
        <v>13.68</v>
      </c>
      <c r="Y2537" t="n">
        <v>1</v>
      </c>
      <c r="Z2537" t="n">
        <v>10</v>
      </c>
    </row>
    <row r="2538">
      <c r="A2538" t="n">
        <v>1</v>
      </c>
      <c r="B2538" t="n">
        <v>130</v>
      </c>
      <c r="C2538" t="inlineStr">
        <is>
          <t xml:space="preserve">CONCLUIDO	</t>
        </is>
      </c>
      <c r="D2538" t="n">
        <v>1.9335</v>
      </c>
      <c r="E2538" t="n">
        <v>51.72</v>
      </c>
      <c r="F2538" t="n">
        <v>33.27</v>
      </c>
      <c r="G2538" t="n">
        <v>6.24</v>
      </c>
      <c r="H2538" t="n">
        <v>0.09</v>
      </c>
      <c r="I2538" t="n">
        <v>320</v>
      </c>
      <c r="J2538" t="n">
        <v>253.3</v>
      </c>
      <c r="K2538" t="n">
        <v>59.19</v>
      </c>
      <c r="L2538" t="n">
        <v>1.25</v>
      </c>
      <c r="M2538" t="n">
        <v>318</v>
      </c>
      <c r="N2538" t="n">
        <v>62.86</v>
      </c>
      <c r="O2538" t="n">
        <v>31474.5</v>
      </c>
      <c r="P2538" t="n">
        <v>552.35</v>
      </c>
      <c r="Q2538" t="n">
        <v>453.65</v>
      </c>
      <c r="R2538" t="n">
        <v>373.42</v>
      </c>
      <c r="S2538" t="n">
        <v>57.64</v>
      </c>
      <c r="T2538" t="n">
        <v>154250.14</v>
      </c>
      <c r="U2538" t="n">
        <v>0.15</v>
      </c>
      <c r="V2538" t="n">
        <v>0.64</v>
      </c>
      <c r="W2538" t="n">
        <v>7.33</v>
      </c>
      <c r="X2538" t="n">
        <v>9.52</v>
      </c>
      <c r="Y2538" t="n">
        <v>1</v>
      </c>
      <c r="Z2538" t="n">
        <v>10</v>
      </c>
    </row>
    <row r="2539">
      <c r="A2539" t="n">
        <v>2</v>
      </c>
      <c r="B2539" t="n">
        <v>130</v>
      </c>
      <c r="C2539" t="inlineStr">
        <is>
          <t xml:space="preserve">CONCLUIDO	</t>
        </is>
      </c>
      <c r="D2539" t="n">
        <v>2.1708</v>
      </c>
      <c r="E2539" t="n">
        <v>46.07</v>
      </c>
      <c r="F2539" t="n">
        <v>31.09</v>
      </c>
      <c r="G2539" t="n">
        <v>7.49</v>
      </c>
      <c r="H2539" t="n">
        <v>0.11</v>
      </c>
      <c r="I2539" t="n">
        <v>249</v>
      </c>
      <c r="J2539" t="n">
        <v>253.75</v>
      </c>
      <c r="K2539" t="n">
        <v>59.19</v>
      </c>
      <c r="L2539" t="n">
        <v>1.5</v>
      </c>
      <c r="M2539" t="n">
        <v>247</v>
      </c>
      <c r="N2539" t="n">
        <v>63.06</v>
      </c>
      <c r="O2539" t="n">
        <v>31530.44</v>
      </c>
      <c r="P2539" t="n">
        <v>516.16</v>
      </c>
      <c r="Q2539" t="n">
        <v>453.47</v>
      </c>
      <c r="R2539" t="n">
        <v>301.88</v>
      </c>
      <c r="S2539" t="n">
        <v>57.64</v>
      </c>
      <c r="T2539" t="n">
        <v>118831.24</v>
      </c>
      <c r="U2539" t="n">
        <v>0.19</v>
      </c>
      <c r="V2539" t="n">
        <v>0.68</v>
      </c>
      <c r="W2539" t="n">
        <v>7.21</v>
      </c>
      <c r="X2539" t="n">
        <v>7.34</v>
      </c>
      <c r="Y2539" t="n">
        <v>1</v>
      </c>
      <c r="Z2539" t="n">
        <v>10</v>
      </c>
    </row>
    <row r="2540">
      <c r="A2540" t="n">
        <v>3</v>
      </c>
      <c r="B2540" t="n">
        <v>130</v>
      </c>
      <c r="C2540" t="inlineStr">
        <is>
          <t xml:space="preserve">CONCLUIDO	</t>
        </is>
      </c>
      <c r="D2540" t="n">
        <v>2.3535</v>
      </c>
      <c r="E2540" t="n">
        <v>42.49</v>
      </c>
      <c r="F2540" t="n">
        <v>29.71</v>
      </c>
      <c r="G2540" t="n">
        <v>8.74</v>
      </c>
      <c r="H2540" t="n">
        <v>0.12</v>
      </c>
      <c r="I2540" t="n">
        <v>204</v>
      </c>
      <c r="J2540" t="n">
        <v>254.21</v>
      </c>
      <c r="K2540" t="n">
        <v>59.19</v>
      </c>
      <c r="L2540" t="n">
        <v>1.75</v>
      </c>
      <c r="M2540" t="n">
        <v>202</v>
      </c>
      <c r="N2540" t="n">
        <v>63.26</v>
      </c>
      <c r="O2540" t="n">
        <v>31586.46</v>
      </c>
      <c r="P2540" t="n">
        <v>493.32</v>
      </c>
      <c r="Q2540" t="n">
        <v>453.01</v>
      </c>
      <c r="R2540" t="n">
        <v>257.69</v>
      </c>
      <c r="S2540" t="n">
        <v>57.64</v>
      </c>
      <c r="T2540" t="n">
        <v>96963.23</v>
      </c>
      <c r="U2540" t="n">
        <v>0.22</v>
      </c>
      <c r="V2540" t="n">
        <v>0.71</v>
      </c>
      <c r="W2540" t="n">
        <v>7.12</v>
      </c>
      <c r="X2540" t="n">
        <v>5.97</v>
      </c>
      <c r="Y2540" t="n">
        <v>1</v>
      </c>
      <c r="Z2540" t="n">
        <v>10</v>
      </c>
    </row>
    <row r="2541">
      <c r="A2541" t="n">
        <v>4</v>
      </c>
      <c r="B2541" t="n">
        <v>130</v>
      </c>
      <c r="C2541" t="inlineStr">
        <is>
          <t xml:space="preserve">CONCLUIDO	</t>
        </is>
      </c>
      <c r="D2541" t="n">
        <v>2.4982</v>
      </c>
      <c r="E2541" t="n">
        <v>40.03</v>
      </c>
      <c r="F2541" t="n">
        <v>28.77</v>
      </c>
      <c r="G2541" t="n">
        <v>9.98</v>
      </c>
      <c r="H2541" t="n">
        <v>0.14</v>
      </c>
      <c r="I2541" t="n">
        <v>173</v>
      </c>
      <c r="J2541" t="n">
        <v>254.66</v>
      </c>
      <c r="K2541" t="n">
        <v>59.19</v>
      </c>
      <c r="L2541" t="n">
        <v>2</v>
      </c>
      <c r="M2541" t="n">
        <v>171</v>
      </c>
      <c r="N2541" t="n">
        <v>63.47</v>
      </c>
      <c r="O2541" t="n">
        <v>31642.55</v>
      </c>
      <c r="P2541" t="n">
        <v>477.6</v>
      </c>
      <c r="Q2541" t="n">
        <v>453.05</v>
      </c>
      <c r="R2541" t="n">
        <v>226.7</v>
      </c>
      <c r="S2541" t="n">
        <v>57.64</v>
      </c>
      <c r="T2541" t="n">
        <v>81624.7</v>
      </c>
      <c r="U2541" t="n">
        <v>0.25</v>
      </c>
      <c r="V2541" t="n">
        <v>0.74</v>
      </c>
      <c r="W2541" t="n">
        <v>7.07</v>
      </c>
      <c r="X2541" t="n">
        <v>5.03</v>
      </c>
      <c r="Y2541" t="n">
        <v>1</v>
      </c>
      <c r="Z2541" t="n">
        <v>10</v>
      </c>
    </row>
    <row r="2542">
      <c r="A2542" t="n">
        <v>5</v>
      </c>
      <c r="B2542" t="n">
        <v>130</v>
      </c>
      <c r="C2542" t="inlineStr">
        <is>
          <t xml:space="preserve">CONCLUIDO	</t>
        </is>
      </c>
      <c r="D2542" t="n">
        <v>2.6162</v>
      </c>
      <c r="E2542" t="n">
        <v>38.22</v>
      </c>
      <c r="F2542" t="n">
        <v>28.08</v>
      </c>
      <c r="G2542" t="n">
        <v>11.23</v>
      </c>
      <c r="H2542" t="n">
        <v>0.16</v>
      </c>
      <c r="I2542" t="n">
        <v>150</v>
      </c>
      <c r="J2542" t="n">
        <v>255.12</v>
      </c>
      <c r="K2542" t="n">
        <v>59.19</v>
      </c>
      <c r="L2542" t="n">
        <v>2.25</v>
      </c>
      <c r="M2542" t="n">
        <v>148</v>
      </c>
      <c r="N2542" t="n">
        <v>63.67</v>
      </c>
      <c r="O2542" t="n">
        <v>31698.72</v>
      </c>
      <c r="P2542" t="n">
        <v>466.26</v>
      </c>
      <c r="Q2542" t="n">
        <v>453.14</v>
      </c>
      <c r="R2542" t="n">
        <v>204.21</v>
      </c>
      <c r="S2542" t="n">
        <v>57.64</v>
      </c>
      <c r="T2542" t="n">
        <v>70495.10000000001</v>
      </c>
      <c r="U2542" t="n">
        <v>0.28</v>
      </c>
      <c r="V2542" t="n">
        <v>0.76</v>
      </c>
      <c r="W2542" t="n">
        <v>7.04</v>
      </c>
      <c r="X2542" t="n">
        <v>4.35</v>
      </c>
      <c r="Y2542" t="n">
        <v>1</v>
      </c>
      <c r="Z2542" t="n">
        <v>10</v>
      </c>
    </row>
    <row r="2543">
      <c r="A2543" t="n">
        <v>6</v>
      </c>
      <c r="B2543" t="n">
        <v>130</v>
      </c>
      <c r="C2543" t="inlineStr">
        <is>
          <t xml:space="preserve">CONCLUIDO	</t>
        </is>
      </c>
      <c r="D2543" t="n">
        <v>2.7114</v>
      </c>
      <c r="E2543" t="n">
        <v>36.88</v>
      </c>
      <c r="F2543" t="n">
        <v>27.57</v>
      </c>
      <c r="G2543" t="n">
        <v>12.44</v>
      </c>
      <c r="H2543" t="n">
        <v>0.17</v>
      </c>
      <c r="I2543" t="n">
        <v>133</v>
      </c>
      <c r="J2543" t="n">
        <v>255.57</v>
      </c>
      <c r="K2543" t="n">
        <v>59.19</v>
      </c>
      <c r="L2543" t="n">
        <v>2.5</v>
      </c>
      <c r="M2543" t="n">
        <v>131</v>
      </c>
      <c r="N2543" t="n">
        <v>63.88</v>
      </c>
      <c r="O2543" t="n">
        <v>31754.97</v>
      </c>
      <c r="P2543" t="n">
        <v>457.74</v>
      </c>
      <c r="Q2543" t="n">
        <v>452.97</v>
      </c>
      <c r="R2543" t="n">
        <v>187.74</v>
      </c>
      <c r="S2543" t="n">
        <v>57.64</v>
      </c>
      <c r="T2543" t="n">
        <v>62343.16</v>
      </c>
      <c r="U2543" t="n">
        <v>0.31</v>
      </c>
      <c r="V2543" t="n">
        <v>0.77</v>
      </c>
      <c r="W2543" t="n">
        <v>7.01</v>
      </c>
      <c r="X2543" t="n">
        <v>3.84</v>
      </c>
      <c r="Y2543" t="n">
        <v>1</v>
      </c>
      <c r="Z2543" t="n">
        <v>10</v>
      </c>
    </row>
    <row r="2544">
      <c r="A2544" t="n">
        <v>7</v>
      </c>
      <c r="B2544" t="n">
        <v>130</v>
      </c>
      <c r="C2544" t="inlineStr">
        <is>
          <t xml:space="preserve">CONCLUIDO	</t>
        </is>
      </c>
      <c r="D2544" t="n">
        <v>2.7942</v>
      </c>
      <c r="E2544" t="n">
        <v>35.79</v>
      </c>
      <c r="F2544" t="n">
        <v>27.17</v>
      </c>
      <c r="G2544" t="n">
        <v>13.7</v>
      </c>
      <c r="H2544" t="n">
        <v>0.19</v>
      </c>
      <c r="I2544" t="n">
        <v>119</v>
      </c>
      <c r="J2544" t="n">
        <v>256.03</v>
      </c>
      <c r="K2544" t="n">
        <v>59.19</v>
      </c>
      <c r="L2544" t="n">
        <v>2.75</v>
      </c>
      <c r="M2544" t="n">
        <v>117</v>
      </c>
      <c r="N2544" t="n">
        <v>64.09</v>
      </c>
      <c r="O2544" t="n">
        <v>31811.29</v>
      </c>
      <c r="P2544" t="n">
        <v>450.86</v>
      </c>
      <c r="Q2544" t="n">
        <v>452.77</v>
      </c>
      <c r="R2544" t="n">
        <v>174.14</v>
      </c>
      <c r="S2544" t="n">
        <v>57.64</v>
      </c>
      <c r="T2544" t="n">
        <v>55614.33</v>
      </c>
      <c r="U2544" t="n">
        <v>0.33</v>
      </c>
      <c r="V2544" t="n">
        <v>0.78</v>
      </c>
      <c r="W2544" t="n">
        <v>7</v>
      </c>
      <c r="X2544" t="n">
        <v>3.44</v>
      </c>
      <c r="Y2544" t="n">
        <v>1</v>
      </c>
      <c r="Z2544" t="n">
        <v>10</v>
      </c>
    </row>
    <row r="2545">
      <c r="A2545" t="n">
        <v>8</v>
      </c>
      <c r="B2545" t="n">
        <v>130</v>
      </c>
      <c r="C2545" t="inlineStr">
        <is>
          <t xml:space="preserve">CONCLUIDO	</t>
        </is>
      </c>
      <c r="D2545" t="n">
        <v>2.8625</v>
      </c>
      <c r="E2545" t="n">
        <v>34.93</v>
      </c>
      <c r="F2545" t="n">
        <v>26.85</v>
      </c>
      <c r="G2545" t="n">
        <v>14.92</v>
      </c>
      <c r="H2545" t="n">
        <v>0.21</v>
      </c>
      <c r="I2545" t="n">
        <v>108</v>
      </c>
      <c r="J2545" t="n">
        <v>256.49</v>
      </c>
      <c r="K2545" t="n">
        <v>59.19</v>
      </c>
      <c r="L2545" t="n">
        <v>3</v>
      </c>
      <c r="M2545" t="n">
        <v>106</v>
      </c>
      <c r="N2545" t="n">
        <v>64.29000000000001</v>
      </c>
      <c r="O2545" t="n">
        <v>31867.69</v>
      </c>
      <c r="P2545" t="n">
        <v>445.6</v>
      </c>
      <c r="Q2545" t="n">
        <v>452.85</v>
      </c>
      <c r="R2545" t="n">
        <v>163.79</v>
      </c>
      <c r="S2545" t="n">
        <v>57.64</v>
      </c>
      <c r="T2545" t="n">
        <v>50492.41</v>
      </c>
      <c r="U2545" t="n">
        <v>0.35</v>
      </c>
      <c r="V2545" t="n">
        <v>0.79</v>
      </c>
      <c r="W2545" t="n">
        <v>6.98</v>
      </c>
      <c r="X2545" t="n">
        <v>3.12</v>
      </c>
      <c r="Y2545" t="n">
        <v>1</v>
      </c>
      <c r="Z2545" t="n">
        <v>10</v>
      </c>
    </row>
    <row r="2546">
      <c r="A2546" t="n">
        <v>9</v>
      </c>
      <c r="B2546" t="n">
        <v>130</v>
      </c>
      <c r="C2546" t="inlineStr">
        <is>
          <t xml:space="preserve">CONCLUIDO	</t>
        </is>
      </c>
      <c r="D2546" t="n">
        <v>2.922</v>
      </c>
      <c r="E2546" t="n">
        <v>34.22</v>
      </c>
      <c r="F2546" t="n">
        <v>26.58</v>
      </c>
      <c r="G2546" t="n">
        <v>16.11</v>
      </c>
      <c r="H2546" t="n">
        <v>0.23</v>
      </c>
      <c r="I2546" t="n">
        <v>99</v>
      </c>
      <c r="J2546" t="n">
        <v>256.95</v>
      </c>
      <c r="K2546" t="n">
        <v>59.19</v>
      </c>
      <c r="L2546" t="n">
        <v>3.25</v>
      </c>
      <c r="M2546" t="n">
        <v>97</v>
      </c>
      <c r="N2546" t="n">
        <v>64.5</v>
      </c>
      <c r="O2546" t="n">
        <v>31924.29</v>
      </c>
      <c r="P2546" t="n">
        <v>440.99</v>
      </c>
      <c r="Q2546" t="n">
        <v>452.74</v>
      </c>
      <c r="R2546" t="n">
        <v>155.5</v>
      </c>
      <c r="S2546" t="n">
        <v>57.64</v>
      </c>
      <c r="T2546" t="n">
        <v>46391.42</v>
      </c>
      <c r="U2546" t="n">
        <v>0.37</v>
      </c>
      <c r="V2546" t="n">
        <v>0.8</v>
      </c>
      <c r="W2546" t="n">
        <v>6.95</v>
      </c>
      <c r="X2546" t="n">
        <v>2.85</v>
      </c>
      <c r="Y2546" t="n">
        <v>1</v>
      </c>
      <c r="Z2546" t="n">
        <v>10</v>
      </c>
    </row>
    <row r="2547">
      <c r="A2547" t="n">
        <v>10</v>
      </c>
      <c r="B2547" t="n">
        <v>130</v>
      </c>
      <c r="C2547" t="inlineStr">
        <is>
          <t xml:space="preserve">CONCLUIDO	</t>
        </is>
      </c>
      <c r="D2547" t="n">
        <v>2.9754</v>
      </c>
      <c r="E2547" t="n">
        <v>33.61</v>
      </c>
      <c r="F2547" t="n">
        <v>26.36</v>
      </c>
      <c r="G2547" t="n">
        <v>17.38</v>
      </c>
      <c r="H2547" t="n">
        <v>0.24</v>
      </c>
      <c r="I2547" t="n">
        <v>91</v>
      </c>
      <c r="J2547" t="n">
        <v>257.41</v>
      </c>
      <c r="K2547" t="n">
        <v>59.19</v>
      </c>
      <c r="L2547" t="n">
        <v>3.5</v>
      </c>
      <c r="M2547" t="n">
        <v>89</v>
      </c>
      <c r="N2547" t="n">
        <v>64.70999999999999</v>
      </c>
      <c r="O2547" t="n">
        <v>31980.84</v>
      </c>
      <c r="P2547" t="n">
        <v>437.24</v>
      </c>
      <c r="Q2547" t="n">
        <v>452.77</v>
      </c>
      <c r="R2547" t="n">
        <v>148.09</v>
      </c>
      <c r="S2547" t="n">
        <v>57.64</v>
      </c>
      <c r="T2547" t="n">
        <v>42728.1</v>
      </c>
      <c r="U2547" t="n">
        <v>0.39</v>
      </c>
      <c r="V2547" t="n">
        <v>0.8</v>
      </c>
      <c r="W2547" t="n">
        <v>6.94</v>
      </c>
      <c r="X2547" t="n">
        <v>2.63</v>
      </c>
      <c r="Y2547" t="n">
        <v>1</v>
      </c>
      <c r="Z2547" t="n">
        <v>10</v>
      </c>
    </row>
    <row r="2548">
      <c r="A2548" t="n">
        <v>11</v>
      </c>
      <c r="B2548" t="n">
        <v>130</v>
      </c>
      <c r="C2548" t="inlineStr">
        <is>
          <t xml:space="preserve">CONCLUIDO	</t>
        </is>
      </c>
      <c r="D2548" t="n">
        <v>3.0271</v>
      </c>
      <c r="E2548" t="n">
        <v>33.03</v>
      </c>
      <c r="F2548" t="n">
        <v>26.12</v>
      </c>
      <c r="G2548" t="n">
        <v>18.66</v>
      </c>
      <c r="H2548" t="n">
        <v>0.26</v>
      </c>
      <c r="I2548" t="n">
        <v>84</v>
      </c>
      <c r="J2548" t="n">
        <v>257.86</v>
      </c>
      <c r="K2548" t="n">
        <v>59.19</v>
      </c>
      <c r="L2548" t="n">
        <v>3.75</v>
      </c>
      <c r="M2548" t="n">
        <v>82</v>
      </c>
      <c r="N2548" t="n">
        <v>64.92</v>
      </c>
      <c r="O2548" t="n">
        <v>32037.48</v>
      </c>
      <c r="P2548" t="n">
        <v>433.32</v>
      </c>
      <c r="Q2548" t="n">
        <v>452.7</v>
      </c>
      <c r="R2548" t="n">
        <v>140.28</v>
      </c>
      <c r="S2548" t="n">
        <v>57.64</v>
      </c>
      <c r="T2548" t="n">
        <v>38859.99</v>
      </c>
      <c r="U2548" t="n">
        <v>0.41</v>
      </c>
      <c r="V2548" t="n">
        <v>0.8100000000000001</v>
      </c>
      <c r="W2548" t="n">
        <v>6.93</v>
      </c>
      <c r="X2548" t="n">
        <v>2.39</v>
      </c>
      <c r="Y2548" t="n">
        <v>1</v>
      </c>
      <c r="Z2548" t="n">
        <v>10</v>
      </c>
    </row>
    <row r="2549">
      <c r="A2549" t="n">
        <v>12</v>
      </c>
      <c r="B2549" t="n">
        <v>130</v>
      </c>
      <c r="C2549" t="inlineStr">
        <is>
          <t xml:space="preserve">CONCLUIDO	</t>
        </is>
      </c>
      <c r="D2549" t="n">
        <v>3.0609</v>
      </c>
      <c r="E2549" t="n">
        <v>32.67</v>
      </c>
      <c r="F2549" t="n">
        <v>26</v>
      </c>
      <c r="G2549" t="n">
        <v>19.75</v>
      </c>
      <c r="H2549" t="n">
        <v>0.28</v>
      </c>
      <c r="I2549" t="n">
        <v>79</v>
      </c>
      <c r="J2549" t="n">
        <v>258.32</v>
      </c>
      <c r="K2549" t="n">
        <v>59.19</v>
      </c>
      <c r="L2549" t="n">
        <v>4</v>
      </c>
      <c r="M2549" t="n">
        <v>77</v>
      </c>
      <c r="N2549" t="n">
        <v>65.13</v>
      </c>
      <c r="O2549" t="n">
        <v>32094.19</v>
      </c>
      <c r="P2549" t="n">
        <v>431.16</v>
      </c>
      <c r="Q2549" t="n">
        <v>452.7</v>
      </c>
      <c r="R2549" t="n">
        <v>136.43</v>
      </c>
      <c r="S2549" t="n">
        <v>57.64</v>
      </c>
      <c r="T2549" t="n">
        <v>36956.24</v>
      </c>
      <c r="U2549" t="n">
        <v>0.42</v>
      </c>
      <c r="V2549" t="n">
        <v>0.82</v>
      </c>
      <c r="W2549" t="n">
        <v>6.93</v>
      </c>
      <c r="X2549" t="n">
        <v>2.27</v>
      </c>
      <c r="Y2549" t="n">
        <v>1</v>
      </c>
      <c r="Z2549" t="n">
        <v>10</v>
      </c>
    </row>
    <row r="2550">
      <c r="A2550" t="n">
        <v>13</v>
      </c>
      <c r="B2550" t="n">
        <v>130</v>
      </c>
      <c r="C2550" t="inlineStr">
        <is>
          <t xml:space="preserve">CONCLUIDO	</t>
        </is>
      </c>
      <c r="D2550" t="n">
        <v>3.101</v>
      </c>
      <c r="E2550" t="n">
        <v>32.25</v>
      </c>
      <c r="F2550" t="n">
        <v>25.82</v>
      </c>
      <c r="G2550" t="n">
        <v>20.94</v>
      </c>
      <c r="H2550" t="n">
        <v>0.29</v>
      </c>
      <c r="I2550" t="n">
        <v>74</v>
      </c>
      <c r="J2550" t="n">
        <v>258.78</v>
      </c>
      <c r="K2550" t="n">
        <v>59.19</v>
      </c>
      <c r="L2550" t="n">
        <v>4.25</v>
      </c>
      <c r="M2550" t="n">
        <v>72</v>
      </c>
      <c r="N2550" t="n">
        <v>65.34</v>
      </c>
      <c r="O2550" t="n">
        <v>32150.98</v>
      </c>
      <c r="P2550" t="n">
        <v>428.16</v>
      </c>
      <c r="Q2550" t="n">
        <v>452.8</v>
      </c>
      <c r="R2550" t="n">
        <v>130.91</v>
      </c>
      <c r="S2550" t="n">
        <v>57.64</v>
      </c>
      <c r="T2550" t="n">
        <v>34222.46</v>
      </c>
      <c r="U2550" t="n">
        <v>0.44</v>
      </c>
      <c r="V2550" t="n">
        <v>0.82</v>
      </c>
      <c r="W2550" t="n">
        <v>6.91</v>
      </c>
      <c r="X2550" t="n">
        <v>2.1</v>
      </c>
      <c r="Y2550" t="n">
        <v>1</v>
      </c>
      <c r="Z2550" t="n">
        <v>10</v>
      </c>
    </row>
    <row r="2551">
      <c r="A2551" t="n">
        <v>14</v>
      </c>
      <c r="B2551" t="n">
        <v>130</v>
      </c>
      <c r="C2551" t="inlineStr">
        <is>
          <t xml:space="preserve">CONCLUIDO	</t>
        </is>
      </c>
      <c r="D2551" t="n">
        <v>3.1383</v>
      </c>
      <c r="E2551" t="n">
        <v>31.86</v>
      </c>
      <c r="F2551" t="n">
        <v>25.69</v>
      </c>
      <c r="G2551" t="n">
        <v>22.34</v>
      </c>
      <c r="H2551" t="n">
        <v>0.31</v>
      </c>
      <c r="I2551" t="n">
        <v>69</v>
      </c>
      <c r="J2551" t="n">
        <v>259.25</v>
      </c>
      <c r="K2551" t="n">
        <v>59.19</v>
      </c>
      <c r="L2551" t="n">
        <v>4.5</v>
      </c>
      <c r="M2551" t="n">
        <v>67</v>
      </c>
      <c r="N2551" t="n">
        <v>65.55</v>
      </c>
      <c r="O2551" t="n">
        <v>32207.85</v>
      </c>
      <c r="P2551" t="n">
        <v>425.82</v>
      </c>
      <c r="Q2551" t="n">
        <v>452.71</v>
      </c>
      <c r="R2551" t="n">
        <v>126.26</v>
      </c>
      <c r="S2551" t="n">
        <v>57.64</v>
      </c>
      <c r="T2551" t="n">
        <v>31922.87</v>
      </c>
      <c r="U2551" t="n">
        <v>0.46</v>
      </c>
      <c r="V2551" t="n">
        <v>0.83</v>
      </c>
      <c r="W2551" t="n">
        <v>6.9</v>
      </c>
      <c r="X2551" t="n">
        <v>1.96</v>
      </c>
      <c r="Y2551" t="n">
        <v>1</v>
      </c>
      <c r="Z2551" t="n">
        <v>10</v>
      </c>
    </row>
    <row r="2552">
      <c r="A2552" t="n">
        <v>15</v>
      </c>
      <c r="B2552" t="n">
        <v>130</v>
      </c>
      <c r="C2552" t="inlineStr">
        <is>
          <t xml:space="preserve">CONCLUIDO	</t>
        </is>
      </c>
      <c r="D2552" t="n">
        <v>3.1691</v>
      </c>
      <c r="E2552" t="n">
        <v>31.55</v>
      </c>
      <c r="F2552" t="n">
        <v>25.57</v>
      </c>
      <c r="G2552" t="n">
        <v>23.6</v>
      </c>
      <c r="H2552" t="n">
        <v>0.33</v>
      </c>
      <c r="I2552" t="n">
        <v>65</v>
      </c>
      <c r="J2552" t="n">
        <v>259.71</v>
      </c>
      <c r="K2552" t="n">
        <v>59.19</v>
      </c>
      <c r="L2552" t="n">
        <v>4.75</v>
      </c>
      <c r="M2552" t="n">
        <v>63</v>
      </c>
      <c r="N2552" t="n">
        <v>65.76000000000001</v>
      </c>
      <c r="O2552" t="n">
        <v>32264.79</v>
      </c>
      <c r="P2552" t="n">
        <v>423.83</v>
      </c>
      <c r="Q2552" t="n">
        <v>452.65</v>
      </c>
      <c r="R2552" t="n">
        <v>122.27</v>
      </c>
      <c r="S2552" t="n">
        <v>57.64</v>
      </c>
      <c r="T2552" t="n">
        <v>29949.17</v>
      </c>
      <c r="U2552" t="n">
        <v>0.47</v>
      </c>
      <c r="V2552" t="n">
        <v>0.83</v>
      </c>
      <c r="W2552" t="n">
        <v>6.9</v>
      </c>
      <c r="X2552" t="n">
        <v>1.84</v>
      </c>
      <c r="Y2552" t="n">
        <v>1</v>
      </c>
      <c r="Z2552" t="n">
        <v>10</v>
      </c>
    </row>
    <row r="2553">
      <c r="A2553" t="n">
        <v>16</v>
      </c>
      <c r="B2553" t="n">
        <v>130</v>
      </c>
      <c r="C2553" t="inlineStr">
        <is>
          <t xml:space="preserve">CONCLUIDO	</t>
        </is>
      </c>
      <c r="D2553" t="n">
        <v>3.193</v>
      </c>
      <c r="E2553" t="n">
        <v>31.32</v>
      </c>
      <c r="F2553" t="n">
        <v>25.48</v>
      </c>
      <c r="G2553" t="n">
        <v>24.66</v>
      </c>
      <c r="H2553" t="n">
        <v>0.34</v>
      </c>
      <c r="I2553" t="n">
        <v>62</v>
      </c>
      <c r="J2553" t="n">
        <v>260.17</v>
      </c>
      <c r="K2553" t="n">
        <v>59.19</v>
      </c>
      <c r="L2553" t="n">
        <v>5</v>
      </c>
      <c r="M2553" t="n">
        <v>60</v>
      </c>
      <c r="N2553" t="n">
        <v>65.98</v>
      </c>
      <c r="O2553" t="n">
        <v>32321.82</v>
      </c>
      <c r="P2553" t="n">
        <v>422.26</v>
      </c>
      <c r="Q2553" t="n">
        <v>452.62</v>
      </c>
      <c r="R2553" t="n">
        <v>119.19</v>
      </c>
      <c r="S2553" t="n">
        <v>57.64</v>
      </c>
      <c r="T2553" t="n">
        <v>28424.92</v>
      </c>
      <c r="U2553" t="n">
        <v>0.48</v>
      </c>
      <c r="V2553" t="n">
        <v>0.83</v>
      </c>
      <c r="W2553" t="n">
        <v>6.9</v>
      </c>
      <c r="X2553" t="n">
        <v>1.75</v>
      </c>
      <c r="Y2553" t="n">
        <v>1</v>
      </c>
      <c r="Z2553" t="n">
        <v>10</v>
      </c>
    </row>
    <row r="2554">
      <c r="A2554" t="n">
        <v>17</v>
      </c>
      <c r="B2554" t="n">
        <v>130</v>
      </c>
      <c r="C2554" t="inlineStr">
        <is>
          <t xml:space="preserve">CONCLUIDO	</t>
        </is>
      </c>
      <c r="D2554" t="n">
        <v>3.215</v>
      </c>
      <c r="E2554" t="n">
        <v>31.1</v>
      </c>
      <c r="F2554" t="n">
        <v>25.41</v>
      </c>
      <c r="G2554" t="n">
        <v>25.85</v>
      </c>
      <c r="H2554" t="n">
        <v>0.36</v>
      </c>
      <c r="I2554" t="n">
        <v>59</v>
      </c>
      <c r="J2554" t="n">
        <v>260.63</v>
      </c>
      <c r="K2554" t="n">
        <v>59.19</v>
      </c>
      <c r="L2554" t="n">
        <v>5.25</v>
      </c>
      <c r="M2554" t="n">
        <v>57</v>
      </c>
      <c r="N2554" t="n">
        <v>66.19</v>
      </c>
      <c r="O2554" t="n">
        <v>32378.93</v>
      </c>
      <c r="P2554" t="n">
        <v>421.07</v>
      </c>
      <c r="Q2554" t="n">
        <v>452.67</v>
      </c>
      <c r="R2554" t="n">
        <v>116.94</v>
      </c>
      <c r="S2554" t="n">
        <v>57.64</v>
      </c>
      <c r="T2554" t="n">
        <v>27311.1</v>
      </c>
      <c r="U2554" t="n">
        <v>0.49</v>
      </c>
      <c r="V2554" t="n">
        <v>0.83</v>
      </c>
      <c r="W2554" t="n">
        <v>6.9</v>
      </c>
      <c r="X2554" t="n">
        <v>1.69</v>
      </c>
      <c r="Y2554" t="n">
        <v>1</v>
      </c>
      <c r="Z2554" t="n">
        <v>10</v>
      </c>
    </row>
    <row r="2555">
      <c r="A2555" t="n">
        <v>18</v>
      </c>
      <c r="B2555" t="n">
        <v>130</v>
      </c>
      <c r="C2555" t="inlineStr">
        <is>
          <t xml:space="preserve">CONCLUIDO	</t>
        </is>
      </c>
      <c r="D2555" t="n">
        <v>3.2424</v>
      </c>
      <c r="E2555" t="n">
        <v>30.84</v>
      </c>
      <c r="F2555" t="n">
        <v>25.3</v>
      </c>
      <c r="G2555" t="n">
        <v>27.11</v>
      </c>
      <c r="H2555" t="n">
        <v>0.37</v>
      </c>
      <c r="I2555" t="n">
        <v>56</v>
      </c>
      <c r="J2555" t="n">
        <v>261.1</v>
      </c>
      <c r="K2555" t="n">
        <v>59.19</v>
      </c>
      <c r="L2555" t="n">
        <v>5.5</v>
      </c>
      <c r="M2555" t="n">
        <v>54</v>
      </c>
      <c r="N2555" t="n">
        <v>66.40000000000001</v>
      </c>
      <c r="O2555" t="n">
        <v>32436.11</v>
      </c>
      <c r="P2555" t="n">
        <v>419.02</v>
      </c>
      <c r="Q2555" t="n">
        <v>452.8</v>
      </c>
      <c r="R2555" t="n">
        <v>113.74</v>
      </c>
      <c r="S2555" t="n">
        <v>57.64</v>
      </c>
      <c r="T2555" t="n">
        <v>25729.04</v>
      </c>
      <c r="U2555" t="n">
        <v>0.51</v>
      </c>
      <c r="V2555" t="n">
        <v>0.84</v>
      </c>
      <c r="W2555" t="n">
        <v>6.88</v>
      </c>
      <c r="X2555" t="n">
        <v>1.57</v>
      </c>
      <c r="Y2555" t="n">
        <v>1</v>
      </c>
      <c r="Z2555" t="n">
        <v>10</v>
      </c>
    </row>
    <row r="2556">
      <c r="A2556" t="n">
        <v>19</v>
      </c>
      <c r="B2556" t="n">
        <v>130</v>
      </c>
      <c r="C2556" t="inlineStr">
        <is>
          <t xml:space="preserve">CONCLUIDO	</t>
        </is>
      </c>
      <c r="D2556" t="n">
        <v>3.256</v>
      </c>
      <c r="E2556" t="n">
        <v>30.71</v>
      </c>
      <c r="F2556" t="n">
        <v>25.27</v>
      </c>
      <c r="G2556" t="n">
        <v>28.08</v>
      </c>
      <c r="H2556" t="n">
        <v>0.39</v>
      </c>
      <c r="I2556" t="n">
        <v>54</v>
      </c>
      <c r="J2556" t="n">
        <v>261.56</v>
      </c>
      <c r="K2556" t="n">
        <v>59.19</v>
      </c>
      <c r="L2556" t="n">
        <v>5.75</v>
      </c>
      <c r="M2556" t="n">
        <v>52</v>
      </c>
      <c r="N2556" t="n">
        <v>66.62</v>
      </c>
      <c r="O2556" t="n">
        <v>32493.38</v>
      </c>
      <c r="P2556" t="n">
        <v>418.51</v>
      </c>
      <c r="Q2556" t="n">
        <v>452.67</v>
      </c>
      <c r="R2556" t="n">
        <v>112.46</v>
      </c>
      <c r="S2556" t="n">
        <v>57.64</v>
      </c>
      <c r="T2556" t="n">
        <v>25097.58</v>
      </c>
      <c r="U2556" t="n">
        <v>0.51</v>
      </c>
      <c r="V2556" t="n">
        <v>0.84</v>
      </c>
      <c r="W2556" t="n">
        <v>6.89</v>
      </c>
      <c r="X2556" t="n">
        <v>1.54</v>
      </c>
      <c r="Y2556" t="n">
        <v>1</v>
      </c>
      <c r="Z2556" t="n">
        <v>10</v>
      </c>
    </row>
    <row r="2557">
      <c r="A2557" t="n">
        <v>20</v>
      </c>
      <c r="B2557" t="n">
        <v>130</v>
      </c>
      <c r="C2557" t="inlineStr">
        <is>
          <t xml:space="preserve">CONCLUIDO	</t>
        </is>
      </c>
      <c r="D2557" t="n">
        <v>3.2803</v>
      </c>
      <c r="E2557" t="n">
        <v>30.49</v>
      </c>
      <c r="F2557" t="n">
        <v>25.19</v>
      </c>
      <c r="G2557" t="n">
        <v>29.63</v>
      </c>
      <c r="H2557" t="n">
        <v>0.41</v>
      </c>
      <c r="I2557" t="n">
        <v>51</v>
      </c>
      <c r="J2557" t="n">
        <v>262.03</v>
      </c>
      <c r="K2557" t="n">
        <v>59.19</v>
      </c>
      <c r="L2557" t="n">
        <v>6</v>
      </c>
      <c r="M2557" t="n">
        <v>49</v>
      </c>
      <c r="N2557" t="n">
        <v>66.83</v>
      </c>
      <c r="O2557" t="n">
        <v>32550.72</v>
      </c>
      <c r="P2557" t="n">
        <v>417.02</v>
      </c>
      <c r="Q2557" t="n">
        <v>452.65</v>
      </c>
      <c r="R2557" t="n">
        <v>109.51</v>
      </c>
      <c r="S2557" t="n">
        <v>57.64</v>
      </c>
      <c r="T2557" t="n">
        <v>23636.7</v>
      </c>
      <c r="U2557" t="n">
        <v>0.53</v>
      </c>
      <c r="V2557" t="n">
        <v>0.84</v>
      </c>
      <c r="W2557" t="n">
        <v>6.89</v>
      </c>
      <c r="X2557" t="n">
        <v>1.46</v>
      </c>
      <c r="Y2557" t="n">
        <v>1</v>
      </c>
      <c r="Z2557" t="n">
        <v>10</v>
      </c>
    </row>
    <row r="2558">
      <c r="A2558" t="n">
        <v>21</v>
      </c>
      <c r="B2558" t="n">
        <v>130</v>
      </c>
      <c r="C2558" t="inlineStr">
        <is>
          <t xml:space="preserve">CONCLUIDO	</t>
        </is>
      </c>
      <c r="D2558" t="n">
        <v>3.2995</v>
      </c>
      <c r="E2558" t="n">
        <v>30.31</v>
      </c>
      <c r="F2558" t="n">
        <v>25.11</v>
      </c>
      <c r="G2558" t="n">
        <v>30.74</v>
      </c>
      <c r="H2558" t="n">
        <v>0.42</v>
      </c>
      <c r="I2558" t="n">
        <v>49</v>
      </c>
      <c r="J2558" t="n">
        <v>262.49</v>
      </c>
      <c r="K2558" t="n">
        <v>59.19</v>
      </c>
      <c r="L2558" t="n">
        <v>6.25</v>
      </c>
      <c r="M2558" t="n">
        <v>47</v>
      </c>
      <c r="N2558" t="n">
        <v>67.05</v>
      </c>
      <c r="O2558" t="n">
        <v>32608.15</v>
      </c>
      <c r="P2558" t="n">
        <v>415.62</v>
      </c>
      <c r="Q2558" t="n">
        <v>452.62</v>
      </c>
      <c r="R2558" t="n">
        <v>106.96</v>
      </c>
      <c r="S2558" t="n">
        <v>57.64</v>
      </c>
      <c r="T2558" t="n">
        <v>22374.55</v>
      </c>
      <c r="U2558" t="n">
        <v>0.54</v>
      </c>
      <c r="V2558" t="n">
        <v>0.84</v>
      </c>
      <c r="W2558" t="n">
        <v>6.88</v>
      </c>
      <c r="X2558" t="n">
        <v>1.38</v>
      </c>
      <c r="Y2558" t="n">
        <v>1</v>
      </c>
      <c r="Z2558" t="n">
        <v>10</v>
      </c>
    </row>
    <row r="2559">
      <c r="A2559" t="n">
        <v>22</v>
      </c>
      <c r="B2559" t="n">
        <v>130</v>
      </c>
      <c r="C2559" t="inlineStr">
        <is>
          <t xml:space="preserve">CONCLUIDO	</t>
        </is>
      </c>
      <c r="D2559" t="n">
        <v>3.3178</v>
      </c>
      <c r="E2559" t="n">
        <v>30.14</v>
      </c>
      <c r="F2559" t="n">
        <v>25.04</v>
      </c>
      <c r="G2559" t="n">
        <v>31.96</v>
      </c>
      <c r="H2559" t="n">
        <v>0.44</v>
      </c>
      <c r="I2559" t="n">
        <v>47</v>
      </c>
      <c r="J2559" t="n">
        <v>262.96</v>
      </c>
      <c r="K2559" t="n">
        <v>59.19</v>
      </c>
      <c r="L2559" t="n">
        <v>6.5</v>
      </c>
      <c r="M2559" t="n">
        <v>45</v>
      </c>
      <c r="N2559" t="n">
        <v>67.26000000000001</v>
      </c>
      <c r="O2559" t="n">
        <v>32665.66</v>
      </c>
      <c r="P2559" t="n">
        <v>414.43</v>
      </c>
      <c r="Q2559" t="n">
        <v>452.7</v>
      </c>
      <c r="R2559" t="n">
        <v>104.97</v>
      </c>
      <c r="S2559" t="n">
        <v>57.64</v>
      </c>
      <c r="T2559" t="n">
        <v>21386.42</v>
      </c>
      <c r="U2559" t="n">
        <v>0.55</v>
      </c>
      <c r="V2559" t="n">
        <v>0.85</v>
      </c>
      <c r="W2559" t="n">
        <v>6.87</v>
      </c>
      <c r="X2559" t="n">
        <v>1.31</v>
      </c>
      <c r="Y2559" t="n">
        <v>1</v>
      </c>
      <c r="Z2559" t="n">
        <v>10</v>
      </c>
    </row>
    <row r="2560">
      <c r="A2560" t="n">
        <v>23</v>
      </c>
      <c r="B2560" t="n">
        <v>130</v>
      </c>
      <c r="C2560" t="inlineStr">
        <is>
          <t xml:space="preserve">CONCLUIDO	</t>
        </is>
      </c>
      <c r="D2560" t="n">
        <v>3.3337</v>
      </c>
      <c r="E2560" t="n">
        <v>30</v>
      </c>
      <c r="F2560" t="n">
        <v>24.99</v>
      </c>
      <c r="G2560" t="n">
        <v>33.32</v>
      </c>
      <c r="H2560" t="n">
        <v>0.46</v>
      </c>
      <c r="I2560" t="n">
        <v>45</v>
      </c>
      <c r="J2560" t="n">
        <v>263.42</v>
      </c>
      <c r="K2560" t="n">
        <v>59.19</v>
      </c>
      <c r="L2560" t="n">
        <v>6.75</v>
      </c>
      <c r="M2560" t="n">
        <v>43</v>
      </c>
      <c r="N2560" t="n">
        <v>67.48</v>
      </c>
      <c r="O2560" t="n">
        <v>32723.25</v>
      </c>
      <c r="P2560" t="n">
        <v>413.54</v>
      </c>
      <c r="Q2560" t="n">
        <v>452.65</v>
      </c>
      <c r="R2560" t="n">
        <v>103.41</v>
      </c>
      <c r="S2560" t="n">
        <v>57.64</v>
      </c>
      <c r="T2560" t="n">
        <v>20615.78</v>
      </c>
      <c r="U2560" t="n">
        <v>0.5600000000000001</v>
      </c>
      <c r="V2560" t="n">
        <v>0.85</v>
      </c>
      <c r="W2560" t="n">
        <v>6.87</v>
      </c>
      <c r="X2560" t="n">
        <v>1.27</v>
      </c>
      <c r="Y2560" t="n">
        <v>1</v>
      </c>
      <c r="Z2560" t="n">
        <v>10</v>
      </c>
    </row>
    <row r="2561">
      <c r="A2561" t="n">
        <v>24</v>
      </c>
      <c r="B2561" t="n">
        <v>130</v>
      </c>
      <c r="C2561" t="inlineStr">
        <is>
          <t xml:space="preserve">CONCLUIDO	</t>
        </is>
      </c>
      <c r="D2561" t="n">
        <v>3.3389</v>
      </c>
      <c r="E2561" t="n">
        <v>29.95</v>
      </c>
      <c r="F2561" t="n">
        <v>24.99</v>
      </c>
      <c r="G2561" t="n">
        <v>34.08</v>
      </c>
      <c r="H2561" t="n">
        <v>0.47</v>
      </c>
      <c r="I2561" t="n">
        <v>44</v>
      </c>
      <c r="J2561" t="n">
        <v>263.89</v>
      </c>
      <c r="K2561" t="n">
        <v>59.19</v>
      </c>
      <c r="L2561" t="n">
        <v>7</v>
      </c>
      <c r="M2561" t="n">
        <v>42</v>
      </c>
      <c r="N2561" t="n">
        <v>67.7</v>
      </c>
      <c r="O2561" t="n">
        <v>32780.92</v>
      </c>
      <c r="P2561" t="n">
        <v>413.58</v>
      </c>
      <c r="Q2561" t="n">
        <v>452.77</v>
      </c>
      <c r="R2561" t="n">
        <v>103.19</v>
      </c>
      <c r="S2561" t="n">
        <v>57.64</v>
      </c>
      <c r="T2561" t="n">
        <v>20514.66</v>
      </c>
      <c r="U2561" t="n">
        <v>0.5600000000000001</v>
      </c>
      <c r="V2561" t="n">
        <v>0.85</v>
      </c>
      <c r="W2561" t="n">
        <v>6.88</v>
      </c>
      <c r="X2561" t="n">
        <v>1.27</v>
      </c>
      <c r="Y2561" t="n">
        <v>1</v>
      </c>
      <c r="Z2561" t="n">
        <v>10</v>
      </c>
    </row>
    <row r="2562">
      <c r="A2562" t="n">
        <v>25</v>
      </c>
      <c r="B2562" t="n">
        <v>130</v>
      </c>
      <c r="C2562" t="inlineStr">
        <is>
          <t xml:space="preserve">CONCLUIDO	</t>
        </is>
      </c>
      <c r="D2562" t="n">
        <v>3.3621</v>
      </c>
      <c r="E2562" t="n">
        <v>29.74</v>
      </c>
      <c r="F2562" t="n">
        <v>24.89</v>
      </c>
      <c r="G2562" t="n">
        <v>35.55</v>
      </c>
      <c r="H2562" t="n">
        <v>0.49</v>
      </c>
      <c r="I2562" t="n">
        <v>42</v>
      </c>
      <c r="J2562" t="n">
        <v>264.36</v>
      </c>
      <c r="K2562" t="n">
        <v>59.19</v>
      </c>
      <c r="L2562" t="n">
        <v>7.25</v>
      </c>
      <c r="M2562" t="n">
        <v>40</v>
      </c>
      <c r="N2562" t="n">
        <v>67.92</v>
      </c>
      <c r="O2562" t="n">
        <v>32838.68</v>
      </c>
      <c r="P2562" t="n">
        <v>411.79</v>
      </c>
      <c r="Q2562" t="n">
        <v>452.79</v>
      </c>
      <c r="R2562" t="n">
        <v>99.95</v>
      </c>
      <c r="S2562" t="n">
        <v>57.64</v>
      </c>
      <c r="T2562" t="n">
        <v>18901.1</v>
      </c>
      <c r="U2562" t="n">
        <v>0.58</v>
      </c>
      <c r="V2562" t="n">
        <v>0.85</v>
      </c>
      <c r="W2562" t="n">
        <v>6.86</v>
      </c>
      <c r="X2562" t="n">
        <v>1.16</v>
      </c>
      <c r="Y2562" t="n">
        <v>1</v>
      </c>
      <c r="Z2562" t="n">
        <v>10</v>
      </c>
    </row>
    <row r="2563">
      <c r="A2563" t="n">
        <v>26</v>
      </c>
      <c r="B2563" t="n">
        <v>130</v>
      </c>
      <c r="C2563" t="inlineStr">
        <is>
          <t xml:space="preserve">CONCLUIDO	</t>
        </is>
      </c>
      <c r="D2563" t="n">
        <v>3.3677</v>
      </c>
      <c r="E2563" t="n">
        <v>29.69</v>
      </c>
      <c r="F2563" t="n">
        <v>24.88</v>
      </c>
      <c r="G2563" t="n">
        <v>36.42</v>
      </c>
      <c r="H2563" t="n">
        <v>0.5</v>
      </c>
      <c r="I2563" t="n">
        <v>41</v>
      </c>
      <c r="J2563" t="n">
        <v>264.83</v>
      </c>
      <c r="K2563" t="n">
        <v>59.19</v>
      </c>
      <c r="L2563" t="n">
        <v>7.5</v>
      </c>
      <c r="M2563" t="n">
        <v>39</v>
      </c>
      <c r="N2563" t="n">
        <v>68.14</v>
      </c>
      <c r="O2563" t="n">
        <v>32896.51</v>
      </c>
      <c r="P2563" t="n">
        <v>411.54</v>
      </c>
      <c r="Q2563" t="n">
        <v>452.66</v>
      </c>
      <c r="R2563" t="n">
        <v>99.78</v>
      </c>
      <c r="S2563" t="n">
        <v>57.64</v>
      </c>
      <c r="T2563" t="n">
        <v>18823.85</v>
      </c>
      <c r="U2563" t="n">
        <v>0.58</v>
      </c>
      <c r="V2563" t="n">
        <v>0.85</v>
      </c>
      <c r="W2563" t="n">
        <v>6.87</v>
      </c>
      <c r="X2563" t="n">
        <v>1.16</v>
      </c>
      <c r="Y2563" t="n">
        <v>1</v>
      </c>
      <c r="Z2563" t="n">
        <v>10</v>
      </c>
    </row>
    <row r="2564">
      <c r="A2564" t="n">
        <v>27</v>
      </c>
      <c r="B2564" t="n">
        <v>130</v>
      </c>
      <c r="C2564" t="inlineStr">
        <is>
          <t xml:space="preserve">CONCLUIDO	</t>
        </is>
      </c>
      <c r="D2564" t="n">
        <v>3.3884</v>
      </c>
      <c r="E2564" t="n">
        <v>29.51</v>
      </c>
      <c r="F2564" t="n">
        <v>24.8</v>
      </c>
      <c r="G2564" t="n">
        <v>38.15</v>
      </c>
      <c r="H2564" t="n">
        <v>0.52</v>
      </c>
      <c r="I2564" t="n">
        <v>39</v>
      </c>
      <c r="J2564" t="n">
        <v>265.3</v>
      </c>
      <c r="K2564" t="n">
        <v>59.19</v>
      </c>
      <c r="L2564" t="n">
        <v>7.75</v>
      </c>
      <c r="M2564" t="n">
        <v>37</v>
      </c>
      <c r="N2564" t="n">
        <v>68.36</v>
      </c>
      <c r="O2564" t="n">
        <v>32954.43</v>
      </c>
      <c r="P2564" t="n">
        <v>409.97</v>
      </c>
      <c r="Q2564" t="n">
        <v>452.72</v>
      </c>
      <c r="R2564" t="n">
        <v>97.63</v>
      </c>
      <c r="S2564" t="n">
        <v>57.64</v>
      </c>
      <c r="T2564" t="n">
        <v>17757.22</v>
      </c>
      <c r="U2564" t="n">
        <v>0.59</v>
      </c>
      <c r="V2564" t="n">
        <v>0.86</v>
      </c>
      <c r="W2564" t="n">
        <v>6.85</v>
      </c>
      <c r="X2564" t="n">
        <v>1.07</v>
      </c>
      <c r="Y2564" t="n">
        <v>1</v>
      </c>
      <c r="Z2564" t="n">
        <v>10</v>
      </c>
    </row>
    <row r="2565">
      <c r="A2565" t="n">
        <v>28</v>
      </c>
      <c r="B2565" t="n">
        <v>130</v>
      </c>
      <c r="C2565" t="inlineStr">
        <is>
          <t xml:space="preserve">CONCLUIDO	</t>
        </is>
      </c>
      <c r="D2565" t="n">
        <v>3.3959</v>
      </c>
      <c r="E2565" t="n">
        <v>29.45</v>
      </c>
      <c r="F2565" t="n">
        <v>24.78</v>
      </c>
      <c r="G2565" t="n">
        <v>39.13</v>
      </c>
      <c r="H2565" t="n">
        <v>0.54</v>
      </c>
      <c r="I2565" t="n">
        <v>38</v>
      </c>
      <c r="J2565" t="n">
        <v>265.77</v>
      </c>
      <c r="K2565" t="n">
        <v>59.19</v>
      </c>
      <c r="L2565" t="n">
        <v>8</v>
      </c>
      <c r="M2565" t="n">
        <v>36</v>
      </c>
      <c r="N2565" t="n">
        <v>68.58</v>
      </c>
      <c r="O2565" t="n">
        <v>33012.44</v>
      </c>
      <c r="P2565" t="n">
        <v>409.78</v>
      </c>
      <c r="Q2565" t="n">
        <v>452.63</v>
      </c>
      <c r="R2565" t="n">
        <v>96.68000000000001</v>
      </c>
      <c r="S2565" t="n">
        <v>57.64</v>
      </c>
      <c r="T2565" t="n">
        <v>17289.03</v>
      </c>
      <c r="U2565" t="n">
        <v>0.6</v>
      </c>
      <c r="V2565" t="n">
        <v>0.86</v>
      </c>
      <c r="W2565" t="n">
        <v>6.86</v>
      </c>
      <c r="X2565" t="n">
        <v>1.06</v>
      </c>
      <c r="Y2565" t="n">
        <v>1</v>
      </c>
      <c r="Z2565" t="n">
        <v>10</v>
      </c>
    </row>
    <row r="2566">
      <c r="A2566" t="n">
        <v>29</v>
      </c>
      <c r="B2566" t="n">
        <v>130</v>
      </c>
      <c r="C2566" t="inlineStr">
        <is>
          <t xml:space="preserve">CONCLUIDO	</t>
        </is>
      </c>
      <c r="D2566" t="n">
        <v>3.4019</v>
      </c>
      <c r="E2566" t="n">
        <v>29.4</v>
      </c>
      <c r="F2566" t="n">
        <v>24.78</v>
      </c>
      <c r="G2566" t="n">
        <v>40.19</v>
      </c>
      <c r="H2566" t="n">
        <v>0.55</v>
      </c>
      <c r="I2566" t="n">
        <v>37</v>
      </c>
      <c r="J2566" t="n">
        <v>266.24</v>
      </c>
      <c r="K2566" t="n">
        <v>59.19</v>
      </c>
      <c r="L2566" t="n">
        <v>8.25</v>
      </c>
      <c r="M2566" t="n">
        <v>35</v>
      </c>
      <c r="N2566" t="n">
        <v>68.8</v>
      </c>
      <c r="O2566" t="n">
        <v>33070.52</v>
      </c>
      <c r="P2566" t="n">
        <v>409.64</v>
      </c>
      <c r="Q2566" t="n">
        <v>452.62</v>
      </c>
      <c r="R2566" t="n">
        <v>96.8</v>
      </c>
      <c r="S2566" t="n">
        <v>57.64</v>
      </c>
      <c r="T2566" t="n">
        <v>17354.01</v>
      </c>
      <c r="U2566" t="n">
        <v>0.6</v>
      </c>
      <c r="V2566" t="n">
        <v>0.86</v>
      </c>
      <c r="W2566" t="n">
        <v>6.85</v>
      </c>
      <c r="X2566" t="n">
        <v>1.06</v>
      </c>
      <c r="Y2566" t="n">
        <v>1</v>
      </c>
      <c r="Z2566" t="n">
        <v>10</v>
      </c>
    </row>
    <row r="2567">
      <c r="A2567" t="n">
        <v>30</v>
      </c>
      <c r="B2567" t="n">
        <v>130</v>
      </c>
      <c r="C2567" t="inlineStr">
        <is>
          <t xml:space="preserve">CONCLUIDO	</t>
        </is>
      </c>
      <c r="D2567" t="n">
        <v>3.411</v>
      </c>
      <c r="E2567" t="n">
        <v>29.32</v>
      </c>
      <c r="F2567" t="n">
        <v>24.75</v>
      </c>
      <c r="G2567" t="n">
        <v>41.25</v>
      </c>
      <c r="H2567" t="n">
        <v>0.57</v>
      </c>
      <c r="I2567" t="n">
        <v>36</v>
      </c>
      <c r="J2567" t="n">
        <v>266.71</v>
      </c>
      <c r="K2567" t="n">
        <v>59.19</v>
      </c>
      <c r="L2567" t="n">
        <v>8.5</v>
      </c>
      <c r="M2567" t="n">
        <v>34</v>
      </c>
      <c r="N2567" t="n">
        <v>69.02</v>
      </c>
      <c r="O2567" t="n">
        <v>33128.7</v>
      </c>
      <c r="P2567" t="n">
        <v>409.18</v>
      </c>
      <c r="Q2567" t="n">
        <v>452.7</v>
      </c>
      <c r="R2567" t="n">
        <v>95.72</v>
      </c>
      <c r="S2567" t="n">
        <v>57.64</v>
      </c>
      <c r="T2567" t="n">
        <v>16816.63</v>
      </c>
      <c r="U2567" t="n">
        <v>0.6</v>
      </c>
      <c r="V2567" t="n">
        <v>0.86</v>
      </c>
      <c r="W2567" t="n">
        <v>6.86</v>
      </c>
      <c r="X2567" t="n">
        <v>1.02</v>
      </c>
      <c r="Y2567" t="n">
        <v>1</v>
      </c>
      <c r="Z2567" t="n">
        <v>10</v>
      </c>
    </row>
    <row r="2568">
      <c r="A2568" t="n">
        <v>31</v>
      </c>
      <c r="B2568" t="n">
        <v>130</v>
      </c>
      <c r="C2568" t="inlineStr">
        <is>
          <t xml:space="preserve">CONCLUIDO	</t>
        </is>
      </c>
      <c r="D2568" t="n">
        <v>3.4201</v>
      </c>
      <c r="E2568" t="n">
        <v>29.24</v>
      </c>
      <c r="F2568" t="n">
        <v>24.72</v>
      </c>
      <c r="G2568" t="n">
        <v>42.38</v>
      </c>
      <c r="H2568" t="n">
        <v>0.58</v>
      </c>
      <c r="I2568" t="n">
        <v>35</v>
      </c>
      <c r="J2568" t="n">
        <v>267.18</v>
      </c>
      <c r="K2568" t="n">
        <v>59.19</v>
      </c>
      <c r="L2568" t="n">
        <v>8.75</v>
      </c>
      <c r="M2568" t="n">
        <v>33</v>
      </c>
      <c r="N2568" t="n">
        <v>69.23999999999999</v>
      </c>
      <c r="O2568" t="n">
        <v>33186.95</v>
      </c>
      <c r="P2568" t="n">
        <v>408.72</v>
      </c>
      <c r="Q2568" t="n">
        <v>452.61</v>
      </c>
      <c r="R2568" t="n">
        <v>95</v>
      </c>
      <c r="S2568" t="n">
        <v>57.64</v>
      </c>
      <c r="T2568" t="n">
        <v>16464.68</v>
      </c>
      <c r="U2568" t="n">
        <v>0.61</v>
      </c>
      <c r="V2568" t="n">
        <v>0.86</v>
      </c>
      <c r="W2568" t="n">
        <v>6.85</v>
      </c>
      <c r="X2568" t="n">
        <v>1</v>
      </c>
      <c r="Y2568" t="n">
        <v>1</v>
      </c>
      <c r="Z2568" t="n">
        <v>10</v>
      </c>
    </row>
    <row r="2569">
      <c r="A2569" t="n">
        <v>32</v>
      </c>
      <c r="B2569" t="n">
        <v>130</v>
      </c>
      <c r="C2569" t="inlineStr">
        <is>
          <t xml:space="preserve">CONCLUIDO	</t>
        </is>
      </c>
      <c r="D2569" t="n">
        <v>3.4343</v>
      </c>
      <c r="E2569" t="n">
        <v>29.12</v>
      </c>
      <c r="F2569" t="n">
        <v>24.65</v>
      </c>
      <c r="G2569" t="n">
        <v>43.5</v>
      </c>
      <c r="H2569" t="n">
        <v>0.6</v>
      </c>
      <c r="I2569" t="n">
        <v>34</v>
      </c>
      <c r="J2569" t="n">
        <v>267.66</v>
      </c>
      <c r="K2569" t="n">
        <v>59.19</v>
      </c>
      <c r="L2569" t="n">
        <v>9</v>
      </c>
      <c r="M2569" t="n">
        <v>32</v>
      </c>
      <c r="N2569" t="n">
        <v>69.45999999999999</v>
      </c>
      <c r="O2569" t="n">
        <v>33245.29</v>
      </c>
      <c r="P2569" t="n">
        <v>407.06</v>
      </c>
      <c r="Q2569" t="n">
        <v>452.64</v>
      </c>
      <c r="R2569" t="n">
        <v>92.48999999999999</v>
      </c>
      <c r="S2569" t="n">
        <v>57.64</v>
      </c>
      <c r="T2569" t="n">
        <v>15214.82</v>
      </c>
      <c r="U2569" t="n">
        <v>0.62</v>
      </c>
      <c r="V2569" t="n">
        <v>0.86</v>
      </c>
      <c r="W2569" t="n">
        <v>6.85</v>
      </c>
      <c r="X2569" t="n">
        <v>0.93</v>
      </c>
      <c r="Y2569" t="n">
        <v>1</v>
      </c>
      <c r="Z2569" t="n">
        <v>10</v>
      </c>
    </row>
    <row r="2570">
      <c r="A2570" t="n">
        <v>33</v>
      </c>
      <c r="B2570" t="n">
        <v>130</v>
      </c>
      <c r="C2570" t="inlineStr">
        <is>
          <t xml:space="preserve">CONCLUIDO	</t>
        </is>
      </c>
      <c r="D2570" t="n">
        <v>3.441</v>
      </c>
      <c r="E2570" t="n">
        <v>29.06</v>
      </c>
      <c r="F2570" t="n">
        <v>24.64</v>
      </c>
      <c r="G2570" t="n">
        <v>44.81</v>
      </c>
      <c r="H2570" t="n">
        <v>0.61</v>
      </c>
      <c r="I2570" t="n">
        <v>33</v>
      </c>
      <c r="J2570" t="n">
        <v>268.13</v>
      </c>
      <c r="K2570" t="n">
        <v>59.19</v>
      </c>
      <c r="L2570" t="n">
        <v>9.25</v>
      </c>
      <c r="M2570" t="n">
        <v>31</v>
      </c>
      <c r="N2570" t="n">
        <v>69.69</v>
      </c>
      <c r="O2570" t="n">
        <v>33303.72</v>
      </c>
      <c r="P2570" t="n">
        <v>407.23</v>
      </c>
      <c r="Q2570" t="n">
        <v>452.62</v>
      </c>
      <c r="R2570" t="n">
        <v>92.23999999999999</v>
      </c>
      <c r="S2570" t="n">
        <v>57.64</v>
      </c>
      <c r="T2570" t="n">
        <v>15094.91</v>
      </c>
      <c r="U2570" t="n">
        <v>0.62</v>
      </c>
      <c r="V2570" t="n">
        <v>0.86</v>
      </c>
      <c r="W2570" t="n">
        <v>6.85</v>
      </c>
      <c r="X2570" t="n">
        <v>0.92</v>
      </c>
      <c r="Y2570" t="n">
        <v>1</v>
      </c>
      <c r="Z2570" t="n">
        <v>10</v>
      </c>
    </row>
    <row r="2571">
      <c r="A2571" t="n">
        <v>34</v>
      </c>
      <c r="B2571" t="n">
        <v>130</v>
      </c>
      <c r="C2571" t="inlineStr">
        <is>
          <t xml:space="preserve">CONCLUIDO	</t>
        </is>
      </c>
      <c r="D2571" t="n">
        <v>3.448</v>
      </c>
      <c r="E2571" t="n">
        <v>29</v>
      </c>
      <c r="F2571" t="n">
        <v>24.63</v>
      </c>
      <c r="G2571" t="n">
        <v>46.19</v>
      </c>
      <c r="H2571" t="n">
        <v>0.63</v>
      </c>
      <c r="I2571" t="n">
        <v>32</v>
      </c>
      <c r="J2571" t="n">
        <v>268.61</v>
      </c>
      <c r="K2571" t="n">
        <v>59.19</v>
      </c>
      <c r="L2571" t="n">
        <v>9.5</v>
      </c>
      <c r="M2571" t="n">
        <v>30</v>
      </c>
      <c r="N2571" t="n">
        <v>69.91</v>
      </c>
      <c r="O2571" t="n">
        <v>33362.23</v>
      </c>
      <c r="P2571" t="n">
        <v>406.92</v>
      </c>
      <c r="Q2571" t="n">
        <v>452.6</v>
      </c>
      <c r="R2571" t="n">
        <v>91.86</v>
      </c>
      <c r="S2571" t="n">
        <v>57.64</v>
      </c>
      <c r="T2571" t="n">
        <v>14910.09</v>
      </c>
      <c r="U2571" t="n">
        <v>0.63</v>
      </c>
      <c r="V2571" t="n">
        <v>0.86</v>
      </c>
      <c r="W2571" t="n">
        <v>6.85</v>
      </c>
      <c r="X2571" t="n">
        <v>0.91</v>
      </c>
      <c r="Y2571" t="n">
        <v>1</v>
      </c>
      <c r="Z2571" t="n">
        <v>10</v>
      </c>
    </row>
    <row r="2572">
      <c r="A2572" t="n">
        <v>35</v>
      </c>
      <c r="B2572" t="n">
        <v>130</v>
      </c>
      <c r="C2572" t="inlineStr">
        <is>
          <t xml:space="preserve">CONCLUIDO	</t>
        </is>
      </c>
      <c r="D2572" t="n">
        <v>3.4597</v>
      </c>
      <c r="E2572" t="n">
        <v>28.9</v>
      </c>
      <c r="F2572" t="n">
        <v>24.58</v>
      </c>
      <c r="G2572" t="n">
        <v>47.58</v>
      </c>
      <c r="H2572" t="n">
        <v>0.64</v>
      </c>
      <c r="I2572" t="n">
        <v>31</v>
      </c>
      <c r="J2572" t="n">
        <v>269.08</v>
      </c>
      <c r="K2572" t="n">
        <v>59.19</v>
      </c>
      <c r="L2572" t="n">
        <v>9.75</v>
      </c>
      <c r="M2572" t="n">
        <v>29</v>
      </c>
      <c r="N2572" t="n">
        <v>70.14</v>
      </c>
      <c r="O2572" t="n">
        <v>33420.83</v>
      </c>
      <c r="P2572" t="n">
        <v>406</v>
      </c>
      <c r="Q2572" t="n">
        <v>452.71</v>
      </c>
      <c r="R2572" t="n">
        <v>90.27</v>
      </c>
      <c r="S2572" t="n">
        <v>57.64</v>
      </c>
      <c r="T2572" t="n">
        <v>14118.33</v>
      </c>
      <c r="U2572" t="n">
        <v>0.64</v>
      </c>
      <c r="V2572" t="n">
        <v>0.86</v>
      </c>
      <c r="W2572" t="n">
        <v>6.84</v>
      </c>
      <c r="X2572" t="n">
        <v>0.86</v>
      </c>
      <c r="Y2572" t="n">
        <v>1</v>
      </c>
      <c r="Z2572" t="n">
        <v>10</v>
      </c>
    </row>
    <row r="2573">
      <c r="A2573" t="n">
        <v>36</v>
      </c>
      <c r="B2573" t="n">
        <v>130</v>
      </c>
      <c r="C2573" t="inlineStr">
        <is>
          <t xml:space="preserve">CONCLUIDO	</t>
        </is>
      </c>
      <c r="D2573" t="n">
        <v>3.4712</v>
      </c>
      <c r="E2573" t="n">
        <v>28.81</v>
      </c>
      <c r="F2573" t="n">
        <v>24.54</v>
      </c>
      <c r="G2573" t="n">
        <v>49.07</v>
      </c>
      <c r="H2573" t="n">
        <v>0.66</v>
      </c>
      <c r="I2573" t="n">
        <v>30</v>
      </c>
      <c r="J2573" t="n">
        <v>269.56</v>
      </c>
      <c r="K2573" t="n">
        <v>59.19</v>
      </c>
      <c r="L2573" t="n">
        <v>10</v>
      </c>
      <c r="M2573" t="n">
        <v>28</v>
      </c>
      <c r="N2573" t="n">
        <v>70.36</v>
      </c>
      <c r="O2573" t="n">
        <v>33479.51</v>
      </c>
      <c r="P2573" t="n">
        <v>405.06</v>
      </c>
      <c r="Q2573" t="n">
        <v>452.64</v>
      </c>
      <c r="R2573" t="n">
        <v>88.81999999999999</v>
      </c>
      <c r="S2573" t="n">
        <v>57.64</v>
      </c>
      <c r="T2573" t="n">
        <v>13398.01</v>
      </c>
      <c r="U2573" t="n">
        <v>0.65</v>
      </c>
      <c r="V2573" t="n">
        <v>0.86</v>
      </c>
      <c r="W2573" t="n">
        <v>6.84</v>
      </c>
      <c r="X2573" t="n">
        <v>0.8100000000000001</v>
      </c>
      <c r="Y2573" t="n">
        <v>1</v>
      </c>
      <c r="Z2573" t="n">
        <v>10</v>
      </c>
    </row>
    <row r="2574">
      <c r="A2574" t="n">
        <v>37</v>
      </c>
      <c r="B2574" t="n">
        <v>130</v>
      </c>
      <c r="C2574" t="inlineStr">
        <is>
          <t xml:space="preserve">CONCLUIDO	</t>
        </is>
      </c>
      <c r="D2574" t="n">
        <v>3.4672</v>
      </c>
      <c r="E2574" t="n">
        <v>28.84</v>
      </c>
      <c r="F2574" t="n">
        <v>24.57</v>
      </c>
      <c r="G2574" t="n">
        <v>49.14</v>
      </c>
      <c r="H2574" t="n">
        <v>0.68</v>
      </c>
      <c r="I2574" t="n">
        <v>30</v>
      </c>
      <c r="J2574" t="n">
        <v>270.03</v>
      </c>
      <c r="K2574" t="n">
        <v>59.19</v>
      </c>
      <c r="L2574" t="n">
        <v>10.25</v>
      </c>
      <c r="M2574" t="n">
        <v>28</v>
      </c>
      <c r="N2574" t="n">
        <v>70.59</v>
      </c>
      <c r="O2574" t="n">
        <v>33538.28</v>
      </c>
      <c r="P2574" t="n">
        <v>405.69</v>
      </c>
      <c r="Q2574" t="n">
        <v>452.62</v>
      </c>
      <c r="R2574" t="n">
        <v>90.09999999999999</v>
      </c>
      <c r="S2574" t="n">
        <v>57.64</v>
      </c>
      <c r="T2574" t="n">
        <v>14035.78</v>
      </c>
      <c r="U2574" t="n">
        <v>0.64</v>
      </c>
      <c r="V2574" t="n">
        <v>0.86</v>
      </c>
      <c r="W2574" t="n">
        <v>6.84</v>
      </c>
      <c r="X2574" t="n">
        <v>0.84</v>
      </c>
      <c r="Y2574" t="n">
        <v>1</v>
      </c>
      <c r="Z2574" t="n">
        <v>10</v>
      </c>
    </row>
    <row r="2575">
      <c r="A2575" t="n">
        <v>38</v>
      </c>
      <c r="B2575" t="n">
        <v>130</v>
      </c>
      <c r="C2575" t="inlineStr">
        <is>
          <t xml:space="preserve">CONCLUIDO	</t>
        </is>
      </c>
      <c r="D2575" t="n">
        <v>3.4758</v>
      </c>
      <c r="E2575" t="n">
        <v>28.77</v>
      </c>
      <c r="F2575" t="n">
        <v>24.55</v>
      </c>
      <c r="G2575" t="n">
        <v>50.79</v>
      </c>
      <c r="H2575" t="n">
        <v>0.6899999999999999</v>
      </c>
      <c r="I2575" t="n">
        <v>29</v>
      </c>
      <c r="J2575" t="n">
        <v>270.51</v>
      </c>
      <c r="K2575" t="n">
        <v>59.19</v>
      </c>
      <c r="L2575" t="n">
        <v>10.5</v>
      </c>
      <c r="M2575" t="n">
        <v>27</v>
      </c>
      <c r="N2575" t="n">
        <v>70.81999999999999</v>
      </c>
      <c r="O2575" t="n">
        <v>33597.14</v>
      </c>
      <c r="P2575" t="n">
        <v>405.13</v>
      </c>
      <c r="Q2575" t="n">
        <v>452.61</v>
      </c>
      <c r="R2575" t="n">
        <v>88.88</v>
      </c>
      <c r="S2575" t="n">
        <v>57.64</v>
      </c>
      <c r="T2575" t="n">
        <v>13431.07</v>
      </c>
      <c r="U2575" t="n">
        <v>0.65</v>
      </c>
      <c r="V2575" t="n">
        <v>0.86</v>
      </c>
      <c r="W2575" t="n">
        <v>6.85</v>
      </c>
      <c r="X2575" t="n">
        <v>0.82</v>
      </c>
      <c r="Y2575" t="n">
        <v>1</v>
      </c>
      <c r="Z2575" t="n">
        <v>10</v>
      </c>
    </row>
    <row r="2576">
      <c r="A2576" t="n">
        <v>39</v>
      </c>
      <c r="B2576" t="n">
        <v>130</v>
      </c>
      <c r="C2576" t="inlineStr">
        <is>
          <t xml:space="preserve">CONCLUIDO	</t>
        </is>
      </c>
      <c r="D2576" t="n">
        <v>3.4879</v>
      </c>
      <c r="E2576" t="n">
        <v>28.67</v>
      </c>
      <c r="F2576" t="n">
        <v>24.5</v>
      </c>
      <c r="G2576" t="n">
        <v>52.49</v>
      </c>
      <c r="H2576" t="n">
        <v>0.71</v>
      </c>
      <c r="I2576" t="n">
        <v>28</v>
      </c>
      <c r="J2576" t="n">
        <v>270.99</v>
      </c>
      <c r="K2576" t="n">
        <v>59.19</v>
      </c>
      <c r="L2576" t="n">
        <v>10.75</v>
      </c>
      <c r="M2576" t="n">
        <v>26</v>
      </c>
      <c r="N2576" t="n">
        <v>71.04000000000001</v>
      </c>
      <c r="O2576" t="n">
        <v>33656.08</v>
      </c>
      <c r="P2576" t="n">
        <v>404.33</v>
      </c>
      <c r="Q2576" t="n">
        <v>452.62</v>
      </c>
      <c r="R2576" t="n">
        <v>87.54000000000001</v>
      </c>
      <c r="S2576" t="n">
        <v>57.64</v>
      </c>
      <c r="T2576" t="n">
        <v>12766.08</v>
      </c>
      <c r="U2576" t="n">
        <v>0.66</v>
      </c>
      <c r="V2576" t="n">
        <v>0.87</v>
      </c>
      <c r="W2576" t="n">
        <v>6.84</v>
      </c>
      <c r="X2576" t="n">
        <v>0.77</v>
      </c>
      <c r="Y2576" t="n">
        <v>1</v>
      </c>
      <c r="Z2576" t="n">
        <v>10</v>
      </c>
    </row>
    <row r="2577">
      <c r="A2577" t="n">
        <v>40</v>
      </c>
      <c r="B2577" t="n">
        <v>130</v>
      </c>
      <c r="C2577" t="inlineStr">
        <is>
          <t xml:space="preserve">CONCLUIDO	</t>
        </is>
      </c>
      <c r="D2577" t="n">
        <v>3.4894</v>
      </c>
      <c r="E2577" t="n">
        <v>28.66</v>
      </c>
      <c r="F2577" t="n">
        <v>24.48</v>
      </c>
      <c r="G2577" t="n">
        <v>52.47</v>
      </c>
      <c r="H2577" t="n">
        <v>0.72</v>
      </c>
      <c r="I2577" t="n">
        <v>28</v>
      </c>
      <c r="J2577" t="n">
        <v>271.47</v>
      </c>
      <c r="K2577" t="n">
        <v>59.19</v>
      </c>
      <c r="L2577" t="n">
        <v>11</v>
      </c>
      <c r="M2577" t="n">
        <v>26</v>
      </c>
      <c r="N2577" t="n">
        <v>71.27</v>
      </c>
      <c r="O2577" t="n">
        <v>33715.11</v>
      </c>
      <c r="P2577" t="n">
        <v>403.99</v>
      </c>
      <c r="Q2577" t="n">
        <v>452.61</v>
      </c>
      <c r="R2577" t="n">
        <v>87.11</v>
      </c>
      <c r="S2577" t="n">
        <v>57.64</v>
      </c>
      <c r="T2577" t="n">
        <v>12551.15</v>
      </c>
      <c r="U2577" t="n">
        <v>0.66</v>
      </c>
      <c r="V2577" t="n">
        <v>0.87</v>
      </c>
      <c r="W2577" t="n">
        <v>6.84</v>
      </c>
      <c r="X2577" t="n">
        <v>0.76</v>
      </c>
      <c r="Y2577" t="n">
        <v>1</v>
      </c>
      <c r="Z2577" t="n">
        <v>10</v>
      </c>
    </row>
    <row r="2578">
      <c r="A2578" t="n">
        <v>41</v>
      </c>
      <c r="B2578" t="n">
        <v>130</v>
      </c>
      <c r="C2578" t="inlineStr">
        <is>
          <t xml:space="preserve">CONCLUIDO	</t>
        </is>
      </c>
      <c r="D2578" t="n">
        <v>3.496</v>
      </c>
      <c r="E2578" t="n">
        <v>28.6</v>
      </c>
      <c r="F2578" t="n">
        <v>24.48</v>
      </c>
      <c r="G2578" t="n">
        <v>54.4</v>
      </c>
      <c r="H2578" t="n">
        <v>0.74</v>
      </c>
      <c r="I2578" t="n">
        <v>27</v>
      </c>
      <c r="J2578" t="n">
        <v>271.95</v>
      </c>
      <c r="K2578" t="n">
        <v>59.19</v>
      </c>
      <c r="L2578" t="n">
        <v>11.25</v>
      </c>
      <c r="M2578" t="n">
        <v>25</v>
      </c>
      <c r="N2578" t="n">
        <v>71.5</v>
      </c>
      <c r="O2578" t="n">
        <v>33774.23</v>
      </c>
      <c r="P2578" t="n">
        <v>403.91</v>
      </c>
      <c r="Q2578" t="n">
        <v>452.63</v>
      </c>
      <c r="R2578" t="n">
        <v>87.01000000000001</v>
      </c>
      <c r="S2578" t="n">
        <v>57.64</v>
      </c>
      <c r="T2578" t="n">
        <v>12506.23</v>
      </c>
      <c r="U2578" t="n">
        <v>0.66</v>
      </c>
      <c r="V2578" t="n">
        <v>0.87</v>
      </c>
      <c r="W2578" t="n">
        <v>6.84</v>
      </c>
      <c r="X2578" t="n">
        <v>0.75</v>
      </c>
      <c r="Y2578" t="n">
        <v>1</v>
      </c>
      <c r="Z2578" t="n">
        <v>10</v>
      </c>
    </row>
    <row r="2579">
      <c r="A2579" t="n">
        <v>42</v>
      </c>
      <c r="B2579" t="n">
        <v>130</v>
      </c>
      <c r="C2579" t="inlineStr">
        <is>
          <t xml:space="preserve">CONCLUIDO	</t>
        </is>
      </c>
      <c r="D2579" t="n">
        <v>3.4975</v>
      </c>
      <c r="E2579" t="n">
        <v>28.59</v>
      </c>
      <c r="F2579" t="n">
        <v>24.47</v>
      </c>
      <c r="G2579" t="n">
        <v>54.37</v>
      </c>
      <c r="H2579" t="n">
        <v>0.75</v>
      </c>
      <c r="I2579" t="n">
        <v>27</v>
      </c>
      <c r="J2579" t="n">
        <v>272.43</v>
      </c>
      <c r="K2579" t="n">
        <v>59.19</v>
      </c>
      <c r="L2579" t="n">
        <v>11.5</v>
      </c>
      <c r="M2579" t="n">
        <v>25</v>
      </c>
      <c r="N2579" t="n">
        <v>71.73</v>
      </c>
      <c r="O2579" t="n">
        <v>33833.57</v>
      </c>
      <c r="P2579" t="n">
        <v>403.45</v>
      </c>
      <c r="Q2579" t="n">
        <v>452.59</v>
      </c>
      <c r="R2579" t="n">
        <v>86.58</v>
      </c>
      <c r="S2579" t="n">
        <v>57.64</v>
      </c>
      <c r="T2579" t="n">
        <v>12290.72</v>
      </c>
      <c r="U2579" t="n">
        <v>0.67</v>
      </c>
      <c r="V2579" t="n">
        <v>0.87</v>
      </c>
      <c r="W2579" t="n">
        <v>6.84</v>
      </c>
      <c r="X2579" t="n">
        <v>0.74</v>
      </c>
      <c r="Y2579" t="n">
        <v>1</v>
      </c>
      <c r="Z2579" t="n">
        <v>10</v>
      </c>
    </row>
    <row r="2580">
      <c r="A2580" t="n">
        <v>43</v>
      </c>
      <c r="B2580" t="n">
        <v>130</v>
      </c>
      <c r="C2580" t="inlineStr">
        <is>
          <t xml:space="preserve">CONCLUIDO	</t>
        </is>
      </c>
      <c r="D2580" t="n">
        <v>3.5057</v>
      </c>
      <c r="E2580" t="n">
        <v>28.53</v>
      </c>
      <c r="F2580" t="n">
        <v>24.45</v>
      </c>
      <c r="G2580" t="n">
        <v>56.42</v>
      </c>
      <c r="H2580" t="n">
        <v>0.77</v>
      </c>
      <c r="I2580" t="n">
        <v>26</v>
      </c>
      <c r="J2580" t="n">
        <v>272.91</v>
      </c>
      <c r="K2580" t="n">
        <v>59.19</v>
      </c>
      <c r="L2580" t="n">
        <v>11.75</v>
      </c>
      <c r="M2580" t="n">
        <v>24</v>
      </c>
      <c r="N2580" t="n">
        <v>71.95999999999999</v>
      </c>
      <c r="O2580" t="n">
        <v>33892.87</v>
      </c>
      <c r="P2580" t="n">
        <v>403.16</v>
      </c>
      <c r="Q2580" t="n">
        <v>452.57</v>
      </c>
      <c r="R2580" t="n">
        <v>86.08</v>
      </c>
      <c r="S2580" t="n">
        <v>57.64</v>
      </c>
      <c r="T2580" t="n">
        <v>12049.45</v>
      </c>
      <c r="U2580" t="n">
        <v>0.67</v>
      </c>
      <c r="V2580" t="n">
        <v>0.87</v>
      </c>
      <c r="W2580" t="n">
        <v>6.83</v>
      </c>
      <c r="X2580" t="n">
        <v>0.72</v>
      </c>
      <c r="Y2580" t="n">
        <v>1</v>
      </c>
      <c r="Z2580" t="n">
        <v>10</v>
      </c>
    </row>
    <row r="2581">
      <c r="A2581" t="n">
        <v>44</v>
      </c>
      <c r="B2581" t="n">
        <v>130</v>
      </c>
      <c r="C2581" t="inlineStr">
        <is>
          <t xml:space="preserve">CONCLUIDO	</t>
        </is>
      </c>
      <c r="D2581" t="n">
        <v>3.5046</v>
      </c>
      <c r="E2581" t="n">
        <v>28.53</v>
      </c>
      <c r="F2581" t="n">
        <v>24.46</v>
      </c>
      <c r="G2581" t="n">
        <v>56.44</v>
      </c>
      <c r="H2581" t="n">
        <v>0.78</v>
      </c>
      <c r="I2581" t="n">
        <v>26</v>
      </c>
      <c r="J2581" t="n">
        <v>273.39</v>
      </c>
      <c r="K2581" t="n">
        <v>59.19</v>
      </c>
      <c r="L2581" t="n">
        <v>12</v>
      </c>
      <c r="M2581" t="n">
        <v>24</v>
      </c>
      <c r="N2581" t="n">
        <v>72.2</v>
      </c>
      <c r="O2581" t="n">
        <v>33952.26</v>
      </c>
      <c r="P2581" t="n">
        <v>403.03</v>
      </c>
      <c r="Q2581" t="n">
        <v>452.59</v>
      </c>
      <c r="R2581" t="n">
        <v>86.20999999999999</v>
      </c>
      <c r="S2581" t="n">
        <v>57.64</v>
      </c>
      <c r="T2581" t="n">
        <v>12113.1</v>
      </c>
      <c r="U2581" t="n">
        <v>0.67</v>
      </c>
      <c r="V2581" t="n">
        <v>0.87</v>
      </c>
      <c r="W2581" t="n">
        <v>6.84</v>
      </c>
      <c r="X2581" t="n">
        <v>0.73</v>
      </c>
      <c r="Y2581" t="n">
        <v>1</v>
      </c>
      <c r="Z2581" t="n">
        <v>10</v>
      </c>
    </row>
    <row r="2582">
      <c r="A2582" t="n">
        <v>45</v>
      </c>
      <c r="B2582" t="n">
        <v>130</v>
      </c>
      <c r="C2582" t="inlineStr">
        <is>
          <t xml:space="preserve">CONCLUIDO	</t>
        </is>
      </c>
      <c r="D2582" t="n">
        <v>3.5134</v>
      </c>
      <c r="E2582" t="n">
        <v>28.46</v>
      </c>
      <c r="F2582" t="n">
        <v>24.44</v>
      </c>
      <c r="G2582" t="n">
        <v>58.65</v>
      </c>
      <c r="H2582" t="n">
        <v>0.8</v>
      </c>
      <c r="I2582" t="n">
        <v>25</v>
      </c>
      <c r="J2582" t="n">
        <v>273.87</v>
      </c>
      <c r="K2582" t="n">
        <v>59.19</v>
      </c>
      <c r="L2582" t="n">
        <v>12.25</v>
      </c>
      <c r="M2582" t="n">
        <v>23</v>
      </c>
      <c r="N2582" t="n">
        <v>72.43000000000001</v>
      </c>
      <c r="O2582" t="n">
        <v>34011.74</v>
      </c>
      <c r="P2582" t="n">
        <v>402.71</v>
      </c>
      <c r="Q2582" t="n">
        <v>452.57</v>
      </c>
      <c r="R2582" t="n">
        <v>85.34999999999999</v>
      </c>
      <c r="S2582" t="n">
        <v>57.64</v>
      </c>
      <c r="T2582" t="n">
        <v>11688.45</v>
      </c>
      <c r="U2582" t="n">
        <v>0.68</v>
      </c>
      <c r="V2582" t="n">
        <v>0.87</v>
      </c>
      <c r="W2582" t="n">
        <v>6.84</v>
      </c>
      <c r="X2582" t="n">
        <v>0.71</v>
      </c>
      <c r="Y2582" t="n">
        <v>1</v>
      </c>
      <c r="Z2582" t="n">
        <v>10</v>
      </c>
    </row>
    <row r="2583">
      <c r="A2583" t="n">
        <v>46</v>
      </c>
      <c r="B2583" t="n">
        <v>130</v>
      </c>
      <c r="C2583" t="inlineStr">
        <is>
          <t xml:space="preserve">CONCLUIDO	</t>
        </is>
      </c>
      <c r="D2583" t="n">
        <v>3.5278</v>
      </c>
      <c r="E2583" t="n">
        <v>28.35</v>
      </c>
      <c r="F2583" t="n">
        <v>24.37</v>
      </c>
      <c r="G2583" t="n">
        <v>60.92</v>
      </c>
      <c r="H2583" t="n">
        <v>0.8100000000000001</v>
      </c>
      <c r="I2583" t="n">
        <v>24</v>
      </c>
      <c r="J2583" t="n">
        <v>274.35</v>
      </c>
      <c r="K2583" t="n">
        <v>59.19</v>
      </c>
      <c r="L2583" t="n">
        <v>12.5</v>
      </c>
      <c r="M2583" t="n">
        <v>22</v>
      </c>
      <c r="N2583" t="n">
        <v>72.66</v>
      </c>
      <c r="O2583" t="n">
        <v>34071.31</v>
      </c>
      <c r="P2583" t="n">
        <v>401.66</v>
      </c>
      <c r="Q2583" t="n">
        <v>452.59</v>
      </c>
      <c r="R2583" t="n">
        <v>83.18000000000001</v>
      </c>
      <c r="S2583" t="n">
        <v>57.64</v>
      </c>
      <c r="T2583" t="n">
        <v>10606</v>
      </c>
      <c r="U2583" t="n">
        <v>0.6899999999999999</v>
      </c>
      <c r="V2583" t="n">
        <v>0.87</v>
      </c>
      <c r="W2583" t="n">
        <v>6.84</v>
      </c>
      <c r="X2583" t="n">
        <v>0.64</v>
      </c>
      <c r="Y2583" t="n">
        <v>1</v>
      </c>
      <c r="Z2583" t="n">
        <v>10</v>
      </c>
    </row>
    <row r="2584">
      <c r="A2584" t="n">
        <v>47</v>
      </c>
      <c r="B2584" t="n">
        <v>130</v>
      </c>
      <c r="C2584" t="inlineStr">
        <is>
          <t xml:space="preserve">CONCLUIDO	</t>
        </is>
      </c>
      <c r="D2584" t="n">
        <v>3.5265</v>
      </c>
      <c r="E2584" t="n">
        <v>28.36</v>
      </c>
      <c r="F2584" t="n">
        <v>24.38</v>
      </c>
      <c r="G2584" t="n">
        <v>60.95</v>
      </c>
      <c r="H2584" t="n">
        <v>0.83</v>
      </c>
      <c r="I2584" t="n">
        <v>24</v>
      </c>
      <c r="J2584" t="n">
        <v>274.84</v>
      </c>
      <c r="K2584" t="n">
        <v>59.19</v>
      </c>
      <c r="L2584" t="n">
        <v>12.75</v>
      </c>
      <c r="M2584" t="n">
        <v>22</v>
      </c>
      <c r="N2584" t="n">
        <v>72.89</v>
      </c>
      <c r="O2584" t="n">
        <v>34130.98</v>
      </c>
      <c r="P2584" t="n">
        <v>402.13</v>
      </c>
      <c r="Q2584" t="n">
        <v>452.59</v>
      </c>
      <c r="R2584" t="n">
        <v>83.78</v>
      </c>
      <c r="S2584" t="n">
        <v>57.64</v>
      </c>
      <c r="T2584" t="n">
        <v>10907.38</v>
      </c>
      <c r="U2584" t="n">
        <v>0.6899999999999999</v>
      </c>
      <c r="V2584" t="n">
        <v>0.87</v>
      </c>
      <c r="W2584" t="n">
        <v>6.83</v>
      </c>
      <c r="X2584" t="n">
        <v>0.65</v>
      </c>
      <c r="Y2584" t="n">
        <v>1</v>
      </c>
      <c r="Z2584" t="n">
        <v>10</v>
      </c>
    </row>
    <row r="2585">
      <c r="A2585" t="n">
        <v>48</v>
      </c>
      <c r="B2585" t="n">
        <v>130</v>
      </c>
      <c r="C2585" t="inlineStr">
        <is>
          <t xml:space="preserve">CONCLUIDO	</t>
        </is>
      </c>
      <c r="D2585" t="n">
        <v>3.5245</v>
      </c>
      <c r="E2585" t="n">
        <v>28.37</v>
      </c>
      <c r="F2585" t="n">
        <v>24.39</v>
      </c>
      <c r="G2585" t="n">
        <v>60.99</v>
      </c>
      <c r="H2585" t="n">
        <v>0.84</v>
      </c>
      <c r="I2585" t="n">
        <v>24</v>
      </c>
      <c r="J2585" t="n">
        <v>275.32</v>
      </c>
      <c r="K2585" t="n">
        <v>59.19</v>
      </c>
      <c r="L2585" t="n">
        <v>13</v>
      </c>
      <c r="M2585" t="n">
        <v>22</v>
      </c>
      <c r="N2585" t="n">
        <v>73.13</v>
      </c>
      <c r="O2585" t="n">
        <v>34190.73</v>
      </c>
      <c r="P2585" t="n">
        <v>401.86</v>
      </c>
      <c r="Q2585" t="n">
        <v>452.56</v>
      </c>
      <c r="R2585" t="n">
        <v>84.06999999999999</v>
      </c>
      <c r="S2585" t="n">
        <v>57.64</v>
      </c>
      <c r="T2585" t="n">
        <v>11054.5</v>
      </c>
      <c r="U2585" t="n">
        <v>0.6899999999999999</v>
      </c>
      <c r="V2585" t="n">
        <v>0.87</v>
      </c>
      <c r="W2585" t="n">
        <v>6.84</v>
      </c>
      <c r="X2585" t="n">
        <v>0.67</v>
      </c>
      <c r="Y2585" t="n">
        <v>1</v>
      </c>
      <c r="Z2585" t="n">
        <v>10</v>
      </c>
    </row>
    <row r="2586">
      <c r="A2586" t="n">
        <v>49</v>
      </c>
      <c r="B2586" t="n">
        <v>130</v>
      </c>
      <c r="C2586" t="inlineStr">
        <is>
          <t xml:space="preserve">CONCLUIDO	</t>
        </is>
      </c>
      <c r="D2586" t="n">
        <v>3.5356</v>
      </c>
      <c r="E2586" t="n">
        <v>28.28</v>
      </c>
      <c r="F2586" t="n">
        <v>24.35</v>
      </c>
      <c r="G2586" t="n">
        <v>63.53</v>
      </c>
      <c r="H2586" t="n">
        <v>0.86</v>
      </c>
      <c r="I2586" t="n">
        <v>23</v>
      </c>
      <c r="J2586" t="n">
        <v>275.81</v>
      </c>
      <c r="K2586" t="n">
        <v>59.19</v>
      </c>
      <c r="L2586" t="n">
        <v>13.25</v>
      </c>
      <c r="M2586" t="n">
        <v>21</v>
      </c>
      <c r="N2586" t="n">
        <v>73.36</v>
      </c>
      <c r="O2586" t="n">
        <v>34250.57</v>
      </c>
      <c r="P2586" t="n">
        <v>401.26</v>
      </c>
      <c r="Q2586" t="n">
        <v>452.62</v>
      </c>
      <c r="R2586" t="n">
        <v>82.73999999999999</v>
      </c>
      <c r="S2586" t="n">
        <v>57.64</v>
      </c>
      <c r="T2586" t="n">
        <v>10394.93</v>
      </c>
      <c r="U2586" t="n">
        <v>0.7</v>
      </c>
      <c r="V2586" t="n">
        <v>0.87</v>
      </c>
      <c r="W2586" t="n">
        <v>6.83</v>
      </c>
      <c r="X2586" t="n">
        <v>0.63</v>
      </c>
      <c r="Y2586" t="n">
        <v>1</v>
      </c>
      <c r="Z2586" t="n">
        <v>10</v>
      </c>
    </row>
    <row r="2587">
      <c r="A2587" t="n">
        <v>50</v>
      </c>
      <c r="B2587" t="n">
        <v>130</v>
      </c>
      <c r="C2587" t="inlineStr">
        <is>
          <t xml:space="preserve">CONCLUIDO	</t>
        </is>
      </c>
      <c r="D2587" t="n">
        <v>3.5373</v>
      </c>
      <c r="E2587" t="n">
        <v>28.27</v>
      </c>
      <c r="F2587" t="n">
        <v>24.34</v>
      </c>
      <c r="G2587" t="n">
        <v>63.5</v>
      </c>
      <c r="H2587" t="n">
        <v>0.87</v>
      </c>
      <c r="I2587" t="n">
        <v>23</v>
      </c>
      <c r="J2587" t="n">
        <v>276.29</v>
      </c>
      <c r="K2587" t="n">
        <v>59.19</v>
      </c>
      <c r="L2587" t="n">
        <v>13.5</v>
      </c>
      <c r="M2587" t="n">
        <v>21</v>
      </c>
      <c r="N2587" t="n">
        <v>73.59999999999999</v>
      </c>
      <c r="O2587" t="n">
        <v>34310.51</v>
      </c>
      <c r="P2587" t="n">
        <v>400.91</v>
      </c>
      <c r="Q2587" t="n">
        <v>452.61</v>
      </c>
      <c r="R2587" t="n">
        <v>82.31</v>
      </c>
      <c r="S2587" t="n">
        <v>57.64</v>
      </c>
      <c r="T2587" t="n">
        <v>10175.6</v>
      </c>
      <c r="U2587" t="n">
        <v>0.7</v>
      </c>
      <c r="V2587" t="n">
        <v>0.87</v>
      </c>
      <c r="W2587" t="n">
        <v>6.83</v>
      </c>
      <c r="X2587" t="n">
        <v>0.62</v>
      </c>
      <c r="Y2587" t="n">
        <v>1</v>
      </c>
      <c r="Z2587" t="n">
        <v>10</v>
      </c>
    </row>
    <row r="2588">
      <c r="A2588" t="n">
        <v>51</v>
      </c>
      <c r="B2588" t="n">
        <v>130</v>
      </c>
      <c r="C2588" t="inlineStr">
        <is>
          <t xml:space="preserve">CONCLUIDO	</t>
        </is>
      </c>
      <c r="D2588" t="n">
        <v>3.5447</v>
      </c>
      <c r="E2588" t="n">
        <v>28.21</v>
      </c>
      <c r="F2588" t="n">
        <v>24.33</v>
      </c>
      <c r="G2588" t="n">
        <v>66.36</v>
      </c>
      <c r="H2588" t="n">
        <v>0.88</v>
      </c>
      <c r="I2588" t="n">
        <v>22</v>
      </c>
      <c r="J2588" t="n">
        <v>276.78</v>
      </c>
      <c r="K2588" t="n">
        <v>59.19</v>
      </c>
      <c r="L2588" t="n">
        <v>13.75</v>
      </c>
      <c r="M2588" t="n">
        <v>20</v>
      </c>
      <c r="N2588" t="n">
        <v>73.84</v>
      </c>
      <c r="O2588" t="n">
        <v>34370.54</v>
      </c>
      <c r="P2588" t="n">
        <v>400.72</v>
      </c>
      <c r="Q2588" t="n">
        <v>452.58</v>
      </c>
      <c r="R2588" t="n">
        <v>81.92</v>
      </c>
      <c r="S2588" t="n">
        <v>57.64</v>
      </c>
      <c r="T2588" t="n">
        <v>9989.389999999999</v>
      </c>
      <c r="U2588" t="n">
        <v>0.7</v>
      </c>
      <c r="V2588" t="n">
        <v>0.87</v>
      </c>
      <c r="W2588" t="n">
        <v>6.83</v>
      </c>
      <c r="X2588" t="n">
        <v>0.61</v>
      </c>
      <c r="Y2588" t="n">
        <v>1</v>
      </c>
      <c r="Z2588" t="n">
        <v>10</v>
      </c>
    </row>
    <row r="2589">
      <c r="A2589" t="n">
        <v>52</v>
      </c>
      <c r="B2589" t="n">
        <v>130</v>
      </c>
      <c r="C2589" t="inlineStr">
        <is>
          <t xml:space="preserve">CONCLUIDO	</t>
        </is>
      </c>
      <c r="D2589" t="n">
        <v>3.5461</v>
      </c>
      <c r="E2589" t="n">
        <v>28.2</v>
      </c>
      <c r="F2589" t="n">
        <v>24.32</v>
      </c>
      <c r="G2589" t="n">
        <v>66.33</v>
      </c>
      <c r="H2589" t="n">
        <v>0.9</v>
      </c>
      <c r="I2589" t="n">
        <v>22</v>
      </c>
      <c r="J2589" t="n">
        <v>277.27</v>
      </c>
      <c r="K2589" t="n">
        <v>59.19</v>
      </c>
      <c r="L2589" t="n">
        <v>14</v>
      </c>
      <c r="M2589" t="n">
        <v>20</v>
      </c>
      <c r="N2589" t="n">
        <v>74.06999999999999</v>
      </c>
      <c r="O2589" t="n">
        <v>34430.66</v>
      </c>
      <c r="P2589" t="n">
        <v>400.57</v>
      </c>
      <c r="Q2589" t="n">
        <v>452.63</v>
      </c>
      <c r="R2589" t="n">
        <v>81.84</v>
      </c>
      <c r="S2589" t="n">
        <v>57.64</v>
      </c>
      <c r="T2589" t="n">
        <v>9947.889999999999</v>
      </c>
      <c r="U2589" t="n">
        <v>0.7</v>
      </c>
      <c r="V2589" t="n">
        <v>0.87</v>
      </c>
      <c r="W2589" t="n">
        <v>6.83</v>
      </c>
      <c r="X2589" t="n">
        <v>0.59</v>
      </c>
      <c r="Y2589" t="n">
        <v>1</v>
      </c>
      <c r="Z2589" t="n">
        <v>10</v>
      </c>
    </row>
    <row r="2590">
      <c r="A2590" t="n">
        <v>53</v>
      </c>
      <c r="B2590" t="n">
        <v>130</v>
      </c>
      <c r="C2590" t="inlineStr">
        <is>
          <t xml:space="preserve">CONCLUIDO	</t>
        </is>
      </c>
      <c r="D2590" t="n">
        <v>3.5458</v>
      </c>
      <c r="E2590" t="n">
        <v>28.2</v>
      </c>
      <c r="F2590" t="n">
        <v>24.32</v>
      </c>
      <c r="G2590" t="n">
        <v>66.33</v>
      </c>
      <c r="H2590" t="n">
        <v>0.91</v>
      </c>
      <c r="I2590" t="n">
        <v>22</v>
      </c>
      <c r="J2590" t="n">
        <v>277.76</v>
      </c>
      <c r="K2590" t="n">
        <v>59.19</v>
      </c>
      <c r="L2590" t="n">
        <v>14.25</v>
      </c>
      <c r="M2590" t="n">
        <v>20</v>
      </c>
      <c r="N2590" t="n">
        <v>74.31</v>
      </c>
      <c r="O2590" t="n">
        <v>34490.87</v>
      </c>
      <c r="P2590" t="n">
        <v>400.36</v>
      </c>
      <c r="Q2590" t="n">
        <v>452.62</v>
      </c>
      <c r="R2590" t="n">
        <v>81.89</v>
      </c>
      <c r="S2590" t="n">
        <v>57.64</v>
      </c>
      <c r="T2590" t="n">
        <v>9973.6</v>
      </c>
      <c r="U2590" t="n">
        <v>0.7</v>
      </c>
      <c r="V2590" t="n">
        <v>0.87</v>
      </c>
      <c r="W2590" t="n">
        <v>6.83</v>
      </c>
      <c r="X2590" t="n">
        <v>0.6</v>
      </c>
      <c r="Y2590" t="n">
        <v>1</v>
      </c>
      <c r="Z2590" t="n">
        <v>10</v>
      </c>
    </row>
    <row r="2591">
      <c r="A2591" t="n">
        <v>54</v>
      </c>
      <c r="B2591" t="n">
        <v>130</v>
      </c>
      <c r="C2591" t="inlineStr">
        <is>
          <t xml:space="preserve">CONCLUIDO	</t>
        </is>
      </c>
      <c r="D2591" t="n">
        <v>3.5574</v>
      </c>
      <c r="E2591" t="n">
        <v>28.11</v>
      </c>
      <c r="F2591" t="n">
        <v>24.28</v>
      </c>
      <c r="G2591" t="n">
        <v>69.37</v>
      </c>
      <c r="H2591" t="n">
        <v>0.93</v>
      </c>
      <c r="I2591" t="n">
        <v>21</v>
      </c>
      <c r="J2591" t="n">
        <v>278.25</v>
      </c>
      <c r="K2591" t="n">
        <v>59.19</v>
      </c>
      <c r="L2591" t="n">
        <v>14.5</v>
      </c>
      <c r="M2591" t="n">
        <v>19</v>
      </c>
      <c r="N2591" t="n">
        <v>74.55</v>
      </c>
      <c r="O2591" t="n">
        <v>34551.18</v>
      </c>
      <c r="P2591" t="n">
        <v>399.89</v>
      </c>
      <c r="Q2591" t="n">
        <v>452.57</v>
      </c>
      <c r="R2591" t="n">
        <v>80.33</v>
      </c>
      <c r="S2591" t="n">
        <v>57.64</v>
      </c>
      <c r="T2591" t="n">
        <v>9198.450000000001</v>
      </c>
      <c r="U2591" t="n">
        <v>0.72</v>
      </c>
      <c r="V2591" t="n">
        <v>0.87</v>
      </c>
      <c r="W2591" t="n">
        <v>6.83</v>
      </c>
      <c r="X2591" t="n">
        <v>0.55</v>
      </c>
      <c r="Y2591" t="n">
        <v>1</v>
      </c>
      <c r="Z2591" t="n">
        <v>10</v>
      </c>
    </row>
    <row r="2592">
      <c r="A2592" t="n">
        <v>55</v>
      </c>
      <c r="B2592" t="n">
        <v>130</v>
      </c>
      <c r="C2592" t="inlineStr">
        <is>
          <t xml:space="preserve">CONCLUIDO	</t>
        </is>
      </c>
      <c r="D2592" t="n">
        <v>3.5555</v>
      </c>
      <c r="E2592" t="n">
        <v>28.13</v>
      </c>
      <c r="F2592" t="n">
        <v>24.29</v>
      </c>
      <c r="G2592" t="n">
        <v>69.41</v>
      </c>
      <c r="H2592" t="n">
        <v>0.9399999999999999</v>
      </c>
      <c r="I2592" t="n">
        <v>21</v>
      </c>
      <c r="J2592" t="n">
        <v>278.74</v>
      </c>
      <c r="K2592" t="n">
        <v>59.19</v>
      </c>
      <c r="L2592" t="n">
        <v>14.75</v>
      </c>
      <c r="M2592" t="n">
        <v>19</v>
      </c>
      <c r="N2592" t="n">
        <v>74.79000000000001</v>
      </c>
      <c r="O2592" t="n">
        <v>34611.59</v>
      </c>
      <c r="P2592" t="n">
        <v>400.06</v>
      </c>
      <c r="Q2592" t="n">
        <v>452.62</v>
      </c>
      <c r="R2592" t="n">
        <v>80.77</v>
      </c>
      <c r="S2592" t="n">
        <v>57.64</v>
      </c>
      <c r="T2592" t="n">
        <v>9416.18</v>
      </c>
      <c r="U2592" t="n">
        <v>0.71</v>
      </c>
      <c r="V2592" t="n">
        <v>0.87</v>
      </c>
      <c r="W2592" t="n">
        <v>6.83</v>
      </c>
      <c r="X2592" t="n">
        <v>0.57</v>
      </c>
      <c r="Y2592" t="n">
        <v>1</v>
      </c>
      <c r="Z2592" t="n">
        <v>10</v>
      </c>
    </row>
    <row r="2593">
      <c r="A2593" t="n">
        <v>56</v>
      </c>
      <c r="B2593" t="n">
        <v>130</v>
      </c>
      <c r="C2593" t="inlineStr">
        <is>
          <t xml:space="preserve">CONCLUIDO	</t>
        </is>
      </c>
      <c r="D2593" t="n">
        <v>3.5548</v>
      </c>
      <c r="E2593" t="n">
        <v>28.13</v>
      </c>
      <c r="F2593" t="n">
        <v>24.3</v>
      </c>
      <c r="G2593" t="n">
        <v>69.43000000000001</v>
      </c>
      <c r="H2593" t="n">
        <v>0.96</v>
      </c>
      <c r="I2593" t="n">
        <v>21</v>
      </c>
      <c r="J2593" t="n">
        <v>279.23</v>
      </c>
      <c r="K2593" t="n">
        <v>59.19</v>
      </c>
      <c r="L2593" t="n">
        <v>15</v>
      </c>
      <c r="M2593" t="n">
        <v>19</v>
      </c>
      <c r="N2593" t="n">
        <v>75.03</v>
      </c>
      <c r="O2593" t="n">
        <v>34672.08</v>
      </c>
      <c r="P2593" t="n">
        <v>399.66</v>
      </c>
      <c r="Q2593" t="n">
        <v>452.6</v>
      </c>
      <c r="R2593" t="n">
        <v>81.08</v>
      </c>
      <c r="S2593" t="n">
        <v>57.64</v>
      </c>
      <c r="T2593" t="n">
        <v>9571.290000000001</v>
      </c>
      <c r="U2593" t="n">
        <v>0.71</v>
      </c>
      <c r="V2593" t="n">
        <v>0.87</v>
      </c>
      <c r="W2593" t="n">
        <v>6.83</v>
      </c>
      <c r="X2593" t="n">
        <v>0.57</v>
      </c>
      <c r="Y2593" t="n">
        <v>1</v>
      </c>
      <c r="Z2593" t="n">
        <v>10</v>
      </c>
    </row>
    <row r="2594">
      <c r="A2594" t="n">
        <v>57</v>
      </c>
      <c r="B2594" t="n">
        <v>130</v>
      </c>
      <c r="C2594" t="inlineStr">
        <is>
          <t xml:space="preserve">CONCLUIDO	</t>
        </is>
      </c>
      <c r="D2594" t="n">
        <v>3.5633</v>
      </c>
      <c r="E2594" t="n">
        <v>28.06</v>
      </c>
      <c r="F2594" t="n">
        <v>24.28</v>
      </c>
      <c r="G2594" t="n">
        <v>72.84</v>
      </c>
      <c r="H2594" t="n">
        <v>0.97</v>
      </c>
      <c r="I2594" t="n">
        <v>20</v>
      </c>
      <c r="J2594" t="n">
        <v>279.72</v>
      </c>
      <c r="K2594" t="n">
        <v>59.19</v>
      </c>
      <c r="L2594" t="n">
        <v>15.25</v>
      </c>
      <c r="M2594" t="n">
        <v>18</v>
      </c>
      <c r="N2594" t="n">
        <v>75.27</v>
      </c>
      <c r="O2594" t="n">
        <v>34732.68</v>
      </c>
      <c r="P2594" t="n">
        <v>399.51</v>
      </c>
      <c r="Q2594" t="n">
        <v>452.65</v>
      </c>
      <c r="R2594" t="n">
        <v>80.44</v>
      </c>
      <c r="S2594" t="n">
        <v>57.64</v>
      </c>
      <c r="T2594" t="n">
        <v>9256.190000000001</v>
      </c>
      <c r="U2594" t="n">
        <v>0.72</v>
      </c>
      <c r="V2594" t="n">
        <v>0.87</v>
      </c>
      <c r="W2594" t="n">
        <v>6.83</v>
      </c>
      <c r="X2594" t="n">
        <v>0.5600000000000001</v>
      </c>
      <c r="Y2594" t="n">
        <v>1</v>
      </c>
      <c r="Z2594" t="n">
        <v>10</v>
      </c>
    </row>
    <row r="2595">
      <c r="A2595" t="n">
        <v>58</v>
      </c>
      <c r="B2595" t="n">
        <v>130</v>
      </c>
      <c r="C2595" t="inlineStr">
        <is>
          <t xml:space="preserve">CONCLUIDO	</t>
        </is>
      </c>
      <c r="D2595" t="n">
        <v>3.5655</v>
      </c>
      <c r="E2595" t="n">
        <v>28.05</v>
      </c>
      <c r="F2595" t="n">
        <v>24.26</v>
      </c>
      <c r="G2595" t="n">
        <v>72.79000000000001</v>
      </c>
      <c r="H2595" t="n">
        <v>0.98</v>
      </c>
      <c r="I2595" t="n">
        <v>20</v>
      </c>
      <c r="J2595" t="n">
        <v>280.21</v>
      </c>
      <c r="K2595" t="n">
        <v>59.19</v>
      </c>
      <c r="L2595" t="n">
        <v>15.5</v>
      </c>
      <c r="M2595" t="n">
        <v>18</v>
      </c>
      <c r="N2595" t="n">
        <v>75.52</v>
      </c>
      <c r="O2595" t="n">
        <v>34793.36</v>
      </c>
      <c r="P2595" t="n">
        <v>399.63</v>
      </c>
      <c r="Q2595" t="n">
        <v>452.59</v>
      </c>
      <c r="R2595" t="n">
        <v>80.05</v>
      </c>
      <c r="S2595" t="n">
        <v>57.64</v>
      </c>
      <c r="T2595" t="n">
        <v>9061.83</v>
      </c>
      <c r="U2595" t="n">
        <v>0.72</v>
      </c>
      <c r="V2595" t="n">
        <v>0.87</v>
      </c>
      <c r="W2595" t="n">
        <v>6.82</v>
      </c>
      <c r="X2595" t="n">
        <v>0.54</v>
      </c>
      <c r="Y2595" t="n">
        <v>1</v>
      </c>
      <c r="Z2595" t="n">
        <v>10</v>
      </c>
    </row>
    <row r="2596">
      <c r="A2596" t="n">
        <v>59</v>
      </c>
      <c r="B2596" t="n">
        <v>130</v>
      </c>
      <c r="C2596" t="inlineStr">
        <is>
          <t xml:space="preserve">CONCLUIDO	</t>
        </is>
      </c>
      <c r="D2596" t="n">
        <v>3.5639</v>
      </c>
      <c r="E2596" t="n">
        <v>28.06</v>
      </c>
      <c r="F2596" t="n">
        <v>24.28</v>
      </c>
      <c r="G2596" t="n">
        <v>72.83</v>
      </c>
      <c r="H2596" t="n">
        <v>1</v>
      </c>
      <c r="I2596" t="n">
        <v>20</v>
      </c>
      <c r="J2596" t="n">
        <v>280.7</v>
      </c>
      <c r="K2596" t="n">
        <v>59.19</v>
      </c>
      <c r="L2596" t="n">
        <v>15.75</v>
      </c>
      <c r="M2596" t="n">
        <v>18</v>
      </c>
      <c r="N2596" t="n">
        <v>75.76000000000001</v>
      </c>
      <c r="O2596" t="n">
        <v>34854.15</v>
      </c>
      <c r="P2596" t="n">
        <v>399.07</v>
      </c>
      <c r="Q2596" t="n">
        <v>452.58</v>
      </c>
      <c r="R2596" t="n">
        <v>80.05</v>
      </c>
      <c r="S2596" t="n">
        <v>57.64</v>
      </c>
      <c r="T2596" t="n">
        <v>9062.190000000001</v>
      </c>
      <c r="U2596" t="n">
        <v>0.72</v>
      </c>
      <c r="V2596" t="n">
        <v>0.87</v>
      </c>
      <c r="W2596" t="n">
        <v>6.83</v>
      </c>
      <c r="X2596" t="n">
        <v>0.55</v>
      </c>
      <c r="Y2596" t="n">
        <v>1</v>
      </c>
      <c r="Z2596" t="n">
        <v>10</v>
      </c>
    </row>
    <row r="2597">
      <c r="A2597" t="n">
        <v>60</v>
      </c>
      <c r="B2597" t="n">
        <v>130</v>
      </c>
      <c r="C2597" t="inlineStr">
        <is>
          <t xml:space="preserve">CONCLUIDO	</t>
        </is>
      </c>
      <c r="D2597" t="n">
        <v>3.5732</v>
      </c>
      <c r="E2597" t="n">
        <v>27.99</v>
      </c>
      <c r="F2597" t="n">
        <v>24.25</v>
      </c>
      <c r="G2597" t="n">
        <v>76.59</v>
      </c>
      <c r="H2597" t="n">
        <v>1.01</v>
      </c>
      <c r="I2597" t="n">
        <v>19</v>
      </c>
      <c r="J2597" t="n">
        <v>281.2</v>
      </c>
      <c r="K2597" t="n">
        <v>59.19</v>
      </c>
      <c r="L2597" t="n">
        <v>16</v>
      </c>
      <c r="M2597" t="n">
        <v>17</v>
      </c>
      <c r="N2597" t="n">
        <v>76</v>
      </c>
      <c r="O2597" t="n">
        <v>34915.03</v>
      </c>
      <c r="P2597" t="n">
        <v>398.75</v>
      </c>
      <c r="Q2597" t="n">
        <v>452.56</v>
      </c>
      <c r="R2597" t="n">
        <v>79.54000000000001</v>
      </c>
      <c r="S2597" t="n">
        <v>57.64</v>
      </c>
      <c r="T2597" t="n">
        <v>8811.959999999999</v>
      </c>
      <c r="U2597" t="n">
        <v>0.72</v>
      </c>
      <c r="V2597" t="n">
        <v>0.87</v>
      </c>
      <c r="W2597" t="n">
        <v>6.83</v>
      </c>
      <c r="X2597" t="n">
        <v>0.53</v>
      </c>
      <c r="Y2597" t="n">
        <v>1</v>
      </c>
      <c r="Z2597" t="n">
        <v>10</v>
      </c>
    </row>
    <row r="2598">
      <c r="A2598" t="n">
        <v>61</v>
      </c>
      <c r="B2598" t="n">
        <v>130</v>
      </c>
      <c r="C2598" t="inlineStr">
        <is>
          <t xml:space="preserve">CONCLUIDO	</t>
        </is>
      </c>
      <c r="D2598" t="n">
        <v>3.5757</v>
      </c>
      <c r="E2598" t="n">
        <v>27.97</v>
      </c>
      <c r="F2598" t="n">
        <v>24.23</v>
      </c>
      <c r="G2598" t="n">
        <v>76.52</v>
      </c>
      <c r="H2598" t="n">
        <v>1.03</v>
      </c>
      <c r="I2598" t="n">
        <v>19</v>
      </c>
      <c r="J2598" t="n">
        <v>281.69</v>
      </c>
      <c r="K2598" t="n">
        <v>59.19</v>
      </c>
      <c r="L2598" t="n">
        <v>16.25</v>
      </c>
      <c r="M2598" t="n">
        <v>17</v>
      </c>
      <c r="N2598" t="n">
        <v>76.25</v>
      </c>
      <c r="O2598" t="n">
        <v>34976</v>
      </c>
      <c r="P2598" t="n">
        <v>398.64</v>
      </c>
      <c r="Q2598" t="n">
        <v>452.58</v>
      </c>
      <c r="R2598" t="n">
        <v>79.02</v>
      </c>
      <c r="S2598" t="n">
        <v>57.64</v>
      </c>
      <c r="T2598" t="n">
        <v>8553.83</v>
      </c>
      <c r="U2598" t="n">
        <v>0.73</v>
      </c>
      <c r="V2598" t="n">
        <v>0.87</v>
      </c>
      <c r="W2598" t="n">
        <v>6.82</v>
      </c>
      <c r="X2598" t="n">
        <v>0.51</v>
      </c>
      <c r="Y2598" t="n">
        <v>1</v>
      </c>
      <c r="Z2598" t="n">
        <v>10</v>
      </c>
    </row>
    <row r="2599">
      <c r="A2599" t="n">
        <v>62</v>
      </c>
      <c r="B2599" t="n">
        <v>130</v>
      </c>
      <c r="C2599" t="inlineStr">
        <is>
          <t xml:space="preserve">CONCLUIDO	</t>
        </is>
      </c>
      <c r="D2599" t="n">
        <v>3.5748</v>
      </c>
      <c r="E2599" t="n">
        <v>27.97</v>
      </c>
      <c r="F2599" t="n">
        <v>24.24</v>
      </c>
      <c r="G2599" t="n">
        <v>76.55</v>
      </c>
      <c r="H2599" t="n">
        <v>1.04</v>
      </c>
      <c r="I2599" t="n">
        <v>19</v>
      </c>
      <c r="J2599" t="n">
        <v>282.19</v>
      </c>
      <c r="K2599" t="n">
        <v>59.19</v>
      </c>
      <c r="L2599" t="n">
        <v>16.5</v>
      </c>
      <c r="M2599" t="n">
        <v>17</v>
      </c>
      <c r="N2599" t="n">
        <v>76.48999999999999</v>
      </c>
      <c r="O2599" t="n">
        <v>35037.08</v>
      </c>
      <c r="P2599" t="n">
        <v>398.73</v>
      </c>
      <c r="Q2599" t="n">
        <v>452.63</v>
      </c>
      <c r="R2599" t="n">
        <v>79.16</v>
      </c>
      <c r="S2599" t="n">
        <v>57.64</v>
      </c>
      <c r="T2599" t="n">
        <v>8622.700000000001</v>
      </c>
      <c r="U2599" t="n">
        <v>0.73</v>
      </c>
      <c r="V2599" t="n">
        <v>0.87</v>
      </c>
      <c r="W2599" t="n">
        <v>6.82</v>
      </c>
      <c r="X2599" t="n">
        <v>0.51</v>
      </c>
      <c r="Y2599" t="n">
        <v>1</v>
      </c>
      <c r="Z2599" t="n">
        <v>10</v>
      </c>
    </row>
    <row r="2600">
      <c r="A2600" t="n">
        <v>63</v>
      </c>
      <c r="B2600" t="n">
        <v>130</v>
      </c>
      <c r="C2600" t="inlineStr">
        <is>
          <t xml:space="preserve">CONCLUIDO	</t>
        </is>
      </c>
      <c r="D2600" t="n">
        <v>3.5847</v>
      </c>
      <c r="E2600" t="n">
        <v>27.9</v>
      </c>
      <c r="F2600" t="n">
        <v>24.21</v>
      </c>
      <c r="G2600" t="n">
        <v>80.70999999999999</v>
      </c>
      <c r="H2600" t="n">
        <v>1.06</v>
      </c>
      <c r="I2600" t="n">
        <v>18</v>
      </c>
      <c r="J2600" t="n">
        <v>282.68</v>
      </c>
      <c r="K2600" t="n">
        <v>59.19</v>
      </c>
      <c r="L2600" t="n">
        <v>16.75</v>
      </c>
      <c r="M2600" t="n">
        <v>16</v>
      </c>
      <c r="N2600" t="n">
        <v>76.73999999999999</v>
      </c>
      <c r="O2600" t="n">
        <v>35098.25</v>
      </c>
      <c r="P2600" t="n">
        <v>397.96</v>
      </c>
      <c r="Q2600" t="n">
        <v>452.59</v>
      </c>
      <c r="R2600" t="n">
        <v>78.27</v>
      </c>
      <c r="S2600" t="n">
        <v>57.64</v>
      </c>
      <c r="T2600" t="n">
        <v>8183</v>
      </c>
      <c r="U2600" t="n">
        <v>0.74</v>
      </c>
      <c r="V2600" t="n">
        <v>0.88</v>
      </c>
      <c r="W2600" t="n">
        <v>6.82</v>
      </c>
      <c r="X2600" t="n">
        <v>0.49</v>
      </c>
      <c r="Y2600" t="n">
        <v>1</v>
      </c>
      <c r="Z2600" t="n">
        <v>10</v>
      </c>
    </row>
    <row r="2601">
      <c r="A2601" t="n">
        <v>64</v>
      </c>
      <c r="B2601" t="n">
        <v>130</v>
      </c>
      <c r="C2601" t="inlineStr">
        <is>
          <t xml:space="preserve">CONCLUIDO	</t>
        </is>
      </c>
      <c r="D2601" t="n">
        <v>3.5854</v>
      </c>
      <c r="E2601" t="n">
        <v>27.89</v>
      </c>
      <c r="F2601" t="n">
        <v>24.21</v>
      </c>
      <c r="G2601" t="n">
        <v>80.69</v>
      </c>
      <c r="H2601" t="n">
        <v>1.07</v>
      </c>
      <c r="I2601" t="n">
        <v>18</v>
      </c>
      <c r="J2601" t="n">
        <v>283.18</v>
      </c>
      <c r="K2601" t="n">
        <v>59.19</v>
      </c>
      <c r="L2601" t="n">
        <v>17</v>
      </c>
      <c r="M2601" t="n">
        <v>16</v>
      </c>
      <c r="N2601" t="n">
        <v>76.98</v>
      </c>
      <c r="O2601" t="n">
        <v>35159.52</v>
      </c>
      <c r="P2601" t="n">
        <v>398.34</v>
      </c>
      <c r="Q2601" t="n">
        <v>452.6</v>
      </c>
      <c r="R2601" t="n">
        <v>78.13</v>
      </c>
      <c r="S2601" t="n">
        <v>57.64</v>
      </c>
      <c r="T2601" t="n">
        <v>8111.19</v>
      </c>
      <c r="U2601" t="n">
        <v>0.74</v>
      </c>
      <c r="V2601" t="n">
        <v>0.88</v>
      </c>
      <c r="W2601" t="n">
        <v>6.82</v>
      </c>
      <c r="X2601" t="n">
        <v>0.48</v>
      </c>
      <c r="Y2601" t="n">
        <v>1</v>
      </c>
      <c r="Z2601" t="n">
        <v>10</v>
      </c>
    </row>
    <row r="2602">
      <c r="A2602" t="n">
        <v>65</v>
      </c>
      <c r="B2602" t="n">
        <v>130</v>
      </c>
      <c r="C2602" t="inlineStr">
        <is>
          <t xml:space="preserve">CONCLUIDO	</t>
        </is>
      </c>
      <c r="D2602" t="n">
        <v>3.5838</v>
      </c>
      <c r="E2602" t="n">
        <v>27.9</v>
      </c>
      <c r="F2602" t="n">
        <v>24.22</v>
      </c>
      <c r="G2602" t="n">
        <v>80.73</v>
      </c>
      <c r="H2602" t="n">
        <v>1.08</v>
      </c>
      <c r="I2602" t="n">
        <v>18</v>
      </c>
      <c r="J2602" t="n">
        <v>283.68</v>
      </c>
      <c r="K2602" t="n">
        <v>59.19</v>
      </c>
      <c r="L2602" t="n">
        <v>17.25</v>
      </c>
      <c r="M2602" t="n">
        <v>16</v>
      </c>
      <c r="N2602" t="n">
        <v>77.23</v>
      </c>
      <c r="O2602" t="n">
        <v>35220.89</v>
      </c>
      <c r="P2602" t="n">
        <v>398.54</v>
      </c>
      <c r="Q2602" t="n">
        <v>452.58</v>
      </c>
      <c r="R2602" t="n">
        <v>78.43000000000001</v>
      </c>
      <c r="S2602" t="n">
        <v>57.64</v>
      </c>
      <c r="T2602" t="n">
        <v>8260.57</v>
      </c>
      <c r="U2602" t="n">
        <v>0.74</v>
      </c>
      <c r="V2602" t="n">
        <v>0.88</v>
      </c>
      <c r="W2602" t="n">
        <v>6.82</v>
      </c>
      <c r="X2602" t="n">
        <v>0.49</v>
      </c>
      <c r="Y2602" t="n">
        <v>1</v>
      </c>
      <c r="Z2602" t="n">
        <v>10</v>
      </c>
    </row>
    <row r="2603">
      <c r="A2603" t="n">
        <v>66</v>
      </c>
      <c r="B2603" t="n">
        <v>130</v>
      </c>
      <c r="C2603" t="inlineStr">
        <is>
          <t xml:space="preserve">CONCLUIDO	</t>
        </is>
      </c>
      <c r="D2603" t="n">
        <v>3.5862</v>
      </c>
      <c r="E2603" t="n">
        <v>27.88</v>
      </c>
      <c r="F2603" t="n">
        <v>24.2</v>
      </c>
      <c r="G2603" t="n">
        <v>80.66</v>
      </c>
      <c r="H2603" t="n">
        <v>1.1</v>
      </c>
      <c r="I2603" t="n">
        <v>18</v>
      </c>
      <c r="J2603" t="n">
        <v>284.17</v>
      </c>
      <c r="K2603" t="n">
        <v>59.19</v>
      </c>
      <c r="L2603" t="n">
        <v>17.5</v>
      </c>
      <c r="M2603" t="n">
        <v>16</v>
      </c>
      <c r="N2603" t="n">
        <v>77.48</v>
      </c>
      <c r="O2603" t="n">
        <v>35282.36</v>
      </c>
      <c r="P2603" t="n">
        <v>398.01</v>
      </c>
      <c r="Q2603" t="n">
        <v>452.61</v>
      </c>
      <c r="R2603" t="n">
        <v>77.67</v>
      </c>
      <c r="S2603" t="n">
        <v>57.64</v>
      </c>
      <c r="T2603" t="n">
        <v>7881.24</v>
      </c>
      <c r="U2603" t="n">
        <v>0.74</v>
      </c>
      <c r="V2603" t="n">
        <v>0.88</v>
      </c>
      <c r="W2603" t="n">
        <v>6.83</v>
      </c>
      <c r="X2603" t="n">
        <v>0.47</v>
      </c>
      <c r="Y2603" t="n">
        <v>1</v>
      </c>
      <c r="Z2603" t="n">
        <v>10</v>
      </c>
    </row>
    <row r="2604">
      <c r="A2604" t="n">
        <v>67</v>
      </c>
      <c r="B2604" t="n">
        <v>130</v>
      </c>
      <c r="C2604" t="inlineStr">
        <is>
          <t xml:space="preserve">CONCLUIDO	</t>
        </is>
      </c>
      <c r="D2604" t="n">
        <v>3.5956</v>
      </c>
      <c r="E2604" t="n">
        <v>27.81</v>
      </c>
      <c r="F2604" t="n">
        <v>24.18</v>
      </c>
      <c r="G2604" t="n">
        <v>85.33</v>
      </c>
      <c r="H2604" t="n">
        <v>1.11</v>
      </c>
      <c r="I2604" t="n">
        <v>17</v>
      </c>
      <c r="J2604" t="n">
        <v>284.67</v>
      </c>
      <c r="K2604" t="n">
        <v>59.19</v>
      </c>
      <c r="L2604" t="n">
        <v>17.75</v>
      </c>
      <c r="M2604" t="n">
        <v>15</v>
      </c>
      <c r="N2604" t="n">
        <v>77.73</v>
      </c>
      <c r="O2604" t="n">
        <v>35343.92</v>
      </c>
      <c r="P2604" t="n">
        <v>396.98</v>
      </c>
      <c r="Q2604" t="n">
        <v>452.57</v>
      </c>
      <c r="R2604" t="n">
        <v>76.86</v>
      </c>
      <c r="S2604" t="n">
        <v>57.64</v>
      </c>
      <c r="T2604" t="n">
        <v>7484.53</v>
      </c>
      <c r="U2604" t="n">
        <v>0.75</v>
      </c>
      <c r="V2604" t="n">
        <v>0.88</v>
      </c>
      <c r="W2604" t="n">
        <v>6.83</v>
      </c>
      <c r="X2604" t="n">
        <v>0.45</v>
      </c>
      <c r="Y2604" t="n">
        <v>1</v>
      </c>
      <c r="Z2604" t="n">
        <v>10</v>
      </c>
    </row>
    <row r="2605">
      <c r="A2605" t="n">
        <v>68</v>
      </c>
      <c r="B2605" t="n">
        <v>130</v>
      </c>
      <c r="C2605" t="inlineStr">
        <is>
          <t xml:space="preserve">CONCLUIDO	</t>
        </is>
      </c>
      <c r="D2605" t="n">
        <v>3.596</v>
      </c>
      <c r="E2605" t="n">
        <v>27.81</v>
      </c>
      <c r="F2605" t="n">
        <v>24.17</v>
      </c>
      <c r="G2605" t="n">
        <v>85.31999999999999</v>
      </c>
      <c r="H2605" t="n">
        <v>1.12</v>
      </c>
      <c r="I2605" t="n">
        <v>17</v>
      </c>
      <c r="J2605" t="n">
        <v>285.17</v>
      </c>
      <c r="K2605" t="n">
        <v>59.19</v>
      </c>
      <c r="L2605" t="n">
        <v>18</v>
      </c>
      <c r="M2605" t="n">
        <v>15</v>
      </c>
      <c r="N2605" t="n">
        <v>77.98</v>
      </c>
      <c r="O2605" t="n">
        <v>35405.59</v>
      </c>
      <c r="P2605" t="n">
        <v>397.26</v>
      </c>
      <c r="Q2605" t="n">
        <v>452.62</v>
      </c>
      <c r="R2605" t="n">
        <v>76.7</v>
      </c>
      <c r="S2605" t="n">
        <v>57.64</v>
      </c>
      <c r="T2605" t="n">
        <v>7404.83</v>
      </c>
      <c r="U2605" t="n">
        <v>0.75</v>
      </c>
      <c r="V2605" t="n">
        <v>0.88</v>
      </c>
      <c r="W2605" t="n">
        <v>6.83</v>
      </c>
      <c r="X2605" t="n">
        <v>0.45</v>
      </c>
      <c r="Y2605" t="n">
        <v>1</v>
      </c>
      <c r="Z2605" t="n">
        <v>10</v>
      </c>
    </row>
    <row r="2606">
      <c r="A2606" t="n">
        <v>69</v>
      </c>
      <c r="B2606" t="n">
        <v>130</v>
      </c>
      <c r="C2606" t="inlineStr">
        <is>
          <t xml:space="preserve">CONCLUIDO	</t>
        </is>
      </c>
      <c r="D2606" t="n">
        <v>3.5963</v>
      </c>
      <c r="E2606" t="n">
        <v>27.81</v>
      </c>
      <c r="F2606" t="n">
        <v>24.17</v>
      </c>
      <c r="G2606" t="n">
        <v>85.31</v>
      </c>
      <c r="H2606" t="n">
        <v>1.14</v>
      </c>
      <c r="I2606" t="n">
        <v>17</v>
      </c>
      <c r="J2606" t="n">
        <v>285.67</v>
      </c>
      <c r="K2606" t="n">
        <v>59.19</v>
      </c>
      <c r="L2606" t="n">
        <v>18.25</v>
      </c>
      <c r="M2606" t="n">
        <v>15</v>
      </c>
      <c r="N2606" t="n">
        <v>78.23</v>
      </c>
      <c r="O2606" t="n">
        <v>35467.36</v>
      </c>
      <c r="P2606" t="n">
        <v>397.44</v>
      </c>
      <c r="Q2606" t="n">
        <v>452.55</v>
      </c>
      <c r="R2606" t="n">
        <v>76.86</v>
      </c>
      <c r="S2606" t="n">
        <v>57.64</v>
      </c>
      <c r="T2606" t="n">
        <v>7484.12</v>
      </c>
      <c r="U2606" t="n">
        <v>0.75</v>
      </c>
      <c r="V2606" t="n">
        <v>0.88</v>
      </c>
      <c r="W2606" t="n">
        <v>6.82</v>
      </c>
      <c r="X2606" t="n">
        <v>0.45</v>
      </c>
      <c r="Y2606" t="n">
        <v>1</v>
      </c>
      <c r="Z2606" t="n">
        <v>10</v>
      </c>
    </row>
    <row r="2607">
      <c r="A2607" t="n">
        <v>70</v>
      </c>
      <c r="B2607" t="n">
        <v>130</v>
      </c>
      <c r="C2607" t="inlineStr">
        <is>
          <t xml:space="preserve">CONCLUIDO	</t>
        </is>
      </c>
      <c r="D2607" t="n">
        <v>3.5964</v>
      </c>
      <c r="E2607" t="n">
        <v>27.81</v>
      </c>
      <c r="F2607" t="n">
        <v>24.17</v>
      </c>
      <c r="G2607" t="n">
        <v>85.3</v>
      </c>
      <c r="H2607" t="n">
        <v>1.15</v>
      </c>
      <c r="I2607" t="n">
        <v>17</v>
      </c>
      <c r="J2607" t="n">
        <v>286.18</v>
      </c>
      <c r="K2607" t="n">
        <v>59.19</v>
      </c>
      <c r="L2607" t="n">
        <v>18.5</v>
      </c>
      <c r="M2607" t="n">
        <v>15</v>
      </c>
      <c r="N2607" t="n">
        <v>78.48</v>
      </c>
      <c r="O2607" t="n">
        <v>35529.23</v>
      </c>
      <c r="P2607" t="n">
        <v>397.71</v>
      </c>
      <c r="Q2607" t="n">
        <v>452.55</v>
      </c>
      <c r="R2607" t="n">
        <v>76.89</v>
      </c>
      <c r="S2607" t="n">
        <v>57.64</v>
      </c>
      <c r="T2607" t="n">
        <v>7495.56</v>
      </c>
      <c r="U2607" t="n">
        <v>0.75</v>
      </c>
      <c r="V2607" t="n">
        <v>0.88</v>
      </c>
      <c r="W2607" t="n">
        <v>6.82</v>
      </c>
      <c r="X2607" t="n">
        <v>0.45</v>
      </c>
      <c r="Y2607" t="n">
        <v>1</v>
      </c>
      <c r="Z2607" t="n">
        <v>10</v>
      </c>
    </row>
    <row r="2608">
      <c r="A2608" t="n">
        <v>71</v>
      </c>
      <c r="B2608" t="n">
        <v>130</v>
      </c>
      <c r="C2608" t="inlineStr">
        <is>
          <t xml:space="preserve">CONCLUIDO	</t>
        </is>
      </c>
      <c r="D2608" t="n">
        <v>3.5938</v>
      </c>
      <c r="E2608" t="n">
        <v>27.83</v>
      </c>
      <c r="F2608" t="n">
        <v>24.19</v>
      </c>
      <c r="G2608" t="n">
        <v>85.37</v>
      </c>
      <c r="H2608" t="n">
        <v>1.16</v>
      </c>
      <c r="I2608" t="n">
        <v>17</v>
      </c>
      <c r="J2608" t="n">
        <v>286.68</v>
      </c>
      <c r="K2608" t="n">
        <v>59.19</v>
      </c>
      <c r="L2608" t="n">
        <v>18.75</v>
      </c>
      <c r="M2608" t="n">
        <v>15</v>
      </c>
      <c r="N2608" t="n">
        <v>78.73999999999999</v>
      </c>
      <c r="O2608" t="n">
        <v>35591.33</v>
      </c>
      <c r="P2608" t="n">
        <v>397.71</v>
      </c>
      <c r="Q2608" t="n">
        <v>452.6</v>
      </c>
      <c r="R2608" t="n">
        <v>77.54000000000001</v>
      </c>
      <c r="S2608" t="n">
        <v>57.64</v>
      </c>
      <c r="T2608" t="n">
        <v>7821.56</v>
      </c>
      <c r="U2608" t="n">
        <v>0.74</v>
      </c>
      <c r="V2608" t="n">
        <v>0.88</v>
      </c>
      <c r="W2608" t="n">
        <v>6.82</v>
      </c>
      <c r="X2608" t="n">
        <v>0.47</v>
      </c>
      <c r="Y2608" t="n">
        <v>1</v>
      </c>
      <c r="Z2608" t="n">
        <v>10</v>
      </c>
    </row>
    <row r="2609">
      <c r="A2609" t="n">
        <v>72</v>
      </c>
      <c r="B2609" t="n">
        <v>130</v>
      </c>
      <c r="C2609" t="inlineStr">
        <is>
          <t xml:space="preserve">CONCLUIDO	</t>
        </is>
      </c>
      <c r="D2609" t="n">
        <v>3.6027</v>
      </c>
      <c r="E2609" t="n">
        <v>27.76</v>
      </c>
      <c r="F2609" t="n">
        <v>24.17</v>
      </c>
      <c r="G2609" t="n">
        <v>90.64</v>
      </c>
      <c r="H2609" t="n">
        <v>1.18</v>
      </c>
      <c r="I2609" t="n">
        <v>16</v>
      </c>
      <c r="J2609" t="n">
        <v>287.18</v>
      </c>
      <c r="K2609" t="n">
        <v>59.19</v>
      </c>
      <c r="L2609" t="n">
        <v>19</v>
      </c>
      <c r="M2609" t="n">
        <v>14</v>
      </c>
      <c r="N2609" t="n">
        <v>78.98999999999999</v>
      </c>
      <c r="O2609" t="n">
        <v>35653.4</v>
      </c>
      <c r="P2609" t="n">
        <v>397.29</v>
      </c>
      <c r="Q2609" t="n">
        <v>452.57</v>
      </c>
      <c r="R2609" t="n">
        <v>76.8</v>
      </c>
      <c r="S2609" t="n">
        <v>57.64</v>
      </c>
      <c r="T2609" t="n">
        <v>7455.93</v>
      </c>
      <c r="U2609" t="n">
        <v>0.75</v>
      </c>
      <c r="V2609" t="n">
        <v>0.88</v>
      </c>
      <c r="W2609" t="n">
        <v>6.82</v>
      </c>
      <c r="X2609" t="n">
        <v>0.45</v>
      </c>
      <c r="Y2609" t="n">
        <v>1</v>
      </c>
      <c r="Z2609" t="n">
        <v>10</v>
      </c>
    </row>
    <row r="2610">
      <c r="A2610" t="n">
        <v>73</v>
      </c>
      <c r="B2610" t="n">
        <v>130</v>
      </c>
      <c r="C2610" t="inlineStr">
        <is>
          <t xml:space="preserve">CONCLUIDO	</t>
        </is>
      </c>
      <c r="D2610" t="n">
        <v>3.604</v>
      </c>
      <c r="E2610" t="n">
        <v>27.75</v>
      </c>
      <c r="F2610" t="n">
        <v>24.16</v>
      </c>
      <c r="G2610" t="n">
        <v>90.59999999999999</v>
      </c>
      <c r="H2610" t="n">
        <v>1.19</v>
      </c>
      <c r="I2610" t="n">
        <v>16</v>
      </c>
      <c r="J2610" t="n">
        <v>287.69</v>
      </c>
      <c r="K2610" t="n">
        <v>59.19</v>
      </c>
      <c r="L2610" t="n">
        <v>19.25</v>
      </c>
      <c r="M2610" t="n">
        <v>14</v>
      </c>
      <c r="N2610" t="n">
        <v>79.23999999999999</v>
      </c>
      <c r="O2610" t="n">
        <v>35715.58</v>
      </c>
      <c r="P2610" t="n">
        <v>397.06</v>
      </c>
      <c r="Q2610" t="n">
        <v>452.58</v>
      </c>
      <c r="R2610" t="n">
        <v>76.19</v>
      </c>
      <c r="S2610" t="n">
        <v>57.64</v>
      </c>
      <c r="T2610" t="n">
        <v>7155.46</v>
      </c>
      <c r="U2610" t="n">
        <v>0.76</v>
      </c>
      <c r="V2610" t="n">
        <v>0.88</v>
      </c>
      <c r="W2610" t="n">
        <v>6.83</v>
      </c>
      <c r="X2610" t="n">
        <v>0.43</v>
      </c>
      <c r="Y2610" t="n">
        <v>1</v>
      </c>
      <c r="Z2610" t="n">
        <v>10</v>
      </c>
    </row>
    <row r="2611">
      <c r="A2611" t="n">
        <v>74</v>
      </c>
      <c r="B2611" t="n">
        <v>130</v>
      </c>
      <c r="C2611" t="inlineStr">
        <is>
          <t xml:space="preserve">CONCLUIDO	</t>
        </is>
      </c>
      <c r="D2611" t="n">
        <v>3.605</v>
      </c>
      <c r="E2611" t="n">
        <v>27.74</v>
      </c>
      <c r="F2611" t="n">
        <v>24.15</v>
      </c>
      <c r="G2611" t="n">
        <v>90.56999999999999</v>
      </c>
      <c r="H2611" t="n">
        <v>1.2</v>
      </c>
      <c r="I2611" t="n">
        <v>16</v>
      </c>
      <c r="J2611" t="n">
        <v>288.19</v>
      </c>
      <c r="K2611" t="n">
        <v>59.19</v>
      </c>
      <c r="L2611" t="n">
        <v>19.5</v>
      </c>
      <c r="M2611" t="n">
        <v>14</v>
      </c>
      <c r="N2611" t="n">
        <v>79.5</v>
      </c>
      <c r="O2611" t="n">
        <v>35777.86</v>
      </c>
      <c r="P2611" t="n">
        <v>397.03</v>
      </c>
      <c r="Q2611" t="n">
        <v>452.57</v>
      </c>
      <c r="R2611" t="n">
        <v>76.39</v>
      </c>
      <c r="S2611" t="n">
        <v>57.64</v>
      </c>
      <c r="T2611" t="n">
        <v>7252.09</v>
      </c>
      <c r="U2611" t="n">
        <v>0.75</v>
      </c>
      <c r="V2611" t="n">
        <v>0.88</v>
      </c>
      <c r="W2611" t="n">
        <v>6.82</v>
      </c>
      <c r="X2611" t="n">
        <v>0.43</v>
      </c>
      <c r="Y2611" t="n">
        <v>1</v>
      </c>
      <c r="Z2611" t="n">
        <v>10</v>
      </c>
    </row>
    <row r="2612">
      <c r="A2612" t="n">
        <v>75</v>
      </c>
      <c r="B2612" t="n">
        <v>130</v>
      </c>
      <c r="C2612" t="inlineStr">
        <is>
          <t xml:space="preserve">CONCLUIDO	</t>
        </is>
      </c>
      <c r="D2612" t="n">
        <v>3.6046</v>
      </c>
      <c r="E2612" t="n">
        <v>27.74</v>
      </c>
      <c r="F2612" t="n">
        <v>24.16</v>
      </c>
      <c r="G2612" t="n">
        <v>90.58</v>
      </c>
      <c r="H2612" t="n">
        <v>1.22</v>
      </c>
      <c r="I2612" t="n">
        <v>16</v>
      </c>
      <c r="J2612" t="n">
        <v>288.7</v>
      </c>
      <c r="K2612" t="n">
        <v>59.19</v>
      </c>
      <c r="L2612" t="n">
        <v>19.75</v>
      </c>
      <c r="M2612" t="n">
        <v>14</v>
      </c>
      <c r="N2612" t="n">
        <v>79.75</v>
      </c>
      <c r="O2612" t="n">
        <v>35840.25</v>
      </c>
      <c r="P2612" t="n">
        <v>397.23</v>
      </c>
      <c r="Q2612" t="n">
        <v>452.61</v>
      </c>
      <c r="R2612" t="n">
        <v>76.37</v>
      </c>
      <c r="S2612" t="n">
        <v>57.64</v>
      </c>
      <c r="T2612" t="n">
        <v>7242.45</v>
      </c>
      <c r="U2612" t="n">
        <v>0.75</v>
      </c>
      <c r="V2612" t="n">
        <v>0.88</v>
      </c>
      <c r="W2612" t="n">
        <v>6.82</v>
      </c>
      <c r="X2612" t="n">
        <v>0.43</v>
      </c>
      <c r="Y2612" t="n">
        <v>1</v>
      </c>
      <c r="Z2612" t="n">
        <v>10</v>
      </c>
    </row>
    <row r="2613">
      <c r="A2613" t="n">
        <v>76</v>
      </c>
      <c r="B2613" t="n">
        <v>130</v>
      </c>
      <c r="C2613" t="inlineStr">
        <is>
          <t xml:space="preserve">CONCLUIDO	</t>
        </is>
      </c>
      <c r="D2613" t="n">
        <v>3.6045</v>
      </c>
      <c r="E2613" t="n">
        <v>27.74</v>
      </c>
      <c r="F2613" t="n">
        <v>24.16</v>
      </c>
      <c r="G2613" t="n">
        <v>90.59</v>
      </c>
      <c r="H2613" t="n">
        <v>1.23</v>
      </c>
      <c r="I2613" t="n">
        <v>16</v>
      </c>
      <c r="J2613" t="n">
        <v>289.2</v>
      </c>
      <c r="K2613" t="n">
        <v>59.19</v>
      </c>
      <c r="L2613" t="n">
        <v>20</v>
      </c>
      <c r="M2613" t="n">
        <v>14</v>
      </c>
      <c r="N2613" t="n">
        <v>80.01000000000001</v>
      </c>
      <c r="O2613" t="n">
        <v>35902.74</v>
      </c>
      <c r="P2613" t="n">
        <v>397.11</v>
      </c>
      <c r="Q2613" t="n">
        <v>452.58</v>
      </c>
      <c r="R2613" t="n">
        <v>76.48999999999999</v>
      </c>
      <c r="S2613" t="n">
        <v>57.64</v>
      </c>
      <c r="T2613" t="n">
        <v>7302.87</v>
      </c>
      <c r="U2613" t="n">
        <v>0.75</v>
      </c>
      <c r="V2613" t="n">
        <v>0.88</v>
      </c>
      <c r="W2613" t="n">
        <v>6.82</v>
      </c>
      <c r="X2613" t="n">
        <v>0.43</v>
      </c>
      <c r="Y2613" t="n">
        <v>1</v>
      </c>
      <c r="Z2613" t="n">
        <v>10</v>
      </c>
    </row>
    <row r="2614">
      <c r="A2614" t="n">
        <v>77</v>
      </c>
      <c r="B2614" t="n">
        <v>130</v>
      </c>
      <c r="C2614" t="inlineStr">
        <is>
          <t xml:space="preserve">CONCLUIDO	</t>
        </is>
      </c>
      <c r="D2614" t="n">
        <v>3.6021</v>
      </c>
      <c r="E2614" t="n">
        <v>27.76</v>
      </c>
      <c r="F2614" t="n">
        <v>24.17</v>
      </c>
      <c r="G2614" t="n">
        <v>90.65000000000001</v>
      </c>
      <c r="H2614" t="n">
        <v>1.24</v>
      </c>
      <c r="I2614" t="n">
        <v>16</v>
      </c>
      <c r="J2614" t="n">
        <v>289.71</v>
      </c>
      <c r="K2614" t="n">
        <v>59.19</v>
      </c>
      <c r="L2614" t="n">
        <v>20.25</v>
      </c>
      <c r="M2614" t="n">
        <v>14</v>
      </c>
      <c r="N2614" t="n">
        <v>80.27</v>
      </c>
      <c r="O2614" t="n">
        <v>35965.33</v>
      </c>
      <c r="P2614" t="n">
        <v>396.99</v>
      </c>
      <c r="Q2614" t="n">
        <v>452.59</v>
      </c>
      <c r="R2614" t="n">
        <v>76.95999999999999</v>
      </c>
      <c r="S2614" t="n">
        <v>57.64</v>
      </c>
      <c r="T2614" t="n">
        <v>7537.25</v>
      </c>
      <c r="U2614" t="n">
        <v>0.75</v>
      </c>
      <c r="V2614" t="n">
        <v>0.88</v>
      </c>
      <c r="W2614" t="n">
        <v>6.82</v>
      </c>
      <c r="X2614" t="n">
        <v>0.45</v>
      </c>
      <c r="Y2614" t="n">
        <v>1</v>
      </c>
      <c r="Z2614" t="n">
        <v>10</v>
      </c>
    </row>
    <row r="2615">
      <c r="A2615" t="n">
        <v>78</v>
      </c>
      <c r="B2615" t="n">
        <v>130</v>
      </c>
      <c r="C2615" t="inlineStr">
        <is>
          <t xml:space="preserve">CONCLUIDO	</t>
        </is>
      </c>
      <c r="D2615" t="n">
        <v>3.6161</v>
      </c>
      <c r="E2615" t="n">
        <v>27.65</v>
      </c>
      <c r="F2615" t="n">
        <v>24.12</v>
      </c>
      <c r="G2615" t="n">
        <v>96.45999999999999</v>
      </c>
      <c r="H2615" t="n">
        <v>1.26</v>
      </c>
      <c r="I2615" t="n">
        <v>15</v>
      </c>
      <c r="J2615" t="n">
        <v>290.22</v>
      </c>
      <c r="K2615" t="n">
        <v>59.19</v>
      </c>
      <c r="L2615" t="n">
        <v>20.5</v>
      </c>
      <c r="M2615" t="n">
        <v>13</v>
      </c>
      <c r="N2615" t="n">
        <v>80.53</v>
      </c>
      <c r="O2615" t="n">
        <v>36028.03</v>
      </c>
      <c r="P2615" t="n">
        <v>396.09</v>
      </c>
      <c r="Q2615" t="n">
        <v>452.67</v>
      </c>
      <c r="R2615" t="n">
        <v>75.02</v>
      </c>
      <c r="S2615" t="n">
        <v>57.64</v>
      </c>
      <c r="T2615" t="n">
        <v>6570.84</v>
      </c>
      <c r="U2615" t="n">
        <v>0.77</v>
      </c>
      <c r="V2615" t="n">
        <v>0.88</v>
      </c>
      <c r="W2615" t="n">
        <v>6.82</v>
      </c>
      <c r="X2615" t="n">
        <v>0.39</v>
      </c>
      <c r="Y2615" t="n">
        <v>1</v>
      </c>
      <c r="Z2615" t="n">
        <v>10</v>
      </c>
    </row>
    <row r="2616">
      <c r="A2616" t="n">
        <v>79</v>
      </c>
      <c r="B2616" t="n">
        <v>130</v>
      </c>
      <c r="C2616" t="inlineStr">
        <is>
          <t xml:space="preserve">CONCLUIDO	</t>
        </is>
      </c>
      <c r="D2616" t="n">
        <v>3.6149</v>
      </c>
      <c r="E2616" t="n">
        <v>27.66</v>
      </c>
      <c r="F2616" t="n">
        <v>24.12</v>
      </c>
      <c r="G2616" t="n">
        <v>96.5</v>
      </c>
      <c r="H2616" t="n">
        <v>1.27</v>
      </c>
      <c r="I2616" t="n">
        <v>15</v>
      </c>
      <c r="J2616" t="n">
        <v>290.73</v>
      </c>
      <c r="K2616" t="n">
        <v>59.19</v>
      </c>
      <c r="L2616" t="n">
        <v>20.75</v>
      </c>
      <c r="M2616" t="n">
        <v>13</v>
      </c>
      <c r="N2616" t="n">
        <v>80.79000000000001</v>
      </c>
      <c r="O2616" t="n">
        <v>36090.84</v>
      </c>
      <c r="P2616" t="n">
        <v>396.44</v>
      </c>
      <c r="Q2616" t="n">
        <v>452.59</v>
      </c>
      <c r="R2616" t="n">
        <v>75.37</v>
      </c>
      <c r="S2616" t="n">
        <v>57.64</v>
      </c>
      <c r="T2616" t="n">
        <v>6749.59</v>
      </c>
      <c r="U2616" t="n">
        <v>0.76</v>
      </c>
      <c r="V2616" t="n">
        <v>0.88</v>
      </c>
      <c r="W2616" t="n">
        <v>6.82</v>
      </c>
      <c r="X2616" t="n">
        <v>0.4</v>
      </c>
      <c r="Y2616" t="n">
        <v>1</v>
      </c>
      <c r="Z2616" t="n">
        <v>10</v>
      </c>
    </row>
    <row r="2617">
      <c r="A2617" t="n">
        <v>80</v>
      </c>
      <c r="B2617" t="n">
        <v>130</v>
      </c>
      <c r="C2617" t="inlineStr">
        <is>
          <t xml:space="preserve">CONCLUIDO	</t>
        </is>
      </c>
      <c r="D2617" t="n">
        <v>3.6155</v>
      </c>
      <c r="E2617" t="n">
        <v>27.66</v>
      </c>
      <c r="F2617" t="n">
        <v>24.12</v>
      </c>
      <c r="G2617" t="n">
        <v>96.48</v>
      </c>
      <c r="H2617" t="n">
        <v>1.28</v>
      </c>
      <c r="I2617" t="n">
        <v>15</v>
      </c>
      <c r="J2617" t="n">
        <v>291.24</v>
      </c>
      <c r="K2617" t="n">
        <v>59.19</v>
      </c>
      <c r="L2617" t="n">
        <v>21</v>
      </c>
      <c r="M2617" t="n">
        <v>13</v>
      </c>
      <c r="N2617" t="n">
        <v>81.05</v>
      </c>
      <c r="O2617" t="n">
        <v>36153.75</v>
      </c>
      <c r="P2617" t="n">
        <v>396.41</v>
      </c>
      <c r="Q2617" t="n">
        <v>452.56</v>
      </c>
      <c r="R2617" t="n">
        <v>75.22</v>
      </c>
      <c r="S2617" t="n">
        <v>57.64</v>
      </c>
      <c r="T2617" t="n">
        <v>6672.74</v>
      </c>
      <c r="U2617" t="n">
        <v>0.77</v>
      </c>
      <c r="V2617" t="n">
        <v>0.88</v>
      </c>
      <c r="W2617" t="n">
        <v>6.82</v>
      </c>
      <c r="X2617" t="n">
        <v>0.4</v>
      </c>
      <c r="Y2617" t="n">
        <v>1</v>
      </c>
      <c r="Z2617" t="n">
        <v>10</v>
      </c>
    </row>
    <row r="2618">
      <c r="A2618" t="n">
        <v>81</v>
      </c>
      <c r="B2618" t="n">
        <v>130</v>
      </c>
      <c r="C2618" t="inlineStr">
        <is>
          <t xml:space="preserve">CONCLUIDO	</t>
        </is>
      </c>
      <c r="D2618" t="n">
        <v>3.6144</v>
      </c>
      <c r="E2618" t="n">
        <v>27.67</v>
      </c>
      <c r="F2618" t="n">
        <v>24.13</v>
      </c>
      <c r="G2618" t="n">
        <v>96.51000000000001</v>
      </c>
      <c r="H2618" t="n">
        <v>1.3</v>
      </c>
      <c r="I2618" t="n">
        <v>15</v>
      </c>
      <c r="J2618" t="n">
        <v>291.75</v>
      </c>
      <c r="K2618" t="n">
        <v>59.19</v>
      </c>
      <c r="L2618" t="n">
        <v>21.25</v>
      </c>
      <c r="M2618" t="n">
        <v>13</v>
      </c>
      <c r="N2618" t="n">
        <v>81.31</v>
      </c>
      <c r="O2618" t="n">
        <v>36216.77</v>
      </c>
      <c r="P2618" t="n">
        <v>396.38</v>
      </c>
      <c r="Q2618" t="n">
        <v>452.57</v>
      </c>
      <c r="R2618" t="n">
        <v>75.58</v>
      </c>
      <c r="S2618" t="n">
        <v>57.64</v>
      </c>
      <c r="T2618" t="n">
        <v>6850.53</v>
      </c>
      <c r="U2618" t="n">
        <v>0.76</v>
      </c>
      <c r="V2618" t="n">
        <v>0.88</v>
      </c>
      <c r="W2618" t="n">
        <v>6.82</v>
      </c>
      <c r="X2618" t="n">
        <v>0.4</v>
      </c>
      <c r="Y2618" t="n">
        <v>1</v>
      </c>
      <c r="Z2618" t="n">
        <v>10</v>
      </c>
    </row>
    <row r="2619">
      <c r="A2619" t="n">
        <v>82</v>
      </c>
      <c r="B2619" t="n">
        <v>130</v>
      </c>
      <c r="C2619" t="inlineStr">
        <is>
          <t xml:space="preserve">CONCLUIDO	</t>
        </is>
      </c>
      <c r="D2619" t="n">
        <v>3.6152</v>
      </c>
      <c r="E2619" t="n">
        <v>27.66</v>
      </c>
      <c r="F2619" t="n">
        <v>24.12</v>
      </c>
      <c r="G2619" t="n">
        <v>96.48999999999999</v>
      </c>
      <c r="H2619" t="n">
        <v>1.31</v>
      </c>
      <c r="I2619" t="n">
        <v>15</v>
      </c>
      <c r="J2619" t="n">
        <v>292.26</v>
      </c>
      <c r="K2619" t="n">
        <v>59.19</v>
      </c>
      <c r="L2619" t="n">
        <v>21.5</v>
      </c>
      <c r="M2619" t="n">
        <v>13</v>
      </c>
      <c r="N2619" t="n">
        <v>81.56999999999999</v>
      </c>
      <c r="O2619" t="n">
        <v>36279.9</v>
      </c>
      <c r="P2619" t="n">
        <v>396.01</v>
      </c>
      <c r="Q2619" t="n">
        <v>452.57</v>
      </c>
      <c r="R2619" t="n">
        <v>75.33</v>
      </c>
      <c r="S2619" t="n">
        <v>57.64</v>
      </c>
      <c r="T2619" t="n">
        <v>6726.54</v>
      </c>
      <c r="U2619" t="n">
        <v>0.77</v>
      </c>
      <c r="V2619" t="n">
        <v>0.88</v>
      </c>
      <c r="W2619" t="n">
        <v>6.82</v>
      </c>
      <c r="X2619" t="n">
        <v>0.4</v>
      </c>
      <c r="Y2619" t="n">
        <v>1</v>
      </c>
      <c r="Z2619" t="n">
        <v>10</v>
      </c>
    </row>
    <row r="2620">
      <c r="A2620" t="n">
        <v>83</v>
      </c>
      <c r="B2620" t="n">
        <v>130</v>
      </c>
      <c r="C2620" t="inlineStr">
        <is>
          <t xml:space="preserve">CONCLUIDO	</t>
        </is>
      </c>
      <c r="D2620" t="n">
        <v>3.6153</v>
      </c>
      <c r="E2620" t="n">
        <v>27.66</v>
      </c>
      <c r="F2620" t="n">
        <v>24.12</v>
      </c>
      <c r="G2620" t="n">
        <v>96.48999999999999</v>
      </c>
      <c r="H2620" t="n">
        <v>1.32</v>
      </c>
      <c r="I2620" t="n">
        <v>15</v>
      </c>
      <c r="J2620" t="n">
        <v>292.77</v>
      </c>
      <c r="K2620" t="n">
        <v>59.19</v>
      </c>
      <c r="L2620" t="n">
        <v>21.75</v>
      </c>
      <c r="M2620" t="n">
        <v>13</v>
      </c>
      <c r="N2620" t="n">
        <v>81.83</v>
      </c>
      <c r="O2620" t="n">
        <v>36343.13</v>
      </c>
      <c r="P2620" t="n">
        <v>395.87</v>
      </c>
      <c r="Q2620" t="n">
        <v>452.6</v>
      </c>
      <c r="R2620" t="n">
        <v>75.27</v>
      </c>
      <c r="S2620" t="n">
        <v>57.64</v>
      </c>
      <c r="T2620" t="n">
        <v>6697.97</v>
      </c>
      <c r="U2620" t="n">
        <v>0.77</v>
      </c>
      <c r="V2620" t="n">
        <v>0.88</v>
      </c>
      <c r="W2620" t="n">
        <v>6.82</v>
      </c>
      <c r="X2620" t="n">
        <v>0.4</v>
      </c>
      <c r="Y2620" t="n">
        <v>1</v>
      </c>
      <c r="Z2620" t="n">
        <v>10</v>
      </c>
    </row>
    <row r="2621">
      <c r="A2621" t="n">
        <v>84</v>
      </c>
      <c r="B2621" t="n">
        <v>130</v>
      </c>
      <c r="C2621" t="inlineStr">
        <is>
          <t xml:space="preserve">CONCLUIDO	</t>
        </is>
      </c>
      <c r="D2621" t="n">
        <v>3.6245</v>
      </c>
      <c r="E2621" t="n">
        <v>27.59</v>
      </c>
      <c r="F2621" t="n">
        <v>24.1</v>
      </c>
      <c r="G2621" t="n">
        <v>103.29</v>
      </c>
      <c r="H2621" t="n">
        <v>1.34</v>
      </c>
      <c r="I2621" t="n">
        <v>14</v>
      </c>
      <c r="J2621" t="n">
        <v>293.29</v>
      </c>
      <c r="K2621" t="n">
        <v>59.19</v>
      </c>
      <c r="L2621" t="n">
        <v>22</v>
      </c>
      <c r="M2621" t="n">
        <v>12</v>
      </c>
      <c r="N2621" t="n">
        <v>82.09</v>
      </c>
      <c r="O2621" t="n">
        <v>36406.47</v>
      </c>
      <c r="P2621" t="n">
        <v>396.14</v>
      </c>
      <c r="Q2621" t="n">
        <v>452.56</v>
      </c>
      <c r="R2621" t="n">
        <v>74.78</v>
      </c>
      <c r="S2621" t="n">
        <v>57.64</v>
      </c>
      <c r="T2621" t="n">
        <v>6460.45</v>
      </c>
      <c r="U2621" t="n">
        <v>0.77</v>
      </c>
      <c r="V2621" t="n">
        <v>0.88</v>
      </c>
      <c r="W2621" t="n">
        <v>6.81</v>
      </c>
      <c r="X2621" t="n">
        <v>0.38</v>
      </c>
      <c r="Y2621" t="n">
        <v>1</v>
      </c>
      <c r="Z2621" t="n">
        <v>10</v>
      </c>
    </row>
    <row r="2622">
      <c r="A2622" t="n">
        <v>85</v>
      </c>
      <c r="B2622" t="n">
        <v>130</v>
      </c>
      <c r="C2622" t="inlineStr">
        <is>
          <t xml:space="preserve">CONCLUIDO	</t>
        </is>
      </c>
      <c r="D2622" t="n">
        <v>3.6265</v>
      </c>
      <c r="E2622" t="n">
        <v>27.58</v>
      </c>
      <c r="F2622" t="n">
        <v>24.09</v>
      </c>
      <c r="G2622" t="n">
        <v>103.22</v>
      </c>
      <c r="H2622" t="n">
        <v>1.35</v>
      </c>
      <c r="I2622" t="n">
        <v>14</v>
      </c>
      <c r="J2622" t="n">
        <v>293.8</v>
      </c>
      <c r="K2622" t="n">
        <v>59.19</v>
      </c>
      <c r="L2622" t="n">
        <v>22.25</v>
      </c>
      <c r="M2622" t="n">
        <v>12</v>
      </c>
      <c r="N2622" t="n">
        <v>82.36</v>
      </c>
      <c r="O2622" t="n">
        <v>36469.92</v>
      </c>
      <c r="P2622" t="n">
        <v>395.99</v>
      </c>
      <c r="Q2622" t="n">
        <v>452.59</v>
      </c>
      <c r="R2622" t="n">
        <v>74.08</v>
      </c>
      <c r="S2622" t="n">
        <v>57.64</v>
      </c>
      <c r="T2622" t="n">
        <v>6109.16</v>
      </c>
      <c r="U2622" t="n">
        <v>0.78</v>
      </c>
      <c r="V2622" t="n">
        <v>0.88</v>
      </c>
      <c r="W2622" t="n">
        <v>6.82</v>
      </c>
      <c r="X2622" t="n">
        <v>0.36</v>
      </c>
      <c r="Y2622" t="n">
        <v>1</v>
      </c>
      <c r="Z2622" t="n">
        <v>10</v>
      </c>
    </row>
    <row r="2623">
      <c r="A2623" t="n">
        <v>86</v>
      </c>
      <c r="B2623" t="n">
        <v>130</v>
      </c>
      <c r="C2623" t="inlineStr">
        <is>
          <t xml:space="preserve">CONCLUIDO	</t>
        </is>
      </c>
      <c r="D2623" t="n">
        <v>3.6261</v>
      </c>
      <c r="E2623" t="n">
        <v>27.58</v>
      </c>
      <c r="F2623" t="n">
        <v>24.09</v>
      </c>
      <c r="G2623" t="n">
        <v>103.23</v>
      </c>
      <c r="H2623" t="n">
        <v>1.36</v>
      </c>
      <c r="I2623" t="n">
        <v>14</v>
      </c>
      <c r="J2623" t="n">
        <v>294.32</v>
      </c>
      <c r="K2623" t="n">
        <v>59.19</v>
      </c>
      <c r="L2623" t="n">
        <v>22.5</v>
      </c>
      <c r="M2623" t="n">
        <v>12</v>
      </c>
      <c r="N2623" t="n">
        <v>82.62</v>
      </c>
      <c r="O2623" t="n">
        <v>36533.49</v>
      </c>
      <c r="P2623" t="n">
        <v>396.02</v>
      </c>
      <c r="Q2623" t="n">
        <v>452.6</v>
      </c>
      <c r="R2623" t="n">
        <v>73.95999999999999</v>
      </c>
      <c r="S2623" t="n">
        <v>57.64</v>
      </c>
      <c r="T2623" t="n">
        <v>6049.62</v>
      </c>
      <c r="U2623" t="n">
        <v>0.78</v>
      </c>
      <c r="V2623" t="n">
        <v>0.88</v>
      </c>
      <c r="W2623" t="n">
        <v>6.82</v>
      </c>
      <c r="X2623" t="n">
        <v>0.36</v>
      </c>
      <c r="Y2623" t="n">
        <v>1</v>
      </c>
      <c r="Z2623" t="n">
        <v>10</v>
      </c>
    </row>
    <row r="2624">
      <c r="A2624" t="n">
        <v>87</v>
      </c>
      <c r="B2624" t="n">
        <v>130</v>
      </c>
      <c r="C2624" t="inlineStr">
        <is>
          <t xml:space="preserve">CONCLUIDO	</t>
        </is>
      </c>
      <c r="D2624" t="n">
        <v>3.6239</v>
      </c>
      <c r="E2624" t="n">
        <v>27.59</v>
      </c>
      <c r="F2624" t="n">
        <v>24.11</v>
      </c>
      <c r="G2624" t="n">
        <v>103.31</v>
      </c>
      <c r="H2624" t="n">
        <v>1.37</v>
      </c>
      <c r="I2624" t="n">
        <v>14</v>
      </c>
      <c r="J2624" t="n">
        <v>294.83</v>
      </c>
      <c r="K2624" t="n">
        <v>59.19</v>
      </c>
      <c r="L2624" t="n">
        <v>22.75</v>
      </c>
      <c r="M2624" t="n">
        <v>12</v>
      </c>
      <c r="N2624" t="n">
        <v>82.89</v>
      </c>
      <c r="O2624" t="n">
        <v>36597.16</v>
      </c>
      <c r="P2624" t="n">
        <v>396.13</v>
      </c>
      <c r="Q2624" t="n">
        <v>452.56</v>
      </c>
      <c r="R2624" t="n">
        <v>74.83</v>
      </c>
      <c r="S2624" t="n">
        <v>57.64</v>
      </c>
      <c r="T2624" t="n">
        <v>6484.02</v>
      </c>
      <c r="U2624" t="n">
        <v>0.77</v>
      </c>
      <c r="V2624" t="n">
        <v>0.88</v>
      </c>
      <c r="W2624" t="n">
        <v>6.82</v>
      </c>
      <c r="X2624" t="n">
        <v>0.38</v>
      </c>
      <c r="Y2624" t="n">
        <v>1</v>
      </c>
      <c r="Z2624" t="n">
        <v>10</v>
      </c>
    </row>
    <row r="2625">
      <c r="A2625" t="n">
        <v>88</v>
      </c>
      <c r="B2625" t="n">
        <v>130</v>
      </c>
      <c r="C2625" t="inlineStr">
        <is>
          <t xml:space="preserve">CONCLUIDO	</t>
        </is>
      </c>
      <c r="D2625" t="n">
        <v>3.6263</v>
      </c>
      <c r="E2625" t="n">
        <v>27.58</v>
      </c>
      <c r="F2625" t="n">
        <v>24.09</v>
      </c>
      <c r="G2625" t="n">
        <v>103.23</v>
      </c>
      <c r="H2625" t="n">
        <v>1.39</v>
      </c>
      <c r="I2625" t="n">
        <v>14</v>
      </c>
      <c r="J2625" t="n">
        <v>295.35</v>
      </c>
      <c r="K2625" t="n">
        <v>59.19</v>
      </c>
      <c r="L2625" t="n">
        <v>23</v>
      </c>
      <c r="M2625" t="n">
        <v>12</v>
      </c>
      <c r="N2625" t="n">
        <v>83.16</v>
      </c>
      <c r="O2625" t="n">
        <v>36660.94</v>
      </c>
      <c r="P2625" t="n">
        <v>395.62</v>
      </c>
      <c r="Q2625" t="n">
        <v>452.6</v>
      </c>
      <c r="R2625" t="n">
        <v>74.05</v>
      </c>
      <c r="S2625" t="n">
        <v>57.64</v>
      </c>
      <c r="T2625" t="n">
        <v>6095.4</v>
      </c>
      <c r="U2625" t="n">
        <v>0.78</v>
      </c>
      <c r="V2625" t="n">
        <v>0.88</v>
      </c>
      <c r="W2625" t="n">
        <v>6.82</v>
      </c>
      <c r="X2625" t="n">
        <v>0.36</v>
      </c>
      <c r="Y2625" t="n">
        <v>1</v>
      </c>
      <c r="Z2625" t="n">
        <v>10</v>
      </c>
    </row>
    <row r="2626">
      <c r="A2626" t="n">
        <v>89</v>
      </c>
      <c r="B2626" t="n">
        <v>130</v>
      </c>
      <c r="C2626" t="inlineStr">
        <is>
          <t xml:space="preserve">CONCLUIDO	</t>
        </is>
      </c>
      <c r="D2626" t="n">
        <v>3.6244</v>
      </c>
      <c r="E2626" t="n">
        <v>27.59</v>
      </c>
      <c r="F2626" t="n">
        <v>24.1</v>
      </c>
      <c r="G2626" t="n">
        <v>103.29</v>
      </c>
      <c r="H2626" t="n">
        <v>1.4</v>
      </c>
      <c r="I2626" t="n">
        <v>14</v>
      </c>
      <c r="J2626" t="n">
        <v>295.87</v>
      </c>
      <c r="K2626" t="n">
        <v>59.19</v>
      </c>
      <c r="L2626" t="n">
        <v>23.25</v>
      </c>
      <c r="M2626" t="n">
        <v>12</v>
      </c>
      <c r="N2626" t="n">
        <v>83.43000000000001</v>
      </c>
      <c r="O2626" t="n">
        <v>36724.83</v>
      </c>
      <c r="P2626" t="n">
        <v>395.16</v>
      </c>
      <c r="Q2626" t="n">
        <v>452.56</v>
      </c>
      <c r="R2626" t="n">
        <v>74.54000000000001</v>
      </c>
      <c r="S2626" t="n">
        <v>57.64</v>
      </c>
      <c r="T2626" t="n">
        <v>6338.97</v>
      </c>
      <c r="U2626" t="n">
        <v>0.77</v>
      </c>
      <c r="V2626" t="n">
        <v>0.88</v>
      </c>
      <c r="W2626" t="n">
        <v>6.82</v>
      </c>
      <c r="X2626" t="n">
        <v>0.38</v>
      </c>
      <c r="Y2626" t="n">
        <v>1</v>
      </c>
      <c r="Z2626" t="n">
        <v>10</v>
      </c>
    </row>
    <row r="2627">
      <c r="A2627" t="n">
        <v>90</v>
      </c>
      <c r="B2627" t="n">
        <v>130</v>
      </c>
      <c r="C2627" t="inlineStr">
        <is>
          <t xml:space="preserve">CONCLUIDO	</t>
        </is>
      </c>
      <c r="D2627" t="n">
        <v>3.6352</v>
      </c>
      <c r="E2627" t="n">
        <v>27.51</v>
      </c>
      <c r="F2627" t="n">
        <v>24.07</v>
      </c>
      <c r="G2627" t="n">
        <v>111.08</v>
      </c>
      <c r="H2627" t="n">
        <v>1.41</v>
      </c>
      <c r="I2627" t="n">
        <v>13</v>
      </c>
      <c r="J2627" t="n">
        <v>296.39</v>
      </c>
      <c r="K2627" t="n">
        <v>59.19</v>
      </c>
      <c r="L2627" t="n">
        <v>23.5</v>
      </c>
      <c r="M2627" t="n">
        <v>11</v>
      </c>
      <c r="N2627" t="n">
        <v>83.69</v>
      </c>
      <c r="O2627" t="n">
        <v>36788.84</v>
      </c>
      <c r="P2627" t="n">
        <v>394.04</v>
      </c>
      <c r="Q2627" t="n">
        <v>452.63</v>
      </c>
      <c r="R2627" t="n">
        <v>73.59999999999999</v>
      </c>
      <c r="S2627" t="n">
        <v>57.64</v>
      </c>
      <c r="T2627" t="n">
        <v>5875.34</v>
      </c>
      <c r="U2627" t="n">
        <v>0.78</v>
      </c>
      <c r="V2627" t="n">
        <v>0.88</v>
      </c>
      <c r="W2627" t="n">
        <v>6.81</v>
      </c>
      <c r="X2627" t="n">
        <v>0.34</v>
      </c>
      <c r="Y2627" t="n">
        <v>1</v>
      </c>
      <c r="Z2627" t="n">
        <v>10</v>
      </c>
    </row>
    <row r="2628">
      <c r="A2628" t="n">
        <v>91</v>
      </c>
      <c r="B2628" t="n">
        <v>130</v>
      </c>
      <c r="C2628" t="inlineStr">
        <is>
          <t xml:space="preserve">CONCLUIDO	</t>
        </is>
      </c>
      <c r="D2628" t="n">
        <v>3.6333</v>
      </c>
      <c r="E2628" t="n">
        <v>27.52</v>
      </c>
      <c r="F2628" t="n">
        <v>24.08</v>
      </c>
      <c r="G2628" t="n">
        <v>111.15</v>
      </c>
      <c r="H2628" t="n">
        <v>1.42</v>
      </c>
      <c r="I2628" t="n">
        <v>13</v>
      </c>
      <c r="J2628" t="n">
        <v>296.91</v>
      </c>
      <c r="K2628" t="n">
        <v>59.19</v>
      </c>
      <c r="L2628" t="n">
        <v>23.75</v>
      </c>
      <c r="M2628" t="n">
        <v>11</v>
      </c>
      <c r="N2628" t="n">
        <v>83.95999999999999</v>
      </c>
      <c r="O2628" t="n">
        <v>36852.96</v>
      </c>
      <c r="P2628" t="n">
        <v>395.06</v>
      </c>
      <c r="Q2628" t="n">
        <v>452.59</v>
      </c>
      <c r="R2628" t="n">
        <v>74.06</v>
      </c>
      <c r="S2628" t="n">
        <v>57.64</v>
      </c>
      <c r="T2628" t="n">
        <v>6105.17</v>
      </c>
      <c r="U2628" t="n">
        <v>0.78</v>
      </c>
      <c r="V2628" t="n">
        <v>0.88</v>
      </c>
      <c r="W2628" t="n">
        <v>6.82</v>
      </c>
      <c r="X2628" t="n">
        <v>0.36</v>
      </c>
      <c r="Y2628" t="n">
        <v>1</v>
      </c>
      <c r="Z2628" t="n">
        <v>10</v>
      </c>
    </row>
    <row r="2629">
      <c r="A2629" t="n">
        <v>92</v>
      </c>
      <c r="B2629" t="n">
        <v>130</v>
      </c>
      <c r="C2629" t="inlineStr">
        <is>
          <t xml:space="preserve">CONCLUIDO	</t>
        </is>
      </c>
      <c r="D2629" t="n">
        <v>3.6339</v>
      </c>
      <c r="E2629" t="n">
        <v>27.52</v>
      </c>
      <c r="F2629" t="n">
        <v>24.08</v>
      </c>
      <c r="G2629" t="n">
        <v>111.13</v>
      </c>
      <c r="H2629" t="n">
        <v>1.44</v>
      </c>
      <c r="I2629" t="n">
        <v>13</v>
      </c>
      <c r="J2629" t="n">
        <v>297.43</v>
      </c>
      <c r="K2629" t="n">
        <v>59.19</v>
      </c>
      <c r="L2629" t="n">
        <v>24</v>
      </c>
      <c r="M2629" t="n">
        <v>11</v>
      </c>
      <c r="N2629" t="n">
        <v>84.23999999999999</v>
      </c>
      <c r="O2629" t="n">
        <v>36917.19</v>
      </c>
      <c r="P2629" t="n">
        <v>395.46</v>
      </c>
      <c r="Q2629" t="n">
        <v>452.56</v>
      </c>
      <c r="R2629" t="n">
        <v>73.7</v>
      </c>
      <c r="S2629" t="n">
        <v>57.64</v>
      </c>
      <c r="T2629" t="n">
        <v>5924.14</v>
      </c>
      <c r="U2629" t="n">
        <v>0.78</v>
      </c>
      <c r="V2629" t="n">
        <v>0.88</v>
      </c>
      <c r="W2629" t="n">
        <v>6.82</v>
      </c>
      <c r="X2629" t="n">
        <v>0.35</v>
      </c>
      <c r="Y2629" t="n">
        <v>1</v>
      </c>
      <c r="Z2629" t="n">
        <v>10</v>
      </c>
    </row>
    <row r="2630">
      <c r="A2630" t="n">
        <v>93</v>
      </c>
      <c r="B2630" t="n">
        <v>130</v>
      </c>
      <c r="C2630" t="inlineStr">
        <is>
          <t xml:space="preserve">CONCLUIDO	</t>
        </is>
      </c>
      <c r="D2630" t="n">
        <v>3.6344</v>
      </c>
      <c r="E2630" t="n">
        <v>27.52</v>
      </c>
      <c r="F2630" t="n">
        <v>24.07</v>
      </c>
      <c r="G2630" t="n">
        <v>111.11</v>
      </c>
      <c r="H2630" t="n">
        <v>1.45</v>
      </c>
      <c r="I2630" t="n">
        <v>13</v>
      </c>
      <c r="J2630" t="n">
        <v>297.95</v>
      </c>
      <c r="K2630" t="n">
        <v>59.19</v>
      </c>
      <c r="L2630" t="n">
        <v>24.25</v>
      </c>
      <c r="M2630" t="n">
        <v>11</v>
      </c>
      <c r="N2630" t="n">
        <v>84.51000000000001</v>
      </c>
      <c r="O2630" t="n">
        <v>36981.53</v>
      </c>
      <c r="P2630" t="n">
        <v>395.93</v>
      </c>
      <c r="Q2630" t="n">
        <v>452.58</v>
      </c>
      <c r="R2630" t="n">
        <v>73.75</v>
      </c>
      <c r="S2630" t="n">
        <v>57.64</v>
      </c>
      <c r="T2630" t="n">
        <v>5946.4</v>
      </c>
      <c r="U2630" t="n">
        <v>0.78</v>
      </c>
      <c r="V2630" t="n">
        <v>0.88</v>
      </c>
      <c r="W2630" t="n">
        <v>6.82</v>
      </c>
      <c r="X2630" t="n">
        <v>0.35</v>
      </c>
      <c r="Y2630" t="n">
        <v>1</v>
      </c>
      <c r="Z2630" t="n">
        <v>10</v>
      </c>
    </row>
    <row r="2631">
      <c r="A2631" t="n">
        <v>94</v>
      </c>
      <c r="B2631" t="n">
        <v>130</v>
      </c>
      <c r="C2631" t="inlineStr">
        <is>
          <t xml:space="preserve">CONCLUIDO	</t>
        </is>
      </c>
      <c r="D2631" t="n">
        <v>3.6358</v>
      </c>
      <c r="E2631" t="n">
        <v>27.5</v>
      </c>
      <c r="F2631" t="n">
        <v>24.06</v>
      </c>
      <c r="G2631" t="n">
        <v>111.06</v>
      </c>
      <c r="H2631" t="n">
        <v>1.46</v>
      </c>
      <c r="I2631" t="n">
        <v>13</v>
      </c>
      <c r="J2631" t="n">
        <v>298.47</v>
      </c>
      <c r="K2631" t="n">
        <v>59.19</v>
      </c>
      <c r="L2631" t="n">
        <v>24.5</v>
      </c>
      <c r="M2631" t="n">
        <v>11</v>
      </c>
      <c r="N2631" t="n">
        <v>84.78</v>
      </c>
      <c r="O2631" t="n">
        <v>37045.99</v>
      </c>
      <c r="P2631" t="n">
        <v>396.13</v>
      </c>
      <c r="Q2631" t="n">
        <v>452.59</v>
      </c>
      <c r="R2631" t="n">
        <v>73.22</v>
      </c>
      <c r="S2631" t="n">
        <v>57.64</v>
      </c>
      <c r="T2631" t="n">
        <v>5684.77</v>
      </c>
      <c r="U2631" t="n">
        <v>0.79</v>
      </c>
      <c r="V2631" t="n">
        <v>0.88</v>
      </c>
      <c r="W2631" t="n">
        <v>6.82</v>
      </c>
      <c r="X2631" t="n">
        <v>0.34</v>
      </c>
      <c r="Y2631" t="n">
        <v>1</v>
      </c>
      <c r="Z2631" t="n">
        <v>10</v>
      </c>
    </row>
    <row r="2632">
      <c r="A2632" t="n">
        <v>95</v>
      </c>
      <c r="B2632" t="n">
        <v>130</v>
      </c>
      <c r="C2632" t="inlineStr">
        <is>
          <t xml:space="preserve">CONCLUIDO	</t>
        </is>
      </c>
      <c r="D2632" t="n">
        <v>3.634</v>
      </c>
      <c r="E2632" t="n">
        <v>27.52</v>
      </c>
      <c r="F2632" t="n">
        <v>24.08</v>
      </c>
      <c r="G2632" t="n">
        <v>111.13</v>
      </c>
      <c r="H2632" t="n">
        <v>1.47</v>
      </c>
      <c r="I2632" t="n">
        <v>13</v>
      </c>
      <c r="J2632" t="n">
        <v>299</v>
      </c>
      <c r="K2632" t="n">
        <v>59.19</v>
      </c>
      <c r="L2632" t="n">
        <v>24.75</v>
      </c>
      <c r="M2632" t="n">
        <v>11</v>
      </c>
      <c r="N2632" t="n">
        <v>85.05</v>
      </c>
      <c r="O2632" t="n">
        <v>37110.57</v>
      </c>
      <c r="P2632" t="n">
        <v>396.22</v>
      </c>
      <c r="Q2632" t="n">
        <v>452.57</v>
      </c>
      <c r="R2632" t="n">
        <v>73.67</v>
      </c>
      <c r="S2632" t="n">
        <v>57.64</v>
      </c>
      <c r="T2632" t="n">
        <v>5906.79</v>
      </c>
      <c r="U2632" t="n">
        <v>0.78</v>
      </c>
      <c r="V2632" t="n">
        <v>0.88</v>
      </c>
      <c r="W2632" t="n">
        <v>6.82</v>
      </c>
      <c r="X2632" t="n">
        <v>0.35</v>
      </c>
      <c r="Y2632" t="n">
        <v>1</v>
      </c>
      <c r="Z2632" t="n">
        <v>10</v>
      </c>
    </row>
    <row r="2633">
      <c r="A2633" t="n">
        <v>96</v>
      </c>
      <c r="B2633" t="n">
        <v>130</v>
      </c>
      <c r="C2633" t="inlineStr">
        <is>
          <t xml:space="preserve">CONCLUIDO	</t>
        </is>
      </c>
      <c r="D2633" t="n">
        <v>3.6357</v>
      </c>
      <c r="E2633" t="n">
        <v>27.5</v>
      </c>
      <c r="F2633" t="n">
        <v>24.06</v>
      </c>
      <c r="G2633" t="n">
        <v>111.07</v>
      </c>
      <c r="H2633" t="n">
        <v>1.49</v>
      </c>
      <c r="I2633" t="n">
        <v>13</v>
      </c>
      <c r="J2633" t="n">
        <v>299.52</v>
      </c>
      <c r="K2633" t="n">
        <v>59.19</v>
      </c>
      <c r="L2633" t="n">
        <v>25</v>
      </c>
      <c r="M2633" t="n">
        <v>11</v>
      </c>
      <c r="N2633" t="n">
        <v>85.33</v>
      </c>
      <c r="O2633" t="n">
        <v>37175.38</v>
      </c>
      <c r="P2633" t="n">
        <v>395.8</v>
      </c>
      <c r="Q2633" t="n">
        <v>452.61</v>
      </c>
      <c r="R2633" t="n">
        <v>73.44</v>
      </c>
      <c r="S2633" t="n">
        <v>57.64</v>
      </c>
      <c r="T2633" t="n">
        <v>5790.61</v>
      </c>
      <c r="U2633" t="n">
        <v>0.78</v>
      </c>
      <c r="V2633" t="n">
        <v>0.88</v>
      </c>
      <c r="W2633" t="n">
        <v>6.81</v>
      </c>
      <c r="X2633" t="n">
        <v>0.34</v>
      </c>
      <c r="Y2633" t="n">
        <v>1</v>
      </c>
      <c r="Z2633" t="n">
        <v>10</v>
      </c>
    </row>
    <row r="2634">
      <c r="A2634" t="n">
        <v>97</v>
      </c>
      <c r="B2634" t="n">
        <v>130</v>
      </c>
      <c r="C2634" t="inlineStr">
        <is>
          <t xml:space="preserve">CONCLUIDO	</t>
        </is>
      </c>
      <c r="D2634" t="n">
        <v>3.6354</v>
      </c>
      <c r="E2634" t="n">
        <v>27.51</v>
      </c>
      <c r="F2634" t="n">
        <v>24.07</v>
      </c>
      <c r="G2634" t="n">
        <v>111.08</v>
      </c>
      <c r="H2634" t="n">
        <v>1.5</v>
      </c>
      <c r="I2634" t="n">
        <v>13</v>
      </c>
      <c r="J2634" t="n">
        <v>300.05</v>
      </c>
      <c r="K2634" t="n">
        <v>59.19</v>
      </c>
      <c r="L2634" t="n">
        <v>25.25</v>
      </c>
      <c r="M2634" t="n">
        <v>11</v>
      </c>
      <c r="N2634" t="n">
        <v>85.59999999999999</v>
      </c>
      <c r="O2634" t="n">
        <v>37240.19</v>
      </c>
      <c r="P2634" t="n">
        <v>395.26</v>
      </c>
      <c r="Q2634" t="n">
        <v>452.56</v>
      </c>
      <c r="R2634" t="n">
        <v>73.61</v>
      </c>
      <c r="S2634" t="n">
        <v>57.64</v>
      </c>
      <c r="T2634" t="n">
        <v>5876.37</v>
      </c>
      <c r="U2634" t="n">
        <v>0.78</v>
      </c>
      <c r="V2634" t="n">
        <v>0.88</v>
      </c>
      <c r="W2634" t="n">
        <v>6.81</v>
      </c>
      <c r="X2634" t="n">
        <v>0.34</v>
      </c>
      <c r="Y2634" t="n">
        <v>1</v>
      </c>
      <c r="Z2634" t="n">
        <v>10</v>
      </c>
    </row>
    <row r="2635">
      <c r="A2635" t="n">
        <v>98</v>
      </c>
      <c r="B2635" t="n">
        <v>130</v>
      </c>
      <c r="C2635" t="inlineStr">
        <is>
          <t xml:space="preserve">CONCLUIDO	</t>
        </is>
      </c>
      <c r="D2635" t="n">
        <v>3.6345</v>
      </c>
      <c r="E2635" t="n">
        <v>27.51</v>
      </c>
      <c r="F2635" t="n">
        <v>24.07</v>
      </c>
      <c r="G2635" t="n">
        <v>111.11</v>
      </c>
      <c r="H2635" t="n">
        <v>1.51</v>
      </c>
      <c r="I2635" t="n">
        <v>13</v>
      </c>
      <c r="J2635" t="n">
        <v>300.57</v>
      </c>
      <c r="K2635" t="n">
        <v>59.19</v>
      </c>
      <c r="L2635" t="n">
        <v>25.5</v>
      </c>
      <c r="M2635" t="n">
        <v>11</v>
      </c>
      <c r="N2635" t="n">
        <v>85.88</v>
      </c>
      <c r="O2635" t="n">
        <v>37305.12</v>
      </c>
      <c r="P2635" t="n">
        <v>394.84</v>
      </c>
      <c r="Q2635" t="n">
        <v>452.55</v>
      </c>
      <c r="R2635" t="n">
        <v>73.68000000000001</v>
      </c>
      <c r="S2635" t="n">
        <v>57.64</v>
      </c>
      <c r="T2635" t="n">
        <v>5910.87</v>
      </c>
      <c r="U2635" t="n">
        <v>0.78</v>
      </c>
      <c r="V2635" t="n">
        <v>0.88</v>
      </c>
      <c r="W2635" t="n">
        <v>6.82</v>
      </c>
      <c r="X2635" t="n">
        <v>0.35</v>
      </c>
      <c r="Y2635" t="n">
        <v>1</v>
      </c>
      <c r="Z2635" t="n">
        <v>10</v>
      </c>
    </row>
    <row r="2636">
      <c r="A2636" t="n">
        <v>99</v>
      </c>
      <c r="B2636" t="n">
        <v>130</v>
      </c>
      <c r="C2636" t="inlineStr">
        <is>
          <t xml:space="preserve">CONCLUIDO	</t>
        </is>
      </c>
      <c r="D2636" t="n">
        <v>3.6471</v>
      </c>
      <c r="E2636" t="n">
        <v>27.42</v>
      </c>
      <c r="F2636" t="n">
        <v>24.03</v>
      </c>
      <c r="G2636" t="n">
        <v>120.14</v>
      </c>
      <c r="H2636" t="n">
        <v>1.52</v>
      </c>
      <c r="I2636" t="n">
        <v>12</v>
      </c>
      <c r="J2636" t="n">
        <v>301.1</v>
      </c>
      <c r="K2636" t="n">
        <v>59.19</v>
      </c>
      <c r="L2636" t="n">
        <v>25.75</v>
      </c>
      <c r="M2636" t="n">
        <v>10</v>
      </c>
      <c r="N2636" t="n">
        <v>86.16</v>
      </c>
      <c r="O2636" t="n">
        <v>37370.16</v>
      </c>
      <c r="P2636" t="n">
        <v>393.89</v>
      </c>
      <c r="Q2636" t="n">
        <v>452.56</v>
      </c>
      <c r="R2636" t="n">
        <v>72.11</v>
      </c>
      <c r="S2636" t="n">
        <v>57.64</v>
      </c>
      <c r="T2636" t="n">
        <v>5132.89</v>
      </c>
      <c r="U2636" t="n">
        <v>0.8</v>
      </c>
      <c r="V2636" t="n">
        <v>0.88</v>
      </c>
      <c r="W2636" t="n">
        <v>6.82</v>
      </c>
      <c r="X2636" t="n">
        <v>0.3</v>
      </c>
      <c r="Y2636" t="n">
        <v>1</v>
      </c>
      <c r="Z2636" t="n">
        <v>10</v>
      </c>
    </row>
    <row r="2637">
      <c r="A2637" t="n">
        <v>100</v>
      </c>
      <c r="B2637" t="n">
        <v>130</v>
      </c>
      <c r="C2637" t="inlineStr">
        <is>
          <t xml:space="preserve">CONCLUIDO	</t>
        </is>
      </c>
      <c r="D2637" t="n">
        <v>3.647</v>
      </c>
      <c r="E2637" t="n">
        <v>27.42</v>
      </c>
      <c r="F2637" t="n">
        <v>24.03</v>
      </c>
      <c r="G2637" t="n">
        <v>120.14</v>
      </c>
      <c r="H2637" t="n">
        <v>1.54</v>
      </c>
      <c r="I2637" t="n">
        <v>12</v>
      </c>
      <c r="J2637" t="n">
        <v>301.63</v>
      </c>
      <c r="K2637" t="n">
        <v>59.19</v>
      </c>
      <c r="L2637" t="n">
        <v>26</v>
      </c>
      <c r="M2637" t="n">
        <v>10</v>
      </c>
      <c r="N2637" t="n">
        <v>86.44</v>
      </c>
      <c r="O2637" t="n">
        <v>37435.32</v>
      </c>
      <c r="P2637" t="n">
        <v>394.23</v>
      </c>
      <c r="Q2637" t="n">
        <v>452.57</v>
      </c>
      <c r="R2637" t="n">
        <v>72.2</v>
      </c>
      <c r="S2637" t="n">
        <v>57.64</v>
      </c>
      <c r="T2637" t="n">
        <v>5179.07</v>
      </c>
      <c r="U2637" t="n">
        <v>0.8</v>
      </c>
      <c r="V2637" t="n">
        <v>0.88</v>
      </c>
      <c r="W2637" t="n">
        <v>6.81</v>
      </c>
      <c r="X2637" t="n">
        <v>0.3</v>
      </c>
      <c r="Y2637" t="n">
        <v>1</v>
      </c>
      <c r="Z2637" t="n">
        <v>10</v>
      </c>
    </row>
    <row r="2638">
      <c r="A2638" t="n">
        <v>101</v>
      </c>
      <c r="B2638" t="n">
        <v>130</v>
      </c>
      <c r="C2638" t="inlineStr">
        <is>
          <t xml:space="preserve">CONCLUIDO	</t>
        </is>
      </c>
      <c r="D2638" t="n">
        <v>3.647</v>
      </c>
      <c r="E2638" t="n">
        <v>27.42</v>
      </c>
      <c r="F2638" t="n">
        <v>24.03</v>
      </c>
      <c r="G2638" t="n">
        <v>120.14</v>
      </c>
      <c r="H2638" t="n">
        <v>1.55</v>
      </c>
      <c r="I2638" t="n">
        <v>12</v>
      </c>
      <c r="J2638" t="n">
        <v>302.16</v>
      </c>
      <c r="K2638" t="n">
        <v>59.19</v>
      </c>
      <c r="L2638" t="n">
        <v>26.25</v>
      </c>
      <c r="M2638" t="n">
        <v>10</v>
      </c>
      <c r="N2638" t="n">
        <v>86.72</v>
      </c>
      <c r="O2638" t="n">
        <v>37500.6</v>
      </c>
      <c r="P2638" t="n">
        <v>394.52</v>
      </c>
      <c r="Q2638" t="n">
        <v>452.59</v>
      </c>
      <c r="R2638" t="n">
        <v>72.09</v>
      </c>
      <c r="S2638" t="n">
        <v>57.64</v>
      </c>
      <c r="T2638" t="n">
        <v>5122.91</v>
      </c>
      <c r="U2638" t="n">
        <v>0.8</v>
      </c>
      <c r="V2638" t="n">
        <v>0.88</v>
      </c>
      <c r="W2638" t="n">
        <v>6.82</v>
      </c>
      <c r="X2638" t="n">
        <v>0.3</v>
      </c>
      <c r="Y2638" t="n">
        <v>1</v>
      </c>
      <c r="Z2638" t="n">
        <v>10</v>
      </c>
    </row>
    <row r="2639">
      <c r="A2639" t="n">
        <v>102</v>
      </c>
      <c r="B2639" t="n">
        <v>130</v>
      </c>
      <c r="C2639" t="inlineStr">
        <is>
          <t xml:space="preserve">CONCLUIDO	</t>
        </is>
      </c>
      <c r="D2639" t="n">
        <v>3.6476</v>
      </c>
      <c r="E2639" t="n">
        <v>27.42</v>
      </c>
      <c r="F2639" t="n">
        <v>24.02</v>
      </c>
      <c r="G2639" t="n">
        <v>120.12</v>
      </c>
      <c r="H2639" t="n">
        <v>1.56</v>
      </c>
      <c r="I2639" t="n">
        <v>12</v>
      </c>
      <c r="J2639" t="n">
        <v>302.69</v>
      </c>
      <c r="K2639" t="n">
        <v>59.19</v>
      </c>
      <c r="L2639" t="n">
        <v>26.5</v>
      </c>
      <c r="M2639" t="n">
        <v>10</v>
      </c>
      <c r="N2639" t="n">
        <v>87</v>
      </c>
      <c r="O2639" t="n">
        <v>37566</v>
      </c>
      <c r="P2639" t="n">
        <v>395.04</v>
      </c>
      <c r="Q2639" t="n">
        <v>452.59</v>
      </c>
      <c r="R2639" t="n">
        <v>71.93000000000001</v>
      </c>
      <c r="S2639" t="n">
        <v>57.64</v>
      </c>
      <c r="T2639" t="n">
        <v>5044.09</v>
      </c>
      <c r="U2639" t="n">
        <v>0.8</v>
      </c>
      <c r="V2639" t="n">
        <v>0.88</v>
      </c>
      <c r="W2639" t="n">
        <v>6.82</v>
      </c>
      <c r="X2639" t="n">
        <v>0.3</v>
      </c>
      <c r="Y2639" t="n">
        <v>1</v>
      </c>
      <c r="Z2639" t="n">
        <v>10</v>
      </c>
    </row>
    <row r="2640">
      <c r="A2640" t="n">
        <v>103</v>
      </c>
      <c r="B2640" t="n">
        <v>130</v>
      </c>
      <c r="C2640" t="inlineStr">
        <is>
          <t xml:space="preserve">CONCLUIDO	</t>
        </is>
      </c>
      <c r="D2640" t="n">
        <v>3.6452</v>
      </c>
      <c r="E2640" t="n">
        <v>27.43</v>
      </c>
      <c r="F2640" t="n">
        <v>24.04</v>
      </c>
      <c r="G2640" t="n">
        <v>120.21</v>
      </c>
      <c r="H2640" t="n">
        <v>1.57</v>
      </c>
      <c r="I2640" t="n">
        <v>12</v>
      </c>
      <c r="J2640" t="n">
        <v>303.22</v>
      </c>
      <c r="K2640" t="n">
        <v>59.19</v>
      </c>
      <c r="L2640" t="n">
        <v>26.75</v>
      </c>
      <c r="M2640" t="n">
        <v>10</v>
      </c>
      <c r="N2640" t="n">
        <v>87.28</v>
      </c>
      <c r="O2640" t="n">
        <v>37631.52</v>
      </c>
      <c r="P2640" t="n">
        <v>395.39</v>
      </c>
      <c r="Q2640" t="n">
        <v>452.56</v>
      </c>
      <c r="R2640" t="n">
        <v>72.42</v>
      </c>
      <c r="S2640" t="n">
        <v>57.64</v>
      </c>
      <c r="T2640" t="n">
        <v>5286.12</v>
      </c>
      <c r="U2640" t="n">
        <v>0.8</v>
      </c>
      <c r="V2640" t="n">
        <v>0.88</v>
      </c>
      <c r="W2640" t="n">
        <v>6.82</v>
      </c>
      <c r="X2640" t="n">
        <v>0.32</v>
      </c>
      <c r="Y2640" t="n">
        <v>1</v>
      </c>
      <c r="Z2640" t="n">
        <v>10</v>
      </c>
    </row>
    <row r="2641">
      <c r="A2641" t="n">
        <v>104</v>
      </c>
      <c r="B2641" t="n">
        <v>130</v>
      </c>
      <c r="C2641" t="inlineStr">
        <is>
          <t xml:space="preserve">CONCLUIDO	</t>
        </is>
      </c>
      <c r="D2641" t="n">
        <v>3.6457</v>
      </c>
      <c r="E2641" t="n">
        <v>27.43</v>
      </c>
      <c r="F2641" t="n">
        <v>24.04</v>
      </c>
      <c r="G2641" t="n">
        <v>120.19</v>
      </c>
      <c r="H2641" t="n">
        <v>1.58</v>
      </c>
      <c r="I2641" t="n">
        <v>12</v>
      </c>
      <c r="J2641" t="n">
        <v>303.75</v>
      </c>
      <c r="K2641" t="n">
        <v>59.19</v>
      </c>
      <c r="L2641" t="n">
        <v>27</v>
      </c>
      <c r="M2641" t="n">
        <v>10</v>
      </c>
      <c r="N2641" t="n">
        <v>87.56</v>
      </c>
      <c r="O2641" t="n">
        <v>37697.16</v>
      </c>
      <c r="P2641" t="n">
        <v>395.26</v>
      </c>
      <c r="Q2641" t="n">
        <v>452.66</v>
      </c>
      <c r="R2641" t="n">
        <v>72.45</v>
      </c>
      <c r="S2641" t="n">
        <v>57.64</v>
      </c>
      <c r="T2641" t="n">
        <v>5305.02</v>
      </c>
      <c r="U2641" t="n">
        <v>0.8</v>
      </c>
      <c r="V2641" t="n">
        <v>0.88</v>
      </c>
      <c r="W2641" t="n">
        <v>6.82</v>
      </c>
      <c r="X2641" t="n">
        <v>0.31</v>
      </c>
      <c r="Y2641" t="n">
        <v>1</v>
      </c>
      <c r="Z2641" t="n">
        <v>10</v>
      </c>
    </row>
    <row r="2642">
      <c r="A2642" t="n">
        <v>105</v>
      </c>
      <c r="B2642" t="n">
        <v>130</v>
      </c>
      <c r="C2642" t="inlineStr">
        <is>
          <t xml:space="preserve">CONCLUIDO	</t>
        </is>
      </c>
      <c r="D2642" t="n">
        <v>3.6469</v>
      </c>
      <c r="E2642" t="n">
        <v>27.42</v>
      </c>
      <c r="F2642" t="n">
        <v>24.03</v>
      </c>
      <c r="G2642" t="n">
        <v>120.14</v>
      </c>
      <c r="H2642" t="n">
        <v>1.6</v>
      </c>
      <c r="I2642" t="n">
        <v>12</v>
      </c>
      <c r="J2642" t="n">
        <v>304.29</v>
      </c>
      <c r="K2642" t="n">
        <v>59.19</v>
      </c>
      <c r="L2642" t="n">
        <v>27.25</v>
      </c>
      <c r="M2642" t="n">
        <v>10</v>
      </c>
      <c r="N2642" t="n">
        <v>87.84</v>
      </c>
      <c r="O2642" t="n">
        <v>37762.92</v>
      </c>
      <c r="P2642" t="n">
        <v>395.25</v>
      </c>
      <c r="Q2642" t="n">
        <v>452.56</v>
      </c>
      <c r="R2642" t="n">
        <v>72.31</v>
      </c>
      <c r="S2642" t="n">
        <v>57.64</v>
      </c>
      <c r="T2642" t="n">
        <v>5235.45</v>
      </c>
      <c r="U2642" t="n">
        <v>0.8</v>
      </c>
      <c r="V2642" t="n">
        <v>0.88</v>
      </c>
      <c r="W2642" t="n">
        <v>6.81</v>
      </c>
      <c r="X2642" t="n">
        <v>0.3</v>
      </c>
      <c r="Y2642" t="n">
        <v>1</v>
      </c>
      <c r="Z2642" t="n">
        <v>10</v>
      </c>
    </row>
    <row r="2643">
      <c r="A2643" t="n">
        <v>106</v>
      </c>
      <c r="B2643" t="n">
        <v>130</v>
      </c>
      <c r="C2643" t="inlineStr">
        <is>
          <t xml:space="preserve">CONCLUIDO	</t>
        </is>
      </c>
      <c r="D2643" t="n">
        <v>3.6455</v>
      </c>
      <c r="E2643" t="n">
        <v>27.43</v>
      </c>
      <c r="F2643" t="n">
        <v>24.04</v>
      </c>
      <c r="G2643" t="n">
        <v>120.2</v>
      </c>
      <c r="H2643" t="n">
        <v>1.61</v>
      </c>
      <c r="I2643" t="n">
        <v>12</v>
      </c>
      <c r="J2643" t="n">
        <v>304.82</v>
      </c>
      <c r="K2643" t="n">
        <v>59.19</v>
      </c>
      <c r="L2643" t="n">
        <v>27.5</v>
      </c>
      <c r="M2643" t="n">
        <v>10</v>
      </c>
      <c r="N2643" t="n">
        <v>88.13</v>
      </c>
      <c r="O2643" t="n">
        <v>37828.81</v>
      </c>
      <c r="P2643" t="n">
        <v>395.08</v>
      </c>
      <c r="Q2643" t="n">
        <v>452.61</v>
      </c>
      <c r="R2643" t="n">
        <v>72.56999999999999</v>
      </c>
      <c r="S2643" t="n">
        <v>57.64</v>
      </c>
      <c r="T2643" t="n">
        <v>5362.84</v>
      </c>
      <c r="U2643" t="n">
        <v>0.79</v>
      </c>
      <c r="V2643" t="n">
        <v>0.88</v>
      </c>
      <c r="W2643" t="n">
        <v>6.81</v>
      </c>
      <c r="X2643" t="n">
        <v>0.31</v>
      </c>
      <c r="Y2643" t="n">
        <v>1</v>
      </c>
      <c r="Z2643" t="n">
        <v>10</v>
      </c>
    </row>
    <row r="2644">
      <c r="A2644" t="n">
        <v>107</v>
      </c>
      <c r="B2644" t="n">
        <v>130</v>
      </c>
      <c r="C2644" t="inlineStr">
        <is>
          <t xml:space="preserve">CONCLUIDO	</t>
        </is>
      </c>
      <c r="D2644" t="n">
        <v>3.6454</v>
      </c>
      <c r="E2644" t="n">
        <v>27.43</v>
      </c>
      <c r="F2644" t="n">
        <v>24.04</v>
      </c>
      <c r="G2644" t="n">
        <v>120.2</v>
      </c>
      <c r="H2644" t="n">
        <v>1.62</v>
      </c>
      <c r="I2644" t="n">
        <v>12</v>
      </c>
      <c r="J2644" t="n">
        <v>305.36</v>
      </c>
      <c r="K2644" t="n">
        <v>59.19</v>
      </c>
      <c r="L2644" t="n">
        <v>27.75</v>
      </c>
      <c r="M2644" t="n">
        <v>10</v>
      </c>
      <c r="N2644" t="n">
        <v>88.41</v>
      </c>
      <c r="O2644" t="n">
        <v>37894.82</v>
      </c>
      <c r="P2644" t="n">
        <v>394.73</v>
      </c>
      <c r="Q2644" t="n">
        <v>452.56</v>
      </c>
      <c r="R2644" t="n">
        <v>72.65000000000001</v>
      </c>
      <c r="S2644" t="n">
        <v>57.64</v>
      </c>
      <c r="T2644" t="n">
        <v>5403.28</v>
      </c>
      <c r="U2644" t="n">
        <v>0.79</v>
      </c>
      <c r="V2644" t="n">
        <v>0.88</v>
      </c>
      <c r="W2644" t="n">
        <v>6.81</v>
      </c>
      <c r="X2644" t="n">
        <v>0.32</v>
      </c>
      <c r="Y2644" t="n">
        <v>1</v>
      </c>
      <c r="Z2644" t="n">
        <v>10</v>
      </c>
    </row>
    <row r="2645">
      <c r="A2645" t="n">
        <v>108</v>
      </c>
      <c r="B2645" t="n">
        <v>130</v>
      </c>
      <c r="C2645" t="inlineStr">
        <is>
          <t xml:space="preserve">CONCLUIDO	</t>
        </is>
      </c>
      <c r="D2645" t="n">
        <v>3.6459</v>
      </c>
      <c r="E2645" t="n">
        <v>27.43</v>
      </c>
      <c r="F2645" t="n">
        <v>24.04</v>
      </c>
      <c r="G2645" t="n">
        <v>120.18</v>
      </c>
      <c r="H2645" t="n">
        <v>1.63</v>
      </c>
      <c r="I2645" t="n">
        <v>12</v>
      </c>
      <c r="J2645" t="n">
        <v>305.89</v>
      </c>
      <c r="K2645" t="n">
        <v>59.19</v>
      </c>
      <c r="L2645" t="n">
        <v>28</v>
      </c>
      <c r="M2645" t="n">
        <v>10</v>
      </c>
      <c r="N2645" t="n">
        <v>88.7</v>
      </c>
      <c r="O2645" t="n">
        <v>37960.95</v>
      </c>
      <c r="P2645" t="n">
        <v>394.18</v>
      </c>
      <c r="Q2645" t="n">
        <v>452.66</v>
      </c>
      <c r="R2645" t="n">
        <v>72.59</v>
      </c>
      <c r="S2645" t="n">
        <v>57.64</v>
      </c>
      <c r="T2645" t="n">
        <v>5370.77</v>
      </c>
      <c r="U2645" t="n">
        <v>0.79</v>
      </c>
      <c r="V2645" t="n">
        <v>0.88</v>
      </c>
      <c r="W2645" t="n">
        <v>6.81</v>
      </c>
      <c r="X2645" t="n">
        <v>0.31</v>
      </c>
      <c r="Y2645" t="n">
        <v>1</v>
      </c>
      <c r="Z2645" t="n">
        <v>10</v>
      </c>
    </row>
    <row r="2646">
      <c r="A2646" t="n">
        <v>109</v>
      </c>
      <c r="B2646" t="n">
        <v>130</v>
      </c>
      <c r="C2646" t="inlineStr">
        <is>
          <t xml:space="preserve">CONCLUIDO	</t>
        </is>
      </c>
      <c r="D2646" t="n">
        <v>3.6549</v>
      </c>
      <c r="E2646" t="n">
        <v>27.36</v>
      </c>
      <c r="F2646" t="n">
        <v>24.02</v>
      </c>
      <c r="G2646" t="n">
        <v>131</v>
      </c>
      <c r="H2646" t="n">
        <v>1.64</v>
      </c>
      <c r="I2646" t="n">
        <v>11</v>
      </c>
      <c r="J2646" t="n">
        <v>306.43</v>
      </c>
      <c r="K2646" t="n">
        <v>59.19</v>
      </c>
      <c r="L2646" t="n">
        <v>28.25</v>
      </c>
      <c r="M2646" t="n">
        <v>9</v>
      </c>
      <c r="N2646" t="n">
        <v>88.98999999999999</v>
      </c>
      <c r="O2646" t="n">
        <v>38027.2</v>
      </c>
      <c r="P2646" t="n">
        <v>393.79</v>
      </c>
      <c r="Q2646" t="n">
        <v>452.57</v>
      </c>
      <c r="R2646" t="n">
        <v>71.81</v>
      </c>
      <c r="S2646" t="n">
        <v>57.64</v>
      </c>
      <c r="T2646" t="n">
        <v>4989.68</v>
      </c>
      <c r="U2646" t="n">
        <v>0.8</v>
      </c>
      <c r="V2646" t="n">
        <v>0.88</v>
      </c>
      <c r="W2646" t="n">
        <v>6.81</v>
      </c>
      <c r="X2646" t="n">
        <v>0.29</v>
      </c>
      <c r="Y2646" t="n">
        <v>1</v>
      </c>
      <c r="Z2646" t="n">
        <v>10</v>
      </c>
    </row>
    <row r="2647">
      <c r="A2647" t="n">
        <v>110</v>
      </c>
      <c r="B2647" t="n">
        <v>130</v>
      </c>
      <c r="C2647" t="inlineStr">
        <is>
          <t xml:space="preserve">CONCLUIDO	</t>
        </is>
      </c>
      <c r="D2647" t="n">
        <v>3.6574</v>
      </c>
      <c r="E2647" t="n">
        <v>27.34</v>
      </c>
      <c r="F2647" t="n">
        <v>24</v>
      </c>
      <c r="G2647" t="n">
        <v>130.9</v>
      </c>
      <c r="H2647" t="n">
        <v>1.65</v>
      </c>
      <c r="I2647" t="n">
        <v>11</v>
      </c>
      <c r="J2647" t="n">
        <v>306.97</v>
      </c>
      <c r="K2647" t="n">
        <v>59.19</v>
      </c>
      <c r="L2647" t="n">
        <v>28.5</v>
      </c>
      <c r="M2647" t="n">
        <v>9</v>
      </c>
      <c r="N2647" t="n">
        <v>89.27</v>
      </c>
      <c r="O2647" t="n">
        <v>38093.58</v>
      </c>
      <c r="P2647" t="n">
        <v>393.74</v>
      </c>
      <c r="Q2647" t="n">
        <v>452.58</v>
      </c>
      <c r="R2647" t="n">
        <v>71.23</v>
      </c>
      <c r="S2647" t="n">
        <v>57.64</v>
      </c>
      <c r="T2647" t="n">
        <v>4699.98</v>
      </c>
      <c r="U2647" t="n">
        <v>0.8100000000000001</v>
      </c>
      <c r="V2647" t="n">
        <v>0.88</v>
      </c>
      <c r="W2647" t="n">
        <v>6.81</v>
      </c>
      <c r="X2647" t="n">
        <v>0.27</v>
      </c>
      <c r="Y2647" t="n">
        <v>1</v>
      </c>
      <c r="Z2647" t="n">
        <v>10</v>
      </c>
    </row>
    <row r="2648">
      <c r="A2648" t="n">
        <v>111</v>
      </c>
      <c r="B2648" t="n">
        <v>130</v>
      </c>
      <c r="C2648" t="inlineStr">
        <is>
          <t xml:space="preserve">CONCLUIDO	</t>
        </is>
      </c>
      <c r="D2648" t="n">
        <v>3.6569</v>
      </c>
      <c r="E2648" t="n">
        <v>27.35</v>
      </c>
      <c r="F2648" t="n">
        <v>24</v>
      </c>
      <c r="G2648" t="n">
        <v>130.92</v>
      </c>
      <c r="H2648" t="n">
        <v>1.67</v>
      </c>
      <c r="I2648" t="n">
        <v>11</v>
      </c>
      <c r="J2648" t="n">
        <v>307.51</v>
      </c>
      <c r="K2648" t="n">
        <v>59.19</v>
      </c>
      <c r="L2648" t="n">
        <v>28.75</v>
      </c>
      <c r="M2648" t="n">
        <v>9</v>
      </c>
      <c r="N2648" t="n">
        <v>89.56</v>
      </c>
      <c r="O2648" t="n">
        <v>38160.09</v>
      </c>
      <c r="P2648" t="n">
        <v>394.19</v>
      </c>
      <c r="Q2648" t="n">
        <v>452.56</v>
      </c>
      <c r="R2648" t="n">
        <v>71.34999999999999</v>
      </c>
      <c r="S2648" t="n">
        <v>57.64</v>
      </c>
      <c r="T2648" t="n">
        <v>4758.2</v>
      </c>
      <c r="U2648" t="n">
        <v>0.8100000000000001</v>
      </c>
      <c r="V2648" t="n">
        <v>0.88</v>
      </c>
      <c r="W2648" t="n">
        <v>6.81</v>
      </c>
      <c r="X2648" t="n">
        <v>0.28</v>
      </c>
      <c r="Y2648" t="n">
        <v>1</v>
      </c>
      <c r="Z2648" t="n">
        <v>10</v>
      </c>
    </row>
    <row r="2649">
      <c r="A2649" t="n">
        <v>112</v>
      </c>
      <c r="B2649" t="n">
        <v>130</v>
      </c>
      <c r="C2649" t="inlineStr">
        <is>
          <t xml:space="preserve">CONCLUIDO	</t>
        </is>
      </c>
      <c r="D2649" t="n">
        <v>3.6559</v>
      </c>
      <c r="E2649" t="n">
        <v>27.35</v>
      </c>
      <c r="F2649" t="n">
        <v>24.01</v>
      </c>
      <c r="G2649" t="n">
        <v>130.97</v>
      </c>
      <c r="H2649" t="n">
        <v>1.68</v>
      </c>
      <c r="I2649" t="n">
        <v>11</v>
      </c>
      <c r="J2649" t="n">
        <v>308.05</v>
      </c>
      <c r="K2649" t="n">
        <v>59.19</v>
      </c>
      <c r="L2649" t="n">
        <v>29</v>
      </c>
      <c r="M2649" t="n">
        <v>9</v>
      </c>
      <c r="N2649" t="n">
        <v>89.84999999999999</v>
      </c>
      <c r="O2649" t="n">
        <v>38226.72</v>
      </c>
      <c r="P2649" t="n">
        <v>394.52</v>
      </c>
      <c r="Q2649" t="n">
        <v>452.55</v>
      </c>
      <c r="R2649" t="n">
        <v>71.51000000000001</v>
      </c>
      <c r="S2649" t="n">
        <v>57.64</v>
      </c>
      <c r="T2649" t="n">
        <v>4837.32</v>
      </c>
      <c r="U2649" t="n">
        <v>0.8100000000000001</v>
      </c>
      <c r="V2649" t="n">
        <v>0.88</v>
      </c>
      <c r="W2649" t="n">
        <v>6.82</v>
      </c>
      <c r="X2649" t="n">
        <v>0.29</v>
      </c>
      <c r="Y2649" t="n">
        <v>1</v>
      </c>
      <c r="Z2649" t="n">
        <v>10</v>
      </c>
    </row>
    <row r="2650">
      <c r="A2650" t="n">
        <v>113</v>
      </c>
      <c r="B2650" t="n">
        <v>130</v>
      </c>
      <c r="C2650" t="inlineStr">
        <is>
          <t xml:space="preserve">CONCLUIDO	</t>
        </is>
      </c>
      <c r="D2650" t="n">
        <v>3.6566</v>
      </c>
      <c r="E2650" t="n">
        <v>27.35</v>
      </c>
      <c r="F2650" t="n">
        <v>24</v>
      </c>
      <c r="G2650" t="n">
        <v>130.93</v>
      </c>
      <c r="H2650" t="n">
        <v>1.69</v>
      </c>
      <c r="I2650" t="n">
        <v>11</v>
      </c>
      <c r="J2650" t="n">
        <v>308.59</v>
      </c>
      <c r="K2650" t="n">
        <v>59.19</v>
      </c>
      <c r="L2650" t="n">
        <v>29.25</v>
      </c>
      <c r="M2650" t="n">
        <v>9</v>
      </c>
      <c r="N2650" t="n">
        <v>90.14</v>
      </c>
      <c r="O2650" t="n">
        <v>38293.47</v>
      </c>
      <c r="P2650" t="n">
        <v>394.78</v>
      </c>
      <c r="Q2650" t="n">
        <v>452.59</v>
      </c>
      <c r="R2650" t="n">
        <v>71.47</v>
      </c>
      <c r="S2650" t="n">
        <v>57.64</v>
      </c>
      <c r="T2650" t="n">
        <v>4817.65</v>
      </c>
      <c r="U2650" t="n">
        <v>0.8100000000000001</v>
      </c>
      <c r="V2650" t="n">
        <v>0.88</v>
      </c>
      <c r="W2650" t="n">
        <v>6.81</v>
      </c>
      <c r="X2650" t="n">
        <v>0.28</v>
      </c>
      <c r="Y2650" t="n">
        <v>1</v>
      </c>
      <c r="Z2650" t="n">
        <v>10</v>
      </c>
    </row>
    <row r="2651">
      <c r="A2651" t="n">
        <v>114</v>
      </c>
      <c r="B2651" t="n">
        <v>130</v>
      </c>
      <c r="C2651" t="inlineStr">
        <is>
          <t xml:space="preserve">CONCLUIDO	</t>
        </is>
      </c>
      <c r="D2651" t="n">
        <v>3.6557</v>
      </c>
      <c r="E2651" t="n">
        <v>27.35</v>
      </c>
      <c r="F2651" t="n">
        <v>24.01</v>
      </c>
      <c r="G2651" t="n">
        <v>130.97</v>
      </c>
      <c r="H2651" t="n">
        <v>1.7</v>
      </c>
      <c r="I2651" t="n">
        <v>11</v>
      </c>
      <c r="J2651" t="n">
        <v>309.13</v>
      </c>
      <c r="K2651" t="n">
        <v>59.19</v>
      </c>
      <c r="L2651" t="n">
        <v>29.5</v>
      </c>
      <c r="M2651" t="n">
        <v>9</v>
      </c>
      <c r="N2651" t="n">
        <v>90.44</v>
      </c>
      <c r="O2651" t="n">
        <v>38360.36</v>
      </c>
      <c r="P2651" t="n">
        <v>395.17</v>
      </c>
      <c r="Q2651" t="n">
        <v>452.56</v>
      </c>
      <c r="R2651" t="n">
        <v>71.68000000000001</v>
      </c>
      <c r="S2651" t="n">
        <v>57.64</v>
      </c>
      <c r="T2651" t="n">
        <v>4920.89</v>
      </c>
      <c r="U2651" t="n">
        <v>0.8</v>
      </c>
      <c r="V2651" t="n">
        <v>0.88</v>
      </c>
      <c r="W2651" t="n">
        <v>6.81</v>
      </c>
      <c r="X2651" t="n">
        <v>0.29</v>
      </c>
      <c r="Y2651" t="n">
        <v>1</v>
      </c>
      <c r="Z2651" t="n">
        <v>10</v>
      </c>
    </row>
    <row r="2652">
      <c r="A2652" t="n">
        <v>115</v>
      </c>
      <c r="B2652" t="n">
        <v>130</v>
      </c>
      <c r="C2652" t="inlineStr">
        <is>
          <t xml:space="preserve">CONCLUIDO	</t>
        </is>
      </c>
      <c r="D2652" t="n">
        <v>3.6569</v>
      </c>
      <c r="E2652" t="n">
        <v>27.35</v>
      </c>
      <c r="F2652" t="n">
        <v>24</v>
      </c>
      <c r="G2652" t="n">
        <v>130.92</v>
      </c>
      <c r="H2652" t="n">
        <v>1.71</v>
      </c>
      <c r="I2652" t="n">
        <v>11</v>
      </c>
      <c r="J2652" t="n">
        <v>309.67</v>
      </c>
      <c r="K2652" t="n">
        <v>59.19</v>
      </c>
      <c r="L2652" t="n">
        <v>29.75</v>
      </c>
      <c r="M2652" t="n">
        <v>9</v>
      </c>
      <c r="N2652" t="n">
        <v>90.73</v>
      </c>
      <c r="O2652" t="n">
        <v>38427.37</v>
      </c>
      <c r="P2652" t="n">
        <v>394.9</v>
      </c>
      <c r="Q2652" t="n">
        <v>452.59</v>
      </c>
      <c r="R2652" t="n">
        <v>71.45999999999999</v>
      </c>
      <c r="S2652" t="n">
        <v>57.64</v>
      </c>
      <c r="T2652" t="n">
        <v>4812.41</v>
      </c>
      <c r="U2652" t="n">
        <v>0.8100000000000001</v>
      </c>
      <c r="V2652" t="n">
        <v>0.88</v>
      </c>
      <c r="W2652" t="n">
        <v>6.81</v>
      </c>
      <c r="X2652" t="n">
        <v>0.28</v>
      </c>
      <c r="Y2652" t="n">
        <v>1</v>
      </c>
      <c r="Z2652" t="n">
        <v>10</v>
      </c>
    </row>
    <row r="2653">
      <c r="A2653" t="n">
        <v>116</v>
      </c>
      <c r="B2653" t="n">
        <v>130</v>
      </c>
      <c r="C2653" t="inlineStr">
        <is>
          <t xml:space="preserve">CONCLUIDO	</t>
        </is>
      </c>
      <c r="D2653" t="n">
        <v>3.6547</v>
      </c>
      <c r="E2653" t="n">
        <v>27.36</v>
      </c>
      <c r="F2653" t="n">
        <v>24.02</v>
      </c>
      <c r="G2653" t="n">
        <v>131.01</v>
      </c>
      <c r="H2653" t="n">
        <v>1.72</v>
      </c>
      <c r="I2653" t="n">
        <v>11</v>
      </c>
      <c r="J2653" t="n">
        <v>310.22</v>
      </c>
      <c r="K2653" t="n">
        <v>59.19</v>
      </c>
      <c r="L2653" t="n">
        <v>30</v>
      </c>
      <c r="M2653" t="n">
        <v>9</v>
      </c>
      <c r="N2653" t="n">
        <v>91.02</v>
      </c>
      <c r="O2653" t="n">
        <v>38494.52</v>
      </c>
      <c r="P2653" t="n">
        <v>395.01</v>
      </c>
      <c r="Q2653" t="n">
        <v>452.55</v>
      </c>
      <c r="R2653" t="n">
        <v>71.89</v>
      </c>
      <c r="S2653" t="n">
        <v>57.64</v>
      </c>
      <c r="T2653" t="n">
        <v>5027.3</v>
      </c>
      <c r="U2653" t="n">
        <v>0.8</v>
      </c>
      <c r="V2653" t="n">
        <v>0.88</v>
      </c>
      <c r="W2653" t="n">
        <v>6.82</v>
      </c>
      <c r="X2653" t="n">
        <v>0.3</v>
      </c>
      <c r="Y2653" t="n">
        <v>1</v>
      </c>
      <c r="Z2653" t="n">
        <v>10</v>
      </c>
    </row>
    <row r="2654">
      <c r="A2654" t="n">
        <v>117</v>
      </c>
      <c r="B2654" t="n">
        <v>130</v>
      </c>
      <c r="C2654" t="inlineStr">
        <is>
          <t xml:space="preserve">CONCLUIDO	</t>
        </is>
      </c>
      <c r="D2654" t="n">
        <v>3.6567</v>
      </c>
      <c r="E2654" t="n">
        <v>27.35</v>
      </c>
      <c r="F2654" t="n">
        <v>24</v>
      </c>
      <c r="G2654" t="n">
        <v>130.93</v>
      </c>
      <c r="H2654" t="n">
        <v>1.73</v>
      </c>
      <c r="I2654" t="n">
        <v>11</v>
      </c>
      <c r="J2654" t="n">
        <v>310.76</v>
      </c>
      <c r="K2654" t="n">
        <v>59.19</v>
      </c>
      <c r="L2654" t="n">
        <v>30.25</v>
      </c>
      <c r="M2654" t="n">
        <v>9</v>
      </c>
      <c r="N2654" t="n">
        <v>91.31999999999999</v>
      </c>
      <c r="O2654" t="n">
        <v>38561.79</v>
      </c>
      <c r="P2654" t="n">
        <v>395.12</v>
      </c>
      <c r="Q2654" t="n">
        <v>452.56</v>
      </c>
      <c r="R2654" t="n">
        <v>71.45</v>
      </c>
      <c r="S2654" t="n">
        <v>57.64</v>
      </c>
      <c r="T2654" t="n">
        <v>4809.99</v>
      </c>
      <c r="U2654" t="n">
        <v>0.8100000000000001</v>
      </c>
      <c r="V2654" t="n">
        <v>0.88</v>
      </c>
      <c r="W2654" t="n">
        <v>6.81</v>
      </c>
      <c r="X2654" t="n">
        <v>0.28</v>
      </c>
      <c r="Y2654" t="n">
        <v>1</v>
      </c>
      <c r="Z2654" t="n">
        <v>10</v>
      </c>
    </row>
    <row r="2655">
      <c r="A2655" t="n">
        <v>118</v>
      </c>
      <c r="B2655" t="n">
        <v>130</v>
      </c>
      <c r="C2655" t="inlineStr">
        <is>
          <t xml:space="preserve">CONCLUIDO	</t>
        </is>
      </c>
      <c r="D2655" t="n">
        <v>3.6579</v>
      </c>
      <c r="E2655" t="n">
        <v>27.34</v>
      </c>
      <c r="F2655" t="n">
        <v>24</v>
      </c>
      <c r="G2655" t="n">
        <v>130.88</v>
      </c>
      <c r="H2655" t="n">
        <v>1.75</v>
      </c>
      <c r="I2655" t="n">
        <v>11</v>
      </c>
      <c r="J2655" t="n">
        <v>311.31</v>
      </c>
      <c r="K2655" t="n">
        <v>59.19</v>
      </c>
      <c r="L2655" t="n">
        <v>30.5</v>
      </c>
      <c r="M2655" t="n">
        <v>9</v>
      </c>
      <c r="N2655" t="n">
        <v>91.62</v>
      </c>
      <c r="O2655" t="n">
        <v>38629.19</v>
      </c>
      <c r="P2655" t="n">
        <v>394.78</v>
      </c>
      <c r="Q2655" t="n">
        <v>452.55</v>
      </c>
      <c r="R2655" t="n">
        <v>71.22</v>
      </c>
      <c r="S2655" t="n">
        <v>57.64</v>
      </c>
      <c r="T2655" t="n">
        <v>4692.4</v>
      </c>
      <c r="U2655" t="n">
        <v>0.8100000000000001</v>
      </c>
      <c r="V2655" t="n">
        <v>0.88</v>
      </c>
      <c r="W2655" t="n">
        <v>6.81</v>
      </c>
      <c r="X2655" t="n">
        <v>0.27</v>
      </c>
      <c r="Y2655" t="n">
        <v>1</v>
      </c>
      <c r="Z2655" t="n">
        <v>10</v>
      </c>
    </row>
    <row r="2656">
      <c r="A2656" t="n">
        <v>119</v>
      </c>
      <c r="B2656" t="n">
        <v>130</v>
      </c>
      <c r="C2656" t="inlineStr">
        <is>
          <t xml:space="preserve">CONCLUIDO	</t>
        </is>
      </c>
      <c r="D2656" t="n">
        <v>3.6552</v>
      </c>
      <c r="E2656" t="n">
        <v>27.36</v>
      </c>
      <c r="F2656" t="n">
        <v>24.02</v>
      </c>
      <c r="G2656" t="n">
        <v>130.99</v>
      </c>
      <c r="H2656" t="n">
        <v>1.76</v>
      </c>
      <c r="I2656" t="n">
        <v>11</v>
      </c>
      <c r="J2656" t="n">
        <v>311.86</v>
      </c>
      <c r="K2656" t="n">
        <v>59.19</v>
      </c>
      <c r="L2656" t="n">
        <v>30.75</v>
      </c>
      <c r="M2656" t="n">
        <v>9</v>
      </c>
      <c r="N2656" t="n">
        <v>91.91</v>
      </c>
      <c r="O2656" t="n">
        <v>38696.85</v>
      </c>
      <c r="P2656" t="n">
        <v>394.93</v>
      </c>
      <c r="Q2656" t="n">
        <v>452.59</v>
      </c>
      <c r="R2656" t="n">
        <v>71.72</v>
      </c>
      <c r="S2656" t="n">
        <v>57.64</v>
      </c>
      <c r="T2656" t="n">
        <v>4944.19</v>
      </c>
      <c r="U2656" t="n">
        <v>0.8</v>
      </c>
      <c r="V2656" t="n">
        <v>0.88</v>
      </c>
      <c r="W2656" t="n">
        <v>6.82</v>
      </c>
      <c r="X2656" t="n">
        <v>0.29</v>
      </c>
      <c r="Y2656" t="n">
        <v>1</v>
      </c>
      <c r="Z2656" t="n">
        <v>10</v>
      </c>
    </row>
    <row r="2657">
      <c r="A2657" t="n">
        <v>120</v>
      </c>
      <c r="B2657" t="n">
        <v>130</v>
      </c>
      <c r="C2657" t="inlineStr">
        <is>
          <t xml:space="preserve">CONCLUIDO	</t>
        </is>
      </c>
      <c r="D2657" t="n">
        <v>3.657</v>
      </c>
      <c r="E2657" t="n">
        <v>27.34</v>
      </c>
      <c r="F2657" t="n">
        <v>24</v>
      </c>
      <c r="G2657" t="n">
        <v>130.92</v>
      </c>
      <c r="H2657" t="n">
        <v>1.77</v>
      </c>
      <c r="I2657" t="n">
        <v>11</v>
      </c>
      <c r="J2657" t="n">
        <v>312.41</v>
      </c>
      <c r="K2657" t="n">
        <v>59.19</v>
      </c>
      <c r="L2657" t="n">
        <v>31</v>
      </c>
      <c r="M2657" t="n">
        <v>9</v>
      </c>
      <c r="N2657" t="n">
        <v>92.20999999999999</v>
      </c>
      <c r="O2657" t="n">
        <v>38764.53</v>
      </c>
      <c r="P2657" t="n">
        <v>394</v>
      </c>
      <c r="Q2657" t="n">
        <v>452.56</v>
      </c>
      <c r="R2657" t="n">
        <v>71.5</v>
      </c>
      <c r="S2657" t="n">
        <v>57.64</v>
      </c>
      <c r="T2657" t="n">
        <v>4833.9</v>
      </c>
      <c r="U2657" t="n">
        <v>0.8100000000000001</v>
      </c>
      <c r="V2657" t="n">
        <v>0.88</v>
      </c>
      <c r="W2657" t="n">
        <v>6.81</v>
      </c>
      <c r="X2657" t="n">
        <v>0.28</v>
      </c>
      <c r="Y2657" t="n">
        <v>1</v>
      </c>
      <c r="Z2657" t="n">
        <v>10</v>
      </c>
    </row>
    <row r="2658">
      <c r="A2658" t="n">
        <v>121</v>
      </c>
      <c r="B2658" t="n">
        <v>130</v>
      </c>
      <c r="C2658" t="inlineStr">
        <is>
          <t xml:space="preserve">CONCLUIDO	</t>
        </is>
      </c>
      <c r="D2658" t="n">
        <v>3.6673</v>
      </c>
      <c r="E2658" t="n">
        <v>27.27</v>
      </c>
      <c r="F2658" t="n">
        <v>23.97</v>
      </c>
      <c r="G2658" t="n">
        <v>143.84</v>
      </c>
      <c r="H2658" t="n">
        <v>1.78</v>
      </c>
      <c r="I2658" t="n">
        <v>10</v>
      </c>
      <c r="J2658" t="n">
        <v>312.96</v>
      </c>
      <c r="K2658" t="n">
        <v>59.19</v>
      </c>
      <c r="L2658" t="n">
        <v>31.25</v>
      </c>
      <c r="M2658" t="n">
        <v>8</v>
      </c>
      <c r="N2658" t="n">
        <v>92.51000000000001</v>
      </c>
      <c r="O2658" t="n">
        <v>38832.33</v>
      </c>
      <c r="P2658" t="n">
        <v>393.01</v>
      </c>
      <c r="Q2658" t="n">
        <v>452.56</v>
      </c>
      <c r="R2658" t="n">
        <v>70.43000000000001</v>
      </c>
      <c r="S2658" t="n">
        <v>57.64</v>
      </c>
      <c r="T2658" t="n">
        <v>4302.07</v>
      </c>
      <c r="U2658" t="n">
        <v>0.82</v>
      </c>
      <c r="V2658" t="n">
        <v>0.88</v>
      </c>
      <c r="W2658" t="n">
        <v>6.81</v>
      </c>
      <c r="X2658" t="n">
        <v>0.25</v>
      </c>
      <c r="Y2658" t="n">
        <v>1</v>
      </c>
      <c r="Z2658" t="n">
        <v>10</v>
      </c>
    </row>
    <row r="2659">
      <c r="A2659" t="n">
        <v>122</v>
      </c>
      <c r="B2659" t="n">
        <v>130</v>
      </c>
      <c r="C2659" t="inlineStr">
        <is>
          <t xml:space="preserve">CONCLUIDO	</t>
        </is>
      </c>
      <c r="D2659" t="n">
        <v>3.6652</v>
      </c>
      <c r="E2659" t="n">
        <v>27.28</v>
      </c>
      <c r="F2659" t="n">
        <v>23.99</v>
      </c>
      <c r="G2659" t="n">
        <v>143.94</v>
      </c>
      <c r="H2659" t="n">
        <v>1.79</v>
      </c>
      <c r="I2659" t="n">
        <v>10</v>
      </c>
      <c r="J2659" t="n">
        <v>313.51</v>
      </c>
      <c r="K2659" t="n">
        <v>59.19</v>
      </c>
      <c r="L2659" t="n">
        <v>31.5</v>
      </c>
      <c r="M2659" t="n">
        <v>8</v>
      </c>
      <c r="N2659" t="n">
        <v>92.81</v>
      </c>
      <c r="O2659" t="n">
        <v>38900.27</v>
      </c>
      <c r="P2659" t="n">
        <v>393.75</v>
      </c>
      <c r="Q2659" t="n">
        <v>452.57</v>
      </c>
      <c r="R2659" t="n">
        <v>70.93000000000001</v>
      </c>
      <c r="S2659" t="n">
        <v>57.64</v>
      </c>
      <c r="T2659" t="n">
        <v>4552.7</v>
      </c>
      <c r="U2659" t="n">
        <v>0.8100000000000001</v>
      </c>
      <c r="V2659" t="n">
        <v>0.88</v>
      </c>
      <c r="W2659" t="n">
        <v>6.81</v>
      </c>
      <c r="X2659" t="n">
        <v>0.27</v>
      </c>
      <c r="Y2659" t="n">
        <v>1</v>
      </c>
      <c r="Z2659" t="n">
        <v>10</v>
      </c>
    </row>
    <row r="2660">
      <c r="A2660" t="n">
        <v>123</v>
      </c>
      <c r="B2660" t="n">
        <v>130</v>
      </c>
      <c r="C2660" t="inlineStr">
        <is>
          <t xml:space="preserve">CONCLUIDO	</t>
        </is>
      </c>
      <c r="D2660" t="n">
        <v>3.666</v>
      </c>
      <c r="E2660" t="n">
        <v>27.28</v>
      </c>
      <c r="F2660" t="n">
        <v>23.98</v>
      </c>
      <c r="G2660" t="n">
        <v>143.91</v>
      </c>
      <c r="H2660" t="n">
        <v>1.8</v>
      </c>
      <c r="I2660" t="n">
        <v>10</v>
      </c>
      <c r="J2660" t="n">
        <v>314.06</v>
      </c>
      <c r="K2660" t="n">
        <v>59.19</v>
      </c>
      <c r="L2660" t="n">
        <v>31.75</v>
      </c>
      <c r="M2660" t="n">
        <v>8</v>
      </c>
      <c r="N2660" t="n">
        <v>93.12</v>
      </c>
      <c r="O2660" t="n">
        <v>38968.34</v>
      </c>
      <c r="P2660" t="n">
        <v>393.98</v>
      </c>
      <c r="Q2660" t="n">
        <v>452.55</v>
      </c>
      <c r="R2660" t="n">
        <v>70.79000000000001</v>
      </c>
      <c r="S2660" t="n">
        <v>57.64</v>
      </c>
      <c r="T2660" t="n">
        <v>4484.84</v>
      </c>
      <c r="U2660" t="n">
        <v>0.8100000000000001</v>
      </c>
      <c r="V2660" t="n">
        <v>0.88</v>
      </c>
      <c r="W2660" t="n">
        <v>6.81</v>
      </c>
      <c r="X2660" t="n">
        <v>0.26</v>
      </c>
      <c r="Y2660" t="n">
        <v>1</v>
      </c>
      <c r="Z2660" t="n">
        <v>10</v>
      </c>
    </row>
    <row r="2661">
      <c r="A2661" t="n">
        <v>124</v>
      </c>
      <c r="B2661" t="n">
        <v>130</v>
      </c>
      <c r="C2661" t="inlineStr">
        <is>
          <t xml:space="preserve">CONCLUIDO	</t>
        </is>
      </c>
      <c r="D2661" t="n">
        <v>3.6682</v>
      </c>
      <c r="E2661" t="n">
        <v>27.26</v>
      </c>
      <c r="F2661" t="n">
        <v>23.97</v>
      </c>
      <c r="G2661" t="n">
        <v>143.81</v>
      </c>
      <c r="H2661" t="n">
        <v>1.81</v>
      </c>
      <c r="I2661" t="n">
        <v>10</v>
      </c>
      <c r="J2661" t="n">
        <v>314.61</v>
      </c>
      <c r="K2661" t="n">
        <v>59.19</v>
      </c>
      <c r="L2661" t="n">
        <v>32</v>
      </c>
      <c r="M2661" t="n">
        <v>8</v>
      </c>
      <c r="N2661" t="n">
        <v>93.42</v>
      </c>
      <c r="O2661" t="n">
        <v>39036.55</v>
      </c>
      <c r="P2661" t="n">
        <v>394.07</v>
      </c>
      <c r="Q2661" t="n">
        <v>452.55</v>
      </c>
      <c r="R2661" t="n">
        <v>70.16</v>
      </c>
      <c r="S2661" t="n">
        <v>57.64</v>
      </c>
      <c r="T2661" t="n">
        <v>4169.61</v>
      </c>
      <c r="U2661" t="n">
        <v>0.82</v>
      </c>
      <c r="V2661" t="n">
        <v>0.88</v>
      </c>
      <c r="W2661" t="n">
        <v>6.81</v>
      </c>
      <c r="X2661" t="n">
        <v>0.24</v>
      </c>
      <c r="Y2661" t="n">
        <v>1</v>
      </c>
      <c r="Z2661" t="n">
        <v>10</v>
      </c>
    </row>
    <row r="2662">
      <c r="A2662" t="n">
        <v>125</v>
      </c>
      <c r="B2662" t="n">
        <v>130</v>
      </c>
      <c r="C2662" t="inlineStr">
        <is>
          <t xml:space="preserve">CONCLUIDO	</t>
        </is>
      </c>
      <c r="D2662" t="n">
        <v>3.666</v>
      </c>
      <c r="E2662" t="n">
        <v>27.28</v>
      </c>
      <c r="F2662" t="n">
        <v>23.98</v>
      </c>
      <c r="G2662" t="n">
        <v>143.91</v>
      </c>
      <c r="H2662" t="n">
        <v>1.82</v>
      </c>
      <c r="I2662" t="n">
        <v>10</v>
      </c>
      <c r="J2662" t="n">
        <v>315.17</v>
      </c>
      <c r="K2662" t="n">
        <v>59.19</v>
      </c>
      <c r="L2662" t="n">
        <v>32.25</v>
      </c>
      <c r="M2662" t="n">
        <v>8</v>
      </c>
      <c r="N2662" t="n">
        <v>93.72</v>
      </c>
      <c r="O2662" t="n">
        <v>39104.89</v>
      </c>
      <c r="P2662" t="n">
        <v>394.61</v>
      </c>
      <c r="Q2662" t="n">
        <v>452.62</v>
      </c>
      <c r="R2662" t="n">
        <v>70.72</v>
      </c>
      <c r="S2662" t="n">
        <v>57.64</v>
      </c>
      <c r="T2662" t="n">
        <v>4447.93</v>
      </c>
      <c r="U2662" t="n">
        <v>0.82</v>
      </c>
      <c r="V2662" t="n">
        <v>0.88</v>
      </c>
      <c r="W2662" t="n">
        <v>6.81</v>
      </c>
      <c r="X2662" t="n">
        <v>0.26</v>
      </c>
      <c r="Y2662" t="n">
        <v>1</v>
      </c>
      <c r="Z2662" t="n">
        <v>10</v>
      </c>
    </row>
    <row r="2663">
      <c r="A2663" t="n">
        <v>126</v>
      </c>
      <c r="B2663" t="n">
        <v>130</v>
      </c>
      <c r="C2663" t="inlineStr">
        <is>
          <t xml:space="preserve">CONCLUIDO	</t>
        </is>
      </c>
      <c r="D2663" t="n">
        <v>3.6657</v>
      </c>
      <c r="E2663" t="n">
        <v>27.28</v>
      </c>
      <c r="F2663" t="n">
        <v>23.99</v>
      </c>
      <c r="G2663" t="n">
        <v>143.91</v>
      </c>
      <c r="H2663" t="n">
        <v>1.83</v>
      </c>
      <c r="I2663" t="n">
        <v>10</v>
      </c>
      <c r="J2663" t="n">
        <v>315.72</v>
      </c>
      <c r="K2663" t="n">
        <v>59.19</v>
      </c>
      <c r="L2663" t="n">
        <v>32.5</v>
      </c>
      <c r="M2663" t="n">
        <v>8</v>
      </c>
      <c r="N2663" t="n">
        <v>94.03</v>
      </c>
      <c r="O2663" t="n">
        <v>39173.37</v>
      </c>
      <c r="P2663" t="n">
        <v>394.7</v>
      </c>
      <c r="Q2663" t="n">
        <v>452.59</v>
      </c>
      <c r="R2663" t="n">
        <v>70.87</v>
      </c>
      <c r="S2663" t="n">
        <v>57.64</v>
      </c>
      <c r="T2663" t="n">
        <v>4523.08</v>
      </c>
      <c r="U2663" t="n">
        <v>0.8100000000000001</v>
      </c>
      <c r="V2663" t="n">
        <v>0.88</v>
      </c>
      <c r="W2663" t="n">
        <v>6.81</v>
      </c>
      <c r="X2663" t="n">
        <v>0.26</v>
      </c>
      <c r="Y2663" t="n">
        <v>1</v>
      </c>
      <c r="Z2663" t="n">
        <v>10</v>
      </c>
    </row>
    <row r="2664">
      <c r="A2664" t="n">
        <v>127</v>
      </c>
      <c r="B2664" t="n">
        <v>130</v>
      </c>
      <c r="C2664" t="inlineStr">
        <is>
          <t xml:space="preserve">CONCLUIDO	</t>
        </is>
      </c>
      <c r="D2664" t="n">
        <v>3.6657</v>
      </c>
      <c r="E2664" t="n">
        <v>27.28</v>
      </c>
      <c r="F2664" t="n">
        <v>23.99</v>
      </c>
      <c r="G2664" t="n">
        <v>143.91</v>
      </c>
      <c r="H2664" t="n">
        <v>1.84</v>
      </c>
      <c r="I2664" t="n">
        <v>10</v>
      </c>
      <c r="J2664" t="n">
        <v>316.28</v>
      </c>
      <c r="K2664" t="n">
        <v>59.19</v>
      </c>
      <c r="L2664" t="n">
        <v>32.75</v>
      </c>
      <c r="M2664" t="n">
        <v>8</v>
      </c>
      <c r="N2664" t="n">
        <v>94.33</v>
      </c>
      <c r="O2664" t="n">
        <v>39241.99</v>
      </c>
      <c r="P2664" t="n">
        <v>395.03</v>
      </c>
      <c r="Q2664" t="n">
        <v>452.55</v>
      </c>
      <c r="R2664" t="n">
        <v>70.8</v>
      </c>
      <c r="S2664" t="n">
        <v>57.64</v>
      </c>
      <c r="T2664" t="n">
        <v>4490.41</v>
      </c>
      <c r="U2664" t="n">
        <v>0.8100000000000001</v>
      </c>
      <c r="V2664" t="n">
        <v>0.88</v>
      </c>
      <c r="W2664" t="n">
        <v>6.81</v>
      </c>
      <c r="X2664" t="n">
        <v>0.26</v>
      </c>
      <c r="Y2664" t="n">
        <v>1</v>
      </c>
      <c r="Z2664" t="n">
        <v>10</v>
      </c>
    </row>
    <row r="2665">
      <c r="A2665" t="n">
        <v>128</v>
      </c>
      <c r="B2665" t="n">
        <v>130</v>
      </c>
      <c r="C2665" t="inlineStr">
        <is>
          <t xml:space="preserve">CONCLUIDO	</t>
        </is>
      </c>
      <c r="D2665" t="n">
        <v>3.6661</v>
      </c>
      <c r="E2665" t="n">
        <v>27.28</v>
      </c>
      <c r="F2665" t="n">
        <v>23.98</v>
      </c>
      <c r="G2665" t="n">
        <v>143.9</v>
      </c>
      <c r="H2665" t="n">
        <v>1.86</v>
      </c>
      <c r="I2665" t="n">
        <v>10</v>
      </c>
      <c r="J2665" t="n">
        <v>316.84</v>
      </c>
      <c r="K2665" t="n">
        <v>59.19</v>
      </c>
      <c r="L2665" t="n">
        <v>33</v>
      </c>
      <c r="M2665" t="n">
        <v>8</v>
      </c>
      <c r="N2665" t="n">
        <v>94.64</v>
      </c>
      <c r="O2665" t="n">
        <v>39310.75</v>
      </c>
      <c r="P2665" t="n">
        <v>395.14</v>
      </c>
      <c r="Q2665" t="n">
        <v>452.62</v>
      </c>
      <c r="R2665" t="n">
        <v>70.67</v>
      </c>
      <c r="S2665" t="n">
        <v>57.64</v>
      </c>
      <c r="T2665" t="n">
        <v>4422.06</v>
      </c>
      <c r="U2665" t="n">
        <v>0.82</v>
      </c>
      <c r="V2665" t="n">
        <v>0.88</v>
      </c>
      <c r="W2665" t="n">
        <v>6.81</v>
      </c>
      <c r="X2665" t="n">
        <v>0.26</v>
      </c>
      <c r="Y2665" t="n">
        <v>1</v>
      </c>
      <c r="Z2665" t="n">
        <v>10</v>
      </c>
    </row>
    <row r="2666">
      <c r="A2666" t="n">
        <v>129</v>
      </c>
      <c r="B2666" t="n">
        <v>130</v>
      </c>
      <c r="C2666" t="inlineStr">
        <is>
          <t xml:space="preserve">CONCLUIDO	</t>
        </is>
      </c>
      <c r="D2666" t="n">
        <v>3.6673</v>
      </c>
      <c r="E2666" t="n">
        <v>27.27</v>
      </c>
      <c r="F2666" t="n">
        <v>23.97</v>
      </c>
      <c r="G2666" t="n">
        <v>143.84</v>
      </c>
      <c r="H2666" t="n">
        <v>1.87</v>
      </c>
      <c r="I2666" t="n">
        <v>10</v>
      </c>
      <c r="J2666" t="n">
        <v>317.39</v>
      </c>
      <c r="K2666" t="n">
        <v>59.19</v>
      </c>
      <c r="L2666" t="n">
        <v>33.25</v>
      </c>
      <c r="M2666" t="n">
        <v>8</v>
      </c>
      <c r="N2666" t="n">
        <v>94.95</v>
      </c>
      <c r="O2666" t="n">
        <v>39379.65</v>
      </c>
      <c r="P2666" t="n">
        <v>394.95</v>
      </c>
      <c r="Q2666" t="n">
        <v>452.58</v>
      </c>
      <c r="R2666" t="n">
        <v>70.48999999999999</v>
      </c>
      <c r="S2666" t="n">
        <v>57.64</v>
      </c>
      <c r="T2666" t="n">
        <v>4331.18</v>
      </c>
      <c r="U2666" t="n">
        <v>0.82</v>
      </c>
      <c r="V2666" t="n">
        <v>0.88</v>
      </c>
      <c r="W2666" t="n">
        <v>6.81</v>
      </c>
      <c r="X2666" t="n">
        <v>0.25</v>
      </c>
      <c r="Y2666" t="n">
        <v>1</v>
      </c>
      <c r="Z2666" t="n">
        <v>10</v>
      </c>
    </row>
    <row r="2667">
      <c r="A2667" t="n">
        <v>130</v>
      </c>
      <c r="B2667" t="n">
        <v>130</v>
      </c>
      <c r="C2667" t="inlineStr">
        <is>
          <t xml:space="preserve">CONCLUIDO	</t>
        </is>
      </c>
      <c r="D2667" t="n">
        <v>3.6661</v>
      </c>
      <c r="E2667" t="n">
        <v>27.28</v>
      </c>
      <c r="F2667" t="n">
        <v>23.98</v>
      </c>
      <c r="G2667" t="n">
        <v>143.9</v>
      </c>
      <c r="H2667" t="n">
        <v>1.88</v>
      </c>
      <c r="I2667" t="n">
        <v>10</v>
      </c>
      <c r="J2667" t="n">
        <v>317.95</v>
      </c>
      <c r="K2667" t="n">
        <v>59.19</v>
      </c>
      <c r="L2667" t="n">
        <v>33.5</v>
      </c>
      <c r="M2667" t="n">
        <v>8</v>
      </c>
      <c r="N2667" t="n">
        <v>95.26000000000001</v>
      </c>
      <c r="O2667" t="n">
        <v>39448.69</v>
      </c>
      <c r="P2667" t="n">
        <v>395.12</v>
      </c>
      <c r="Q2667" t="n">
        <v>452.65</v>
      </c>
      <c r="R2667" t="n">
        <v>70.69</v>
      </c>
      <c r="S2667" t="n">
        <v>57.64</v>
      </c>
      <c r="T2667" t="n">
        <v>4434.11</v>
      </c>
      <c r="U2667" t="n">
        <v>0.82</v>
      </c>
      <c r="V2667" t="n">
        <v>0.88</v>
      </c>
      <c r="W2667" t="n">
        <v>6.81</v>
      </c>
      <c r="X2667" t="n">
        <v>0.26</v>
      </c>
      <c r="Y2667" t="n">
        <v>1</v>
      </c>
      <c r="Z2667" t="n">
        <v>10</v>
      </c>
    </row>
    <row r="2668">
      <c r="A2668" t="n">
        <v>131</v>
      </c>
      <c r="B2668" t="n">
        <v>130</v>
      </c>
      <c r="C2668" t="inlineStr">
        <is>
          <t xml:space="preserve">CONCLUIDO	</t>
        </is>
      </c>
      <c r="D2668" t="n">
        <v>3.6648</v>
      </c>
      <c r="E2668" t="n">
        <v>27.29</v>
      </c>
      <c r="F2668" t="n">
        <v>23.99</v>
      </c>
      <c r="G2668" t="n">
        <v>143.95</v>
      </c>
      <c r="H2668" t="n">
        <v>1.89</v>
      </c>
      <c r="I2668" t="n">
        <v>10</v>
      </c>
      <c r="J2668" t="n">
        <v>318.52</v>
      </c>
      <c r="K2668" t="n">
        <v>59.19</v>
      </c>
      <c r="L2668" t="n">
        <v>33.75</v>
      </c>
      <c r="M2668" t="n">
        <v>8</v>
      </c>
      <c r="N2668" t="n">
        <v>95.56999999999999</v>
      </c>
      <c r="O2668" t="n">
        <v>39517.87</v>
      </c>
      <c r="P2668" t="n">
        <v>395.29</v>
      </c>
      <c r="Q2668" t="n">
        <v>452.55</v>
      </c>
      <c r="R2668" t="n">
        <v>71.12</v>
      </c>
      <c r="S2668" t="n">
        <v>57.64</v>
      </c>
      <c r="T2668" t="n">
        <v>4645.92</v>
      </c>
      <c r="U2668" t="n">
        <v>0.8100000000000001</v>
      </c>
      <c r="V2668" t="n">
        <v>0.88</v>
      </c>
      <c r="W2668" t="n">
        <v>6.81</v>
      </c>
      <c r="X2668" t="n">
        <v>0.27</v>
      </c>
      <c r="Y2668" t="n">
        <v>1</v>
      </c>
      <c r="Z2668" t="n">
        <v>10</v>
      </c>
    </row>
    <row r="2669">
      <c r="A2669" t="n">
        <v>132</v>
      </c>
      <c r="B2669" t="n">
        <v>130</v>
      </c>
      <c r="C2669" t="inlineStr">
        <is>
          <t xml:space="preserve">CONCLUIDO	</t>
        </is>
      </c>
      <c r="D2669" t="n">
        <v>3.6657</v>
      </c>
      <c r="E2669" t="n">
        <v>27.28</v>
      </c>
      <c r="F2669" t="n">
        <v>23.99</v>
      </c>
      <c r="G2669" t="n">
        <v>143.92</v>
      </c>
      <c r="H2669" t="n">
        <v>1.9</v>
      </c>
      <c r="I2669" t="n">
        <v>10</v>
      </c>
      <c r="J2669" t="n">
        <v>319.08</v>
      </c>
      <c r="K2669" t="n">
        <v>59.19</v>
      </c>
      <c r="L2669" t="n">
        <v>34</v>
      </c>
      <c r="M2669" t="n">
        <v>8</v>
      </c>
      <c r="N2669" t="n">
        <v>95.88</v>
      </c>
      <c r="O2669" t="n">
        <v>39587.19</v>
      </c>
      <c r="P2669" t="n">
        <v>395.06</v>
      </c>
      <c r="Q2669" t="n">
        <v>452.56</v>
      </c>
      <c r="R2669" t="n">
        <v>70.84999999999999</v>
      </c>
      <c r="S2669" t="n">
        <v>57.64</v>
      </c>
      <c r="T2669" t="n">
        <v>4514.89</v>
      </c>
      <c r="U2669" t="n">
        <v>0.8100000000000001</v>
      </c>
      <c r="V2669" t="n">
        <v>0.88</v>
      </c>
      <c r="W2669" t="n">
        <v>6.81</v>
      </c>
      <c r="X2669" t="n">
        <v>0.26</v>
      </c>
      <c r="Y2669" t="n">
        <v>1</v>
      </c>
      <c r="Z2669" t="n">
        <v>10</v>
      </c>
    </row>
    <row r="2670">
      <c r="A2670" t="n">
        <v>133</v>
      </c>
      <c r="B2670" t="n">
        <v>130</v>
      </c>
      <c r="C2670" t="inlineStr">
        <is>
          <t xml:space="preserve">CONCLUIDO	</t>
        </is>
      </c>
      <c r="D2670" t="n">
        <v>3.666</v>
      </c>
      <c r="E2670" t="n">
        <v>27.28</v>
      </c>
      <c r="F2670" t="n">
        <v>23.98</v>
      </c>
      <c r="G2670" t="n">
        <v>143.91</v>
      </c>
      <c r="H2670" t="n">
        <v>1.91</v>
      </c>
      <c r="I2670" t="n">
        <v>10</v>
      </c>
      <c r="J2670" t="n">
        <v>319.64</v>
      </c>
      <c r="K2670" t="n">
        <v>59.19</v>
      </c>
      <c r="L2670" t="n">
        <v>34.25</v>
      </c>
      <c r="M2670" t="n">
        <v>8</v>
      </c>
      <c r="N2670" t="n">
        <v>96.2</v>
      </c>
      <c r="O2670" t="n">
        <v>39656.65</v>
      </c>
      <c r="P2670" t="n">
        <v>394.77</v>
      </c>
      <c r="Q2670" t="n">
        <v>452.6</v>
      </c>
      <c r="R2670" t="n">
        <v>70.65000000000001</v>
      </c>
      <c r="S2670" t="n">
        <v>57.64</v>
      </c>
      <c r="T2670" t="n">
        <v>4414.8</v>
      </c>
      <c r="U2670" t="n">
        <v>0.82</v>
      </c>
      <c r="V2670" t="n">
        <v>0.88</v>
      </c>
      <c r="W2670" t="n">
        <v>6.81</v>
      </c>
      <c r="X2670" t="n">
        <v>0.26</v>
      </c>
      <c r="Y2670" t="n">
        <v>1</v>
      </c>
      <c r="Z2670" t="n">
        <v>10</v>
      </c>
    </row>
    <row r="2671">
      <c r="A2671" t="n">
        <v>134</v>
      </c>
      <c r="B2671" t="n">
        <v>130</v>
      </c>
      <c r="C2671" t="inlineStr">
        <is>
          <t xml:space="preserve">CONCLUIDO	</t>
        </is>
      </c>
      <c r="D2671" t="n">
        <v>3.6659</v>
      </c>
      <c r="E2671" t="n">
        <v>27.28</v>
      </c>
      <c r="F2671" t="n">
        <v>23.98</v>
      </c>
      <c r="G2671" t="n">
        <v>143.91</v>
      </c>
      <c r="H2671" t="n">
        <v>1.92</v>
      </c>
      <c r="I2671" t="n">
        <v>10</v>
      </c>
      <c r="J2671" t="n">
        <v>320.21</v>
      </c>
      <c r="K2671" t="n">
        <v>59.19</v>
      </c>
      <c r="L2671" t="n">
        <v>34.5</v>
      </c>
      <c r="M2671" t="n">
        <v>8</v>
      </c>
      <c r="N2671" t="n">
        <v>96.51000000000001</v>
      </c>
      <c r="O2671" t="n">
        <v>39726.26</v>
      </c>
      <c r="P2671" t="n">
        <v>394.29</v>
      </c>
      <c r="Q2671" t="n">
        <v>452.55</v>
      </c>
      <c r="R2671" t="n">
        <v>70.88</v>
      </c>
      <c r="S2671" t="n">
        <v>57.64</v>
      </c>
      <c r="T2671" t="n">
        <v>4525.86</v>
      </c>
      <c r="U2671" t="n">
        <v>0.8100000000000001</v>
      </c>
      <c r="V2671" t="n">
        <v>0.88</v>
      </c>
      <c r="W2671" t="n">
        <v>6.81</v>
      </c>
      <c r="X2671" t="n">
        <v>0.26</v>
      </c>
      <c r="Y2671" t="n">
        <v>1</v>
      </c>
      <c r="Z2671" t="n">
        <v>10</v>
      </c>
    </row>
    <row r="2672">
      <c r="A2672" t="n">
        <v>135</v>
      </c>
      <c r="B2672" t="n">
        <v>130</v>
      </c>
      <c r="C2672" t="inlineStr">
        <is>
          <t xml:space="preserve">CONCLUIDO	</t>
        </is>
      </c>
      <c r="D2672" t="n">
        <v>3.6663</v>
      </c>
      <c r="E2672" t="n">
        <v>27.28</v>
      </c>
      <c r="F2672" t="n">
        <v>23.98</v>
      </c>
      <c r="G2672" t="n">
        <v>143.89</v>
      </c>
      <c r="H2672" t="n">
        <v>1.93</v>
      </c>
      <c r="I2672" t="n">
        <v>10</v>
      </c>
      <c r="J2672" t="n">
        <v>320.77</v>
      </c>
      <c r="K2672" t="n">
        <v>59.19</v>
      </c>
      <c r="L2672" t="n">
        <v>34.75</v>
      </c>
      <c r="M2672" t="n">
        <v>8</v>
      </c>
      <c r="N2672" t="n">
        <v>96.83</v>
      </c>
      <c r="O2672" t="n">
        <v>39796.01</v>
      </c>
      <c r="P2672" t="n">
        <v>393.79</v>
      </c>
      <c r="Q2672" t="n">
        <v>452.59</v>
      </c>
      <c r="R2672" t="n">
        <v>70.8</v>
      </c>
      <c r="S2672" t="n">
        <v>57.64</v>
      </c>
      <c r="T2672" t="n">
        <v>4487.89</v>
      </c>
      <c r="U2672" t="n">
        <v>0.8100000000000001</v>
      </c>
      <c r="V2672" t="n">
        <v>0.88</v>
      </c>
      <c r="W2672" t="n">
        <v>6.81</v>
      </c>
      <c r="X2672" t="n">
        <v>0.26</v>
      </c>
      <c r="Y2672" t="n">
        <v>1</v>
      </c>
      <c r="Z2672" t="n">
        <v>10</v>
      </c>
    </row>
    <row r="2673">
      <c r="A2673" t="n">
        <v>136</v>
      </c>
      <c r="B2673" t="n">
        <v>130</v>
      </c>
      <c r="C2673" t="inlineStr">
        <is>
          <t xml:space="preserve">CONCLUIDO	</t>
        </is>
      </c>
      <c r="D2673" t="n">
        <v>3.6668</v>
      </c>
      <c r="E2673" t="n">
        <v>27.27</v>
      </c>
      <c r="F2673" t="n">
        <v>23.98</v>
      </c>
      <c r="G2673" t="n">
        <v>143.87</v>
      </c>
      <c r="H2673" t="n">
        <v>1.94</v>
      </c>
      <c r="I2673" t="n">
        <v>10</v>
      </c>
      <c r="J2673" t="n">
        <v>321.34</v>
      </c>
      <c r="K2673" t="n">
        <v>59.19</v>
      </c>
      <c r="L2673" t="n">
        <v>35</v>
      </c>
      <c r="M2673" t="n">
        <v>8</v>
      </c>
      <c r="N2673" t="n">
        <v>97.14</v>
      </c>
      <c r="O2673" t="n">
        <v>39865.91</v>
      </c>
      <c r="P2673" t="n">
        <v>393.04</v>
      </c>
      <c r="Q2673" t="n">
        <v>452.57</v>
      </c>
      <c r="R2673" t="n">
        <v>70.61</v>
      </c>
      <c r="S2673" t="n">
        <v>57.64</v>
      </c>
      <c r="T2673" t="n">
        <v>4391.2</v>
      </c>
      <c r="U2673" t="n">
        <v>0.82</v>
      </c>
      <c r="V2673" t="n">
        <v>0.88</v>
      </c>
      <c r="W2673" t="n">
        <v>6.81</v>
      </c>
      <c r="X2673" t="n">
        <v>0.25</v>
      </c>
      <c r="Y2673" t="n">
        <v>1</v>
      </c>
      <c r="Z2673" t="n">
        <v>10</v>
      </c>
    </row>
    <row r="2674">
      <c r="A2674" t="n">
        <v>137</v>
      </c>
      <c r="B2674" t="n">
        <v>130</v>
      </c>
      <c r="C2674" t="inlineStr">
        <is>
          <t xml:space="preserve">CONCLUIDO	</t>
        </is>
      </c>
      <c r="D2674" t="n">
        <v>3.6768</v>
      </c>
      <c r="E2674" t="n">
        <v>27.2</v>
      </c>
      <c r="F2674" t="n">
        <v>23.95</v>
      </c>
      <c r="G2674" t="n">
        <v>159.68</v>
      </c>
      <c r="H2674" t="n">
        <v>1.95</v>
      </c>
      <c r="I2674" t="n">
        <v>9</v>
      </c>
      <c r="J2674" t="n">
        <v>321.91</v>
      </c>
      <c r="K2674" t="n">
        <v>59.19</v>
      </c>
      <c r="L2674" t="n">
        <v>35.25</v>
      </c>
      <c r="M2674" t="n">
        <v>7</v>
      </c>
      <c r="N2674" t="n">
        <v>97.45999999999999</v>
      </c>
      <c r="O2674" t="n">
        <v>39935.96</v>
      </c>
      <c r="P2674" t="n">
        <v>392.87</v>
      </c>
      <c r="Q2674" t="n">
        <v>452.57</v>
      </c>
      <c r="R2674" t="n">
        <v>69.70999999999999</v>
      </c>
      <c r="S2674" t="n">
        <v>57.64</v>
      </c>
      <c r="T2674" t="n">
        <v>3947.07</v>
      </c>
      <c r="U2674" t="n">
        <v>0.83</v>
      </c>
      <c r="V2674" t="n">
        <v>0.89</v>
      </c>
      <c r="W2674" t="n">
        <v>6.81</v>
      </c>
      <c r="X2674" t="n">
        <v>0.23</v>
      </c>
      <c r="Y2674" t="n">
        <v>1</v>
      </c>
      <c r="Z2674" t="n">
        <v>10</v>
      </c>
    </row>
    <row r="2675">
      <c r="A2675" t="n">
        <v>138</v>
      </c>
      <c r="B2675" t="n">
        <v>130</v>
      </c>
      <c r="C2675" t="inlineStr">
        <is>
          <t xml:space="preserve">CONCLUIDO	</t>
        </is>
      </c>
      <c r="D2675" t="n">
        <v>3.6763</v>
      </c>
      <c r="E2675" t="n">
        <v>27.2</v>
      </c>
      <c r="F2675" t="n">
        <v>23.96</v>
      </c>
      <c r="G2675" t="n">
        <v>159.71</v>
      </c>
      <c r="H2675" t="n">
        <v>1.96</v>
      </c>
      <c r="I2675" t="n">
        <v>9</v>
      </c>
      <c r="J2675" t="n">
        <v>322.47</v>
      </c>
      <c r="K2675" t="n">
        <v>59.19</v>
      </c>
      <c r="L2675" t="n">
        <v>35.5</v>
      </c>
      <c r="M2675" t="n">
        <v>7</v>
      </c>
      <c r="N2675" t="n">
        <v>97.78</v>
      </c>
      <c r="O2675" t="n">
        <v>40006.15</v>
      </c>
      <c r="P2675" t="n">
        <v>393.37</v>
      </c>
      <c r="Q2675" t="n">
        <v>452.57</v>
      </c>
      <c r="R2675" t="n">
        <v>69.79000000000001</v>
      </c>
      <c r="S2675" t="n">
        <v>57.64</v>
      </c>
      <c r="T2675" t="n">
        <v>3989.65</v>
      </c>
      <c r="U2675" t="n">
        <v>0.83</v>
      </c>
      <c r="V2675" t="n">
        <v>0.89</v>
      </c>
      <c r="W2675" t="n">
        <v>6.81</v>
      </c>
      <c r="X2675" t="n">
        <v>0.23</v>
      </c>
      <c r="Y2675" t="n">
        <v>1</v>
      </c>
      <c r="Z2675" t="n">
        <v>10</v>
      </c>
    </row>
    <row r="2676">
      <c r="A2676" t="n">
        <v>139</v>
      </c>
      <c r="B2676" t="n">
        <v>130</v>
      </c>
      <c r="C2676" t="inlineStr">
        <is>
          <t xml:space="preserve">CONCLUIDO	</t>
        </is>
      </c>
      <c r="D2676" t="n">
        <v>3.6778</v>
      </c>
      <c r="E2676" t="n">
        <v>27.19</v>
      </c>
      <c r="F2676" t="n">
        <v>23.95</v>
      </c>
      <c r="G2676" t="n">
        <v>159.64</v>
      </c>
      <c r="H2676" t="n">
        <v>1.97</v>
      </c>
      <c r="I2676" t="n">
        <v>9</v>
      </c>
      <c r="J2676" t="n">
        <v>323.04</v>
      </c>
      <c r="K2676" t="n">
        <v>59.19</v>
      </c>
      <c r="L2676" t="n">
        <v>35.75</v>
      </c>
      <c r="M2676" t="n">
        <v>7</v>
      </c>
      <c r="N2676" t="n">
        <v>98.09999999999999</v>
      </c>
      <c r="O2676" t="n">
        <v>40076.49</v>
      </c>
      <c r="P2676" t="n">
        <v>393.62</v>
      </c>
      <c r="Q2676" t="n">
        <v>452.6</v>
      </c>
      <c r="R2676" t="n">
        <v>69.45999999999999</v>
      </c>
      <c r="S2676" t="n">
        <v>57.64</v>
      </c>
      <c r="T2676" t="n">
        <v>3823.14</v>
      </c>
      <c r="U2676" t="n">
        <v>0.83</v>
      </c>
      <c r="V2676" t="n">
        <v>0.89</v>
      </c>
      <c r="W2676" t="n">
        <v>6.81</v>
      </c>
      <c r="X2676" t="n">
        <v>0.22</v>
      </c>
      <c r="Y2676" t="n">
        <v>1</v>
      </c>
      <c r="Z2676" t="n">
        <v>10</v>
      </c>
    </row>
    <row r="2677">
      <c r="A2677" t="n">
        <v>140</v>
      </c>
      <c r="B2677" t="n">
        <v>130</v>
      </c>
      <c r="C2677" t="inlineStr">
        <is>
          <t xml:space="preserve">CONCLUIDO	</t>
        </is>
      </c>
      <c r="D2677" t="n">
        <v>3.6774</v>
      </c>
      <c r="E2677" t="n">
        <v>27.19</v>
      </c>
      <c r="F2677" t="n">
        <v>23.95</v>
      </c>
      <c r="G2677" t="n">
        <v>159.66</v>
      </c>
      <c r="H2677" t="n">
        <v>1.98</v>
      </c>
      <c r="I2677" t="n">
        <v>9</v>
      </c>
      <c r="J2677" t="n">
        <v>323.62</v>
      </c>
      <c r="K2677" t="n">
        <v>59.19</v>
      </c>
      <c r="L2677" t="n">
        <v>36</v>
      </c>
      <c r="M2677" t="n">
        <v>7</v>
      </c>
      <c r="N2677" t="n">
        <v>98.42</v>
      </c>
      <c r="O2677" t="n">
        <v>40147.11</v>
      </c>
      <c r="P2677" t="n">
        <v>393.91</v>
      </c>
      <c r="Q2677" t="n">
        <v>452.59</v>
      </c>
      <c r="R2677" t="n">
        <v>69.66</v>
      </c>
      <c r="S2677" t="n">
        <v>57.64</v>
      </c>
      <c r="T2677" t="n">
        <v>3921.47</v>
      </c>
      <c r="U2677" t="n">
        <v>0.83</v>
      </c>
      <c r="V2677" t="n">
        <v>0.89</v>
      </c>
      <c r="W2677" t="n">
        <v>6.81</v>
      </c>
      <c r="X2677" t="n">
        <v>0.22</v>
      </c>
      <c r="Y2677" t="n">
        <v>1</v>
      </c>
      <c r="Z2677" t="n">
        <v>10</v>
      </c>
    </row>
    <row r="2678">
      <c r="A2678" t="n">
        <v>141</v>
      </c>
      <c r="B2678" t="n">
        <v>130</v>
      </c>
      <c r="C2678" t="inlineStr">
        <is>
          <t xml:space="preserve">CONCLUIDO	</t>
        </is>
      </c>
      <c r="D2678" t="n">
        <v>3.6772</v>
      </c>
      <c r="E2678" t="n">
        <v>27.19</v>
      </c>
      <c r="F2678" t="n">
        <v>23.95</v>
      </c>
      <c r="G2678" t="n">
        <v>159.66</v>
      </c>
      <c r="H2678" t="n">
        <v>1.99</v>
      </c>
      <c r="I2678" t="n">
        <v>9</v>
      </c>
      <c r="J2678" t="n">
        <v>324.19</v>
      </c>
      <c r="K2678" t="n">
        <v>59.19</v>
      </c>
      <c r="L2678" t="n">
        <v>36.25</v>
      </c>
      <c r="M2678" t="n">
        <v>7</v>
      </c>
      <c r="N2678" t="n">
        <v>98.75</v>
      </c>
      <c r="O2678" t="n">
        <v>40217.75</v>
      </c>
      <c r="P2678" t="n">
        <v>394.56</v>
      </c>
      <c r="Q2678" t="n">
        <v>452.6</v>
      </c>
      <c r="R2678" t="n">
        <v>69.62</v>
      </c>
      <c r="S2678" t="n">
        <v>57.64</v>
      </c>
      <c r="T2678" t="n">
        <v>3903.74</v>
      </c>
      <c r="U2678" t="n">
        <v>0.83</v>
      </c>
      <c r="V2678" t="n">
        <v>0.89</v>
      </c>
      <c r="W2678" t="n">
        <v>6.81</v>
      </c>
      <c r="X2678" t="n">
        <v>0.23</v>
      </c>
      <c r="Y2678" t="n">
        <v>1</v>
      </c>
      <c r="Z2678" t="n">
        <v>10</v>
      </c>
    </row>
    <row r="2679">
      <c r="A2679" t="n">
        <v>142</v>
      </c>
      <c r="B2679" t="n">
        <v>130</v>
      </c>
      <c r="C2679" t="inlineStr">
        <is>
          <t xml:space="preserve">CONCLUIDO	</t>
        </is>
      </c>
      <c r="D2679" t="n">
        <v>3.677</v>
      </c>
      <c r="E2679" t="n">
        <v>27.2</v>
      </c>
      <c r="F2679" t="n">
        <v>23.95</v>
      </c>
      <c r="G2679" t="n">
        <v>159.68</v>
      </c>
      <c r="H2679" t="n">
        <v>2</v>
      </c>
      <c r="I2679" t="n">
        <v>9</v>
      </c>
      <c r="J2679" t="n">
        <v>324.76</v>
      </c>
      <c r="K2679" t="n">
        <v>59.19</v>
      </c>
      <c r="L2679" t="n">
        <v>36.5</v>
      </c>
      <c r="M2679" t="n">
        <v>7</v>
      </c>
      <c r="N2679" t="n">
        <v>99.06999999999999</v>
      </c>
      <c r="O2679" t="n">
        <v>40288.55</v>
      </c>
      <c r="P2679" t="n">
        <v>395.13</v>
      </c>
      <c r="Q2679" t="n">
        <v>452.57</v>
      </c>
      <c r="R2679" t="n">
        <v>69.64</v>
      </c>
      <c r="S2679" t="n">
        <v>57.64</v>
      </c>
      <c r="T2679" t="n">
        <v>3913.86</v>
      </c>
      <c r="U2679" t="n">
        <v>0.83</v>
      </c>
      <c r="V2679" t="n">
        <v>0.89</v>
      </c>
      <c r="W2679" t="n">
        <v>6.81</v>
      </c>
      <c r="X2679" t="n">
        <v>0.23</v>
      </c>
      <c r="Y2679" t="n">
        <v>1</v>
      </c>
      <c r="Z2679" t="n">
        <v>10</v>
      </c>
    </row>
    <row r="2680">
      <c r="A2680" t="n">
        <v>143</v>
      </c>
      <c r="B2680" t="n">
        <v>130</v>
      </c>
      <c r="C2680" t="inlineStr">
        <is>
          <t xml:space="preserve">CONCLUIDO	</t>
        </is>
      </c>
      <c r="D2680" t="n">
        <v>3.6775</v>
      </c>
      <c r="E2680" t="n">
        <v>27.19</v>
      </c>
      <c r="F2680" t="n">
        <v>23.95</v>
      </c>
      <c r="G2680" t="n">
        <v>159.65</v>
      </c>
      <c r="H2680" t="n">
        <v>2.01</v>
      </c>
      <c r="I2680" t="n">
        <v>9</v>
      </c>
      <c r="J2680" t="n">
        <v>325.34</v>
      </c>
      <c r="K2680" t="n">
        <v>59.19</v>
      </c>
      <c r="L2680" t="n">
        <v>36.75</v>
      </c>
      <c r="M2680" t="n">
        <v>7</v>
      </c>
      <c r="N2680" t="n">
        <v>99.40000000000001</v>
      </c>
      <c r="O2680" t="n">
        <v>40359.5</v>
      </c>
      <c r="P2680" t="n">
        <v>395.51</v>
      </c>
      <c r="Q2680" t="n">
        <v>452.56</v>
      </c>
      <c r="R2680" t="n">
        <v>69.61</v>
      </c>
      <c r="S2680" t="n">
        <v>57.64</v>
      </c>
      <c r="T2680" t="n">
        <v>3896.36</v>
      </c>
      <c r="U2680" t="n">
        <v>0.83</v>
      </c>
      <c r="V2680" t="n">
        <v>0.89</v>
      </c>
      <c r="W2680" t="n">
        <v>6.81</v>
      </c>
      <c r="X2680" t="n">
        <v>0.22</v>
      </c>
      <c r="Y2680" t="n">
        <v>1</v>
      </c>
      <c r="Z2680" t="n">
        <v>10</v>
      </c>
    </row>
    <row r="2681">
      <c r="A2681" t="n">
        <v>144</v>
      </c>
      <c r="B2681" t="n">
        <v>130</v>
      </c>
      <c r="C2681" t="inlineStr">
        <is>
          <t xml:space="preserve">CONCLUIDO	</t>
        </is>
      </c>
      <c r="D2681" t="n">
        <v>3.6774</v>
      </c>
      <c r="E2681" t="n">
        <v>27.19</v>
      </c>
      <c r="F2681" t="n">
        <v>23.95</v>
      </c>
      <c r="G2681" t="n">
        <v>159.65</v>
      </c>
      <c r="H2681" t="n">
        <v>2.02</v>
      </c>
      <c r="I2681" t="n">
        <v>9</v>
      </c>
      <c r="J2681" t="n">
        <v>325.92</v>
      </c>
      <c r="K2681" t="n">
        <v>59.19</v>
      </c>
      <c r="L2681" t="n">
        <v>37</v>
      </c>
      <c r="M2681" t="n">
        <v>7</v>
      </c>
      <c r="N2681" t="n">
        <v>99.72</v>
      </c>
      <c r="O2681" t="n">
        <v>40430.6</v>
      </c>
      <c r="P2681" t="n">
        <v>395.73</v>
      </c>
      <c r="Q2681" t="n">
        <v>452.59</v>
      </c>
      <c r="R2681" t="n">
        <v>69.58</v>
      </c>
      <c r="S2681" t="n">
        <v>57.64</v>
      </c>
      <c r="T2681" t="n">
        <v>3881.42</v>
      </c>
      <c r="U2681" t="n">
        <v>0.83</v>
      </c>
      <c r="V2681" t="n">
        <v>0.89</v>
      </c>
      <c r="W2681" t="n">
        <v>6.81</v>
      </c>
      <c r="X2681" t="n">
        <v>0.22</v>
      </c>
      <c r="Y2681" t="n">
        <v>1</v>
      </c>
      <c r="Z2681" t="n">
        <v>10</v>
      </c>
    </row>
    <row r="2682">
      <c r="A2682" t="n">
        <v>145</v>
      </c>
      <c r="B2682" t="n">
        <v>130</v>
      </c>
      <c r="C2682" t="inlineStr">
        <is>
          <t xml:space="preserve">CONCLUIDO	</t>
        </is>
      </c>
      <c r="D2682" t="n">
        <v>3.677</v>
      </c>
      <c r="E2682" t="n">
        <v>27.2</v>
      </c>
      <c r="F2682" t="n">
        <v>23.95</v>
      </c>
      <c r="G2682" t="n">
        <v>159.67</v>
      </c>
      <c r="H2682" t="n">
        <v>2.03</v>
      </c>
      <c r="I2682" t="n">
        <v>9</v>
      </c>
      <c r="J2682" t="n">
        <v>326.49</v>
      </c>
      <c r="K2682" t="n">
        <v>59.19</v>
      </c>
      <c r="L2682" t="n">
        <v>37.25</v>
      </c>
      <c r="M2682" t="n">
        <v>7</v>
      </c>
      <c r="N2682" t="n">
        <v>100.05</v>
      </c>
      <c r="O2682" t="n">
        <v>40501.85</v>
      </c>
      <c r="P2682" t="n">
        <v>395.85</v>
      </c>
      <c r="Q2682" t="n">
        <v>452.57</v>
      </c>
      <c r="R2682" t="n">
        <v>69.64</v>
      </c>
      <c r="S2682" t="n">
        <v>57.64</v>
      </c>
      <c r="T2682" t="n">
        <v>3915.26</v>
      </c>
      <c r="U2682" t="n">
        <v>0.83</v>
      </c>
      <c r="V2682" t="n">
        <v>0.89</v>
      </c>
      <c r="W2682" t="n">
        <v>6.81</v>
      </c>
      <c r="X2682" t="n">
        <v>0.23</v>
      </c>
      <c r="Y2682" t="n">
        <v>1</v>
      </c>
      <c r="Z2682" t="n">
        <v>10</v>
      </c>
    </row>
    <row r="2683">
      <c r="A2683" t="n">
        <v>146</v>
      </c>
      <c r="B2683" t="n">
        <v>130</v>
      </c>
      <c r="C2683" t="inlineStr">
        <is>
          <t xml:space="preserve">CONCLUIDO	</t>
        </is>
      </c>
      <c r="D2683" t="n">
        <v>3.6768</v>
      </c>
      <c r="E2683" t="n">
        <v>27.2</v>
      </c>
      <c r="F2683" t="n">
        <v>23.95</v>
      </c>
      <c r="G2683" t="n">
        <v>159.69</v>
      </c>
      <c r="H2683" t="n">
        <v>2.04</v>
      </c>
      <c r="I2683" t="n">
        <v>9</v>
      </c>
      <c r="J2683" t="n">
        <v>327.07</v>
      </c>
      <c r="K2683" t="n">
        <v>59.19</v>
      </c>
      <c r="L2683" t="n">
        <v>37.5</v>
      </c>
      <c r="M2683" t="n">
        <v>7</v>
      </c>
      <c r="N2683" t="n">
        <v>100.38</v>
      </c>
      <c r="O2683" t="n">
        <v>40573.27</v>
      </c>
      <c r="P2683" t="n">
        <v>396.16</v>
      </c>
      <c r="Q2683" t="n">
        <v>452.56</v>
      </c>
      <c r="R2683" t="n">
        <v>69.87</v>
      </c>
      <c r="S2683" t="n">
        <v>57.64</v>
      </c>
      <c r="T2683" t="n">
        <v>4025.63</v>
      </c>
      <c r="U2683" t="n">
        <v>0.83</v>
      </c>
      <c r="V2683" t="n">
        <v>0.89</v>
      </c>
      <c r="W2683" t="n">
        <v>6.81</v>
      </c>
      <c r="X2683" t="n">
        <v>0.23</v>
      </c>
      <c r="Y2683" t="n">
        <v>1</v>
      </c>
      <c r="Z2683" t="n">
        <v>10</v>
      </c>
    </row>
    <row r="2684">
      <c r="A2684" t="n">
        <v>147</v>
      </c>
      <c r="B2684" t="n">
        <v>130</v>
      </c>
      <c r="C2684" t="inlineStr">
        <is>
          <t xml:space="preserve">CONCLUIDO	</t>
        </is>
      </c>
      <c r="D2684" t="n">
        <v>3.6762</v>
      </c>
      <c r="E2684" t="n">
        <v>27.2</v>
      </c>
      <c r="F2684" t="n">
        <v>23.96</v>
      </c>
      <c r="G2684" t="n">
        <v>159.71</v>
      </c>
      <c r="H2684" t="n">
        <v>2.05</v>
      </c>
      <c r="I2684" t="n">
        <v>9</v>
      </c>
      <c r="J2684" t="n">
        <v>327.65</v>
      </c>
      <c r="K2684" t="n">
        <v>59.19</v>
      </c>
      <c r="L2684" t="n">
        <v>37.75</v>
      </c>
      <c r="M2684" t="n">
        <v>7</v>
      </c>
      <c r="N2684" t="n">
        <v>100.71</v>
      </c>
      <c r="O2684" t="n">
        <v>40644.83</v>
      </c>
      <c r="P2684" t="n">
        <v>396.13</v>
      </c>
      <c r="Q2684" t="n">
        <v>452.58</v>
      </c>
      <c r="R2684" t="n">
        <v>69.97</v>
      </c>
      <c r="S2684" t="n">
        <v>57.64</v>
      </c>
      <c r="T2684" t="n">
        <v>4078.69</v>
      </c>
      <c r="U2684" t="n">
        <v>0.82</v>
      </c>
      <c r="V2684" t="n">
        <v>0.89</v>
      </c>
      <c r="W2684" t="n">
        <v>6.81</v>
      </c>
      <c r="X2684" t="n">
        <v>0.23</v>
      </c>
      <c r="Y2684" t="n">
        <v>1</v>
      </c>
      <c r="Z2684" t="n">
        <v>10</v>
      </c>
    </row>
    <row r="2685">
      <c r="A2685" t="n">
        <v>148</v>
      </c>
      <c r="B2685" t="n">
        <v>130</v>
      </c>
      <c r="C2685" t="inlineStr">
        <is>
          <t xml:space="preserve">CONCLUIDO	</t>
        </is>
      </c>
      <c r="D2685" t="n">
        <v>3.6764</v>
      </c>
      <c r="E2685" t="n">
        <v>27.2</v>
      </c>
      <c r="F2685" t="n">
        <v>23.96</v>
      </c>
      <c r="G2685" t="n">
        <v>159.7</v>
      </c>
      <c r="H2685" t="n">
        <v>2.06</v>
      </c>
      <c r="I2685" t="n">
        <v>9</v>
      </c>
      <c r="J2685" t="n">
        <v>328.23</v>
      </c>
      <c r="K2685" t="n">
        <v>59.19</v>
      </c>
      <c r="L2685" t="n">
        <v>38</v>
      </c>
      <c r="M2685" t="n">
        <v>7</v>
      </c>
      <c r="N2685" t="n">
        <v>101.04</v>
      </c>
      <c r="O2685" t="n">
        <v>40716.56</v>
      </c>
      <c r="P2685" t="n">
        <v>396.25</v>
      </c>
      <c r="Q2685" t="n">
        <v>452.59</v>
      </c>
      <c r="R2685" t="n">
        <v>69.95</v>
      </c>
      <c r="S2685" t="n">
        <v>57.64</v>
      </c>
      <c r="T2685" t="n">
        <v>4069.15</v>
      </c>
      <c r="U2685" t="n">
        <v>0.82</v>
      </c>
      <c r="V2685" t="n">
        <v>0.89</v>
      </c>
      <c r="W2685" t="n">
        <v>6.81</v>
      </c>
      <c r="X2685" t="n">
        <v>0.23</v>
      </c>
      <c r="Y2685" t="n">
        <v>1</v>
      </c>
      <c r="Z2685" t="n">
        <v>10</v>
      </c>
    </row>
    <row r="2686">
      <c r="A2686" t="n">
        <v>149</v>
      </c>
      <c r="B2686" t="n">
        <v>130</v>
      </c>
      <c r="C2686" t="inlineStr">
        <is>
          <t xml:space="preserve">CONCLUIDO	</t>
        </is>
      </c>
      <c r="D2686" t="n">
        <v>3.6774</v>
      </c>
      <c r="E2686" t="n">
        <v>27.19</v>
      </c>
      <c r="F2686" t="n">
        <v>23.95</v>
      </c>
      <c r="G2686" t="n">
        <v>159.65</v>
      </c>
      <c r="H2686" t="n">
        <v>2.07</v>
      </c>
      <c r="I2686" t="n">
        <v>9</v>
      </c>
      <c r="J2686" t="n">
        <v>328.82</v>
      </c>
      <c r="K2686" t="n">
        <v>59.19</v>
      </c>
      <c r="L2686" t="n">
        <v>38.25</v>
      </c>
      <c r="M2686" t="n">
        <v>7</v>
      </c>
      <c r="N2686" t="n">
        <v>101.37</v>
      </c>
      <c r="O2686" t="n">
        <v>40788.44</v>
      </c>
      <c r="P2686" t="n">
        <v>396.18</v>
      </c>
      <c r="Q2686" t="n">
        <v>452.57</v>
      </c>
      <c r="R2686" t="n">
        <v>69.73999999999999</v>
      </c>
      <c r="S2686" t="n">
        <v>57.64</v>
      </c>
      <c r="T2686" t="n">
        <v>3965.32</v>
      </c>
      <c r="U2686" t="n">
        <v>0.83</v>
      </c>
      <c r="V2686" t="n">
        <v>0.89</v>
      </c>
      <c r="W2686" t="n">
        <v>6.81</v>
      </c>
      <c r="X2686" t="n">
        <v>0.22</v>
      </c>
      <c r="Y2686" t="n">
        <v>1</v>
      </c>
      <c r="Z2686" t="n">
        <v>10</v>
      </c>
    </row>
    <row r="2687">
      <c r="A2687" t="n">
        <v>150</v>
      </c>
      <c r="B2687" t="n">
        <v>130</v>
      </c>
      <c r="C2687" t="inlineStr">
        <is>
          <t xml:space="preserve">CONCLUIDO	</t>
        </is>
      </c>
      <c r="D2687" t="n">
        <v>3.6772</v>
      </c>
      <c r="E2687" t="n">
        <v>27.19</v>
      </c>
      <c r="F2687" t="n">
        <v>23.95</v>
      </c>
      <c r="G2687" t="n">
        <v>159.66</v>
      </c>
      <c r="H2687" t="n">
        <v>2.08</v>
      </c>
      <c r="I2687" t="n">
        <v>9</v>
      </c>
      <c r="J2687" t="n">
        <v>329.4</v>
      </c>
      <c r="K2687" t="n">
        <v>59.19</v>
      </c>
      <c r="L2687" t="n">
        <v>38.5</v>
      </c>
      <c r="M2687" t="n">
        <v>7</v>
      </c>
      <c r="N2687" t="n">
        <v>101.71</v>
      </c>
      <c r="O2687" t="n">
        <v>40860.49</v>
      </c>
      <c r="P2687" t="n">
        <v>396.21</v>
      </c>
      <c r="Q2687" t="n">
        <v>452.58</v>
      </c>
      <c r="R2687" t="n">
        <v>69.70999999999999</v>
      </c>
      <c r="S2687" t="n">
        <v>57.64</v>
      </c>
      <c r="T2687" t="n">
        <v>3947.93</v>
      </c>
      <c r="U2687" t="n">
        <v>0.83</v>
      </c>
      <c r="V2687" t="n">
        <v>0.89</v>
      </c>
      <c r="W2687" t="n">
        <v>6.81</v>
      </c>
      <c r="X2687" t="n">
        <v>0.23</v>
      </c>
      <c r="Y2687" t="n">
        <v>1</v>
      </c>
      <c r="Z2687" t="n">
        <v>10</v>
      </c>
    </row>
    <row r="2688">
      <c r="A2688" t="n">
        <v>151</v>
      </c>
      <c r="B2688" t="n">
        <v>130</v>
      </c>
      <c r="C2688" t="inlineStr">
        <is>
          <t xml:space="preserve">CONCLUIDO	</t>
        </is>
      </c>
      <c r="D2688" t="n">
        <v>3.6773</v>
      </c>
      <c r="E2688" t="n">
        <v>27.19</v>
      </c>
      <c r="F2688" t="n">
        <v>23.95</v>
      </c>
      <c r="G2688" t="n">
        <v>159.66</v>
      </c>
      <c r="H2688" t="n">
        <v>2.09</v>
      </c>
      <c r="I2688" t="n">
        <v>9</v>
      </c>
      <c r="J2688" t="n">
        <v>329.99</v>
      </c>
      <c r="K2688" t="n">
        <v>59.19</v>
      </c>
      <c r="L2688" t="n">
        <v>38.75</v>
      </c>
      <c r="M2688" t="n">
        <v>7</v>
      </c>
      <c r="N2688" t="n">
        <v>102.04</v>
      </c>
      <c r="O2688" t="n">
        <v>40932.69</v>
      </c>
      <c r="P2688" t="n">
        <v>395.62</v>
      </c>
      <c r="Q2688" t="n">
        <v>452.6</v>
      </c>
      <c r="R2688" t="n">
        <v>69.62</v>
      </c>
      <c r="S2688" t="n">
        <v>57.64</v>
      </c>
      <c r="T2688" t="n">
        <v>3904.45</v>
      </c>
      <c r="U2688" t="n">
        <v>0.83</v>
      </c>
      <c r="V2688" t="n">
        <v>0.89</v>
      </c>
      <c r="W2688" t="n">
        <v>6.81</v>
      </c>
      <c r="X2688" t="n">
        <v>0.22</v>
      </c>
      <c r="Y2688" t="n">
        <v>1</v>
      </c>
      <c r="Z2688" t="n">
        <v>10</v>
      </c>
    </row>
    <row r="2689">
      <c r="A2689" t="n">
        <v>152</v>
      </c>
      <c r="B2689" t="n">
        <v>130</v>
      </c>
      <c r="C2689" t="inlineStr">
        <is>
          <t xml:space="preserve">CONCLUIDO	</t>
        </is>
      </c>
      <c r="D2689" t="n">
        <v>3.6771</v>
      </c>
      <c r="E2689" t="n">
        <v>27.2</v>
      </c>
      <c r="F2689" t="n">
        <v>23.95</v>
      </c>
      <c r="G2689" t="n">
        <v>159.67</v>
      </c>
      <c r="H2689" t="n">
        <v>2.1</v>
      </c>
      <c r="I2689" t="n">
        <v>9</v>
      </c>
      <c r="J2689" t="n">
        <v>330.57</v>
      </c>
      <c r="K2689" t="n">
        <v>59.19</v>
      </c>
      <c r="L2689" t="n">
        <v>39</v>
      </c>
      <c r="M2689" t="n">
        <v>7</v>
      </c>
      <c r="N2689" t="n">
        <v>102.38</v>
      </c>
      <c r="O2689" t="n">
        <v>41005.06</v>
      </c>
      <c r="P2689" t="n">
        <v>395.52</v>
      </c>
      <c r="Q2689" t="n">
        <v>452.58</v>
      </c>
      <c r="R2689" t="n">
        <v>69.68000000000001</v>
      </c>
      <c r="S2689" t="n">
        <v>57.64</v>
      </c>
      <c r="T2689" t="n">
        <v>3932.69</v>
      </c>
      <c r="U2689" t="n">
        <v>0.83</v>
      </c>
      <c r="V2689" t="n">
        <v>0.89</v>
      </c>
      <c r="W2689" t="n">
        <v>6.81</v>
      </c>
      <c r="X2689" t="n">
        <v>0.23</v>
      </c>
      <c r="Y2689" t="n">
        <v>1</v>
      </c>
      <c r="Z2689" t="n">
        <v>10</v>
      </c>
    </row>
    <row r="2690">
      <c r="A2690" t="n">
        <v>153</v>
      </c>
      <c r="B2690" t="n">
        <v>130</v>
      </c>
      <c r="C2690" t="inlineStr">
        <is>
          <t xml:space="preserve">CONCLUIDO	</t>
        </is>
      </c>
      <c r="D2690" t="n">
        <v>3.676</v>
      </c>
      <c r="E2690" t="n">
        <v>27.2</v>
      </c>
      <c r="F2690" t="n">
        <v>23.96</v>
      </c>
      <c r="G2690" t="n">
        <v>159.72</v>
      </c>
      <c r="H2690" t="n">
        <v>2.11</v>
      </c>
      <c r="I2690" t="n">
        <v>9</v>
      </c>
      <c r="J2690" t="n">
        <v>331.16</v>
      </c>
      <c r="K2690" t="n">
        <v>59.19</v>
      </c>
      <c r="L2690" t="n">
        <v>39.25</v>
      </c>
      <c r="M2690" t="n">
        <v>7</v>
      </c>
      <c r="N2690" t="n">
        <v>102.72</v>
      </c>
      <c r="O2690" t="n">
        <v>41077.58</v>
      </c>
      <c r="P2690" t="n">
        <v>395.65</v>
      </c>
      <c r="Q2690" t="n">
        <v>452.58</v>
      </c>
      <c r="R2690" t="n">
        <v>69.91</v>
      </c>
      <c r="S2690" t="n">
        <v>57.64</v>
      </c>
      <c r="T2690" t="n">
        <v>4046.57</v>
      </c>
      <c r="U2690" t="n">
        <v>0.82</v>
      </c>
      <c r="V2690" t="n">
        <v>0.89</v>
      </c>
      <c r="W2690" t="n">
        <v>6.81</v>
      </c>
      <c r="X2690" t="n">
        <v>0.23</v>
      </c>
      <c r="Y2690" t="n">
        <v>1</v>
      </c>
      <c r="Z2690" t="n">
        <v>10</v>
      </c>
    </row>
    <row r="2691">
      <c r="A2691" t="n">
        <v>154</v>
      </c>
      <c r="B2691" t="n">
        <v>130</v>
      </c>
      <c r="C2691" t="inlineStr">
        <is>
          <t xml:space="preserve">CONCLUIDO	</t>
        </is>
      </c>
      <c r="D2691" t="n">
        <v>3.6757</v>
      </c>
      <c r="E2691" t="n">
        <v>27.21</v>
      </c>
      <c r="F2691" t="n">
        <v>23.96</v>
      </c>
      <c r="G2691" t="n">
        <v>159.74</v>
      </c>
      <c r="H2691" t="n">
        <v>2.12</v>
      </c>
      <c r="I2691" t="n">
        <v>9</v>
      </c>
      <c r="J2691" t="n">
        <v>331.75</v>
      </c>
      <c r="K2691" t="n">
        <v>59.19</v>
      </c>
      <c r="L2691" t="n">
        <v>39.5</v>
      </c>
      <c r="M2691" t="n">
        <v>7</v>
      </c>
      <c r="N2691" t="n">
        <v>103.06</v>
      </c>
      <c r="O2691" t="n">
        <v>41150.28</v>
      </c>
      <c r="P2691" t="n">
        <v>395.71</v>
      </c>
      <c r="Q2691" t="n">
        <v>452.63</v>
      </c>
      <c r="R2691" t="n">
        <v>70</v>
      </c>
      <c r="S2691" t="n">
        <v>57.64</v>
      </c>
      <c r="T2691" t="n">
        <v>4094.79</v>
      </c>
      <c r="U2691" t="n">
        <v>0.82</v>
      </c>
      <c r="V2691" t="n">
        <v>0.88</v>
      </c>
      <c r="W2691" t="n">
        <v>6.81</v>
      </c>
      <c r="X2691" t="n">
        <v>0.24</v>
      </c>
      <c r="Y2691" t="n">
        <v>1</v>
      </c>
      <c r="Z2691" t="n">
        <v>10</v>
      </c>
    </row>
    <row r="2692">
      <c r="A2692" t="n">
        <v>155</v>
      </c>
      <c r="B2692" t="n">
        <v>130</v>
      </c>
      <c r="C2692" t="inlineStr">
        <is>
          <t xml:space="preserve">CONCLUIDO	</t>
        </is>
      </c>
      <c r="D2692" t="n">
        <v>3.6755</v>
      </c>
      <c r="E2692" t="n">
        <v>27.21</v>
      </c>
      <c r="F2692" t="n">
        <v>23.96</v>
      </c>
      <c r="G2692" t="n">
        <v>159.75</v>
      </c>
      <c r="H2692" t="n">
        <v>2.13</v>
      </c>
      <c r="I2692" t="n">
        <v>9</v>
      </c>
      <c r="J2692" t="n">
        <v>332.34</v>
      </c>
      <c r="K2692" t="n">
        <v>59.19</v>
      </c>
      <c r="L2692" t="n">
        <v>39.75</v>
      </c>
      <c r="M2692" t="n">
        <v>7</v>
      </c>
      <c r="N2692" t="n">
        <v>103.4</v>
      </c>
      <c r="O2692" t="n">
        <v>41223.13</v>
      </c>
      <c r="P2692" t="n">
        <v>395.77</v>
      </c>
      <c r="Q2692" t="n">
        <v>452.56</v>
      </c>
      <c r="R2692" t="n">
        <v>69.97</v>
      </c>
      <c r="S2692" t="n">
        <v>57.64</v>
      </c>
      <c r="T2692" t="n">
        <v>4076.84</v>
      </c>
      <c r="U2692" t="n">
        <v>0.82</v>
      </c>
      <c r="V2692" t="n">
        <v>0.88</v>
      </c>
      <c r="W2692" t="n">
        <v>6.81</v>
      </c>
      <c r="X2692" t="n">
        <v>0.24</v>
      </c>
      <c r="Y2692" t="n">
        <v>1</v>
      </c>
      <c r="Z2692" t="n">
        <v>10</v>
      </c>
    </row>
    <row r="2693">
      <c r="A2693" t="n">
        <v>156</v>
      </c>
      <c r="B2693" t="n">
        <v>130</v>
      </c>
      <c r="C2693" t="inlineStr">
        <is>
          <t xml:space="preserve">CONCLUIDO	</t>
        </is>
      </c>
      <c r="D2693" t="n">
        <v>3.6764</v>
      </c>
      <c r="E2693" t="n">
        <v>27.2</v>
      </c>
      <c r="F2693" t="n">
        <v>23.96</v>
      </c>
      <c r="G2693" t="n">
        <v>159.7</v>
      </c>
      <c r="H2693" t="n">
        <v>2.14</v>
      </c>
      <c r="I2693" t="n">
        <v>9</v>
      </c>
      <c r="J2693" t="n">
        <v>332.93</v>
      </c>
      <c r="K2693" t="n">
        <v>59.19</v>
      </c>
      <c r="L2693" t="n">
        <v>40</v>
      </c>
      <c r="M2693" t="n">
        <v>7</v>
      </c>
      <c r="N2693" t="n">
        <v>103.74</v>
      </c>
      <c r="O2693" t="n">
        <v>41296.16</v>
      </c>
      <c r="P2693" t="n">
        <v>395.22</v>
      </c>
      <c r="Q2693" t="n">
        <v>452.56</v>
      </c>
      <c r="R2693" t="n">
        <v>69.89</v>
      </c>
      <c r="S2693" t="n">
        <v>57.64</v>
      </c>
      <c r="T2693" t="n">
        <v>4038.33</v>
      </c>
      <c r="U2693" t="n">
        <v>0.82</v>
      </c>
      <c r="V2693" t="n">
        <v>0.89</v>
      </c>
      <c r="W2693" t="n">
        <v>6.81</v>
      </c>
      <c r="X2693" t="n">
        <v>0.23</v>
      </c>
      <c r="Y2693" t="n">
        <v>1</v>
      </c>
      <c r="Z2693" t="n">
        <v>10</v>
      </c>
    </row>
    <row r="2694">
      <c r="A2694" t="n">
        <v>0</v>
      </c>
      <c r="B2694" t="n">
        <v>75</v>
      </c>
      <c r="C2694" t="inlineStr">
        <is>
          <t xml:space="preserve">CONCLUIDO	</t>
        </is>
      </c>
      <c r="D2694" t="n">
        <v>2.346</v>
      </c>
      <c r="E2694" t="n">
        <v>42.63</v>
      </c>
      <c r="F2694" t="n">
        <v>31.92</v>
      </c>
      <c r="G2694" t="n">
        <v>6.94</v>
      </c>
      <c r="H2694" t="n">
        <v>0.12</v>
      </c>
      <c r="I2694" t="n">
        <v>276</v>
      </c>
      <c r="J2694" t="n">
        <v>150.44</v>
      </c>
      <c r="K2694" t="n">
        <v>49.1</v>
      </c>
      <c r="L2694" t="n">
        <v>1</v>
      </c>
      <c r="M2694" t="n">
        <v>274</v>
      </c>
      <c r="N2694" t="n">
        <v>25.34</v>
      </c>
      <c r="O2694" t="n">
        <v>18787.76</v>
      </c>
      <c r="P2694" t="n">
        <v>381.06</v>
      </c>
      <c r="Q2694" t="n">
        <v>453.42</v>
      </c>
      <c r="R2694" t="n">
        <v>329.23</v>
      </c>
      <c r="S2694" t="n">
        <v>57.64</v>
      </c>
      <c r="T2694" t="n">
        <v>132375.43</v>
      </c>
      <c r="U2694" t="n">
        <v>0.18</v>
      </c>
      <c r="V2694" t="n">
        <v>0.66</v>
      </c>
      <c r="W2694" t="n">
        <v>7.25</v>
      </c>
      <c r="X2694" t="n">
        <v>8.17</v>
      </c>
      <c r="Y2694" t="n">
        <v>1</v>
      </c>
      <c r="Z2694" t="n">
        <v>10</v>
      </c>
    </row>
    <row r="2695">
      <c r="A2695" t="n">
        <v>1</v>
      </c>
      <c r="B2695" t="n">
        <v>75</v>
      </c>
      <c r="C2695" t="inlineStr">
        <is>
          <t xml:space="preserve">CONCLUIDO	</t>
        </is>
      </c>
      <c r="D2695" t="n">
        <v>2.607</v>
      </c>
      <c r="E2695" t="n">
        <v>38.36</v>
      </c>
      <c r="F2695" t="n">
        <v>29.79</v>
      </c>
      <c r="G2695" t="n">
        <v>8.68</v>
      </c>
      <c r="H2695" t="n">
        <v>0.15</v>
      </c>
      <c r="I2695" t="n">
        <v>206</v>
      </c>
      <c r="J2695" t="n">
        <v>150.78</v>
      </c>
      <c r="K2695" t="n">
        <v>49.1</v>
      </c>
      <c r="L2695" t="n">
        <v>1.25</v>
      </c>
      <c r="M2695" t="n">
        <v>204</v>
      </c>
      <c r="N2695" t="n">
        <v>25.44</v>
      </c>
      <c r="O2695" t="n">
        <v>18830.65</v>
      </c>
      <c r="P2695" t="n">
        <v>355.39</v>
      </c>
      <c r="Q2695" t="n">
        <v>453.25</v>
      </c>
      <c r="R2695" t="n">
        <v>259.34</v>
      </c>
      <c r="S2695" t="n">
        <v>57.64</v>
      </c>
      <c r="T2695" t="n">
        <v>97778.14999999999</v>
      </c>
      <c r="U2695" t="n">
        <v>0.22</v>
      </c>
      <c r="V2695" t="n">
        <v>0.71</v>
      </c>
      <c r="W2695" t="n">
        <v>7.15</v>
      </c>
      <c r="X2695" t="n">
        <v>6.05</v>
      </c>
      <c r="Y2695" t="n">
        <v>1</v>
      </c>
      <c r="Z2695" t="n">
        <v>10</v>
      </c>
    </row>
    <row r="2696">
      <c r="A2696" t="n">
        <v>2</v>
      </c>
      <c r="B2696" t="n">
        <v>75</v>
      </c>
      <c r="C2696" t="inlineStr">
        <is>
          <t xml:space="preserve">CONCLUIDO	</t>
        </is>
      </c>
      <c r="D2696" t="n">
        <v>2.7977</v>
      </c>
      <c r="E2696" t="n">
        <v>35.74</v>
      </c>
      <c r="F2696" t="n">
        <v>28.46</v>
      </c>
      <c r="G2696" t="n">
        <v>10.41</v>
      </c>
      <c r="H2696" t="n">
        <v>0.18</v>
      </c>
      <c r="I2696" t="n">
        <v>164</v>
      </c>
      <c r="J2696" t="n">
        <v>151.13</v>
      </c>
      <c r="K2696" t="n">
        <v>49.1</v>
      </c>
      <c r="L2696" t="n">
        <v>1.5</v>
      </c>
      <c r="M2696" t="n">
        <v>162</v>
      </c>
      <c r="N2696" t="n">
        <v>25.54</v>
      </c>
      <c r="O2696" t="n">
        <v>18873.58</v>
      </c>
      <c r="P2696" t="n">
        <v>339.17</v>
      </c>
      <c r="Q2696" t="n">
        <v>453.02</v>
      </c>
      <c r="R2696" t="n">
        <v>216.76</v>
      </c>
      <c r="S2696" t="n">
        <v>57.64</v>
      </c>
      <c r="T2696" t="n">
        <v>76697.5</v>
      </c>
      <c r="U2696" t="n">
        <v>0.27</v>
      </c>
      <c r="V2696" t="n">
        <v>0.75</v>
      </c>
      <c r="W2696" t="n">
        <v>7.05</v>
      </c>
      <c r="X2696" t="n">
        <v>4.72</v>
      </c>
      <c r="Y2696" t="n">
        <v>1</v>
      </c>
      <c r="Z2696" t="n">
        <v>10</v>
      </c>
    </row>
    <row r="2697">
      <c r="A2697" t="n">
        <v>3</v>
      </c>
      <c r="B2697" t="n">
        <v>75</v>
      </c>
      <c r="C2697" t="inlineStr">
        <is>
          <t xml:space="preserve">CONCLUIDO	</t>
        </is>
      </c>
      <c r="D2697" t="n">
        <v>2.9252</v>
      </c>
      <c r="E2697" t="n">
        <v>34.19</v>
      </c>
      <c r="F2697" t="n">
        <v>27.72</v>
      </c>
      <c r="G2697" t="n">
        <v>12.14</v>
      </c>
      <c r="H2697" t="n">
        <v>0.2</v>
      </c>
      <c r="I2697" t="n">
        <v>137</v>
      </c>
      <c r="J2697" t="n">
        <v>151.48</v>
      </c>
      <c r="K2697" t="n">
        <v>49.1</v>
      </c>
      <c r="L2697" t="n">
        <v>1.75</v>
      </c>
      <c r="M2697" t="n">
        <v>135</v>
      </c>
      <c r="N2697" t="n">
        <v>25.64</v>
      </c>
      <c r="O2697" t="n">
        <v>18916.54</v>
      </c>
      <c r="P2697" t="n">
        <v>330.08</v>
      </c>
      <c r="Q2697" t="n">
        <v>453.02</v>
      </c>
      <c r="R2697" t="n">
        <v>192.02</v>
      </c>
      <c r="S2697" t="n">
        <v>57.64</v>
      </c>
      <c r="T2697" t="n">
        <v>64461.58</v>
      </c>
      <c r="U2697" t="n">
        <v>0.3</v>
      </c>
      <c r="V2697" t="n">
        <v>0.77</v>
      </c>
      <c r="W2697" t="n">
        <v>7.03</v>
      </c>
      <c r="X2697" t="n">
        <v>3.99</v>
      </c>
      <c r="Y2697" t="n">
        <v>1</v>
      </c>
      <c r="Z2697" t="n">
        <v>10</v>
      </c>
    </row>
    <row r="2698">
      <c r="A2698" t="n">
        <v>4</v>
      </c>
      <c r="B2698" t="n">
        <v>75</v>
      </c>
      <c r="C2698" t="inlineStr">
        <is>
          <t xml:space="preserve">CONCLUIDO	</t>
        </is>
      </c>
      <c r="D2698" t="n">
        <v>3.033</v>
      </c>
      <c r="E2698" t="n">
        <v>32.97</v>
      </c>
      <c r="F2698" t="n">
        <v>27.12</v>
      </c>
      <c r="G2698" t="n">
        <v>13.91</v>
      </c>
      <c r="H2698" t="n">
        <v>0.23</v>
      </c>
      <c r="I2698" t="n">
        <v>117</v>
      </c>
      <c r="J2698" t="n">
        <v>151.83</v>
      </c>
      <c r="K2698" t="n">
        <v>49.1</v>
      </c>
      <c r="L2698" t="n">
        <v>2</v>
      </c>
      <c r="M2698" t="n">
        <v>115</v>
      </c>
      <c r="N2698" t="n">
        <v>25.73</v>
      </c>
      <c r="O2698" t="n">
        <v>18959.54</v>
      </c>
      <c r="P2698" t="n">
        <v>322.55</v>
      </c>
      <c r="Q2698" t="n">
        <v>452.88</v>
      </c>
      <c r="R2698" t="n">
        <v>172.62</v>
      </c>
      <c r="S2698" t="n">
        <v>57.64</v>
      </c>
      <c r="T2698" t="n">
        <v>54864.73</v>
      </c>
      <c r="U2698" t="n">
        <v>0.33</v>
      </c>
      <c r="V2698" t="n">
        <v>0.78</v>
      </c>
      <c r="W2698" t="n">
        <v>6.99</v>
      </c>
      <c r="X2698" t="n">
        <v>3.39</v>
      </c>
      <c r="Y2698" t="n">
        <v>1</v>
      </c>
      <c r="Z2698" t="n">
        <v>10</v>
      </c>
    </row>
    <row r="2699">
      <c r="A2699" t="n">
        <v>5</v>
      </c>
      <c r="B2699" t="n">
        <v>75</v>
      </c>
      <c r="C2699" t="inlineStr">
        <is>
          <t xml:space="preserve">CONCLUIDO	</t>
        </is>
      </c>
      <c r="D2699" t="n">
        <v>3.1125</v>
      </c>
      <c r="E2699" t="n">
        <v>32.13</v>
      </c>
      <c r="F2699" t="n">
        <v>26.71</v>
      </c>
      <c r="G2699" t="n">
        <v>15.56</v>
      </c>
      <c r="H2699" t="n">
        <v>0.26</v>
      </c>
      <c r="I2699" t="n">
        <v>103</v>
      </c>
      <c r="J2699" t="n">
        <v>152.18</v>
      </c>
      <c r="K2699" t="n">
        <v>49.1</v>
      </c>
      <c r="L2699" t="n">
        <v>2.25</v>
      </c>
      <c r="M2699" t="n">
        <v>101</v>
      </c>
      <c r="N2699" t="n">
        <v>25.83</v>
      </c>
      <c r="O2699" t="n">
        <v>19002.56</v>
      </c>
      <c r="P2699" t="n">
        <v>317.23</v>
      </c>
      <c r="Q2699" t="n">
        <v>452.83</v>
      </c>
      <c r="R2699" t="n">
        <v>159.18</v>
      </c>
      <c r="S2699" t="n">
        <v>57.64</v>
      </c>
      <c r="T2699" t="n">
        <v>48214.23</v>
      </c>
      <c r="U2699" t="n">
        <v>0.36</v>
      </c>
      <c r="V2699" t="n">
        <v>0.79</v>
      </c>
      <c r="W2699" t="n">
        <v>6.97</v>
      </c>
      <c r="X2699" t="n">
        <v>2.97</v>
      </c>
      <c r="Y2699" t="n">
        <v>1</v>
      </c>
      <c r="Z2699" t="n">
        <v>10</v>
      </c>
    </row>
    <row r="2700">
      <c r="A2700" t="n">
        <v>6</v>
      </c>
      <c r="B2700" t="n">
        <v>75</v>
      </c>
      <c r="C2700" t="inlineStr">
        <is>
          <t xml:space="preserve">CONCLUIDO	</t>
        </is>
      </c>
      <c r="D2700" t="n">
        <v>3.1832</v>
      </c>
      <c r="E2700" t="n">
        <v>31.41</v>
      </c>
      <c r="F2700" t="n">
        <v>26.36</v>
      </c>
      <c r="G2700" t="n">
        <v>17.38</v>
      </c>
      <c r="H2700" t="n">
        <v>0.29</v>
      </c>
      <c r="I2700" t="n">
        <v>91</v>
      </c>
      <c r="J2700" t="n">
        <v>152.53</v>
      </c>
      <c r="K2700" t="n">
        <v>49.1</v>
      </c>
      <c r="L2700" t="n">
        <v>2.5</v>
      </c>
      <c r="M2700" t="n">
        <v>89</v>
      </c>
      <c r="N2700" t="n">
        <v>25.93</v>
      </c>
      <c r="O2700" t="n">
        <v>19045.63</v>
      </c>
      <c r="P2700" t="n">
        <v>312.7</v>
      </c>
      <c r="Q2700" t="n">
        <v>452.73</v>
      </c>
      <c r="R2700" t="n">
        <v>148.05</v>
      </c>
      <c r="S2700" t="n">
        <v>57.64</v>
      </c>
      <c r="T2700" t="n">
        <v>42708.47</v>
      </c>
      <c r="U2700" t="n">
        <v>0.39</v>
      </c>
      <c r="V2700" t="n">
        <v>0.8</v>
      </c>
      <c r="W2700" t="n">
        <v>6.94</v>
      </c>
      <c r="X2700" t="n">
        <v>2.63</v>
      </c>
      <c r="Y2700" t="n">
        <v>1</v>
      </c>
      <c r="Z2700" t="n">
        <v>10</v>
      </c>
    </row>
    <row r="2701">
      <c r="A2701" t="n">
        <v>7</v>
      </c>
      <c r="B2701" t="n">
        <v>75</v>
      </c>
      <c r="C2701" t="inlineStr">
        <is>
          <t xml:space="preserve">CONCLUIDO	</t>
        </is>
      </c>
      <c r="D2701" t="n">
        <v>3.2411</v>
      </c>
      <c r="E2701" t="n">
        <v>30.85</v>
      </c>
      <c r="F2701" t="n">
        <v>26.07</v>
      </c>
      <c r="G2701" t="n">
        <v>19.08</v>
      </c>
      <c r="H2701" t="n">
        <v>0.32</v>
      </c>
      <c r="I2701" t="n">
        <v>82</v>
      </c>
      <c r="J2701" t="n">
        <v>152.88</v>
      </c>
      <c r="K2701" t="n">
        <v>49.1</v>
      </c>
      <c r="L2701" t="n">
        <v>2.75</v>
      </c>
      <c r="M2701" t="n">
        <v>80</v>
      </c>
      <c r="N2701" t="n">
        <v>26.03</v>
      </c>
      <c r="O2701" t="n">
        <v>19088.72</v>
      </c>
      <c r="P2701" t="n">
        <v>308.85</v>
      </c>
      <c r="Q2701" t="n">
        <v>452.72</v>
      </c>
      <c r="R2701" t="n">
        <v>138.38</v>
      </c>
      <c r="S2701" t="n">
        <v>57.64</v>
      </c>
      <c r="T2701" t="n">
        <v>37918.55</v>
      </c>
      <c r="U2701" t="n">
        <v>0.42</v>
      </c>
      <c r="V2701" t="n">
        <v>0.8100000000000001</v>
      </c>
      <c r="W2701" t="n">
        <v>6.94</v>
      </c>
      <c r="X2701" t="n">
        <v>2.34</v>
      </c>
      <c r="Y2701" t="n">
        <v>1</v>
      </c>
      <c r="Z2701" t="n">
        <v>10</v>
      </c>
    </row>
    <row r="2702">
      <c r="A2702" t="n">
        <v>8</v>
      </c>
      <c r="B2702" t="n">
        <v>75</v>
      </c>
      <c r="C2702" t="inlineStr">
        <is>
          <t xml:space="preserve">CONCLUIDO	</t>
        </is>
      </c>
      <c r="D2702" t="n">
        <v>3.2939</v>
      </c>
      <c r="E2702" t="n">
        <v>30.36</v>
      </c>
      <c r="F2702" t="n">
        <v>25.82</v>
      </c>
      <c r="G2702" t="n">
        <v>20.94</v>
      </c>
      <c r="H2702" t="n">
        <v>0.35</v>
      </c>
      <c r="I2702" t="n">
        <v>74</v>
      </c>
      <c r="J2702" t="n">
        <v>153.23</v>
      </c>
      <c r="K2702" t="n">
        <v>49.1</v>
      </c>
      <c r="L2702" t="n">
        <v>3</v>
      </c>
      <c r="M2702" t="n">
        <v>72</v>
      </c>
      <c r="N2702" t="n">
        <v>26.13</v>
      </c>
      <c r="O2702" t="n">
        <v>19131.85</v>
      </c>
      <c r="P2702" t="n">
        <v>305.47</v>
      </c>
      <c r="Q2702" t="n">
        <v>452.71</v>
      </c>
      <c r="R2702" t="n">
        <v>130.53</v>
      </c>
      <c r="S2702" t="n">
        <v>57.64</v>
      </c>
      <c r="T2702" t="n">
        <v>34033.03</v>
      </c>
      <c r="U2702" t="n">
        <v>0.44</v>
      </c>
      <c r="V2702" t="n">
        <v>0.82</v>
      </c>
      <c r="W2702" t="n">
        <v>6.91</v>
      </c>
      <c r="X2702" t="n">
        <v>2.09</v>
      </c>
      <c r="Y2702" t="n">
        <v>1</v>
      </c>
      <c r="Z2702" t="n">
        <v>10</v>
      </c>
    </row>
    <row r="2703">
      <c r="A2703" t="n">
        <v>9</v>
      </c>
      <c r="B2703" t="n">
        <v>75</v>
      </c>
      <c r="C2703" t="inlineStr">
        <is>
          <t xml:space="preserve">CONCLUIDO	</t>
        </is>
      </c>
      <c r="D2703" t="n">
        <v>3.3298</v>
      </c>
      <c r="E2703" t="n">
        <v>30.03</v>
      </c>
      <c r="F2703" t="n">
        <v>25.68</v>
      </c>
      <c r="G2703" t="n">
        <v>22.66</v>
      </c>
      <c r="H2703" t="n">
        <v>0.37</v>
      </c>
      <c r="I2703" t="n">
        <v>68</v>
      </c>
      <c r="J2703" t="n">
        <v>153.58</v>
      </c>
      <c r="K2703" t="n">
        <v>49.1</v>
      </c>
      <c r="L2703" t="n">
        <v>3.25</v>
      </c>
      <c r="M2703" t="n">
        <v>66</v>
      </c>
      <c r="N2703" t="n">
        <v>26.23</v>
      </c>
      <c r="O2703" t="n">
        <v>19175.02</v>
      </c>
      <c r="P2703" t="n">
        <v>303.47</v>
      </c>
      <c r="Q2703" t="n">
        <v>452.74</v>
      </c>
      <c r="R2703" t="n">
        <v>125.81</v>
      </c>
      <c r="S2703" t="n">
        <v>57.64</v>
      </c>
      <c r="T2703" t="n">
        <v>31701.24</v>
      </c>
      <c r="U2703" t="n">
        <v>0.46</v>
      </c>
      <c r="V2703" t="n">
        <v>0.83</v>
      </c>
      <c r="W2703" t="n">
        <v>6.91</v>
      </c>
      <c r="X2703" t="n">
        <v>1.95</v>
      </c>
      <c r="Y2703" t="n">
        <v>1</v>
      </c>
      <c r="Z2703" t="n">
        <v>10</v>
      </c>
    </row>
    <row r="2704">
      <c r="A2704" t="n">
        <v>10</v>
      </c>
      <c r="B2704" t="n">
        <v>75</v>
      </c>
      <c r="C2704" t="inlineStr">
        <is>
          <t xml:space="preserve">CONCLUIDO	</t>
        </is>
      </c>
      <c r="D2704" t="n">
        <v>3.3636</v>
      </c>
      <c r="E2704" t="n">
        <v>29.73</v>
      </c>
      <c r="F2704" t="n">
        <v>25.53</v>
      </c>
      <c r="G2704" t="n">
        <v>24.31</v>
      </c>
      <c r="H2704" t="n">
        <v>0.4</v>
      </c>
      <c r="I2704" t="n">
        <v>63</v>
      </c>
      <c r="J2704" t="n">
        <v>153.93</v>
      </c>
      <c r="K2704" t="n">
        <v>49.1</v>
      </c>
      <c r="L2704" t="n">
        <v>3.5</v>
      </c>
      <c r="M2704" t="n">
        <v>61</v>
      </c>
      <c r="N2704" t="n">
        <v>26.33</v>
      </c>
      <c r="O2704" t="n">
        <v>19218.22</v>
      </c>
      <c r="P2704" t="n">
        <v>301.31</v>
      </c>
      <c r="Q2704" t="n">
        <v>452.75</v>
      </c>
      <c r="R2704" t="n">
        <v>120.75</v>
      </c>
      <c r="S2704" t="n">
        <v>57.64</v>
      </c>
      <c r="T2704" t="n">
        <v>29198.35</v>
      </c>
      <c r="U2704" t="n">
        <v>0.48</v>
      </c>
      <c r="V2704" t="n">
        <v>0.83</v>
      </c>
      <c r="W2704" t="n">
        <v>6.9</v>
      </c>
      <c r="X2704" t="n">
        <v>1.8</v>
      </c>
      <c r="Y2704" t="n">
        <v>1</v>
      </c>
      <c r="Z2704" t="n">
        <v>10</v>
      </c>
    </row>
    <row r="2705">
      <c r="A2705" t="n">
        <v>11</v>
      </c>
      <c r="B2705" t="n">
        <v>75</v>
      </c>
      <c r="C2705" t="inlineStr">
        <is>
          <t xml:space="preserve">CONCLUIDO	</t>
        </is>
      </c>
      <c r="D2705" t="n">
        <v>3.3884</v>
      </c>
      <c r="E2705" t="n">
        <v>29.51</v>
      </c>
      <c r="F2705" t="n">
        <v>25.43</v>
      </c>
      <c r="G2705" t="n">
        <v>25.86</v>
      </c>
      <c r="H2705" t="n">
        <v>0.43</v>
      </c>
      <c r="I2705" t="n">
        <v>59</v>
      </c>
      <c r="J2705" t="n">
        <v>154.28</v>
      </c>
      <c r="K2705" t="n">
        <v>49.1</v>
      </c>
      <c r="L2705" t="n">
        <v>3.75</v>
      </c>
      <c r="M2705" t="n">
        <v>57</v>
      </c>
      <c r="N2705" t="n">
        <v>26.43</v>
      </c>
      <c r="O2705" t="n">
        <v>19261.45</v>
      </c>
      <c r="P2705" t="n">
        <v>299.78</v>
      </c>
      <c r="Q2705" t="n">
        <v>452.88</v>
      </c>
      <c r="R2705" t="n">
        <v>117.64</v>
      </c>
      <c r="S2705" t="n">
        <v>57.64</v>
      </c>
      <c r="T2705" t="n">
        <v>27662.01</v>
      </c>
      <c r="U2705" t="n">
        <v>0.49</v>
      </c>
      <c r="V2705" t="n">
        <v>0.83</v>
      </c>
      <c r="W2705" t="n">
        <v>6.9</v>
      </c>
      <c r="X2705" t="n">
        <v>1.7</v>
      </c>
      <c r="Y2705" t="n">
        <v>1</v>
      </c>
      <c r="Z2705" t="n">
        <v>10</v>
      </c>
    </row>
    <row r="2706">
      <c r="A2706" t="n">
        <v>12</v>
      </c>
      <c r="B2706" t="n">
        <v>75</v>
      </c>
      <c r="C2706" t="inlineStr">
        <is>
          <t xml:space="preserve">CONCLUIDO	</t>
        </is>
      </c>
      <c r="D2706" t="n">
        <v>3.4218</v>
      </c>
      <c r="E2706" t="n">
        <v>29.22</v>
      </c>
      <c r="F2706" t="n">
        <v>25.27</v>
      </c>
      <c r="G2706" t="n">
        <v>27.56</v>
      </c>
      <c r="H2706" t="n">
        <v>0.46</v>
      </c>
      <c r="I2706" t="n">
        <v>55</v>
      </c>
      <c r="J2706" t="n">
        <v>154.63</v>
      </c>
      <c r="K2706" t="n">
        <v>49.1</v>
      </c>
      <c r="L2706" t="n">
        <v>4</v>
      </c>
      <c r="M2706" t="n">
        <v>53</v>
      </c>
      <c r="N2706" t="n">
        <v>26.53</v>
      </c>
      <c r="O2706" t="n">
        <v>19304.72</v>
      </c>
      <c r="P2706" t="n">
        <v>297.41</v>
      </c>
      <c r="Q2706" t="n">
        <v>452.67</v>
      </c>
      <c r="R2706" t="n">
        <v>112.59</v>
      </c>
      <c r="S2706" t="n">
        <v>57.64</v>
      </c>
      <c r="T2706" t="n">
        <v>25155.98</v>
      </c>
      <c r="U2706" t="n">
        <v>0.51</v>
      </c>
      <c r="V2706" t="n">
        <v>0.84</v>
      </c>
      <c r="W2706" t="n">
        <v>6.88</v>
      </c>
      <c r="X2706" t="n">
        <v>1.54</v>
      </c>
      <c r="Y2706" t="n">
        <v>1</v>
      </c>
      <c r="Z2706" t="n">
        <v>10</v>
      </c>
    </row>
    <row r="2707">
      <c r="A2707" t="n">
        <v>13</v>
      </c>
      <c r="B2707" t="n">
        <v>75</v>
      </c>
      <c r="C2707" t="inlineStr">
        <is>
          <t xml:space="preserve">CONCLUIDO	</t>
        </is>
      </c>
      <c r="D2707" t="n">
        <v>3.4466</v>
      </c>
      <c r="E2707" t="n">
        <v>29.01</v>
      </c>
      <c r="F2707" t="n">
        <v>25.18</v>
      </c>
      <c r="G2707" t="n">
        <v>29.62</v>
      </c>
      <c r="H2707" t="n">
        <v>0.49</v>
      </c>
      <c r="I2707" t="n">
        <v>51</v>
      </c>
      <c r="J2707" t="n">
        <v>154.98</v>
      </c>
      <c r="K2707" t="n">
        <v>49.1</v>
      </c>
      <c r="L2707" t="n">
        <v>4.25</v>
      </c>
      <c r="M2707" t="n">
        <v>49</v>
      </c>
      <c r="N2707" t="n">
        <v>26.63</v>
      </c>
      <c r="O2707" t="n">
        <v>19348.03</v>
      </c>
      <c r="P2707" t="n">
        <v>295.9</v>
      </c>
      <c r="Q2707" t="n">
        <v>452.67</v>
      </c>
      <c r="R2707" t="n">
        <v>109.34</v>
      </c>
      <c r="S2707" t="n">
        <v>57.64</v>
      </c>
      <c r="T2707" t="n">
        <v>23551.61</v>
      </c>
      <c r="U2707" t="n">
        <v>0.53</v>
      </c>
      <c r="V2707" t="n">
        <v>0.84</v>
      </c>
      <c r="W2707" t="n">
        <v>6.89</v>
      </c>
      <c r="X2707" t="n">
        <v>1.45</v>
      </c>
      <c r="Y2707" t="n">
        <v>1</v>
      </c>
      <c r="Z2707" t="n">
        <v>10</v>
      </c>
    </row>
    <row r="2708">
      <c r="A2708" t="n">
        <v>14</v>
      </c>
      <c r="B2708" t="n">
        <v>75</v>
      </c>
      <c r="C2708" t="inlineStr">
        <is>
          <t xml:space="preserve">CONCLUIDO	</t>
        </is>
      </c>
      <c r="D2708" t="n">
        <v>3.4684</v>
      </c>
      <c r="E2708" t="n">
        <v>28.83</v>
      </c>
      <c r="F2708" t="n">
        <v>25.09</v>
      </c>
      <c r="G2708" t="n">
        <v>31.36</v>
      </c>
      <c r="H2708" t="n">
        <v>0.51</v>
      </c>
      <c r="I2708" t="n">
        <v>48</v>
      </c>
      <c r="J2708" t="n">
        <v>155.33</v>
      </c>
      <c r="K2708" t="n">
        <v>49.1</v>
      </c>
      <c r="L2708" t="n">
        <v>4.5</v>
      </c>
      <c r="M2708" t="n">
        <v>46</v>
      </c>
      <c r="N2708" t="n">
        <v>26.74</v>
      </c>
      <c r="O2708" t="n">
        <v>19391.36</v>
      </c>
      <c r="P2708" t="n">
        <v>294.48</v>
      </c>
      <c r="Q2708" t="n">
        <v>452.61</v>
      </c>
      <c r="R2708" t="n">
        <v>106.67</v>
      </c>
      <c r="S2708" t="n">
        <v>57.64</v>
      </c>
      <c r="T2708" t="n">
        <v>22235.3</v>
      </c>
      <c r="U2708" t="n">
        <v>0.54</v>
      </c>
      <c r="V2708" t="n">
        <v>0.85</v>
      </c>
      <c r="W2708" t="n">
        <v>6.87</v>
      </c>
      <c r="X2708" t="n">
        <v>1.36</v>
      </c>
      <c r="Y2708" t="n">
        <v>1</v>
      </c>
      <c r="Z2708" t="n">
        <v>10</v>
      </c>
    </row>
    <row r="2709">
      <c r="A2709" t="n">
        <v>15</v>
      </c>
      <c r="B2709" t="n">
        <v>75</v>
      </c>
      <c r="C2709" t="inlineStr">
        <is>
          <t xml:space="preserve">CONCLUIDO	</t>
        </is>
      </c>
      <c r="D2709" t="n">
        <v>3.4856</v>
      </c>
      <c r="E2709" t="n">
        <v>28.69</v>
      </c>
      <c r="F2709" t="n">
        <v>25.01</v>
      </c>
      <c r="G2709" t="n">
        <v>32.62</v>
      </c>
      <c r="H2709" t="n">
        <v>0.54</v>
      </c>
      <c r="I2709" t="n">
        <v>46</v>
      </c>
      <c r="J2709" t="n">
        <v>155.68</v>
      </c>
      <c r="K2709" t="n">
        <v>49.1</v>
      </c>
      <c r="L2709" t="n">
        <v>4.75</v>
      </c>
      <c r="M2709" t="n">
        <v>44</v>
      </c>
      <c r="N2709" t="n">
        <v>26.84</v>
      </c>
      <c r="O2709" t="n">
        <v>19434.74</v>
      </c>
      <c r="P2709" t="n">
        <v>293.13</v>
      </c>
      <c r="Q2709" t="n">
        <v>452.62</v>
      </c>
      <c r="R2709" t="n">
        <v>104.2</v>
      </c>
      <c r="S2709" t="n">
        <v>57.64</v>
      </c>
      <c r="T2709" t="n">
        <v>21010.12</v>
      </c>
      <c r="U2709" t="n">
        <v>0.55</v>
      </c>
      <c r="V2709" t="n">
        <v>0.85</v>
      </c>
      <c r="W2709" t="n">
        <v>6.87</v>
      </c>
      <c r="X2709" t="n">
        <v>1.28</v>
      </c>
      <c r="Y2709" t="n">
        <v>1</v>
      </c>
      <c r="Z2709" t="n">
        <v>10</v>
      </c>
    </row>
    <row r="2710">
      <c r="A2710" t="n">
        <v>16</v>
      </c>
      <c r="B2710" t="n">
        <v>75</v>
      </c>
      <c r="C2710" t="inlineStr">
        <is>
          <t xml:space="preserve">CONCLUIDO	</t>
        </is>
      </c>
      <c r="D2710" t="n">
        <v>3.5056</v>
      </c>
      <c r="E2710" t="n">
        <v>28.53</v>
      </c>
      <c r="F2710" t="n">
        <v>24.94</v>
      </c>
      <c r="G2710" t="n">
        <v>34.79</v>
      </c>
      <c r="H2710" t="n">
        <v>0.57</v>
      </c>
      <c r="I2710" t="n">
        <v>43</v>
      </c>
      <c r="J2710" t="n">
        <v>156.03</v>
      </c>
      <c r="K2710" t="n">
        <v>49.1</v>
      </c>
      <c r="L2710" t="n">
        <v>5</v>
      </c>
      <c r="M2710" t="n">
        <v>41</v>
      </c>
      <c r="N2710" t="n">
        <v>26.94</v>
      </c>
      <c r="O2710" t="n">
        <v>19478.15</v>
      </c>
      <c r="P2710" t="n">
        <v>291.98</v>
      </c>
      <c r="Q2710" t="n">
        <v>452.68</v>
      </c>
      <c r="R2710" t="n">
        <v>101.59</v>
      </c>
      <c r="S2710" t="n">
        <v>57.64</v>
      </c>
      <c r="T2710" t="n">
        <v>19718.64</v>
      </c>
      <c r="U2710" t="n">
        <v>0.57</v>
      </c>
      <c r="V2710" t="n">
        <v>0.85</v>
      </c>
      <c r="W2710" t="n">
        <v>6.87</v>
      </c>
      <c r="X2710" t="n">
        <v>1.21</v>
      </c>
      <c r="Y2710" t="n">
        <v>1</v>
      </c>
      <c r="Z2710" t="n">
        <v>10</v>
      </c>
    </row>
    <row r="2711">
      <c r="A2711" t="n">
        <v>17</v>
      </c>
      <c r="B2711" t="n">
        <v>75</v>
      </c>
      <c r="C2711" t="inlineStr">
        <is>
          <t xml:space="preserve">CONCLUIDO	</t>
        </is>
      </c>
      <c r="D2711" t="n">
        <v>3.5215</v>
      </c>
      <c r="E2711" t="n">
        <v>28.4</v>
      </c>
      <c r="F2711" t="n">
        <v>24.87</v>
      </c>
      <c r="G2711" t="n">
        <v>36.39</v>
      </c>
      <c r="H2711" t="n">
        <v>0.59</v>
      </c>
      <c r="I2711" t="n">
        <v>41</v>
      </c>
      <c r="J2711" t="n">
        <v>156.39</v>
      </c>
      <c r="K2711" t="n">
        <v>49.1</v>
      </c>
      <c r="L2711" t="n">
        <v>5.25</v>
      </c>
      <c r="M2711" t="n">
        <v>39</v>
      </c>
      <c r="N2711" t="n">
        <v>27.04</v>
      </c>
      <c r="O2711" t="n">
        <v>19521.59</v>
      </c>
      <c r="P2711" t="n">
        <v>290.76</v>
      </c>
      <c r="Q2711" t="n">
        <v>452.71</v>
      </c>
      <c r="R2711" t="n">
        <v>99.67</v>
      </c>
      <c r="S2711" t="n">
        <v>57.64</v>
      </c>
      <c r="T2711" t="n">
        <v>18766.82</v>
      </c>
      <c r="U2711" t="n">
        <v>0.58</v>
      </c>
      <c r="V2711" t="n">
        <v>0.85</v>
      </c>
      <c r="W2711" t="n">
        <v>6.86</v>
      </c>
      <c r="X2711" t="n">
        <v>1.14</v>
      </c>
      <c r="Y2711" t="n">
        <v>1</v>
      </c>
      <c r="Z2711" t="n">
        <v>10</v>
      </c>
    </row>
    <row r="2712">
      <c r="A2712" t="n">
        <v>18</v>
      </c>
      <c r="B2712" t="n">
        <v>75</v>
      </c>
      <c r="C2712" t="inlineStr">
        <is>
          <t xml:space="preserve">CONCLUIDO	</t>
        </is>
      </c>
      <c r="D2712" t="n">
        <v>3.5349</v>
      </c>
      <c r="E2712" t="n">
        <v>28.29</v>
      </c>
      <c r="F2712" t="n">
        <v>24.82</v>
      </c>
      <c r="G2712" t="n">
        <v>38.19</v>
      </c>
      <c r="H2712" t="n">
        <v>0.62</v>
      </c>
      <c r="I2712" t="n">
        <v>39</v>
      </c>
      <c r="J2712" t="n">
        <v>156.74</v>
      </c>
      <c r="K2712" t="n">
        <v>49.1</v>
      </c>
      <c r="L2712" t="n">
        <v>5.5</v>
      </c>
      <c r="M2712" t="n">
        <v>37</v>
      </c>
      <c r="N2712" t="n">
        <v>27.14</v>
      </c>
      <c r="O2712" t="n">
        <v>19565.07</v>
      </c>
      <c r="P2712" t="n">
        <v>289.67</v>
      </c>
      <c r="Q2712" t="n">
        <v>452.64</v>
      </c>
      <c r="R2712" t="n">
        <v>97.98</v>
      </c>
      <c r="S2712" t="n">
        <v>57.64</v>
      </c>
      <c r="T2712" t="n">
        <v>17932.23</v>
      </c>
      <c r="U2712" t="n">
        <v>0.59</v>
      </c>
      <c r="V2712" t="n">
        <v>0.85</v>
      </c>
      <c r="W2712" t="n">
        <v>6.86</v>
      </c>
      <c r="X2712" t="n">
        <v>1.09</v>
      </c>
      <c r="Y2712" t="n">
        <v>1</v>
      </c>
      <c r="Z2712" t="n">
        <v>10</v>
      </c>
    </row>
    <row r="2713">
      <c r="A2713" t="n">
        <v>19</v>
      </c>
      <c r="B2713" t="n">
        <v>75</v>
      </c>
      <c r="C2713" t="inlineStr">
        <is>
          <t xml:space="preserve">CONCLUIDO	</t>
        </is>
      </c>
      <c r="D2713" t="n">
        <v>3.5487</v>
      </c>
      <c r="E2713" t="n">
        <v>28.18</v>
      </c>
      <c r="F2713" t="n">
        <v>24.77</v>
      </c>
      <c r="G2713" t="n">
        <v>40.17</v>
      </c>
      <c r="H2713" t="n">
        <v>0.65</v>
      </c>
      <c r="I2713" t="n">
        <v>37</v>
      </c>
      <c r="J2713" t="n">
        <v>157.09</v>
      </c>
      <c r="K2713" t="n">
        <v>49.1</v>
      </c>
      <c r="L2713" t="n">
        <v>5.75</v>
      </c>
      <c r="M2713" t="n">
        <v>35</v>
      </c>
      <c r="N2713" t="n">
        <v>27.25</v>
      </c>
      <c r="O2713" t="n">
        <v>19608.58</v>
      </c>
      <c r="P2713" t="n">
        <v>288.5</v>
      </c>
      <c r="Q2713" t="n">
        <v>452.62</v>
      </c>
      <c r="R2713" t="n">
        <v>96.55</v>
      </c>
      <c r="S2713" t="n">
        <v>57.64</v>
      </c>
      <c r="T2713" t="n">
        <v>17229.48</v>
      </c>
      <c r="U2713" t="n">
        <v>0.6</v>
      </c>
      <c r="V2713" t="n">
        <v>0.86</v>
      </c>
      <c r="W2713" t="n">
        <v>6.85</v>
      </c>
      <c r="X2713" t="n">
        <v>1.05</v>
      </c>
      <c r="Y2713" t="n">
        <v>1</v>
      </c>
      <c r="Z2713" t="n">
        <v>10</v>
      </c>
    </row>
    <row r="2714">
      <c r="A2714" t="n">
        <v>20</v>
      </c>
      <c r="B2714" t="n">
        <v>75</v>
      </c>
      <c r="C2714" t="inlineStr">
        <is>
          <t xml:space="preserve">CONCLUIDO	</t>
        </is>
      </c>
      <c r="D2714" t="n">
        <v>3.5547</v>
      </c>
      <c r="E2714" t="n">
        <v>28.13</v>
      </c>
      <c r="F2714" t="n">
        <v>24.76</v>
      </c>
      <c r="G2714" t="n">
        <v>41.26</v>
      </c>
      <c r="H2714" t="n">
        <v>0.67</v>
      </c>
      <c r="I2714" t="n">
        <v>36</v>
      </c>
      <c r="J2714" t="n">
        <v>157.44</v>
      </c>
      <c r="K2714" t="n">
        <v>49.1</v>
      </c>
      <c r="L2714" t="n">
        <v>6</v>
      </c>
      <c r="M2714" t="n">
        <v>34</v>
      </c>
      <c r="N2714" t="n">
        <v>27.35</v>
      </c>
      <c r="O2714" t="n">
        <v>19652.13</v>
      </c>
      <c r="P2714" t="n">
        <v>288.37</v>
      </c>
      <c r="Q2714" t="n">
        <v>452.64</v>
      </c>
      <c r="R2714" t="n">
        <v>95.91</v>
      </c>
      <c r="S2714" t="n">
        <v>57.64</v>
      </c>
      <c r="T2714" t="n">
        <v>16912.75</v>
      </c>
      <c r="U2714" t="n">
        <v>0.6</v>
      </c>
      <c r="V2714" t="n">
        <v>0.86</v>
      </c>
      <c r="W2714" t="n">
        <v>6.85</v>
      </c>
      <c r="X2714" t="n">
        <v>1.03</v>
      </c>
      <c r="Y2714" t="n">
        <v>1</v>
      </c>
      <c r="Z2714" t="n">
        <v>10</v>
      </c>
    </row>
    <row r="2715">
      <c r="A2715" t="n">
        <v>21</v>
      </c>
      <c r="B2715" t="n">
        <v>75</v>
      </c>
      <c r="C2715" t="inlineStr">
        <is>
          <t xml:space="preserve">CONCLUIDO	</t>
        </is>
      </c>
      <c r="D2715" t="n">
        <v>3.5741</v>
      </c>
      <c r="E2715" t="n">
        <v>27.98</v>
      </c>
      <c r="F2715" t="n">
        <v>24.66</v>
      </c>
      <c r="G2715" t="n">
        <v>43.52</v>
      </c>
      <c r="H2715" t="n">
        <v>0.7</v>
      </c>
      <c r="I2715" t="n">
        <v>34</v>
      </c>
      <c r="J2715" t="n">
        <v>157.8</v>
      </c>
      <c r="K2715" t="n">
        <v>49.1</v>
      </c>
      <c r="L2715" t="n">
        <v>6.25</v>
      </c>
      <c r="M2715" t="n">
        <v>32</v>
      </c>
      <c r="N2715" t="n">
        <v>27.45</v>
      </c>
      <c r="O2715" t="n">
        <v>19695.71</v>
      </c>
      <c r="P2715" t="n">
        <v>286.71</v>
      </c>
      <c r="Q2715" t="n">
        <v>452.66</v>
      </c>
      <c r="R2715" t="n">
        <v>92.63</v>
      </c>
      <c r="S2715" t="n">
        <v>57.64</v>
      </c>
      <c r="T2715" t="n">
        <v>15281.32</v>
      </c>
      <c r="U2715" t="n">
        <v>0.62</v>
      </c>
      <c r="V2715" t="n">
        <v>0.86</v>
      </c>
      <c r="W2715" t="n">
        <v>6.86</v>
      </c>
      <c r="X2715" t="n">
        <v>0.9399999999999999</v>
      </c>
      <c r="Y2715" t="n">
        <v>1</v>
      </c>
      <c r="Z2715" t="n">
        <v>10</v>
      </c>
    </row>
    <row r="2716">
      <c r="A2716" t="n">
        <v>22</v>
      </c>
      <c r="B2716" t="n">
        <v>75</v>
      </c>
      <c r="C2716" t="inlineStr">
        <is>
          <t xml:space="preserve">CONCLUIDO	</t>
        </is>
      </c>
      <c r="D2716" t="n">
        <v>3.582</v>
      </c>
      <c r="E2716" t="n">
        <v>27.92</v>
      </c>
      <c r="F2716" t="n">
        <v>24.63</v>
      </c>
      <c r="G2716" t="n">
        <v>44.79</v>
      </c>
      <c r="H2716" t="n">
        <v>0.73</v>
      </c>
      <c r="I2716" t="n">
        <v>33</v>
      </c>
      <c r="J2716" t="n">
        <v>158.15</v>
      </c>
      <c r="K2716" t="n">
        <v>49.1</v>
      </c>
      <c r="L2716" t="n">
        <v>6.5</v>
      </c>
      <c r="M2716" t="n">
        <v>31</v>
      </c>
      <c r="N2716" t="n">
        <v>27.56</v>
      </c>
      <c r="O2716" t="n">
        <v>19739.33</v>
      </c>
      <c r="P2716" t="n">
        <v>286.26</v>
      </c>
      <c r="Q2716" t="n">
        <v>452.61</v>
      </c>
      <c r="R2716" t="n">
        <v>92.2</v>
      </c>
      <c r="S2716" t="n">
        <v>57.64</v>
      </c>
      <c r="T2716" t="n">
        <v>15073.95</v>
      </c>
      <c r="U2716" t="n">
        <v>0.63</v>
      </c>
      <c r="V2716" t="n">
        <v>0.86</v>
      </c>
      <c r="W2716" t="n">
        <v>6.84</v>
      </c>
      <c r="X2716" t="n">
        <v>0.91</v>
      </c>
      <c r="Y2716" t="n">
        <v>1</v>
      </c>
      <c r="Z2716" t="n">
        <v>10</v>
      </c>
    </row>
    <row r="2717">
      <c r="A2717" t="n">
        <v>23</v>
      </c>
      <c r="B2717" t="n">
        <v>75</v>
      </c>
      <c r="C2717" t="inlineStr">
        <is>
          <t xml:space="preserve">CONCLUIDO	</t>
        </is>
      </c>
      <c r="D2717" t="n">
        <v>3.5846</v>
      </c>
      <c r="E2717" t="n">
        <v>27.9</v>
      </c>
      <c r="F2717" t="n">
        <v>24.64</v>
      </c>
      <c r="G2717" t="n">
        <v>46.21</v>
      </c>
      <c r="H2717" t="n">
        <v>0.75</v>
      </c>
      <c r="I2717" t="n">
        <v>32</v>
      </c>
      <c r="J2717" t="n">
        <v>158.51</v>
      </c>
      <c r="K2717" t="n">
        <v>49.1</v>
      </c>
      <c r="L2717" t="n">
        <v>6.75</v>
      </c>
      <c r="M2717" t="n">
        <v>30</v>
      </c>
      <c r="N2717" t="n">
        <v>27.66</v>
      </c>
      <c r="O2717" t="n">
        <v>19782.99</v>
      </c>
      <c r="P2717" t="n">
        <v>285.89</v>
      </c>
      <c r="Q2717" t="n">
        <v>452.66</v>
      </c>
      <c r="R2717" t="n">
        <v>91.92</v>
      </c>
      <c r="S2717" t="n">
        <v>57.64</v>
      </c>
      <c r="T2717" t="n">
        <v>14940.45</v>
      </c>
      <c r="U2717" t="n">
        <v>0.63</v>
      </c>
      <c r="V2717" t="n">
        <v>0.86</v>
      </c>
      <c r="W2717" t="n">
        <v>6.86</v>
      </c>
      <c r="X2717" t="n">
        <v>0.92</v>
      </c>
      <c r="Y2717" t="n">
        <v>1</v>
      </c>
      <c r="Z2717" t="n">
        <v>10</v>
      </c>
    </row>
    <row r="2718">
      <c r="A2718" t="n">
        <v>24</v>
      </c>
      <c r="B2718" t="n">
        <v>75</v>
      </c>
      <c r="C2718" t="inlineStr">
        <is>
          <t xml:space="preserve">CONCLUIDO	</t>
        </is>
      </c>
      <c r="D2718" t="n">
        <v>3.5956</v>
      </c>
      <c r="E2718" t="n">
        <v>27.81</v>
      </c>
      <c r="F2718" t="n">
        <v>24.59</v>
      </c>
      <c r="G2718" t="n">
        <v>47.59</v>
      </c>
      <c r="H2718" t="n">
        <v>0.78</v>
      </c>
      <c r="I2718" t="n">
        <v>31</v>
      </c>
      <c r="J2718" t="n">
        <v>158.86</v>
      </c>
      <c r="K2718" t="n">
        <v>49.1</v>
      </c>
      <c r="L2718" t="n">
        <v>7</v>
      </c>
      <c r="M2718" t="n">
        <v>29</v>
      </c>
      <c r="N2718" t="n">
        <v>27.77</v>
      </c>
      <c r="O2718" t="n">
        <v>19826.68</v>
      </c>
      <c r="P2718" t="n">
        <v>284.69</v>
      </c>
      <c r="Q2718" t="n">
        <v>452.66</v>
      </c>
      <c r="R2718" t="n">
        <v>90.05</v>
      </c>
      <c r="S2718" t="n">
        <v>57.64</v>
      </c>
      <c r="T2718" t="n">
        <v>14005.77</v>
      </c>
      <c r="U2718" t="n">
        <v>0.64</v>
      </c>
      <c r="V2718" t="n">
        <v>0.86</v>
      </c>
      <c r="W2718" t="n">
        <v>6.85</v>
      </c>
      <c r="X2718" t="n">
        <v>0.86</v>
      </c>
      <c r="Y2718" t="n">
        <v>1</v>
      </c>
      <c r="Z2718" t="n">
        <v>10</v>
      </c>
    </row>
    <row r="2719">
      <c r="A2719" t="n">
        <v>25</v>
      </c>
      <c r="B2719" t="n">
        <v>75</v>
      </c>
      <c r="C2719" t="inlineStr">
        <is>
          <t xml:space="preserve">CONCLUIDO	</t>
        </is>
      </c>
      <c r="D2719" t="n">
        <v>3.61</v>
      </c>
      <c r="E2719" t="n">
        <v>27.7</v>
      </c>
      <c r="F2719" t="n">
        <v>24.54</v>
      </c>
      <c r="G2719" t="n">
        <v>50.77</v>
      </c>
      <c r="H2719" t="n">
        <v>0.8100000000000001</v>
      </c>
      <c r="I2719" t="n">
        <v>29</v>
      </c>
      <c r="J2719" t="n">
        <v>159.22</v>
      </c>
      <c r="K2719" t="n">
        <v>49.1</v>
      </c>
      <c r="L2719" t="n">
        <v>7.25</v>
      </c>
      <c r="M2719" t="n">
        <v>27</v>
      </c>
      <c r="N2719" t="n">
        <v>27.87</v>
      </c>
      <c r="O2719" t="n">
        <v>19870.53</v>
      </c>
      <c r="P2719" t="n">
        <v>283.56</v>
      </c>
      <c r="Q2719" t="n">
        <v>452.65</v>
      </c>
      <c r="R2719" t="n">
        <v>88.67</v>
      </c>
      <c r="S2719" t="n">
        <v>57.64</v>
      </c>
      <c r="T2719" t="n">
        <v>13330.16</v>
      </c>
      <c r="U2719" t="n">
        <v>0.65</v>
      </c>
      <c r="V2719" t="n">
        <v>0.86</v>
      </c>
      <c r="W2719" t="n">
        <v>6.84</v>
      </c>
      <c r="X2719" t="n">
        <v>0.8100000000000001</v>
      </c>
      <c r="Y2719" t="n">
        <v>1</v>
      </c>
      <c r="Z2719" t="n">
        <v>10</v>
      </c>
    </row>
    <row r="2720">
      <c r="A2720" t="n">
        <v>26</v>
      </c>
      <c r="B2720" t="n">
        <v>75</v>
      </c>
      <c r="C2720" t="inlineStr">
        <is>
          <t xml:space="preserve">CONCLUIDO	</t>
        </is>
      </c>
      <c r="D2720" t="n">
        <v>3.619</v>
      </c>
      <c r="E2720" t="n">
        <v>27.63</v>
      </c>
      <c r="F2720" t="n">
        <v>24.5</v>
      </c>
      <c r="G2720" t="n">
        <v>52.5</v>
      </c>
      <c r="H2720" t="n">
        <v>0.83</v>
      </c>
      <c r="I2720" t="n">
        <v>28</v>
      </c>
      <c r="J2720" t="n">
        <v>159.57</v>
      </c>
      <c r="K2720" t="n">
        <v>49.1</v>
      </c>
      <c r="L2720" t="n">
        <v>7.5</v>
      </c>
      <c r="M2720" t="n">
        <v>26</v>
      </c>
      <c r="N2720" t="n">
        <v>27.98</v>
      </c>
      <c r="O2720" t="n">
        <v>19914.3</v>
      </c>
      <c r="P2720" t="n">
        <v>282.95</v>
      </c>
      <c r="Q2720" t="n">
        <v>452.66</v>
      </c>
      <c r="R2720" t="n">
        <v>87.31</v>
      </c>
      <c r="S2720" t="n">
        <v>57.64</v>
      </c>
      <c r="T2720" t="n">
        <v>12654.79</v>
      </c>
      <c r="U2720" t="n">
        <v>0.66</v>
      </c>
      <c r="V2720" t="n">
        <v>0.87</v>
      </c>
      <c r="W2720" t="n">
        <v>6.85</v>
      </c>
      <c r="X2720" t="n">
        <v>0.77</v>
      </c>
      <c r="Y2720" t="n">
        <v>1</v>
      </c>
      <c r="Z2720" t="n">
        <v>10</v>
      </c>
    </row>
    <row r="2721">
      <c r="A2721" t="n">
        <v>27</v>
      </c>
      <c r="B2721" t="n">
        <v>75</v>
      </c>
      <c r="C2721" t="inlineStr">
        <is>
          <t xml:space="preserve">CONCLUIDO	</t>
        </is>
      </c>
      <c r="D2721" t="n">
        <v>3.6184</v>
      </c>
      <c r="E2721" t="n">
        <v>27.64</v>
      </c>
      <c r="F2721" t="n">
        <v>24.5</v>
      </c>
      <c r="G2721" t="n">
        <v>52.51</v>
      </c>
      <c r="H2721" t="n">
        <v>0.86</v>
      </c>
      <c r="I2721" t="n">
        <v>28</v>
      </c>
      <c r="J2721" t="n">
        <v>159.92</v>
      </c>
      <c r="K2721" t="n">
        <v>49.1</v>
      </c>
      <c r="L2721" t="n">
        <v>7.75</v>
      </c>
      <c r="M2721" t="n">
        <v>26</v>
      </c>
      <c r="N2721" t="n">
        <v>28.08</v>
      </c>
      <c r="O2721" t="n">
        <v>19958.1</v>
      </c>
      <c r="P2721" t="n">
        <v>282.67</v>
      </c>
      <c r="Q2721" t="n">
        <v>452.57</v>
      </c>
      <c r="R2721" t="n">
        <v>87.88</v>
      </c>
      <c r="S2721" t="n">
        <v>57.64</v>
      </c>
      <c r="T2721" t="n">
        <v>12937.73</v>
      </c>
      <c r="U2721" t="n">
        <v>0.66</v>
      </c>
      <c r="V2721" t="n">
        <v>0.87</v>
      </c>
      <c r="W2721" t="n">
        <v>6.84</v>
      </c>
      <c r="X2721" t="n">
        <v>0.78</v>
      </c>
      <c r="Y2721" t="n">
        <v>1</v>
      </c>
      <c r="Z2721" t="n">
        <v>10</v>
      </c>
    </row>
    <row r="2722">
      <c r="A2722" t="n">
        <v>28</v>
      </c>
      <c r="B2722" t="n">
        <v>75</v>
      </c>
      <c r="C2722" t="inlineStr">
        <is>
          <t xml:space="preserve">CONCLUIDO	</t>
        </is>
      </c>
      <c r="D2722" t="n">
        <v>3.6276</v>
      </c>
      <c r="E2722" t="n">
        <v>27.57</v>
      </c>
      <c r="F2722" t="n">
        <v>24.47</v>
      </c>
      <c r="G2722" t="n">
        <v>54.37</v>
      </c>
      <c r="H2722" t="n">
        <v>0.88</v>
      </c>
      <c r="I2722" t="n">
        <v>27</v>
      </c>
      <c r="J2722" t="n">
        <v>160.28</v>
      </c>
      <c r="K2722" t="n">
        <v>49.1</v>
      </c>
      <c r="L2722" t="n">
        <v>8</v>
      </c>
      <c r="M2722" t="n">
        <v>25</v>
      </c>
      <c r="N2722" t="n">
        <v>28.19</v>
      </c>
      <c r="O2722" t="n">
        <v>20001.93</v>
      </c>
      <c r="P2722" t="n">
        <v>281.69</v>
      </c>
      <c r="Q2722" t="n">
        <v>452.6</v>
      </c>
      <c r="R2722" t="n">
        <v>86.40000000000001</v>
      </c>
      <c r="S2722" t="n">
        <v>57.64</v>
      </c>
      <c r="T2722" t="n">
        <v>12202.85</v>
      </c>
      <c r="U2722" t="n">
        <v>0.67</v>
      </c>
      <c r="V2722" t="n">
        <v>0.87</v>
      </c>
      <c r="W2722" t="n">
        <v>6.84</v>
      </c>
      <c r="X2722" t="n">
        <v>0.74</v>
      </c>
      <c r="Y2722" t="n">
        <v>1</v>
      </c>
      <c r="Z2722" t="n">
        <v>10</v>
      </c>
    </row>
    <row r="2723">
      <c r="A2723" t="n">
        <v>29</v>
      </c>
      <c r="B2723" t="n">
        <v>75</v>
      </c>
      <c r="C2723" t="inlineStr">
        <is>
          <t xml:space="preserve">CONCLUIDO	</t>
        </is>
      </c>
      <c r="D2723" t="n">
        <v>3.6343</v>
      </c>
      <c r="E2723" t="n">
        <v>27.52</v>
      </c>
      <c r="F2723" t="n">
        <v>24.44</v>
      </c>
      <c r="G2723" t="n">
        <v>56.41</v>
      </c>
      <c r="H2723" t="n">
        <v>0.91</v>
      </c>
      <c r="I2723" t="n">
        <v>26</v>
      </c>
      <c r="J2723" t="n">
        <v>160.64</v>
      </c>
      <c r="K2723" t="n">
        <v>49.1</v>
      </c>
      <c r="L2723" t="n">
        <v>8.25</v>
      </c>
      <c r="M2723" t="n">
        <v>24</v>
      </c>
      <c r="N2723" t="n">
        <v>28.29</v>
      </c>
      <c r="O2723" t="n">
        <v>20045.81</v>
      </c>
      <c r="P2723" t="n">
        <v>280.82</v>
      </c>
      <c r="Q2723" t="n">
        <v>452.67</v>
      </c>
      <c r="R2723" t="n">
        <v>85.79000000000001</v>
      </c>
      <c r="S2723" t="n">
        <v>57.64</v>
      </c>
      <c r="T2723" t="n">
        <v>11905</v>
      </c>
      <c r="U2723" t="n">
        <v>0.67</v>
      </c>
      <c r="V2723" t="n">
        <v>0.87</v>
      </c>
      <c r="W2723" t="n">
        <v>6.83</v>
      </c>
      <c r="X2723" t="n">
        <v>0.72</v>
      </c>
      <c r="Y2723" t="n">
        <v>1</v>
      </c>
      <c r="Z2723" t="n">
        <v>10</v>
      </c>
    </row>
    <row r="2724">
      <c r="A2724" t="n">
        <v>30</v>
      </c>
      <c r="B2724" t="n">
        <v>75</v>
      </c>
      <c r="C2724" t="inlineStr">
        <is>
          <t xml:space="preserve">CONCLUIDO	</t>
        </is>
      </c>
      <c r="D2724" t="n">
        <v>3.6404</v>
      </c>
      <c r="E2724" t="n">
        <v>27.47</v>
      </c>
      <c r="F2724" t="n">
        <v>24.43</v>
      </c>
      <c r="G2724" t="n">
        <v>58.63</v>
      </c>
      <c r="H2724" t="n">
        <v>0.9399999999999999</v>
      </c>
      <c r="I2724" t="n">
        <v>25</v>
      </c>
      <c r="J2724" t="n">
        <v>160.99</v>
      </c>
      <c r="K2724" t="n">
        <v>49.1</v>
      </c>
      <c r="L2724" t="n">
        <v>8.5</v>
      </c>
      <c r="M2724" t="n">
        <v>23</v>
      </c>
      <c r="N2724" t="n">
        <v>28.4</v>
      </c>
      <c r="O2724" t="n">
        <v>20089.72</v>
      </c>
      <c r="P2724" t="n">
        <v>280.29</v>
      </c>
      <c r="Q2724" t="n">
        <v>452.59</v>
      </c>
      <c r="R2724" t="n">
        <v>85.22</v>
      </c>
      <c r="S2724" t="n">
        <v>57.64</v>
      </c>
      <c r="T2724" t="n">
        <v>11624.74</v>
      </c>
      <c r="U2724" t="n">
        <v>0.68</v>
      </c>
      <c r="V2724" t="n">
        <v>0.87</v>
      </c>
      <c r="W2724" t="n">
        <v>6.84</v>
      </c>
      <c r="X2724" t="n">
        <v>0.7</v>
      </c>
      <c r="Y2724" t="n">
        <v>1</v>
      </c>
      <c r="Z2724" t="n">
        <v>10</v>
      </c>
    </row>
    <row r="2725">
      <c r="A2725" t="n">
        <v>31</v>
      </c>
      <c r="B2725" t="n">
        <v>75</v>
      </c>
      <c r="C2725" t="inlineStr">
        <is>
          <t xml:space="preserve">CONCLUIDO	</t>
        </is>
      </c>
      <c r="D2725" t="n">
        <v>3.6517</v>
      </c>
      <c r="E2725" t="n">
        <v>27.38</v>
      </c>
      <c r="F2725" t="n">
        <v>24.37</v>
      </c>
      <c r="G2725" t="n">
        <v>60.94</v>
      </c>
      <c r="H2725" t="n">
        <v>0.96</v>
      </c>
      <c r="I2725" t="n">
        <v>24</v>
      </c>
      <c r="J2725" t="n">
        <v>161.35</v>
      </c>
      <c r="K2725" t="n">
        <v>49.1</v>
      </c>
      <c r="L2725" t="n">
        <v>8.75</v>
      </c>
      <c r="M2725" t="n">
        <v>22</v>
      </c>
      <c r="N2725" t="n">
        <v>28.5</v>
      </c>
      <c r="O2725" t="n">
        <v>20133.66</v>
      </c>
      <c r="P2725" t="n">
        <v>279.59</v>
      </c>
      <c r="Q2725" t="n">
        <v>452.64</v>
      </c>
      <c r="R2725" t="n">
        <v>83.40000000000001</v>
      </c>
      <c r="S2725" t="n">
        <v>57.64</v>
      </c>
      <c r="T2725" t="n">
        <v>10718.77</v>
      </c>
      <c r="U2725" t="n">
        <v>0.6899999999999999</v>
      </c>
      <c r="V2725" t="n">
        <v>0.87</v>
      </c>
      <c r="W2725" t="n">
        <v>6.84</v>
      </c>
      <c r="X2725" t="n">
        <v>0.65</v>
      </c>
      <c r="Y2725" t="n">
        <v>1</v>
      </c>
      <c r="Z2725" t="n">
        <v>10</v>
      </c>
    </row>
    <row r="2726">
      <c r="A2726" t="n">
        <v>32</v>
      </c>
      <c r="B2726" t="n">
        <v>75</v>
      </c>
      <c r="C2726" t="inlineStr">
        <is>
          <t xml:space="preserve">CONCLUIDO	</t>
        </is>
      </c>
      <c r="D2726" t="n">
        <v>3.6495</v>
      </c>
      <c r="E2726" t="n">
        <v>27.4</v>
      </c>
      <c r="F2726" t="n">
        <v>24.39</v>
      </c>
      <c r="G2726" t="n">
        <v>60.98</v>
      </c>
      <c r="H2726" t="n">
        <v>0.99</v>
      </c>
      <c r="I2726" t="n">
        <v>24</v>
      </c>
      <c r="J2726" t="n">
        <v>161.71</v>
      </c>
      <c r="K2726" t="n">
        <v>49.1</v>
      </c>
      <c r="L2726" t="n">
        <v>9</v>
      </c>
      <c r="M2726" t="n">
        <v>22</v>
      </c>
      <c r="N2726" t="n">
        <v>28.61</v>
      </c>
      <c r="O2726" t="n">
        <v>20177.64</v>
      </c>
      <c r="P2726" t="n">
        <v>279.14</v>
      </c>
      <c r="Q2726" t="n">
        <v>452.6</v>
      </c>
      <c r="R2726" t="n">
        <v>83.90000000000001</v>
      </c>
      <c r="S2726" t="n">
        <v>57.64</v>
      </c>
      <c r="T2726" t="n">
        <v>10965.65</v>
      </c>
      <c r="U2726" t="n">
        <v>0.6899999999999999</v>
      </c>
      <c r="V2726" t="n">
        <v>0.87</v>
      </c>
      <c r="W2726" t="n">
        <v>6.84</v>
      </c>
      <c r="X2726" t="n">
        <v>0.67</v>
      </c>
      <c r="Y2726" t="n">
        <v>1</v>
      </c>
      <c r="Z2726" t="n">
        <v>10</v>
      </c>
    </row>
    <row r="2727">
      <c r="A2727" t="n">
        <v>33</v>
      </c>
      <c r="B2727" t="n">
        <v>75</v>
      </c>
      <c r="C2727" t="inlineStr">
        <is>
          <t xml:space="preserve">CONCLUIDO	</t>
        </is>
      </c>
      <c r="D2727" t="n">
        <v>3.6588</v>
      </c>
      <c r="E2727" t="n">
        <v>27.33</v>
      </c>
      <c r="F2727" t="n">
        <v>24.35</v>
      </c>
      <c r="G2727" t="n">
        <v>63.53</v>
      </c>
      <c r="H2727" t="n">
        <v>1.01</v>
      </c>
      <c r="I2727" t="n">
        <v>23</v>
      </c>
      <c r="J2727" t="n">
        <v>162.06</v>
      </c>
      <c r="K2727" t="n">
        <v>49.1</v>
      </c>
      <c r="L2727" t="n">
        <v>9.25</v>
      </c>
      <c r="M2727" t="n">
        <v>21</v>
      </c>
      <c r="N2727" t="n">
        <v>28.72</v>
      </c>
      <c r="O2727" t="n">
        <v>20221.66</v>
      </c>
      <c r="P2727" t="n">
        <v>278.45</v>
      </c>
      <c r="Q2727" t="n">
        <v>452.62</v>
      </c>
      <c r="R2727" t="n">
        <v>82.72</v>
      </c>
      <c r="S2727" t="n">
        <v>57.64</v>
      </c>
      <c r="T2727" t="n">
        <v>10385.16</v>
      </c>
      <c r="U2727" t="n">
        <v>0.7</v>
      </c>
      <c r="V2727" t="n">
        <v>0.87</v>
      </c>
      <c r="W2727" t="n">
        <v>6.83</v>
      </c>
      <c r="X2727" t="n">
        <v>0.63</v>
      </c>
      <c r="Y2727" t="n">
        <v>1</v>
      </c>
      <c r="Z2727" t="n">
        <v>10</v>
      </c>
    </row>
    <row r="2728">
      <c r="A2728" t="n">
        <v>34</v>
      </c>
      <c r="B2728" t="n">
        <v>75</v>
      </c>
      <c r="C2728" t="inlineStr">
        <is>
          <t xml:space="preserve">CONCLUIDO	</t>
        </is>
      </c>
      <c r="D2728" t="n">
        <v>3.667</v>
      </c>
      <c r="E2728" t="n">
        <v>27.27</v>
      </c>
      <c r="F2728" t="n">
        <v>24.32</v>
      </c>
      <c r="G2728" t="n">
        <v>66.33</v>
      </c>
      <c r="H2728" t="n">
        <v>1.04</v>
      </c>
      <c r="I2728" t="n">
        <v>22</v>
      </c>
      <c r="J2728" t="n">
        <v>162.42</v>
      </c>
      <c r="K2728" t="n">
        <v>49.1</v>
      </c>
      <c r="L2728" t="n">
        <v>9.5</v>
      </c>
      <c r="M2728" t="n">
        <v>20</v>
      </c>
      <c r="N2728" t="n">
        <v>28.82</v>
      </c>
      <c r="O2728" t="n">
        <v>20265.72</v>
      </c>
      <c r="P2728" t="n">
        <v>277.53</v>
      </c>
      <c r="Q2728" t="n">
        <v>452.59</v>
      </c>
      <c r="R2728" t="n">
        <v>81.8</v>
      </c>
      <c r="S2728" t="n">
        <v>57.64</v>
      </c>
      <c r="T2728" t="n">
        <v>9925.57</v>
      </c>
      <c r="U2728" t="n">
        <v>0.7</v>
      </c>
      <c r="V2728" t="n">
        <v>0.87</v>
      </c>
      <c r="W2728" t="n">
        <v>6.83</v>
      </c>
      <c r="X2728" t="n">
        <v>0.6</v>
      </c>
      <c r="Y2728" t="n">
        <v>1</v>
      </c>
      <c r="Z2728" t="n">
        <v>10</v>
      </c>
    </row>
    <row r="2729">
      <c r="A2729" t="n">
        <v>35</v>
      </c>
      <c r="B2729" t="n">
        <v>75</v>
      </c>
      <c r="C2729" t="inlineStr">
        <is>
          <t xml:space="preserve">CONCLUIDO	</t>
        </is>
      </c>
      <c r="D2729" t="n">
        <v>3.6677</v>
      </c>
      <c r="E2729" t="n">
        <v>27.27</v>
      </c>
      <c r="F2729" t="n">
        <v>24.32</v>
      </c>
      <c r="G2729" t="n">
        <v>66.31999999999999</v>
      </c>
      <c r="H2729" t="n">
        <v>1.06</v>
      </c>
      <c r="I2729" t="n">
        <v>22</v>
      </c>
      <c r="J2729" t="n">
        <v>162.78</v>
      </c>
      <c r="K2729" t="n">
        <v>49.1</v>
      </c>
      <c r="L2729" t="n">
        <v>9.75</v>
      </c>
      <c r="M2729" t="n">
        <v>20</v>
      </c>
      <c r="N2729" t="n">
        <v>28.93</v>
      </c>
      <c r="O2729" t="n">
        <v>20309.81</v>
      </c>
      <c r="P2729" t="n">
        <v>277.23</v>
      </c>
      <c r="Q2729" t="n">
        <v>452.58</v>
      </c>
      <c r="R2729" t="n">
        <v>81.67</v>
      </c>
      <c r="S2729" t="n">
        <v>57.64</v>
      </c>
      <c r="T2729" t="n">
        <v>9864.24</v>
      </c>
      <c r="U2729" t="n">
        <v>0.71</v>
      </c>
      <c r="V2729" t="n">
        <v>0.87</v>
      </c>
      <c r="W2729" t="n">
        <v>6.83</v>
      </c>
      <c r="X2729" t="n">
        <v>0.59</v>
      </c>
      <c r="Y2729" t="n">
        <v>1</v>
      </c>
      <c r="Z2729" t="n">
        <v>10</v>
      </c>
    </row>
    <row r="2730">
      <c r="A2730" t="n">
        <v>36</v>
      </c>
      <c r="B2730" t="n">
        <v>75</v>
      </c>
      <c r="C2730" t="inlineStr">
        <is>
          <t xml:space="preserve">CONCLUIDO	</t>
        </is>
      </c>
      <c r="D2730" t="n">
        <v>3.6765</v>
      </c>
      <c r="E2730" t="n">
        <v>27.2</v>
      </c>
      <c r="F2730" t="n">
        <v>24.28</v>
      </c>
      <c r="G2730" t="n">
        <v>69.38</v>
      </c>
      <c r="H2730" t="n">
        <v>1.09</v>
      </c>
      <c r="I2730" t="n">
        <v>21</v>
      </c>
      <c r="J2730" t="n">
        <v>163.13</v>
      </c>
      <c r="K2730" t="n">
        <v>49.1</v>
      </c>
      <c r="L2730" t="n">
        <v>10</v>
      </c>
      <c r="M2730" t="n">
        <v>19</v>
      </c>
      <c r="N2730" t="n">
        <v>29.04</v>
      </c>
      <c r="O2730" t="n">
        <v>20353.94</v>
      </c>
      <c r="P2730" t="n">
        <v>276.55</v>
      </c>
      <c r="Q2730" t="n">
        <v>452.6</v>
      </c>
      <c r="R2730" t="n">
        <v>80.38</v>
      </c>
      <c r="S2730" t="n">
        <v>57.64</v>
      </c>
      <c r="T2730" t="n">
        <v>9222.34</v>
      </c>
      <c r="U2730" t="n">
        <v>0.72</v>
      </c>
      <c r="V2730" t="n">
        <v>0.87</v>
      </c>
      <c r="W2730" t="n">
        <v>6.83</v>
      </c>
      <c r="X2730" t="n">
        <v>0.5600000000000001</v>
      </c>
      <c r="Y2730" t="n">
        <v>1</v>
      </c>
      <c r="Z2730" t="n">
        <v>10</v>
      </c>
    </row>
    <row r="2731">
      <c r="A2731" t="n">
        <v>37</v>
      </c>
      <c r="B2731" t="n">
        <v>75</v>
      </c>
      <c r="C2731" t="inlineStr">
        <is>
          <t xml:space="preserve">CONCLUIDO	</t>
        </is>
      </c>
      <c r="D2731" t="n">
        <v>3.6739</v>
      </c>
      <c r="E2731" t="n">
        <v>27.22</v>
      </c>
      <c r="F2731" t="n">
        <v>24.3</v>
      </c>
      <c r="G2731" t="n">
        <v>69.43000000000001</v>
      </c>
      <c r="H2731" t="n">
        <v>1.11</v>
      </c>
      <c r="I2731" t="n">
        <v>21</v>
      </c>
      <c r="J2731" t="n">
        <v>163.49</v>
      </c>
      <c r="K2731" t="n">
        <v>49.1</v>
      </c>
      <c r="L2731" t="n">
        <v>10.25</v>
      </c>
      <c r="M2731" t="n">
        <v>19</v>
      </c>
      <c r="N2731" t="n">
        <v>29.15</v>
      </c>
      <c r="O2731" t="n">
        <v>20398.1</v>
      </c>
      <c r="P2731" t="n">
        <v>276.34</v>
      </c>
      <c r="Q2731" t="n">
        <v>452.59</v>
      </c>
      <c r="R2731" t="n">
        <v>81.02</v>
      </c>
      <c r="S2731" t="n">
        <v>57.64</v>
      </c>
      <c r="T2731" t="n">
        <v>9545.209999999999</v>
      </c>
      <c r="U2731" t="n">
        <v>0.71</v>
      </c>
      <c r="V2731" t="n">
        <v>0.87</v>
      </c>
      <c r="W2731" t="n">
        <v>6.83</v>
      </c>
      <c r="X2731" t="n">
        <v>0.58</v>
      </c>
      <c r="Y2731" t="n">
        <v>1</v>
      </c>
      <c r="Z2731" t="n">
        <v>10</v>
      </c>
    </row>
    <row r="2732">
      <c r="A2732" t="n">
        <v>38</v>
      </c>
      <c r="B2732" t="n">
        <v>75</v>
      </c>
      <c r="C2732" t="inlineStr">
        <is>
          <t xml:space="preserve">CONCLUIDO	</t>
        </is>
      </c>
      <c r="D2732" t="n">
        <v>3.6806</v>
      </c>
      <c r="E2732" t="n">
        <v>27.17</v>
      </c>
      <c r="F2732" t="n">
        <v>24.28</v>
      </c>
      <c r="G2732" t="n">
        <v>72.84</v>
      </c>
      <c r="H2732" t="n">
        <v>1.14</v>
      </c>
      <c r="I2732" t="n">
        <v>20</v>
      </c>
      <c r="J2732" t="n">
        <v>163.85</v>
      </c>
      <c r="K2732" t="n">
        <v>49.1</v>
      </c>
      <c r="L2732" t="n">
        <v>10.5</v>
      </c>
      <c r="M2732" t="n">
        <v>18</v>
      </c>
      <c r="N2732" t="n">
        <v>29.26</v>
      </c>
      <c r="O2732" t="n">
        <v>20442.3</v>
      </c>
      <c r="P2732" t="n">
        <v>275.42</v>
      </c>
      <c r="Q2732" t="n">
        <v>452.58</v>
      </c>
      <c r="R2732" t="n">
        <v>80.44</v>
      </c>
      <c r="S2732" t="n">
        <v>57.64</v>
      </c>
      <c r="T2732" t="n">
        <v>9258.889999999999</v>
      </c>
      <c r="U2732" t="n">
        <v>0.72</v>
      </c>
      <c r="V2732" t="n">
        <v>0.87</v>
      </c>
      <c r="W2732" t="n">
        <v>6.83</v>
      </c>
      <c r="X2732" t="n">
        <v>0.5600000000000001</v>
      </c>
      <c r="Y2732" t="n">
        <v>1</v>
      </c>
      <c r="Z2732" t="n">
        <v>10</v>
      </c>
    </row>
    <row r="2733">
      <c r="A2733" t="n">
        <v>39</v>
      </c>
      <c r="B2733" t="n">
        <v>75</v>
      </c>
      <c r="C2733" t="inlineStr">
        <is>
          <t xml:space="preserve">CONCLUIDO	</t>
        </is>
      </c>
      <c r="D2733" t="n">
        <v>3.6834</v>
      </c>
      <c r="E2733" t="n">
        <v>27.15</v>
      </c>
      <c r="F2733" t="n">
        <v>24.26</v>
      </c>
      <c r="G2733" t="n">
        <v>72.78</v>
      </c>
      <c r="H2733" t="n">
        <v>1.16</v>
      </c>
      <c r="I2733" t="n">
        <v>20</v>
      </c>
      <c r="J2733" t="n">
        <v>164.21</v>
      </c>
      <c r="K2733" t="n">
        <v>49.1</v>
      </c>
      <c r="L2733" t="n">
        <v>10.75</v>
      </c>
      <c r="M2733" t="n">
        <v>18</v>
      </c>
      <c r="N2733" t="n">
        <v>29.36</v>
      </c>
      <c r="O2733" t="n">
        <v>20486.54</v>
      </c>
      <c r="P2733" t="n">
        <v>274.82</v>
      </c>
      <c r="Q2733" t="n">
        <v>452.56</v>
      </c>
      <c r="R2733" t="n">
        <v>79.61</v>
      </c>
      <c r="S2733" t="n">
        <v>57.64</v>
      </c>
      <c r="T2733" t="n">
        <v>8840.58</v>
      </c>
      <c r="U2733" t="n">
        <v>0.72</v>
      </c>
      <c r="V2733" t="n">
        <v>0.87</v>
      </c>
      <c r="W2733" t="n">
        <v>6.83</v>
      </c>
      <c r="X2733" t="n">
        <v>0.54</v>
      </c>
      <c r="Y2733" t="n">
        <v>1</v>
      </c>
      <c r="Z2733" t="n">
        <v>10</v>
      </c>
    </row>
    <row r="2734">
      <c r="A2734" t="n">
        <v>40</v>
      </c>
      <c r="B2734" t="n">
        <v>75</v>
      </c>
      <c r="C2734" t="inlineStr">
        <is>
          <t xml:space="preserve">CONCLUIDO	</t>
        </is>
      </c>
      <c r="D2734" t="n">
        <v>3.6883</v>
      </c>
      <c r="E2734" t="n">
        <v>27.11</v>
      </c>
      <c r="F2734" t="n">
        <v>24.26</v>
      </c>
      <c r="G2734" t="n">
        <v>76.59999999999999</v>
      </c>
      <c r="H2734" t="n">
        <v>1.18</v>
      </c>
      <c r="I2734" t="n">
        <v>19</v>
      </c>
      <c r="J2734" t="n">
        <v>164.57</v>
      </c>
      <c r="K2734" t="n">
        <v>49.1</v>
      </c>
      <c r="L2734" t="n">
        <v>11</v>
      </c>
      <c r="M2734" t="n">
        <v>17</v>
      </c>
      <c r="N2734" t="n">
        <v>29.47</v>
      </c>
      <c r="O2734" t="n">
        <v>20530.82</v>
      </c>
      <c r="P2734" t="n">
        <v>274.19</v>
      </c>
      <c r="Q2734" t="n">
        <v>452.58</v>
      </c>
      <c r="R2734" t="n">
        <v>79.62</v>
      </c>
      <c r="S2734" t="n">
        <v>57.64</v>
      </c>
      <c r="T2734" t="n">
        <v>8853.690000000001</v>
      </c>
      <c r="U2734" t="n">
        <v>0.72</v>
      </c>
      <c r="V2734" t="n">
        <v>0.87</v>
      </c>
      <c r="W2734" t="n">
        <v>6.83</v>
      </c>
      <c r="X2734" t="n">
        <v>0.53</v>
      </c>
      <c r="Y2734" t="n">
        <v>1</v>
      </c>
      <c r="Z2734" t="n">
        <v>10</v>
      </c>
    </row>
    <row r="2735">
      <c r="A2735" t="n">
        <v>41</v>
      </c>
      <c r="B2735" t="n">
        <v>75</v>
      </c>
      <c r="C2735" t="inlineStr">
        <is>
          <t xml:space="preserve">CONCLUIDO	</t>
        </is>
      </c>
      <c r="D2735" t="n">
        <v>3.6902</v>
      </c>
      <c r="E2735" t="n">
        <v>27.1</v>
      </c>
      <c r="F2735" t="n">
        <v>24.24</v>
      </c>
      <c r="G2735" t="n">
        <v>76.55</v>
      </c>
      <c r="H2735" t="n">
        <v>1.21</v>
      </c>
      <c r="I2735" t="n">
        <v>19</v>
      </c>
      <c r="J2735" t="n">
        <v>164.93</v>
      </c>
      <c r="K2735" t="n">
        <v>49.1</v>
      </c>
      <c r="L2735" t="n">
        <v>11.25</v>
      </c>
      <c r="M2735" t="n">
        <v>17</v>
      </c>
      <c r="N2735" t="n">
        <v>29.58</v>
      </c>
      <c r="O2735" t="n">
        <v>20575.13</v>
      </c>
      <c r="P2735" t="n">
        <v>273.87</v>
      </c>
      <c r="Q2735" t="n">
        <v>452.62</v>
      </c>
      <c r="R2735" t="n">
        <v>79.06999999999999</v>
      </c>
      <c r="S2735" t="n">
        <v>57.64</v>
      </c>
      <c r="T2735" t="n">
        <v>8577.559999999999</v>
      </c>
      <c r="U2735" t="n">
        <v>0.73</v>
      </c>
      <c r="V2735" t="n">
        <v>0.87</v>
      </c>
      <c r="W2735" t="n">
        <v>6.83</v>
      </c>
      <c r="X2735" t="n">
        <v>0.52</v>
      </c>
      <c r="Y2735" t="n">
        <v>1</v>
      </c>
      <c r="Z2735" t="n">
        <v>10</v>
      </c>
    </row>
    <row r="2736">
      <c r="A2736" t="n">
        <v>42</v>
      </c>
      <c r="B2736" t="n">
        <v>75</v>
      </c>
      <c r="C2736" t="inlineStr">
        <is>
          <t xml:space="preserve">CONCLUIDO	</t>
        </is>
      </c>
      <c r="D2736" t="n">
        <v>3.6983</v>
      </c>
      <c r="E2736" t="n">
        <v>27.04</v>
      </c>
      <c r="F2736" t="n">
        <v>24.21</v>
      </c>
      <c r="G2736" t="n">
        <v>80.70999999999999</v>
      </c>
      <c r="H2736" t="n">
        <v>1.23</v>
      </c>
      <c r="I2736" t="n">
        <v>18</v>
      </c>
      <c r="J2736" t="n">
        <v>165.29</v>
      </c>
      <c r="K2736" t="n">
        <v>49.1</v>
      </c>
      <c r="L2736" t="n">
        <v>11.5</v>
      </c>
      <c r="M2736" t="n">
        <v>16</v>
      </c>
      <c r="N2736" t="n">
        <v>29.69</v>
      </c>
      <c r="O2736" t="n">
        <v>20619.48</v>
      </c>
      <c r="P2736" t="n">
        <v>272.94</v>
      </c>
      <c r="Q2736" t="n">
        <v>452.66</v>
      </c>
      <c r="R2736" t="n">
        <v>78.23999999999999</v>
      </c>
      <c r="S2736" t="n">
        <v>57.64</v>
      </c>
      <c r="T2736" t="n">
        <v>8167.63</v>
      </c>
      <c r="U2736" t="n">
        <v>0.74</v>
      </c>
      <c r="V2736" t="n">
        <v>0.88</v>
      </c>
      <c r="W2736" t="n">
        <v>6.82</v>
      </c>
      <c r="X2736" t="n">
        <v>0.49</v>
      </c>
      <c r="Y2736" t="n">
        <v>1</v>
      </c>
      <c r="Z2736" t="n">
        <v>10</v>
      </c>
    </row>
    <row r="2737">
      <c r="A2737" t="n">
        <v>43</v>
      </c>
      <c r="B2737" t="n">
        <v>75</v>
      </c>
      <c r="C2737" t="inlineStr">
        <is>
          <t xml:space="preserve">CONCLUIDO	</t>
        </is>
      </c>
      <c r="D2737" t="n">
        <v>3.6978</v>
      </c>
      <c r="E2737" t="n">
        <v>27.04</v>
      </c>
      <c r="F2737" t="n">
        <v>24.22</v>
      </c>
      <c r="G2737" t="n">
        <v>80.72</v>
      </c>
      <c r="H2737" t="n">
        <v>1.26</v>
      </c>
      <c r="I2737" t="n">
        <v>18</v>
      </c>
      <c r="J2737" t="n">
        <v>165.65</v>
      </c>
      <c r="K2737" t="n">
        <v>49.1</v>
      </c>
      <c r="L2737" t="n">
        <v>11.75</v>
      </c>
      <c r="M2737" t="n">
        <v>16</v>
      </c>
      <c r="N2737" t="n">
        <v>29.8</v>
      </c>
      <c r="O2737" t="n">
        <v>20663.87</v>
      </c>
      <c r="P2737" t="n">
        <v>273.18</v>
      </c>
      <c r="Q2737" t="n">
        <v>452.57</v>
      </c>
      <c r="R2737" t="n">
        <v>78.52</v>
      </c>
      <c r="S2737" t="n">
        <v>57.64</v>
      </c>
      <c r="T2737" t="n">
        <v>8305.610000000001</v>
      </c>
      <c r="U2737" t="n">
        <v>0.73</v>
      </c>
      <c r="V2737" t="n">
        <v>0.88</v>
      </c>
      <c r="W2737" t="n">
        <v>6.82</v>
      </c>
      <c r="X2737" t="n">
        <v>0.49</v>
      </c>
      <c r="Y2737" t="n">
        <v>1</v>
      </c>
      <c r="Z2737" t="n">
        <v>10</v>
      </c>
    </row>
    <row r="2738">
      <c r="A2738" t="n">
        <v>44</v>
      </c>
      <c r="B2738" t="n">
        <v>75</v>
      </c>
      <c r="C2738" t="inlineStr">
        <is>
          <t xml:space="preserve">CONCLUIDO	</t>
        </is>
      </c>
      <c r="D2738" t="n">
        <v>3.6992</v>
      </c>
      <c r="E2738" t="n">
        <v>27.03</v>
      </c>
      <c r="F2738" t="n">
        <v>24.21</v>
      </c>
      <c r="G2738" t="n">
        <v>80.69</v>
      </c>
      <c r="H2738" t="n">
        <v>1.28</v>
      </c>
      <c r="I2738" t="n">
        <v>18</v>
      </c>
      <c r="J2738" t="n">
        <v>166.01</v>
      </c>
      <c r="K2738" t="n">
        <v>49.1</v>
      </c>
      <c r="L2738" t="n">
        <v>12</v>
      </c>
      <c r="M2738" t="n">
        <v>16</v>
      </c>
      <c r="N2738" t="n">
        <v>29.91</v>
      </c>
      <c r="O2738" t="n">
        <v>20708.3</v>
      </c>
      <c r="P2738" t="n">
        <v>272.31</v>
      </c>
      <c r="Q2738" t="n">
        <v>452.64</v>
      </c>
      <c r="R2738" t="n">
        <v>77.86</v>
      </c>
      <c r="S2738" t="n">
        <v>57.64</v>
      </c>
      <c r="T2738" t="n">
        <v>7977.69</v>
      </c>
      <c r="U2738" t="n">
        <v>0.74</v>
      </c>
      <c r="V2738" t="n">
        <v>0.88</v>
      </c>
      <c r="W2738" t="n">
        <v>6.83</v>
      </c>
      <c r="X2738" t="n">
        <v>0.48</v>
      </c>
      <c r="Y2738" t="n">
        <v>1</v>
      </c>
      <c r="Z2738" t="n">
        <v>10</v>
      </c>
    </row>
    <row r="2739">
      <c r="A2739" t="n">
        <v>45</v>
      </c>
      <c r="B2739" t="n">
        <v>75</v>
      </c>
      <c r="C2739" t="inlineStr">
        <is>
          <t xml:space="preserve">CONCLUIDO	</t>
        </is>
      </c>
      <c r="D2739" t="n">
        <v>3.7084</v>
      </c>
      <c r="E2739" t="n">
        <v>26.97</v>
      </c>
      <c r="F2739" t="n">
        <v>24.17</v>
      </c>
      <c r="G2739" t="n">
        <v>85.31</v>
      </c>
      <c r="H2739" t="n">
        <v>1.3</v>
      </c>
      <c r="I2739" t="n">
        <v>17</v>
      </c>
      <c r="J2739" t="n">
        <v>166.37</v>
      </c>
      <c r="K2739" t="n">
        <v>49.1</v>
      </c>
      <c r="L2739" t="n">
        <v>12.25</v>
      </c>
      <c r="M2739" t="n">
        <v>15</v>
      </c>
      <c r="N2739" t="n">
        <v>30.02</v>
      </c>
      <c r="O2739" t="n">
        <v>20752.76</v>
      </c>
      <c r="P2739" t="n">
        <v>271.27</v>
      </c>
      <c r="Q2739" t="n">
        <v>452.6</v>
      </c>
      <c r="R2739" t="n">
        <v>76.88</v>
      </c>
      <c r="S2739" t="n">
        <v>57.64</v>
      </c>
      <c r="T2739" t="n">
        <v>7491.58</v>
      </c>
      <c r="U2739" t="n">
        <v>0.75</v>
      </c>
      <c r="V2739" t="n">
        <v>0.88</v>
      </c>
      <c r="W2739" t="n">
        <v>6.82</v>
      </c>
      <c r="X2739" t="n">
        <v>0.45</v>
      </c>
      <c r="Y2739" t="n">
        <v>1</v>
      </c>
      <c r="Z2739" t="n">
        <v>10</v>
      </c>
    </row>
    <row r="2740">
      <c r="A2740" t="n">
        <v>46</v>
      </c>
      <c r="B2740" t="n">
        <v>75</v>
      </c>
      <c r="C2740" t="inlineStr">
        <is>
          <t xml:space="preserve">CONCLUIDO	</t>
        </is>
      </c>
      <c r="D2740" t="n">
        <v>3.7082</v>
      </c>
      <c r="E2740" t="n">
        <v>26.97</v>
      </c>
      <c r="F2740" t="n">
        <v>24.17</v>
      </c>
      <c r="G2740" t="n">
        <v>85.31</v>
      </c>
      <c r="H2740" t="n">
        <v>1.33</v>
      </c>
      <c r="I2740" t="n">
        <v>17</v>
      </c>
      <c r="J2740" t="n">
        <v>166.73</v>
      </c>
      <c r="K2740" t="n">
        <v>49.1</v>
      </c>
      <c r="L2740" t="n">
        <v>12.5</v>
      </c>
      <c r="M2740" t="n">
        <v>15</v>
      </c>
      <c r="N2740" t="n">
        <v>30.13</v>
      </c>
      <c r="O2740" t="n">
        <v>20797.26</v>
      </c>
      <c r="P2740" t="n">
        <v>271.55</v>
      </c>
      <c r="Q2740" t="n">
        <v>452.6</v>
      </c>
      <c r="R2740" t="n">
        <v>76.78</v>
      </c>
      <c r="S2740" t="n">
        <v>57.64</v>
      </c>
      <c r="T2740" t="n">
        <v>7442.13</v>
      </c>
      <c r="U2740" t="n">
        <v>0.75</v>
      </c>
      <c r="V2740" t="n">
        <v>0.88</v>
      </c>
      <c r="W2740" t="n">
        <v>6.82</v>
      </c>
      <c r="X2740" t="n">
        <v>0.45</v>
      </c>
      <c r="Y2740" t="n">
        <v>1</v>
      </c>
      <c r="Z2740" t="n">
        <v>10</v>
      </c>
    </row>
    <row r="2741">
      <c r="A2741" t="n">
        <v>47</v>
      </c>
      <c r="B2741" t="n">
        <v>75</v>
      </c>
      <c r="C2741" t="inlineStr">
        <is>
          <t xml:space="preserve">CONCLUIDO	</t>
        </is>
      </c>
      <c r="D2741" t="n">
        <v>3.7055</v>
      </c>
      <c r="E2741" t="n">
        <v>26.99</v>
      </c>
      <c r="F2741" t="n">
        <v>24.19</v>
      </c>
      <c r="G2741" t="n">
        <v>85.38</v>
      </c>
      <c r="H2741" t="n">
        <v>1.35</v>
      </c>
      <c r="I2741" t="n">
        <v>17</v>
      </c>
      <c r="J2741" t="n">
        <v>167.09</v>
      </c>
      <c r="K2741" t="n">
        <v>49.1</v>
      </c>
      <c r="L2741" t="n">
        <v>12.75</v>
      </c>
      <c r="M2741" t="n">
        <v>15</v>
      </c>
      <c r="N2741" t="n">
        <v>30.25</v>
      </c>
      <c r="O2741" t="n">
        <v>20841.8</v>
      </c>
      <c r="P2741" t="n">
        <v>271.27</v>
      </c>
      <c r="Q2741" t="n">
        <v>452.62</v>
      </c>
      <c r="R2741" t="n">
        <v>77.54000000000001</v>
      </c>
      <c r="S2741" t="n">
        <v>57.64</v>
      </c>
      <c r="T2741" t="n">
        <v>7825.17</v>
      </c>
      <c r="U2741" t="n">
        <v>0.74</v>
      </c>
      <c r="V2741" t="n">
        <v>0.88</v>
      </c>
      <c r="W2741" t="n">
        <v>6.82</v>
      </c>
      <c r="X2741" t="n">
        <v>0.47</v>
      </c>
      <c r="Y2741" t="n">
        <v>1</v>
      </c>
      <c r="Z2741" t="n">
        <v>10</v>
      </c>
    </row>
    <row r="2742">
      <c r="A2742" t="n">
        <v>48</v>
      </c>
      <c r="B2742" t="n">
        <v>75</v>
      </c>
      <c r="C2742" t="inlineStr">
        <is>
          <t xml:space="preserve">CONCLUIDO	</t>
        </is>
      </c>
      <c r="D2742" t="n">
        <v>3.7139</v>
      </c>
      <c r="E2742" t="n">
        <v>26.93</v>
      </c>
      <c r="F2742" t="n">
        <v>24.16</v>
      </c>
      <c r="G2742" t="n">
        <v>90.59999999999999</v>
      </c>
      <c r="H2742" t="n">
        <v>1.38</v>
      </c>
      <c r="I2742" t="n">
        <v>16</v>
      </c>
      <c r="J2742" t="n">
        <v>167.45</v>
      </c>
      <c r="K2742" t="n">
        <v>49.1</v>
      </c>
      <c r="L2742" t="n">
        <v>13</v>
      </c>
      <c r="M2742" t="n">
        <v>14</v>
      </c>
      <c r="N2742" t="n">
        <v>30.36</v>
      </c>
      <c r="O2742" t="n">
        <v>20886.38</v>
      </c>
      <c r="P2742" t="n">
        <v>270.38</v>
      </c>
      <c r="Q2742" t="n">
        <v>452.57</v>
      </c>
      <c r="R2742" t="n">
        <v>76.48</v>
      </c>
      <c r="S2742" t="n">
        <v>57.64</v>
      </c>
      <c r="T2742" t="n">
        <v>7300.44</v>
      </c>
      <c r="U2742" t="n">
        <v>0.75</v>
      </c>
      <c r="V2742" t="n">
        <v>0.88</v>
      </c>
      <c r="W2742" t="n">
        <v>6.82</v>
      </c>
      <c r="X2742" t="n">
        <v>0.44</v>
      </c>
      <c r="Y2742" t="n">
        <v>1</v>
      </c>
      <c r="Z2742" t="n">
        <v>10</v>
      </c>
    </row>
    <row r="2743">
      <c r="A2743" t="n">
        <v>49</v>
      </c>
      <c r="B2743" t="n">
        <v>75</v>
      </c>
      <c r="C2743" t="inlineStr">
        <is>
          <t xml:space="preserve">CONCLUIDO	</t>
        </is>
      </c>
      <c r="D2743" t="n">
        <v>3.7143</v>
      </c>
      <c r="E2743" t="n">
        <v>26.92</v>
      </c>
      <c r="F2743" t="n">
        <v>24.16</v>
      </c>
      <c r="G2743" t="n">
        <v>90.59</v>
      </c>
      <c r="H2743" t="n">
        <v>1.4</v>
      </c>
      <c r="I2743" t="n">
        <v>16</v>
      </c>
      <c r="J2743" t="n">
        <v>167.81</v>
      </c>
      <c r="K2743" t="n">
        <v>49.1</v>
      </c>
      <c r="L2743" t="n">
        <v>13.25</v>
      </c>
      <c r="M2743" t="n">
        <v>14</v>
      </c>
      <c r="N2743" t="n">
        <v>30.47</v>
      </c>
      <c r="O2743" t="n">
        <v>20930.99</v>
      </c>
      <c r="P2743" t="n">
        <v>269.85</v>
      </c>
      <c r="Q2743" t="n">
        <v>452.6</v>
      </c>
      <c r="R2743" t="n">
        <v>76.43000000000001</v>
      </c>
      <c r="S2743" t="n">
        <v>57.64</v>
      </c>
      <c r="T2743" t="n">
        <v>7271.48</v>
      </c>
      <c r="U2743" t="n">
        <v>0.75</v>
      </c>
      <c r="V2743" t="n">
        <v>0.88</v>
      </c>
      <c r="W2743" t="n">
        <v>6.82</v>
      </c>
      <c r="X2743" t="n">
        <v>0.43</v>
      </c>
      <c r="Y2743" t="n">
        <v>1</v>
      </c>
      <c r="Z2743" t="n">
        <v>10</v>
      </c>
    </row>
    <row r="2744">
      <c r="A2744" t="n">
        <v>50</v>
      </c>
      <c r="B2744" t="n">
        <v>75</v>
      </c>
      <c r="C2744" t="inlineStr">
        <is>
          <t xml:space="preserve">CONCLUIDO	</t>
        </is>
      </c>
      <c r="D2744" t="n">
        <v>3.7143</v>
      </c>
      <c r="E2744" t="n">
        <v>26.92</v>
      </c>
      <c r="F2744" t="n">
        <v>24.16</v>
      </c>
      <c r="G2744" t="n">
        <v>90.59</v>
      </c>
      <c r="H2744" t="n">
        <v>1.42</v>
      </c>
      <c r="I2744" t="n">
        <v>16</v>
      </c>
      <c r="J2744" t="n">
        <v>168.18</v>
      </c>
      <c r="K2744" t="n">
        <v>49.1</v>
      </c>
      <c r="L2744" t="n">
        <v>13.5</v>
      </c>
      <c r="M2744" t="n">
        <v>14</v>
      </c>
      <c r="N2744" t="n">
        <v>30.58</v>
      </c>
      <c r="O2744" t="n">
        <v>20975.64</v>
      </c>
      <c r="P2744" t="n">
        <v>269.82</v>
      </c>
      <c r="Q2744" t="n">
        <v>452.58</v>
      </c>
      <c r="R2744" t="n">
        <v>76.48999999999999</v>
      </c>
      <c r="S2744" t="n">
        <v>57.64</v>
      </c>
      <c r="T2744" t="n">
        <v>7303.59</v>
      </c>
      <c r="U2744" t="n">
        <v>0.75</v>
      </c>
      <c r="V2744" t="n">
        <v>0.88</v>
      </c>
      <c r="W2744" t="n">
        <v>6.82</v>
      </c>
      <c r="X2744" t="n">
        <v>0.43</v>
      </c>
      <c r="Y2744" t="n">
        <v>1</v>
      </c>
      <c r="Z2744" t="n">
        <v>10</v>
      </c>
    </row>
    <row r="2745">
      <c r="A2745" t="n">
        <v>51</v>
      </c>
      <c r="B2745" t="n">
        <v>75</v>
      </c>
      <c r="C2745" t="inlineStr">
        <is>
          <t xml:space="preserve">CONCLUIDO	</t>
        </is>
      </c>
      <c r="D2745" t="n">
        <v>3.721</v>
      </c>
      <c r="E2745" t="n">
        <v>26.87</v>
      </c>
      <c r="F2745" t="n">
        <v>24.14</v>
      </c>
      <c r="G2745" t="n">
        <v>96.56</v>
      </c>
      <c r="H2745" t="n">
        <v>1.45</v>
      </c>
      <c r="I2745" t="n">
        <v>15</v>
      </c>
      <c r="J2745" t="n">
        <v>168.54</v>
      </c>
      <c r="K2745" t="n">
        <v>49.1</v>
      </c>
      <c r="L2745" t="n">
        <v>13.75</v>
      </c>
      <c r="M2745" t="n">
        <v>13</v>
      </c>
      <c r="N2745" t="n">
        <v>30.69</v>
      </c>
      <c r="O2745" t="n">
        <v>21020.34</v>
      </c>
      <c r="P2745" t="n">
        <v>268.68</v>
      </c>
      <c r="Q2745" t="n">
        <v>452.59</v>
      </c>
      <c r="R2745" t="n">
        <v>75.91</v>
      </c>
      <c r="S2745" t="n">
        <v>57.64</v>
      </c>
      <c r="T2745" t="n">
        <v>7017.87</v>
      </c>
      <c r="U2745" t="n">
        <v>0.76</v>
      </c>
      <c r="V2745" t="n">
        <v>0.88</v>
      </c>
      <c r="W2745" t="n">
        <v>6.82</v>
      </c>
      <c r="X2745" t="n">
        <v>0.42</v>
      </c>
      <c r="Y2745" t="n">
        <v>1</v>
      </c>
      <c r="Z2745" t="n">
        <v>10</v>
      </c>
    </row>
    <row r="2746">
      <c r="A2746" t="n">
        <v>52</v>
      </c>
      <c r="B2746" t="n">
        <v>75</v>
      </c>
      <c r="C2746" t="inlineStr">
        <is>
          <t xml:space="preserve">CONCLUIDO	</t>
        </is>
      </c>
      <c r="D2746" t="n">
        <v>3.724</v>
      </c>
      <c r="E2746" t="n">
        <v>26.85</v>
      </c>
      <c r="F2746" t="n">
        <v>24.12</v>
      </c>
      <c r="G2746" t="n">
        <v>96.47</v>
      </c>
      <c r="H2746" t="n">
        <v>1.47</v>
      </c>
      <c r="I2746" t="n">
        <v>15</v>
      </c>
      <c r="J2746" t="n">
        <v>168.9</v>
      </c>
      <c r="K2746" t="n">
        <v>49.1</v>
      </c>
      <c r="L2746" t="n">
        <v>14</v>
      </c>
      <c r="M2746" t="n">
        <v>13</v>
      </c>
      <c r="N2746" t="n">
        <v>30.81</v>
      </c>
      <c r="O2746" t="n">
        <v>21065.06</v>
      </c>
      <c r="P2746" t="n">
        <v>268.19</v>
      </c>
      <c r="Q2746" t="n">
        <v>452.64</v>
      </c>
      <c r="R2746" t="n">
        <v>75.25</v>
      </c>
      <c r="S2746" t="n">
        <v>57.64</v>
      </c>
      <c r="T2746" t="n">
        <v>6690.33</v>
      </c>
      <c r="U2746" t="n">
        <v>0.77</v>
      </c>
      <c r="V2746" t="n">
        <v>0.88</v>
      </c>
      <c r="W2746" t="n">
        <v>6.82</v>
      </c>
      <c r="X2746" t="n">
        <v>0.39</v>
      </c>
      <c r="Y2746" t="n">
        <v>1</v>
      </c>
      <c r="Z2746" t="n">
        <v>10</v>
      </c>
    </row>
    <row r="2747">
      <c r="A2747" t="n">
        <v>53</v>
      </c>
      <c r="B2747" t="n">
        <v>75</v>
      </c>
      <c r="C2747" t="inlineStr">
        <is>
          <t xml:space="preserve">CONCLUIDO	</t>
        </is>
      </c>
      <c r="D2747" t="n">
        <v>3.723</v>
      </c>
      <c r="E2747" t="n">
        <v>26.86</v>
      </c>
      <c r="F2747" t="n">
        <v>24.12</v>
      </c>
      <c r="G2747" t="n">
        <v>96.5</v>
      </c>
      <c r="H2747" t="n">
        <v>1.49</v>
      </c>
      <c r="I2747" t="n">
        <v>15</v>
      </c>
      <c r="J2747" t="n">
        <v>169.26</v>
      </c>
      <c r="K2747" t="n">
        <v>49.1</v>
      </c>
      <c r="L2747" t="n">
        <v>14.25</v>
      </c>
      <c r="M2747" t="n">
        <v>13</v>
      </c>
      <c r="N2747" t="n">
        <v>30.92</v>
      </c>
      <c r="O2747" t="n">
        <v>21109.83</v>
      </c>
      <c r="P2747" t="n">
        <v>267.77</v>
      </c>
      <c r="Q2747" t="n">
        <v>452.57</v>
      </c>
      <c r="R2747" t="n">
        <v>75.31</v>
      </c>
      <c r="S2747" t="n">
        <v>57.64</v>
      </c>
      <c r="T2747" t="n">
        <v>6716.19</v>
      </c>
      <c r="U2747" t="n">
        <v>0.77</v>
      </c>
      <c r="V2747" t="n">
        <v>0.88</v>
      </c>
      <c r="W2747" t="n">
        <v>6.82</v>
      </c>
      <c r="X2747" t="n">
        <v>0.4</v>
      </c>
      <c r="Y2747" t="n">
        <v>1</v>
      </c>
      <c r="Z2747" t="n">
        <v>10</v>
      </c>
    </row>
    <row r="2748">
      <c r="A2748" t="n">
        <v>54</v>
      </c>
      <c r="B2748" t="n">
        <v>75</v>
      </c>
      <c r="C2748" t="inlineStr">
        <is>
          <t xml:space="preserve">CONCLUIDO	</t>
        </is>
      </c>
      <c r="D2748" t="n">
        <v>3.7232</v>
      </c>
      <c r="E2748" t="n">
        <v>26.86</v>
      </c>
      <c r="F2748" t="n">
        <v>24.12</v>
      </c>
      <c r="G2748" t="n">
        <v>96.48999999999999</v>
      </c>
      <c r="H2748" t="n">
        <v>1.52</v>
      </c>
      <c r="I2748" t="n">
        <v>15</v>
      </c>
      <c r="J2748" t="n">
        <v>169.63</v>
      </c>
      <c r="K2748" t="n">
        <v>49.1</v>
      </c>
      <c r="L2748" t="n">
        <v>14.5</v>
      </c>
      <c r="M2748" t="n">
        <v>13</v>
      </c>
      <c r="N2748" t="n">
        <v>31.03</v>
      </c>
      <c r="O2748" t="n">
        <v>21154.64</v>
      </c>
      <c r="P2748" t="n">
        <v>267.2</v>
      </c>
      <c r="Q2748" t="n">
        <v>452.57</v>
      </c>
      <c r="R2748" t="n">
        <v>75.28</v>
      </c>
      <c r="S2748" t="n">
        <v>57.64</v>
      </c>
      <c r="T2748" t="n">
        <v>6705.08</v>
      </c>
      <c r="U2748" t="n">
        <v>0.77</v>
      </c>
      <c r="V2748" t="n">
        <v>0.88</v>
      </c>
      <c r="W2748" t="n">
        <v>6.82</v>
      </c>
      <c r="X2748" t="n">
        <v>0.4</v>
      </c>
      <c r="Y2748" t="n">
        <v>1</v>
      </c>
      <c r="Z2748" t="n">
        <v>10</v>
      </c>
    </row>
    <row r="2749">
      <c r="A2749" t="n">
        <v>55</v>
      </c>
      <c r="B2749" t="n">
        <v>75</v>
      </c>
      <c r="C2749" t="inlineStr">
        <is>
          <t xml:space="preserve">CONCLUIDO	</t>
        </is>
      </c>
      <c r="D2749" t="n">
        <v>3.7304</v>
      </c>
      <c r="E2749" t="n">
        <v>26.81</v>
      </c>
      <c r="F2749" t="n">
        <v>24.1</v>
      </c>
      <c r="G2749" t="n">
        <v>103.3</v>
      </c>
      <c r="H2749" t="n">
        <v>1.54</v>
      </c>
      <c r="I2749" t="n">
        <v>14</v>
      </c>
      <c r="J2749" t="n">
        <v>169.99</v>
      </c>
      <c r="K2749" t="n">
        <v>49.1</v>
      </c>
      <c r="L2749" t="n">
        <v>14.75</v>
      </c>
      <c r="M2749" t="n">
        <v>12</v>
      </c>
      <c r="N2749" t="n">
        <v>31.15</v>
      </c>
      <c r="O2749" t="n">
        <v>21199.48</v>
      </c>
      <c r="P2749" t="n">
        <v>266.79</v>
      </c>
      <c r="Q2749" t="n">
        <v>452.56</v>
      </c>
      <c r="R2749" t="n">
        <v>74.81</v>
      </c>
      <c r="S2749" t="n">
        <v>57.64</v>
      </c>
      <c r="T2749" t="n">
        <v>6473.87</v>
      </c>
      <c r="U2749" t="n">
        <v>0.77</v>
      </c>
      <c r="V2749" t="n">
        <v>0.88</v>
      </c>
      <c r="W2749" t="n">
        <v>6.81</v>
      </c>
      <c r="X2749" t="n">
        <v>0.38</v>
      </c>
      <c r="Y2749" t="n">
        <v>1</v>
      </c>
      <c r="Z2749" t="n">
        <v>10</v>
      </c>
    </row>
    <row r="2750">
      <c r="A2750" t="n">
        <v>56</v>
      </c>
      <c r="B2750" t="n">
        <v>75</v>
      </c>
      <c r="C2750" t="inlineStr">
        <is>
          <t xml:space="preserve">CONCLUIDO	</t>
        </is>
      </c>
      <c r="D2750" t="n">
        <v>3.7318</v>
      </c>
      <c r="E2750" t="n">
        <v>26.8</v>
      </c>
      <c r="F2750" t="n">
        <v>24.09</v>
      </c>
      <c r="G2750" t="n">
        <v>103.25</v>
      </c>
      <c r="H2750" t="n">
        <v>1.56</v>
      </c>
      <c r="I2750" t="n">
        <v>14</v>
      </c>
      <c r="J2750" t="n">
        <v>170.35</v>
      </c>
      <c r="K2750" t="n">
        <v>49.1</v>
      </c>
      <c r="L2750" t="n">
        <v>15</v>
      </c>
      <c r="M2750" t="n">
        <v>12</v>
      </c>
      <c r="N2750" t="n">
        <v>31.26</v>
      </c>
      <c r="O2750" t="n">
        <v>21244.37</v>
      </c>
      <c r="P2750" t="n">
        <v>266.67</v>
      </c>
      <c r="Q2750" t="n">
        <v>452.58</v>
      </c>
      <c r="R2750" t="n">
        <v>74.23</v>
      </c>
      <c r="S2750" t="n">
        <v>57.64</v>
      </c>
      <c r="T2750" t="n">
        <v>6184.25</v>
      </c>
      <c r="U2750" t="n">
        <v>0.78</v>
      </c>
      <c r="V2750" t="n">
        <v>0.88</v>
      </c>
      <c r="W2750" t="n">
        <v>6.82</v>
      </c>
      <c r="X2750" t="n">
        <v>0.37</v>
      </c>
      <c r="Y2750" t="n">
        <v>1</v>
      </c>
      <c r="Z2750" t="n">
        <v>10</v>
      </c>
    </row>
    <row r="2751">
      <c r="A2751" t="n">
        <v>57</v>
      </c>
      <c r="B2751" t="n">
        <v>75</v>
      </c>
      <c r="C2751" t="inlineStr">
        <is>
          <t xml:space="preserve">CONCLUIDO	</t>
        </is>
      </c>
      <c r="D2751" t="n">
        <v>3.7305</v>
      </c>
      <c r="E2751" t="n">
        <v>26.81</v>
      </c>
      <c r="F2751" t="n">
        <v>24.1</v>
      </c>
      <c r="G2751" t="n">
        <v>103.29</v>
      </c>
      <c r="H2751" t="n">
        <v>1.58</v>
      </c>
      <c r="I2751" t="n">
        <v>14</v>
      </c>
      <c r="J2751" t="n">
        <v>170.72</v>
      </c>
      <c r="K2751" t="n">
        <v>49.1</v>
      </c>
      <c r="L2751" t="n">
        <v>15.25</v>
      </c>
      <c r="M2751" t="n">
        <v>12</v>
      </c>
      <c r="N2751" t="n">
        <v>31.37</v>
      </c>
      <c r="O2751" t="n">
        <v>21289.29</v>
      </c>
      <c r="P2751" t="n">
        <v>266.13</v>
      </c>
      <c r="Q2751" t="n">
        <v>452.6</v>
      </c>
      <c r="R2751" t="n">
        <v>74.73999999999999</v>
      </c>
      <c r="S2751" t="n">
        <v>57.64</v>
      </c>
      <c r="T2751" t="n">
        <v>6437.37</v>
      </c>
      <c r="U2751" t="n">
        <v>0.77</v>
      </c>
      <c r="V2751" t="n">
        <v>0.88</v>
      </c>
      <c r="W2751" t="n">
        <v>6.81</v>
      </c>
      <c r="X2751" t="n">
        <v>0.38</v>
      </c>
      <c r="Y2751" t="n">
        <v>1</v>
      </c>
      <c r="Z2751" t="n">
        <v>10</v>
      </c>
    </row>
    <row r="2752">
      <c r="A2752" t="n">
        <v>58</v>
      </c>
      <c r="B2752" t="n">
        <v>75</v>
      </c>
      <c r="C2752" t="inlineStr">
        <is>
          <t xml:space="preserve">CONCLUIDO	</t>
        </is>
      </c>
      <c r="D2752" t="n">
        <v>3.7308</v>
      </c>
      <c r="E2752" t="n">
        <v>26.8</v>
      </c>
      <c r="F2752" t="n">
        <v>24.1</v>
      </c>
      <c r="G2752" t="n">
        <v>103.29</v>
      </c>
      <c r="H2752" t="n">
        <v>1.61</v>
      </c>
      <c r="I2752" t="n">
        <v>14</v>
      </c>
      <c r="J2752" t="n">
        <v>171.08</v>
      </c>
      <c r="K2752" t="n">
        <v>49.1</v>
      </c>
      <c r="L2752" t="n">
        <v>15.5</v>
      </c>
      <c r="M2752" t="n">
        <v>12</v>
      </c>
      <c r="N2752" t="n">
        <v>31.49</v>
      </c>
      <c r="O2752" t="n">
        <v>21334.25</v>
      </c>
      <c r="P2752" t="n">
        <v>264.9</v>
      </c>
      <c r="Q2752" t="n">
        <v>452.58</v>
      </c>
      <c r="R2752" t="n">
        <v>74.56999999999999</v>
      </c>
      <c r="S2752" t="n">
        <v>57.64</v>
      </c>
      <c r="T2752" t="n">
        <v>6350.91</v>
      </c>
      <c r="U2752" t="n">
        <v>0.77</v>
      </c>
      <c r="V2752" t="n">
        <v>0.88</v>
      </c>
      <c r="W2752" t="n">
        <v>6.82</v>
      </c>
      <c r="X2752" t="n">
        <v>0.38</v>
      </c>
      <c r="Y2752" t="n">
        <v>1</v>
      </c>
      <c r="Z2752" t="n">
        <v>10</v>
      </c>
    </row>
    <row r="2753">
      <c r="A2753" t="n">
        <v>59</v>
      </c>
      <c r="B2753" t="n">
        <v>75</v>
      </c>
      <c r="C2753" t="inlineStr">
        <is>
          <t xml:space="preserve">CONCLUIDO	</t>
        </is>
      </c>
      <c r="D2753" t="n">
        <v>3.7378</v>
      </c>
      <c r="E2753" t="n">
        <v>26.75</v>
      </c>
      <c r="F2753" t="n">
        <v>24.08</v>
      </c>
      <c r="G2753" t="n">
        <v>111.14</v>
      </c>
      <c r="H2753" t="n">
        <v>1.63</v>
      </c>
      <c r="I2753" t="n">
        <v>13</v>
      </c>
      <c r="J2753" t="n">
        <v>171.45</v>
      </c>
      <c r="K2753" t="n">
        <v>49.1</v>
      </c>
      <c r="L2753" t="n">
        <v>15.75</v>
      </c>
      <c r="M2753" t="n">
        <v>11</v>
      </c>
      <c r="N2753" t="n">
        <v>31.6</v>
      </c>
      <c r="O2753" t="n">
        <v>21379.25</v>
      </c>
      <c r="P2753" t="n">
        <v>263.74</v>
      </c>
      <c r="Q2753" t="n">
        <v>452.64</v>
      </c>
      <c r="R2753" t="n">
        <v>73.98999999999999</v>
      </c>
      <c r="S2753" t="n">
        <v>57.64</v>
      </c>
      <c r="T2753" t="n">
        <v>6068.47</v>
      </c>
      <c r="U2753" t="n">
        <v>0.78</v>
      </c>
      <c r="V2753" t="n">
        <v>0.88</v>
      </c>
      <c r="W2753" t="n">
        <v>6.81</v>
      </c>
      <c r="X2753" t="n">
        <v>0.35</v>
      </c>
      <c r="Y2753" t="n">
        <v>1</v>
      </c>
      <c r="Z2753" t="n">
        <v>10</v>
      </c>
    </row>
    <row r="2754">
      <c r="A2754" t="n">
        <v>60</v>
      </c>
      <c r="B2754" t="n">
        <v>75</v>
      </c>
      <c r="C2754" t="inlineStr">
        <is>
          <t xml:space="preserve">CONCLUIDO	</t>
        </is>
      </c>
      <c r="D2754" t="n">
        <v>3.7383</v>
      </c>
      <c r="E2754" t="n">
        <v>26.75</v>
      </c>
      <c r="F2754" t="n">
        <v>24.08</v>
      </c>
      <c r="G2754" t="n">
        <v>111.12</v>
      </c>
      <c r="H2754" t="n">
        <v>1.65</v>
      </c>
      <c r="I2754" t="n">
        <v>13</v>
      </c>
      <c r="J2754" t="n">
        <v>171.81</v>
      </c>
      <c r="K2754" t="n">
        <v>49.1</v>
      </c>
      <c r="L2754" t="n">
        <v>16</v>
      </c>
      <c r="M2754" t="n">
        <v>11</v>
      </c>
      <c r="N2754" t="n">
        <v>31.72</v>
      </c>
      <c r="O2754" t="n">
        <v>21424.29</v>
      </c>
      <c r="P2754" t="n">
        <v>264.5</v>
      </c>
      <c r="Q2754" t="n">
        <v>452.56</v>
      </c>
      <c r="R2754" t="n">
        <v>73.78</v>
      </c>
      <c r="S2754" t="n">
        <v>57.64</v>
      </c>
      <c r="T2754" t="n">
        <v>5963.06</v>
      </c>
      <c r="U2754" t="n">
        <v>0.78</v>
      </c>
      <c r="V2754" t="n">
        <v>0.88</v>
      </c>
      <c r="W2754" t="n">
        <v>6.82</v>
      </c>
      <c r="X2754" t="n">
        <v>0.35</v>
      </c>
      <c r="Y2754" t="n">
        <v>1</v>
      </c>
      <c r="Z2754" t="n">
        <v>10</v>
      </c>
    </row>
    <row r="2755">
      <c r="A2755" t="n">
        <v>61</v>
      </c>
      <c r="B2755" t="n">
        <v>75</v>
      </c>
      <c r="C2755" t="inlineStr">
        <is>
          <t xml:space="preserve">CONCLUIDO	</t>
        </is>
      </c>
      <c r="D2755" t="n">
        <v>3.7406</v>
      </c>
      <c r="E2755" t="n">
        <v>26.73</v>
      </c>
      <c r="F2755" t="n">
        <v>24.06</v>
      </c>
      <c r="G2755" t="n">
        <v>111.05</v>
      </c>
      <c r="H2755" t="n">
        <v>1.67</v>
      </c>
      <c r="I2755" t="n">
        <v>13</v>
      </c>
      <c r="J2755" t="n">
        <v>172.18</v>
      </c>
      <c r="K2755" t="n">
        <v>49.1</v>
      </c>
      <c r="L2755" t="n">
        <v>16.25</v>
      </c>
      <c r="M2755" t="n">
        <v>11</v>
      </c>
      <c r="N2755" t="n">
        <v>31.83</v>
      </c>
      <c r="O2755" t="n">
        <v>21469.36</v>
      </c>
      <c r="P2755" t="n">
        <v>264.86</v>
      </c>
      <c r="Q2755" t="n">
        <v>452.6</v>
      </c>
      <c r="R2755" t="n">
        <v>73.27</v>
      </c>
      <c r="S2755" t="n">
        <v>57.64</v>
      </c>
      <c r="T2755" t="n">
        <v>5709.62</v>
      </c>
      <c r="U2755" t="n">
        <v>0.79</v>
      </c>
      <c r="V2755" t="n">
        <v>0.88</v>
      </c>
      <c r="W2755" t="n">
        <v>6.82</v>
      </c>
      <c r="X2755" t="n">
        <v>0.34</v>
      </c>
      <c r="Y2755" t="n">
        <v>1</v>
      </c>
      <c r="Z2755" t="n">
        <v>10</v>
      </c>
    </row>
    <row r="2756">
      <c r="A2756" t="n">
        <v>62</v>
      </c>
      <c r="B2756" t="n">
        <v>75</v>
      </c>
      <c r="C2756" t="inlineStr">
        <is>
          <t xml:space="preserve">CONCLUIDO	</t>
        </is>
      </c>
      <c r="D2756" t="n">
        <v>3.7384</v>
      </c>
      <c r="E2756" t="n">
        <v>26.75</v>
      </c>
      <c r="F2756" t="n">
        <v>24.08</v>
      </c>
      <c r="G2756" t="n">
        <v>111.12</v>
      </c>
      <c r="H2756" t="n">
        <v>1.7</v>
      </c>
      <c r="I2756" t="n">
        <v>13</v>
      </c>
      <c r="J2756" t="n">
        <v>172.54</v>
      </c>
      <c r="K2756" t="n">
        <v>49.1</v>
      </c>
      <c r="L2756" t="n">
        <v>16.5</v>
      </c>
      <c r="M2756" t="n">
        <v>11</v>
      </c>
      <c r="N2756" t="n">
        <v>31.95</v>
      </c>
      <c r="O2756" t="n">
        <v>21514.48</v>
      </c>
      <c r="P2756" t="n">
        <v>264.67</v>
      </c>
      <c r="Q2756" t="n">
        <v>452.56</v>
      </c>
      <c r="R2756" t="n">
        <v>73.66</v>
      </c>
      <c r="S2756" t="n">
        <v>57.64</v>
      </c>
      <c r="T2756" t="n">
        <v>5903.08</v>
      </c>
      <c r="U2756" t="n">
        <v>0.78</v>
      </c>
      <c r="V2756" t="n">
        <v>0.88</v>
      </c>
      <c r="W2756" t="n">
        <v>6.82</v>
      </c>
      <c r="X2756" t="n">
        <v>0.35</v>
      </c>
      <c r="Y2756" t="n">
        <v>1</v>
      </c>
      <c r="Z2756" t="n">
        <v>10</v>
      </c>
    </row>
    <row r="2757">
      <c r="A2757" t="n">
        <v>63</v>
      </c>
      <c r="B2757" t="n">
        <v>75</v>
      </c>
      <c r="C2757" t="inlineStr">
        <is>
          <t xml:space="preserve">CONCLUIDO	</t>
        </is>
      </c>
      <c r="D2757" t="n">
        <v>3.7392</v>
      </c>
      <c r="E2757" t="n">
        <v>26.74</v>
      </c>
      <c r="F2757" t="n">
        <v>24.07</v>
      </c>
      <c r="G2757" t="n">
        <v>111.09</v>
      </c>
      <c r="H2757" t="n">
        <v>1.72</v>
      </c>
      <c r="I2757" t="n">
        <v>13</v>
      </c>
      <c r="J2757" t="n">
        <v>172.91</v>
      </c>
      <c r="K2757" t="n">
        <v>49.1</v>
      </c>
      <c r="L2757" t="n">
        <v>16.75</v>
      </c>
      <c r="M2757" t="n">
        <v>11</v>
      </c>
      <c r="N2757" t="n">
        <v>32.07</v>
      </c>
      <c r="O2757" t="n">
        <v>21559.64</v>
      </c>
      <c r="P2757" t="n">
        <v>263.36</v>
      </c>
      <c r="Q2757" t="n">
        <v>452.57</v>
      </c>
      <c r="R2757" t="n">
        <v>73.52</v>
      </c>
      <c r="S2757" t="n">
        <v>57.64</v>
      </c>
      <c r="T2757" t="n">
        <v>5831.79</v>
      </c>
      <c r="U2757" t="n">
        <v>0.78</v>
      </c>
      <c r="V2757" t="n">
        <v>0.88</v>
      </c>
      <c r="W2757" t="n">
        <v>6.82</v>
      </c>
      <c r="X2757" t="n">
        <v>0.35</v>
      </c>
      <c r="Y2757" t="n">
        <v>1</v>
      </c>
      <c r="Z2757" t="n">
        <v>10</v>
      </c>
    </row>
    <row r="2758">
      <c r="A2758" t="n">
        <v>64</v>
      </c>
      <c r="B2758" t="n">
        <v>75</v>
      </c>
      <c r="C2758" t="inlineStr">
        <is>
          <t xml:space="preserve">CONCLUIDO	</t>
        </is>
      </c>
      <c r="D2758" t="n">
        <v>3.7388</v>
      </c>
      <c r="E2758" t="n">
        <v>26.75</v>
      </c>
      <c r="F2758" t="n">
        <v>24.07</v>
      </c>
      <c r="G2758" t="n">
        <v>111.11</v>
      </c>
      <c r="H2758" t="n">
        <v>1.74</v>
      </c>
      <c r="I2758" t="n">
        <v>13</v>
      </c>
      <c r="J2758" t="n">
        <v>173.28</v>
      </c>
      <c r="K2758" t="n">
        <v>49.1</v>
      </c>
      <c r="L2758" t="n">
        <v>17</v>
      </c>
      <c r="M2758" t="n">
        <v>11</v>
      </c>
      <c r="N2758" t="n">
        <v>32.18</v>
      </c>
      <c r="O2758" t="n">
        <v>21604.83</v>
      </c>
      <c r="P2758" t="n">
        <v>262.04</v>
      </c>
      <c r="Q2758" t="n">
        <v>452.63</v>
      </c>
      <c r="R2758" t="n">
        <v>73.59</v>
      </c>
      <c r="S2758" t="n">
        <v>57.64</v>
      </c>
      <c r="T2758" t="n">
        <v>5869.81</v>
      </c>
      <c r="U2758" t="n">
        <v>0.78</v>
      </c>
      <c r="V2758" t="n">
        <v>0.88</v>
      </c>
      <c r="W2758" t="n">
        <v>6.82</v>
      </c>
      <c r="X2758" t="n">
        <v>0.35</v>
      </c>
      <c r="Y2758" t="n">
        <v>1</v>
      </c>
      <c r="Z2758" t="n">
        <v>10</v>
      </c>
    </row>
    <row r="2759">
      <c r="A2759" t="n">
        <v>65</v>
      </c>
      <c r="B2759" t="n">
        <v>75</v>
      </c>
      <c r="C2759" t="inlineStr">
        <is>
          <t xml:space="preserve">CONCLUIDO	</t>
        </is>
      </c>
      <c r="D2759" t="n">
        <v>3.7487</v>
      </c>
      <c r="E2759" t="n">
        <v>26.68</v>
      </c>
      <c r="F2759" t="n">
        <v>24.03</v>
      </c>
      <c r="G2759" t="n">
        <v>120.16</v>
      </c>
      <c r="H2759" t="n">
        <v>1.76</v>
      </c>
      <c r="I2759" t="n">
        <v>12</v>
      </c>
      <c r="J2759" t="n">
        <v>173.64</v>
      </c>
      <c r="K2759" t="n">
        <v>49.1</v>
      </c>
      <c r="L2759" t="n">
        <v>17.25</v>
      </c>
      <c r="M2759" t="n">
        <v>10</v>
      </c>
      <c r="N2759" t="n">
        <v>32.3</v>
      </c>
      <c r="O2759" t="n">
        <v>21650.07</v>
      </c>
      <c r="P2759" t="n">
        <v>261.57</v>
      </c>
      <c r="Q2759" t="n">
        <v>452.62</v>
      </c>
      <c r="R2759" t="n">
        <v>72.20999999999999</v>
      </c>
      <c r="S2759" t="n">
        <v>57.64</v>
      </c>
      <c r="T2759" t="n">
        <v>5184.58</v>
      </c>
      <c r="U2759" t="n">
        <v>0.8</v>
      </c>
      <c r="V2759" t="n">
        <v>0.88</v>
      </c>
      <c r="W2759" t="n">
        <v>6.82</v>
      </c>
      <c r="X2759" t="n">
        <v>0.31</v>
      </c>
      <c r="Y2759" t="n">
        <v>1</v>
      </c>
      <c r="Z2759" t="n">
        <v>10</v>
      </c>
    </row>
    <row r="2760">
      <c r="A2760" t="n">
        <v>66</v>
      </c>
      <c r="B2760" t="n">
        <v>75</v>
      </c>
      <c r="C2760" t="inlineStr">
        <is>
          <t xml:space="preserve">CONCLUIDO	</t>
        </is>
      </c>
      <c r="D2760" t="n">
        <v>3.7507</v>
      </c>
      <c r="E2760" t="n">
        <v>26.66</v>
      </c>
      <c r="F2760" t="n">
        <v>24.02</v>
      </c>
      <c r="G2760" t="n">
        <v>120.09</v>
      </c>
      <c r="H2760" t="n">
        <v>1.78</v>
      </c>
      <c r="I2760" t="n">
        <v>12</v>
      </c>
      <c r="J2760" t="n">
        <v>174.01</v>
      </c>
      <c r="K2760" t="n">
        <v>49.1</v>
      </c>
      <c r="L2760" t="n">
        <v>17.5</v>
      </c>
      <c r="M2760" t="n">
        <v>10</v>
      </c>
      <c r="N2760" t="n">
        <v>32.42</v>
      </c>
      <c r="O2760" t="n">
        <v>21695.35</v>
      </c>
      <c r="P2760" t="n">
        <v>261.91</v>
      </c>
      <c r="Q2760" t="n">
        <v>452.55</v>
      </c>
      <c r="R2760" t="n">
        <v>71.94</v>
      </c>
      <c r="S2760" t="n">
        <v>57.64</v>
      </c>
      <c r="T2760" t="n">
        <v>5046.03</v>
      </c>
      <c r="U2760" t="n">
        <v>0.8</v>
      </c>
      <c r="V2760" t="n">
        <v>0.88</v>
      </c>
      <c r="W2760" t="n">
        <v>6.81</v>
      </c>
      <c r="X2760" t="n">
        <v>0.3</v>
      </c>
      <c r="Y2760" t="n">
        <v>1</v>
      </c>
      <c r="Z2760" t="n">
        <v>10</v>
      </c>
    </row>
    <row r="2761">
      <c r="A2761" t="n">
        <v>67</v>
      </c>
      <c r="B2761" t="n">
        <v>75</v>
      </c>
      <c r="C2761" t="inlineStr">
        <is>
          <t xml:space="preserve">CONCLUIDO	</t>
        </is>
      </c>
      <c r="D2761" t="n">
        <v>3.7478</v>
      </c>
      <c r="E2761" t="n">
        <v>26.68</v>
      </c>
      <c r="F2761" t="n">
        <v>24.04</v>
      </c>
      <c r="G2761" t="n">
        <v>120.2</v>
      </c>
      <c r="H2761" t="n">
        <v>1.8</v>
      </c>
      <c r="I2761" t="n">
        <v>12</v>
      </c>
      <c r="J2761" t="n">
        <v>174.38</v>
      </c>
      <c r="K2761" t="n">
        <v>49.1</v>
      </c>
      <c r="L2761" t="n">
        <v>17.75</v>
      </c>
      <c r="M2761" t="n">
        <v>10</v>
      </c>
      <c r="N2761" t="n">
        <v>32.53</v>
      </c>
      <c r="O2761" t="n">
        <v>21740.66</v>
      </c>
      <c r="P2761" t="n">
        <v>262.03</v>
      </c>
      <c r="Q2761" t="n">
        <v>452.62</v>
      </c>
      <c r="R2761" t="n">
        <v>72.56999999999999</v>
      </c>
      <c r="S2761" t="n">
        <v>57.64</v>
      </c>
      <c r="T2761" t="n">
        <v>5364.59</v>
      </c>
      <c r="U2761" t="n">
        <v>0.79</v>
      </c>
      <c r="V2761" t="n">
        <v>0.88</v>
      </c>
      <c r="W2761" t="n">
        <v>6.82</v>
      </c>
      <c r="X2761" t="n">
        <v>0.32</v>
      </c>
      <c r="Y2761" t="n">
        <v>1</v>
      </c>
      <c r="Z2761" t="n">
        <v>10</v>
      </c>
    </row>
    <row r="2762">
      <c r="A2762" t="n">
        <v>68</v>
      </c>
      <c r="B2762" t="n">
        <v>75</v>
      </c>
      <c r="C2762" t="inlineStr">
        <is>
          <t xml:space="preserve">CONCLUIDO	</t>
        </is>
      </c>
      <c r="D2762" t="n">
        <v>3.7478</v>
      </c>
      <c r="E2762" t="n">
        <v>26.68</v>
      </c>
      <c r="F2762" t="n">
        <v>24.04</v>
      </c>
      <c r="G2762" t="n">
        <v>120.2</v>
      </c>
      <c r="H2762" t="n">
        <v>1.83</v>
      </c>
      <c r="I2762" t="n">
        <v>12</v>
      </c>
      <c r="J2762" t="n">
        <v>174.75</v>
      </c>
      <c r="K2762" t="n">
        <v>49.1</v>
      </c>
      <c r="L2762" t="n">
        <v>18</v>
      </c>
      <c r="M2762" t="n">
        <v>10</v>
      </c>
      <c r="N2762" t="n">
        <v>32.65</v>
      </c>
      <c r="O2762" t="n">
        <v>21786.02</v>
      </c>
      <c r="P2762" t="n">
        <v>261.64</v>
      </c>
      <c r="Q2762" t="n">
        <v>452.57</v>
      </c>
      <c r="R2762" t="n">
        <v>72.48999999999999</v>
      </c>
      <c r="S2762" t="n">
        <v>57.64</v>
      </c>
      <c r="T2762" t="n">
        <v>5324.82</v>
      </c>
      <c r="U2762" t="n">
        <v>0.8</v>
      </c>
      <c r="V2762" t="n">
        <v>0.88</v>
      </c>
      <c r="W2762" t="n">
        <v>6.82</v>
      </c>
      <c r="X2762" t="n">
        <v>0.32</v>
      </c>
      <c r="Y2762" t="n">
        <v>1</v>
      </c>
      <c r="Z2762" t="n">
        <v>10</v>
      </c>
    </row>
    <row r="2763">
      <c r="A2763" t="n">
        <v>69</v>
      </c>
      <c r="B2763" t="n">
        <v>75</v>
      </c>
      <c r="C2763" t="inlineStr">
        <is>
          <t xml:space="preserve">CONCLUIDO	</t>
        </is>
      </c>
      <c r="D2763" t="n">
        <v>3.7475</v>
      </c>
      <c r="E2763" t="n">
        <v>26.68</v>
      </c>
      <c r="F2763" t="n">
        <v>24.04</v>
      </c>
      <c r="G2763" t="n">
        <v>120.21</v>
      </c>
      <c r="H2763" t="n">
        <v>1.85</v>
      </c>
      <c r="I2763" t="n">
        <v>12</v>
      </c>
      <c r="J2763" t="n">
        <v>175.11</v>
      </c>
      <c r="K2763" t="n">
        <v>49.1</v>
      </c>
      <c r="L2763" t="n">
        <v>18.25</v>
      </c>
      <c r="M2763" t="n">
        <v>10</v>
      </c>
      <c r="N2763" t="n">
        <v>32.77</v>
      </c>
      <c r="O2763" t="n">
        <v>21831.41</v>
      </c>
      <c r="P2763" t="n">
        <v>260.45</v>
      </c>
      <c r="Q2763" t="n">
        <v>452.55</v>
      </c>
      <c r="R2763" t="n">
        <v>72.81999999999999</v>
      </c>
      <c r="S2763" t="n">
        <v>57.64</v>
      </c>
      <c r="T2763" t="n">
        <v>5489.96</v>
      </c>
      <c r="U2763" t="n">
        <v>0.79</v>
      </c>
      <c r="V2763" t="n">
        <v>0.88</v>
      </c>
      <c r="W2763" t="n">
        <v>6.81</v>
      </c>
      <c r="X2763" t="n">
        <v>0.32</v>
      </c>
      <c r="Y2763" t="n">
        <v>1</v>
      </c>
      <c r="Z2763" t="n">
        <v>10</v>
      </c>
    </row>
    <row r="2764">
      <c r="A2764" t="n">
        <v>70</v>
      </c>
      <c r="B2764" t="n">
        <v>75</v>
      </c>
      <c r="C2764" t="inlineStr">
        <is>
          <t xml:space="preserve">CONCLUIDO	</t>
        </is>
      </c>
      <c r="D2764" t="n">
        <v>3.747</v>
      </c>
      <c r="E2764" t="n">
        <v>26.69</v>
      </c>
      <c r="F2764" t="n">
        <v>24.04</v>
      </c>
      <c r="G2764" t="n">
        <v>120.22</v>
      </c>
      <c r="H2764" t="n">
        <v>1.87</v>
      </c>
      <c r="I2764" t="n">
        <v>12</v>
      </c>
      <c r="J2764" t="n">
        <v>175.48</v>
      </c>
      <c r="K2764" t="n">
        <v>49.1</v>
      </c>
      <c r="L2764" t="n">
        <v>18.5</v>
      </c>
      <c r="M2764" t="n">
        <v>10</v>
      </c>
      <c r="N2764" t="n">
        <v>32.89</v>
      </c>
      <c r="O2764" t="n">
        <v>21876.85</v>
      </c>
      <c r="P2764" t="n">
        <v>259.29</v>
      </c>
      <c r="Q2764" t="n">
        <v>452.58</v>
      </c>
      <c r="R2764" t="n">
        <v>72.84999999999999</v>
      </c>
      <c r="S2764" t="n">
        <v>57.64</v>
      </c>
      <c r="T2764" t="n">
        <v>5504.34</v>
      </c>
      <c r="U2764" t="n">
        <v>0.79</v>
      </c>
      <c r="V2764" t="n">
        <v>0.88</v>
      </c>
      <c r="W2764" t="n">
        <v>6.81</v>
      </c>
      <c r="X2764" t="n">
        <v>0.32</v>
      </c>
      <c r="Y2764" t="n">
        <v>1</v>
      </c>
      <c r="Z2764" t="n">
        <v>10</v>
      </c>
    </row>
    <row r="2765">
      <c r="A2765" t="n">
        <v>71</v>
      </c>
      <c r="B2765" t="n">
        <v>75</v>
      </c>
      <c r="C2765" t="inlineStr">
        <is>
          <t xml:space="preserve">CONCLUIDO	</t>
        </is>
      </c>
      <c r="D2765" t="n">
        <v>3.7578</v>
      </c>
      <c r="E2765" t="n">
        <v>26.61</v>
      </c>
      <c r="F2765" t="n">
        <v>24</v>
      </c>
      <c r="G2765" t="n">
        <v>130.9</v>
      </c>
      <c r="H2765" t="n">
        <v>1.89</v>
      </c>
      <c r="I2765" t="n">
        <v>11</v>
      </c>
      <c r="J2765" t="n">
        <v>175.85</v>
      </c>
      <c r="K2765" t="n">
        <v>49.1</v>
      </c>
      <c r="L2765" t="n">
        <v>18.75</v>
      </c>
      <c r="M2765" t="n">
        <v>9</v>
      </c>
      <c r="N2765" t="n">
        <v>33.01</v>
      </c>
      <c r="O2765" t="n">
        <v>21922.32</v>
      </c>
      <c r="P2765" t="n">
        <v>258.78</v>
      </c>
      <c r="Q2765" t="n">
        <v>452.57</v>
      </c>
      <c r="R2765" t="n">
        <v>71.26000000000001</v>
      </c>
      <c r="S2765" t="n">
        <v>57.64</v>
      </c>
      <c r="T2765" t="n">
        <v>4715.38</v>
      </c>
      <c r="U2765" t="n">
        <v>0.8100000000000001</v>
      </c>
      <c r="V2765" t="n">
        <v>0.88</v>
      </c>
      <c r="W2765" t="n">
        <v>6.81</v>
      </c>
      <c r="X2765" t="n">
        <v>0.27</v>
      </c>
      <c r="Y2765" t="n">
        <v>1</v>
      </c>
      <c r="Z2765" t="n">
        <v>10</v>
      </c>
    </row>
    <row r="2766">
      <c r="A2766" t="n">
        <v>72</v>
      </c>
      <c r="B2766" t="n">
        <v>75</v>
      </c>
      <c r="C2766" t="inlineStr">
        <is>
          <t xml:space="preserve">CONCLUIDO	</t>
        </is>
      </c>
      <c r="D2766" t="n">
        <v>3.7564</v>
      </c>
      <c r="E2766" t="n">
        <v>26.62</v>
      </c>
      <c r="F2766" t="n">
        <v>24.01</v>
      </c>
      <c r="G2766" t="n">
        <v>130.96</v>
      </c>
      <c r="H2766" t="n">
        <v>1.91</v>
      </c>
      <c r="I2766" t="n">
        <v>11</v>
      </c>
      <c r="J2766" t="n">
        <v>176.22</v>
      </c>
      <c r="K2766" t="n">
        <v>49.1</v>
      </c>
      <c r="L2766" t="n">
        <v>19</v>
      </c>
      <c r="M2766" t="n">
        <v>9</v>
      </c>
      <c r="N2766" t="n">
        <v>33.13</v>
      </c>
      <c r="O2766" t="n">
        <v>21967.84</v>
      </c>
      <c r="P2766" t="n">
        <v>258.82</v>
      </c>
      <c r="Q2766" t="n">
        <v>452.58</v>
      </c>
      <c r="R2766" t="n">
        <v>71.59999999999999</v>
      </c>
      <c r="S2766" t="n">
        <v>57.64</v>
      </c>
      <c r="T2766" t="n">
        <v>4881.28</v>
      </c>
      <c r="U2766" t="n">
        <v>0.8100000000000001</v>
      </c>
      <c r="V2766" t="n">
        <v>0.88</v>
      </c>
      <c r="W2766" t="n">
        <v>6.81</v>
      </c>
      <c r="X2766" t="n">
        <v>0.28</v>
      </c>
      <c r="Y2766" t="n">
        <v>1</v>
      </c>
      <c r="Z2766" t="n">
        <v>10</v>
      </c>
    </row>
    <row r="2767">
      <c r="A2767" t="n">
        <v>73</v>
      </c>
      <c r="B2767" t="n">
        <v>75</v>
      </c>
      <c r="C2767" t="inlineStr">
        <is>
          <t xml:space="preserve">CONCLUIDO	</t>
        </is>
      </c>
      <c r="D2767" t="n">
        <v>3.7556</v>
      </c>
      <c r="E2767" t="n">
        <v>26.63</v>
      </c>
      <c r="F2767" t="n">
        <v>24.01</v>
      </c>
      <c r="G2767" t="n">
        <v>130.99</v>
      </c>
      <c r="H2767" t="n">
        <v>1.93</v>
      </c>
      <c r="I2767" t="n">
        <v>11</v>
      </c>
      <c r="J2767" t="n">
        <v>176.59</v>
      </c>
      <c r="K2767" t="n">
        <v>49.1</v>
      </c>
      <c r="L2767" t="n">
        <v>19.25</v>
      </c>
      <c r="M2767" t="n">
        <v>9</v>
      </c>
      <c r="N2767" t="n">
        <v>33.24</v>
      </c>
      <c r="O2767" t="n">
        <v>22013.39</v>
      </c>
      <c r="P2767" t="n">
        <v>259.14</v>
      </c>
      <c r="Q2767" t="n">
        <v>452.59</v>
      </c>
      <c r="R2767" t="n">
        <v>71.69</v>
      </c>
      <c r="S2767" t="n">
        <v>57.64</v>
      </c>
      <c r="T2767" t="n">
        <v>4930.22</v>
      </c>
      <c r="U2767" t="n">
        <v>0.8</v>
      </c>
      <c r="V2767" t="n">
        <v>0.88</v>
      </c>
      <c r="W2767" t="n">
        <v>6.82</v>
      </c>
      <c r="X2767" t="n">
        <v>0.29</v>
      </c>
      <c r="Y2767" t="n">
        <v>1</v>
      </c>
      <c r="Z2767" t="n">
        <v>10</v>
      </c>
    </row>
    <row r="2768">
      <c r="A2768" t="n">
        <v>74</v>
      </c>
      <c r="B2768" t="n">
        <v>75</v>
      </c>
      <c r="C2768" t="inlineStr">
        <is>
          <t xml:space="preserve">CONCLUIDO	</t>
        </is>
      </c>
      <c r="D2768" t="n">
        <v>3.7559</v>
      </c>
      <c r="E2768" t="n">
        <v>26.62</v>
      </c>
      <c r="F2768" t="n">
        <v>24.01</v>
      </c>
      <c r="G2768" t="n">
        <v>130.97</v>
      </c>
      <c r="H2768" t="n">
        <v>1.95</v>
      </c>
      <c r="I2768" t="n">
        <v>11</v>
      </c>
      <c r="J2768" t="n">
        <v>176.96</v>
      </c>
      <c r="K2768" t="n">
        <v>49.1</v>
      </c>
      <c r="L2768" t="n">
        <v>19.5</v>
      </c>
      <c r="M2768" t="n">
        <v>9</v>
      </c>
      <c r="N2768" t="n">
        <v>33.36</v>
      </c>
      <c r="O2768" t="n">
        <v>22058.99</v>
      </c>
      <c r="P2768" t="n">
        <v>258.44</v>
      </c>
      <c r="Q2768" t="n">
        <v>452.56</v>
      </c>
      <c r="R2768" t="n">
        <v>71.64</v>
      </c>
      <c r="S2768" t="n">
        <v>57.64</v>
      </c>
      <c r="T2768" t="n">
        <v>4903.15</v>
      </c>
      <c r="U2768" t="n">
        <v>0.8</v>
      </c>
      <c r="V2768" t="n">
        <v>0.88</v>
      </c>
      <c r="W2768" t="n">
        <v>6.82</v>
      </c>
      <c r="X2768" t="n">
        <v>0.29</v>
      </c>
      <c r="Y2768" t="n">
        <v>1</v>
      </c>
      <c r="Z2768" t="n">
        <v>10</v>
      </c>
    </row>
    <row r="2769">
      <c r="A2769" t="n">
        <v>75</v>
      </c>
      <c r="B2769" t="n">
        <v>75</v>
      </c>
      <c r="C2769" t="inlineStr">
        <is>
          <t xml:space="preserve">CONCLUIDO	</t>
        </is>
      </c>
      <c r="D2769" t="n">
        <v>3.7574</v>
      </c>
      <c r="E2769" t="n">
        <v>26.61</v>
      </c>
      <c r="F2769" t="n">
        <v>24</v>
      </c>
      <c r="G2769" t="n">
        <v>130.92</v>
      </c>
      <c r="H2769" t="n">
        <v>1.98</v>
      </c>
      <c r="I2769" t="n">
        <v>11</v>
      </c>
      <c r="J2769" t="n">
        <v>177.33</v>
      </c>
      <c r="K2769" t="n">
        <v>49.1</v>
      </c>
      <c r="L2769" t="n">
        <v>19.75</v>
      </c>
      <c r="M2769" t="n">
        <v>9</v>
      </c>
      <c r="N2769" t="n">
        <v>33.48</v>
      </c>
      <c r="O2769" t="n">
        <v>22104.63</v>
      </c>
      <c r="P2769" t="n">
        <v>257.98</v>
      </c>
      <c r="Q2769" t="n">
        <v>452.63</v>
      </c>
      <c r="R2769" t="n">
        <v>71.18000000000001</v>
      </c>
      <c r="S2769" t="n">
        <v>57.64</v>
      </c>
      <c r="T2769" t="n">
        <v>4671.69</v>
      </c>
      <c r="U2769" t="n">
        <v>0.8100000000000001</v>
      </c>
      <c r="V2769" t="n">
        <v>0.88</v>
      </c>
      <c r="W2769" t="n">
        <v>6.82</v>
      </c>
      <c r="X2769" t="n">
        <v>0.28</v>
      </c>
      <c r="Y2769" t="n">
        <v>1</v>
      </c>
      <c r="Z2769" t="n">
        <v>10</v>
      </c>
    </row>
    <row r="2770">
      <c r="A2770" t="n">
        <v>76</v>
      </c>
      <c r="B2770" t="n">
        <v>75</v>
      </c>
      <c r="C2770" t="inlineStr">
        <is>
          <t xml:space="preserve">CONCLUIDO	</t>
        </is>
      </c>
      <c r="D2770" t="n">
        <v>3.7545</v>
      </c>
      <c r="E2770" t="n">
        <v>26.63</v>
      </c>
      <c r="F2770" t="n">
        <v>24.02</v>
      </c>
      <c r="G2770" t="n">
        <v>131.03</v>
      </c>
      <c r="H2770" t="n">
        <v>2</v>
      </c>
      <c r="I2770" t="n">
        <v>11</v>
      </c>
      <c r="J2770" t="n">
        <v>177.7</v>
      </c>
      <c r="K2770" t="n">
        <v>49.1</v>
      </c>
      <c r="L2770" t="n">
        <v>20</v>
      </c>
      <c r="M2770" t="n">
        <v>9</v>
      </c>
      <c r="N2770" t="n">
        <v>33.61</v>
      </c>
      <c r="O2770" t="n">
        <v>22150.3</v>
      </c>
      <c r="P2770" t="n">
        <v>257.92</v>
      </c>
      <c r="Q2770" t="n">
        <v>452.56</v>
      </c>
      <c r="R2770" t="n">
        <v>72.03</v>
      </c>
      <c r="S2770" t="n">
        <v>57.64</v>
      </c>
      <c r="T2770" t="n">
        <v>5097.02</v>
      </c>
      <c r="U2770" t="n">
        <v>0.8</v>
      </c>
      <c r="V2770" t="n">
        <v>0.88</v>
      </c>
      <c r="W2770" t="n">
        <v>6.81</v>
      </c>
      <c r="X2770" t="n">
        <v>0.3</v>
      </c>
      <c r="Y2770" t="n">
        <v>1</v>
      </c>
      <c r="Z2770" t="n">
        <v>10</v>
      </c>
    </row>
    <row r="2771">
      <c r="A2771" t="n">
        <v>77</v>
      </c>
      <c r="B2771" t="n">
        <v>75</v>
      </c>
      <c r="C2771" t="inlineStr">
        <is>
          <t xml:space="preserve">CONCLUIDO	</t>
        </is>
      </c>
      <c r="D2771" t="n">
        <v>3.7556</v>
      </c>
      <c r="E2771" t="n">
        <v>26.63</v>
      </c>
      <c r="F2771" t="n">
        <v>24.01</v>
      </c>
      <c r="G2771" t="n">
        <v>130.99</v>
      </c>
      <c r="H2771" t="n">
        <v>2.02</v>
      </c>
      <c r="I2771" t="n">
        <v>11</v>
      </c>
      <c r="J2771" t="n">
        <v>178.07</v>
      </c>
      <c r="K2771" t="n">
        <v>49.1</v>
      </c>
      <c r="L2771" t="n">
        <v>20.25</v>
      </c>
      <c r="M2771" t="n">
        <v>9</v>
      </c>
      <c r="N2771" t="n">
        <v>33.73</v>
      </c>
      <c r="O2771" t="n">
        <v>22196.02</v>
      </c>
      <c r="P2771" t="n">
        <v>256.23</v>
      </c>
      <c r="Q2771" t="n">
        <v>452.59</v>
      </c>
      <c r="R2771" t="n">
        <v>71.87</v>
      </c>
      <c r="S2771" t="n">
        <v>57.64</v>
      </c>
      <c r="T2771" t="n">
        <v>5020.22</v>
      </c>
      <c r="U2771" t="n">
        <v>0.8</v>
      </c>
      <c r="V2771" t="n">
        <v>0.88</v>
      </c>
      <c r="W2771" t="n">
        <v>6.81</v>
      </c>
      <c r="X2771" t="n">
        <v>0.29</v>
      </c>
      <c r="Y2771" t="n">
        <v>1</v>
      </c>
      <c r="Z2771" t="n">
        <v>10</v>
      </c>
    </row>
    <row r="2772">
      <c r="A2772" t="n">
        <v>78</v>
      </c>
      <c r="B2772" t="n">
        <v>75</v>
      </c>
      <c r="C2772" t="inlineStr">
        <is>
          <t xml:space="preserve">CONCLUIDO	</t>
        </is>
      </c>
      <c r="D2772" t="n">
        <v>3.7639</v>
      </c>
      <c r="E2772" t="n">
        <v>26.57</v>
      </c>
      <c r="F2772" t="n">
        <v>23.99</v>
      </c>
      <c r="G2772" t="n">
        <v>143.92</v>
      </c>
      <c r="H2772" t="n">
        <v>2.04</v>
      </c>
      <c r="I2772" t="n">
        <v>10</v>
      </c>
      <c r="J2772" t="n">
        <v>178.44</v>
      </c>
      <c r="K2772" t="n">
        <v>49.1</v>
      </c>
      <c r="L2772" t="n">
        <v>20.5</v>
      </c>
      <c r="M2772" t="n">
        <v>8</v>
      </c>
      <c r="N2772" t="n">
        <v>33.85</v>
      </c>
      <c r="O2772" t="n">
        <v>22241.78</v>
      </c>
      <c r="P2772" t="n">
        <v>255.61</v>
      </c>
      <c r="Q2772" t="n">
        <v>452.55</v>
      </c>
      <c r="R2772" t="n">
        <v>70.97</v>
      </c>
      <c r="S2772" t="n">
        <v>57.64</v>
      </c>
      <c r="T2772" t="n">
        <v>4575.23</v>
      </c>
      <c r="U2772" t="n">
        <v>0.8100000000000001</v>
      </c>
      <c r="V2772" t="n">
        <v>0.88</v>
      </c>
      <c r="W2772" t="n">
        <v>6.81</v>
      </c>
      <c r="X2772" t="n">
        <v>0.26</v>
      </c>
      <c r="Y2772" t="n">
        <v>1</v>
      </c>
      <c r="Z2772" t="n">
        <v>10</v>
      </c>
    </row>
    <row r="2773">
      <c r="A2773" t="n">
        <v>79</v>
      </c>
      <c r="B2773" t="n">
        <v>75</v>
      </c>
      <c r="C2773" t="inlineStr">
        <is>
          <t xml:space="preserve">CONCLUIDO	</t>
        </is>
      </c>
      <c r="D2773" t="n">
        <v>3.766</v>
      </c>
      <c r="E2773" t="n">
        <v>26.55</v>
      </c>
      <c r="F2773" t="n">
        <v>23.97</v>
      </c>
      <c r="G2773" t="n">
        <v>143.83</v>
      </c>
      <c r="H2773" t="n">
        <v>2.06</v>
      </c>
      <c r="I2773" t="n">
        <v>10</v>
      </c>
      <c r="J2773" t="n">
        <v>178.81</v>
      </c>
      <c r="K2773" t="n">
        <v>49.1</v>
      </c>
      <c r="L2773" t="n">
        <v>20.75</v>
      </c>
      <c r="M2773" t="n">
        <v>8</v>
      </c>
      <c r="N2773" t="n">
        <v>33.97</v>
      </c>
      <c r="O2773" t="n">
        <v>22287.58</v>
      </c>
      <c r="P2773" t="n">
        <v>255.52</v>
      </c>
      <c r="Q2773" t="n">
        <v>452.56</v>
      </c>
      <c r="R2773" t="n">
        <v>70.45999999999999</v>
      </c>
      <c r="S2773" t="n">
        <v>57.64</v>
      </c>
      <c r="T2773" t="n">
        <v>4317.95</v>
      </c>
      <c r="U2773" t="n">
        <v>0.82</v>
      </c>
      <c r="V2773" t="n">
        <v>0.88</v>
      </c>
      <c r="W2773" t="n">
        <v>6.81</v>
      </c>
      <c r="X2773" t="n">
        <v>0.25</v>
      </c>
      <c r="Y2773" t="n">
        <v>1</v>
      </c>
      <c r="Z2773" t="n">
        <v>10</v>
      </c>
    </row>
    <row r="2774">
      <c r="A2774" t="n">
        <v>80</v>
      </c>
      <c r="B2774" t="n">
        <v>75</v>
      </c>
      <c r="C2774" t="inlineStr">
        <is>
          <t xml:space="preserve">CONCLUIDO	</t>
        </is>
      </c>
      <c r="D2774" t="n">
        <v>3.7638</v>
      </c>
      <c r="E2774" t="n">
        <v>26.57</v>
      </c>
      <c r="F2774" t="n">
        <v>23.99</v>
      </c>
      <c r="G2774" t="n">
        <v>143.92</v>
      </c>
      <c r="H2774" t="n">
        <v>2.08</v>
      </c>
      <c r="I2774" t="n">
        <v>10</v>
      </c>
      <c r="J2774" t="n">
        <v>179.18</v>
      </c>
      <c r="K2774" t="n">
        <v>49.1</v>
      </c>
      <c r="L2774" t="n">
        <v>21</v>
      </c>
      <c r="M2774" t="n">
        <v>8</v>
      </c>
      <c r="N2774" t="n">
        <v>34.09</v>
      </c>
      <c r="O2774" t="n">
        <v>22333.43</v>
      </c>
      <c r="P2774" t="n">
        <v>255.52</v>
      </c>
      <c r="Q2774" t="n">
        <v>452.58</v>
      </c>
      <c r="R2774" t="n">
        <v>70.88</v>
      </c>
      <c r="S2774" t="n">
        <v>57.64</v>
      </c>
      <c r="T2774" t="n">
        <v>4528.55</v>
      </c>
      <c r="U2774" t="n">
        <v>0.8100000000000001</v>
      </c>
      <c r="V2774" t="n">
        <v>0.88</v>
      </c>
      <c r="W2774" t="n">
        <v>6.81</v>
      </c>
      <c r="X2774" t="n">
        <v>0.26</v>
      </c>
      <c r="Y2774" t="n">
        <v>1</v>
      </c>
      <c r="Z2774" t="n">
        <v>10</v>
      </c>
    </row>
    <row r="2775">
      <c r="A2775" t="n">
        <v>81</v>
      </c>
      <c r="B2775" t="n">
        <v>75</v>
      </c>
      <c r="C2775" t="inlineStr">
        <is>
          <t xml:space="preserve">CONCLUIDO	</t>
        </is>
      </c>
      <c r="D2775" t="n">
        <v>3.7648</v>
      </c>
      <c r="E2775" t="n">
        <v>26.56</v>
      </c>
      <c r="F2775" t="n">
        <v>23.98</v>
      </c>
      <c r="G2775" t="n">
        <v>143.88</v>
      </c>
      <c r="H2775" t="n">
        <v>2.1</v>
      </c>
      <c r="I2775" t="n">
        <v>10</v>
      </c>
      <c r="J2775" t="n">
        <v>179.56</v>
      </c>
      <c r="K2775" t="n">
        <v>49.1</v>
      </c>
      <c r="L2775" t="n">
        <v>21.25</v>
      </c>
      <c r="M2775" t="n">
        <v>8</v>
      </c>
      <c r="N2775" t="n">
        <v>34.21</v>
      </c>
      <c r="O2775" t="n">
        <v>22379.31</v>
      </c>
      <c r="P2775" t="n">
        <v>255.4</v>
      </c>
      <c r="Q2775" t="n">
        <v>452.58</v>
      </c>
      <c r="R2775" t="n">
        <v>70.56999999999999</v>
      </c>
      <c r="S2775" t="n">
        <v>57.64</v>
      </c>
      <c r="T2775" t="n">
        <v>4373.04</v>
      </c>
      <c r="U2775" t="n">
        <v>0.82</v>
      </c>
      <c r="V2775" t="n">
        <v>0.88</v>
      </c>
      <c r="W2775" t="n">
        <v>6.81</v>
      </c>
      <c r="X2775" t="n">
        <v>0.26</v>
      </c>
      <c r="Y2775" t="n">
        <v>1</v>
      </c>
      <c r="Z2775" t="n">
        <v>10</v>
      </c>
    </row>
    <row r="2776">
      <c r="A2776" t="n">
        <v>82</v>
      </c>
      <c r="B2776" t="n">
        <v>75</v>
      </c>
      <c r="C2776" t="inlineStr">
        <is>
          <t xml:space="preserve">CONCLUIDO	</t>
        </is>
      </c>
      <c r="D2776" t="n">
        <v>3.7647</v>
      </c>
      <c r="E2776" t="n">
        <v>26.56</v>
      </c>
      <c r="F2776" t="n">
        <v>23.98</v>
      </c>
      <c r="G2776" t="n">
        <v>143.89</v>
      </c>
      <c r="H2776" t="n">
        <v>2.12</v>
      </c>
      <c r="I2776" t="n">
        <v>10</v>
      </c>
      <c r="J2776" t="n">
        <v>179.93</v>
      </c>
      <c r="K2776" t="n">
        <v>49.1</v>
      </c>
      <c r="L2776" t="n">
        <v>21.5</v>
      </c>
      <c r="M2776" t="n">
        <v>8</v>
      </c>
      <c r="N2776" t="n">
        <v>34.33</v>
      </c>
      <c r="O2776" t="n">
        <v>22425.23</v>
      </c>
      <c r="P2776" t="n">
        <v>254.94</v>
      </c>
      <c r="Q2776" t="n">
        <v>452.56</v>
      </c>
      <c r="R2776" t="n">
        <v>70.68000000000001</v>
      </c>
      <c r="S2776" t="n">
        <v>57.64</v>
      </c>
      <c r="T2776" t="n">
        <v>4427.78</v>
      </c>
      <c r="U2776" t="n">
        <v>0.82</v>
      </c>
      <c r="V2776" t="n">
        <v>0.88</v>
      </c>
      <c r="W2776" t="n">
        <v>6.81</v>
      </c>
      <c r="X2776" t="n">
        <v>0.26</v>
      </c>
      <c r="Y2776" t="n">
        <v>1</v>
      </c>
      <c r="Z2776" t="n">
        <v>10</v>
      </c>
    </row>
    <row r="2777">
      <c r="A2777" t="n">
        <v>83</v>
      </c>
      <c r="B2777" t="n">
        <v>75</v>
      </c>
      <c r="C2777" t="inlineStr">
        <is>
          <t xml:space="preserve">CONCLUIDO	</t>
        </is>
      </c>
      <c r="D2777" t="n">
        <v>3.7638</v>
      </c>
      <c r="E2777" t="n">
        <v>26.57</v>
      </c>
      <c r="F2777" t="n">
        <v>23.99</v>
      </c>
      <c r="G2777" t="n">
        <v>143.92</v>
      </c>
      <c r="H2777" t="n">
        <v>2.14</v>
      </c>
      <c r="I2777" t="n">
        <v>10</v>
      </c>
      <c r="J2777" t="n">
        <v>180.3</v>
      </c>
      <c r="K2777" t="n">
        <v>49.1</v>
      </c>
      <c r="L2777" t="n">
        <v>21.75</v>
      </c>
      <c r="M2777" t="n">
        <v>8</v>
      </c>
      <c r="N2777" t="n">
        <v>34.46</v>
      </c>
      <c r="O2777" t="n">
        <v>22471.2</v>
      </c>
      <c r="P2777" t="n">
        <v>254.41</v>
      </c>
      <c r="Q2777" t="n">
        <v>452.57</v>
      </c>
      <c r="R2777" t="n">
        <v>70.91</v>
      </c>
      <c r="S2777" t="n">
        <v>57.64</v>
      </c>
      <c r="T2777" t="n">
        <v>4543.91</v>
      </c>
      <c r="U2777" t="n">
        <v>0.8100000000000001</v>
      </c>
      <c r="V2777" t="n">
        <v>0.88</v>
      </c>
      <c r="W2777" t="n">
        <v>6.81</v>
      </c>
      <c r="X2777" t="n">
        <v>0.26</v>
      </c>
      <c r="Y2777" t="n">
        <v>1</v>
      </c>
      <c r="Z2777" t="n">
        <v>10</v>
      </c>
    </row>
    <row r="2778">
      <c r="A2778" t="n">
        <v>84</v>
      </c>
      <c r="B2778" t="n">
        <v>75</v>
      </c>
      <c r="C2778" t="inlineStr">
        <is>
          <t xml:space="preserve">CONCLUIDO	</t>
        </is>
      </c>
      <c r="D2778" t="n">
        <v>3.7637</v>
      </c>
      <c r="E2778" t="n">
        <v>26.57</v>
      </c>
      <c r="F2778" t="n">
        <v>23.99</v>
      </c>
      <c r="G2778" t="n">
        <v>143.93</v>
      </c>
      <c r="H2778" t="n">
        <v>2.16</v>
      </c>
      <c r="I2778" t="n">
        <v>10</v>
      </c>
      <c r="J2778" t="n">
        <v>180.67</v>
      </c>
      <c r="K2778" t="n">
        <v>49.1</v>
      </c>
      <c r="L2778" t="n">
        <v>22</v>
      </c>
      <c r="M2778" t="n">
        <v>8</v>
      </c>
      <c r="N2778" t="n">
        <v>34.58</v>
      </c>
      <c r="O2778" t="n">
        <v>22517.21</v>
      </c>
      <c r="P2778" t="n">
        <v>253.39</v>
      </c>
      <c r="Q2778" t="n">
        <v>452.56</v>
      </c>
      <c r="R2778" t="n">
        <v>70.98999999999999</v>
      </c>
      <c r="S2778" t="n">
        <v>57.64</v>
      </c>
      <c r="T2778" t="n">
        <v>4583.52</v>
      </c>
      <c r="U2778" t="n">
        <v>0.8100000000000001</v>
      </c>
      <c r="V2778" t="n">
        <v>0.88</v>
      </c>
      <c r="W2778" t="n">
        <v>6.81</v>
      </c>
      <c r="X2778" t="n">
        <v>0.26</v>
      </c>
      <c r="Y2778" t="n">
        <v>1</v>
      </c>
      <c r="Z2778" t="n">
        <v>10</v>
      </c>
    </row>
    <row r="2779">
      <c r="A2779" t="n">
        <v>85</v>
      </c>
      <c r="B2779" t="n">
        <v>75</v>
      </c>
      <c r="C2779" t="inlineStr">
        <is>
          <t xml:space="preserve">CONCLUIDO	</t>
        </is>
      </c>
      <c r="D2779" t="n">
        <v>3.7655</v>
      </c>
      <c r="E2779" t="n">
        <v>26.56</v>
      </c>
      <c r="F2779" t="n">
        <v>23.98</v>
      </c>
      <c r="G2779" t="n">
        <v>143.85</v>
      </c>
      <c r="H2779" t="n">
        <v>2.18</v>
      </c>
      <c r="I2779" t="n">
        <v>10</v>
      </c>
      <c r="J2779" t="n">
        <v>181.05</v>
      </c>
      <c r="K2779" t="n">
        <v>49.1</v>
      </c>
      <c r="L2779" t="n">
        <v>22.25</v>
      </c>
      <c r="M2779" t="n">
        <v>8</v>
      </c>
      <c r="N2779" t="n">
        <v>34.7</v>
      </c>
      <c r="O2779" t="n">
        <v>22563.26</v>
      </c>
      <c r="P2779" t="n">
        <v>251.37</v>
      </c>
      <c r="Q2779" t="n">
        <v>452.55</v>
      </c>
      <c r="R2779" t="n">
        <v>70.59999999999999</v>
      </c>
      <c r="S2779" t="n">
        <v>57.64</v>
      </c>
      <c r="T2779" t="n">
        <v>4386.08</v>
      </c>
      <c r="U2779" t="n">
        <v>0.82</v>
      </c>
      <c r="V2779" t="n">
        <v>0.88</v>
      </c>
      <c r="W2779" t="n">
        <v>6.81</v>
      </c>
      <c r="X2779" t="n">
        <v>0.25</v>
      </c>
      <c r="Y2779" t="n">
        <v>1</v>
      </c>
      <c r="Z2779" t="n">
        <v>10</v>
      </c>
    </row>
    <row r="2780">
      <c r="A2780" t="n">
        <v>86</v>
      </c>
      <c r="B2780" t="n">
        <v>75</v>
      </c>
      <c r="C2780" t="inlineStr">
        <is>
          <t xml:space="preserve">CONCLUIDO	</t>
        </is>
      </c>
      <c r="D2780" t="n">
        <v>3.7732</v>
      </c>
      <c r="E2780" t="n">
        <v>26.5</v>
      </c>
      <c r="F2780" t="n">
        <v>23.95</v>
      </c>
      <c r="G2780" t="n">
        <v>159.67</v>
      </c>
      <c r="H2780" t="n">
        <v>2.2</v>
      </c>
      <c r="I2780" t="n">
        <v>9</v>
      </c>
      <c r="J2780" t="n">
        <v>181.42</v>
      </c>
      <c r="K2780" t="n">
        <v>49.1</v>
      </c>
      <c r="L2780" t="n">
        <v>22.5</v>
      </c>
      <c r="M2780" t="n">
        <v>7</v>
      </c>
      <c r="N2780" t="n">
        <v>34.83</v>
      </c>
      <c r="O2780" t="n">
        <v>22609.35</v>
      </c>
      <c r="P2780" t="n">
        <v>250.61</v>
      </c>
      <c r="Q2780" t="n">
        <v>452.55</v>
      </c>
      <c r="R2780" t="n">
        <v>69.73</v>
      </c>
      <c r="S2780" t="n">
        <v>57.64</v>
      </c>
      <c r="T2780" t="n">
        <v>3955.87</v>
      </c>
      <c r="U2780" t="n">
        <v>0.83</v>
      </c>
      <c r="V2780" t="n">
        <v>0.89</v>
      </c>
      <c r="W2780" t="n">
        <v>6.81</v>
      </c>
      <c r="X2780" t="n">
        <v>0.23</v>
      </c>
      <c r="Y2780" t="n">
        <v>1</v>
      </c>
      <c r="Z2780" t="n">
        <v>10</v>
      </c>
    </row>
    <row r="2781">
      <c r="A2781" t="n">
        <v>87</v>
      </c>
      <c r="B2781" t="n">
        <v>75</v>
      </c>
      <c r="C2781" t="inlineStr">
        <is>
          <t xml:space="preserve">CONCLUIDO	</t>
        </is>
      </c>
      <c r="D2781" t="n">
        <v>3.7739</v>
      </c>
      <c r="E2781" t="n">
        <v>26.5</v>
      </c>
      <c r="F2781" t="n">
        <v>23.95</v>
      </c>
      <c r="G2781" t="n">
        <v>159.64</v>
      </c>
      <c r="H2781" t="n">
        <v>2.22</v>
      </c>
      <c r="I2781" t="n">
        <v>9</v>
      </c>
      <c r="J2781" t="n">
        <v>181.8</v>
      </c>
      <c r="K2781" t="n">
        <v>49.1</v>
      </c>
      <c r="L2781" t="n">
        <v>22.75</v>
      </c>
      <c r="M2781" t="n">
        <v>7</v>
      </c>
      <c r="N2781" t="n">
        <v>34.95</v>
      </c>
      <c r="O2781" t="n">
        <v>22655.61</v>
      </c>
      <c r="P2781" t="n">
        <v>250.69</v>
      </c>
      <c r="Q2781" t="n">
        <v>452.56</v>
      </c>
      <c r="R2781" t="n">
        <v>69.52</v>
      </c>
      <c r="S2781" t="n">
        <v>57.64</v>
      </c>
      <c r="T2781" t="n">
        <v>3855.38</v>
      </c>
      <c r="U2781" t="n">
        <v>0.83</v>
      </c>
      <c r="V2781" t="n">
        <v>0.89</v>
      </c>
      <c r="W2781" t="n">
        <v>6.81</v>
      </c>
      <c r="X2781" t="n">
        <v>0.22</v>
      </c>
      <c r="Y2781" t="n">
        <v>1</v>
      </c>
      <c r="Z2781" t="n">
        <v>10</v>
      </c>
    </row>
    <row r="2782">
      <c r="A2782" t="n">
        <v>88</v>
      </c>
      <c r="B2782" t="n">
        <v>75</v>
      </c>
      <c r="C2782" t="inlineStr">
        <is>
          <t xml:space="preserve">CONCLUIDO	</t>
        </is>
      </c>
      <c r="D2782" t="n">
        <v>3.7736</v>
      </c>
      <c r="E2782" t="n">
        <v>26.5</v>
      </c>
      <c r="F2782" t="n">
        <v>23.95</v>
      </c>
      <c r="G2782" t="n">
        <v>159.66</v>
      </c>
      <c r="H2782" t="n">
        <v>2.24</v>
      </c>
      <c r="I2782" t="n">
        <v>9</v>
      </c>
      <c r="J2782" t="n">
        <v>182.17</v>
      </c>
      <c r="K2782" t="n">
        <v>49.1</v>
      </c>
      <c r="L2782" t="n">
        <v>23</v>
      </c>
      <c r="M2782" t="n">
        <v>7</v>
      </c>
      <c r="N2782" t="n">
        <v>35.08</v>
      </c>
      <c r="O2782" t="n">
        <v>22701.78</v>
      </c>
      <c r="P2782" t="n">
        <v>251.29</v>
      </c>
      <c r="Q2782" t="n">
        <v>452.62</v>
      </c>
      <c r="R2782" t="n">
        <v>69.58</v>
      </c>
      <c r="S2782" t="n">
        <v>57.64</v>
      </c>
      <c r="T2782" t="n">
        <v>3882.99</v>
      </c>
      <c r="U2782" t="n">
        <v>0.83</v>
      </c>
      <c r="V2782" t="n">
        <v>0.89</v>
      </c>
      <c r="W2782" t="n">
        <v>6.81</v>
      </c>
      <c r="X2782" t="n">
        <v>0.22</v>
      </c>
      <c r="Y2782" t="n">
        <v>1</v>
      </c>
      <c r="Z2782" t="n">
        <v>10</v>
      </c>
    </row>
    <row r="2783">
      <c r="A2783" t="n">
        <v>89</v>
      </c>
      <c r="B2783" t="n">
        <v>75</v>
      </c>
      <c r="C2783" t="inlineStr">
        <is>
          <t xml:space="preserve">CONCLUIDO	</t>
        </is>
      </c>
      <c r="D2783" t="n">
        <v>3.7737</v>
      </c>
      <c r="E2783" t="n">
        <v>26.5</v>
      </c>
      <c r="F2783" t="n">
        <v>23.95</v>
      </c>
      <c r="G2783" t="n">
        <v>159.65</v>
      </c>
      <c r="H2783" t="n">
        <v>2.26</v>
      </c>
      <c r="I2783" t="n">
        <v>9</v>
      </c>
      <c r="J2783" t="n">
        <v>182.55</v>
      </c>
      <c r="K2783" t="n">
        <v>49.1</v>
      </c>
      <c r="L2783" t="n">
        <v>23.25</v>
      </c>
      <c r="M2783" t="n">
        <v>7</v>
      </c>
      <c r="N2783" t="n">
        <v>35.2</v>
      </c>
      <c r="O2783" t="n">
        <v>22748</v>
      </c>
      <c r="P2783" t="n">
        <v>251.83</v>
      </c>
      <c r="Q2783" t="n">
        <v>452.56</v>
      </c>
      <c r="R2783" t="n">
        <v>69.53</v>
      </c>
      <c r="S2783" t="n">
        <v>57.64</v>
      </c>
      <c r="T2783" t="n">
        <v>3856.07</v>
      </c>
      <c r="U2783" t="n">
        <v>0.83</v>
      </c>
      <c r="V2783" t="n">
        <v>0.89</v>
      </c>
      <c r="W2783" t="n">
        <v>6.81</v>
      </c>
      <c r="X2783" t="n">
        <v>0.22</v>
      </c>
      <c r="Y2783" t="n">
        <v>1</v>
      </c>
      <c r="Z2783" t="n">
        <v>10</v>
      </c>
    </row>
    <row r="2784">
      <c r="A2784" t="n">
        <v>90</v>
      </c>
      <c r="B2784" t="n">
        <v>75</v>
      </c>
      <c r="C2784" t="inlineStr">
        <is>
          <t xml:space="preserve">CONCLUIDO	</t>
        </is>
      </c>
      <c r="D2784" t="n">
        <v>3.7743</v>
      </c>
      <c r="E2784" t="n">
        <v>26.49</v>
      </c>
      <c r="F2784" t="n">
        <v>23.94</v>
      </c>
      <c r="G2784" t="n">
        <v>159.62</v>
      </c>
      <c r="H2784" t="n">
        <v>2.28</v>
      </c>
      <c r="I2784" t="n">
        <v>9</v>
      </c>
      <c r="J2784" t="n">
        <v>182.92</v>
      </c>
      <c r="K2784" t="n">
        <v>49.1</v>
      </c>
      <c r="L2784" t="n">
        <v>23.5</v>
      </c>
      <c r="M2784" t="n">
        <v>7</v>
      </c>
      <c r="N2784" t="n">
        <v>35.33</v>
      </c>
      <c r="O2784" t="n">
        <v>22794.27</v>
      </c>
      <c r="P2784" t="n">
        <v>251.59</v>
      </c>
      <c r="Q2784" t="n">
        <v>452.55</v>
      </c>
      <c r="R2784" t="n">
        <v>69.55</v>
      </c>
      <c r="S2784" t="n">
        <v>57.64</v>
      </c>
      <c r="T2784" t="n">
        <v>3868.07</v>
      </c>
      <c r="U2784" t="n">
        <v>0.83</v>
      </c>
      <c r="V2784" t="n">
        <v>0.89</v>
      </c>
      <c r="W2784" t="n">
        <v>6.81</v>
      </c>
      <c r="X2784" t="n">
        <v>0.22</v>
      </c>
      <c r="Y2784" t="n">
        <v>1</v>
      </c>
      <c r="Z2784" t="n">
        <v>10</v>
      </c>
    </row>
    <row r="2785">
      <c r="A2785" t="n">
        <v>91</v>
      </c>
      <c r="B2785" t="n">
        <v>75</v>
      </c>
      <c r="C2785" t="inlineStr">
        <is>
          <t xml:space="preserve">CONCLUIDO	</t>
        </is>
      </c>
      <c r="D2785" t="n">
        <v>3.7727</v>
      </c>
      <c r="E2785" t="n">
        <v>26.51</v>
      </c>
      <c r="F2785" t="n">
        <v>23.95</v>
      </c>
      <c r="G2785" t="n">
        <v>159.7</v>
      </c>
      <c r="H2785" t="n">
        <v>2.3</v>
      </c>
      <c r="I2785" t="n">
        <v>9</v>
      </c>
      <c r="J2785" t="n">
        <v>183.3</v>
      </c>
      <c r="K2785" t="n">
        <v>49.1</v>
      </c>
      <c r="L2785" t="n">
        <v>23.75</v>
      </c>
      <c r="M2785" t="n">
        <v>7</v>
      </c>
      <c r="N2785" t="n">
        <v>35.45</v>
      </c>
      <c r="O2785" t="n">
        <v>22840.57</v>
      </c>
      <c r="P2785" t="n">
        <v>251.43</v>
      </c>
      <c r="Q2785" t="n">
        <v>452.58</v>
      </c>
      <c r="R2785" t="n">
        <v>69.94</v>
      </c>
      <c r="S2785" t="n">
        <v>57.64</v>
      </c>
      <c r="T2785" t="n">
        <v>4060.92</v>
      </c>
      <c r="U2785" t="n">
        <v>0.82</v>
      </c>
      <c r="V2785" t="n">
        <v>0.89</v>
      </c>
      <c r="W2785" t="n">
        <v>6.81</v>
      </c>
      <c r="X2785" t="n">
        <v>0.23</v>
      </c>
      <c r="Y2785" t="n">
        <v>1</v>
      </c>
      <c r="Z2785" t="n">
        <v>10</v>
      </c>
    </row>
    <row r="2786">
      <c r="A2786" t="n">
        <v>92</v>
      </c>
      <c r="B2786" t="n">
        <v>75</v>
      </c>
      <c r="C2786" t="inlineStr">
        <is>
          <t xml:space="preserve">CONCLUIDO	</t>
        </is>
      </c>
      <c r="D2786" t="n">
        <v>3.773</v>
      </c>
      <c r="E2786" t="n">
        <v>26.5</v>
      </c>
      <c r="F2786" t="n">
        <v>23.95</v>
      </c>
      <c r="G2786" t="n">
        <v>159.69</v>
      </c>
      <c r="H2786" t="n">
        <v>2.32</v>
      </c>
      <c r="I2786" t="n">
        <v>9</v>
      </c>
      <c r="J2786" t="n">
        <v>183.67</v>
      </c>
      <c r="K2786" t="n">
        <v>49.1</v>
      </c>
      <c r="L2786" t="n">
        <v>24</v>
      </c>
      <c r="M2786" t="n">
        <v>7</v>
      </c>
      <c r="N2786" t="n">
        <v>35.58</v>
      </c>
      <c r="O2786" t="n">
        <v>22886.92</v>
      </c>
      <c r="P2786" t="n">
        <v>251.01</v>
      </c>
      <c r="Q2786" t="n">
        <v>452.57</v>
      </c>
      <c r="R2786" t="n">
        <v>69.90000000000001</v>
      </c>
      <c r="S2786" t="n">
        <v>57.64</v>
      </c>
      <c r="T2786" t="n">
        <v>4040.64</v>
      </c>
      <c r="U2786" t="n">
        <v>0.82</v>
      </c>
      <c r="V2786" t="n">
        <v>0.89</v>
      </c>
      <c r="W2786" t="n">
        <v>6.81</v>
      </c>
      <c r="X2786" t="n">
        <v>0.23</v>
      </c>
      <c r="Y2786" t="n">
        <v>1</v>
      </c>
      <c r="Z2786" t="n">
        <v>10</v>
      </c>
    </row>
    <row r="2787">
      <c r="A2787" t="n">
        <v>93</v>
      </c>
      <c r="B2787" t="n">
        <v>75</v>
      </c>
      <c r="C2787" t="inlineStr">
        <is>
          <t xml:space="preserve">CONCLUIDO	</t>
        </is>
      </c>
      <c r="D2787" t="n">
        <v>3.7743</v>
      </c>
      <c r="E2787" t="n">
        <v>26.49</v>
      </c>
      <c r="F2787" t="n">
        <v>23.94</v>
      </c>
      <c r="G2787" t="n">
        <v>159.62</v>
      </c>
      <c r="H2787" t="n">
        <v>2.34</v>
      </c>
      <c r="I2787" t="n">
        <v>9</v>
      </c>
      <c r="J2787" t="n">
        <v>184.05</v>
      </c>
      <c r="K2787" t="n">
        <v>49.1</v>
      </c>
      <c r="L2787" t="n">
        <v>24.25</v>
      </c>
      <c r="M2787" t="n">
        <v>7</v>
      </c>
      <c r="N2787" t="n">
        <v>35.7</v>
      </c>
      <c r="O2787" t="n">
        <v>22933.31</v>
      </c>
      <c r="P2787" t="n">
        <v>249.65</v>
      </c>
      <c r="Q2787" t="n">
        <v>452.55</v>
      </c>
      <c r="R2787" t="n">
        <v>69.52</v>
      </c>
      <c r="S2787" t="n">
        <v>57.64</v>
      </c>
      <c r="T2787" t="n">
        <v>3854.62</v>
      </c>
      <c r="U2787" t="n">
        <v>0.83</v>
      </c>
      <c r="V2787" t="n">
        <v>0.89</v>
      </c>
      <c r="W2787" t="n">
        <v>6.81</v>
      </c>
      <c r="X2787" t="n">
        <v>0.22</v>
      </c>
      <c r="Y2787" t="n">
        <v>1</v>
      </c>
      <c r="Z2787" t="n">
        <v>10</v>
      </c>
    </row>
    <row r="2788">
      <c r="A2788" t="n">
        <v>94</v>
      </c>
      <c r="B2788" t="n">
        <v>75</v>
      </c>
      <c r="C2788" t="inlineStr">
        <is>
          <t xml:space="preserve">CONCLUIDO	</t>
        </is>
      </c>
      <c r="D2788" t="n">
        <v>3.7732</v>
      </c>
      <c r="E2788" t="n">
        <v>26.5</v>
      </c>
      <c r="F2788" t="n">
        <v>23.95</v>
      </c>
      <c r="G2788" t="n">
        <v>159.68</v>
      </c>
      <c r="H2788" t="n">
        <v>2.36</v>
      </c>
      <c r="I2788" t="n">
        <v>9</v>
      </c>
      <c r="J2788" t="n">
        <v>184.42</v>
      </c>
      <c r="K2788" t="n">
        <v>49.1</v>
      </c>
      <c r="L2788" t="n">
        <v>24.5</v>
      </c>
      <c r="M2788" t="n">
        <v>7</v>
      </c>
      <c r="N2788" t="n">
        <v>35.83</v>
      </c>
      <c r="O2788" t="n">
        <v>22979.74</v>
      </c>
      <c r="P2788" t="n">
        <v>248.64</v>
      </c>
      <c r="Q2788" t="n">
        <v>452.56</v>
      </c>
      <c r="R2788" t="n">
        <v>69.75</v>
      </c>
      <c r="S2788" t="n">
        <v>57.64</v>
      </c>
      <c r="T2788" t="n">
        <v>3965.72</v>
      </c>
      <c r="U2788" t="n">
        <v>0.83</v>
      </c>
      <c r="V2788" t="n">
        <v>0.89</v>
      </c>
      <c r="W2788" t="n">
        <v>6.81</v>
      </c>
      <c r="X2788" t="n">
        <v>0.23</v>
      </c>
      <c r="Y2788" t="n">
        <v>1</v>
      </c>
      <c r="Z2788" t="n">
        <v>10</v>
      </c>
    </row>
    <row r="2789">
      <c r="A2789" t="n">
        <v>95</v>
      </c>
      <c r="B2789" t="n">
        <v>75</v>
      </c>
      <c r="C2789" t="inlineStr">
        <is>
          <t xml:space="preserve">CONCLUIDO	</t>
        </is>
      </c>
      <c r="D2789" t="n">
        <v>3.7722</v>
      </c>
      <c r="E2789" t="n">
        <v>26.51</v>
      </c>
      <c r="F2789" t="n">
        <v>23.96</v>
      </c>
      <c r="G2789" t="n">
        <v>159.72</v>
      </c>
      <c r="H2789" t="n">
        <v>2.38</v>
      </c>
      <c r="I2789" t="n">
        <v>9</v>
      </c>
      <c r="J2789" t="n">
        <v>184.8</v>
      </c>
      <c r="K2789" t="n">
        <v>49.1</v>
      </c>
      <c r="L2789" t="n">
        <v>24.75</v>
      </c>
      <c r="M2789" t="n">
        <v>7</v>
      </c>
      <c r="N2789" t="n">
        <v>35.96</v>
      </c>
      <c r="O2789" t="n">
        <v>23026.22</v>
      </c>
      <c r="P2789" t="n">
        <v>248.66</v>
      </c>
      <c r="Q2789" t="n">
        <v>452.56</v>
      </c>
      <c r="R2789" t="n">
        <v>70.02</v>
      </c>
      <c r="S2789" t="n">
        <v>57.64</v>
      </c>
      <c r="T2789" t="n">
        <v>4101.91</v>
      </c>
      <c r="U2789" t="n">
        <v>0.82</v>
      </c>
      <c r="V2789" t="n">
        <v>0.88</v>
      </c>
      <c r="W2789" t="n">
        <v>6.81</v>
      </c>
      <c r="X2789" t="n">
        <v>0.23</v>
      </c>
      <c r="Y2789" t="n">
        <v>1</v>
      </c>
      <c r="Z2789" t="n">
        <v>10</v>
      </c>
    </row>
    <row r="2790">
      <c r="A2790" t="n">
        <v>96</v>
      </c>
      <c r="B2790" t="n">
        <v>75</v>
      </c>
      <c r="C2790" t="inlineStr">
        <is>
          <t xml:space="preserve">CONCLUIDO	</t>
        </is>
      </c>
      <c r="D2790" t="n">
        <v>3.7722</v>
      </c>
      <c r="E2790" t="n">
        <v>26.51</v>
      </c>
      <c r="F2790" t="n">
        <v>23.96</v>
      </c>
      <c r="G2790" t="n">
        <v>159.72</v>
      </c>
      <c r="H2790" t="n">
        <v>2.4</v>
      </c>
      <c r="I2790" t="n">
        <v>9</v>
      </c>
      <c r="J2790" t="n">
        <v>185.18</v>
      </c>
      <c r="K2790" t="n">
        <v>49.1</v>
      </c>
      <c r="L2790" t="n">
        <v>25</v>
      </c>
      <c r="M2790" t="n">
        <v>7</v>
      </c>
      <c r="N2790" t="n">
        <v>36.08</v>
      </c>
      <c r="O2790" t="n">
        <v>23072.73</v>
      </c>
      <c r="P2790" t="n">
        <v>247.7</v>
      </c>
      <c r="Q2790" t="n">
        <v>452.56</v>
      </c>
      <c r="R2790" t="n">
        <v>69.95999999999999</v>
      </c>
      <c r="S2790" t="n">
        <v>57.64</v>
      </c>
      <c r="T2790" t="n">
        <v>4072.22</v>
      </c>
      <c r="U2790" t="n">
        <v>0.82</v>
      </c>
      <c r="V2790" t="n">
        <v>0.88</v>
      </c>
      <c r="W2790" t="n">
        <v>6.81</v>
      </c>
      <c r="X2790" t="n">
        <v>0.23</v>
      </c>
      <c r="Y2790" t="n">
        <v>1</v>
      </c>
      <c r="Z2790" t="n">
        <v>10</v>
      </c>
    </row>
    <row r="2791">
      <c r="A2791" t="n">
        <v>97</v>
      </c>
      <c r="B2791" t="n">
        <v>75</v>
      </c>
      <c r="C2791" t="inlineStr">
        <is>
          <t xml:space="preserve">CONCLUIDO	</t>
        </is>
      </c>
      <c r="D2791" t="n">
        <v>3.7819</v>
      </c>
      <c r="E2791" t="n">
        <v>26.44</v>
      </c>
      <c r="F2791" t="n">
        <v>23.92</v>
      </c>
      <c r="G2791" t="n">
        <v>179.41</v>
      </c>
      <c r="H2791" t="n">
        <v>2.41</v>
      </c>
      <c r="I2791" t="n">
        <v>8</v>
      </c>
      <c r="J2791" t="n">
        <v>185.56</v>
      </c>
      <c r="K2791" t="n">
        <v>49.1</v>
      </c>
      <c r="L2791" t="n">
        <v>25.25</v>
      </c>
      <c r="M2791" t="n">
        <v>6</v>
      </c>
      <c r="N2791" t="n">
        <v>36.21</v>
      </c>
      <c r="O2791" t="n">
        <v>23119.3</v>
      </c>
      <c r="P2791" t="n">
        <v>246.55</v>
      </c>
      <c r="Q2791" t="n">
        <v>452.55</v>
      </c>
      <c r="R2791" t="n">
        <v>68.78</v>
      </c>
      <c r="S2791" t="n">
        <v>57.64</v>
      </c>
      <c r="T2791" t="n">
        <v>3489.33</v>
      </c>
      <c r="U2791" t="n">
        <v>0.84</v>
      </c>
      <c r="V2791" t="n">
        <v>0.89</v>
      </c>
      <c r="W2791" t="n">
        <v>6.81</v>
      </c>
      <c r="X2791" t="n">
        <v>0.2</v>
      </c>
      <c r="Y2791" t="n">
        <v>1</v>
      </c>
      <c r="Z2791" t="n">
        <v>10</v>
      </c>
    </row>
    <row r="2792">
      <c r="A2792" t="n">
        <v>98</v>
      </c>
      <c r="B2792" t="n">
        <v>75</v>
      </c>
      <c r="C2792" t="inlineStr">
        <is>
          <t xml:space="preserve">CONCLUIDO	</t>
        </is>
      </c>
      <c r="D2792" t="n">
        <v>3.7811</v>
      </c>
      <c r="E2792" t="n">
        <v>26.45</v>
      </c>
      <c r="F2792" t="n">
        <v>23.93</v>
      </c>
      <c r="G2792" t="n">
        <v>179.45</v>
      </c>
      <c r="H2792" t="n">
        <v>2.43</v>
      </c>
      <c r="I2792" t="n">
        <v>8</v>
      </c>
      <c r="J2792" t="n">
        <v>185.93</v>
      </c>
      <c r="K2792" t="n">
        <v>49.1</v>
      </c>
      <c r="L2792" t="n">
        <v>25.5</v>
      </c>
      <c r="M2792" t="n">
        <v>6</v>
      </c>
      <c r="N2792" t="n">
        <v>36.34</v>
      </c>
      <c r="O2792" t="n">
        <v>23165.9</v>
      </c>
      <c r="P2792" t="n">
        <v>246.29</v>
      </c>
      <c r="Q2792" t="n">
        <v>452.55</v>
      </c>
      <c r="R2792" t="n">
        <v>68.90000000000001</v>
      </c>
      <c r="S2792" t="n">
        <v>57.64</v>
      </c>
      <c r="T2792" t="n">
        <v>3546.24</v>
      </c>
      <c r="U2792" t="n">
        <v>0.84</v>
      </c>
      <c r="V2792" t="n">
        <v>0.89</v>
      </c>
      <c r="W2792" t="n">
        <v>6.81</v>
      </c>
      <c r="X2792" t="n">
        <v>0.2</v>
      </c>
      <c r="Y2792" t="n">
        <v>1</v>
      </c>
      <c r="Z2792" t="n">
        <v>10</v>
      </c>
    </row>
    <row r="2793">
      <c r="A2793" t="n">
        <v>99</v>
      </c>
      <c r="B2793" t="n">
        <v>75</v>
      </c>
      <c r="C2793" t="inlineStr">
        <is>
          <t xml:space="preserve">CONCLUIDO	</t>
        </is>
      </c>
      <c r="D2793" t="n">
        <v>3.7812</v>
      </c>
      <c r="E2793" t="n">
        <v>26.45</v>
      </c>
      <c r="F2793" t="n">
        <v>23.93</v>
      </c>
      <c r="G2793" t="n">
        <v>179.44</v>
      </c>
      <c r="H2793" t="n">
        <v>2.45</v>
      </c>
      <c r="I2793" t="n">
        <v>8</v>
      </c>
      <c r="J2793" t="n">
        <v>186.31</v>
      </c>
      <c r="K2793" t="n">
        <v>49.1</v>
      </c>
      <c r="L2793" t="n">
        <v>25.75</v>
      </c>
      <c r="M2793" t="n">
        <v>6</v>
      </c>
      <c r="N2793" t="n">
        <v>36.47</v>
      </c>
      <c r="O2793" t="n">
        <v>23212.55</v>
      </c>
      <c r="P2793" t="n">
        <v>246.46</v>
      </c>
      <c r="Q2793" t="n">
        <v>452.57</v>
      </c>
      <c r="R2793" t="n">
        <v>68.81</v>
      </c>
      <c r="S2793" t="n">
        <v>57.64</v>
      </c>
      <c r="T2793" t="n">
        <v>3503.71</v>
      </c>
      <c r="U2793" t="n">
        <v>0.84</v>
      </c>
      <c r="V2793" t="n">
        <v>0.89</v>
      </c>
      <c r="W2793" t="n">
        <v>6.81</v>
      </c>
      <c r="X2793" t="n">
        <v>0.2</v>
      </c>
      <c r="Y2793" t="n">
        <v>1</v>
      </c>
      <c r="Z2793" t="n">
        <v>10</v>
      </c>
    </row>
    <row r="2794">
      <c r="A2794" t="n">
        <v>100</v>
      </c>
      <c r="B2794" t="n">
        <v>75</v>
      </c>
      <c r="C2794" t="inlineStr">
        <is>
          <t xml:space="preserve">CONCLUIDO	</t>
        </is>
      </c>
      <c r="D2794" t="n">
        <v>3.7821</v>
      </c>
      <c r="E2794" t="n">
        <v>26.44</v>
      </c>
      <c r="F2794" t="n">
        <v>23.92</v>
      </c>
      <c r="G2794" t="n">
        <v>179.39</v>
      </c>
      <c r="H2794" t="n">
        <v>2.47</v>
      </c>
      <c r="I2794" t="n">
        <v>8</v>
      </c>
      <c r="J2794" t="n">
        <v>186.69</v>
      </c>
      <c r="K2794" t="n">
        <v>49.1</v>
      </c>
      <c r="L2794" t="n">
        <v>26</v>
      </c>
      <c r="M2794" t="n">
        <v>6</v>
      </c>
      <c r="N2794" t="n">
        <v>36.6</v>
      </c>
      <c r="O2794" t="n">
        <v>23259.24</v>
      </c>
      <c r="P2794" t="n">
        <v>246.61</v>
      </c>
      <c r="Q2794" t="n">
        <v>452.56</v>
      </c>
      <c r="R2794" t="n">
        <v>68.79000000000001</v>
      </c>
      <c r="S2794" t="n">
        <v>57.64</v>
      </c>
      <c r="T2794" t="n">
        <v>3495.03</v>
      </c>
      <c r="U2794" t="n">
        <v>0.84</v>
      </c>
      <c r="V2794" t="n">
        <v>0.89</v>
      </c>
      <c r="W2794" t="n">
        <v>6.8</v>
      </c>
      <c r="X2794" t="n">
        <v>0.2</v>
      </c>
      <c r="Y2794" t="n">
        <v>1</v>
      </c>
      <c r="Z2794" t="n">
        <v>10</v>
      </c>
    </row>
    <row r="2795">
      <c r="A2795" t="n">
        <v>101</v>
      </c>
      <c r="B2795" t="n">
        <v>75</v>
      </c>
      <c r="C2795" t="inlineStr">
        <is>
          <t xml:space="preserve">CONCLUIDO	</t>
        </is>
      </c>
      <c r="D2795" t="n">
        <v>3.7835</v>
      </c>
      <c r="E2795" t="n">
        <v>26.43</v>
      </c>
      <c r="F2795" t="n">
        <v>23.91</v>
      </c>
      <c r="G2795" t="n">
        <v>179.32</v>
      </c>
      <c r="H2795" t="n">
        <v>2.49</v>
      </c>
      <c r="I2795" t="n">
        <v>8</v>
      </c>
      <c r="J2795" t="n">
        <v>187.07</v>
      </c>
      <c r="K2795" t="n">
        <v>49.1</v>
      </c>
      <c r="L2795" t="n">
        <v>26.25</v>
      </c>
      <c r="M2795" t="n">
        <v>6</v>
      </c>
      <c r="N2795" t="n">
        <v>36.72</v>
      </c>
      <c r="O2795" t="n">
        <v>23305.98</v>
      </c>
      <c r="P2795" t="n">
        <v>245.96</v>
      </c>
      <c r="Q2795" t="n">
        <v>452.56</v>
      </c>
      <c r="R2795" t="n">
        <v>68.34</v>
      </c>
      <c r="S2795" t="n">
        <v>57.64</v>
      </c>
      <c r="T2795" t="n">
        <v>3267.75</v>
      </c>
      <c r="U2795" t="n">
        <v>0.84</v>
      </c>
      <c r="V2795" t="n">
        <v>0.89</v>
      </c>
      <c r="W2795" t="n">
        <v>6.81</v>
      </c>
      <c r="X2795" t="n">
        <v>0.19</v>
      </c>
      <c r="Y2795" t="n">
        <v>1</v>
      </c>
      <c r="Z2795" t="n">
        <v>10</v>
      </c>
    </row>
    <row r="2796">
      <c r="A2796" t="n">
        <v>102</v>
      </c>
      <c r="B2796" t="n">
        <v>75</v>
      </c>
      <c r="C2796" t="inlineStr">
        <is>
          <t xml:space="preserve">CONCLUIDO	</t>
        </is>
      </c>
      <c r="D2796" t="n">
        <v>3.7824</v>
      </c>
      <c r="E2796" t="n">
        <v>26.44</v>
      </c>
      <c r="F2796" t="n">
        <v>23.92</v>
      </c>
      <c r="G2796" t="n">
        <v>179.38</v>
      </c>
      <c r="H2796" t="n">
        <v>2.51</v>
      </c>
      <c r="I2796" t="n">
        <v>8</v>
      </c>
      <c r="J2796" t="n">
        <v>187.45</v>
      </c>
      <c r="K2796" t="n">
        <v>49.1</v>
      </c>
      <c r="L2796" t="n">
        <v>26.5</v>
      </c>
      <c r="M2796" t="n">
        <v>5</v>
      </c>
      <c r="N2796" t="n">
        <v>36.85</v>
      </c>
      <c r="O2796" t="n">
        <v>23352.76</v>
      </c>
      <c r="P2796" t="n">
        <v>246.13</v>
      </c>
      <c r="Q2796" t="n">
        <v>452.59</v>
      </c>
      <c r="R2796" t="n">
        <v>68.48999999999999</v>
      </c>
      <c r="S2796" t="n">
        <v>57.64</v>
      </c>
      <c r="T2796" t="n">
        <v>3342.24</v>
      </c>
      <c r="U2796" t="n">
        <v>0.84</v>
      </c>
      <c r="V2796" t="n">
        <v>0.89</v>
      </c>
      <c r="W2796" t="n">
        <v>6.81</v>
      </c>
      <c r="X2796" t="n">
        <v>0.19</v>
      </c>
      <c r="Y2796" t="n">
        <v>1</v>
      </c>
      <c r="Z2796" t="n">
        <v>10</v>
      </c>
    </row>
    <row r="2797">
      <c r="A2797" t="n">
        <v>103</v>
      </c>
      <c r="B2797" t="n">
        <v>75</v>
      </c>
      <c r="C2797" t="inlineStr">
        <is>
          <t xml:space="preserve">CONCLUIDO	</t>
        </is>
      </c>
      <c r="D2797" t="n">
        <v>3.7818</v>
      </c>
      <c r="E2797" t="n">
        <v>26.44</v>
      </c>
      <c r="F2797" t="n">
        <v>23.92</v>
      </c>
      <c r="G2797" t="n">
        <v>179.41</v>
      </c>
      <c r="H2797" t="n">
        <v>2.53</v>
      </c>
      <c r="I2797" t="n">
        <v>8</v>
      </c>
      <c r="J2797" t="n">
        <v>187.83</v>
      </c>
      <c r="K2797" t="n">
        <v>49.1</v>
      </c>
      <c r="L2797" t="n">
        <v>26.75</v>
      </c>
      <c r="M2797" t="n">
        <v>5</v>
      </c>
      <c r="N2797" t="n">
        <v>36.98</v>
      </c>
      <c r="O2797" t="n">
        <v>23399.58</v>
      </c>
      <c r="P2797" t="n">
        <v>246.07</v>
      </c>
      <c r="Q2797" t="n">
        <v>452.57</v>
      </c>
      <c r="R2797" t="n">
        <v>68.68000000000001</v>
      </c>
      <c r="S2797" t="n">
        <v>57.64</v>
      </c>
      <c r="T2797" t="n">
        <v>3435.6</v>
      </c>
      <c r="U2797" t="n">
        <v>0.84</v>
      </c>
      <c r="V2797" t="n">
        <v>0.89</v>
      </c>
      <c r="W2797" t="n">
        <v>6.81</v>
      </c>
      <c r="X2797" t="n">
        <v>0.2</v>
      </c>
      <c r="Y2797" t="n">
        <v>1</v>
      </c>
      <c r="Z2797" t="n">
        <v>10</v>
      </c>
    </row>
    <row r="2798">
      <c r="A2798" t="n">
        <v>104</v>
      </c>
      <c r="B2798" t="n">
        <v>75</v>
      </c>
      <c r="C2798" t="inlineStr">
        <is>
          <t xml:space="preserve">CONCLUIDO	</t>
        </is>
      </c>
      <c r="D2798" t="n">
        <v>3.7827</v>
      </c>
      <c r="E2798" t="n">
        <v>26.44</v>
      </c>
      <c r="F2798" t="n">
        <v>23.91</v>
      </c>
      <c r="G2798" t="n">
        <v>179.36</v>
      </c>
      <c r="H2798" t="n">
        <v>2.55</v>
      </c>
      <c r="I2798" t="n">
        <v>8</v>
      </c>
      <c r="J2798" t="n">
        <v>188.21</v>
      </c>
      <c r="K2798" t="n">
        <v>49.1</v>
      </c>
      <c r="L2798" t="n">
        <v>27</v>
      </c>
      <c r="M2798" t="n">
        <v>5</v>
      </c>
      <c r="N2798" t="n">
        <v>37.11</v>
      </c>
      <c r="O2798" t="n">
        <v>23446.45</v>
      </c>
      <c r="P2798" t="n">
        <v>245.79</v>
      </c>
      <c r="Q2798" t="n">
        <v>452.66</v>
      </c>
      <c r="R2798" t="n">
        <v>68.64</v>
      </c>
      <c r="S2798" t="n">
        <v>57.64</v>
      </c>
      <c r="T2798" t="n">
        <v>3418.56</v>
      </c>
      <c r="U2798" t="n">
        <v>0.84</v>
      </c>
      <c r="V2798" t="n">
        <v>0.89</v>
      </c>
      <c r="W2798" t="n">
        <v>6.8</v>
      </c>
      <c r="X2798" t="n">
        <v>0.19</v>
      </c>
      <c r="Y2798" t="n">
        <v>1</v>
      </c>
      <c r="Z2798" t="n">
        <v>10</v>
      </c>
    </row>
    <row r="2799">
      <c r="A2799" t="n">
        <v>105</v>
      </c>
      <c r="B2799" t="n">
        <v>75</v>
      </c>
      <c r="C2799" t="inlineStr">
        <is>
          <t xml:space="preserve">CONCLUIDO	</t>
        </is>
      </c>
      <c r="D2799" t="n">
        <v>3.7818</v>
      </c>
      <c r="E2799" t="n">
        <v>26.44</v>
      </c>
      <c r="F2799" t="n">
        <v>23.92</v>
      </c>
      <c r="G2799" t="n">
        <v>179.41</v>
      </c>
      <c r="H2799" t="n">
        <v>2.56</v>
      </c>
      <c r="I2799" t="n">
        <v>8</v>
      </c>
      <c r="J2799" t="n">
        <v>188.59</v>
      </c>
      <c r="K2799" t="n">
        <v>49.1</v>
      </c>
      <c r="L2799" t="n">
        <v>27.25</v>
      </c>
      <c r="M2799" t="n">
        <v>5</v>
      </c>
      <c r="N2799" t="n">
        <v>37.24</v>
      </c>
      <c r="O2799" t="n">
        <v>23493.36</v>
      </c>
      <c r="P2799" t="n">
        <v>245.36</v>
      </c>
      <c r="Q2799" t="n">
        <v>452.57</v>
      </c>
      <c r="R2799" t="n">
        <v>68.68000000000001</v>
      </c>
      <c r="S2799" t="n">
        <v>57.64</v>
      </c>
      <c r="T2799" t="n">
        <v>3440.29</v>
      </c>
      <c r="U2799" t="n">
        <v>0.84</v>
      </c>
      <c r="V2799" t="n">
        <v>0.89</v>
      </c>
      <c r="W2799" t="n">
        <v>6.81</v>
      </c>
      <c r="X2799" t="n">
        <v>0.2</v>
      </c>
      <c r="Y2799" t="n">
        <v>1</v>
      </c>
      <c r="Z2799" t="n">
        <v>10</v>
      </c>
    </row>
    <row r="2800">
      <c r="A2800" t="n">
        <v>106</v>
      </c>
      <c r="B2800" t="n">
        <v>75</v>
      </c>
      <c r="C2800" t="inlineStr">
        <is>
          <t xml:space="preserve">CONCLUIDO	</t>
        </is>
      </c>
      <c r="D2800" t="n">
        <v>3.7819</v>
      </c>
      <c r="E2800" t="n">
        <v>26.44</v>
      </c>
      <c r="F2800" t="n">
        <v>23.92</v>
      </c>
      <c r="G2800" t="n">
        <v>179.41</v>
      </c>
      <c r="H2800" t="n">
        <v>2.58</v>
      </c>
      <c r="I2800" t="n">
        <v>8</v>
      </c>
      <c r="J2800" t="n">
        <v>188.97</v>
      </c>
      <c r="K2800" t="n">
        <v>49.1</v>
      </c>
      <c r="L2800" t="n">
        <v>27.5</v>
      </c>
      <c r="M2800" t="n">
        <v>5</v>
      </c>
      <c r="N2800" t="n">
        <v>37.37</v>
      </c>
      <c r="O2800" t="n">
        <v>23540.32</v>
      </c>
      <c r="P2800" t="n">
        <v>244.54</v>
      </c>
      <c r="Q2800" t="n">
        <v>452.59</v>
      </c>
      <c r="R2800" t="n">
        <v>68.64</v>
      </c>
      <c r="S2800" t="n">
        <v>57.64</v>
      </c>
      <c r="T2800" t="n">
        <v>3416.11</v>
      </c>
      <c r="U2800" t="n">
        <v>0.84</v>
      </c>
      <c r="V2800" t="n">
        <v>0.89</v>
      </c>
      <c r="W2800" t="n">
        <v>6.81</v>
      </c>
      <c r="X2800" t="n">
        <v>0.2</v>
      </c>
      <c r="Y2800" t="n">
        <v>1</v>
      </c>
      <c r="Z2800" t="n">
        <v>10</v>
      </c>
    </row>
    <row r="2801">
      <c r="A2801" t="n">
        <v>107</v>
      </c>
      <c r="B2801" t="n">
        <v>75</v>
      </c>
      <c r="C2801" t="inlineStr">
        <is>
          <t xml:space="preserve">CONCLUIDO	</t>
        </is>
      </c>
      <c r="D2801" t="n">
        <v>3.7822</v>
      </c>
      <c r="E2801" t="n">
        <v>26.44</v>
      </c>
      <c r="F2801" t="n">
        <v>23.92</v>
      </c>
      <c r="G2801" t="n">
        <v>179.39</v>
      </c>
      <c r="H2801" t="n">
        <v>2.6</v>
      </c>
      <c r="I2801" t="n">
        <v>8</v>
      </c>
      <c r="J2801" t="n">
        <v>189.35</v>
      </c>
      <c r="K2801" t="n">
        <v>49.1</v>
      </c>
      <c r="L2801" t="n">
        <v>27.75</v>
      </c>
      <c r="M2801" t="n">
        <v>5</v>
      </c>
      <c r="N2801" t="n">
        <v>37.51</v>
      </c>
      <c r="O2801" t="n">
        <v>23587.32</v>
      </c>
      <c r="P2801" t="n">
        <v>243.42</v>
      </c>
      <c r="Q2801" t="n">
        <v>452.58</v>
      </c>
      <c r="R2801" t="n">
        <v>68.59999999999999</v>
      </c>
      <c r="S2801" t="n">
        <v>57.64</v>
      </c>
      <c r="T2801" t="n">
        <v>3397.41</v>
      </c>
      <c r="U2801" t="n">
        <v>0.84</v>
      </c>
      <c r="V2801" t="n">
        <v>0.89</v>
      </c>
      <c r="W2801" t="n">
        <v>6.81</v>
      </c>
      <c r="X2801" t="n">
        <v>0.19</v>
      </c>
      <c r="Y2801" t="n">
        <v>1</v>
      </c>
      <c r="Z2801" t="n">
        <v>10</v>
      </c>
    </row>
    <row r="2802">
      <c r="A2802" t="n">
        <v>108</v>
      </c>
      <c r="B2802" t="n">
        <v>75</v>
      </c>
      <c r="C2802" t="inlineStr">
        <is>
          <t xml:space="preserve">CONCLUIDO	</t>
        </is>
      </c>
      <c r="D2802" t="n">
        <v>3.7814</v>
      </c>
      <c r="E2802" t="n">
        <v>26.45</v>
      </c>
      <c r="F2802" t="n">
        <v>23.92</v>
      </c>
      <c r="G2802" t="n">
        <v>179.43</v>
      </c>
      <c r="H2802" t="n">
        <v>2.62</v>
      </c>
      <c r="I2802" t="n">
        <v>8</v>
      </c>
      <c r="J2802" t="n">
        <v>189.73</v>
      </c>
      <c r="K2802" t="n">
        <v>49.1</v>
      </c>
      <c r="L2802" t="n">
        <v>28</v>
      </c>
      <c r="M2802" t="n">
        <v>5</v>
      </c>
      <c r="N2802" t="n">
        <v>37.64</v>
      </c>
      <c r="O2802" t="n">
        <v>23634.36</v>
      </c>
      <c r="P2802" t="n">
        <v>242.03</v>
      </c>
      <c r="Q2802" t="n">
        <v>452.61</v>
      </c>
      <c r="R2802" t="n">
        <v>68.81999999999999</v>
      </c>
      <c r="S2802" t="n">
        <v>57.64</v>
      </c>
      <c r="T2802" t="n">
        <v>3508.2</v>
      </c>
      <c r="U2802" t="n">
        <v>0.84</v>
      </c>
      <c r="V2802" t="n">
        <v>0.89</v>
      </c>
      <c r="W2802" t="n">
        <v>6.81</v>
      </c>
      <c r="X2802" t="n">
        <v>0.2</v>
      </c>
      <c r="Y2802" t="n">
        <v>1</v>
      </c>
      <c r="Z2802" t="n">
        <v>10</v>
      </c>
    </row>
    <row r="2803">
      <c r="A2803" t="n">
        <v>109</v>
      </c>
      <c r="B2803" t="n">
        <v>75</v>
      </c>
      <c r="C2803" t="inlineStr">
        <is>
          <t xml:space="preserve">CONCLUIDO	</t>
        </is>
      </c>
      <c r="D2803" t="n">
        <v>3.7822</v>
      </c>
      <c r="E2803" t="n">
        <v>26.44</v>
      </c>
      <c r="F2803" t="n">
        <v>23.92</v>
      </c>
      <c r="G2803" t="n">
        <v>179.39</v>
      </c>
      <c r="H2803" t="n">
        <v>2.64</v>
      </c>
      <c r="I2803" t="n">
        <v>8</v>
      </c>
      <c r="J2803" t="n">
        <v>190.11</v>
      </c>
      <c r="K2803" t="n">
        <v>49.1</v>
      </c>
      <c r="L2803" t="n">
        <v>28.25</v>
      </c>
      <c r="M2803" t="n">
        <v>5</v>
      </c>
      <c r="N2803" t="n">
        <v>37.77</v>
      </c>
      <c r="O2803" t="n">
        <v>23681.45</v>
      </c>
      <c r="P2803" t="n">
        <v>241.55</v>
      </c>
      <c r="Q2803" t="n">
        <v>452.57</v>
      </c>
      <c r="R2803" t="n">
        <v>68.69</v>
      </c>
      <c r="S2803" t="n">
        <v>57.64</v>
      </c>
      <c r="T2803" t="n">
        <v>3443.62</v>
      </c>
      <c r="U2803" t="n">
        <v>0.84</v>
      </c>
      <c r="V2803" t="n">
        <v>0.89</v>
      </c>
      <c r="W2803" t="n">
        <v>6.81</v>
      </c>
      <c r="X2803" t="n">
        <v>0.19</v>
      </c>
      <c r="Y2803" t="n">
        <v>1</v>
      </c>
      <c r="Z2803" t="n">
        <v>10</v>
      </c>
    </row>
    <row r="2804">
      <c r="A2804" t="n">
        <v>110</v>
      </c>
      <c r="B2804" t="n">
        <v>75</v>
      </c>
      <c r="C2804" t="inlineStr">
        <is>
          <t xml:space="preserve">CONCLUIDO	</t>
        </is>
      </c>
      <c r="D2804" t="n">
        <v>3.7818</v>
      </c>
      <c r="E2804" t="n">
        <v>26.44</v>
      </c>
      <c r="F2804" t="n">
        <v>23.92</v>
      </c>
      <c r="G2804" t="n">
        <v>179.41</v>
      </c>
      <c r="H2804" t="n">
        <v>2.66</v>
      </c>
      <c r="I2804" t="n">
        <v>8</v>
      </c>
      <c r="J2804" t="n">
        <v>190.5</v>
      </c>
      <c r="K2804" t="n">
        <v>49.1</v>
      </c>
      <c r="L2804" t="n">
        <v>28.5</v>
      </c>
      <c r="M2804" t="n">
        <v>3</v>
      </c>
      <c r="N2804" t="n">
        <v>37.9</v>
      </c>
      <c r="O2804" t="n">
        <v>23728.59</v>
      </c>
      <c r="P2804" t="n">
        <v>241.48</v>
      </c>
      <c r="Q2804" t="n">
        <v>452.57</v>
      </c>
      <c r="R2804" t="n">
        <v>68.64</v>
      </c>
      <c r="S2804" t="n">
        <v>57.64</v>
      </c>
      <c r="T2804" t="n">
        <v>3416.71</v>
      </c>
      <c r="U2804" t="n">
        <v>0.84</v>
      </c>
      <c r="V2804" t="n">
        <v>0.89</v>
      </c>
      <c r="W2804" t="n">
        <v>6.81</v>
      </c>
      <c r="X2804" t="n">
        <v>0.2</v>
      </c>
      <c r="Y2804" t="n">
        <v>1</v>
      </c>
      <c r="Z2804" t="n">
        <v>10</v>
      </c>
    </row>
    <row r="2805">
      <c r="A2805" t="n">
        <v>111</v>
      </c>
      <c r="B2805" t="n">
        <v>75</v>
      </c>
      <c r="C2805" t="inlineStr">
        <is>
          <t xml:space="preserve">CONCLUIDO	</t>
        </is>
      </c>
      <c r="D2805" t="n">
        <v>3.7815</v>
      </c>
      <c r="E2805" t="n">
        <v>26.44</v>
      </c>
      <c r="F2805" t="n">
        <v>23.92</v>
      </c>
      <c r="G2805" t="n">
        <v>179.43</v>
      </c>
      <c r="H2805" t="n">
        <v>2.67</v>
      </c>
      <c r="I2805" t="n">
        <v>8</v>
      </c>
      <c r="J2805" t="n">
        <v>190.88</v>
      </c>
      <c r="K2805" t="n">
        <v>49.1</v>
      </c>
      <c r="L2805" t="n">
        <v>28.75</v>
      </c>
      <c r="M2805" t="n">
        <v>2</v>
      </c>
      <c r="N2805" t="n">
        <v>38.03</v>
      </c>
      <c r="O2805" t="n">
        <v>23775.77</v>
      </c>
      <c r="P2805" t="n">
        <v>241.31</v>
      </c>
      <c r="Q2805" t="n">
        <v>452.58</v>
      </c>
      <c r="R2805" t="n">
        <v>68.59999999999999</v>
      </c>
      <c r="S2805" t="n">
        <v>57.64</v>
      </c>
      <c r="T2805" t="n">
        <v>3396.34</v>
      </c>
      <c r="U2805" t="n">
        <v>0.84</v>
      </c>
      <c r="V2805" t="n">
        <v>0.89</v>
      </c>
      <c r="W2805" t="n">
        <v>6.81</v>
      </c>
      <c r="X2805" t="n">
        <v>0.2</v>
      </c>
      <c r="Y2805" t="n">
        <v>1</v>
      </c>
      <c r="Z2805" t="n">
        <v>10</v>
      </c>
    </row>
    <row r="2806">
      <c r="A2806" t="n">
        <v>112</v>
      </c>
      <c r="B2806" t="n">
        <v>75</v>
      </c>
      <c r="C2806" t="inlineStr">
        <is>
          <t xml:space="preserve">CONCLUIDO	</t>
        </is>
      </c>
      <c r="D2806" t="n">
        <v>3.7817</v>
      </c>
      <c r="E2806" t="n">
        <v>26.44</v>
      </c>
      <c r="F2806" t="n">
        <v>23.92</v>
      </c>
      <c r="G2806" t="n">
        <v>179.42</v>
      </c>
      <c r="H2806" t="n">
        <v>2.69</v>
      </c>
      <c r="I2806" t="n">
        <v>8</v>
      </c>
      <c r="J2806" t="n">
        <v>191.26</v>
      </c>
      <c r="K2806" t="n">
        <v>49.1</v>
      </c>
      <c r="L2806" t="n">
        <v>29</v>
      </c>
      <c r="M2806" t="n">
        <v>1</v>
      </c>
      <c r="N2806" t="n">
        <v>38.17</v>
      </c>
      <c r="O2806" t="n">
        <v>23822.99</v>
      </c>
      <c r="P2806" t="n">
        <v>240.94</v>
      </c>
      <c r="Q2806" t="n">
        <v>452.57</v>
      </c>
      <c r="R2806" t="n">
        <v>68.5</v>
      </c>
      <c r="S2806" t="n">
        <v>57.64</v>
      </c>
      <c r="T2806" t="n">
        <v>3350.42</v>
      </c>
      <c r="U2806" t="n">
        <v>0.84</v>
      </c>
      <c r="V2806" t="n">
        <v>0.89</v>
      </c>
      <c r="W2806" t="n">
        <v>6.82</v>
      </c>
      <c r="X2806" t="n">
        <v>0.2</v>
      </c>
      <c r="Y2806" t="n">
        <v>1</v>
      </c>
      <c r="Z2806" t="n">
        <v>10</v>
      </c>
    </row>
    <row r="2807">
      <c r="A2807" t="n">
        <v>113</v>
      </c>
      <c r="B2807" t="n">
        <v>75</v>
      </c>
      <c r="C2807" t="inlineStr">
        <is>
          <t xml:space="preserve">CONCLUIDO	</t>
        </is>
      </c>
      <c r="D2807" t="n">
        <v>3.7812</v>
      </c>
      <c r="E2807" t="n">
        <v>26.45</v>
      </c>
      <c r="F2807" t="n">
        <v>23.93</v>
      </c>
      <c r="G2807" t="n">
        <v>179.44</v>
      </c>
      <c r="H2807" t="n">
        <v>2.71</v>
      </c>
      <c r="I2807" t="n">
        <v>8</v>
      </c>
      <c r="J2807" t="n">
        <v>191.64</v>
      </c>
      <c r="K2807" t="n">
        <v>49.1</v>
      </c>
      <c r="L2807" t="n">
        <v>29.25</v>
      </c>
      <c r="M2807" t="n">
        <v>0</v>
      </c>
      <c r="N2807" t="n">
        <v>38.3</v>
      </c>
      <c r="O2807" t="n">
        <v>23870.26</v>
      </c>
      <c r="P2807" t="n">
        <v>241.14</v>
      </c>
      <c r="Q2807" t="n">
        <v>452.57</v>
      </c>
      <c r="R2807" t="n">
        <v>68.52</v>
      </c>
      <c r="S2807" t="n">
        <v>57.64</v>
      </c>
      <c r="T2807" t="n">
        <v>3358.21</v>
      </c>
      <c r="U2807" t="n">
        <v>0.84</v>
      </c>
      <c r="V2807" t="n">
        <v>0.89</v>
      </c>
      <c r="W2807" t="n">
        <v>6.82</v>
      </c>
      <c r="X2807" t="n">
        <v>0.2</v>
      </c>
      <c r="Y2807" t="n">
        <v>1</v>
      </c>
      <c r="Z2807" t="n">
        <v>10</v>
      </c>
    </row>
    <row r="2808">
      <c r="A2808" t="n">
        <v>0</v>
      </c>
      <c r="B2808" t="n">
        <v>95</v>
      </c>
      <c r="C2808" t="inlineStr">
        <is>
          <t xml:space="preserve">CONCLUIDO	</t>
        </is>
      </c>
      <c r="D2808" t="n">
        <v>2.0562</v>
      </c>
      <c r="E2808" t="n">
        <v>48.63</v>
      </c>
      <c r="F2808" t="n">
        <v>33.73</v>
      </c>
      <c r="G2808" t="n">
        <v>6.06</v>
      </c>
      <c r="H2808" t="n">
        <v>0.1</v>
      </c>
      <c r="I2808" t="n">
        <v>334</v>
      </c>
      <c r="J2808" t="n">
        <v>185.69</v>
      </c>
      <c r="K2808" t="n">
        <v>53.44</v>
      </c>
      <c r="L2808" t="n">
        <v>1</v>
      </c>
      <c r="M2808" t="n">
        <v>332</v>
      </c>
      <c r="N2808" t="n">
        <v>36.26</v>
      </c>
      <c r="O2808" t="n">
        <v>23136.14</v>
      </c>
      <c r="P2808" t="n">
        <v>461.03</v>
      </c>
      <c r="Q2808" t="n">
        <v>453.46</v>
      </c>
      <c r="R2808" t="n">
        <v>387.54</v>
      </c>
      <c r="S2808" t="n">
        <v>57.64</v>
      </c>
      <c r="T2808" t="n">
        <v>161237.91</v>
      </c>
      <c r="U2808" t="n">
        <v>0.15</v>
      </c>
      <c r="V2808" t="n">
        <v>0.63</v>
      </c>
      <c r="W2808" t="n">
        <v>7.37</v>
      </c>
      <c r="X2808" t="n">
        <v>9.98</v>
      </c>
      <c r="Y2808" t="n">
        <v>1</v>
      </c>
      <c r="Z2808" t="n">
        <v>10</v>
      </c>
    </row>
    <row r="2809">
      <c r="A2809" t="n">
        <v>1</v>
      </c>
      <c r="B2809" t="n">
        <v>95</v>
      </c>
      <c r="C2809" t="inlineStr">
        <is>
          <t xml:space="preserve">CONCLUIDO	</t>
        </is>
      </c>
      <c r="D2809" t="n">
        <v>2.3503</v>
      </c>
      <c r="E2809" t="n">
        <v>42.55</v>
      </c>
      <c r="F2809" t="n">
        <v>30.96</v>
      </c>
      <c r="G2809" t="n">
        <v>7.58</v>
      </c>
      <c r="H2809" t="n">
        <v>0.12</v>
      </c>
      <c r="I2809" t="n">
        <v>245</v>
      </c>
      <c r="J2809" t="n">
        <v>186.07</v>
      </c>
      <c r="K2809" t="n">
        <v>53.44</v>
      </c>
      <c r="L2809" t="n">
        <v>1.25</v>
      </c>
      <c r="M2809" t="n">
        <v>243</v>
      </c>
      <c r="N2809" t="n">
        <v>36.39</v>
      </c>
      <c r="O2809" t="n">
        <v>23182.76</v>
      </c>
      <c r="P2809" t="n">
        <v>423.02</v>
      </c>
      <c r="Q2809" t="n">
        <v>453.25</v>
      </c>
      <c r="R2809" t="n">
        <v>297.82</v>
      </c>
      <c r="S2809" t="n">
        <v>57.64</v>
      </c>
      <c r="T2809" t="n">
        <v>116825.14</v>
      </c>
      <c r="U2809" t="n">
        <v>0.19</v>
      </c>
      <c r="V2809" t="n">
        <v>0.6899999999999999</v>
      </c>
      <c r="W2809" t="n">
        <v>7.2</v>
      </c>
      <c r="X2809" t="n">
        <v>7.22</v>
      </c>
      <c r="Y2809" t="n">
        <v>1</v>
      </c>
      <c r="Z2809" t="n">
        <v>10</v>
      </c>
    </row>
    <row r="2810">
      <c r="A2810" t="n">
        <v>2</v>
      </c>
      <c r="B2810" t="n">
        <v>95</v>
      </c>
      <c r="C2810" t="inlineStr">
        <is>
          <t xml:space="preserve">CONCLUIDO	</t>
        </is>
      </c>
      <c r="D2810" t="n">
        <v>2.5577</v>
      </c>
      <c r="E2810" t="n">
        <v>39.1</v>
      </c>
      <c r="F2810" t="n">
        <v>29.41</v>
      </c>
      <c r="G2810" t="n">
        <v>9.1</v>
      </c>
      <c r="H2810" t="n">
        <v>0.14</v>
      </c>
      <c r="I2810" t="n">
        <v>194</v>
      </c>
      <c r="J2810" t="n">
        <v>186.45</v>
      </c>
      <c r="K2810" t="n">
        <v>53.44</v>
      </c>
      <c r="L2810" t="n">
        <v>1.5</v>
      </c>
      <c r="M2810" t="n">
        <v>192</v>
      </c>
      <c r="N2810" t="n">
        <v>36.51</v>
      </c>
      <c r="O2810" t="n">
        <v>23229.42</v>
      </c>
      <c r="P2810" t="n">
        <v>401.66</v>
      </c>
      <c r="Q2810" t="n">
        <v>453.07</v>
      </c>
      <c r="R2810" t="n">
        <v>247.49</v>
      </c>
      <c r="S2810" t="n">
        <v>57.64</v>
      </c>
      <c r="T2810" t="n">
        <v>91913.39</v>
      </c>
      <c r="U2810" t="n">
        <v>0.23</v>
      </c>
      <c r="V2810" t="n">
        <v>0.72</v>
      </c>
      <c r="W2810" t="n">
        <v>7.11</v>
      </c>
      <c r="X2810" t="n">
        <v>5.67</v>
      </c>
      <c r="Y2810" t="n">
        <v>1</v>
      </c>
      <c r="Z2810" t="n">
        <v>10</v>
      </c>
    </row>
    <row r="2811">
      <c r="A2811" t="n">
        <v>3</v>
      </c>
      <c r="B2811" t="n">
        <v>95</v>
      </c>
      <c r="C2811" t="inlineStr">
        <is>
          <t xml:space="preserve">CONCLUIDO	</t>
        </is>
      </c>
      <c r="D2811" t="n">
        <v>2.7114</v>
      </c>
      <c r="E2811" t="n">
        <v>36.88</v>
      </c>
      <c r="F2811" t="n">
        <v>28.42</v>
      </c>
      <c r="G2811" t="n">
        <v>10.59</v>
      </c>
      <c r="H2811" t="n">
        <v>0.17</v>
      </c>
      <c r="I2811" t="n">
        <v>161</v>
      </c>
      <c r="J2811" t="n">
        <v>186.83</v>
      </c>
      <c r="K2811" t="n">
        <v>53.44</v>
      </c>
      <c r="L2811" t="n">
        <v>1.75</v>
      </c>
      <c r="M2811" t="n">
        <v>159</v>
      </c>
      <c r="N2811" t="n">
        <v>36.64</v>
      </c>
      <c r="O2811" t="n">
        <v>23276.13</v>
      </c>
      <c r="P2811" t="n">
        <v>387.93</v>
      </c>
      <c r="Q2811" t="n">
        <v>453.05</v>
      </c>
      <c r="R2811" t="n">
        <v>215.23</v>
      </c>
      <c r="S2811" t="n">
        <v>57.64</v>
      </c>
      <c r="T2811" t="n">
        <v>75950.08</v>
      </c>
      <c r="U2811" t="n">
        <v>0.27</v>
      </c>
      <c r="V2811" t="n">
        <v>0.75</v>
      </c>
      <c r="W2811" t="n">
        <v>7.05</v>
      </c>
      <c r="X2811" t="n">
        <v>4.69</v>
      </c>
      <c r="Y2811" t="n">
        <v>1</v>
      </c>
      <c r="Z2811" t="n">
        <v>10</v>
      </c>
    </row>
    <row r="2812">
      <c r="A2812" t="n">
        <v>4</v>
      </c>
      <c r="B2812" t="n">
        <v>95</v>
      </c>
      <c r="C2812" t="inlineStr">
        <is>
          <t xml:space="preserve">CONCLUIDO	</t>
        </is>
      </c>
      <c r="D2812" t="n">
        <v>2.8366</v>
      </c>
      <c r="E2812" t="n">
        <v>35.25</v>
      </c>
      <c r="F2812" t="n">
        <v>27.69</v>
      </c>
      <c r="G2812" t="n">
        <v>12.13</v>
      </c>
      <c r="H2812" t="n">
        <v>0.19</v>
      </c>
      <c r="I2812" t="n">
        <v>137</v>
      </c>
      <c r="J2812" t="n">
        <v>187.21</v>
      </c>
      <c r="K2812" t="n">
        <v>53.44</v>
      </c>
      <c r="L2812" t="n">
        <v>2</v>
      </c>
      <c r="M2812" t="n">
        <v>135</v>
      </c>
      <c r="N2812" t="n">
        <v>36.77</v>
      </c>
      <c r="O2812" t="n">
        <v>23322.88</v>
      </c>
      <c r="P2812" t="n">
        <v>377.65</v>
      </c>
      <c r="Q2812" t="n">
        <v>453.04</v>
      </c>
      <c r="R2812" t="n">
        <v>191.16</v>
      </c>
      <c r="S2812" t="n">
        <v>57.64</v>
      </c>
      <c r="T2812" t="n">
        <v>64031.16</v>
      </c>
      <c r="U2812" t="n">
        <v>0.3</v>
      </c>
      <c r="V2812" t="n">
        <v>0.77</v>
      </c>
      <c r="W2812" t="n">
        <v>7.02</v>
      </c>
      <c r="X2812" t="n">
        <v>3.95</v>
      </c>
      <c r="Y2812" t="n">
        <v>1</v>
      </c>
      <c r="Z2812" t="n">
        <v>10</v>
      </c>
    </row>
    <row r="2813">
      <c r="A2813" t="n">
        <v>5</v>
      </c>
      <c r="B2813" t="n">
        <v>95</v>
      </c>
      <c r="C2813" t="inlineStr">
        <is>
          <t xml:space="preserve">CONCLUIDO	</t>
        </is>
      </c>
      <c r="D2813" t="n">
        <v>2.9293</v>
      </c>
      <c r="E2813" t="n">
        <v>34.14</v>
      </c>
      <c r="F2813" t="n">
        <v>27.2</v>
      </c>
      <c r="G2813" t="n">
        <v>13.6</v>
      </c>
      <c r="H2813" t="n">
        <v>0.21</v>
      </c>
      <c r="I2813" t="n">
        <v>120</v>
      </c>
      <c r="J2813" t="n">
        <v>187.59</v>
      </c>
      <c r="K2813" t="n">
        <v>53.44</v>
      </c>
      <c r="L2813" t="n">
        <v>2.25</v>
      </c>
      <c r="M2813" t="n">
        <v>118</v>
      </c>
      <c r="N2813" t="n">
        <v>36.9</v>
      </c>
      <c r="O2813" t="n">
        <v>23369.68</v>
      </c>
      <c r="P2813" t="n">
        <v>370.86</v>
      </c>
      <c r="Q2813" t="n">
        <v>452.89</v>
      </c>
      <c r="R2813" t="n">
        <v>175.53</v>
      </c>
      <c r="S2813" t="n">
        <v>57.64</v>
      </c>
      <c r="T2813" t="n">
        <v>56305.36</v>
      </c>
      <c r="U2813" t="n">
        <v>0.33</v>
      </c>
      <c r="V2813" t="n">
        <v>0.78</v>
      </c>
      <c r="W2813" t="n">
        <v>6.99</v>
      </c>
      <c r="X2813" t="n">
        <v>3.47</v>
      </c>
      <c r="Y2813" t="n">
        <v>1</v>
      </c>
      <c r="Z2813" t="n">
        <v>10</v>
      </c>
    </row>
    <row r="2814">
      <c r="A2814" t="n">
        <v>6</v>
      </c>
      <c r="B2814" t="n">
        <v>95</v>
      </c>
      <c r="C2814" t="inlineStr">
        <is>
          <t xml:space="preserve">CONCLUIDO	</t>
        </is>
      </c>
      <c r="D2814" t="n">
        <v>3.0116</v>
      </c>
      <c r="E2814" t="n">
        <v>33.2</v>
      </c>
      <c r="F2814" t="n">
        <v>26.79</v>
      </c>
      <c r="G2814" t="n">
        <v>15.16</v>
      </c>
      <c r="H2814" t="n">
        <v>0.24</v>
      </c>
      <c r="I2814" t="n">
        <v>106</v>
      </c>
      <c r="J2814" t="n">
        <v>187.97</v>
      </c>
      <c r="K2814" t="n">
        <v>53.44</v>
      </c>
      <c r="L2814" t="n">
        <v>2.5</v>
      </c>
      <c r="M2814" t="n">
        <v>104</v>
      </c>
      <c r="N2814" t="n">
        <v>37.03</v>
      </c>
      <c r="O2814" t="n">
        <v>23416.52</v>
      </c>
      <c r="P2814" t="n">
        <v>364.99</v>
      </c>
      <c r="Q2814" t="n">
        <v>452.85</v>
      </c>
      <c r="R2814" t="n">
        <v>161.23</v>
      </c>
      <c r="S2814" t="n">
        <v>57.64</v>
      </c>
      <c r="T2814" t="n">
        <v>49224.52</v>
      </c>
      <c r="U2814" t="n">
        <v>0.36</v>
      </c>
      <c r="V2814" t="n">
        <v>0.79</v>
      </c>
      <c r="W2814" t="n">
        <v>6.99</v>
      </c>
      <c r="X2814" t="n">
        <v>3.06</v>
      </c>
      <c r="Y2814" t="n">
        <v>1</v>
      </c>
      <c r="Z2814" t="n">
        <v>10</v>
      </c>
    </row>
    <row r="2815">
      <c r="A2815" t="n">
        <v>7</v>
      </c>
      <c r="B2815" t="n">
        <v>95</v>
      </c>
      <c r="C2815" t="inlineStr">
        <is>
          <t xml:space="preserve">CONCLUIDO	</t>
        </is>
      </c>
      <c r="D2815" t="n">
        <v>3.0807</v>
      </c>
      <c r="E2815" t="n">
        <v>32.46</v>
      </c>
      <c r="F2815" t="n">
        <v>26.46</v>
      </c>
      <c r="G2815" t="n">
        <v>16.71</v>
      </c>
      <c r="H2815" t="n">
        <v>0.26</v>
      </c>
      <c r="I2815" t="n">
        <v>95</v>
      </c>
      <c r="J2815" t="n">
        <v>188.35</v>
      </c>
      <c r="K2815" t="n">
        <v>53.44</v>
      </c>
      <c r="L2815" t="n">
        <v>2.75</v>
      </c>
      <c r="M2815" t="n">
        <v>93</v>
      </c>
      <c r="N2815" t="n">
        <v>37.16</v>
      </c>
      <c r="O2815" t="n">
        <v>23463.4</v>
      </c>
      <c r="P2815" t="n">
        <v>360.22</v>
      </c>
      <c r="Q2815" t="n">
        <v>452.75</v>
      </c>
      <c r="R2815" t="n">
        <v>151.09</v>
      </c>
      <c r="S2815" t="n">
        <v>57.64</v>
      </c>
      <c r="T2815" t="n">
        <v>44209.38</v>
      </c>
      <c r="U2815" t="n">
        <v>0.38</v>
      </c>
      <c r="V2815" t="n">
        <v>0.8</v>
      </c>
      <c r="W2815" t="n">
        <v>6.95</v>
      </c>
      <c r="X2815" t="n">
        <v>2.73</v>
      </c>
      <c r="Y2815" t="n">
        <v>1</v>
      </c>
      <c r="Z2815" t="n">
        <v>10</v>
      </c>
    </row>
    <row r="2816">
      <c r="A2816" t="n">
        <v>8</v>
      </c>
      <c r="B2816" t="n">
        <v>95</v>
      </c>
      <c r="C2816" t="inlineStr">
        <is>
          <t xml:space="preserve">CONCLUIDO	</t>
        </is>
      </c>
      <c r="D2816" t="n">
        <v>3.1322</v>
      </c>
      <c r="E2816" t="n">
        <v>31.93</v>
      </c>
      <c r="F2816" t="n">
        <v>26.22</v>
      </c>
      <c r="G2816" t="n">
        <v>18.08</v>
      </c>
      <c r="H2816" t="n">
        <v>0.28</v>
      </c>
      <c r="I2816" t="n">
        <v>87</v>
      </c>
      <c r="J2816" t="n">
        <v>188.73</v>
      </c>
      <c r="K2816" t="n">
        <v>53.44</v>
      </c>
      <c r="L2816" t="n">
        <v>3</v>
      </c>
      <c r="M2816" t="n">
        <v>85</v>
      </c>
      <c r="N2816" t="n">
        <v>37.29</v>
      </c>
      <c r="O2816" t="n">
        <v>23510.33</v>
      </c>
      <c r="P2816" t="n">
        <v>356.7</v>
      </c>
      <c r="Q2816" t="n">
        <v>452.79</v>
      </c>
      <c r="R2816" t="n">
        <v>143.3</v>
      </c>
      <c r="S2816" t="n">
        <v>57.64</v>
      </c>
      <c r="T2816" t="n">
        <v>40353.39</v>
      </c>
      <c r="U2816" t="n">
        <v>0.4</v>
      </c>
      <c r="V2816" t="n">
        <v>0.8100000000000001</v>
      </c>
      <c r="W2816" t="n">
        <v>6.94</v>
      </c>
      <c r="X2816" t="n">
        <v>2.49</v>
      </c>
      <c r="Y2816" t="n">
        <v>1</v>
      </c>
      <c r="Z2816" t="n">
        <v>10</v>
      </c>
    </row>
    <row r="2817">
      <c r="A2817" t="n">
        <v>9</v>
      </c>
      <c r="B2817" t="n">
        <v>95</v>
      </c>
      <c r="C2817" t="inlineStr">
        <is>
          <t xml:space="preserve">CONCLUIDO	</t>
        </is>
      </c>
      <c r="D2817" t="n">
        <v>3.1873</v>
      </c>
      <c r="E2817" t="n">
        <v>31.37</v>
      </c>
      <c r="F2817" t="n">
        <v>25.97</v>
      </c>
      <c r="G2817" t="n">
        <v>19.72</v>
      </c>
      <c r="H2817" t="n">
        <v>0.3</v>
      </c>
      <c r="I2817" t="n">
        <v>79</v>
      </c>
      <c r="J2817" t="n">
        <v>189.11</v>
      </c>
      <c r="K2817" t="n">
        <v>53.44</v>
      </c>
      <c r="L2817" t="n">
        <v>3.25</v>
      </c>
      <c r="M2817" t="n">
        <v>77</v>
      </c>
      <c r="N2817" t="n">
        <v>37.42</v>
      </c>
      <c r="O2817" t="n">
        <v>23557.3</v>
      </c>
      <c r="P2817" t="n">
        <v>352.99</v>
      </c>
      <c r="Q2817" t="n">
        <v>452.76</v>
      </c>
      <c r="R2817" t="n">
        <v>135.2</v>
      </c>
      <c r="S2817" t="n">
        <v>57.64</v>
      </c>
      <c r="T2817" t="n">
        <v>36342.98</v>
      </c>
      <c r="U2817" t="n">
        <v>0.43</v>
      </c>
      <c r="V2817" t="n">
        <v>0.82</v>
      </c>
      <c r="W2817" t="n">
        <v>6.92</v>
      </c>
      <c r="X2817" t="n">
        <v>2.24</v>
      </c>
      <c r="Y2817" t="n">
        <v>1</v>
      </c>
      <c r="Z2817" t="n">
        <v>10</v>
      </c>
    </row>
    <row r="2818">
      <c r="A2818" t="n">
        <v>10</v>
      </c>
      <c r="B2818" t="n">
        <v>95</v>
      </c>
      <c r="C2818" t="inlineStr">
        <is>
          <t xml:space="preserve">CONCLUIDO	</t>
        </is>
      </c>
      <c r="D2818" t="n">
        <v>3.2251</v>
      </c>
      <c r="E2818" t="n">
        <v>31.01</v>
      </c>
      <c r="F2818" t="n">
        <v>25.82</v>
      </c>
      <c r="G2818" t="n">
        <v>21.22</v>
      </c>
      <c r="H2818" t="n">
        <v>0.33</v>
      </c>
      <c r="I2818" t="n">
        <v>73</v>
      </c>
      <c r="J2818" t="n">
        <v>189.49</v>
      </c>
      <c r="K2818" t="n">
        <v>53.44</v>
      </c>
      <c r="L2818" t="n">
        <v>3.5</v>
      </c>
      <c r="M2818" t="n">
        <v>71</v>
      </c>
      <c r="N2818" t="n">
        <v>37.55</v>
      </c>
      <c r="O2818" t="n">
        <v>23604.32</v>
      </c>
      <c r="P2818" t="n">
        <v>350.84</v>
      </c>
      <c r="Q2818" t="n">
        <v>452.77</v>
      </c>
      <c r="R2818" t="n">
        <v>130.55</v>
      </c>
      <c r="S2818" t="n">
        <v>57.64</v>
      </c>
      <c r="T2818" t="n">
        <v>34050.4</v>
      </c>
      <c r="U2818" t="n">
        <v>0.44</v>
      </c>
      <c r="V2818" t="n">
        <v>0.82</v>
      </c>
      <c r="W2818" t="n">
        <v>6.92</v>
      </c>
      <c r="X2818" t="n">
        <v>2.09</v>
      </c>
      <c r="Y2818" t="n">
        <v>1</v>
      </c>
      <c r="Z2818" t="n">
        <v>10</v>
      </c>
    </row>
    <row r="2819">
      <c r="A2819" t="n">
        <v>11</v>
      </c>
      <c r="B2819" t="n">
        <v>95</v>
      </c>
      <c r="C2819" t="inlineStr">
        <is>
          <t xml:space="preserve">CONCLUIDO	</t>
        </is>
      </c>
      <c r="D2819" t="n">
        <v>3.2617</v>
      </c>
      <c r="E2819" t="n">
        <v>30.66</v>
      </c>
      <c r="F2819" t="n">
        <v>25.66</v>
      </c>
      <c r="G2819" t="n">
        <v>22.64</v>
      </c>
      <c r="H2819" t="n">
        <v>0.35</v>
      </c>
      <c r="I2819" t="n">
        <v>68</v>
      </c>
      <c r="J2819" t="n">
        <v>189.87</v>
      </c>
      <c r="K2819" t="n">
        <v>53.44</v>
      </c>
      <c r="L2819" t="n">
        <v>3.75</v>
      </c>
      <c r="M2819" t="n">
        <v>66</v>
      </c>
      <c r="N2819" t="n">
        <v>37.69</v>
      </c>
      <c r="O2819" t="n">
        <v>23651.38</v>
      </c>
      <c r="P2819" t="n">
        <v>348.31</v>
      </c>
      <c r="Q2819" t="n">
        <v>452.61</v>
      </c>
      <c r="R2819" t="n">
        <v>125.23</v>
      </c>
      <c r="S2819" t="n">
        <v>57.64</v>
      </c>
      <c r="T2819" t="n">
        <v>31411.41</v>
      </c>
      <c r="U2819" t="n">
        <v>0.46</v>
      </c>
      <c r="V2819" t="n">
        <v>0.83</v>
      </c>
      <c r="W2819" t="n">
        <v>6.9</v>
      </c>
      <c r="X2819" t="n">
        <v>1.93</v>
      </c>
      <c r="Y2819" t="n">
        <v>1</v>
      </c>
      <c r="Z2819" t="n">
        <v>10</v>
      </c>
    </row>
    <row r="2820">
      <c r="A2820" t="n">
        <v>12</v>
      </c>
      <c r="B2820" t="n">
        <v>95</v>
      </c>
      <c r="C2820" t="inlineStr">
        <is>
          <t xml:space="preserve">CONCLUIDO	</t>
        </is>
      </c>
      <c r="D2820" t="n">
        <v>3.2968</v>
      </c>
      <c r="E2820" t="n">
        <v>30.33</v>
      </c>
      <c r="F2820" t="n">
        <v>25.52</v>
      </c>
      <c r="G2820" t="n">
        <v>24.3</v>
      </c>
      <c r="H2820" t="n">
        <v>0.37</v>
      </c>
      <c r="I2820" t="n">
        <v>63</v>
      </c>
      <c r="J2820" t="n">
        <v>190.25</v>
      </c>
      <c r="K2820" t="n">
        <v>53.44</v>
      </c>
      <c r="L2820" t="n">
        <v>4</v>
      </c>
      <c r="M2820" t="n">
        <v>61</v>
      </c>
      <c r="N2820" t="n">
        <v>37.82</v>
      </c>
      <c r="O2820" t="n">
        <v>23698.48</v>
      </c>
      <c r="P2820" t="n">
        <v>346.13</v>
      </c>
      <c r="Q2820" t="n">
        <v>452.7</v>
      </c>
      <c r="R2820" t="n">
        <v>120.49</v>
      </c>
      <c r="S2820" t="n">
        <v>57.64</v>
      </c>
      <c r="T2820" t="n">
        <v>29067.29</v>
      </c>
      <c r="U2820" t="n">
        <v>0.48</v>
      </c>
      <c r="V2820" t="n">
        <v>0.83</v>
      </c>
      <c r="W2820" t="n">
        <v>6.9</v>
      </c>
      <c r="X2820" t="n">
        <v>1.79</v>
      </c>
      <c r="Y2820" t="n">
        <v>1</v>
      </c>
      <c r="Z2820" t="n">
        <v>10</v>
      </c>
    </row>
    <row r="2821">
      <c r="A2821" t="n">
        <v>13</v>
      </c>
      <c r="B2821" t="n">
        <v>95</v>
      </c>
      <c r="C2821" t="inlineStr">
        <is>
          <t xml:space="preserve">CONCLUIDO	</t>
        </is>
      </c>
      <c r="D2821" t="n">
        <v>3.3273</v>
      </c>
      <c r="E2821" t="n">
        <v>30.05</v>
      </c>
      <c r="F2821" t="n">
        <v>25.39</v>
      </c>
      <c r="G2821" t="n">
        <v>25.82</v>
      </c>
      <c r="H2821" t="n">
        <v>0.4</v>
      </c>
      <c r="I2821" t="n">
        <v>59</v>
      </c>
      <c r="J2821" t="n">
        <v>190.63</v>
      </c>
      <c r="K2821" t="n">
        <v>53.44</v>
      </c>
      <c r="L2821" t="n">
        <v>4.25</v>
      </c>
      <c r="M2821" t="n">
        <v>57</v>
      </c>
      <c r="N2821" t="n">
        <v>37.95</v>
      </c>
      <c r="O2821" t="n">
        <v>23745.63</v>
      </c>
      <c r="P2821" t="n">
        <v>344.13</v>
      </c>
      <c r="Q2821" t="n">
        <v>452.66</v>
      </c>
      <c r="R2821" t="n">
        <v>116.22</v>
      </c>
      <c r="S2821" t="n">
        <v>57.64</v>
      </c>
      <c r="T2821" t="n">
        <v>26950.88</v>
      </c>
      <c r="U2821" t="n">
        <v>0.5</v>
      </c>
      <c r="V2821" t="n">
        <v>0.84</v>
      </c>
      <c r="W2821" t="n">
        <v>6.9</v>
      </c>
      <c r="X2821" t="n">
        <v>1.66</v>
      </c>
      <c r="Y2821" t="n">
        <v>1</v>
      </c>
      <c r="Z2821" t="n">
        <v>10</v>
      </c>
    </row>
    <row r="2822">
      <c r="A2822" t="n">
        <v>14</v>
      </c>
      <c r="B2822" t="n">
        <v>95</v>
      </c>
      <c r="C2822" t="inlineStr">
        <is>
          <t xml:space="preserve">CONCLUIDO	</t>
        </is>
      </c>
      <c r="D2822" t="n">
        <v>3.3485</v>
      </c>
      <c r="E2822" t="n">
        <v>29.86</v>
      </c>
      <c r="F2822" t="n">
        <v>25.31</v>
      </c>
      <c r="G2822" t="n">
        <v>27.12</v>
      </c>
      <c r="H2822" t="n">
        <v>0.42</v>
      </c>
      <c r="I2822" t="n">
        <v>56</v>
      </c>
      <c r="J2822" t="n">
        <v>191.02</v>
      </c>
      <c r="K2822" t="n">
        <v>53.44</v>
      </c>
      <c r="L2822" t="n">
        <v>4.5</v>
      </c>
      <c r="M2822" t="n">
        <v>54</v>
      </c>
      <c r="N2822" t="n">
        <v>38.08</v>
      </c>
      <c r="O2822" t="n">
        <v>23792.83</v>
      </c>
      <c r="P2822" t="n">
        <v>342.76</v>
      </c>
      <c r="Q2822" t="n">
        <v>452.71</v>
      </c>
      <c r="R2822" t="n">
        <v>113.74</v>
      </c>
      <c r="S2822" t="n">
        <v>57.64</v>
      </c>
      <c r="T2822" t="n">
        <v>25727.23</v>
      </c>
      <c r="U2822" t="n">
        <v>0.51</v>
      </c>
      <c r="V2822" t="n">
        <v>0.84</v>
      </c>
      <c r="W2822" t="n">
        <v>6.89</v>
      </c>
      <c r="X2822" t="n">
        <v>1.58</v>
      </c>
      <c r="Y2822" t="n">
        <v>1</v>
      </c>
      <c r="Z2822" t="n">
        <v>10</v>
      </c>
    </row>
    <row r="2823">
      <c r="A2823" t="n">
        <v>15</v>
      </c>
      <c r="B2823" t="n">
        <v>95</v>
      </c>
      <c r="C2823" t="inlineStr">
        <is>
          <t xml:space="preserve">CONCLUIDO	</t>
        </is>
      </c>
      <c r="D2823" t="n">
        <v>3.3689</v>
      </c>
      <c r="E2823" t="n">
        <v>29.68</v>
      </c>
      <c r="F2823" t="n">
        <v>25.24</v>
      </c>
      <c r="G2823" t="n">
        <v>28.58</v>
      </c>
      <c r="H2823" t="n">
        <v>0.44</v>
      </c>
      <c r="I2823" t="n">
        <v>53</v>
      </c>
      <c r="J2823" t="n">
        <v>191.4</v>
      </c>
      <c r="K2823" t="n">
        <v>53.44</v>
      </c>
      <c r="L2823" t="n">
        <v>4.75</v>
      </c>
      <c r="M2823" t="n">
        <v>51</v>
      </c>
      <c r="N2823" t="n">
        <v>38.22</v>
      </c>
      <c r="O2823" t="n">
        <v>23840.07</v>
      </c>
      <c r="P2823" t="n">
        <v>341.7</v>
      </c>
      <c r="Q2823" t="n">
        <v>452.69</v>
      </c>
      <c r="R2823" t="n">
        <v>111.87</v>
      </c>
      <c r="S2823" t="n">
        <v>57.64</v>
      </c>
      <c r="T2823" t="n">
        <v>24807.43</v>
      </c>
      <c r="U2823" t="n">
        <v>0.52</v>
      </c>
      <c r="V2823" t="n">
        <v>0.84</v>
      </c>
      <c r="W2823" t="n">
        <v>6.88</v>
      </c>
      <c r="X2823" t="n">
        <v>1.51</v>
      </c>
      <c r="Y2823" t="n">
        <v>1</v>
      </c>
      <c r="Z2823" t="n">
        <v>10</v>
      </c>
    </row>
    <row r="2824">
      <c r="A2824" t="n">
        <v>16</v>
      </c>
      <c r="B2824" t="n">
        <v>95</v>
      </c>
      <c r="C2824" t="inlineStr">
        <is>
          <t xml:space="preserve">CONCLUIDO	</t>
        </is>
      </c>
      <c r="D2824" t="n">
        <v>3.393</v>
      </c>
      <c r="E2824" t="n">
        <v>29.47</v>
      </c>
      <c r="F2824" t="n">
        <v>25.14</v>
      </c>
      <c r="G2824" t="n">
        <v>30.17</v>
      </c>
      <c r="H2824" t="n">
        <v>0.46</v>
      </c>
      <c r="I2824" t="n">
        <v>50</v>
      </c>
      <c r="J2824" t="n">
        <v>191.78</v>
      </c>
      <c r="K2824" t="n">
        <v>53.44</v>
      </c>
      <c r="L2824" t="n">
        <v>5</v>
      </c>
      <c r="M2824" t="n">
        <v>48</v>
      </c>
      <c r="N2824" t="n">
        <v>38.35</v>
      </c>
      <c r="O2824" t="n">
        <v>23887.36</v>
      </c>
      <c r="P2824" t="n">
        <v>339.93</v>
      </c>
      <c r="Q2824" t="n">
        <v>452.7</v>
      </c>
      <c r="R2824" t="n">
        <v>108.4</v>
      </c>
      <c r="S2824" t="n">
        <v>57.64</v>
      </c>
      <c r="T2824" t="n">
        <v>23089.25</v>
      </c>
      <c r="U2824" t="n">
        <v>0.53</v>
      </c>
      <c r="V2824" t="n">
        <v>0.84</v>
      </c>
      <c r="W2824" t="n">
        <v>6.88</v>
      </c>
      <c r="X2824" t="n">
        <v>1.42</v>
      </c>
      <c r="Y2824" t="n">
        <v>1</v>
      </c>
      <c r="Z2824" t="n">
        <v>10</v>
      </c>
    </row>
    <row r="2825">
      <c r="A2825" t="n">
        <v>17</v>
      </c>
      <c r="B2825" t="n">
        <v>95</v>
      </c>
      <c r="C2825" t="inlineStr">
        <is>
          <t xml:space="preserve">CONCLUIDO	</t>
        </is>
      </c>
      <c r="D2825" t="n">
        <v>3.4111</v>
      </c>
      <c r="E2825" t="n">
        <v>29.32</v>
      </c>
      <c r="F2825" t="n">
        <v>25.06</v>
      </c>
      <c r="G2825" t="n">
        <v>31.33</v>
      </c>
      <c r="H2825" t="n">
        <v>0.48</v>
      </c>
      <c r="I2825" t="n">
        <v>48</v>
      </c>
      <c r="J2825" t="n">
        <v>192.17</v>
      </c>
      <c r="K2825" t="n">
        <v>53.44</v>
      </c>
      <c r="L2825" t="n">
        <v>5.25</v>
      </c>
      <c r="M2825" t="n">
        <v>46</v>
      </c>
      <c r="N2825" t="n">
        <v>38.48</v>
      </c>
      <c r="O2825" t="n">
        <v>23934.69</v>
      </c>
      <c r="P2825" t="n">
        <v>338.64</v>
      </c>
      <c r="Q2825" t="n">
        <v>452.85</v>
      </c>
      <c r="R2825" t="n">
        <v>106</v>
      </c>
      <c r="S2825" t="n">
        <v>57.64</v>
      </c>
      <c r="T2825" t="n">
        <v>21896.24</v>
      </c>
      <c r="U2825" t="n">
        <v>0.54</v>
      </c>
      <c r="V2825" t="n">
        <v>0.85</v>
      </c>
      <c r="W2825" t="n">
        <v>6.86</v>
      </c>
      <c r="X2825" t="n">
        <v>1.33</v>
      </c>
      <c r="Y2825" t="n">
        <v>1</v>
      </c>
      <c r="Z2825" t="n">
        <v>10</v>
      </c>
    </row>
    <row r="2826">
      <c r="A2826" t="n">
        <v>18</v>
      </c>
      <c r="B2826" t="n">
        <v>95</v>
      </c>
      <c r="C2826" t="inlineStr">
        <is>
          <t xml:space="preserve">CONCLUIDO	</t>
        </is>
      </c>
      <c r="D2826" t="n">
        <v>3.4333</v>
      </c>
      <c r="E2826" t="n">
        <v>29.13</v>
      </c>
      <c r="F2826" t="n">
        <v>24.98</v>
      </c>
      <c r="G2826" t="n">
        <v>33.31</v>
      </c>
      <c r="H2826" t="n">
        <v>0.51</v>
      </c>
      <c r="I2826" t="n">
        <v>45</v>
      </c>
      <c r="J2826" t="n">
        <v>192.55</v>
      </c>
      <c r="K2826" t="n">
        <v>53.44</v>
      </c>
      <c r="L2826" t="n">
        <v>5.5</v>
      </c>
      <c r="M2826" t="n">
        <v>43</v>
      </c>
      <c r="N2826" t="n">
        <v>38.62</v>
      </c>
      <c r="O2826" t="n">
        <v>23982.06</v>
      </c>
      <c r="P2826" t="n">
        <v>337.27</v>
      </c>
      <c r="Q2826" t="n">
        <v>452.61</v>
      </c>
      <c r="R2826" t="n">
        <v>103.06</v>
      </c>
      <c r="S2826" t="n">
        <v>57.64</v>
      </c>
      <c r="T2826" t="n">
        <v>20442.04</v>
      </c>
      <c r="U2826" t="n">
        <v>0.5600000000000001</v>
      </c>
      <c r="V2826" t="n">
        <v>0.85</v>
      </c>
      <c r="W2826" t="n">
        <v>6.87</v>
      </c>
      <c r="X2826" t="n">
        <v>1.26</v>
      </c>
      <c r="Y2826" t="n">
        <v>1</v>
      </c>
      <c r="Z2826" t="n">
        <v>10</v>
      </c>
    </row>
    <row r="2827">
      <c r="A2827" t="n">
        <v>19</v>
      </c>
      <c r="B2827" t="n">
        <v>95</v>
      </c>
      <c r="C2827" t="inlineStr">
        <is>
          <t xml:space="preserve">CONCLUIDO	</t>
        </is>
      </c>
      <c r="D2827" t="n">
        <v>3.4468</v>
      </c>
      <c r="E2827" t="n">
        <v>29.01</v>
      </c>
      <c r="F2827" t="n">
        <v>24.94</v>
      </c>
      <c r="G2827" t="n">
        <v>34.81</v>
      </c>
      <c r="H2827" t="n">
        <v>0.53</v>
      </c>
      <c r="I2827" t="n">
        <v>43</v>
      </c>
      <c r="J2827" t="n">
        <v>192.94</v>
      </c>
      <c r="K2827" t="n">
        <v>53.44</v>
      </c>
      <c r="L2827" t="n">
        <v>5.75</v>
      </c>
      <c r="M2827" t="n">
        <v>41</v>
      </c>
      <c r="N2827" t="n">
        <v>38.75</v>
      </c>
      <c r="O2827" t="n">
        <v>24029.48</v>
      </c>
      <c r="P2827" t="n">
        <v>336.47</v>
      </c>
      <c r="Q2827" t="n">
        <v>452.67</v>
      </c>
      <c r="R2827" t="n">
        <v>101.98</v>
      </c>
      <c r="S2827" t="n">
        <v>57.64</v>
      </c>
      <c r="T2827" t="n">
        <v>19911.68</v>
      </c>
      <c r="U2827" t="n">
        <v>0.57</v>
      </c>
      <c r="V2827" t="n">
        <v>0.85</v>
      </c>
      <c r="W2827" t="n">
        <v>6.86</v>
      </c>
      <c r="X2827" t="n">
        <v>1.22</v>
      </c>
      <c r="Y2827" t="n">
        <v>1</v>
      </c>
      <c r="Z2827" t="n">
        <v>10</v>
      </c>
    </row>
    <row r="2828">
      <c r="A2828" t="n">
        <v>20</v>
      </c>
      <c r="B2828" t="n">
        <v>95</v>
      </c>
      <c r="C2828" t="inlineStr">
        <is>
          <t xml:space="preserve">CONCLUIDO	</t>
        </is>
      </c>
      <c r="D2828" t="n">
        <v>3.4653</v>
      </c>
      <c r="E2828" t="n">
        <v>28.86</v>
      </c>
      <c r="F2828" t="n">
        <v>24.86</v>
      </c>
      <c r="G2828" t="n">
        <v>36.38</v>
      </c>
      <c r="H2828" t="n">
        <v>0.55</v>
      </c>
      <c r="I2828" t="n">
        <v>41</v>
      </c>
      <c r="J2828" t="n">
        <v>193.32</v>
      </c>
      <c r="K2828" t="n">
        <v>53.44</v>
      </c>
      <c r="L2828" t="n">
        <v>6</v>
      </c>
      <c r="M2828" t="n">
        <v>39</v>
      </c>
      <c r="N2828" t="n">
        <v>38.89</v>
      </c>
      <c r="O2828" t="n">
        <v>24076.95</v>
      </c>
      <c r="P2828" t="n">
        <v>335.09</v>
      </c>
      <c r="Q2828" t="n">
        <v>452.69</v>
      </c>
      <c r="R2828" t="n">
        <v>99.23</v>
      </c>
      <c r="S2828" t="n">
        <v>57.64</v>
      </c>
      <c r="T2828" t="n">
        <v>18549.86</v>
      </c>
      <c r="U2828" t="n">
        <v>0.58</v>
      </c>
      <c r="V2828" t="n">
        <v>0.85</v>
      </c>
      <c r="W2828" t="n">
        <v>6.86</v>
      </c>
      <c r="X2828" t="n">
        <v>1.14</v>
      </c>
      <c r="Y2828" t="n">
        <v>1</v>
      </c>
      <c r="Z2828" t="n">
        <v>10</v>
      </c>
    </row>
    <row r="2829">
      <c r="A2829" t="n">
        <v>21</v>
      </c>
      <c r="B2829" t="n">
        <v>95</v>
      </c>
      <c r="C2829" t="inlineStr">
        <is>
          <t xml:space="preserve">CONCLUIDO	</t>
        </is>
      </c>
      <c r="D2829" t="n">
        <v>3.4707</v>
      </c>
      <c r="E2829" t="n">
        <v>28.81</v>
      </c>
      <c r="F2829" t="n">
        <v>24.86</v>
      </c>
      <c r="G2829" t="n">
        <v>37.28</v>
      </c>
      <c r="H2829" t="n">
        <v>0.57</v>
      </c>
      <c r="I2829" t="n">
        <v>40</v>
      </c>
      <c r="J2829" t="n">
        <v>193.71</v>
      </c>
      <c r="K2829" t="n">
        <v>53.44</v>
      </c>
      <c r="L2829" t="n">
        <v>6.25</v>
      </c>
      <c r="M2829" t="n">
        <v>38</v>
      </c>
      <c r="N2829" t="n">
        <v>39.02</v>
      </c>
      <c r="O2829" t="n">
        <v>24124.47</v>
      </c>
      <c r="P2829" t="n">
        <v>334.92</v>
      </c>
      <c r="Q2829" t="n">
        <v>452.58</v>
      </c>
      <c r="R2829" t="n">
        <v>99.27</v>
      </c>
      <c r="S2829" t="n">
        <v>57.64</v>
      </c>
      <c r="T2829" t="n">
        <v>18574.18</v>
      </c>
      <c r="U2829" t="n">
        <v>0.58</v>
      </c>
      <c r="V2829" t="n">
        <v>0.85</v>
      </c>
      <c r="W2829" t="n">
        <v>6.86</v>
      </c>
      <c r="X2829" t="n">
        <v>1.13</v>
      </c>
      <c r="Y2829" t="n">
        <v>1</v>
      </c>
      <c r="Z2829" t="n">
        <v>10</v>
      </c>
    </row>
    <row r="2830">
      <c r="A2830" t="n">
        <v>22</v>
      </c>
      <c r="B2830" t="n">
        <v>95</v>
      </c>
      <c r="C2830" t="inlineStr">
        <is>
          <t xml:space="preserve">CONCLUIDO	</t>
        </is>
      </c>
      <c r="D2830" t="n">
        <v>3.4844</v>
      </c>
      <c r="E2830" t="n">
        <v>28.7</v>
      </c>
      <c r="F2830" t="n">
        <v>24.82</v>
      </c>
      <c r="G2830" t="n">
        <v>39.18</v>
      </c>
      <c r="H2830" t="n">
        <v>0.59</v>
      </c>
      <c r="I2830" t="n">
        <v>38</v>
      </c>
      <c r="J2830" t="n">
        <v>194.09</v>
      </c>
      <c r="K2830" t="n">
        <v>53.44</v>
      </c>
      <c r="L2830" t="n">
        <v>6.5</v>
      </c>
      <c r="M2830" t="n">
        <v>36</v>
      </c>
      <c r="N2830" t="n">
        <v>39.16</v>
      </c>
      <c r="O2830" t="n">
        <v>24172.03</v>
      </c>
      <c r="P2830" t="n">
        <v>334.08</v>
      </c>
      <c r="Q2830" t="n">
        <v>452.63</v>
      </c>
      <c r="R2830" t="n">
        <v>97.37</v>
      </c>
      <c r="S2830" t="n">
        <v>57.64</v>
      </c>
      <c r="T2830" t="n">
        <v>17634.54</v>
      </c>
      <c r="U2830" t="n">
        <v>0.59</v>
      </c>
      <c r="V2830" t="n">
        <v>0.85</v>
      </c>
      <c r="W2830" t="n">
        <v>6.87</v>
      </c>
      <c r="X2830" t="n">
        <v>1.09</v>
      </c>
      <c r="Y2830" t="n">
        <v>1</v>
      </c>
      <c r="Z2830" t="n">
        <v>10</v>
      </c>
    </row>
    <row r="2831">
      <c r="A2831" t="n">
        <v>23</v>
      </c>
      <c r="B2831" t="n">
        <v>95</v>
      </c>
      <c r="C2831" t="inlineStr">
        <is>
          <t xml:space="preserve">CONCLUIDO	</t>
        </is>
      </c>
      <c r="D2831" t="n">
        <v>3.4956</v>
      </c>
      <c r="E2831" t="n">
        <v>28.61</v>
      </c>
      <c r="F2831" t="n">
        <v>24.76</v>
      </c>
      <c r="G2831" t="n">
        <v>40.15</v>
      </c>
      <c r="H2831" t="n">
        <v>0.62</v>
      </c>
      <c r="I2831" t="n">
        <v>37</v>
      </c>
      <c r="J2831" t="n">
        <v>194.48</v>
      </c>
      <c r="K2831" t="n">
        <v>53.44</v>
      </c>
      <c r="L2831" t="n">
        <v>6.75</v>
      </c>
      <c r="M2831" t="n">
        <v>35</v>
      </c>
      <c r="N2831" t="n">
        <v>39.29</v>
      </c>
      <c r="O2831" t="n">
        <v>24219.63</v>
      </c>
      <c r="P2831" t="n">
        <v>333.02</v>
      </c>
      <c r="Q2831" t="n">
        <v>452.57</v>
      </c>
      <c r="R2831" t="n">
        <v>95.88</v>
      </c>
      <c r="S2831" t="n">
        <v>57.64</v>
      </c>
      <c r="T2831" t="n">
        <v>16894.2</v>
      </c>
      <c r="U2831" t="n">
        <v>0.6</v>
      </c>
      <c r="V2831" t="n">
        <v>0.86</v>
      </c>
      <c r="W2831" t="n">
        <v>6.86</v>
      </c>
      <c r="X2831" t="n">
        <v>1.04</v>
      </c>
      <c r="Y2831" t="n">
        <v>1</v>
      </c>
      <c r="Z2831" t="n">
        <v>10</v>
      </c>
    </row>
    <row r="2832">
      <c r="A2832" t="n">
        <v>24</v>
      </c>
      <c r="B2832" t="n">
        <v>95</v>
      </c>
      <c r="C2832" t="inlineStr">
        <is>
          <t xml:space="preserve">CONCLUIDO	</t>
        </is>
      </c>
      <c r="D2832" t="n">
        <v>3.5128</v>
      </c>
      <c r="E2832" t="n">
        <v>28.47</v>
      </c>
      <c r="F2832" t="n">
        <v>24.7</v>
      </c>
      <c r="G2832" t="n">
        <v>42.34</v>
      </c>
      <c r="H2832" t="n">
        <v>0.64</v>
      </c>
      <c r="I2832" t="n">
        <v>35</v>
      </c>
      <c r="J2832" t="n">
        <v>194.86</v>
      </c>
      <c r="K2832" t="n">
        <v>53.44</v>
      </c>
      <c r="L2832" t="n">
        <v>7</v>
      </c>
      <c r="M2832" t="n">
        <v>33</v>
      </c>
      <c r="N2832" t="n">
        <v>39.43</v>
      </c>
      <c r="O2832" t="n">
        <v>24267.28</v>
      </c>
      <c r="P2832" t="n">
        <v>331.88</v>
      </c>
      <c r="Q2832" t="n">
        <v>452.63</v>
      </c>
      <c r="R2832" t="n">
        <v>93.95999999999999</v>
      </c>
      <c r="S2832" t="n">
        <v>57.64</v>
      </c>
      <c r="T2832" t="n">
        <v>15942.72</v>
      </c>
      <c r="U2832" t="n">
        <v>0.61</v>
      </c>
      <c r="V2832" t="n">
        <v>0.86</v>
      </c>
      <c r="W2832" t="n">
        <v>6.85</v>
      </c>
      <c r="X2832" t="n">
        <v>0.97</v>
      </c>
      <c r="Y2832" t="n">
        <v>1</v>
      </c>
      <c r="Z2832" t="n">
        <v>10</v>
      </c>
    </row>
    <row r="2833">
      <c r="A2833" t="n">
        <v>25</v>
      </c>
      <c r="B2833" t="n">
        <v>95</v>
      </c>
      <c r="C2833" t="inlineStr">
        <is>
          <t xml:space="preserve">CONCLUIDO	</t>
        </is>
      </c>
      <c r="D2833" t="n">
        <v>3.5227</v>
      </c>
      <c r="E2833" t="n">
        <v>28.39</v>
      </c>
      <c r="F2833" t="n">
        <v>24.65</v>
      </c>
      <c r="G2833" t="n">
        <v>43.51</v>
      </c>
      <c r="H2833" t="n">
        <v>0.66</v>
      </c>
      <c r="I2833" t="n">
        <v>34</v>
      </c>
      <c r="J2833" t="n">
        <v>195.25</v>
      </c>
      <c r="K2833" t="n">
        <v>53.44</v>
      </c>
      <c r="L2833" t="n">
        <v>7.25</v>
      </c>
      <c r="M2833" t="n">
        <v>32</v>
      </c>
      <c r="N2833" t="n">
        <v>39.57</v>
      </c>
      <c r="O2833" t="n">
        <v>24314.98</v>
      </c>
      <c r="P2833" t="n">
        <v>330.94</v>
      </c>
      <c r="Q2833" t="n">
        <v>452.64</v>
      </c>
      <c r="R2833" t="n">
        <v>92.44</v>
      </c>
      <c r="S2833" t="n">
        <v>57.64</v>
      </c>
      <c r="T2833" t="n">
        <v>15188.12</v>
      </c>
      <c r="U2833" t="n">
        <v>0.62</v>
      </c>
      <c r="V2833" t="n">
        <v>0.86</v>
      </c>
      <c r="W2833" t="n">
        <v>6.85</v>
      </c>
      <c r="X2833" t="n">
        <v>0.93</v>
      </c>
      <c r="Y2833" t="n">
        <v>1</v>
      </c>
      <c r="Z2833" t="n">
        <v>10</v>
      </c>
    </row>
    <row r="2834">
      <c r="A2834" t="n">
        <v>26</v>
      </c>
      <c r="B2834" t="n">
        <v>95</v>
      </c>
      <c r="C2834" t="inlineStr">
        <is>
          <t xml:space="preserve">CONCLUIDO	</t>
        </is>
      </c>
      <c r="D2834" t="n">
        <v>3.5285</v>
      </c>
      <c r="E2834" t="n">
        <v>28.34</v>
      </c>
      <c r="F2834" t="n">
        <v>24.64</v>
      </c>
      <c r="G2834" t="n">
        <v>44.81</v>
      </c>
      <c r="H2834" t="n">
        <v>0.68</v>
      </c>
      <c r="I2834" t="n">
        <v>33</v>
      </c>
      <c r="J2834" t="n">
        <v>195.64</v>
      </c>
      <c r="K2834" t="n">
        <v>53.44</v>
      </c>
      <c r="L2834" t="n">
        <v>7.5</v>
      </c>
      <c r="M2834" t="n">
        <v>31</v>
      </c>
      <c r="N2834" t="n">
        <v>39.7</v>
      </c>
      <c r="O2834" t="n">
        <v>24362.73</v>
      </c>
      <c r="P2834" t="n">
        <v>330.74</v>
      </c>
      <c r="Q2834" t="n">
        <v>452.65</v>
      </c>
      <c r="R2834" t="n">
        <v>92.37</v>
      </c>
      <c r="S2834" t="n">
        <v>57.64</v>
      </c>
      <c r="T2834" t="n">
        <v>15159.5</v>
      </c>
      <c r="U2834" t="n">
        <v>0.62</v>
      </c>
      <c r="V2834" t="n">
        <v>0.86</v>
      </c>
      <c r="W2834" t="n">
        <v>6.84</v>
      </c>
      <c r="X2834" t="n">
        <v>0.92</v>
      </c>
      <c r="Y2834" t="n">
        <v>1</v>
      </c>
      <c r="Z2834" t="n">
        <v>10</v>
      </c>
    </row>
    <row r="2835">
      <c r="A2835" t="n">
        <v>27</v>
      </c>
      <c r="B2835" t="n">
        <v>95</v>
      </c>
      <c r="C2835" t="inlineStr">
        <is>
          <t xml:space="preserve">CONCLUIDO	</t>
        </is>
      </c>
      <c r="D2835" t="n">
        <v>3.534</v>
      </c>
      <c r="E2835" t="n">
        <v>28.3</v>
      </c>
      <c r="F2835" t="n">
        <v>24.64</v>
      </c>
      <c r="G2835" t="n">
        <v>46.19</v>
      </c>
      <c r="H2835" t="n">
        <v>0.7</v>
      </c>
      <c r="I2835" t="n">
        <v>32</v>
      </c>
      <c r="J2835" t="n">
        <v>196.03</v>
      </c>
      <c r="K2835" t="n">
        <v>53.44</v>
      </c>
      <c r="L2835" t="n">
        <v>7.75</v>
      </c>
      <c r="M2835" t="n">
        <v>30</v>
      </c>
      <c r="N2835" t="n">
        <v>39.84</v>
      </c>
      <c r="O2835" t="n">
        <v>24410.52</v>
      </c>
      <c r="P2835" t="n">
        <v>330.38</v>
      </c>
      <c r="Q2835" t="n">
        <v>452.63</v>
      </c>
      <c r="R2835" t="n">
        <v>92.06</v>
      </c>
      <c r="S2835" t="n">
        <v>57.64</v>
      </c>
      <c r="T2835" t="n">
        <v>15006.94</v>
      </c>
      <c r="U2835" t="n">
        <v>0.63</v>
      </c>
      <c r="V2835" t="n">
        <v>0.86</v>
      </c>
      <c r="W2835" t="n">
        <v>6.85</v>
      </c>
      <c r="X2835" t="n">
        <v>0.91</v>
      </c>
      <c r="Y2835" t="n">
        <v>1</v>
      </c>
      <c r="Z2835" t="n">
        <v>10</v>
      </c>
    </row>
    <row r="2836">
      <c r="A2836" t="n">
        <v>28</v>
      </c>
      <c r="B2836" t="n">
        <v>95</v>
      </c>
      <c r="C2836" t="inlineStr">
        <is>
          <t xml:space="preserve">CONCLUIDO	</t>
        </is>
      </c>
      <c r="D2836" t="n">
        <v>3.5454</v>
      </c>
      <c r="E2836" t="n">
        <v>28.21</v>
      </c>
      <c r="F2836" t="n">
        <v>24.58</v>
      </c>
      <c r="G2836" t="n">
        <v>47.58</v>
      </c>
      <c r="H2836" t="n">
        <v>0.72</v>
      </c>
      <c r="I2836" t="n">
        <v>31</v>
      </c>
      <c r="J2836" t="n">
        <v>196.41</v>
      </c>
      <c r="K2836" t="n">
        <v>53.44</v>
      </c>
      <c r="L2836" t="n">
        <v>8</v>
      </c>
      <c r="M2836" t="n">
        <v>29</v>
      </c>
      <c r="N2836" t="n">
        <v>39.98</v>
      </c>
      <c r="O2836" t="n">
        <v>24458.36</v>
      </c>
      <c r="P2836" t="n">
        <v>329.37</v>
      </c>
      <c r="Q2836" t="n">
        <v>452.64</v>
      </c>
      <c r="R2836" t="n">
        <v>90.39</v>
      </c>
      <c r="S2836" t="n">
        <v>57.64</v>
      </c>
      <c r="T2836" t="n">
        <v>14177.73</v>
      </c>
      <c r="U2836" t="n">
        <v>0.64</v>
      </c>
      <c r="V2836" t="n">
        <v>0.86</v>
      </c>
      <c r="W2836" t="n">
        <v>6.84</v>
      </c>
      <c r="X2836" t="n">
        <v>0.86</v>
      </c>
      <c r="Y2836" t="n">
        <v>1</v>
      </c>
      <c r="Z2836" t="n">
        <v>10</v>
      </c>
    </row>
    <row r="2837">
      <c r="A2837" t="n">
        <v>29</v>
      </c>
      <c r="B2837" t="n">
        <v>95</v>
      </c>
      <c r="C2837" t="inlineStr">
        <is>
          <t xml:space="preserve">CONCLUIDO	</t>
        </is>
      </c>
      <c r="D2837" t="n">
        <v>3.5525</v>
      </c>
      <c r="E2837" t="n">
        <v>28.15</v>
      </c>
      <c r="F2837" t="n">
        <v>24.56</v>
      </c>
      <c r="G2837" t="n">
        <v>49.13</v>
      </c>
      <c r="H2837" t="n">
        <v>0.74</v>
      </c>
      <c r="I2837" t="n">
        <v>30</v>
      </c>
      <c r="J2837" t="n">
        <v>196.8</v>
      </c>
      <c r="K2837" t="n">
        <v>53.44</v>
      </c>
      <c r="L2837" t="n">
        <v>8.25</v>
      </c>
      <c r="M2837" t="n">
        <v>28</v>
      </c>
      <c r="N2837" t="n">
        <v>40.12</v>
      </c>
      <c r="O2837" t="n">
        <v>24506.24</v>
      </c>
      <c r="P2837" t="n">
        <v>329.02</v>
      </c>
      <c r="Q2837" t="n">
        <v>452.62</v>
      </c>
      <c r="R2837" t="n">
        <v>89.69</v>
      </c>
      <c r="S2837" t="n">
        <v>57.64</v>
      </c>
      <c r="T2837" t="n">
        <v>13834.1</v>
      </c>
      <c r="U2837" t="n">
        <v>0.64</v>
      </c>
      <c r="V2837" t="n">
        <v>0.86</v>
      </c>
      <c r="W2837" t="n">
        <v>6.84</v>
      </c>
      <c r="X2837" t="n">
        <v>0.84</v>
      </c>
      <c r="Y2837" t="n">
        <v>1</v>
      </c>
      <c r="Z2837" t="n">
        <v>10</v>
      </c>
    </row>
    <row r="2838">
      <c r="A2838" t="n">
        <v>30</v>
      </c>
      <c r="B2838" t="n">
        <v>95</v>
      </c>
      <c r="C2838" t="inlineStr">
        <is>
          <t xml:space="preserve">CONCLUIDO	</t>
        </is>
      </c>
      <c r="D2838" t="n">
        <v>3.5604</v>
      </c>
      <c r="E2838" t="n">
        <v>28.09</v>
      </c>
      <c r="F2838" t="n">
        <v>24.54</v>
      </c>
      <c r="G2838" t="n">
        <v>50.77</v>
      </c>
      <c r="H2838" t="n">
        <v>0.77</v>
      </c>
      <c r="I2838" t="n">
        <v>29</v>
      </c>
      <c r="J2838" t="n">
        <v>197.19</v>
      </c>
      <c r="K2838" t="n">
        <v>53.44</v>
      </c>
      <c r="L2838" t="n">
        <v>8.5</v>
      </c>
      <c r="M2838" t="n">
        <v>27</v>
      </c>
      <c r="N2838" t="n">
        <v>40.26</v>
      </c>
      <c r="O2838" t="n">
        <v>24554.18</v>
      </c>
      <c r="P2838" t="n">
        <v>328.22</v>
      </c>
      <c r="Q2838" t="n">
        <v>452.62</v>
      </c>
      <c r="R2838" t="n">
        <v>88.77</v>
      </c>
      <c r="S2838" t="n">
        <v>57.64</v>
      </c>
      <c r="T2838" t="n">
        <v>13378.39</v>
      </c>
      <c r="U2838" t="n">
        <v>0.65</v>
      </c>
      <c r="V2838" t="n">
        <v>0.86</v>
      </c>
      <c r="W2838" t="n">
        <v>6.84</v>
      </c>
      <c r="X2838" t="n">
        <v>0.8100000000000001</v>
      </c>
      <c r="Y2838" t="n">
        <v>1</v>
      </c>
      <c r="Z2838" t="n">
        <v>10</v>
      </c>
    </row>
    <row r="2839">
      <c r="A2839" t="n">
        <v>31</v>
      </c>
      <c r="B2839" t="n">
        <v>95</v>
      </c>
      <c r="C2839" t="inlineStr">
        <is>
          <t xml:space="preserve">CONCLUIDO	</t>
        </is>
      </c>
      <c r="D2839" t="n">
        <v>3.5689</v>
      </c>
      <c r="E2839" t="n">
        <v>28.02</v>
      </c>
      <c r="F2839" t="n">
        <v>24.51</v>
      </c>
      <c r="G2839" t="n">
        <v>52.52</v>
      </c>
      <c r="H2839" t="n">
        <v>0.79</v>
      </c>
      <c r="I2839" t="n">
        <v>28</v>
      </c>
      <c r="J2839" t="n">
        <v>197.58</v>
      </c>
      <c r="K2839" t="n">
        <v>53.44</v>
      </c>
      <c r="L2839" t="n">
        <v>8.75</v>
      </c>
      <c r="M2839" t="n">
        <v>26</v>
      </c>
      <c r="N2839" t="n">
        <v>40.39</v>
      </c>
      <c r="O2839" t="n">
        <v>24602.15</v>
      </c>
      <c r="P2839" t="n">
        <v>327.67</v>
      </c>
      <c r="Q2839" t="n">
        <v>452.63</v>
      </c>
      <c r="R2839" t="n">
        <v>87.79000000000001</v>
      </c>
      <c r="S2839" t="n">
        <v>57.64</v>
      </c>
      <c r="T2839" t="n">
        <v>12893.06</v>
      </c>
      <c r="U2839" t="n">
        <v>0.66</v>
      </c>
      <c r="V2839" t="n">
        <v>0.87</v>
      </c>
      <c r="W2839" t="n">
        <v>6.84</v>
      </c>
      <c r="X2839" t="n">
        <v>0.78</v>
      </c>
      <c r="Y2839" t="n">
        <v>1</v>
      </c>
      <c r="Z2839" t="n">
        <v>10</v>
      </c>
    </row>
    <row r="2840">
      <c r="A2840" t="n">
        <v>32</v>
      </c>
      <c r="B2840" t="n">
        <v>95</v>
      </c>
      <c r="C2840" t="inlineStr">
        <is>
          <t xml:space="preserve">CONCLUIDO	</t>
        </is>
      </c>
      <c r="D2840" t="n">
        <v>3.5787</v>
      </c>
      <c r="E2840" t="n">
        <v>27.94</v>
      </c>
      <c r="F2840" t="n">
        <v>24.47</v>
      </c>
      <c r="G2840" t="n">
        <v>54.38</v>
      </c>
      <c r="H2840" t="n">
        <v>0.8100000000000001</v>
      </c>
      <c r="I2840" t="n">
        <v>27</v>
      </c>
      <c r="J2840" t="n">
        <v>197.97</v>
      </c>
      <c r="K2840" t="n">
        <v>53.44</v>
      </c>
      <c r="L2840" t="n">
        <v>9</v>
      </c>
      <c r="M2840" t="n">
        <v>25</v>
      </c>
      <c r="N2840" t="n">
        <v>40.53</v>
      </c>
      <c r="O2840" t="n">
        <v>24650.18</v>
      </c>
      <c r="P2840" t="n">
        <v>326.72</v>
      </c>
      <c r="Q2840" t="n">
        <v>452.6</v>
      </c>
      <c r="R2840" t="n">
        <v>86.72</v>
      </c>
      <c r="S2840" t="n">
        <v>57.64</v>
      </c>
      <c r="T2840" t="n">
        <v>12364.89</v>
      </c>
      <c r="U2840" t="n">
        <v>0.66</v>
      </c>
      <c r="V2840" t="n">
        <v>0.87</v>
      </c>
      <c r="W2840" t="n">
        <v>6.84</v>
      </c>
      <c r="X2840" t="n">
        <v>0.74</v>
      </c>
      <c r="Y2840" t="n">
        <v>1</v>
      </c>
      <c r="Z2840" t="n">
        <v>10</v>
      </c>
    </row>
    <row r="2841">
      <c r="A2841" t="n">
        <v>33</v>
      </c>
      <c r="B2841" t="n">
        <v>95</v>
      </c>
      <c r="C2841" t="inlineStr">
        <is>
          <t xml:space="preserve">CONCLUIDO	</t>
        </is>
      </c>
      <c r="D2841" t="n">
        <v>3.5782</v>
      </c>
      <c r="E2841" t="n">
        <v>27.95</v>
      </c>
      <c r="F2841" t="n">
        <v>24.47</v>
      </c>
      <c r="G2841" t="n">
        <v>54.38</v>
      </c>
      <c r="H2841" t="n">
        <v>0.83</v>
      </c>
      <c r="I2841" t="n">
        <v>27</v>
      </c>
      <c r="J2841" t="n">
        <v>198.36</v>
      </c>
      <c r="K2841" t="n">
        <v>53.44</v>
      </c>
      <c r="L2841" t="n">
        <v>9.25</v>
      </c>
      <c r="M2841" t="n">
        <v>25</v>
      </c>
      <c r="N2841" t="n">
        <v>40.67</v>
      </c>
      <c r="O2841" t="n">
        <v>24698.26</v>
      </c>
      <c r="P2841" t="n">
        <v>326.59</v>
      </c>
      <c r="Q2841" t="n">
        <v>452.68</v>
      </c>
      <c r="R2841" t="n">
        <v>86.45</v>
      </c>
      <c r="S2841" t="n">
        <v>57.64</v>
      </c>
      <c r="T2841" t="n">
        <v>12229.32</v>
      </c>
      <c r="U2841" t="n">
        <v>0.67</v>
      </c>
      <c r="V2841" t="n">
        <v>0.87</v>
      </c>
      <c r="W2841" t="n">
        <v>6.84</v>
      </c>
      <c r="X2841" t="n">
        <v>0.75</v>
      </c>
      <c r="Y2841" t="n">
        <v>1</v>
      </c>
      <c r="Z2841" t="n">
        <v>10</v>
      </c>
    </row>
    <row r="2842">
      <c r="A2842" t="n">
        <v>34</v>
      </c>
      <c r="B2842" t="n">
        <v>95</v>
      </c>
      <c r="C2842" t="inlineStr">
        <is>
          <t xml:space="preserve">CONCLUIDO	</t>
        </is>
      </c>
      <c r="D2842" t="n">
        <v>3.5849</v>
      </c>
      <c r="E2842" t="n">
        <v>27.89</v>
      </c>
      <c r="F2842" t="n">
        <v>24.46</v>
      </c>
      <c r="G2842" t="n">
        <v>56.44</v>
      </c>
      <c r="H2842" t="n">
        <v>0.85</v>
      </c>
      <c r="I2842" t="n">
        <v>26</v>
      </c>
      <c r="J2842" t="n">
        <v>198.75</v>
      </c>
      <c r="K2842" t="n">
        <v>53.44</v>
      </c>
      <c r="L2842" t="n">
        <v>9.5</v>
      </c>
      <c r="M2842" t="n">
        <v>24</v>
      </c>
      <c r="N2842" t="n">
        <v>40.81</v>
      </c>
      <c r="O2842" t="n">
        <v>24746.38</v>
      </c>
      <c r="P2842" t="n">
        <v>326.06</v>
      </c>
      <c r="Q2842" t="n">
        <v>452.62</v>
      </c>
      <c r="R2842" t="n">
        <v>86.18000000000001</v>
      </c>
      <c r="S2842" t="n">
        <v>57.64</v>
      </c>
      <c r="T2842" t="n">
        <v>12095.94</v>
      </c>
      <c r="U2842" t="n">
        <v>0.67</v>
      </c>
      <c r="V2842" t="n">
        <v>0.87</v>
      </c>
      <c r="W2842" t="n">
        <v>6.84</v>
      </c>
      <c r="X2842" t="n">
        <v>0.73</v>
      </c>
      <c r="Y2842" t="n">
        <v>1</v>
      </c>
      <c r="Z2842" t="n">
        <v>10</v>
      </c>
    </row>
    <row r="2843">
      <c r="A2843" t="n">
        <v>35</v>
      </c>
      <c r="B2843" t="n">
        <v>95</v>
      </c>
      <c r="C2843" t="inlineStr">
        <is>
          <t xml:space="preserve">CONCLUIDO	</t>
        </is>
      </c>
      <c r="D2843" t="n">
        <v>3.5939</v>
      </c>
      <c r="E2843" t="n">
        <v>27.82</v>
      </c>
      <c r="F2843" t="n">
        <v>24.43</v>
      </c>
      <c r="G2843" t="n">
        <v>58.62</v>
      </c>
      <c r="H2843" t="n">
        <v>0.87</v>
      </c>
      <c r="I2843" t="n">
        <v>25</v>
      </c>
      <c r="J2843" t="n">
        <v>199.14</v>
      </c>
      <c r="K2843" t="n">
        <v>53.44</v>
      </c>
      <c r="L2843" t="n">
        <v>9.75</v>
      </c>
      <c r="M2843" t="n">
        <v>23</v>
      </c>
      <c r="N2843" t="n">
        <v>40.95</v>
      </c>
      <c r="O2843" t="n">
        <v>24794.55</v>
      </c>
      <c r="P2843" t="n">
        <v>325.31</v>
      </c>
      <c r="Q2843" t="n">
        <v>452.62</v>
      </c>
      <c r="R2843" t="n">
        <v>85.13</v>
      </c>
      <c r="S2843" t="n">
        <v>57.64</v>
      </c>
      <c r="T2843" t="n">
        <v>11579.12</v>
      </c>
      <c r="U2843" t="n">
        <v>0.68</v>
      </c>
      <c r="V2843" t="n">
        <v>0.87</v>
      </c>
      <c r="W2843" t="n">
        <v>6.84</v>
      </c>
      <c r="X2843" t="n">
        <v>0.7</v>
      </c>
      <c r="Y2843" t="n">
        <v>1</v>
      </c>
      <c r="Z2843" t="n">
        <v>10</v>
      </c>
    </row>
    <row r="2844">
      <c r="A2844" t="n">
        <v>36</v>
      </c>
      <c r="B2844" t="n">
        <v>95</v>
      </c>
      <c r="C2844" t="inlineStr">
        <is>
          <t xml:space="preserve">CONCLUIDO	</t>
        </is>
      </c>
      <c r="D2844" t="n">
        <v>3.5967</v>
      </c>
      <c r="E2844" t="n">
        <v>27.8</v>
      </c>
      <c r="F2844" t="n">
        <v>24.4</v>
      </c>
      <c r="G2844" t="n">
        <v>58.57</v>
      </c>
      <c r="H2844" t="n">
        <v>0.89</v>
      </c>
      <c r="I2844" t="n">
        <v>25</v>
      </c>
      <c r="J2844" t="n">
        <v>199.53</v>
      </c>
      <c r="K2844" t="n">
        <v>53.44</v>
      </c>
      <c r="L2844" t="n">
        <v>10</v>
      </c>
      <c r="M2844" t="n">
        <v>23</v>
      </c>
      <c r="N2844" t="n">
        <v>41.1</v>
      </c>
      <c r="O2844" t="n">
        <v>24842.77</v>
      </c>
      <c r="P2844" t="n">
        <v>324.8</v>
      </c>
      <c r="Q2844" t="n">
        <v>452.56</v>
      </c>
      <c r="R2844" t="n">
        <v>84.55</v>
      </c>
      <c r="S2844" t="n">
        <v>57.64</v>
      </c>
      <c r="T2844" t="n">
        <v>11288.11</v>
      </c>
      <c r="U2844" t="n">
        <v>0.68</v>
      </c>
      <c r="V2844" t="n">
        <v>0.87</v>
      </c>
      <c r="W2844" t="n">
        <v>6.83</v>
      </c>
      <c r="X2844" t="n">
        <v>0.68</v>
      </c>
      <c r="Y2844" t="n">
        <v>1</v>
      </c>
      <c r="Z2844" t="n">
        <v>10</v>
      </c>
    </row>
    <row r="2845">
      <c r="A2845" t="n">
        <v>37</v>
      </c>
      <c r="B2845" t="n">
        <v>95</v>
      </c>
      <c r="C2845" t="inlineStr">
        <is>
          <t xml:space="preserve">CONCLUIDO	</t>
        </is>
      </c>
      <c r="D2845" t="n">
        <v>3.6038</v>
      </c>
      <c r="E2845" t="n">
        <v>27.75</v>
      </c>
      <c r="F2845" t="n">
        <v>24.39</v>
      </c>
      <c r="G2845" t="n">
        <v>60.97</v>
      </c>
      <c r="H2845" t="n">
        <v>0.91</v>
      </c>
      <c r="I2845" t="n">
        <v>24</v>
      </c>
      <c r="J2845" t="n">
        <v>199.92</v>
      </c>
      <c r="K2845" t="n">
        <v>53.44</v>
      </c>
      <c r="L2845" t="n">
        <v>10.25</v>
      </c>
      <c r="M2845" t="n">
        <v>22</v>
      </c>
      <c r="N2845" t="n">
        <v>41.24</v>
      </c>
      <c r="O2845" t="n">
        <v>24891.03</v>
      </c>
      <c r="P2845" t="n">
        <v>324.66</v>
      </c>
      <c r="Q2845" t="n">
        <v>452.56</v>
      </c>
      <c r="R2845" t="n">
        <v>83.95</v>
      </c>
      <c r="S2845" t="n">
        <v>57.64</v>
      </c>
      <c r="T2845" t="n">
        <v>10993.14</v>
      </c>
      <c r="U2845" t="n">
        <v>0.6899999999999999</v>
      </c>
      <c r="V2845" t="n">
        <v>0.87</v>
      </c>
      <c r="W2845" t="n">
        <v>6.83</v>
      </c>
      <c r="X2845" t="n">
        <v>0.66</v>
      </c>
      <c r="Y2845" t="n">
        <v>1</v>
      </c>
      <c r="Z2845" t="n">
        <v>10</v>
      </c>
    </row>
    <row r="2846">
      <c r="A2846" t="n">
        <v>38</v>
      </c>
      <c r="B2846" t="n">
        <v>95</v>
      </c>
      <c r="C2846" t="inlineStr">
        <is>
          <t xml:space="preserve">CONCLUIDO	</t>
        </is>
      </c>
      <c r="D2846" t="n">
        <v>3.6049</v>
      </c>
      <c r="E2846" t="n">
        <v>27.74</v>
      </c>
      <c r="F2846" t="n">
        <v>24.38</v>
      </c>
      <c r="G2846" t="n">
        <v>60.95</v>
      </c>
      <c r="H2846" t="n">
        <v>0.93</v>
      </c>
      <c r="I2846" t="n">
        <v>24</v>
      </c>
      <c r="J2846" t="n">
        <v>200.31</v>
      </c>
      <c r="K2846" t="n">
        <v>53.44</v>
      </c>
      <c r="L2846" t="n">
        <v>10.5</v>
      </c>
      <c r="M2846" t="n">
        <v>22</v>
      </c>
      <c r="N2846" t="n">
        <v>41.38</v>
      </c>
      <c r="O2846" t="n">
        <v>24939.35</v>
      </c>
      <c r="P2846" t="n">
        <v>323.82</v>
      </c>
      <c r="Q2846" t="n">
        <v>452.6</v>
      </c>
      <c r="R2846" t="n">
        <v>83.7</v>
      </c>
      <c r="S2846" t="n">
        <v>57.64</v>
      </c>
      <c r="T2846" t="n">
        <v>10869.56</v>
      </c>
      <c r="U2846" t="n">
        <v>0.6899999999999999</v>
      </c>
      <c r="V2846" t="n">
        <v>0.87</v>
      </c>
      <c r="W2846" t="n">
        <v>6.83</v>
      </c>
      <c r="X2846" t="n">
        <v>0.65</v>
      </c>
      <c r="Y2846" t="n">
        <v>1</v>
      </c>
      <c r="Z2846" t="n">
        <v>10</v>
      </c>
    </row>
    <row r="2847">
      <c r="A2847" t="n">
        <v>39</v>
      </c>
      <c r="B2847" t="n">
        <v>95</v>
      </c>
      <c r="C2847" t="inlineStr">
        <is>
          <t xml:space="preserve">CONCLUIDO	</t>
        </is>
      </c>
      <c r="D2847" t="n">
        <v>3.6129</v>
      </c>
      <c r="E2847" t="n">
        <v>27.68</v>
      </c>
      <c r="F2847" t="n">
        <v>24.35</v>
      </c>
      <c r="G2847" t="n">
        <v>63.53</v>
      </c>
      <c r="H2847" t="n">
        <v>0.95</v>
      </c>
      <c r="I2847" t="n">
        <v>23</v>
      </c>
      <c r="J2847" t="n">
        <v>200.71</v>
      </c>
      <c r="K2847" t="n">
        <v>53.44</v>
      </c>
      <c r="L2847" t="n">
        <v>10.75</v>
      </c>
      <c r="M2847" t="n">
        <v>21</v>
      </c>
      <c r="N2847" t="n">
        <v>41.52</v>
      </c>
      <c r="O2847" t="n">
        <v>24987.71</v>
      </c>
      <c r="P2847" t="n">
        <v>323.46</v>
      </c>
      <c r="Q2847" t="n">
        <v>452.6</v>
      </c>
      <c r="R2847" t="n">
        <v>82.73999999999999</v>
      </c>
      <c r="S2847" t="n">
        <v>57.64</v>
      </c>
      <c r="T2847" t="n">
        <v>10395.19</v>
      </c>
      <c r="U2847" t="n">
        <v>0.7</v>
      </c>
      <c r="V2847" t="n">
        <v>0.87</v>
      </c>
      <c r="W2847" t="n">
        <v>6.83</v>
      </c>
      <c r="X2847" t="n">
        <v>0.63</v>
      </c>
      <c r="Y2847" t="n">
        <v>1</v>
      </c>
      <c r="Z2847" t="n">
        <v>10</v>
      </c>
    </row>
    <row r="2848">
      <c r="A2848" t="n">
        <v>40</v>
      </c>
      <c r="B2848" t="n">
        <v>95</v>
      </c>
      <c r="C2848" t="inlineStr">
        <is>
          <t xml:space="preserve">CONCLUIDO	</t>
        </is>
      </c>
      <c r="D2848" t="n">
        <v>3.6201</v>
      </c>
      <c r="E2848" t="n">
        <v>27.62</v>
      </c>
      <c r="F2848" t="n">
        <v>24.34</v>
      </c>
      <c r="G2848" t="n">
        <v>66.37</v>
      </c>
      <c r="H2848" t="n">
        <v>0.97</v>
      </c>
      <c r="I2848" t="n">
        <v>22</v>
      </c>
      <c r="J2848" t="n">
        <v>201.1</v>
      </c>
      <c r="K2848" t="n">
        <v>53.44</v>
      </c>
      <c r="L2848" t="n">
        <v>11</v>
      </c>
      <c r="M2848" t="n">
        <v>20</v>
      </c>
      <c r="N2848" t="n">
        <v>41.66</v>
      </c>
      <c r="O2848" t="n">
        <v>25036.12</v>
      </c>
      <c r="P2848" t="n">
        <v>322.77</v>
      </c>
      <c r="Q2848" t="n">
        <v>452.66</v>
      </c>
      <c r="R2848" t="n">
        <v>82.04000000000001</v>
      </c>
      <c r="S2848" t="n">
        <v>57.64</v>
      </c>
      <c r="T2848" t="n">
        <v>10048.35</v>
      </c>
      <c r="U2848" t="n">
        <v>0.7</v>
      </c>
      <c r="V2848" t="n">
        <v>0.87</v>
      </c>
      <c r="W2848" t="n">
        <v>6.84</v>
      </c>
      <c r="X2848" t="n">
        <v>0.61</v>
      </c>
      <c r="Y2848" t="n">
        <v>1</v>
      </c>
      <c r="Z2848" t="n">
        <v>10</v>
      </c>
    </row>
    <row r="2849">
      <c r="A2849" t="n">
        <v>41</v>
      </c>
      <c r="B2849" t="n">
        <v>95</v>
      </c>
      <c r="C2849" t="inlineStr">
        <is>
          <t xml:space="preserve">CONCLUIDO	</t>
        </is>
      </c>
      <c r="D2849" t="n">
        <v>3.6223</v>
      </c>
      <c r="E2849" t="n">
        <v>27.61</v>
      </c>
      <c r="F2849" t="n">
        <v>24.32</v>
      </c>
      <c r="G2849" t="n">
        <v>66.33</v>
      </c>
      <c r="H2849" t="n">
        <v>0.99</v>
      </c>
      <c r="I2849" t="n">
        <v>22</v>
      </c>
      <c r="J2849" t="n">
        <v>201.49</v>
      </c>
      <c r="K2849" t="n">
        <v>53.44</v>
      </c>
      <c r="L2849" t="n">
        <v>11.25</v>
      </c>
      <c r="M2849" t="n">
        <v>20</v>
      </c>
      <c r="N2849" t="n">
        <v>41.81</v>
      </c>
      <c r="O2849" t="n">
        <v>25084.58</v>
      </c>
      <c r="P2849" t="n">
        <v>322.57</v>
      </c>
      <c r="Q2849" t="n">
        <v>452.58</v>
      </c>
      <c r="R2849" t="n">
        <v>81.84999999999999</v>
      </c>
      <c r="S2849" t="n">
        <v>57.64</v>
      </c>
      <c r="T2849" t="n">
        <v>9953.059999999999</v>
      </c>
      <c r="U2849" t="n">
        <v>0.7</v>
      </c>
      <c r="V2849" t="n">
        <v>0.87</v>
      </c>
      <c r="W2849" t="n">
        <v>6.83</v>
      </c>
      <c r="X2849" t="n">
        <v>0.59</v>
      </c>
      <c r="Y2849" t="n">
        <v>1</v>
      </c>
      <c r="Z2849" t="n">
        <v>10</v>
      </c>
    </row>
    <row r="2850">
      <c r="A2850" t="n">
        <v>42</v>
      </c>
      <c r="B2850" t="n">
        <v>95</v>
      </c>
      <c r="C2850" t="inlineStr">
        <is>
          <t xml:space="preserve">CONCLUIDO	</t>
        </is>
      </c>
      <c r="D2850" t="n">
        <v>3.6215</v>
      </c>
      <c r="E2850" t="n">
        <v>27.61</v>
      </c>
      <c r="F2850" t="n">
        <v>24.33</v>
      </c>
      <c r="G2850" t="n">
        <v>66.34</v>
      </c>
      <c r="H2850" t="n">
        <v>1.01</v>
      </c>
      <c r="I2850" t="n">
        <v>22</v>
      </c>
      <c r="J2850" t="n">
        <v>201.88</v>
      </c>
      <c r="K2850" t="n">
        <v>53.44</v>
      </c>
      <c r="L2850" t="n">
        <v>11.5</v>
      </c>
      <c r="M2850" t="n">
        <v>20</v>
      </c>
      <c r="N2850" t="n">
        <v>41.95</v>
      </c>
      <c r="O2850" t="n">
        <v>25133.09</v>
      </c>
      <c r="P2850" t="n">
        <v>322.11</v>
      </c>
      <c r="Q2850" t="n">
        <v>452.61</v>
      </c>
      <c r="R2850" t="n">
        <v>81.87</v>
      </c>
      <c r="S2850" t="n">
        <v>57.64</v>
      </c>
      <c r="T2850" t="n">
        <v>9964.290000000001</v>
      </c>
      <c r="U2850" t="n">
        <v>0.7</v>
      </c>
      <c r="V2850" t="n">
        <v>0.87</v>
      </c>
      <c r="W2850" t="n">
        <v>6.83</v>
      </c>
      <c r="X2850" t="n">
        <v>0.6</v>
      </c>
      <c r="Y2850" t="n">
        <v>1</v>
      </c>
      <c r="Z2850" t="n">
        <v>10</v>
      </c>
    </row>
    <row r="2851">
      <c r="A2851" t="n">
        <v>43</v>
      </c>
      <c r="B2851" t="n">
        <v>95</v>
      </c>
      <c r="C2851" t="inlineStr">
        <is>
          <t xml:space="preserve">CONCLUIDO	</t>
        </is>
      </c>
      <c r="D2851" t="n">
        <v>3.6309</v>
      </c>
      <c r="E2851" t="n">
        <v>27.54</v>
      </c>
      <c r="F2851" t="n">
        <v>24.29</v>
      </c>
      <c r="G2851" t="n">
        <v>69.40000000000001</v>
      </c>
      <c r="H2851" t="n">
        <v>1.03</v>
      </c>
      <c r="I2851" t="n">
        <v>21</v>
      </c>
      <c r="J2851" t="n">
        <v>202.28</v>
      </c>
      <c r="K2851" t="n">
        <v>53.44</v>
      </c>
      <c r="L2851" t="n">
        <v>11.75</v>
      </c>
      <c r="M2851" t="n">
        <v>19</v>
      </c>
      <c r="N2851" t="n">
        <v>42.09</v>
      </c>
      <c r="O2851" t="n">
        <v>25181.64</v>
      </c>
      <c r="P2851" t="n">
        <v>321.72</v>
      </c>
      <c r="Q2851" t="n">
        <v>452.63</v>
      </c>
      <c r="R2851" t="n">
        <v>80.91</v>
      </c>
      <c r="S2851" t="n">
        <v>57.64</v>
      </c>
      <c r="T2851" t="n">
        <v>9487.030000000001</v>
      </c>
      <c r="U2851" t="n">
        <v>0.71</v>
      </c>
      <c r="V2851" t="n">
        <v>0.87</v>
      </c>
      <c r="W2851" t="n">
        <v>6.82</v>
      </c>
      <c r="X2851" t="n">
        <v>0.57</v>
      </c>
      <c r="Y2851" t="n">
        <v>1</v>
      </c>
      <c r="Z2851" t="n">
        <v>10</v>
      </c>
    </row>
    <row r="2852">
      <c r="A2852" t="n">
        <v>44</v>
      </c>
      <c r="B2852" t="n">
        <v>95</v>
      </c>
      <c r="C2852" t="inlineStr">
        <is>
          <t xml:space="preserve">CONCLUIDO	</t>
        </is>
      </c>
      <c r="D2852" t="n">
        <v>3.6297</v>
      </c>
      <c r="E2852" t="n">
        <v>27.55</v>
      </c>
      <c r="F2852" t="n">
        <v>24.3</v>
      </c>
      <c r="G2852" t="n">
        <v>69.43000000000001</v>
      </c>
      <c r="H2852" t="n">
        <v>1.05</v>
      </c>
      <c r="I2852" t="n">
        <v>21</v>
      </c>
      <c r="J2852" t="n">
        <v>202.67</v>
      </c>
      <c r="K2852" t="n">
        <v>53.44</v>
      </c>
      <c r="L2852" t="n">
        <v>12</v>
      </c>
      <c r="M2852" t="n">
        <v>19</v>
      </c>
      <c r="N2852" t="n">
        <v>42.24</v>
      </c>
      <c r="O2852" t="n">
        <v>25230.25</v>
      </c>
      <c r="P2852" t="n">
        <v>321.44</v>
      </c>
      <c r="Q2852" t="n">
        <v>452.57</v>
      </c>
      <c r="R2852" t="n">
        <v>81.08</v>
      </c>
      <c r="S2852" t="n">
        <v>57.64</v>
      </c>
      <c r="T2852" t="n">
        <v>9574.780000000001</v>
      </c>
      <c r="U2852" t="n">
        <v>0.71</v>
      </c>
      <c r="V2852" t="n">
        <v>0.87</v>
      </c>
      <c r="W2852" t="n">
        <v>6.83</v>
      </c>
      <c r="X2852" t="n">
        <v>0.58</v>
      </c>
      <c r="Y2852" t="n">
        <v>1</v>
      </c>
      <c r="Z2852" t="n">
        <v>10</v>
      </c>
    </row>
    <row r="2853">
      <c r="A2853" t="n">
        <v>45</v>
      </c>
      <c r="B2853" t="n">
        <v>95</v>
      </c>
      <c r="C2853" t="inlineStr">
        <is>
          <t xml:space="preserve">CONCLUIDO	</t>
        </is>
      </c>
      <c r="D2853" t="n">
        <v>3.6368</v>
      </c>
      <c r="E2853" t="n">
        <v>27.5</v>
      </c>
      <c r="F2853" t="n">
        <v>24.28</v>
      </c>
      <c r="G2853" t="n">
        <v>72.84999999999999</v>
      </c>
      <c r="H2853" t="n">
        <v>1.07</v>
      </c>
      <c r="I2853" t="n">
        <v>20</v>
      </c>
      <c r="J2853" t="n">
        <v>203.07</v>
      </c>
      <c r="K2853" t="n">
        <v>53.44</v>
      </c>
      <c r="L2853" t="n">
        <v>12.25</v>
      </c>
      <c r="M2853" t="n">
        <v>18</v>
      </c>
      <c r="N2853" t="n">
        <v>42.38</v>
      </c>
      <c r="O2853" t="n">
        <v>25279.03</v>
      </c>
      <c r="P2853" t="n">
        <v>320.83</v>
      </c>
      <c r="Q2853" t="n">
        <v>452.68</v>
      </c>
      <c r="R2853" t="n">
        <v>80.61</v>
      </c>
      <c r="S2853" t="n">
        <v>57.64</v>
      </c>
      <c r="T2853" t="n">
        <v>9344.32</v>
      </c>
      <c r="U2853" t="n">
        <v>0.72</v>
      </c>
      <c r="V2853" t="n">
        <v>0.87</v>
      </c>
      <c r="W2853" t="n">
        <v>6.83</v>
      </c>
      <c r="X2853" t="n">
        <v>0.5600000000000001</v>
      </c>
      <c r="Y2853" t="n">
        <v>1</v>
      </c>
      <c r="Z2853" t="n">
        <v>10</v>
      </c>
    </row>
    <row r="2854">
      <c r="A2854" t="n">
        <v>46</v>
      </c>
      <c r="B2854" t="n">
        <v>95</v>
      </c>
      <c r="C2854" t="inlineStr">
        <is>
          <t xml:space="preserve">CONCLUIDO	</t>
        </is>
      </c>
      <c r="D2854" t="n">
        <v>3.6375</v>
      </c>
      <c r="E2854" t="n">
        <v>27.49</v>
      </c>
      <c r="F2854" t="n">
        <v>24.28</v>
      </c>
      <c r="G2854" t="n">
        <v>72.83</v>
      </c>
      <c r="H2854" t="n">
        <v>1.09</v>
      </c>
      <c r="I2854" t="n">
        <v>20</v>
      </c>
      <c r="J2854" t="n">
        <v>203.46</v>
      </c>
      <c r="K2854" t="n">
        <v>53.44</v>
      </c>
      <c r="L2854" t="n">
        <v>12.5</v>
      </c>
      <c r="M2854" t="n">
        <v>18</v>
      </c>
      <c r="N2854" t="n">
        <v>42.53</v>
      </c>
      <c r="O2854" t="n">
        <v>25327.74</v>
      </c>
      <c r="P2854" t="n">
        <v>320.85</v>
      </c>
      <c r="Q2854" t="n">
        <v>452.6</v>
      </c>
      <c r="R2854" t="n">
        <v>80.33</v>
      </c>
      <c r="S2854" t="n">
        <v>57.64</v>
      </c>
      <c r="T2854" t="n">
        <v>9205.15</v>
      </c>
      <c r="U2854" t="n">
        <v>0.72</v>
      </c>
      <c r="V2854" t="n">
        <v>0.87</v>
      </c>
      <c r="W2854" t="n">
        <v>6.83</v>
      </c>
      <c r="X2854" t="n">
        <v>0.55</v>
      </c>
      <c r="Y2854" t="n">
        <v>1</v>
      </c>
      <c r="Z2854" t="n">
        <v>10</v>
      </c>
    </row>
    <row r="2855">
      <c r="A2855" t="n">
        <v>47</v>
      </c>
      <c r="B2855" t="n">
        <v>95</v>
      </c>
      <c r="C2855" t="inlineStr">
        <is>
          <t xml:space="preserve">CONCLUIDO	</t>
        </is>
      </c>
      <c r="D2855" t="n">
        <v>3.6446</v>
      </c>
      <c r="E2855" t="n">
        <v>27.44</v>
      </c>
      <c r="F2855" t="n">
        <v>24.26</v>
      </c>
      <c r="G2855" t="n">
        <v>76.62</v>
      </c>
      <c r="H2855" t="n">
        <v>1.11</v>
      </c>
      <c r="I2855" t="n">
        <v>19</v>
      </c>
      <c r="J2855" t="n">
        <v>203.86</v>
      </c>
      <c r="K2855" t="n">
        <v>53.44</v>
      </c>
      <c r="L2855" t="n">
        <v>12.75</v>
      </c>
      <c r="M2855" t="n">
        <v>17</v>
      </c>
      <c r="N2855" t="n">
        <v>42.67</v>
      </c>
      <c r="O2855" t="n">
        <v>25376.49</v>
      </c>
      <c r="P2855" t="n">
        <v>319.6</v>
      </c>
      <c r="Q2855" t="n">
        <v>452.57</v>
      </c>
      <c r="R2855" t="n">
        <v>79.64</v>
      </c>
      <c r="S2855" t="n">
        <v>57.64</v>
      </c>
      <c r="T2855" t="n">
        <v>8861.67</v>
      </c>
      <c r="U2855" t="n">
        <v>0.72</v>
      </c>
      <c r="V2855" t="n">
        <v>0.87</v>
      </c>
      <c r="W2855" t="n">
        <v>6.83</v>
      </c>
      <c r="X2855" t="n">
        <v>0.54</v>
      </c>
      <c r="Y2855" t="n">
        <v>1</v>
      </c>
      <c r="Z2855" t="n">
        <v>10</v>
      </c>
    </row>
    <row r="2856">
      <c r="A2856" t="n">
        <v>48</v>
      </c>
      <c r="B2856" t="n">
        <v>95</v>
      </c>
      <c r="C2856" t="inlineStr">
        <is>
          <t xml:space="preserve">CONCLUIDO	</t>
        </is>
      </c>
      <c r="D2856" t="n">
        <v>3.6481</v>
      </c>
      <c r="E2856" t="n">
        <v>27.41</v>
      </c>
      <c r="F2856" t="n">
        <v>24.24</v>
      </c>
      <c r="G2856" t="n">
        <v>76.53</v>
      </c>
      <c r="H2856" t="n">
        <v>1.13</v>
      </c>
      <c r="I2856" t="n">
        <v>19</v>
      </c>
      <c r="J2856" t="n">
        <v>204.25</v>
      </c>
      <c r="K2856" t="n">
        <v>53.44</v>
      </c>
      <c r="L2856" t="n">
        <v>13</v>
      </c>
      <c r="M2856" t="n">
        <v>17</v>
      </c>
      <c r="N2856" t="n">
        <v>42.82</v>
      </c>
      <c r="O2856" t="n">
        <v>25425.3</v>
      </c>
      <c r="P2856" t="n">
        <v>319.52</v>
      </c>
      <c r="Q2856" t="n">
        <v>452.58</v>
      </c>
      <c r="R2856" t="n">
        <v>79.01000000000001</v>
      </c>
      <c r="S2856" t="n">
        <v>57.64</v>
      </c>
      <c r="T2856" t="n">
        <v>8546.620000000001</v>
      </c>
      <c r="U2856" t="n">
        <v>0.73</v>
      </c>
      <c r="V2856" t="n">
        <v>0.87</v>
      </c>
      <c r="W2856" t="n">
        <v>6.82</v>
      </c>
      <c r="X2856" t="n">
        <v>0.51</v>
      </c>
      <c r="Y2856" t="n">
        <v>1</v>
      </c>
      <c r="Z2856" t="n">
        <v>10</v>
      </c>
    </row>
    <row r="2857">
      <c r="A2857" t="n">
        <v>49</v>
      </c>
      <c r="B2857" t="n">
        <v>95</v>
      </c>
      <c r="C2857" t="inlineStr">
        <is>
          <t xml:space="preserve">CONCLUIDO	</t>
        </is>
      </c>
      <c r="D2857" t="n">
        <v>3.6468</v>
      </c>
      <c r="E2857" t="n">
        <v>27.42</v>
      </c>
      <c r="F2857" t="n">
        <v>24.25</v>
      </c>
      <c r="G2857" t="n">
        <v>76.56</v>
      </c>
      <c r="H2857" t="n">
        <v>1.15</v>
      </c>
      <c r="I2857" t="n">
        <v>19</v>
      </c>
      <c r="J2857" t="n">
        <v>204.65</v>
      </c>
      <c r="K2857" t="n">
        <v>53.44</v>
      </c>
      <c r="L2857" t="n">
        <v>13.25</v>
      </c>
      <c r="M2857" t="n">
        <v>17</v>
      </c>
      <c r="N2857" t="n">
        <v>42.96</v>
      </c>
      <c r="O2857" t="n">
        <v>25474.16</v>
      </c>
      <c r="P2857" t="n">
        <v>319.38</v>
      </c>
      <c r="Q2857" t="n">
        <v>452.62</v>
      </c>
      <c r="R2857" t="n">
        <v>79.25</v>
      </c>
      <c r="S2857" t="n">
        <v>57.64</v>
      </c>
      <c r="T2857" t="n">
        <v>8667.41</v>
      </c>
      <c r="U2857" t="n">
        <v>0.73</v>
      </c>
      <c r="V2857" t="n">
        <v>0.87</v>
      </c>
      <c r="W2857" t="n">
        <v>6.83</v>
      </c>
      <c r="X2857" t="n">
        <v>0.52</v>
      </c>
      <c r="Y2857" t="n">
        <v>1</v>
      </c>
      <c r="Z2857" t="n">
        <v>10</v>
      </c>
    </row>
    <row r="2858">
      <c r="A2858" t="n">
        <v>50</v>
      </c>
      <c r="B2858" t="n">
        <v>95</v>
      </c>
      <c r="C2858" t="inlineStr">
        <is>
          <t xml:space="preserve">CONCLUIDO	</t>
        </is>
      </c>
      <c r="D2858" t="n">
        <v>3.6586</v>
      </c>
      <c r="E2858" t="n">
        <v>27.33</v>
      </c>
      <c r="F2858" t="n">
        <v>24.19</v>
      </c>
      <c r="G2858" t="n">
        <v>80.65000000000001</v>
      </c>
      <c r="H2858" t="n">
        <v>1.17</v>
      </c>
      <c r="I2858" t="n">
        <v>18</v>
      </c>
      <c r="J2858" t="n">
        <v>205.05</v>
      </c>
      <c r="K2858" t="n">
        <v>53.44</v>
      </c>
      <c r="L2858" t="n">
        <v>13.5</v>
      </c>
      <c r="M2858" t="n">
        <v>16</v>
      </c>
      <c r="N2858" t="n">
        <v>43.11</v>
      </c>
      <c r="O2858" t="n">
        <v>25523.06</v>
      </c>
      <c r="P2858" t="n">
        <v>318.47</v>
      </c>
      <c r="Q2858" t="n">
        <v>452.6</v>
      </c>
      <c r="R2858" t="n">
        <v>77.65000000000001</v>
      </c>
      <c r="S2858" t="n">
        <v>57.64</v>
      </c>
      <c r="T2858" t="n">
        <v>7874.36</v>
      </c>
      <c r="U2858" t="n">
        <v>0.74</v>
      </c>
      <c r="V2858" t="n">
        <v>0.88</v>
      </c>
      <c r="W2858" t="n">
        <v>6.82</v>
      </c>
      <c r="X2858" t="n">
        <v>0.47</v>
      </c>
      <c r="Y2858" t="n">
        <v>1</v>
      </c>
      <c r="Z2858" t="n">
        <v>10</v>
      </c>
    </row>
    <row r="2859">
      <c r="A2859" t="n">
        <v>51</v>
      </c>
      <c r="B2859" t="n">
        <v>95</v>
      </c>
      <c r="C2859" t="inlineStr">
        <is>
          <t xml:space="preserve">CONCLUIDO	</t>
        </is>
      </c>
      <c r="D2859" t="n">
        <v>3.655</v>
      </c>
      <c r="E2859" t="n">
        <v>27.36</v>
      </c>
      <c r="F2859" t="n">
        <v>24.22</v>
      </c>
      <c r="G2859" t="n">
        <v>80.73999999999999</v>
      </c>
      <c r="H2859" t="n">
        <v>1.19</v>
      </c>
      <c r="I2859" t="n">
        <v>18</v>
      </c>
      <c r="J2859" t="n">
        <v>205.44</v>
      </c>
      <c r="K2859" t="n">
        <v>53.44</v>
      </c>
      <c r="L2859" t="n">
        <v>13.75</v>
      </c>
      <c r="M2859" t="n">
        <v>16</v>
      </c>
      <c r="N2859" t="n">
        <v>43.26</v>
      </c>
      <c r="O2859" t="n">
        <v>25572.02</v>
      </c>
      <c r="P2859" t="n">
        <v>319.03</v>
      </c>
      <c r="Q2859" t="n">
        <v>452.56</v>
      </c>
      <c r="R2859" t="n">
        <v>78.64</v>
      </c>
      <c r="S2859" t="n">
        <v>57.64</v>
      </c>
      <c r="T2859" t="n">
        <v>8367.709999999999</v>
      </c>
      <c r="U2859" t="n">
        <v>0.73</v>
      </c>
      <c r="V2859" t="n">
        <v>0.88</v>
      </c>
      <c r="W2859" t="n">
        <v>6.82</v>
      </c>
      <c r="X2859" t="n">
        <v>0.5</v>
      </c>
      <c r="Y2859" t="n">
        <v>1</v>
      </c>
      <c r="Z2859" t="n">
        <v>10</v>
      </c>
    </row>
    <row r="2860">
      <c r="A2860" t="n">
        <v>52</v>
      </c>
      <c r="B2860" t="n">
        <v>95</v>
      </c>
      <c r="C2860" t="inlineStr">
        <is>
          <t xml:space="preserve">CONCLUIDO	</t>
        </is>
      </c>
      <c r="D2860" t="n">
        <v>3.658</v>
      </c>
      <c r="E2860" t="n">
        <v>27.34</v>
      </c>
      <c r="F2860" t="n">
        <v>24.2</v>
      </c>
      <c r="G2860" t="n">
        <v>80.66</v>
      </c>
      <c r="H2860" t="n">
        <v>1.21</v>
      </c>
      <c r="I2860" t="n">
        <v>18</v>
      </c>
      <c r="J2860" t="n">
        <v>205.84</v>
      </c>
      <c r="K2860" t="n">
        <v>53.44</v>
      </c>
      <c r="L2860" t="n">
        <v>14</v>
      </c>
      <c r="M2860" t="n">
        <v>16</v>
      </c>
      <c r="N2860" t="n">
        <v>43.4</v>
      </c>
      <c r="O2860" t="n">
        <v>25621.03</v>
      </c>
      <c r="P2860" t="n">
        <v>318.08</v>
      </c>
      <c r="Q2860" t="n">
        <v>452.59</v>
      </c>
      <c r="R2860" t="n">
        <v>77.76000000000001</v>
      </c>
      <c r="S2860" t="n">
        <v>57.64</v>
      </c>
      <c r="T2860" t="n">
        <v>7928.76</v>
      </c>
      <c r="U2860" t="n">
        <v>0.74</v>
      </c>
      <c r="V2860" t="n">
        <v>0.88</v>
      </c>
      <c r="W2860" t="n">
        <v>6.82</v>
      </c>
      <c r="X2860" t="n">
        <v>0.47</v>
      </c>
      <c r="Y2860" t="n">
        <v>1</v>
      </c>
      <c r="Z2860" t="n">
        <v>10</v>
      </c>
    </row>
    <row r="2861">
      <c r="A2861" t="n">
        <v>53</v>
      </c>
      <c r="B2861" t="n">
        <v>95</v>
      </c>
      <c r="C2861" t="inlineStr">
        <is>
          <t xml:space="preserve">CONCLUIDO	</t>
        </is>
      </c>
      <c r="D2861" t="n">
        <v>3.6657</v>
      </c>
      <c r="E2861" t="n">
        <v>27.28</v>
      </c>
      <c r="F2861" t="n">
        <v>24.18</v>
      </c>
      <c r="G2861" t="n">
        <v>85.34</v>
      </c>
      <c r="H2861" t="n">
        <v>1.23</v>
      </c>
      <c r="I2861" t="n">
        <v>17</v>
      </c>
      <c r="J2861" t="n">
        <v>206.24</v>
      </c>
      <c r="K2861" t="n">
        <v>53.44</v>
      </c>
      <c r="L2861" t="n">
        <v>14.25</v>
      </c>
      <c r="M2861" t="n">
        <v>15</v>
      </c>
      <c r="N2861" t="n">
        <v>43.55</v>
      </c>
      <c r="O2861" t="n">
        <v>25670.09</v>
      </c>
      <c r="P2861" t="n">
        <v>317.03</v>
      </c>
      <c r="Q2861" t="n">
        <v>452.56</v>
      </c>
      <c r="R2861" t="n">
        <v>76.91</v>
      </c>
      <c r="S2861" t="n">
        <v>57.64</v>
      </c>
      <c r="T2861" t="n">
        <v>7506.31</v>
      </c>
      <c r="U2861" t="n">
        <v>0.75</v>
      </c>
      <c r="V2861" t="n">
        <v>0.88</v>
      </c>
      <c r="W2861" t="n">
        <v>6.83</v>
      </c>
      <c r="X2861" t="n">
        <v>0.45</v>
      </c>
      <c r="Y2861" t="n">
        <v>1</v>
      </c>
      <c r="Z2861" t="n">
        <v>10</v>
      </c>
    </row>
    <row r="2862">
      <c r="A2862" t="n">
        <v>54</v>
      </c>
      <c r="B2862" t="n">
        <v>95</v>
      </c>
      <c r="C2862" t="inlineStr">
        <is>
          <t xml:space="preserve">CONCLUIDO	</t>
        </is>
      </c>
      <c r="D2862" t="n">
        <v>3.665</v>
      </c>
      <c r="E2862" t="n">
        <v>27.29</v>
      </c>
      <c r="F2862" t="n">
        <v>24.18</v>
      </c>
      <c r="G2862" t="n">
        <v>85.34999999999999</v>
      </c>
      <c r="H2862" t="n">
        <v>1.25</v>
      </c>
      <c r="I2862" t="n">
        <v>17</v>
      </c>
      <c r="J2862" t="n">
        <v>206.64</v>
      </c>
      <c r="K2862" t="n">
        <v>53.44</v>
      </c>
      <c r="L2862" t="n">
        <v>14.5</v>
      </c>
      <c r="M2862" t="n">
        <v>15</v>
      </c>
      <c r="N2862" t="n">
        <v>43.7</v>
      </c>
      <c r="O2862" t="n">
        <v>25719.19</v>
      </c>
      <c r="P2862" t="n">
        <v>317.48</v>
      </c>
      <c r="Q2862" t="n">
        <v>452.59</v>
      </c>
      <c r="R2862" t="n">
        <v>77.2</v>
      </c>
      <c r="S2862" t="n">
        <v>57.64</v>
      </c>
      <c r="T2862" t="n">
        <v>7654.72</v>
      </c>
      <c r="U2862" t="n">
        <v>0.75</v>
      </c>
      <c r="V2862" t="n">
        <v>0.88</v>
      </c>
      <c r="W2862" t="n">
        <v>6.82</v>
      </c>
      <c r="X2862" t="n">
        <v>0.46</v>
      </c>
      <c r="Y2862" t="n">
        <v>1</v>
      </c>
      <c r="Z2862" t="n">
        <v>10</v>
      </c>
    </row>
    <row r="2863">
      <c r="A2863" t="n">
        <v>55</v>
      </c>
      <c r="B2863" t="n">
        <v>95</v>
      </c>
      <c r="C2863" t="inlineStr">
        <is>
          <t xml:space="preserve">CONCLUIDO	</t>
        </is>
      </c>
      <c r="D2863" t="n">
        <v>3.6663</v>
      </c>
      <c r="E2863" t="n">
        <v>27.28</v>
      </c>
      <c r="F2863" t="n">
        <v>24.17</v>
      </c>
      <c r="G2863" t="n">
        <v>85.31999999999999</v>
      </c>
      <c r="H2863" t="n">
        <v>1.27</v>
      </c>
      <c r="I2863" t="n">
        <v>17</v>
      </c>
      <c r="J2863" t="n">
        <v>207.03</v>
      </c>
      <c r="K2863" t="n">
        <v>53.44</v>
      </c>
      <c r="L2863" t="n">
        <v>14.75</v>
      </c>
      <c r="M2863" t="n">
        <v>15</v>
      </c>
      <c r="N2863" t="n">
        <v>43.85</v>
      </c>
      <c r="O2863" t="n">
        <v>25768.35</v>
      </c>
      <c r="P2863" t="n">
        <v>317.51</v>
      </c>
      <c r="Q2863" t="n">
        <v>452.57</v>
      </c>
      <c r="R2863" t="n">
        <v>76.84999999999999</v>
      </c>
      <c r="S2863" t="n">
        <v>57.64</v>
      </c>
      <c r="T2863" t="n">
        <v>7476</v>
      </c>
      <c r="U2863" t="n">
        <v>0.75</v>
      </c>
      <c r="V2863" t="n">
        <v>0.88</v>
      </c>
      <c r="W2863" t="n">
        <v>6.83</v>
      </c>
      <c r="X2863" t="n">
        <v>0.45</v>
      </c>
      <c r="Y2863" t="n">
        <v>1</v>
      </c>
      <c r="Z2863" t="n">
        <v>10</v>
      </c>
    </row>
    <row r="2864">
      <c r="A2864" t="n">
        <v>56</v>
      </c>
      <c r="B2864" t="n">
        <v>95</v>
      </c>
      <c r="C2864" t="inlineStr">
        <is>
          <t xml:space="preserve">CONCLUIDO	</t>
        </is>
      </c>
      <c r="D2864" t="n">
        <v>3.6636</v>
      </c>
      <c r="E2864" t="n">
        <v>27.3</v>
      </c>
      <c r="F2864" t="n">
        <v>24.19</v>
      </c>
      <c r="G2864" t="n">
        <v>85.39</v>
      </c>
      <c r="H2864" t="n">
        <v>1.28</v>
      </c>
      <c r="I2864" t="n">
        <v>17</v>
      </c>
      <c r="J2864" t="n">
        <v>207.43</v>
      </c>
      <c r="K2864" t="n">
        <v>53.44</v>
      </c>
      <c r="L2864" t="n">
        <v>15</v>
      </c>
      <c r="M2864" t="n">
        <v>15</v>
      </c>
      <c r="N2864" t="n">
        <v>44</v>
      </c>
      <c r="O2864" t="n">
        <v>25817.56</v>
      </c>
      <c r="P2864" t="n">
        <v>317.16</v>
      </c>
      <c r="Q2864" t="n">
        <v>452.58</v>
      </c>
      <c r="R2864" t="n">
        <v>77.42</v>
      </c>
      <c r="S2864" t="n">
        <v>57.64</v>
      </c>
      <c r="T2864" t="n">
        <v>7765.31</v>
      </c>
      <c r="U2864" t="n">
        <v>0.74</v>
      </c>
      <c r="V2864" t="n">
        <v>0.88</v>
      </c>
      <c r="W2864" t="n">
        <v>6.83</v>
      </c>
      <c r="X2864" t="n">
        <v>0.47</v>
      </c>
      <c r="Y2864" t="n">
        <v>1</v>
      </c>
      <c r="Z2864" t="n">
        <v>10</v>
      </c>
    </row>
    <row r="2865">
      <c r="A2865" t="n">
        <v>57</v>
      </c>
      <c r="B2865" t="n">
        <v>95</v>
      </c>
      <c r="C2865" t="inlineStr">
        <is>
          <t xml:space="preserve">CONCLUIDO	</t>
        </is>
      </c>
      <c r="D2865" t="n">
        <v>3.6749</v>
      </c>
      <c r="E2865" t="n">
        <v>27.21</v>
      </c>
      <c r="F2865" t="n">
        <v>24.15</v>
      </c>
      <c r="G2865" t="n">
        <v>90.55</v>
      </c>
      <c r="H2865" t="n">
        <v>1.3</v>
      </c>
      <c r="I2865" t="n">
        <v>16</v>
      </c>
      <c r="J2865" t="n">
        <v>207.83</v>
      </c>
      <c r="K2865" t="n">
        <v>53.44</v>
      </c>
      <c r="L2865" t="n">
        <v>15.25</v>
      </c>
      <c r="M2865" t="n">
        <v>14</v>
      </c>
      <c r="N2865" t="n">
        <v>44.15</v>
      </c>
      <c r="O2865" t="n">
        <v>25866.82</v>
      </c>
      <c r="P2865" t="n">
        <v>316.25</v>
      </c>
      <c r="Q2865" t="n">
        <v>452.64</v>
      </c>
      <c r="R2865" t="n">
        <v>76.22</v>
      </c>
      <c r="S2865" t="n">
        <v>57.64</v>
      </c>
      <c r="T2865" t="n">
        <v>7168.41</v>
      </c>
      <c r="U2865" t="n">
        <v>0.76</v>
      </c>
      <c r="V2865" t="n">
        <v>0.88</v>
      </c>
      <c r="W2865" t="n">
        <v>6.82</v>
      </c>
      <c r="X2865" t="n">
        <v>0.42</v>
      </c>
      <c r="Y2865" t="n">
        <v>1</v>
      </c>
      <c r="Z2865" t="n">
        <v>10</v>
      </c>
    </row>
    <row r="2866">
      <c r="A2866" t="n">
        <v>58</v>
      </c>
      <c r="B2866" t="n">
        <v>95</v>
      </c>
      <c r="C2866" t="inlineStr">
        <is>
          <t xml:space="preserve">CONCLUIDO	</t>
        </is>
      </c>
      <c r="D2866" t="n">
        <v>3.6746</v>
      </c>
      <c r="E2866" t="n">
        <v>27.21</v>
      </c>
      <c r="F2866" t="n">
        <v>24.15</v>
      </c>
      <c r="G2866" t="n">
        <v>90.56</v>
      </c>
      <c r="H2866" t="n">
        <v>1.32</v>
      </c>
      <c r="I2866" t="n">
        <v>16</v>
      </c>
      <c r="J2866" t="n">
        <v>208.23</v>
      </c>
      <c r="K2866" t="n">
        <v>53.44</v>
      </c>
      <c r="L2866" t="n">
        <v>15.5</v>
      </c>
      <c r="M2866" t="n">
        <v>14</v>
      </c>
      <c r="N2866" t="n">
        <v>44.3</v>
      </c>
      <c r="O2866" t="n">
        <v>25916.13</v>
      </c>
      <c r="P2866" t="n">
        <v>316.06</v>
      </c>
      <c r="Q2866" t="n">
        <v>452.59</v>
      </c>
      <c r="R2866" t="n">
        <v>76.26000000000001</v>
      </c>
      <c r="S2866" t="n">
        <v>57.64</v>
      </c>
      <c r="T2866" t="n">
        <v>7188.04</v>
      </c>
      <c r="U2866" t="n">
        <v>0.76</v>
      </c>
      <c r="V2866" t="n">
        <v>0.88</v>
      </c>
      <c r="W2866" t="n">
        <v>6.82</v>
      </c>
      <c r="X2866" t="n">
        <v>0.43</v>
      </c>
      <c r="Y2866" t="n">
        <v>1</v>
      </c>
      <c r="Z2866" t="n">
        <v>10</v>
      </c>
    </row>
    <row r="2867">
      <c r="A2867" t="n">
        <v>59</v>
      </c>
      <c r="B2867" t="n">
        <v>95</v>
      </c>
      <c r="C2867" t="inlineStr">
        <is>
          <t xml:space="preserve">CONCLUIDO	</t>
        </is>
      </c>
      <c r="D2867" t="n">
        <v>3.6722</v>
      </c>
      <c r="E2867" t="n">
        <v>27.23</v>
      </c>
      <c r="F2867" t="n">
        <v>24.17</v>
      </c>
      <c r="G2867" t="n">
        <v>90.63</v>
      </c>
      <c r="H2867" t="n">
        <v>1.34</v>
      </c>
      <c r="I2867" t="n">
        <v>16</v>
      </c>
      <c r="J2867" t="n">
        <v>208.63</v>
      </c>
      <c r="K2867" t="n">
        <v>53.44</v>
      </c>
      <c r="L2867" t="n">
        <v>15.75</v>
      </c>
      <c r="M2867" t="n">
        <v>14</v>
      </c>
      <c r="N2867" t="n">
        <v>44.45</v>
      </c>
      <c r="O2867" t="n">
        <v>25965.5</v>
      </c>
      <c r="P2867" t="n">
        <v>316.31</v>
      </c>
      <c r="Q2867" t="n">
        <v>452.61</v>
      </c>
      <c r="R2867" t="n">
        <v>76.7</v>
      </c>
      <c r="S2867" t="n">
        <v>57.64</v>
      </c>
      <c r="T2867" t="n">
        <v>7405.95</v>
      </c>
      <c r="U2867" t="n">
        <v>0.75</v>
      </c>
      <c r="V2867" t="n">
        <v>0.88</v>
      </c>
      <c r="W2867" t="n">
        <v>6.82</v>
      </c>
      <c r="X2867" t="n">
        <v>0.44</v>
      </c>
      <c r="Y2867" t="n">
        <v>1</v>
      </c>
      <c r="Z2867" t="n">
        <v>10</v>
      </c>
    </row>
    <row r="2868">
      <c r="A2868" t="n">
        <v>60</v>
      </c>
      <c r="B2868" t="n">
        <v>95</v>
      </c>
      <c r="C2868" t="inlineStr">
        <is>
          <t xml:space="preserve">CONCLUIDO	</t>
        </is>
      </c>
      <c r="D2868" t="n">
        <v>3.6728</v>
      </c>
      <c r="E2868" t="n">
        <v>27.23</v>
      </c>
      <c r="F2868" t="n">
        <v>24.16</v>
      </c>
      <c r="G2868" t="n">
        <v>90.61</v>
      </c>
      <c r="H2868" t="n">
        <v>1.36</v>
      </c>
      <c r="I2868" t="n">
        <v>16</v>
      </c>
      <c r="J2868" t="n">
        <v>209.03</v>
      </c>
      <c r="K2868" t="n">
        <v>53.44</v>
      </c>
      <c r="L2868" t="n">
        <v>16</v>
      </c>
      <c r="M2868" t="n">
        <v>14</v>
      </c>
      <c r="N2868" t="n">
        <v>44.6</v>
      </c>
      <c r="O2868" t="n">
        <v>26014.91</v>
      </c>
      <c r="P2868" t="n">
        <v>315.72</v>
      </c>
      <c r="Q2868" t="n">
        <v>452.61</v>
      </c>
      <c r="R2868" t="n">
        <v>76.53</v>
      </c>
      <c r="S2868" t="n">
        <v>57.64</v>
      </c>
      <c r="T2868" t="n">
        <v>7324.47</v>
      </c>
      <c r="U2868" t="n">
        <v>0.75</v>
      </c>
      <c r="V2868" t="n">
        <v>0.88</v>
      </c>
      <c r="W2868" t="n">
        <v>6.82</v>
      </c>
      <c r="X2868" t="n">
        <v>0.44</v>
      </c>
      <c r="Y2868" t="n">
        <v>1</v>
      </c>
      <c r="Z2868" t="n">
        <v>10</v>
      </c>
    </row>
    <row r="2869">
      <c r="A2869" t="n">
        <v>61</v>
      </c>
      <c r="B2869" t="n">
        <v>95</v>
      </c>
      <c r="C2869" t="inlineStr">
        <is>
          <t xml:space="preserve">CONCLUIDO	</t>
        </is>
      </c>
      <c r="D2869" t="n">
        <v>3.6845</v>
      </c>
      <c r="E2869" t="n">
        <v>27.14</v>
      </c>
      <c r="F2869" t="n">
        <v>24.11</v>
      </c>
      <c r="G2869" t="n">
        <v>96.45</v>
      </c>
      <c r="H2869" t="n">
        <v>1.38</v>
      </c>
      <c r="I2869" t="n">
        <v>15</v>
      </c>
      <c r="J2869" t="n">
        <v>209.43</v>
      </c>
      <c r="K2869" t="n">
        <v>53.44</v>
      </c>
      <c r="L2869" t="n">
        <v>16.25</v>
      </c>
      <c r="M2869" t="n">
        <v>13</v>
      </c>
      <c r="N2869" t="n">
        <v>44.75</v>
      </c>
      <c r="O2869" t="n">
        <v>26064.38</v>
      </c>
      <c r="P2869" t="n">
        <v>314.64</v>
      </c>
      <c r="Q2869" t="n">
        <v>452.56</v>
      </c>
      <c r="R2869" t="n">
        <v>74.97</v>
      </c>
      <c r="S2869" t="n">
        <v>57.64</v>
      </c>
      <c r="T2869" t="n">
        <v>6547.83</v>
      </c>
      <c r="U2869" t="n">
        <v>0.77</v>
      </c>
      <c r="V2869" t="n">
        <v>0.88</v>
      </c>
      <c r="W2869" t="n">
        <v>6.82</v>
      </c>
      <c r="X2869" t="n">
        <v>0.39</v>
      </c>
      <c r="Y2869" t="n">
        <v>1</v>
      </c>
      <c r="Z2869" t="n">
        <v>10</v>
      </c>
    </row>
    <row r="2870">
      <c r="A2870" t="n">
        <v>62</v>
      </c>
      <c r="B2870" t="n">
        <v>95</v>
      </c>
      <c r="C2870" t="inlineStr">
        <is>
          <t xml:space="preserve">CONCLUIDO	</t>
        </is>
      </c>
      <c r="D2870" t="n">
        <v>3.6821</v>
      </c>
      <c r="E2870" t="n">
        <v>27.16</v>
      </c>
      <c r="F2870" t="n">
        <v>24.13</v>
      </c>
      <c r="G2870" t="n">
        <v>96.52</v>
      </c>
      <c r="H2870" t="n">
        <v>1.4</v>
      </c>
      <c r="I2870" t="n">
        <v>15</v>
      </c>
      <c r="J2870" t="n">
        <v>209.84</v>
      </c>
      <c r="K2870" t="n">
        <v>53.44</v>
      </c>
      <c r="L2870" t="n">
        <v>16.5</v>
      </c>
      <c r="M2870" t="n">
        <v>13</v>
      </c>
      <c r="N2870" t="n">
        <v>44.9</v>
      </c>
      <c r="O2870" t="n">
        <v>26113.9</v>
      </c>
      <c r="P2870" t="n">
        <v>314.76</v>
      </c>
      <c r="Q2870" t="n">
        <v>452.63</v>
      </c>
      <c r="R2870" t="n">
        <v>75.61</v>
      </c>
      <c r="S2870" t="n">
        <v>57.64</v>
      </c>
      <c r="T2870" t="n">
        <v>6866.88</v>
      </c>
      <c r="U2870" t="n">
        <v>0.76</v>
      </c>
      <c r="V2870" t="n">
        <v>0.88</v>
      </c>
      <c r="W2870" t="n">
        <v>6.82</v>
      </c>
      <c r="X2870" t="n">
        <v>0.41</v>
      </c>
      <c r="Y2870" t="n">
        <v>1</v>
      </c>
      <c r="Z2870" t="n">
        <v>10</v>
      </c>
    </row>
    <row r="2871">
      <c r="A2871" t="n">
        <v>63</v>
      </c>
      <c r="B2871" t="n">
        <v>95</v>
      </c>
      <c r="C2871" t="inlineStr">
        <is>
          <t xml:space="preserve">CONCLUIDO	</t>
        </is>
      </c>
      <c r="D2871" t="n">
        <v>3.6832</v>
      </c>
      <c r="E2871" t="n">
        <v>27.15</v>
      </c>
      <c r="F2871" t="n">
        <v>24.12</v>
      </c>
      <c r="G2871" t="n">
        <v>96.48999999999999</v>
      </c>
      <c r="H2871" t="n">
        <v>1.42</v>
      </c>
      <c r="I2871" t="n">
        <v>15</v>
      </c>
      <c r="J2871" t="n">
        <v>210.24</v>
      </c>
      <c r="K2871" t="n">
        <v>53.44</v>
      </c>
      <c r="L2871" t="n">
        <v>16.75</v>
      </c>
      <c r="M2871" t="n">
        <v>13</v>
      </c>
      <c r="N2871" t="n">
        <v>45.05</v>
      </c>
      <c r="O2871" t="n">
        <v>26163.47</v>
      </c>
      <c r="P2871" t="n">
        <v>314.34</v>
      </c>
      <c r="Q2871" t="n">
        <v>452.57</v>
      </c>
      <c r="R2871" t="n">
        <v>75.31</v>
      </c>
      <c r="S2871" t="n">
        <v>57.64</v>
      </c>
      <c r="T2871" t="n">
        <v>6717.38</v>
      </c>
      <c r="U2871" t="n">
        <v>0.77</v>
      </c>
      <c r="V2871" t="n">
        <v>0.88</v>
      </c>
      <c r="W2871" t="n">
        <v>6.82</v>
      </c>
      <c r="X2871" t="n">
        <v>0.4</v>
      </c>
      <c r="Y2871" t="n">
        <v>1</v>
      </c>
      <c r="Z2871" t="n">
        <v>10</v>
      </c>
    </row>
    <row r="2872">
      <c r="A2872" t="n">
        <v>64</v>
      </c>
      <c r="B2872" t="n">
        <v>95</v>
      </c>
      <c r="C2872" t="inlineStr">
        <is>
          <t xml:space="preserve">CONCLUIDO	</t>
        </is>
      </c>
      <c r="D2872" t="n">
        <v>3.6844</v>
      </c>
      <c r="E2872" t="n">
        <v>27.14</v>
      </c>
      <c r="F2872" t="n">
        <v>24.11</v>
      </c>
      <c r="G2872" t="n">
        <v>96.45999999999999</v>
      </c>
      <c r="H2872" t="n">
        <v>1.43</v>
      </c>
      <c r="I2872" t="n">
        <v>15</v>
      </c>
      <c r="J2872" t="n">
        <v>210.64</v>
      </c>
      <c r="K2872" t="n">
        <v>53.44</v>
      </c>
      <c r="L2872" t="n">
        <v>17</v>
      </c>
      <c r="M2872" t="n">
        <v>13</v>
      </c>
      <c r="N2872" t="n">
        <v>45.21</v>
      </c>
      <c r="O2872" t="n">
        <v>26213.09</v>
      </c>
      <c r="P2872" t="n">
        <v>313.89</v>
      </c>
      <c r="Q2872" t="n">
        <v>452.62</v>
      </c>
      <c r="R2872" t="n">
        <v>75.05</v>
      </c>
      <c r="S2872" t="n">
        <v>57.64</v>
      </c>
      <c r="T2872" t="n">
        <v>6586.34</v>
      </c>
      <c r="U2872" t="n">
        <v>0.77</v>
      </c>
      <c r="V2872" t="n">
        <v>0.88</v>
      </c>
      <c r="W2872" t="n">
        <v>6.82</v>
      </c>
      <c r="X2872" t="n">
        <v>0.39</v>
      </c>
      <c r="Y2872" t="n">
        <v>1</v>
      </c>
      <c r="Z2872" t="n">
        <v>10</v>
      </c>
    </row>
    <row r="2873">
      <c r="A2873" t="n">
        <v>65</v>
      </c>
      <c r="B2873" t="n">
        <v>95</v>
      </c>
      <c r="C2873" t="inlineStr">
        <is>
          <t xml:space="preserve">CONCLUIDO	</t>
        </is>
      </c>
      <c r="D2873" t="n">
        <v>3.6925</v>
      </c>
      <c r="E2873" t="n">
        <v>27.08</v>
      </c>
      <c r="F2873" t="n">
        <v>24.09</v>
      </c>
      <c r="G2873" t="n">
        <v>103.25</v>
      </c>
      <c r="H2873" t="n">
        <v>1.45</v>
      </c>
      <c r="I2873" t="n">
        <v>14</v>
      </c>
      <c r="J2873" t="n">
        <v>211.04</v>
      </c>
      <c r="K2873" t="n">
        <v>53.44</v>
      </c>
      <c r="L2873" t="n">
        <v>17.25</v>
      </c>
      <c r="M2873" t="n">
        <v>12</v>
      </c>
      <c r="N2873" t="n">
        <v>45.36</v>
      </c>
      <c r="O2873" t="n">
        <v>26262.77</v>
      </c>
      <c r="P2873" t="n">
        <v>313.23</v>
      </c>
      <c r="Q2873" t="n">
        <v>452.61</v>
      </c>
      <c r="R2873" t="n">
        <v>74.34</v>
      </c>
      <c r="S2873" t="n">
        <v>57.64</v>
      </c>
      <c r="T2873" t="n">
        <v>6240.18</v>
      </c>
      <c r="U2873" t="n">
        <v>0.78</v>
      </c>
      <c r="V2873" t="n">
        <v>0.88</v>
      </c>
      <c r="W2873" t="n">
        <v>6.82</v>
      </c>
      <c r="X2873" t="n">
        <v>0.37</v>
      </c>
      <c r="Y2873" t="n">
        <v>1</v>
      </c>
      <c r="Z2873" t="n">
        <v>10</v>
      </c>
    </row>
    <row r="2874">
      <c r="A2874" t="n">
        <v>66</v>
      </c>
      <c r="B2874" t="n">
        <v>95</v>
      </c>
      <c r="C2874" t="inlineStr">
        <is>
          <t xml:space="preserve">CONCLUIDO	</t>
        </is>
      </c>
      <c r="D2874" t="n">
        <v>3.6908</v>
      </c>
      <c r="E2874" t="n">
        <v>27.09</v>
      </c>
      <c r="F2874" t="n">
        <v>24.11</v>
      </c>
      <c r="G2874" t="n">
        <v>103.31</v>
      </c>
      <c r="H2874" t="n">
        <v>1.47</v>
      </c>
      <c r="I2874" t="n">
        <v>14</v>
      </c>
      <c r="J2874" t="n">
        <v>211.45</v>
      </c>
      <c r="K2874" t="n">
        <v>53.44</v>
      </c>
      <c r="L2874" t="n">
        <v>17.5</v>
      </c>
      <c r="M2874" t="n">
        <v>12</v>
      </c>
      <c r="N2874" t="n">
        <v>45.51</v>
      </c>
      <c r="O2874" t="n">
        <v>26312.5</v>
      </c>
      <c r="P2874" t="n">
        <v>314.02</v>
      </c>
      <c r="Q2874" t="n">
        <v>452.65</v>
      </c>
      <c r="R2874" t="n">
        <v>74.65000000000001</v>
      </c>
      <c r="S2874" t="n">
        <v>57.64</v>
      </c>
      <c r="T2874" t="n">
        <v>6392.86</v>
      </c>
      <c r="U2874" t="n">
        <v>0.77</v>
      </c>
      <c r="V2874" t="n">
        <v>0.88</v>
      </c>
      <c r="W2874" t="n">
        <v>6.82</v>
      </c>
      <c r="X2874" t="n">
        <v>0.38</v>
      </c>
      <c r="Y2874" t="n">
        <v>1</v>
      </c>
      <c r="Z2874" t="n">
        <v>10</v>
      </c>
    </row>
    <row r="2875">
      <c r="A2875" t="n">
        <v>67</v>
      </c>
      <c r="B2875" t="n">
        <v>95</v>
      </c>
      <c r="C2875" t="inlineStr">
        <is>
          <t xml:space="preserve">CONCLUIDO	</t>
        </is>
      </c>
      <c r="D2875" t="n">
        <v>3.6923</v>
      </c>
      <c r="E2875" t="n">
        <v>27.08</v>
      </c>
      <c r="F2875" t="n">
        <v>24.09</v>
      </c>
      <c r="G2875" t="n">
        <v>103.26</v>
      </c>
      <c r="H2875" t="n">
        <v>1.49</v>
      </c>
      <c r="I2875" t="n">
        <v>14</v>
      </c>
      <c r="J2875" t="n">
        <v>211.85</v>
      </c>
      <c r="K2875" t="n">
        <v>53.44</v>
      </c>
      <c r="L2875" t="n">
        <v>17.75</v>
      </c>
      <c r="M2875" t="n">
        <v>12</v>
      </c>
      <c r="N2875" t="n">
        <v>45.67</v>
      </c>
      <c r="O2875" t="n">
        <v>26362.28</v>
      </c>
      <c r="P2875" t="n">
        <v>313.72</v>
      </c>
      <c r="Q2875" t="n">
        <v>452.6</v>
      </c>
      <c r="R2875" t="n">
        <v>74.17</v>
      </c>
      <c r="S2875" t="n">
        <v>57.64</v>
      </c>
      <c r="T2875" t="n">
        <v>6154.1</v>
      </c>
      <c r="U2875" t="n">
        <v>0.78</v>
      </c>
      <c r="V2875" t="n">
        <v>0.88</v>
      </c>
      <c r="W2875" t="n">
        <v>6.82</v>
      </c>
      <c r="X2875" t="n">
        <v>0.37</v>
      </c>
      <c r="Y2875" t="n">
        <v>1</v>
      </c>
      <c r="Z2875" t="n">
        <v>10</v>
      </c>
    </row>
    <row r="2876">
      <c r="A2876" t="n">
        <v>68</v>
      </c>
      <c r="B2876" t="n">
        <v>95</v>
      </c>
      <c r="C2876" t="inlineStr">
        <is>
          <t xml:space="preserve">CONCLUIDO	</t>
        </is>
      </c>
      <c r="D2876" t="n">
        <v>3.6925</v>
      </c>
      <c r="E2876" t="n">
        <v>27.08</v>
      </c>
      <c r="F2876" t="n">
        <v>24.09</v>
      </c>
      <c r="G2876" t="n">
        <v>103.25</v>
      </c>
      <c r="H2876" t="n">
        <v>1.51</v>
      </c>
      <c r="I2876" t="n">
        <v>14</v>
      </c>
      <c r="J2876" t="n">
        <v>212.25</v>
      </c>
      <c r="K2876" t="n">
        <v>53.44</v>
      </c>
      <c r="L2876" t="n">
        <v>18</v>
      </c>
      <c r="M2876" t="n">
        <v>12</v>
      </c>
      <c r="N2876" t="n">
        <v>45.82</v>
      </c>
      <c r="O2876" t="n">
        <v>26412.11</v>
      </c>
      <c r="P2876" t="n">
        <v>312.91</v>
      </c>
      <c r="Q2876" t="n">
        <v>452.6</v>
      </c>
      <c r="R2876" t="n">
        <v>74.31999999999999</v>
      </c>
      <c r="S2876" t="n">
        <v>57.64</v>
      </c>
      <c r="T2876" t="n">
        <v>6229.21</v>
      </c>
      <c r="U2876" t="n">
        <v>0.78</v>
      </c>
      <c r="V2876" t="n">
        <v>0.88</v>
      </c>
      <c r="W2876" t="n">
        <v>6.82</v>
      </c>
      <c r="X2876" t="n">
        <v>0.37</v>
      </c>
      <c r="Y2876" t="n">
        <v>1</v>
      </c>
      <c r="Z2876" t="n">
        <v>10</v>
      </c>
    </row>
    <row r="2877">
      <c r="A2877" t="n">
        <v>69</v>
      </c>
      <c r="B2877" t="n">
        <v>95</v>
      </c>
      <c r="C2877" t="inlineStr">
        <is>
          <t xml:space="preserve">CONCLUIDO	</t>
        </is>
      </c>
      <c r="D2877" t="n">
        <v>3.6922</v>
      </c>
      <c r="E2877" t="n">
        <v>27.08</v>
      </c>
      <c r="F2877" t="n">
        <v>24.09</v>
      </c>
      <c r="G2877" t="n">
        <v>103.26</v>
      </c>
      <c r="H2877" t="n">
        <v>1.52</v>
      </c>
      <c r="I2877" t="n">
        <v>14</v>
      </c>
      <c r="J2877" t="n">
        <v>212.66</v>
      </c>
      <c r="K2877" t="n">
        <v>53.44</v>
      </c>
      <c r="L2877" t="n">
        <v>18.25</v>
      </c>
      <c r="M2877" t="n">
        <v>12</v>
      </c>
      <c r="N2877" t="n">
        <v>45.97</v>
      </c>
      <c r="O2877" t="n">
        <v>26462</v>
      </c>
      <c r="P2877" t="n">
        <v>312.21</v>
      </c>
      <c r="Q2877" t="n">
        <v>452.56</v>
      </c>
      <c r="R2877" t="n">
        <v>74.5</v>
      </c>
      <c r="S2877" t="n">
        <v>57.64</v>
      </c>
      <c r="T2877" t="n">
        <v>6318.73</v>
      </c>
      <c r="U2877" t="n">
        <v>0.77</v>
      </c>
      <c r="V2877" t="n">
        <v>0.88</v>
      </c>
      <c r="W2877" t="n">
        <v>6.81</v>
      </c>
      <c r="X2877" t="n">
        <v>0.37</v>
      </c>
      <c r="Y2877" t="n">
        <v>1</v>
      </c>
      <c r="Z2877" t="n">
        <v>10</v>
      </c>
    </row>
    <row r="2878">
      <c r="A2878" t="n">
        <v>70</v>
      </c>
      <c r="B2878" t="n">
        <v>95</v>
      </c>
      <c r="C2878" t="inlineStr">
        <is>
          <t xml:space="preserve">CONCLUIDO	</t>
        </is>
      </c>
      <c r="D2878" t="n">
        <v>3.6903</v>
      </c>
      <c r="E2878" t="n">
        <v>27.1</v>
      </c>
      <c r="F2878" t="n">
        <v>24.11</v>
      </c>
      <c r="G2878" t="n">
        <v>103.32</v>
      </c>
      <c r="H2878" t="n">
        <v>1.54</v>
      </c>
      <c r="I2878" t="n">
        <v>14</v>
      </c>
      <c r="J2878" t="n">
        <v>213.06</v>
      </c>
      <c r="K2878" t="n">
        <v>53.44</v>
      </c>
      <c r="L2878" t="n">
        <v>18.5</v>
      </c>
      <c r="M2878" t="n">
        <v>12</v>
      </c>
      <c r="N2878" t="n">
        <v>46.13</v>
      </c>
      <c r="O2878" t="n">
        <v>26511.94</v>
      </c>
      <c r="P2878" t="n">
        <v>311.27</v>
      </c>
      <c r="Q2878" t="n">
        <v>452.58</v>
      </c>
      <c r="R2878" t="n">
        <v>74.69</v>
      </c>
      <c r="S2878" t="n">
        <v>57.64</v>
      </c>
      <c r="T2878" t="n">
        <v>6413.3</v>
      </c>
      <c r="U2878" t="n">
        <v>0.77</v>
      </c>
      <c r="V2878" t="n">
        <v>0.88</v>
      </c>
      <c r="W2878" t="n">
        <v>6.82</v>
      </c>
      <c r="X2878" t="n">
        <v>0.38</v>
      </c>
      <c r="Y2878" t="n">
        <v>1</v>
      </c>
      <c r="Z2878" t="n">
        <v>10</v>
      </c>
    </row>
    <row r="2879">
      <c r="A2879" t="n">
        <v>71</v>
      </c>
      <c r="B2879" t="n">
        <v>95</v>
      </c>
      <c r="C2879" t="inlineStr">
        <is>
          <t xml:space="preserve">CONCLUIDO	</t>
        </is>
      </c>
      <c r="D2879" t="n">
        <v>3.699</v>
      </c>
      <c r="E2879" t="n">
        <v>27.03</v>
      </c>
      <c r="F2879" t="n">
        <v>24.08</v>
      </c>
      <c r="G2879" t="n">
        <v>111.15</v>
      </c>
      <c r="H2879" t="n">
        <v>1.56</v>
      </c>
      <c r="I2879" t="n">
        <v>13</v>
      </c>
      <c r="J2879" t="n">
        <v>213.47</v>
      </c>
      <c r="K2879" t="n">
        <v>53.44</v>
      </c>
      <c r="L2879" t="n">
        <v>18.75</v>
      </c>
      <c r="M2879" t="n">
        <v>11</v>
      </c>
      <c r="N2879" t="n">
        <v>46.28</v>
      </c>
      <c r="O2879" t="n">
        <v>26561.93</v>
      </c>
      <c r="P2879" t="n">
        <v>311.71</v>
      </c>
      <c r="Q2879" t="n">
        <v>452.56</v>
      </c>
      <c r="R2879" t="n">
        <v>74.08</v>
      </c>
      <c r="S2879" t="n">
        <v>57.64</v>
      </c>
      <c r="T2879" t="n">
        <v>6114.73</v>
      </c>
      <c r="U2879" t="n">
        <v>0.78</v>
      </c>
      <c r="V2879" t="n">
        <v>0.88</v>
      </c>
      <c r="W2879" t="n">
        <v>6.81</v>
      </c>
      <c r="X2879" t="n">
        <v>0.36</v>
      </c>
      <c r="Y2879" t="n">
        <v>1</v>
      </c>
      <c r="Z2879" t="n">
        <v>10</v>
      </c>
    </row>
    <row r="2880">
      <c r="A2880" t="n">
        <v>72</v>
      </c>
      <c r="B2880" t="n">
        <v>95</v>
      </c>
      <c r="C2880" t="inlineStr">
        <is>
          <t xml:space="preserve">CONCLUIDO	</t>
        </is>
      </c>
      <c r="D2880" t="n">
        <v>3.7002</v>
      </c>
      <c r="E2880" t="n">
        <v>27.03</v>
      </c>
      <c r="F2880" t="n">
        <v>24.07</v>
      </c>
      <c r="G2880" t="n">
        <v>111.11</v>
      </c>
      <c r="H2880" t="n">
        <v>1.58</v>
      </c>
      <c r="I2880" t="n">
        <v>13</v>
      </c>
      <c r="J2880" t="n">
        <v>213.87</v>
      </c>
      <c r="K2880" t="n">
        <v>53.44</v>
      </c>
      <c r="L2880" t="n">
        <v>19</v>
      </c>
      <c r="M2880" t="n">
        <v>11</v>
      </c>
      <c r="N2880" t="n">
        <v>46.44</v>
      </c>
      <c r="O2880" t="n">
        <v>26611.98</v>
      </c>
      <c r="P2880" t="n">
        <v>311.96</v>
      </c>
      <c r="Q2880" t="n">
        <v>452.56</v>
      </c>
      <c r="R2880" t="n">
        <v>73.70999999999999</v>
      </c>
      <c r="S2880" t="n">
        <v>57.64</v>
      </c>
      <c r="T2880" t="n">
        <v>5927.76</v>
      </c>
      <c r="U2880" t="n">
        <v>0.78</v>
      </c>
      <c r="V2880" t="n">
        <v>0.88</v>
      </c>
      <c r="W2880" t="n">
        <v>6.82</v>
      </c>
      <c r="X2880" t="n">
        <v>0.35</v>
      </c>
      <c r="Y2880" t="n">
        <v>1</v>
      </c>
      <c r="Z2880" t="n">
        <v>10</v>
      </c>
    </row>
    <row r="2881">
      <c r="A2881" t="n">
        <v>73</v>
      </c>
      <c r="B2881" t="n">
        <v>95</v>
      </c>
      <c r="C2881" t="inlineStr">
        <is>
          <t xml:space="preserve">CONCLUIDO	</t>
        </is>
      </c>
      <c r="D2881" t="n">
        <v>3.7028</v>
      </c>
      <c r="E2881" t="n">
        <v>27.01</v>
      </c>
      <c r="F2881" t="n">
        <v>24.05</v>
      </c>
      <c r="G2881" t="n">
        <v>111.02</v>
      </c>
      <c r="H2881" t="n">
        <v>1.6</v>
      </c>
      <c r="I2881" t="n">
        <v>13</v>
      </c>
      <c r="J2881" t="n">
        <v>214.28</v>
      </c>
      <c r="K2881" t="n">
        <v>53.44</v>
      </c>
      <c r="L2881" t="n">
        <v>19.25</v>
      </c>
      <c r="M2881" t="n">
        <v>11</v>
      </c>
      <c r="N2881" t="n">
        <v>46.6</v>
      </c>
      <c r="O2881" t="n">
        <v>26662.08</v>
      </c>
      <c r="P2881" t="n">
        <v>312.09</v>
      </c>
      <c r="Q2881" t="n">
        <v>452.57</v>
      </c>
      <c r="R2881" t="n">
        <v>73.18000000000001</v>
      </c>
      <c r="S2881" t="n">
        <v>57.64</v>
      </c>
      <c r="T2881" t="n">
        <v>5661.49</v>
      </c>
      <c r="U2881" t="n">
        <v>0.79</v>
      </c>
      <c r="V2881" t="n">
        <v>0.88</v>
      </c>
      <c r="W2881" t="n">
        <v>6.81</v>
      </c>
      <c r="X2881" t="n">
        <v>0.33</v>
      </c>
      <c r="Y2881" t="n">
        <v>1</v>
      </c>
      <c r="Z2881" t="n">
        <v>10</v>
      </c>
    </row>
    <row r="2882">
      <c r="A2882" t="n">
        <v>74</v>
      </c>
      <c r="B2882" t="n">
        <v>95</v>
      </c>
      <c r="C2882" t="inlineStr">
        <is>
          <t xml:space="preserve">CONCLUIDO	</t>
        </is>
      </c>
      <c r="D2882" t="n">
        <v>3.7002</v>
      </c>
      <c r="E2882" t="n">
        <v>27.03</v>
      </c>
      <c r="F2882" t="n">
        <v>24.07</v>
      </c>
      <c r="G2882" t="n">
        <v>111.11</v>
      </c>
      <c r="H2882" t="n">
        <v>1.61</v>
      </c>
      <c r="I2882" t="n">
        <v>13</v>
      </c>
      <c r="J2882" t="n">
        <v>214.69</v>
      </c>
      <c r="K2882" t="n">
        <v>53.44</v>
      </c>
      <c r="L2882" t="n">
        <v>19.5</v>
      </c>
      <c r="M2882" t="n">
        <v>11</v>
      </c>
      <c r="N2882" t="n">
        <v>46.75</v>
      </c>
      <c r="O2882" t="n">
        <v>26712.23</v>
      </c>
      <c r="P2882" t="n">
        <v>312.11</v>
      </c>
      <c r="Q2882" t="n">
        <v>452.59</v>
      </c>
      <c r="R2882" t="n">
        <v>73.7</v>
      </c>
      <c r="S2882" t="n">
        <v>57.64</v>
      </c>
      <c r="T2882" t="n">
        <v>5924.14</v>
      </c>
      <c r="U2882" t="n">
        <v>0.78</v>
      </c>
      <c r="V2882" t="n">
        <v>0.88</v>
      </c>
      <c r="W2882" t="n">
        <v>6.82</v>
      </c>
      <c r="X2882" t="n">
        <v>0.35</v>
      </c>
      <c r="Y2882" t="n">
        <v>1</v>
      </c>
      <c r="Z2882" t="n">
        <v>10</v>
      </c>
    </row>
    <row r="2883">
      <c r="A2883" t="n">
        <v>75</v>
      </c>
      <c r="B2883" t="n">
        <v>95</v>
      </c>
      <c r="C2883" t="inlineStr">
        <is>
          <t xml:space="preserve">CONCLUIDO	</t>
        </is>
      </c>
      <c r="D2883" t="n">
        <v>3.702</v>
      </c>
      <c r="E2883" t="n">
        <v>27.01</v>
      </c>
      <c r="F2883" t="n">
        <v>24.06</v>
      </c>
      <c r="G2883" t="n">
        <v>111.05</v>
      </c>
      <c r="H2883" t="n">
        <v>1.63</v>
      </c>
      <c r="I2883" t="n">
        <v>13</v>
      </c>
      <c r="J2883" t="n">
        <v>215.09</v>
      </c>
      <c r="K2883" t="n">
        <v>53.44</v>
      </c>
      <c r="L2883" t="n">
        <v>19.75</v>
      </c>
      <c r="M2883" t="n">
        <v>11</v>
      </c>
      <c r="N2883" t="n">
        <v>46.91</v>
      </c>
      <c r="O2883" t="n">
        <v>26762.44</v>
      </c>
      <c r="P2883" t="n">
        <v>311.16</v>
      </c>
      <c r="Q2883" t="n">
        <v>452.57</v>
      </c>
      <c r="R2883" t="n">
        <v>73.23</v>
      </c>
      <c r="S2883" t="n">
        <v>57.64</v>
      </c>
      <c r="T2883" t="n">
        <v>5687.58</v>
      </c>
      <c r="U2883" t="n">
        <v>0.79</v>
      </c>
      <c r="V2883" t="n">
        <v>0.88</v>
      </c>
      <c r="W2883" t="n">
        <v>6.82</v>
      </c>
      <c r="X2883" t="n">
        <v>0.34</v>
      </c>
      <c r="Y2883" t="n">
        <v>1</v>
      </c>
      <c r="Z2883" t="n">
        <v>10</v>
      </c>
    </row>
    <row r="2884">
      <c r="A2884" t="n">
        <v>76</v>
      </c>
      <c r="B2884" t="n">
        <v>95</v>
      </c>
      <c r="C2884" t="inlineStr">
        <is>
          <t xml:space="preserve">CONCLUIDO	</t>
        </is>
      </c>
      <c r="D2884" t="n">
        <v>3.7003</v>
      </c>
      <c r="E2884" t="n">
        <v>27.02</v>
      </c>
      <c r="F2884" t="n">
        <v>24.07</v>
      </c>
      <c r="G2884" t="n">
        <v>111.1</v>
      </c>
      <c r="H2884" t="n">
        <v>1.65</v>
      </c>
      <c r="I2884" t="n">
        <v>13</v>
      </c>
      <c r="J2884" t="n">
        <v>215.5</v>
      </c>
      <c r="K2884" t="n">
        <v>53.44</v>
      </c>
      <c r="L2884" t="n">
        <v>20</v>
      </c>
      <c r="M2884" t="n">
        <v>11</v>
      </c>
      <c r="N2884" t="n">
        <v>47.07</v>
      </c>
      <c r="O2884" t="n">
        <v>26812.71</v>
      </c>
      <c r="P2884" t="n">
        <v>310.32</v>
      </c>
      <c r="Q2884" t="n">
        <v>452.57</v>
      </c>
      <c r="R2884" t="n">
        <v>73.81999999999999</v>
      </c>
      <c r="S2884" t="n">
        <v>57.64</v>
      </c>
      <c r="T2884" t="n">
        <v>5981.62</v>
      </c>
      <c r="U2884" t="n">
        <v>0.78</v>
      </c>
      <c r="V2884" t="n">
        <v>0.88</v>
      </c>
      <c r="W2884" t="n">
        <v>6.81</v>
      </c>
      <c r="X2884" t="n">
        <v>0.35</v>
      </c>
      <c r="Y2884" t="n">
        <v>1</v>
      </c>
      <c r="Z2884" t="n">
        <v>10</v>
      </c>
    </row>
    <row r="2885">
      <c r="A2885" t="n">
        <v>77</v>
      </c>
      <c r="B2885" t="n">
        <v>95</v>
      </c>
      <c r="C2885" t="inlineStr">
        <is>
          <t xml:space="preserve">CONCLUIDO	</t>
        </is>
      </c>
      <c r="D2885" t="n">
        <v>3.713</v>
      </c>
      <c r="E2885" t="n">
        <v>26.93</v>
      </c>
      <c r="F2885" t="n">
        <v>24.02</v>
      </c>
      <c r="G2885" t="n">
        <v>120.08</v>
      </c>
      <c r="H2885" t="n">
        <v>1.67</v>
      </c>
      <c r="I2885" t="n">
        <v>12</v>
      </c>
      <c r="J2885" t="n">
        <v>215.91</v>
      </c>
      <c r="K2885" t="n">
        <v>53.44</v>
      </c>
      <c r="L2885" t="n">
        <v>20.25</v>
      </c>
      <c r="M2885" t="n">
        <v>10</v>
      </c>
      <c r="N2885" t="n">
        <v>47.23</v>
      </c>
      <c r="O2885" t="n">
        <v>26863.02</v>
      </c>
      <c r="P2885" t="n">
        <v>309.07</v>
      </c>
      <c r="Q2885" t="n">
        <v>452.62</v>
      </c>
      <c r="R2885" t="n">
        <v>71.88</v>
      </c>
      <c r="S2885" t="n">
        <v>57.64</v>
      </c>
      <c r="T2885" t="n">
        <v>5017.16</v>
      </c>
      <c r="U2885" t="n">
        <v>0.8</v>
      </c>
      <c r="V2885" t="n">
        <v>0.88</v>
      </c>
      <c r="W2885" t="n">
        <v>6.81</v>
      </c>
      <c r="X2885" t="n">
        <v>0.29</v>
      </c>
      <c r="Y2885" t="n">
        <v>1</v>
      </c>
      <c r="Z2885" t="n">
        <v>10</v>
      </c>
    </row>
    <row r="2886">
      <c r="A2886" t="n">
        <v>78</v>
      </c>
      <c r="B2886" t="n">
        <v>95</v>
      </c>
      <c r="C2886" t="inlineStr">
        <is>
          <t xml:space="preserve">CONCLUIDO	</t>
        </is>
      </c>
      <c r="D2886" t="n">
        <v>3.7113</v>
      </c>
      <c r="E2886" t="n">
        <v>26.94</v>
      </c>
      <c r="F2886" t="n">
        <v>24.03</v>
      </c>
      <c r="G2886" t="n">
        <v>120.15</v>
      </c>
      <c r="H2886" t="n">
        <v>1.68</v>
      </c>
      <c r="I2886" t="n">
        <v>12</v>
      </c>
      <c r="J2886" t="n">
        <v>216.32</v>
      </c>
      <c r="K2886" t="n">
        <v>53.44</v>
      </c>
      <c r="L2886" t="n">
        <v>20.5</v>
      </c>
      <c r="M2886" t="n">
        <v>10</v>
      </c>
      <c r="N2886" t="n">
        <v>47.38</v>
      </c>
      <c r="O2886" t="n">
        <v>26913.4</v>
      </c>
      <c r="P2886" t="n">
        <v>309.45</v>
      </c>
      <c r="Q2886" t="n">
        <v>452.58</v>
      </c>
      <c r="R2886" t="n">
        <v>72.22</v>
      </c>
      <c r="S2886" t="n">
        <v>57.64</v>
      </c>
      <c r="T2886" t="n">
        <v>5186.93</v>
      </c>
      <c r="U2886" t="n">
        <v>0.8</v>
      </c>
      <c r="V2886" t="n">
        <v>0.88</v>
      </c>
      <c r="W2886" t="n">
        <v>6.81</v>
      </c>
      <c r="X2886" t="n">
        <v>0.3</v>
      </c>
      <c r="Y2886" t="n">
        <v>1</v>
      </c>
      <c r="Z2886" t="n">
        <v>10</v>
      </c>
    </row>
    <row r="2887">
      <c r="A2887" t="n">
        <v>79</v>
      </c>
      <c r="B2887" t="n">
        <v>95</v>
      </c>
      <c r="C2887" t="inlineStr">
        <is>
          <t xml:space="preserve">CONCLUIDO	</t>
        </is>
      </c>
      <c r="D2887" t="n">
        <v>3.7127</v>
      </c>
      <c r="E2887" t="n">
        <v>26.93</v>
      </c>
      <c r="F2887" t="n">
        <v>24.02</v>
      </c>
      <c r="G2887" t="n">
        <v>120.1</v>
      </c>
      <c r="H2887" t="n">
        <v>1.7</v>
      </c>
      <c r="I2887" t="n">
        <v>12</v>
      </c>
      <c r="J2887" t="n">
        <v>216.73</v>
      </c>
      <c r="K2887" t="n">
        <v>53.44</v>
      </c>
      <c r="L2887" t="n">
        <v>20.75</v>
      </c>
      <c r="M2887" t="n">
        <v>10</v>
      </c>
      <c r="N2887" t="n">
        <v>47.54</v>
      </c>
      <c r="O2887" t="n">
        <v>26963.82</v>
      </c>
      <c r="P2887" t="n">
        <v>309.86</v>
      </c>
      <c r="Q2887" t="n">
        <v>452.58</v>
      </c>
      <c r="R2887" t="n">
        <v>71.97</v>
      </c>
      <c r="S2887" t="n">
        <v>57.64</v>
      </c>
      <c r="T2887" t="n">
        <v>5065.07</v>
      </c>
      <c r="U2887" t="n">
        <v>0.8</v>
      </c>
      <c r="V2887" t="n">
        <v>0.88</v>
      </c>
      <c r="W2887" t="n">
        <v>6.81</v>
      </c>
      <c r="X2887" t="n">
        <v>0.29</v>
      </c>
      <c r="Y2887" t="n">
        <v>1</v>
      </c>
      <c r="Z2887" t="n">
        <v>10</v>
      </c>
    </row>
    <row r="2888">
      <c r="A2888" t="n">
        <v>80</v>
      </c>
      <c r="B2888" t="n">
        <v>95</v>
      </c>
      <c r="C2888" t="inlineStr">
        <is>
          <t xml:space="preserve">CONCLUIDO	</t>
        </is>
      </c>
      <c r="D2888" t="n">
        <v>3.71</v>
      </c>
      <c r="E2888" t="n">
        <v>26.95</v>
      </c>
      <c r="F2888" t="n">
        <v>24.04</v>
      </c>
      <c r="G2888" t="n">
        <v>120.2</v>
      </c>
      <c r="H2888" t="n">
        <v>1.72</v>
      </c>
      <c r="I2888" t="n">
        <v>12</v>
      </c>
      <c r="J2888" t="n">
        <v>217.14</v>
      </c>
      <c r="K2888" t="n">
        <v>53.44</v>
      </c>
      <c r="L2888" t="n">
        <v>21</v>
      </c>
      <c r="M2888" t="n">
        <v>10</v>
      </c>
      <c r="N2888" t="n">
        <v>47.7</v>
      </c>
      <c r="O2888" t="n">
        <v>27014.3</v>
      </c>
      <c r="P2888" t="n">
        <v>310.03</v>
      </c>
      <c r="Q2888" t="n">
        <v>452.62</v>
      </c>
      <c r="R2888" t="n">
        <v>72.53</v>
      </c>
      <c r="S2888" t="n">
        <v>57.64</v>
      </c>
      <c r="T2888" t="n">
        <v>5341.14</v>
      </c>
      <c r="U2888" t="n">
        <v>0.79</v>
      </c>
      <c r="V2888" t="n">
        <v>0.88</v>
      </c>
      <c r="W2888" t="n">
        <v>6.82</v>
      </c>
      <c r="X2888" t="n">
        <v>0.32</v>
      </c>
      <c r="Y2888" t="n">
        <v>1</v>
      </c>
      <c r="Z2888" t="n">
        <v>10</v>
      </c>
    </row>
    <row r="2889">
      <c r="A2889" t="n">
        <v>81</v>
      </c>
      <c r="B2889" t="n">
        <v>95</v>
      </c>
      <c r="C2889" t="inlineStr">
        <is>
          <t xml:space="preserve">CONCLUIDO	</t>
        </is>
      </c>
      <c r="D2889" t="n">
        <v>3.712</v>
      </c>
      <c r="E2889" t="n">
        <v>26.94</v>
      </c>
      <c r="F2889" t="n">
        <v>24.02</v>
      </c>
      <c r="G2889" t="n">
        <v>120.12</v>
      </c>
      <c r="H2889" t="n">
        <v>1.74</v>
      </c>
      <c r="I2889" t="n">
        <v>12</v>
      </c>
      <c r="J2889" t="n">
        <v>217.55</v>
      </c>
      <c r="K2889" t="n">
        <v>53.44</v>
      </c>
      <c r="L2889" t="n">
        <v>21.25</v>
      </c>
      <c r="M2889" t="n">
        <v>10</v>
      </c>
      <c r="N2889" t="n">
        <v>47.86</v>
      </c>
      <c r="O2889" t="n">
        <v>27064.84</v>
      </c>
      <c r="P2889" t="n">
        <v>309.67</v>
      </c>
      <c r="Q2889" t="n">
        <v>452.58</v>
      </c>
      <c r="R2889" t="n">
        <v>72.28</v>
      </c>
      <c r="S2889" t="n">
        <v>57.64</v>
      </c>
      <c r="T2889" t="n">
        <v>5219.9</v>
      </c>
      <c r="U2889" t="n">
        <v>0.8</v>
      </c>
      <c r="V2889" t="n">
        <v>0.88</v>
      </c>
      <c r="W2889" t="n">
        <v>6.81</v>
      </c>
      <c r="X2889" t="n">
        <v>0.3</v>
      </c>
      <c r="Y2889" t="n">
        <v>1</v>
      </c>
      <c r="Z2889" t="n">
        <v>10</v>
      </c>
    </row>
    <row r="2890">
      <c r="A2890" t="n">
        <v>82</v>
      </c>
      <c r="B2890" t="n">
        <v>95</v>
      </c>
      <c r="C2890" t="inlineStr">
        <is>
          <t xml:space="preserve">CONCLUIDO	</t>
        </is>
      </c>
      <c r="D2890" t="n">
        <v>3.7103</v>
      </c>
      <c r="E2890" t="n">
        <v>26.95</v>
      </c>
      <c r="F2890" t="n">
        <v>24.04</v>
      </c>
      <c r="G2890" t="n">
        <v>120.18</v>
      </c>
      <c r="H2890" t="n">
        <v>1.75</v>
      </c>
      <c r="I2890" t="n">
        <v>12</v>
      </c>
      <c r="J2890" t="n">
        <v>217.96</v>
      </c>
      <c r="K2890" t="n">
        <v>53.44</v>
      </c>
      <c r="L2890" t="n">
        <v>21.5</v>
      </c>
      <c r="M2890" t="n">
        <v>10</v>
      </c>
      <c r="N2890" t="n">
        <v>48.02</v>
      </c>
      <c r="O2890" t="n">
        <v>27115.43</v>
      </c>
      <c r="P2890" t="n">
        <v>309.13</v>
      </c>
      <c r="Q2890" t="n">
        <v>452.64</v>
      </c>
      <c r="R2890" t="n">
        <v>72.58</v>
      </c>
      <c r="S2890" t="n">
        <v>57.64</v>
      </c>
      <c r="T2890" t="n">
        <v>5366.33</v>
      </c>
      <c r="U2890" t="n">
        <v>0.79</v>
      </c>
      <c r="V2890" t="n">
        <v>0.88</v>
      </c>
      <c r="W2890" t="n">
        <v>6.81</v>
      </c>
      <c r="X2890" t="n">
        <v>0.31</v>
      </c>
      <c r="Y2890" t="n">
        <v>1</v>
      </c>
      <c r="Z2890" t="n">
        <v>10</v>
      </c>
    </row>
    <row r="2891">
      <c r="A2891" t="n">
        <v>83</v>
      </c>
      <c r="B2891" t="n">
        <v>95</v>
      </c>
      <c r="C2891" t="inlineStr">
        <is>
          <t xml:space="preserve">CONCLUIDO	</t>
        </is>
      </c>
      <c r="D2891" t="n">
        <v>3.7113</v>
      </c>
      <c r="E2891" t="n">
        <v>26.94</v>
      </c>
      <c r="F2891" t="n">
        <v>24.03</v>
      </c>
      <c r="G2891" t="n">
        <v>120.15</v>
      </c>
      <c r="H2891" t="n">
        <v>1.77</v>
      </c>
      <c r="I2891" t="n">
        <v>12</v>
      </c>
      <c r="J2891" t="n">
        <v>218.37</v>
      </c>
      <c r="K2891" t="n">
        <v>53.44</v>
      </c>
      <c r="L2891" t="n">
        <v>21.75</v>
      </c>
      <c r="M2891" t="n">
        <v>10</v>
      </c>
      <c r="N2891" t="n">
        <v>48.18</v>
      </c>
      <c r="O2891" t="n">
        <v>27166.08</v>
      </c>
      <c r="P2891" t="n">
        <v>308.11</v>
      </c>
      <c r="Q2891" t="n">
        <v>452.57</v>
      </c>
      <c r="R2891" t="n">
        <v>72.42</v>
      </c>
      <c r="S2891" t="n">
        <v>57.64</v>
      </c>
      <c r="T2891" t="n">
        <v>5285.52</v>
      </c>
      <c r="U2891" t="n">
        <v>0.8</v>
      </c>
      <c r="V2891" t="n">
        <v>0.88</v>
      </c>
      <c r="W2891" t="n">
        <v>6.81</v>
      </c>
      <c r="X2891" t="n">
        <v>0.3</v>
      </c>
      <c r="Y2891" t="n">
        <v>1</v>
      </c>
      <c r="Z2891" t="n">
        <v>10</v>
      </c>
    </row>
    <row r="2892">
      <c r="A2892" t="n">
        <v>84</v>
      </c>
      <c r="B2892" t="n">
        <v>95</v>
      </c>
      <c r="C2892" t="inlineStr">
        <is>
          <t xml:space="preserve">CONCLUIDO	</t>
        </is>
      </c>
      <c r="D2892" t="n">
        <v>3.718</v>
      </c>
      <c r="E2892" t="n">
        <v>26.9</v>
      </c>
      <c r="F2892" t="n">
        <v>24.02</v>
      </c>
      <c r="G2892" t="n">
        <v>131.01</v>
      </c>
      <c r="H2892" t="n">
        <v>1.79</v>
      </c>
      <c r="I2892" t="n">
        <v>11</v>
      </c>
      <c r="J2892" t="n">
        <v>218.78</v>
      </c>
      <c r="K2892" t="n">
        <v>53.44</v>
      </c>
      <c r="L2892" t="n">
        <v>22</v>
      </c>
      <c r="M2892" t="n">
        <v>9</v>
      </c>
      <c r="N2892" t="n">
        <v>48.34</v>
      </c>
      <c r="O2892" t="n">
        <v>27216.79</v>
      </c>
      <c r="P2892" t="n">
        <v>307.47</v>
      </c>
      <c r="Q2892" t="n">
        <v>452.58</v>
      </c>
      <c r="R2892" t="n">
        <v>71.84999999999999</v>
      </c>
      <c r="S2892" t="n">
        <v>57.64</v>
      </c>
      <c r="T2892" t="n">
        <v>5007.73</v>
      </c>
      <c r="U2892" t="n">
        <v>0.8</v>
      </c>
      <c r="V2892" t="n">
        <v>0.88</v>
      </c>
      <c r="W2892" t="n">
        <v>6.81</v>
      </c>
      <c r="X2892" t="n">
        <v>0.29</v>
      </c>
      <c r="Y2892" t="n">
        <v>1</v>
      </c>
      <c r="Z2892" t="n">
        <v>10</v>
      </c>
    </row>
    <row r="2893">
      <c r="A2893" t="n">
        <v>85</v>
      </c>
      <c r="B2893" t="n">
        <v>95</v>
      </c>
      <c r="C2893" t="inlineStr">
        <is>
          <t xml:space="preserve">CONCLUIDO	</t>
        </is>
      </c>
      <c r="D2893" t="n">
        <v>3.7204</v>
      </c>
      <c r="E2893" t="n">
        <v>26.88</v>
      </c>
      <c r="F2893" t="n">
        <v>24</v>
      </c>
      <c r="G2893" t="n">
        <v>130.91</v>
      </c>
      <c r="H2893" t="n">
        <v>1.8</v>
      </c>
      <c r="I2893" t="n">
        <v>11</v>
      </c>
      <c r="J2893" t="n">
        <v>219.19</v>
      </c>
      <c r="K2893" t="n">
        <v>53.44</v>
      </c>
      <c r="L2893" t="n">
        <v>22.25</v>
      </c>
      <c r="M2893" t="n">
        <v>9</v>
      </c>
      <c r="N2893" t="n">
        <v>48.51</v>
      </c>
      <c r="O2893" t="n">
        <v>27267.55</v>
      </c>
      <c r="P2893" t="n">
        <v>307.3</v>
      </c>
      <c r="Q2893" t="n">
        <v>452.61</v>
      </c>
      <c r="R2893" t="n">
        <v>71.26000000000001</v>
      </c>
      <c r="S2893" t="n">
        <v>57.64</v>
      </c>
      <c r="T2893" t="n">
        <v>4711.32</v>
      </c>
      <c r="U2893" t="n">
        <v>0.8100000000000001</v>
      </c>
      <c r="V2893" t="n">
        <v>0.88</v>
      </c>
      <c r="W2893" t="n">
        <v>6.81</v>
      </c>
      <c r="X2893" t="n">
        <v>0.28</v>
      </c>
      <c r="Y2893" t="n">
        <v>1</v>
      </c>
      <c r="Z2893" t="n">
        <v>10</v>
      </c>
    </row>
    <row r="2894">
      <c r="A2894" t="n">
        <v>86</v>
      </c>
      <c r="B2894" t="n">
        <v>95</v>
      </c>
      <c r="C2894" t="inlineStr">
        <is>
          <t xml:space="preserve">CONCLUIDO	</t>
        </is>
      </c>
      <c r="D2894" t="n">
        <v>3.7199</v>
      </c>
      <c r="E2894" t="n">
        <v>26.88</v>
      </c>
      <c r="F2894" t="n">
        <v>24</v>
      </c>
      <c r="G2894" t="n">
        <v>130.93</v>
      </c>
      <c r="H2894" t="n">
        <v>1.82</v>
      </c>
      <c r="I2894" t="n">
        <v>11</v>
      </c>
      <c r="J2894" t="n">
        <v>219.6</v>
      </c>
      <c r="K2894" t="n">
        <v>53.44</v>
      </c>
      <c r="L2894" t="n">
        <v>22.5</v>
      </c>
      <c r="M2894" t="n">
        <v>9</v>
      </c>
      <c r="N2894" t="n">
        <v>48.67</v>
      </c>
      <c r="O2894" t="n">
        <v>27318.36</v>
      </c>
      <c r="P2894" t="n">
        <v>307.58</v>
      </c>
      <c r="Q2894" t="n">
        <v>452.58</v>
      </c>
      <c r="R2894" t="n">
        <v>71.37</v>
      </c>
      <c r="S2894" t="n">
        <v>57.64</v>
      </c>
      <c r="T2894" t="n">
        <v>4765.78</v>
      </c>
      <c r="U2894" t="n">
        <v>0.8100000000000001</v>
      </c>
      <c r="V2894" t="n">
        <v>0.88</v>
      </c>
      <c r="W2894" t="n">
        <v>6.81</v>
      </c>
      <c r="X2894" t="n">
        <v>0.28</v>
      </c>
      <c r="Y2894" t="n">
        <v>1</v>
      </c>
      <c r="Z2894" t="n">
        <v>10</v>
      </c>
    </row>
    <row r="2895">
      <c r="A2895" t="n">
        <v>87</v>
      </c>
      <c r="B2895" t="n">
        <v>95</v>
      </c>
      <c r="C2895" t="inlineStr">
        <is>
          <t xml:space="preserve">CONCLUIDO	</t>
        </is>
      </c>
      <c r="D2895" t="n">
        <v>3.7193</v>
      </c>
      <c r="E2895" t="n">
        <v>26.89</v>
      </c>
      <c r="F2895" t="n">
        <v>24.01</v>
      </c>
      <c r="G2895" t="n">
        <v>130.96</v>
      </c>
      <c r="H2895" t="n">
        <v>1.84</v>
      </c>
      <c r="I2895" t="n">
        <v>11</v>
      </c>
      <c r="J2895" t="n">
        <v>220.01</v>
      </c>
      <c r="K2895" t="n">
        <v>53.44</v>
      </c>
      <c r="L2895" t="n">
        <v>22.75</v>
      </c>
      <c r="M2895" t="n">
        <v>9</v>
      </c>
      <c r="N2895" t="n">
        <v>48.83</v>
      </c>
      <c r="O2895" t="n">
        <v>27369.23</v>
      </c>
      <c r="P2895" t="n">
        <v>307.8</v>
      </c>
      <c r="Q2895" t="n">
        <v>452.58</v>
      </c>
      <c r="R2895" t="n">
        <v>71.5</v>
      </c>
      <c r="S2895" t="n">
        <v>57.64</v>
      </c>
      <c r="T2895" t="n">
        <v>4833.98</v>
      </c>
      <c r="U2895" t="n">
        <v>0.8100000000000001</v>
      </c>
      <c r="V2895" t="n">
        <v>0.88</v>
      </c>
      <c r="W2895" t="n">
        <v>6.82</v>
      </c>
      <c r="X2895" t="n">
        <v>0.28</v>
      </c>
      <c r="Y2895" t="n">
        <v>1</v>
      </c>
      <c r="Z2895" t="n">
        <v>10</v>
      </c>
    </row>
    <row r="2896">
      <c r="A2896" t="n">
        <v>88</v>
      </c>
      <c r="B2896" t="n">
        <v>95</v>
      </c>
      <c r="C2896" t="inlineStr">
        <is>
          <t xml:space="preserve">CONCLUIDO	</t>
        </is>
      </c>
      <c r="D2896" t="n">
        <v>3.7193</v>
      </c>
      <c r="E2896" t="n">
        <v>26.89</v>
      </c>
      <c r="F2896" t="n">
        <v>24.01</v>
      </c>
      <c r="G2896" t="n">
        <v>130.96</v>
      </c>
      <c r="H2896" t="n">
        <v>1.85</v>
      </c>
      <c r="I2896" t="n">
        <v>11</v>
      </c>
      <c r="J2896" t="n">
        <v>220.43</v>
      </c>
      <c r="K2896" t="n">
        <v>53.44</v>
      </c>
      <c r="L2896" t="n">
        <v>23</v>
      </c>
      <c r="M2896" t="n">
        <v>9</v>
      </c>
      <c r="N2896" t="n">
        <v>48.99</v>
      </c>
      <c r="O2896" t="n">
        <v>27420.16</v>
      </c>
      <c r="P2896" t="n">
        <v>307.55</v>
      </c>
      <c r="Q2896" t="n">
        <v>452.55</v>
      </c>
      <c r="R2896" t="n">
        <v>71.58</v>
      </c>
      <c r="S2896" t="n">
        <v>57.64</v>
      </c>
      <c r="T2896" t="n">
        <v>4870.61</v>
      </c>
      <c r="U2896" t="n">
        <v>0.8100000000000001</v>
      </c>
      <c r="V2896" t="n">
        <v>0.88</v>
      </c>
      <c r="W2896" t="n">
        <v>6.81</v>
      </c>
      <c r="X2896" t="n">
        <v>0.28</v>
      </c>
      <c r="Y2896" t="n">
        <v>1</v>
      </c>
      <c r="Z2896" t="n">
        <v>10</v>
      </c>
    </row>
    <row r="2897">
      <c r="A2897" t="n">
        <v>89</v>
      </c>
      <c r="B2897" t="n">
        <v>95</v>
      </c>
      <c r="C2897" t="inlineStr">
        <is>
          <t xml:space="preserve">CONCLUIDO	</t>
        </is>
      </c>
      <c r="D2897" t="n">
        <v>3.7185</v>
      </c>
      <c r="E2897" t="n">
        <v>26.89</v>
      </c>
      <c r="F2897" t="n">
        <v>24.01</v>
      </c>
      <c r="G2897" t="n">
        <v>130.99</v>
      </c>
      <c r="H2897" t="n">
        <v>1.87</v>
      </c>
      <c r="I2897" t="n">
        <v>11</v>
      </c>
      <c r="J2897" t="n">
        <v>220.84</v>
      </c>
      <c r="K2897" t="n">
        <v>53.44</v>
      </c>
      <c r="L2897" t="n">
        <v>23.25</v>
      </c>
      <c r="M2897" t="n">
        <v>9</v>
      </c>
      <c r="N2897" t="n">
        <v>49.16</v>
      </c>
      <c r="O2897" t="n">
        <v>27471.15</v>
      </c>
      <c r="P2897" t="n">
        <v>307.37</v>
      </c>
      <c r="Q2897" t="n">
        <v>452.56</v>
      </c>
      <c r="R2897" t="n">
        <v>71.73</v>
      </c>
      <c r="S2897" t="n">
        <v>57.64</v>
      </c>
      <c r="T2897" t="n">
        <v>4947.39</v>
      </c>
      <c r="U2897" t="n">
        <v>0.8</v>
      </c>
      <c r="V2897" t="n">
        <v>0.88</v>
      </c>
      <c r="W2897" t="n">
        <v>6.81</v>
      </c>
      <c r="X2897" t="n">
        <v>0.29</v>
      </c>
      <c r="Y2897" t="n">
        <v>1</v>
      </c>
      <c r="Z2897" t="n">
        <v>10</v>
      </c>
    </row>
    <row r="2898">
      <c r="A2898" t="n">
        <v>90</v>
      </c>
      <c r="B2898" t="n">
        <v>95</v>
      </c>
      <c r="C2898" t="inlineStr">
        <is>
          <t xml:space="preserve">CONCLUIDO	</t>
        </is>
      </c>
      <c r="D2898" t="n">
        <v>3.72</v>
      </c>
      <c r="E2898" t="n">
        <v>26.88</v>
      </c>
      <c r="F2898" t="n">
        <v>24</v>
      </c>
      <c r="G2898" t="n">
        <v>130.93</v>
      </c>
      <c r="H2898" t="n">
        <v>1.89</v>
      </c>
      <c r="I2898" t="n">
        <v>11</v>
      </c>
      <c r="J2898" t="n">
        <v>221.25</v>
      </c>
      <c r="K2898" t="n">
        <v>53.44</v>
      </c>
      <c r="L2898" t="n">
        <v>23.5</v>
      </c>
      <c r="M2898" t="n">
        <v>9</v>
      </c>
      <c r="N2898" t="n">
        <v>49.32</v>
      </c>
      <c r="O2898" t="n">
        <v>27522.19</v>
      </c>
      <c r="P2898" t="n">
        <v>307.26</v>
      </c>
      <c r="Q2898" t="n">
        <v>452.61</v>
      </c>
      <c r="R2898" t="n">
        <v>71.33</v>
      </c>
      <c r="S2898" t="n">
        <v>57.64</v>
      </c>
      <c r="T2898" t="n">
        <v>4746.4</v>
      </c>
      <c r="U2898" t="n">
        <v>0.8100000000000001</v>
      </c>
      <c r="V2898" t="n">
        <v>0.88</v>
      </c>
      <c r="W2898" t="n">
        <v>6.81</v>
      </c>
      <c r="X2898" t="n">
        <v>0.28</v>
      </c>
      <c r="Y2898" t="n">
        <v>1</v>
      </c>
      <c r="Z2898" t="n">
        <v>10</v>
      </c>
    </row>
    <row r="2899">
      <c r="A2899" t="n">
        <v>91</v>
      </c>
      <c r="B2899" t="n">
        <v>95</v>
      </c>
      <c r="C2899" t="inlineStr">
        <is>
          <t xml:space="preserve">CONCLUIDO	</t>
        </is>
      </c>
      <c r="D2899" t="n">
        <v>3.7197</v>
      </c>
      <c r="E2899" t="n">
        <v>26.88</v>
      </c>
      <c r="F2899" t="n">
        <v>24.01</v>
      </c>
      <c r="G2899" t="n">
        <v>130.94</v>
      </c>
      <c r="H2899" t="n">
        <v>1.9</v>
      </c>
      <c r="I2899" t="n">
        <v>11</v>
      </c>
      <c r="J2899" t="n">
        <v>221.67</v>
      </c>
      <c r="K2899" t="n">
        <v>53.44</v>
      </c>
      <c r="L2899" t="n">
        <v>23.75</v>
      </c>
      <c r="M2899" t="n">
        <v>9</v>
      </c>
      <c r="N2899" t="n">
        <v>49.48</v>
      </c>
      <c r="O2899" t="n">
        <v>27573.29</v>
      </c>
      <c r="P2899" t="n">
        <v>306.8</v>
      </c>
      <c r="Q2899" t="n">
        <v>452.57</v>
      </c>
      <c r="R2899" t="n">
        <v>71.55</v>
      </c>
      <c r="S2899" t="n">
        <v>57.64</v>
      </c>
      <c r="T2899" t="n">
        <v>4855.81</v>
      </c>
      <c r="U2899" t="n">
        <v>0.8100000000000001</v>
      </c>
      <c r="V2899" t="n">
        <v>0.88</v>
      </c>
      <c r="W2899" t="n">
        <v>6.81</v>
      </c>
      <c r="X2899" t="n">
        <v>0.28</v>
      </c>
      <c r="Y2899" t="n">
        <v>1</v>
      </c>
      <c r="Z2899" t="n">
        <v>10</v>
      </c>
    </row>
    <row r="2900">
      <c r="A2900" t="n">
        <v>92</v>
      </c>
      <c r="B2900" t="n">
        <v>95</v>
      </c>
      <c r="C2900" t="inlineStr">
        <is>
          <t xml:space="preserve">CONCLUIDO	</t>
        </is>
      </c>
      <c r="D2900" t="n">
        <v>3.7208</v>
      </c>
      <c r="E2900" t="n">
        <v>26.88</v>
      </c>
      <c r="F2900" t="n">
        <v>24</v>
      </c>
      <c r="G2900" t="n">
        <v>130.9</v>
      </c>
      <c r="H2900" t="n">
        <v>1.92</v>
      </c>
      <c r="I2900" t="n">
        <v>11</v>
      </c>
      <c r="J2900" t="n">
        <v>222.08</v>
      </c>
      <c r="K2900" t="n">
        <v>53.44</v>
      </c>
      <c r="L2900" t="n">
        <v>24</v>
      </c>
      <c r="M2900" t="n">
        <v>9</v>
      </c>
      <c r="N2900" t="n">
        <v>49.65</v>
      </c>
      <c r="O2900" t="n">
        <v>27624.44</v>
      </c>
      <c r="P2900" t="n">
        <v>305.62</v>
      </c>
      <c r="Q2900" t="n">
        <v>452.56</v>
      </c>
      <c r="R2900" t="n">
        <v>71.34</v>
      </c>
      <c r="S2900" t="n">
        <v>57.64</v>
      </c>
      <c r="T2900" t="n">
        <v>4752.72</v>
      </c>
      <c r="U2900" t="n">
        <v>0.8100000000000001</v>
      </c>
      <c r="V2900" t="n">
        <v>0.88</v>
      </c>
      <c r="W2900" t="n">
        <v>6.81</v>
      </c>
      <c r="X2900" t="n">
        <v>0.27</v>
      </c>
      <c r="Y2900" t="n">
        <v>1</v>
      </c>
      <c r="Z2900" t="n">
        <v>10</v>
      </c>
    </row>
    <row r="2901">
      <c r="A2901" t="n">
        <v>93</v>
      </c>
      <c r="B2901" t="n">
        <v>95</v>
      </c>
      <c r="C2901" t="inlineStr">
        <is>
          <t xml:space="preserve">CONCLUIDO	</t>
        </is>
      </c>
      <c r="D2901" t="n">
        <v>3.7285</v>
      </c>
      <c r="E2901" t="n">
        <v>26.82</v>
      </c>
      <c r="F2901" t="n">
        <v>23.98</v>
      </c>
      <c r="G2901" t="n">
        <v>143.88</v>
      </c>
      <c r="H2901" t="n">
        <v>1.94</v>
      </c>
      <c r="I2901" t="n">
        <v>10</v>
      </c>
      <c r="J2901" t="n">
        <v>222.5</v>
      </c>
      <c r="K2901" t="n">
        <v>53.44</v>
      </c>
      <c r="L2901" t="n">
        <v>24.25</v>
      </c>
      <c r="M2901" t="n">
        <v>8</v>
      </c>
      <c r="N2901" t="n">
        <v>49.81</v>
      </c>
      <c r="O2901" t="n">
        <v>27675.78</v>
      </c>
      <c r="P2901" t="n">
        <v>304.67</v>
      </c>
      <c r="Q2901" t="n">
        <v>452.56</v>
      </c>
      <c r="R2901" t="n">
        <v>70.54000000000001</v>
      </c>
      <c r="S2901" t="n">
        <v>57.64</v>
      </c>
      <c r="T2901" t="n">
        <v>4355.71</v>
      </c>
      <c r="U2901" t="n">
        <v>0.82</v>
      </c>
      <c r="V2901" t="n">
        <v>0.88</v>
      </c>
      <c r="W2901" t="n">
        <v>6.81</v>
      </c>
      <c r="X2901" t="n">
        <v>0.26</v>
      </c>
      <c r="Y2901" t="n">
        <v>1</v>
      </c>
      <c r="Z2901" t="n">
        <v>10</v>
      </c>
    </row>
    <row r="2902">
      <c r="A2902" t="n">
        <v>94</v>
      </c>
      <c r="B2902" t="n">
        <v>95</v>
      </c>
      <c r="C2902" t="inlineStr">
        <is>
          <t xml:space="preserve">CONCLUIDO	</t>
        </is>
      </c>
      <c r="D2902" t="n">
        <v>3.7273</v>
      </c>
      <c r="E2902" t="n">
        <v>26.83</v>
      </c>
      <c r="F2902" t="n">
        <v>23.99</v>
      </c>
      <c r="G2902" t="n">
        <v>143.93</v>
      </c>
      <c r="H2902" t="n">
        <v>1.95</v>
      </c>
      <c r="I2902" t="n">
        <v>10</v>
      </c>
      <c r="J2902" t="n">
        <v>222.92</v>
      </c>
      <c r="K2902" t="n">
        <v>53.44</v>
      </c>
      <c r="L2902" t="n">
        <v>24.5</v>
      </c>
      <c r="M2902" t="n">
        <v>8</v>
      </c>
      <c r="N2902" t="n">
        <v>49.98</v>
      </c>
      <c r="O2902" t="n">
        <v>27727.05</v>
      </c>
      <c r="P2902" t="n">
        <v>305.02</v>
      </c>
      <c r="Q2902" t="n">
        <v>452.58</v>
      </c>
      <c r="R2902" t="n">
        <v>70.95</v>
      </c>
      <c r="S2902" t="n">
        <v>57.64</v>
      </c>
      <c r="T2902" t="n">
        <v>4563.49</v>
      </c>
      <c r="U2902" t="n">
        <v>0.8100000000000001</v>
      </c>
      <c r="V2902" t="n">
        <v>0.88</v>
      </c>
      <c r="W2902" t="n">
        <v>6.81</v>
      </c>
      <c r="X2902" t="n">
        <v>0.26</v>
      </c>
      <c r="Y2902" t="n">
        <v>1</v>
      </c>
      <c r="Z2902" t="n">
        <v>10</v>
      </c>
    </row>
    <row r="2903">
      <c r="A2903" t="n">
        <v>95</v>
      </c>
      <c r="B2903" t="n">
        <v>95</v>
      </c>
      <c r="C2903" t="inlineStr">
        <is>
          <t xml:space="preserve">CONCLUIDO	</t>
        </is>
      </c>
      <c r="D2903" t="n">
        <v>3.7294</v>
      </c>
      <c r="E2903" t="n">
        <v>26.81</v>
      </c>
      <c r="F2903" t="n">
        <v>23.97</v>
      </c>
      <c r="G2903" t="n">
        <v>143.84</v>
      </c>
      <c r="H2903" t="n">
        <v>1.97</v>
      </c>
      <c r="I2903" t="n">
        <v>10</v>
      </c>
      <c r="J2903" t="n">
        <v>223.33</v>
      </c>
      <c r="K2903" t="n">
        <v>53.44</v>
      </c>
      <c r="L2903" t="n">
        <v>24.75</v>
      </c>
      <c r="M2903" t="n">
        <v>8</v>
      </c>
      <c r="N2903" t="n">
        <v>50.15</v>
      </c>
      <c r="O2903" t="n">
        <v>27778.39</v>
      </c>
      <c r="P2903" t="n">
        <v>304.99</v>
      </c>
      <c r="Q2903" t="n">
        <v>452.57</v>
      </c>
      <c r="R2903" t="n">
        <v>70.27</v>
      </c>
      <c r="S2903" t="n">
        <v>57.64</v>
      </c>
      <c r="T2903" t="n">
        <v>4221</v>
      </c>
      <c r="U2903" t="n">
        <v>0.82</v>
      </c>
      <c r="V2903" t="n">
        <v>0.88</v>
      </c>
      <c r="W2903" t="n">
        <v>6.81</v>
      </c>
      <c r="X2903" t="n">
        <v>0.25</v>
      </c>
      <c r="Y2903" t="n">
        <v>1</v>
      </c>
      <c r="Z2903" t="n">
        <v>10</v>
      </c>
    </row>
    <row r="2904">
      <c r="A2904" t="n">
        <v>96</v>
      </c>
      <c r="B2904" t="n">
        <v>95</v>
      </c>
      <c r="C2904" t="inlineStr">
        <is>
          <t xml:space="preserve">CONCLUIDO	</t>
        </is>
      </c>
      <c r="D2904" t="n">
        <v>3.7277</v>
      </c>
      <c r="E2904" t="n">
        <v>26.83</v>
      </c>
      <c r="F2904" t="n">
        <v>23.99</v>
      </c>
      <c r="G2904" t="n">
        <v>143.91</v>
      </c>
      <c r="H2904" t="n">
        <v>1.99</v>
      </c>
      <c r="I2904" t="n">
        <v>10</v>
      </c>
      <c r="J2904" t="n">
        <v>223.75</v>
      </c>
      <c r="K2904" t="n">
        <v>53.44</v>
      </c>
      <c r="L2904" t="n">
        <v>25</v>
      </c>
      <c r="M2904" t="n">
        <v>8</v>
      </c>
      <c r="N2904" t="n">
        <v>50.31</v>
      </c>
      <c r="O2904" t="n">
        <v>27829.77</v>
      </c>
      <c r="P2904" t="n">
        <v>305.07</v>
      </c>
      <c r="Q2904" t="n">
        <v>452.63</v>
      </c>
      <c r="R2904" t="n">
        <v>70.78</v>
      </c>
      <c r="S2904" t="n">
        <v>57.64</v>
      </c>
      <c r="T2904" t="n">
        <v>4477.58</v>
      </c>
      <c r="U2904" t="n">
        <v>0.8100000000000001</v>
      </c>
      <c r="V2904" t="n">
        <v>0.88</v>
      </c>
      <c r="W2904" t="n">
        <v>6.81</v>
      </c>
      <c r="X2904" t="n">
        <v>0.26</v>
      </c>
      <c r="Y2904" t="n">
        <v>1</v>
      </c>
      <c r="Z2904" t="n">
        <v>10</v>
      </c>
    </row>
    <row r="2905">
      <c r="A2905" t="n">
        <v>97</v>
      </c>
      <c r="B2905" t="n">
        <v>95</v>
      </c>
      <c r="C2905" t="inlineStr">
        <is>
          <t xml:space="preserve">CONCLUIDO	</t>
        </is>
      </c>
      <c r="D2905" t="n">
        <v>3.7276</v>
      </c>
      <c r="E2905" t="n">
        <v>26.83</v>
      </c>
      <c r="F2905" t="n">
        <v>23.99</v>
      </c>
      <c r="G2905" t="n">
        <v>143.92</v>
      </c>
      <c r="H2905" t="n">
        <v>2</v>
      </c>
      <c r="I2905" t="n">
        <v>10</v>
      </c>
      <c r="J2905" t="n">
        <v>224.17</v>
      </c>
      <c r="K2905" t="n">
        <v>53.44</v>
      </c>
      <c r="L2905" t="n">
        <v>25.25</v>
      </c>
      <c r="M2905" t="n">
        <v>8</v>
      </c>
      <c r="N2905" t="n">
        <v>50.48</v>
      </c>
      <c r="O2905" t="n">
        <v>27881.22</v>
      </c>
      <c r="P2905" t="n">
        <v>305.28</v>
      </c>
      <c r="Q2905" t="n">
        <v>452.55</v>
      </c>
      <c r="R2905" t="n">
        <v>70.70999999999999</v>
      </c>
      <c r="S2905" t="n">
        <v>57.64</v>
      </c>
      <c r="T2905" t="n">
        <v>4443.81</v>
      </c>
      <c r="U2905" t="n">
        <v>0.82</v>
      </c>
      <c r="V2905" t="n">
        <v>0.88</v>
      </c>
      <c r="W2905" t="n">
        <v>6.82</v>
      </c>
      <c r="X2905" t="n">
        <v>0.26</v>
      </c>
      <c r="Y2905" t="n">
        <v>1</v>
      </c>
      <c r="Z2905" t="n">
        <v>10</v>
      </c>
    </row>
    <row r="2906">
      <c r="A2906" t="n">
        <v>98</v>
      </c>
      <c r="B2906" t="n">
        <v>95</v>
      </c>
      <c r="C2906" t="inlineStr">
        <is>
          <t xml:space="preserve">CONCLUIDO	</t>
        </is>
      </c>
      <c r="D2906" t="n">
        <v>3.7286</v>
      </c>
      <c r="E2906" t="n">
        <v>26.82</v>
      </c>
      <c r="F2906" t="n">
        <v>23.98</v>
      </c>
      <c r="G2906" t="n">
        <v>143.87</v>
      </c>
      <c r="H2906" t="n">
        <v>2.02</v>
      </c>
      <c r="I2906" t="n">
        <v>10</v>
      </c>
      <c r="J2906" t="n">
        <v>224.58</v>
      </c>
      <c r="K2906" t="n">
        <v>53.44</v>
      </c>
      <c r="L2906" t="n">
        <v>25.5</v>
      </c>
      <c r="M2906" t="n">
        <v>8</v>
      </c>
      <c r="N2906" t="n">
        <v>50.65</v>
      </c>
      <c r="O2906" t="n">
        <v>27932.73</v>
      </c>
      <c r="P2906" t="n">
        <v>304.93</v>
      </c>
      <c r="Q2906" t="n">
        <v>452.61</v>
      </c>
      <c r="R2906" t="n">
        <v>70.58</v>
      </c>
      <c r="S2906" t="n">
        <v>57.64</v>
      </c>
      <c r="T2906" t="n">
        <v>4379.46</v>
      </c>
      <c r="U2906" t="n">
        <v>0.82</v>
      </c>
      <c r="V2906" t="n">
        <v>0.88</v>
      </c>
      <c r="W2906" t="n">
        <v>6.81</v>
      </c>
      <c r="X2906" t="n">
        <v>0.25</v>
      </c>
      <c r="Y2906" t="n">
        <v>1</v>
      </c>
      <c r="Z2906" t="n">
        <v>10</v>
      </c>
    </row>
    <row r="2907">
      <c r="A2907" t="n">
        <v>99</v>
      </c>
      <c r="B2907" t="n">
        <v>95</v>
      </c>
      <c r="C2907" t="inlineStr">
        <is>
          <t xml:space="preserve">CONCLUIDO	</t>
        </is>
      </c>
      <c r="D2907" t="n">
        <v>3.7284</v>
      </c>
      <c r="E2907" t="n">
        <v>26.82</v>
      </c>
      <c r="F2907" t="n">
        <v>23.98</v>
      </c>
      <c r="G2907" t="n">
        <v>143.88</v>
      </c>
      <c r="H2907" t="n">
        <v>2.03</v>
      </c>
      <c r="I2907" t="n">
        <v>10</v>
      </c>
      <c r="J2907" t="n">
        <v>225</v>
      </c>
      <c r="K2907" t="n">
        <v>53.44</v>
      </c>
      <c r="L2907" t="n">
        <v>25.75</v>
      </c>
      <c r="M2907" t="n">
        <v>8</v>
      </c>
      <c r="N2907" t="n">
        <v>50.82</v>
      </c>
      <c r="O2907" t="n">
        <v>27984.29</v>
      </c>
      <c r="P2907" t="n">
        <v>304.69</v>
      </c>
      <c r="Q2907" t="n">
        <v>452.56</v>
      </c>
      <c r="R2907" t="n">
        <v>70.68000000000001</v>
      </c>
      <c r="S2907" t="n">
        <v>57.64</v>
      </c>
      <c r="T2907" t="n">
        <v>4428.38</v>
      </c>
      <c r="U2907" t="n">
        <v>0.82</v>
      </c>
      <c r="V2907" t="n">
        <v>0.88</v>
      </c>
      <c r="W2907" t="n">
        <v>6.81</v>
      </c>
      <c r="X2907" t="n">
        <v>0.26</v>
      </c>
      <c r="Y2907" t="n">
        <v>1</v>
      </c>
      <c r="Z2907" t="n">
        <v>10</v>
      </c>
    </row>
    <row r="2908">
      <c r="A2908" t="n">
        <v>100</v>
      </c>
      <c r="B2908" t="n">
        <v>95</v>
      </c>
      <c r="C2908" t="inlineStr">
        <is>
          <t xml:space="preserve">CONCLUIDO	</t>
        </is>
      </c>
      <c r="D2908" t="n">
        <v>3.7273</v>
      </c>
      <c r="E2908" t="n">
        <v>26.83</v>
      </c>
      <c r="F2908" t="n">
        <v>23.99</v>
      </c>
      <c r="G2908" t="n">
        <v>143.93</v>
      </c>
      <c r="H2908" t="n">
        <v>2.05</v>
      </c>
      <c r="I2908" t="n">
        <v>10</v>
      </c>
      <c r="J2908" t="n">
        <v>225.42</v>
      </c>
      <c r="K2908" t="n">
        <v>53.44</v>
      </c>
      <c r="L2908" t="n">
        <v>26</v>
      </c>
      <c r="M2908" t="n">
        <v>8</v>
      </c>
      <c r="N2908" t="n">
        <v>50.98</v>
      </c>
      <c r="O2908" t="n">
        <v>28035.92</v>
      </c>
      <c r="P2908" t="n">
        <v>304.57</v>
      </c>
      <c r="Q2908" t="n">
        <v>452.55</v>
      </c>
      <c r="R2908" t="n">
        <v>70.98999999999999</v>
      </c>
      <c r="S2908" t="n">
        <v>57.64</v>
      </c>
      <c r="T2908" t="n">
        <v>4584.24</v>
      </c>
      <c r="U2908" t="n">
        <v>0.8100000000000001</v>
      </c>
      <c r="V2908" t="n">
        <v>0.88</v>
      </c>
      <c r="W2908" t="n">
        <v>6.81</v>
      </c>
      <c r="X2908" t="n">
        <v>0.26</v>
      </c>
      <c r="Y2908" t="n">
        <v>1</v>
      </c>
      <c r="Z2908" t="n">
        <v>10</v>
      </c>
    </row>
    <row r="2909">
      <c r="A2909" t="n">
        <v>101</v>
      </c>
      <c r="B2909" t="n">
        <v>95</v>
      </c>
      <c r="C2909" t="inlineStr">
        <is>
          <t xml:space="preserve">CONCLUIDO	</t>
        </is>
      </c>
      <c r="D2909" t="n">
        <v>3.7289</v>
      </c>
      <c r="E2909" t="n">
        <v>26.82</v>
      </c>
      <c r="F2909" t="n">
        <v>23.98</v>
      </c>
      <c r="G2909" t="n">
        <v>143.86</v>
      </c>
      <c r="H2909" t="n">
        <v>2.07</v>
      </c>
      <c r="I2909" t="n">
        <v>10</v>
      </c>
      <c r="J2909" t="n">
        <v>225.84</v>
      </c>
      <c r="K2909" t="n">
        <v>53.44</v>
      </c>
      <c r="L2909" t="n">
        <v>26.25</v>
      </c>
      <c r="M2909" t="n">
        <v>8</v>
      </c>
      <c r="N2909" t="n">
        <v>51.15</v>
      </c>
      <c r="O2909" t="n">
        <v>28087.6</v>
      </c>
      <c r="P2909" t="n">
        <v>303.71</v>
      </c>
      <c r="Q2909" t="n">
        <v>452.55</v>
      </c>
      <c r="R2909" t="n">
        <v>70.63</v>
      </c>
      <c r="S2909" t="n">
        <v>57.64</v>
      </c>
      <c r="T2909" t="n">
        <v>4401.82</v>
      </c>
      <c r="U2909" t="n">
        <v>0.82</v>
      </c>
      <c r="V2909" t="n">
        <v>0.88</v>
      </c>
      <c r="W2909" t="n">
        <v>6.81</v>
      </c>
      <c r="X2909" t="n">
        <v>0.25</v>
      </c>
      <c r="Y2909" t="n">
        <v>1</v>
      </c>
      <c r="Z2909" t="n">
        <v>10</v>
      </c>
    </row>
    <row r="2910">
      <c r="A2910" t="n">
        <v>102</v>
      </c>
      <c r="B2910" t="n">
        <v>95</v>
      </c>
      <c r="C2910" t="inlineStr">
        <is>
          <t xml:space="preserve">CONCLUIDO	</t>
        </is>
      </c>
      <c r="D2910" t="n">
        <v>3.7283</v>
      </c>
      <c r="E2910" t="n">
        <v>26.82</v>
      </c>
      <c r="F2910" t="n">
        <v>23.98</v>
      </c>
      <c r="G2910" t="n">
        <v>143.89</v>
      </c>
      <c r="H2910" t="n">
        <v>2.08</v>
      </c>
      <c r="I2910" t="n">
        <v>10</v>
      </c>
      <c r="J2910" t="n">
        <v>226.26</v>
      </c>
      <c r="K2910" t="n">
        <v>53.44</v>
      </c>
      <c r="L2910" t="n">
        <v>26.5</v>
      </c>
      <c r="M2910" t="n">
        <v>8</v>
      </c>
      <c r="N2910" t="n">
        <v>51.32</v>
      </c>
      <c r="O2910" t="n">
        <v>28139.34</v>
      </c>
      <c r="P2910" t="n">
        <v>302.77</v>
      </c>
      <c r="Q2910" t="n">
        <v>452.55</v>
      </c>
      <c r="R2910" t="n">
        <v>70.73999999999999</v>
      </c>
      <c r="S2910" t="n">
        <v>57.64</v>
      </c>
      <c r="T2910" t="n">
        <v>4458</v>
      </c>
      <c r="U2910" t="n">
        <v>0.8100000000000001</v>
      </c>
      <c r="V2910" t="n">
        <v>0.88</v>
      </c>
      <c r="W2910" t="n">
        <v>6.81</v>
      </c>
      <c r="X2910" t="n">
        <v>0.26</v>
      </c>
      <c r="Y2910" t="n">
        <v>1</v>
      </c>
      <c r="Z2910" t="n">
        <v>10</v>
      </c>
    </row>
    <row r="2911">
      <c r="A2911" t="n">
        <v>103</v>
      </c>
      <c r="B2911" t="n">
        <v>95</v>
      </c>
      <c r="C2911" t="inlineStr">
        <is>
          <t xml:space="preserve">CONCLUIDO	</t>
        </is>
      </c>
      <c r="D2911" t="n">
        <v>3.7284</v>
      </c>
      <c r="E2911" t="n">
        <v>26.82</v>
      </c>
      <c r="F2911" t="n">
        <v>23.98</v>
      </c>
      <c r="G2911" t="n">
        <v>143.88</v>
      </c>
      <c r="H2911" t="n">
        <v>2.1</v>
      </c>
      <c r="I2911" t="n">
        <v>10</v>
      </c>
      <c r="J2911" t="n">
        <v>226.68</v>
      </c>
      <c r="K2911" t="n">
        <v>53.44</v>
      </c>
      <c r="L2911" t="n">
        <v>26.75</v>
      </c>
      <c r="M2911" t="n">
        <v>8</v>
      </c>
      <c r="N2911" t="n">
        <v>51.49</v>
      </c>
      <c r="O2911" t="n">
        <v>28191.14</v>
      </c>
      <c r="P2911" t="n">
        <v>301.6</v>
      </c>
      <c r="Q2911" t="n">
        <v>452.57</v>
      </c>
      <c r="R2911" t="n">
        <v>70.69</v>
      </c>
      <c r="S2911" t="n">
        <v>57.64</v>
      </c>
      <c r="T2911" t="n">
        <v>4432.15</v>
      </c>
      <c r="U2911" t="n">
        <v>0.82</v>
      </c>
      <c r="V2911" t="n">
        <v>0.88</v>
      </c>
      <c r="W2911" t="n">
        <v>6.81</v>
      </c>
      <c r="X2911" t="n">
        <v>0.26</v>
      </c>
      <c r="Y2911" t="n">
        <v>1</v>
      </c>
      <c r="Z2911" t="n">
        <v>10</v>
      </c>
    </row>
    <row r="2912">
      <c r="A2912" t="n">
        <v>104</v>
      </c>
      <c r="B2912" t="n">
        <v>95</v>
      </c>
      <c r="C2912" t="inlineStr">
        <is>
          <t xml:space="preserve">CONCLUIDO	</t>
        </is>
      </c>
      <c r="D2912" t="n">
        <v>3.7373</v>
      </c>
      <c r="E2912" t="n">
        <v>26.76</v>
      </c>
      <c r="F2912" t="n">
        <v>23.95</v>
      </c>
      <c r="G2912" t="n">
        <v>159.69</v>
      </c>
      <c r="H2912" t="n">
        <v>2.11</v>
      </c>
      <c r="I2912" t="n">
        <v>9</v>
      </c>
      <c r="J2912" t="n">
        <v>227.1</v>
      </c>
      <c r="K2912" t="n">
        <v>53.44</v>
      </c>
      <c r="L2912" t="n">
        <v>27</v>
      </c>
      <c r="M2912" t="n">
        <v>7</v>
      </c>
      <c r="N2912" t="n">
        <v>51.66</v>
      </c>
      <c r="O2912" t="n">
        <v>28243</v>
      </c>
      <c r="P2912" t="n">
        <v>301.06</v>
      </c>
      <c r="Q2912" t="n">
        <v>452.55</v>
      </c>
      <c r="R2912" t="n">
        <v>69.76000000000001</v>
      </c>
      <c r="S2912" t="n">
        <v>57.64</v>
      </c>
      <c r="T2912" t="n">
        <v>3975.03</v>
      </c>
      <c r="U2912" t="n">
        <v>0.83</v>
      </c>
      <c r="V2912" t="n">
        <v>0.89</v>
      </c>
      <c r="W2912" t="n">
        <v>6.81</v>
      </c>
      <c r="X2912" t="n">
        <v>0.23</v>
      </c>
      <c r="Y2912" t="n">
        <v>1</v>
      </c>
      <c r="Z2912" t="n">
        <v>10</v>
      </c>
    </row>
    <row r="2913">
      <c r="A2913" t="n">
        <v>105</v>
      </c>
      <c r="B2913" t="n">
        <v>95</v>
      </c>
      <c r="C2913" t="inlineStr">
        <is>
          <t xml:space="preserve">CONCLUIDO	</t>
        </is>
      </c>
      <c r="D2913" t="n">
        <v>3.7377</v>
      </c>
      <c r="E2913" t="n">
        <v>26.75</v>
      </c>
      <c r="F2913" t="n">
        <v>23.95</v>
      </c>
      <c r="G2913" t="n">
        <v>159.67</v>
      </c>
      <c r="H2913" t="n">
        <v>2.13</v>
      </c>
      <c r="I2913" t="n">
        <v>9</v>
      </c>
      <c r="J2913" t="n">
        <v>227.52</v>
      </c>
      <c r="K2913" t="n">
        <v>53.44</v>
      </c>
      <c r="L2913" t="n">
        <v>27.25</v>
      </c>
      <c r="M2913" t="n">
        <v>7</v>
      </c>
      <c r="N2913" t="n">
        <v>51.83</v>
      </c>
      <c r="O2913" t="n">
        <v>28294.92</v>
      </c>
      <c r="P2913" t="n">
        <v>301.37</v>
      </c>
      <c r="Q2913" t="n">
        <v>452.61</v>
      </c>
      <c r="R2913" t="n">
        <v>69.73</v>
      </c>
      <c r="S2913" t="n">
        <v>57.64</v>
      </c>
      <c r="T2913" t="n">
        <v>3959.49</v>
      </c>
      <c r="U2913" t="n">
        <v>0.83</v>
      </c>
      <c r="V2913" t="n">
        <v>0.89</v>
      </c>
      <c r="W2913" t="n">
        <v>6.81</v>
      </c>
      <c r="X2913" t="n">
        <v>0.23</v>
      </c>
      <c r="Y2913" t="n">
        <v>1</v>
      </c>
      <c r="Z2913" t="n">
        <v>10</v>
      </c>
    </row>
    <row r="2914">
      <c r="A2914" t="n">
        <v>106</v>
      </c>
      <c r="B2914" t="n">
        <v>95</v>
      </c>
      <c r="C2914" t="inlineStr">
        <is>
          <t xml:space="preserve">CONCLUIDO	</t>
        </is>
      </c>
      <c r="D2914" t="n">
        <v>3.7372</v>
      </c>
      <c r="E2914" t="n">
        <v>26.76</v>
      </c>
      <c r="F2914" t="n">
        <v>23.95</v>
      </c>
      <c r="G2914" t="n">
        <v>159.69</v>
      </c>
      <c r="H2914" t="n">
        <v>2.14</v>
      </c>
      <c r="I2914" t="n">
        <v>9</v>
      </c>
      <c r="J2914" t="n">
        <v>227.94</v>
      </c>
      <c r="K2914" t="n">
        <v>53.44</v>
      </c>
      <c r="L2914" t="n">
        <v>27.5</v>
      </c>
      <c r="M2914" t="n">
        <v>7</v>
      </c>
      <c r="N2914" t="n">
        <v>52.01</v>
      </c>
      <c r="O2914" t="n">
        <v>28346.9</v>
      </c>
      <c r="P2914" t="n">
        <v>301.51</v>
      </c>
      <c r="Q2914" t="n">
        <v>452.58</v>
      </c>
      <c r="R2914" t="n">
        <v>69.73</v>
      </c>
      <c r="S2914" t="n">
        <v>57.64</v>
      </c>
      <c r="T2914" t="n">
        <v>3958.71</v>
      </c>
      <c r="U2914" t="n">
        <v>0.83</v>
      </c>
      <c r="V2914" t="n">
        <v>0.89</v>
      </c>
      <c r="W2914" t="n">
        <v>6.81</v>
      </c>
      <c r="X2914" t="n">
        <v>0.23</v>
      </c>
      <c r="Y2914" t="n">
        <v>1</v>
      </c>
      <c r="Z2914" t="n">
        <v>10</v>
      </c>
    </row>
    <row r="2915">
      <c r="A2915" t="n">
        <v>107</v>
      </c>
      <c r="B2915" t="n">
        <v>95</v>
      </c>
      <c r="C2915" t="inlineStr">
        <is>
          <t xml:space="preserve">CONCLUIDO	</t>
        </is>
      </c>
      <c r="D2915" t="n">
        <v>3.7376</v>
      </c>
      <c r="E2915" t="n">
        <v>26.76</v>
      </c>
      <c r="F2915" t="n">
        <v>23.95</v>
      </c>
      <c r="G2915" t="n">
        <v>159.68</v>
      </c>
      <c r="H2915" t="n">
        <v>2.16</v>
      </c>
      <c r="I2915" t="n">
        <v>9</v>
      </c>
      <c r="J2915" t="n">
        <v>228.36</v>
      </c>
      <c r="K2915" t="n">
        <v>53.44</v>
      </c>
      <c r="L2915" t="n">
        <v>27.75</v>
      </c>
      <c r="M2915" t="n">
        <v>7</v>
      </c>
      <c r="N2915" t="n">
        <v>52.18</v>
      </c>
      <c r="O2915" t="n">
        <v>28398.94</v>
      </c>
      <c r="P2915" t="n">
        <v>302.26</v>
      </c>
      <c r="Q2915" t="n">
        <v>452.57</v>
      </c>
      <c r="R2915" t="n">
        <v>69.69</v>
      </c>
      <c r="S2915" t="n">
        <v>57.64</v>
      </c>
      <c r="T2915" t="n">
        <v>3936.46</v>
      </c>
      <c r="U2915" t="n">
        <v>0.83</v>
      </c>
      <c r="V2915" t="n">
        <v>0.89</v>
      </c>
      <c r="W2915" t="n">
        <v>6.81</v>
      </c>
      <c r="X2915" t="n">
        <v>0.23</v>
      </c>
      <c r="Y2915" t="n">
        <v>1</v>
      </c>
      <c r="Z2915" t="n">
        <v>10</v>
      </c>
    </row>
    <row r="2916">
      <c r="A2916" t="n">
        <v>108</v>
      </c>
      <c r="B2916" t="n">
        <v>95</v>
      </c>
      <c r="C2916" t="inlineStr">
        <is>
          <t xml:space="preserve">CONCLUIDO	</t>
        </is>
      </c>
      <c r="D2916" t="n">
        <v>3.7381</v>
      </c>
      <c r="E2916" t="n">
        <v>26.75</v>
      </c>
      <c r="F2916" t="n">
        <v>23.95</v>
      </c>
      <c r="G2916" t="n">
        <v>159.65</v>
      </c>
      <c r="H2916" t="n">
        <v>2.18</v>
      </c>
      <c r="I2916" t="n">
        <v>9</v>
      </c>
      <c r="J2916" t="n">
        <v>228.79</v>
      </c>
      <c r="K2916" t="n">
        <v>53.44</v>
      </c>
      <c r="L2916" t="n">
        <v>28</v>
      </c>
      <c r="M2916" t="n">
        <v>7</v>
      </c>
      <c r="N2916" t="n">
        <v>52.35</v>
      </c>
      <c r="O2916" t="n">
        <v>28451.04</v>
      </c>
      <c r="P2916" t="n">
        <v>302.57</v>
      </c>
      <c r="Q2916" t="n">
        <v>452.56</v>
      </c>
      <c r="R2916" t="n">
        <v>69.5</v>
      </c>
      <c r="S2916" t="n">
        <v>57.64</v>
      </c>
      <c r="T2916" t="n">
        <v>3843.69</v>
      </c>
      <c r="U2916" t="n">
        <v>0.83</v>
      </c>
      <c r="V2916" t="n">
        <v>0.89</v>
      </c>
      <c r="W2916" t="n">
        <v>6.81</v>
      </c>
      <c r="X2916" t="n">
        <v>0.22</v>
      </c>
      <c r="Y2916" t="n">
        <v>1</v>
      </c>
      <c r="Z2916" t="n">
        <v>10</v>
      </c>
    </row>
    <row r="2917">
      <c r="A2917" t="n">
        <v>109</v>
      </c>
      <c r="B2917" t="n">
        <v>95</v>
      </c>
      <c r="C2917" t="inlineStr">
        <is>
          <t xml:space="preserve">CONCLUIDO	</t>
        </is>
      </c>
      <c r="D2917" t="n">
        <v>3.7381</v>
      </c>
      <c r="E2917" t="n">
        <v>26.75</v>
      </c>
      <c r="F2917" t="n">
        <v>23.95</v>
      </c>
      <c r="G2917" t="n">
        <v>159.65</v>
      </c>
      <c r="H2917" t="n">
        <v>2.19</v>
      </c>
      <c r="I2917" t="n">
        <v>9</v>
      </c>
      <c r="J2917" t="n">
        <v>229.21</v>
      </c>
      <c r="K2917" t="n">
        <v>53.44</v>
      </c>
      <c r="L2917" t="n">
        <v>28.25</v>
      </c>
      <c r="M2917" t="n">
        <v>7</v>
      </c>
      <c r="N2917" t="n">
        <v>52.52</v>
      </c>
      <c r="O2917" t="n">
        <v>28503.21</v>
      </c>
      <c r="P2917" t="n">
        <v>302.54</v>
      </c>
      <c r="Q2917" t="n">
        <v>452.56</v>
      </c>
      <c r="R2917" t="n">
        <v>69.5</v>
      </c>
      <c r="S2917" t="n">
        <v>57.64</v>
      </c>
      <c r="T2917" t="n">
        <v>3843.68</v>
      </c>
      <c r="U2917" t="n">
        <v>0.83</v>
      </c>
      <c r="V2917" t="n">
        <v>0.89</v>
      </c>
      <c r="W2917" t="n">
        <v>6.81</v>
      </c>
      <c r="X2917" t="n">
        <v>0.22</v>
      </c>
      <c r="Y2917" t="n">
        <v>1</v>
      </c>
      <c r="Z2917" t="n">
        <v>10</v>
      </c>
    </row>
    <row r="2918">
      <c r="A2918" t="n">
        <v>110</v>
      </c>
      <c r="B2918" t="n">
        <v>95</v>
      </c>
      <c r="C2918" t="inlineStr">
        <is>
          <t xml:space="preserve">CONCLUIDO	</t>
        </is>
      </c>
      <c r="D2918" t="n">
        <v>3.7377</v>
      </c>
      <c r="E2918" t="n">
        <v>26.75</v>
      </c>
      <c r="F2918" t="n">
        <v>23.95</v>
      </c>
      <c r="G2918" t="n">
        <v>159.67</v>
      </c>
      <c r="H2918" t="n">
        <v>2.21</v>
      </c>
      <c r="I2918" t="n">
        <v>9</v>
      </c>
      <c r="J2918" t="n">
        <v>229.63</v>
      </c>
      <c r="K2918" t="n">
        <v>53.44</v>
      </c>
      <c r="L2918" t="n">
        <v>28.5</v>
      </c>
      <c r="M2918" t="n">
        <v>7</v>
      </c>
      <c r="N2918" t="n">
        <v>52.7</v>
      </c>
      <c r="O2918" t="n">
        <v>28555.43</v>
      </c>
      <c r="P2918" t="n">
        <v>302.33</v>
      </c>
      <c r="Q2918" t="n">
        <v>452.58</v>
      </c>
      <c r="R2918" t="n">
        <v>69.8</v>
      </c>
      <c r="S2918" t="n">
        <v>57.64</v>
      </c>
      <c r="T2918" t="n">
        <v>3991</v>
      </c>
      <c r="U2918" t="n">
        <v>0.83</v>
      </c>
      <c r="V2918" t="n">
        <v>0.89</v>
      </c>
      <c r="W2918" t="n">
        <v>6.81</v>
      </c>
      <c r="X2918" t="n">
        <v>0.23</v>
      </c>
      <c r="Y2918" t="n">
        <v>1</v>
      </c>
      <c r="Z2918" t="n">
        <v>10</v>
      </c>
    </row>
    <row r="2919">
      <c r="A2919" t="n">
        <v>111</v>
      </c>
      <c r="B2919" t="n">
        <v>95</v>
      </c>
      <c r="C2919" t="inlineStr">
        <is>
          <t xml:space="preserve">CONCLUIDO	</t>
        </is>
      </c>
      <c r="D2919" t="n">
        <v>3.7367</v>
      </c>
      <c r="E2919" t="n">
        <v>26.76</v>
      </c>
      <c r="F2919" t="n">
        <v>23.96</v>
      </c>
      <c r="G2919" t="n">
        <v>159.72</v>
      </c>
      <c r="H2919" t="n">
        <v>2.22</v>
      </c>
      <c r="I2919" t="n">
        <v>9</v>
      </c>
      <c r="J2919" t="n">
        <v>230.06</v>
      </c>
      <c r="K2919" t="n">
        <v>53.44</v>
      </c>
      <c r="L2919" t="n">
        <v>28.75</v>
      </c>
      <c r="M2919" t="n">
        <v>7</v>
      </c>
      <c r="N2919" t="n">
        <v>52.87</v>
      </c>
      <c r="O2919" t="n">
        <v>28607.71</v>
      </c>
      <c r="P2919" t="n">
        <v>302.21</v>
      </c>
      <c r="Q2919" t="n">
        <v>452.59</v>
      </c>
      <c r="R2919" t="n">
        <v>70.01000000000001</v>
      </c>
      <c r="S2919" t="n">
        <v>57.64</v>
      </c>
      <c r="T2919" t="n">
        <v>4097.44</v>
      </c>
      <c r="U2919" t="n">
        <v>0.82</v>
      </c>
      <c r="V2919" t="n">
        <v>0.89</v>
      </c>
      <c r="W2919" t="n">
        <v>6.81</v>
      </c>
      <c r="X2919" t="n">
        <v>0.23</v>
      </c>
      <c r="Y2919" t="n">
        <v>1</v>
      </c>
      <c r="Z2919" t="n">
        <v>10</v>
      </c>
    </row>
    <row r="2920">
      <c r="A2920" t="n">
        <v>112</v>
      </c>
      <c r="B2920" t="n">
        <v>95</v>
      </c>
      <c r="C2920" t="inlineStr">
        <is>
          <t xml:space="preserve">CONCLUIDO	</t>
        </is>
      </c>
      <c r="D2920" t="n">
        <v>3.7371</v>
      </c>
      <c r="E2920" t="n">
        <v>26.76</v>
      </c>
      <c r="F2920" t="n">
        <v>23.96</v>
      </c>
      <c r="G2920" t="n">
        <v>159.7</v>
      </c>
      <c r="H2920" t="n">
        <v>2.24</v>
      </c>
      <c r="I2920" t="n">
        <v>9</v>
      </c>
      <c r="J2920" t="n">
        <v>230.48</v>
      </c>
      <c r="K2920" t="n">
        <v>53.44</v>
      </c>
      <c r="L2920" t="n">
        <v>29</v>
      </c>
      <c r="M2920" t="n">
        <v>7</v>
      </c>
      <c r="N2920" t="n">
        <v>53.05</v>
      </c>
      <c r="O2920" t="n">
        <v>28660.06</v>
      </c>
      <c r="P2920" t="n">
        <v>302.27</v>
      </c>
      <c r="Q2920" t="n">
        <v>452.56</v>
      </c>
      <c r="R2920" t="n">
        <v>69.94</v>
      </c>
      <c r="S2920" t="n">
        <v>57.64</v>
      </c>
      <c r="T2920" t="n">
        <v>4063.41</v>
      </c>
      <c r="U2920" t="n">
        <v>0.82</v>
      </c>
      <c r="V2920" t="n">
        <v>0.89</v>
      </c>
      <c r="W2920" t="n">
        <v>6.81</v>
      </c>
      <c r="X2920" t="n">
        <v>0.23</v>
      </c>
      <c r="Y2920" t="n">
        <v>1</v>
      </c>
      <c r="Z2920" t="n">
        <v>10</v>
      </c>
    </row>
    <row r="2921">
      <c r="A2921" t="n">
        <v>113</v>
      </c>
      <c r="B2921" t="n">
        <v>95</v>
      </c>
      <c r="C2921" t="inlineStr">
        <is>
          <t xml:space="preserve">CONCLUIDO	</t>
        </is>
      </c>
      <c r="D2921" t="n">
        <v>3.7373</v>
      </c>
      <c r="E2921" t="n">
        <v>26.76</v>
      </c>
      <c r="F2921" t="n">
        <v>23.95</v>
      </c>
      <c r="G2921" t="n">
        <v>159.69</v>
      </c>
      <c r="H2921" t="n">
        <v>2.25</v>
      </c>
      <c r="I2921" t="n">
        <v>9</v>
      </c>
      <c r="J2921" t="n">
        <v>230.91</v>
      </c>
      <c r="K2921" t="n">
        <v>53.44</v>
      </c>
      <c r="L2921" t="n">
        <v>29.25</v>
      </c>
      <c r="M2921" t="n">
        <v>7</v>
      </c>
      <c r="N2921" t="n">
        <v>53.22</v>
      </c>
      <c r="O2921" t="n">
        <v>28712.46</v>
      </c>
      <c r="P2921" t="n">
        <v>301.77</v>
      </c>
      <c r="Q2921" t="n">
        <v>452.56</v>
      </c>
      <c r="R2921" t="n">
        <v>69.77</v>
      </c>
      <c r="S2921" t="n">
        <v>57.64</v>
      </c>
      <c r="T2921" t="n">
        <v>3976.48</v>
      </c>
      <c r="U2921" t="n">
        <v>0.83</v>
      </c>
      <c r="V2921" t="n">
        <v>0.89</v>
      </c>
      <c r="W2921" t="n">
        <v>6.81</v>
      </c>
      <c r="X2921" t="n">
        <v>0.23</v>
      </c>
      <c r="Y2921" t="n">
        <v>1</v>
      </c>
      <c r="Z2921" t="n">
        <v>10</v>
      </c>
    </row>
    <row r="2922">
      <c r="A2922" t="n">
        <v>114</v>
      </c>
      <c r="B2922" t="n">
        <v>95</v>
      </c>
      <c r="C2922" t="inlineStr">
        <is>
          <t xml:space="preserve">CONCLUIDO	</t>
        </is>
      </c>
      <c r="D2922" t="n">
        <v>3.7377</v>
      </c>
      <c r="E2922" t="n">
        <v>26.75</v>
      </c>
      <c r="F2922" t="n">
        <v>23.95</v>
      </c>
      <c r="G2922" t="n">
        <v>159.67</v>
      </c>
      <c r="H2922" t="n">
        <v>2.27</v>
      </c>
      <c r="I2922" t="n">
        <v>9</v>
      </c>
      <c r="J2922" t="n">
        <v>231.33</v>
      </c>
      <c r="K2922" t="n">
        <v>53.44</v>
      </c>
      <c r="L2922" t="n">
        <v>29.5</v>
      </c>
      <c r="M2922" t="n">
        <v>7</v>
      </c>
      <c r="N2922" t="n">
        <v>53.4</v>
      </c>
      <c r="O2922" t="n">
        <v>28764.93</v>
      </c>
      <c r="P2922" t="n">
        <v>300.71</v>
      </c>
      <c r="Q2922" t="n">
        <v>452.56</v>
      </c>
      <c r="R2922" t="n">
        <v>69.62</v>
      </c>
      <c r="S2922" t="n">
        <v>57.64</v>
      </c>
      <c r="T2922" t="n">
        <v>3902.46</v>
      </c>
      <c r="U2922" t="n">
        <v>0.83</v>
      </c>
      <c r="V2922" t="n">
        <v>0.89</v>
      </c>
      <c r="W2922" t="n">
        <v>6.81</v>
      </c>
      <c r="X2922" t="n">
        <v>0.23</v>
      </c>
      <c r="Y2922" t="n">
        <v>1</v>
      </c>
      <c r="Z2922" t="n">
        <v>10</v>
      </c>
    </row>
    <row r="2923">
      <c r="A2923" t="n">
        <v>115</v>
      </c>
      <c r="B2923" t="n">
        <v>95</v>
      </c>
      <c r="C2923" t="inlineStr">
        <is>
          <t xml:space="preserve">CONCLUIDO	</t>
        </is>
      </c>
      <c r="D2923" t="n">
        <v>3.7365</v>
      </c>
      <c r="E2923" t="n">
        <v>26.76</v>
      </c>
      <c r="F2923" t="n">
        <v>23.96</v>
      </c>
      <c r="G2923" t="n">
        <v>159.73</v>
      </c>
      <c r="H2923" t="n">
        <v>2.28</v>
      </c>
      <c r="I2923" t="n">
        <v>9</v>
      </c>
      <c r="J2923" t="n">
        <v>231.76</v>
      </c>
      <c r="K2923" t="n">
        <v>53.44</v>
      </c>
      <c r="L2923" t="n">
        <v>29.75</v>
      </c>
      <c r="M2923" t="n">
        <v>7</v>
      </c>
      <c r="N2923" t="n">
        <v>53.57</v>
      </c>
      <c r="O2923" t="n">
        <v>28817.46</v>
      </c>
      <c r="P2923" t="n">
        <v>300.34</v>
      </c>
      <c r="Q2923" t="n">
        <v>452.56</v>
      </c>
      <c r="R2923" t="n">
        <v>70</v>
      </c>
      <c r="S2923" t="n">
        <v>57.64</v>
      </c>
      <c r="T2923" t="n">
        <v>4093.59</v>
      </c>
      <c r="U2923" t="n">
        <v>0.82</v>
      </c>
      <c r="V2923" t="n">
        <v>0.88</v>
      </c>
      <c r="W2923" t="n">
        <v>6.81</v>
      </c>
      <c r="X2923" t="n">
        <v>0.24</v>
      </c>
      <c r="Y2923" t="n">
        <v>1</v>
      </c>
      <c r="Z2923" t="n">
        <v>10</v>
      </c>
    </row>
    <row r="2924">
      <c r="A2924" t="n">
        <v>116</v>
      </c>
      <c r="B2924" t="n">
        <v>95</v>
      </c>
      <c r="C2924" t="inlineStr">
        <is>
          <t xml:space="preserve">CONCLUIDO	</t>
        </is>
      </c>
      <c r="D2924" t="n">
        <v>3.7365</v>
      </c>
      <c r="E2924" t="n">
        <v>26.76</v>
      </c>
      <c r="F2924" t="n">
        <v>23.96</v>
      </c>
      <c r="G2924" t="n">
        <v>159.73</v>
      </c>
      <c r="H2924" t="n">
        <v>2.3</v>
      </c>
      <c r="I2924" t="n">
        <v>9</v>
      </c>
      <c r="J2924" t="n">
        <v>232.18</v>
      </c>
      <c r="K2924" t="n">
        <v>53.44</v>
      </c>
      <c r="L2924" t="n">
        <v>30</v>
      </c>
      <c r="M2924" t="n">
        <v>7</v>
      </c>
      <c r="N2924" t="n">
        <v>53.75</v>
      </c>
      <c r="O2924" t="n">
        <v>28870.05</v>
      </c>
      <c r="P2924" t="n">
        <v>300.3</v>
      </c>
      <c r="Q2924" t="n">
        <v>452.59</v>
      </c>
      <c r="R2924" t="n">
        <v>70</v>
      </c>
      <c r="S2924" t="n">
        <v>57.64</v>
      </c>
      <c r="T2924" t="n">
        <v>4094.05</v>
      </c>
      <c r="U2924" t="n">
        <v>0.82</v>
      </c>
      <c r="V2924" t="n">
        <v>0.88</v>
      </c>
      <c r="W2924" t="n">
        <v>6.81</v>
      </c>
      <c r="X2924" t="n">
        <v>0.23</v>
      </c>
      <c r="Y2924" t="n">
        <v>1</v>
      </c>
      <c r="Z2924" t="n">
        <v>10</v>
      </c>
    </row>
    <row r="2925">
      <c r="A2925" t="n">
        <v>117</v>
      </c>
      <c r="B2925" t="n">
        <v>95</v>
      </c>
      <c r="C2925" t="inlineStr">
        <is>
          <t xml:space="preserve">CONCLUIDO	</t>
        </is>
      </c>
      <c r="D2925" t="n">
        <v>3.7371</v>
      </c>
      <c r="E2925" t="n">
        <v>26.76</v>
      </c>
      <c r="F2925" t="n">
        <v>23.96</v>
      </c>
      <c r="G2925" t="n">
        <v>159.7</v>
      </c>
      <c r="H2925" t="n">
        <v>2.31</v>
      </c>
      <c r="I2925" t="n">
        <v>9</v>
      </c>
      <c r="J2925" t="n">
        <v>232.61</v>
      </c>
      <c r="K2925" t="n">
        <v>53.44</v>
      </c>
      <c r="L2925" t="n">
        <v>30.25</v>
      </c>
      <c r="M2925" t="n">
        <v>7</v>
      </c>
      <c r="N2925" t="n">
        <v>53.93</v>
      </c>
      <c r="O2925" t="n">
        <v>28922.71</v>
      </c>
      <c r="P2925" t="n">
        <v>299.44</v>
      </c>
      <c r="Q2925" t="n">
        <v>452.57</v>
      </c>
      <c r="R2925" t="n">
        <v>69.95999999999999</v>
      </c>
      <c r="S2925" t="n">
        <v>57.64</v>
      </c>
      <c r="T2925" t="n">
        <v>4071.87</v>
      </c>
      <c r="U2925" t="n">
        <v>0.82</v>
      </c>
      <c r="V2925" t="n">
        <v>0.89</v>
      </c>
      <c r="W2925" t="n">
        <v>6.81</v>
      </c>
      <c r="X2925" t="n">
        <v>0.23</v>
      </c>
      <c r="Y2925" t="n">
        <v>1</v>
      </c>
      <c r="Z2925" t="n">
        <v>10</v>
      </c>
    </row>
    <row r="2926">
      <c r="A2926" t="n">
        <v>118</v>
      </c>
      <c r="B2926" t="n">
        <v>95</v>
      </c>
      <c r="C2926" t="inlineStr">
        <is>
          <t xml:space="preserve">CONCLUIDO	</t>
        </is>
      </c>
      <c r="D2926" t="n">
        <v>3.7467</v>
      </c>
      <c r="E2926" t="n">
        <v>26.69</v>
      </c>
      <c r="F2926" t="n">
        <v>23.92</v>
      </c>
      <c r="G2926" t="n">
        <v>179.43</v>
      </c>
      <c r="H2926" t="n">
        <v>2.33</v>
      </c>
      <c r="I2926" t="n">
        <v>8</v>
      </c>
      <c r="J2926" t="n">
        <v>233.04</v>
      </c>
      <c r="K2926" t="n">
        <v>53.44</v>
      </c>
      <c r="L2926" t="n">
        <v>30.5</v>
      </c>
      <c r="M2926" t="n">
        <v>6</v>
      </c>
      <c r="N2926" t="n">
        <v>54.1</v>
      </c>
      <c r="O2926" t="n">
        <v>28975.43</v>
      </c>
      <c r="P2926" t="n">
        <v>298.41</v>
      </c>
      <c r="Q2926" t="n">
        <v>452.58</v>
      </c>
      <c r="R2926" t="n">
        <v>68.83</v>
      </c>
      <c r="S2926" t="n">
        <v>57.64</v>
      </c>
      <c r="T2926" t="n">
        <v>3510.64</v>
      </c>
      <c r="U2926" t="n">
        <v>0.84</v>
      </c>
      <c r="V2926" t="n">
        <v>0.89</v>
      </c>
      <c r="W2926" t="n">
        <v>6.81</v>
      </c>
      <c r="X2926" t="n">
        <v>0.2</v>
      </c>
      <c r="Y2926" t="n">
        <v>1</v>
      </c>
      <c r="Z2926" t="n">
        <v>10</v>
      </c>
    </row>
    <row r="2927">
      <c r="A2927" t="n">
        <v>119</v>
      </c>
      <c r="B2927" t="n">
        <v>95</v>
      </c>
      <c r="C2927" t="inlineStr">
        <is>
          <t xml:space="preserve">CONCLUIDO	</t>
        </is>
      </c>
      <c r="D2927" t="n">
        <v>3.747</v>
      </c>
      <c r="E2927" t="n">
        <v>26.69</v>
      </c>
      <c r="F2927" t="n">
        <v>23.92</v>
      </c>
      <c r="G2927" t="n">
        <v>179.41</v>
      </c>
      <c r="H2927" t="n">
        <v>2.34</v>
      </c>
      <c r="I2927" t="n">
        <v>8</v>
      </c>
      <c r="J2927" t="n">
        <v>233.47</v>
      </c>
      <c r="K2927" t="n">
        <v>53.44</v>
      </c>
      <c r="L2927" t="n">
        <v>30.75</v>
      </c>
      <c r="M2927" t="n">
        <v>6</v>
      </c>
      <c r="N2927" t="n">
        <v>54.28</v>
      </c>
      <c r="O2927" t="n">
        <v>29028.21</v>
      </c>
      <c r="P2927" t="n">
        <v>298.31</v>
      </c>
      <c r="Q2927" t="n">
        <v>452.57</v>
      </c>
      <c r="R2927" t="n">
        <v>68.68000000000001</v>
      </c>
      <c r="S2927" t="n">
        <v>57.64</v>
      </c>
      <c r="T2927" t="n">
        <v>3436.05</v>
      </c>
      <c r="U2927" t="n">
        <v>0.84</v>
      </c>
      <c r="V2927" t="n">
        <v>0.89</v>
      </c>
      <c r="W2927" t="n">
        <v>6.81</v>
      </c>
      <c r="X2927" t="n">
        <v>0.2</v>
      </c>
      <c r="Y2927" t="n">
        <v>1</v>
      </c>
      <c r="Z2927" t="n">
        <v>10</v>
      </c>
    </row>
    <row r="2928">
      <c r="A2928" t="n">
        <v>120</v>
      </c>
      <c r="B2928" t="n">
        <v>95</v>
      </c>
      <c r="C2928" t="inlineStr">
        <is>
          <t xml:space="preserve">CONCLUIDO	</t>
        </is>
      </c>
      <c r="D2928" t="n">
        <v>3.7463</v>
      </c>
      <c r="E2928" t="n">
        <v>26.69</v>
      </c>
      <c r="F2928" t="n">
        <v>23.93</v>
      </c>
      <c r="G2928" t="n">
        <v>179.45</v>
      </c>
      <c r="H2928" t="n">
        <v>2.36</v>
      </c>
      <c r="I2928" t="n">
        <v>8</v>
      </c>
      <c r="J2928" t="n">
        <v>233.89</v>
      </c>
      <c r="K2928" t="n">
        <v>53.44</v>
      </c>
      <c r="L2928" t="n">
        <v>31</v>
      </c>
      <c r="M2928" t="n">
        <v>6</v>
      </c>
      <c r="N2928" t="n">
        <v>54.46</v>
      </c>
      <c r="O2928" t="n">
        <v>29081.05</v>
      </c>
      <c r="P2928" t="n">
        <v>298.49</v>
      </c>
      <c r="Q2928" t="n">
        <v>452.56</v>
      </c>
      <c r="R2928" t="n">
        <v>68.89</v>
      </c>
      <c r="S2928" t="n">
        <v>57.64</v>
      </c>
      <c r="T2928" t="n">
        <v>3542.57</v>
      </c>
      <c r="U2928" t="n">
        <v>0.84</v>
      </c>
      <c r="V2928" t="n">
        <v>0.89</v>
      </c>
      <c r="W2928" t="n">
        <v>6.81</v>
      </c>
      <c r="X2928" t="n">
        <v>0.2</v>
      </c>
      <c r="Y2928" t="n">
        <v>1</v>
      </c>
      <c r="Z2928" t="n">
        <v>10</v>
      </c>
    </row>
    <row r="2929">
      <c r="A2929" t="n">
        <v>121</v>
      </c>
      <c r="B2929" t="n">
        <v>95</v>
      </c>
      <c r="C2929" t="inlineStr">
        <is>
          <t xml:space="preserve">CONCLUIDO	</t>
        </is>
      </c>
      <c r="D2929" t="n">
        <v>3.7463</v>
      </c>
      <c r="E2929" t="n">
        <v>26.69</v>
      </c>
      <c r="F2929" t="n">
        <v>23.93</v>
      </c>
      <c r="G2929" t="n">
        <v>179.45</v>
      </c>
      <c r="H2929" t="n">
        <v>2.37</v>
      </c>
      <c r="I2929" t="n">
        <v>8</v>
      </c>
      <c r="J2929" t="n">
        <v>234.32</v>
      </c>
      <c r="K2929" t="n">
        <v>53.44</v>
      </c>
      <c r="L2929" t="n">
        <v>31.25</v>
      </c>
      <c r="M2929" t="n">
        <v>6</v>
      </c>
      <c r="N2929" t="n">
        <v>54.64</v>
      </c>
      <c r="O2929" t="n">
        <v>29133.96</v>
      </c>
      <c r="P2929" t="n">
        <v>298.63</v>
      </c>
      <c r="Q2929" t="n">
        <v>452.57</v>
      </c>
      <c r="R2929" t="n">
        <v>68.89</v>
      </c>
      <c r="S2929" t="n">
        <v>57.64</v>
      </c>
      <c r="T2929" t="n">
        <v>3544.09</v>
      </c>
      <c r="U2929" t="n">
        <v>0.84</v>
      </c>
      <c r="V2929" t="n">
        <v>0.89</v>
      </c>
      <c r="W2929" t="n">
        <v>6.81</v>
      </c>
      <c r="X2929" t="n">
        <v>0.2</v>
      </c>
      <c r="Y2929" t="n">
        <v>1</v>
      </c>
      <c r="Z2929" t="n">
        <v>10</v>
      </c>
    </row>
    <row r="2930">
      <c r="A2930" t="n">
        <v>122</v>
      </c>
      <c r="B2930" t="n">
        <v>95</v>
      </c>
      <c r="C2930" t="inlineStr">
        <is>
          <t xml:space="preserve">CONCLUIDO	</t>
        </is>
      </c>
      <c r="D2930" t="n">
        <v>3.7477</v>
      </c>
      <c r="E2930" t="n">
        <v>26.68</v>
      </c>
      <c r="F2930" t="n">
        <v>23.92</v>
      </c>
      <c r="G2930" t="n">
        <v>179.38</v>
      </c>
      <c r="H2930" t="n">
        <v>2.39</v>
      </c>
      <c r="I2930" t="n">
        <v>8</v>
      </c>
      <c r="J2930" t="n">
        <v>234.75</v>
      </c>
      <c r="K2930" t="n">
        <v>53.44</v>
      </c>
      <c r="L2930" t="n">
        <v>31.5</v>
      </c>
      <c r="M2930" t="n">
        <v>6</v>
      </c>
      <c r="N2930" t="n">
        <v>54.82</v>
      </c>
      <c r="O2930" t="n">
        <v>29186.93</v>
      </c>
      <c r="P2930" t="n">
        <v>298.8</v>
      </c>
      <c r="Q2930" t="n">
        <v>452.57</v>
      </c>
      <c r="R2930" t="n">
        <v>68.51000000000001</v>
      </c>
      <c r="S2930" t="n">
        <v>57.64</v>
      </c>
      <c r="T2930" t="n">
        <v>3353.45</v>
      </c>
      <c r="U2930" t="n">
        <v>0.84</v>
      </c>
      <c r="V2930" t="n">
        <v>0.89</v>
      </c>
      <c r="W2930" t="n">
        <v>6.81</v>
      </c>
      <c r="X2930" t="n">
        <v>0.19</v>
      </c>
      <c r="Y2930" t="n">
        <v>1</v>
      </c>
      <c r="Z2930" t="n">
        <v>10</v>
      </c>
    </row>
    <row r="2931">
      <c r="A2931" t="n">
        <v>123</v>
      </c>
      <c r="B2931" t="n">
        <v>95</v>
      </c>
      <c r="C2931" t="inlineStr">
        <is>
          <t xml:space="preserve">CONCLUIDO	</t>
        </is>
      </c>
      <c r="D2931" t="n">
        <v>3.7456</v>
      </c>
      <c r="E2931" t="n">
        <v>26.7</v>
      </c>
      <c r="F2931" t="n">
        <v>23.93</v>
      </c>
      <c r="G2931" t="n">
        <v>179.49</v>
      </c>
      <c r="H2931" t="n">
        <v>2.4</v>
      </c>
      <c r="I2931" t="n">
        <v>8</v>
      </c>
      <c r="J2931" t="n">
        <v>235.18</v>
      </c>
      <c r="K2931" t="n">
        <v>53.44</v>
      </c>
      <c r="L2931" t="n">
        <v>31.75</v>
      </c>
      <c r="M2931" t="n">
        <v>6</v>
      </c>
      <c r="N2931" t="n">
        <v>55</v>
      </c>
      <c r="O2931" t="n">
        <v>29239.96</v>
      </c>
      <c r="P2931" t="n">
        <v>298.95</v>
      </c>
      <c r="Q2931" t="n">
        <v>452.56</v>
      </c>
      <c r="R2931" t="n">
        <v>68.97</v>
      </c>
      <c r="S2931" t="n">
        <v>57.64</v>
      </c>
      <c r="T2931" t="n">
        <v>3585.03</v>
      </c>
      <c r="U2931" t="n">
        <v>0.84</v>
      </c>
      <c r="V2931" t="n">
        <v>0.89</v>
      </c>
      <c r="W2931" t="n">
        <v>6.81</v>
      </c>
      <c r="X2931" t="n">
        <v>0.21</v>
      </c>
      <c r="Y2931" t="n">
        <v>1</v>
      </c>
      <c r="Z2931" t="n">
        <v>10</v>
      </c>
    </row>
    <row r="2932">
      <c r="A2932" t="n">
        <v>124</v>
      </c>
      <c r="B2932" t="n">
        <v>95</v>
      </c>
      <c r="C2932" t="inlineStr">
        <is>
          <t xml:space="preserve">CONCLUIDO	</t>
        </is>
      </c>
      <c r="D2932" t="n">
        <v>3.7491</v>
      </c>
      <c r="E2932" t="n">
        <v>26.67</v>
      </c>
      <c r="F2932" t="n">
        <v>23.91</v>
      </c>
      <c r="G2932" t="n">
        <v>179.3</v>
      </c>
      <c r="H2932" t="n">
        <v>2.41</v>
      </c>
      <c r="I2932" t="n">
        <v>8</v>
      </c>
      <c r="J2932" t="n">
        <v>235.61</v>
      </c>
      <c r="K2932" t="n">
        <v>53.44</v>
      </c>
      <c r="L2932" t="n">
        <v>32</v>
      </c>
      <c r="M2932" t="n">
        <v>6</v>
      </c>
      <c r="N2932" t="n">
        <v>55.18</v>
      </c>
      <c r="O2932" t="n">
        <v>29293.06</v>
      </c>
      <c r="P2932" t="n">
        <v>298.53</v>
      </c>
      <c r="Q2932" t="n">
        <v>452.55</v>
      </c>
      <c r="R2932" t="n">
        <v>68.36</v>
      </c>
      <c r="S2932" t="n">
        <v>57.64</v>
      </c>
      <c r="T2932" t="n">
        <v>3278.27</v>
      </c>
      <c r="U2932" t="n">
        <v>0.84</v>
      </c>
      <c r="V2932" t="n">
        <v>0.89</v>
      </c>
      <c r="W2932" t="n">
        <v>6.8</v>
      </c>
      <c r="X2932" t="n">
        <v>0.18</v>
      </c>
      <c r="Y2932" t="n">
        <v>1</v>
      </c>
      <c r="Z2932" t="n">
        <v>10</v>
      </c>
    </row>
    <row r="2933">
      <c r="A2933" t="n">
        <v>125</v>
      </c>
      <c r="B2933" t="n">
        <v>95</v>
      </c>
      <c r="C2933" t="inlineStr">
        <is>
          <t xml:space="preserve">CONCLUIDO	</t>
        </is>
      </c>
      <c r="D2933" t="n">
        <v>3.7486</v>
      </c>
      <c r="E2933" t="n">
        <v>26.68</v>
      </c>
      <c r="F2933" t="n">
        <v>23.91</v>
      </c>
      <c r="G2933" t="n">
        <v>179.33</v>
      </c>
      <c r="H2933" t="n">
        <v>2.43</v>
      </c>
      <c r="I2933" t="n">
        <v>8</v>
      </c>
      <c r="J2933" t="n">
        <v>236.04</v>
      </c>
      <c r="K2933" t="n">
        <v>53.44</v>
      </c>
      <c r="L2933" t="n">
        <v>32.25</v>
      </c>
      <c r="M2933" t="n">
        <v>6</v>
      </c>
      <c r="N2933" t="n">
        <v>55.36</v>
      </c>
      <c r="O2933" t="n">
        <v>29346.22</v>
      </c>
      <c r="P2933" t="n">
        <v>298.76</v>
      </c>
      <c r="Q2933" t="n">
        <v>452.55</v>
      </c>
      <c r="R2933" t="n">
        <v>68.42</v>
      </c>
      <c r="S2933" t="n">
        <v>57.64</v>
      </c>
      <c r="T2933" t="n">
        <v>3305.61</v>
      </c>
      <c r="U2933" t="n">
        <v>0.84</v>
      </c>
      <c r="V2933" t="n">
        <v>0.89</v>
      </c>
      <c r="W2933" t="n">
        <v>6.81</v>
      </c>
      <c r="X2933" t="n">
        <v>0.19</v>
      </c>
      <c r="Y2933" t="n">
        <v>1</v>
      </c>
      <c r="Z2933" t="n">
        <v>10</v>
      </c>
    </row>
    <row r="2934">
      <c r="A2934" t="n">
        <v>126</v>
      </c>
      <c r="B2934" t="n">
        <v>95</v>
      </c>
      <c r="C2934" t="inlineStr">
        <is>
          <t xml:space="preserve">CONCLUIDO	</t>
        </is>
      </c>
      <c r="D2934" t="n">
        <v>3.7477</v>
      </c>
      <c r="E2934" t="n">
        <v>26.68</v>
      </c>
      <c r="F2934" t="n">
        <v>23.92</v>
      </c>
      <c r="G2934" t="n">
        <v>179.37</v>
      </c>
      <c r="H2934" t="n">
        <v>2.44</v>
      </c>
      <c r="I2934" t="n">
        <v>8</v>
      </c>
      <c r="J2934" t="n">
        <v>236.48</v>
      </c>
      <c r="K2934" t="n">
        <v>53.44</v>
      </c>
      <c r="L2934" t="n">
        <v>32.5</v>
      </c>
      <c r="M2934" t="n">
        <v>6</v>
      </c>
      <c r="N2934" t="n">
        <v>55.54</v>
      </c>
      <c r="O2934" t="n">
        <v>29399.45</v>
      </c>
      <c r="P2934" t="n">
        <v>298.67</v>
      </c>
      <c r="Q2934" t="n">
        <v>452.55</v>
      </c>
      <c r="R2934" t="n">
        <v>68.59</v>
      </c>
      <c r="S2934" t="n">
        <v>57.64</v>
      </c>
      <c r="T2934" t="n">
        <v>3393.4</v>
      </c>
      <c r="U2934" t="n">
        <v>0.84</v>
      </c>
      <c r="V2934" t="n">
        <v>0.89</v>
      </c>
      <c r="W2934" t="n">
        <v>6.81</v>
      </c>
      <c r="X2934" t="n">
        <v>0.19</v>
      </c>
      <c r="Y2934" t="n">
        <v>1</v>
      </c>
      <c r="Z2934" t="n">
        <v>10</v>
      </c>
    </row>
    <row r="2935">
      <c r="A2935" t="n">
        <v>127</v>
      </c>
      <c r="B2935" t="n">
        <v>95</v>
      </c>
      <c r="C2935" t="inlineStr">
        <is>
          <t xml:space="preserve">CONCLUIDO	</t>
        </is>
      </c>
      <c r="D2935" t="n">
        <v>3.7472</v>
      </c>
      <c r="E2935" t="n">
        <v>26.69</v>
      </c>
      <c r="F2935" t="n">
        <v>23.92</v>
      </c>
      <c r="G2935" t="n">
        <v>179.4</v>
      </c>
      <c r="H2935" t="n">
        <v>2.46</v>
      </c>
      <c r="I2935" t="n">
        <v>8</v>
      </c>
      <c r="J2935" t="n">
        <v>236.91</v>
      </c>
      <c r="K2935" t="n">
        <v>53.44</v>
      </c>
      <c r="L2935" t="n">
        <v>32.75</v>
      </c>
      <c r="M2935" t="n">
        <v>6</v>
      </c>
      <c r="N2935" t="n">
        <v>55.72</v>
      </c>
      <c r="O2935" t="n">
        <v>29452.74</v>
      </c>
      <c r="P2935" t="n">
        <v>298.48</v>
      </c>
      <c r="Q2935" t="n">
        <v>452.59</v>
      </c>
      <c r="R2935" t="n">
        <v>68.72</v>
      </c>
      <c r="S2935" t="n">
        <v>57.64</v>
      </c>
      <c r="T2935" t="n">
        <v>3458.84</v>
      </c>
      <c r="U2935" t="n">
        <v>0.84</v>
      </c>
      <c r="V2935" t="n">
        <v>0.89</v>
      </c>
      <c r="W2935" t="n">
        <v>6.81</v>
      </c>
      <c r="X2935" t="n">
        <v>0.2</v>
      </c>
      <c r="Y2935" t="n">
        <v>1</v>
      </c>
      <c r="Z2935" t="n">
        <v>10</v>
      </c>
    </row>
    <row r="2936">
      <c r="A2936" t="n">
        <v>128</v>
      </c>
      <c r="B2936" t="n">
        <v>95</v>
      </c>
      <c r="C2936" t="inlineStr">
        <is>
          <t xml:space="preserve">CONCLUIDO	</t>
        </is>
      </c>
      <c r="D2936" t="n">
        <v>3.7467</v>
      </c>
      <c r="E2936" t="n">
        <v>26.69</v>
      </c>
      <c r="F2936" t="n">
        <v>23.92</v>
      </c>
      <c r="G2936" t="n">
        <v>179.43</v>
      </c>
      <c r="H2936" t="n">
        <v>2.47</v>
      </c>
      <c r="I2936" t="n">
        <v>8</v>
      </c>
      <c r="J2936" t="n">
        <v>237.34</v>
      </c>
      <c r="K2936" t="n">
        <v>53.44</v>
      </c>
      <c r="L2936" t="n">
        <v>33</v>
      </c>
      <c r="M2936" t="n">
        <v>6</v>
      </c>
      <c r="N2936" t="n">
        <v>55.91</v>
      </c>
      <c r="O2936" t="n">
        <v>29506.09</v>
      </c>
      <c r="P2936" t="n">
        <v>298.25</v>
      </c>
      <c r="Q2936" t="n">
        <v>452.55</v>
      </c>
      <c r="R2936" t="n">
        <v>68.78</v>
      </c>
      <c r="S2936" t="n">
        <v>57.64</v>
      </c>
      <c r="T2936" t="n">
        <v>3489.94</v>
      </c>
      <c r="U2936" t="n">
        <v>0.84</v>
      </c>
      <c r="V2936" t="n">
        <v>0.89</v>
      </c>
      <c r="W2936" t="n">
        <v>6.81</v>
      </c>
      <c r="X2936" t="n">
        <v>0.2</v>
      </c>
      <c r="Y2936" t="n">
        <v>1</v>
      </c>
      <c r="Z2936" t="n">
        <v>10</v>
      </c>
    </row>
    <row r="2937">
      <c r="A2937" t="n">
        <v>129</v>
      </c>
      <c r="B2937" t="n">
        <v>95</v>
      </c>
      <c r="C2937" t="inlineStr">
        <is>
          <t xml:space="preserve">CONCLUIDO	</t>
        </is>
      </c>
      <c r="D2937" t="n">
        <v>3.7469</v>
      </c>
      <c r="E2937" t="n">
        <v>26.69</v>
      </c>
      <c r="F2937" t="n">
        <v>23.92</v>
      </c>
      <c r="G2937" t="n">
        <v>179.42</v>
      </c>
      <c r="H2937" t="n">
        <v>2.49</v>
      </c>
      <c r="I2937" t="n">
        <v>8</v>
      </c>
      <c r="J2937" t="n">
        <v>237.77</v>
      </c>
      <c r="K2937" t="n">
        <v>53.44</v>
      </c>
      <c r="L2937" t="n">
        <v>33.25</v>
      </c>
      <c r="M2937" t="n">
        <v>6</v>
      </c>
      <c r="N2937" t="n">
        <v>56.09</v>
      </c>
      <c r="O2937" t="n">
        <v>29559.51</v>
      </c>
      <c r="P2937" t="n">
        <v>297.27</v>
      </c>
      <c r="Q2937" t="n">
        <v>452.57</v>
      </c>
      <c r="R2937" t="n">
        <v>68.73</v>
      </c>
      <c r="S2937" t="n">
        <v>57.64</v>
      </c>
      <c r="T2937" t="n">
        <v>3464.33</v>
      </c>
      <c r="U2937" t="n">
        <v>0.84</v>
      </c>
      <c r="V2937" t="n">
        <v>0.89</v>
      </c>
      <c r="W2937" t="n">
        <v>6.81</v>
      </c>
      <c r="X2937" t="n">
        <v>0.2</v>
      </c>
      <c r="Y2937" t="n">
        <v>1</v>
      </c>
      <c r="Z2937" t="n">
        <v>10</v>
      </c>
    </row>
    <row r="2938">
      <c r="A2938" t="n">
        <v>130</v>
      </c>
      <c r="B2938" t="n">
        <v>95</v>
      </c>
      <c r="C2938" t="inlineStr">
        <is>
          <t xml:space="preserve">CONCLUIDO	</t>
        </is>
      </c>
      <c r="D2938" t="n">
        <v>3.7477</v>
      </c>
      <c r="E2938" t="n">
        <v>26.68</v>
      </c>
      <c r="F2938" t="n">
        <v>23.92</v>
      </c>
      <c r="G2938" t="n">
        <v>179.37</v>
      </c>
      <c r="H2938" t="n">
        <v>2.5</v>
      </c>
      <c r="I2938" t="n">
        <v>8</v>
      </c>
      <c r="J2938" t="n">
        <v>238.21</v>
      </c>
      <c r="K2938" t="n">
        <v>53.44</v>
      </c>
      <c r="L2938" t="n">
        <v>33.5</v>
      </c>
      <c r="M2938" t="n">
        <v>6</v>
      </c>
      <c r="N2938" t="n">
        <v>56.27</v>
      </c>
      <c r="O2938" t="n">
        <v>29613</v>
      </c>
      <c r="P2938" t="n">
        <v>296.66</v>
      </c>
      <c r="Q2938" t="n">
        <v>452.55</v>
      </c>
      <c r="R2938" t="n">
        <v>68.67</v>
      </c>
      <c r="S2938" t="n">
        <v>57.64</v>
      </c>
      <c r="T2938" t="n">
        <v>3433.2</v>
      </c>
      <c r="U2938" t="n">
        <v>0.84</v>
      </c>
      <c r="V2938" t="n">
        <v>0.89</v>
      </c>
      <c r="W2938" t="n">
        <v>6.81</v>
      </c>
      <c r="X2938" t="n">
        <v>0.19</v>
      </c>
      <c r="Y2938" t="n">
        <v>1</v>
      </c>
      <c r="Z2938" t="n">
        <v>10</v>
      </c>
    </row>
    <row r="2939">
      <c r="A2939" t="n">
        <v>131</v>
      </c>
      <c r="B2939" t="n">
        <v>95</v>
      </c>
      <c r="C2939" t="inlineStr">
        <is>
          <t xml:space="preserve">CONCLUIDO	</t>
        </is>
      </c>
      <c r="D2939" t="n">
        <v>3.746</v>
      </c>
      <c r="E2939" t="n">
        <v>26.7</v>
      </c>
      <c r="F2939" t="n">
        <v>23.93</v>
      </c>
      <c r="G2939" t="n">
        <v>179.46</v>
      </c>
      <c r="H2939" t="n">
        <v>2.51</v>
      </c>
      <c r="I2939" t="n">
        <v>8</v>
      </c>
      <c r="J2939" t="n">
        <v>238.64</v>
      </c>
      <c r="K2939" t="n">
        <v>53.44</v>
      </c>
      <c r="L2939" t="n">
        <v>33.75</v>
      </c>
      <c r="M2939" t="n">
        <v>6</v>
      </c>
      <c r="N2939" t="n">
        <v>56.46</v>
      </c>
      <c r="O2939" t="n">
        <v>29666.55</v>
      </c>
      <c r="P2939" t="n">
        <v>296.02</v>
      </c>
      <c r="Q2939" t="n">
        <v>452.55</v>
      </c>
      <c r="R2939" t="n">
        <v>69.03</v>
      </c>
      <c r="S2939" t="n">
        <v>57.64</v>
      </c>
      <c r="T2939" t="n">
        <v>3612.87</v>
      </c>
      <c r="U2939" t="n">
        <v>0.84</v>
      </c>
      <c r="V2939" t="n">
        <v>0.89</v>
      </c>
      <c r="W2939" t="n">
        <v>6.81</v>
      </c>
      <c r="X2939" t="n">
        <v>0.2</v>
      </c>
      <c r="Y2939" t="n">
        <v>1</v>
      </c>
      <c r="Z2939" t="n">
        <v>10</v>
      </c>
    </row>
    <row r="2940">
      <c r="A2940" t="n">
        <v>132</v>
      </c>
      <c r="B2940" t="n">
        <v>95</v>
      </c>
      <c r="C2940" t="inlineStr">
        <is>
          <t xml:space="preserve">CONCLUIDO	</t>
        </is>
      </c>
      <c r="D2940" t="n">
        <v>3.7459</v>
      </c>
      <c r="E2940" t="n">
        <v>26.7</v>
      </c>
      <c r="F2940" t="n">
        <v>23.93</v>
      </c>
      <c r="G2940" t="n">
        <v>179.47</v>
      </c>
      <c r="H2940" t="n">
        <v>2.53</v>
      </c>
      <c r="I2940" t="n">
        <v>8</v>
      </c>
      <c r="J2940" t="n">
        <v>239.08</v>
      </c>
      <c r="K2940" t="n">
        <v>53.44</v>
      </c>
      <c r="L2940" t="n">
        <v>34</v>
      </c>
      <c r="M2940" t="n">
        <v>6</v>
      </c>
      <c r="N2940" t="n">
        <v>56.64</v>
      </c>
      <c r="O2940" t="n">
        <v>29720.17</v>
      </c>
      <c r="P2940" t="n">
        <v>295.49</v>
      </c>
      <c r="Q2940" t="n">
        <v>452.55</v>
      </c>
      <c r="R2940" t="n">
        <v>68.91</v>
      </c>
      <c r="S2940" t="n">
        <v>57.64</v>
      </c>
      <c r="T2940" t="n">
        <v>3552.93</v>
      </c>
      <c r="U2940" t="n">
        <v>0.84</v>
      </c>
      <c r="V2940" t="n">
        <v>0.89</v>
      </c>
      <c r="W2940" t="n">
        <v>6.81</v>
      </c>
      <c r="X2940" t="n">
        <v>0.21</v>
      </c>
      <c r="Y2940" t="n">
        <v>1</v>
      </c>
      <c r="Z2940" t="n">
        <v>10</v>
      </c>
    </row>
    <row r="2941">
      <c r="A2941" t="n">
        <v>133</v>
      </c>
      <c r="B2941" t="n">
        <v>95</v>
      </c>
      <c r="C2941" t="inlineStr">
        <is>
          <t xml:space="preserve">CONCLUIDO	</t>
        </is>
      </c>
      <c r="D2941" t="n">
        <v>3.7457</v>
      </c>
      <c r="E2941" t="n">
        <v>26.7</v>
      </c>
      <c r="F2941" t="n">
        <v>23.93</v>
      </c>
      <c r="G2941" t="n">
        <v>179.48</v>
      </c>
      <c r="H2941" t="n">
        <v>2.54</v>
      </c>
      <c r="I2941" t="n">
        <v>8</v>
      </c>
      <c r="J2941" t="n">
        <v>239.51</v>
      </c>
      <c r="K2941" t="n">
        <v>53.44</v>
      </c>
      <c r="L2941" t="n">
        <v>34.25</v>
      </c>
      <c r="M2941" t="n">
        <v>6</v>
      </c>
      <c r="N2941" t="n">
        <v>56.83</v>
      </c>
      <c r="O2941" t="n">
        <v>29773.85</v>
      </c>
      <c r="P2941" t="n">
        <v>294.37</v>
      </c>
      <c r="Q2941" t="n">
        <v>452.58</v>
      </c>
      <c r="R2941" t="n">
        <v>69.06</v>
      </c>
      <c r="S2941" t="n">
        <v>57.64</v>
      </c>
      <c r="T2941" t="n">
        <v>3626.68</v>
      </c>
      <c r="U2941" t="n">
        <v>0.83</v>
      </c>
      <c r="V2941" t="n">
        <v>0.89</v>
      </c>
      <c r="W2941" t="n">
        <v>6.81</v>
      </c>
      <c r="X2941" t="n">
        <v>0.21</v>
      </c>
      <c r="Y2941" t="n">
        <v>1</v>
      </c>
      <c r="Z2941" t="n">
        <v>10</v>
      </c>
    </row>
    <row r="2942">
      <c r="A2942" t="n">
        <v>134</v>
      </c>
      <c r="B2942" t="n">
        <v>95</v>
      </c>
      <c r="C2942" t="inlineStr">
        <is>
          <t xml:space="preserve">CONCLUIDO	</t>
        </is>
      </c>
      <c r="D2942" t="n">
        <v>3.7463</v>
      </c>
      <c r="E2942" t="n">
        <v>26.69</v>
      </c>
      <c r="F2942" t="n">
        <v>23.93</v>
      </c>
      <c r="G2942" t="n">
        <v>179.45</v>
      </c>
      <c r="H2942" t="n">
        <v>2.56</v>
      </c>
      <c r="I2942" t="n">
        <v>8</v>
      </c>
      <c r="J2942" t="n">
        <v>239.95</v>
      </c>
      <c r="K2942" t="n">
        <v>53.44</v>
      </c>
      <c r="L2942" t="n">
        <v>34.5</v>
      </c>
      <c r="M2942" t="n">
        <v>6</v>
      </c>
      <c r="N2942" t="n">
        <v>57.01</v>
      </c>
      <c r="O2942" t="n">
        <v>29827.61</v>
      </c>
      <c r="P2942" t="n">
        <v>292.79</v>
      </c>
      <c r="Q2942" t="n">
        <v>452.58</v>
      </c>
      <c r="R2942" t="n">
        <v>69.01000000000001</v>
      </c>
      <c r="S2942" t="n">
        <v>57.64</v>
      </c>
      <c r="T2942" t="n">
        <v>3601.3</v>
      </c>
      <c r="U2942" t="n">
        <v>0.84</v>
      </c>
      <c r="V2942" t="n">
        <v>0.89</v>
      </c>
      <c r="W2942" t="n">
        <v>6.81</v>
      </c>
      <c r="X2942" t="n">
        <v>0.2</v>
      </c>
      <c r="Y2942" t="n">
        <v>1</v>
      </c>
      <c r="Z2942" t="n">
        <v>10</v>
      </c>
    </row>
    <row r="2943">
      <c r="A2943" t="n">
        <v>135</v>
      </c>
      <c r="B2943" t="n">
        <v>95</v>
      </c>
      <c r="C2943" t="inlineStr">
        <is>
          <t xml:space="preserve">CONCLUIDO	</t>
        </is>
      </c>
      <c r="D2943" t="n">
        <v>3.7445</v>
      </c>
      <c r="E2943" t="n">
        <v>26.71</v>
      </c>
      <c r="F2943" t="n">
        <v>23.94</v>
      </c>
      <c r="G2943" t="n">
        <v>179.55</v>
      </c>
      <c r="H2943" t="n">
        <v>2.57</v>
      </c>
      <c r="I2943" t="n">
        <v>8</v>
      </c>
      <c r="J2943" t="n">
        <v>240.38</v>
      </c>
      <c r="K2943" t="n">
        <v>53.44</v>
      </c>
      <c r="L2943" t="n">
        <v>34.75</v>
      </c>
      <c r="M2943" t="n">
        <v>6</v>
      </c>
      <c r="N2943" t="n">
        <v>57.2</v>
      </c>
      <c r="O2943" t="n">
        <v>29881.55</v>
      </c>
      <c r="P2943" t="n">
        <v>292.1</v>
      </c>
      <c r="Q2943" t="n">
        <v>452.56</v>
      </c>
      <c r="R2943" t="n">
        <v>69.38</v>
      </c>
      <c r="S2943" t="n">
        <v>57.64</v>
      </c>
      <c r="T2943" t="n">
        <v>3789.81</v>
      </c>
      <c r="U2943" t="n">
        <v>0.83</v>
      </c>
      <c r="V2943" t="n">
        <v>0.89</v>
      </c>
      <c r="W2943" t="n">
        <v>6.81</v>
      </c>
      <c r="X2943" t="n">
        <v>0.22</v>
      </c>
      <c r="Y2943" t="n">
        <v>1</v>
      </c>
      <c r="Z2943" t="n">
        <v>10</v>
      </c>
    </row>
    <row r="2944">
      <c r="A2944" t="n">
        <v>136</v>
      </c>
      <c r="B2944" t="n">
        <v>95</v>
      </c>
      <c r="C2944" t="inlineStr">
        <is>
          <t xml:space="preserve">CONCLUIDO	</t>
        </is>
      </c>
      <c r="D2944" t="n">
        <v>3.7546</v>
      </c>
      <c r="E2944" t="n">
        <v>26.63</v>
      </c>
      <c r="F2944" t="n">
        <v>23.91</v>
      </c>
      <c r="G2944" t="n">
        <v>204.9</v>
      </c>
      <c r="H2944" t="n">
        <v>2.58</v>
      </c>
      <c r="I2944" t="n">
        <v>7</v>
      </c>
      <c r="J2944" t="n">
        <v>240.82</v>
      </c>
      <c r="K2944" t="n">
        <v>53.44</v>
      </c>
      <c r="L2944" t="n">
        <v>35</v>
      </c>
      <c r="M2944" t="n">
        <v>5</v>
      </c>
      <c r="N2944" t="n">
        <v>57.39</v>
      </c>
      <c r="O2944" t="n">
        <v>29935.43</v>
      </c>
      <c r="P2944" t="n">
        <v>292.15</v>
      </c>
      <c r="Q2944" t="n">
        <v>452.55</v>
      </c>
      <c r="R2944" t="n">
        <v>68.34999999999999</v>
      </c>
      <c r="S2944" t="n">
        <v>57.64</v>
      </c>
      <c r="T2944" t="n">
        <v>3277.69</v>
      </c>
      <c r="U2944" t="n">
        <v>0.84</v>
      </c>
      <c r="V2944" t="n">
        <v>0.89</v>
      </c>
      <c r="W2944" t="n">
        <v>6.8</v>
      </c>
      <c r="X2944" t="n">
        <v>0.18</v>
      </c>
      <c r="Y2944" t="n">
        <v>1</v>
      </c>
      <c r="Z2944" t="n">
        <v>10</v>
      </c>
    </row>
    <row r="2945">
      <c r="A2945" t="n">
        <v>137</v>
      </c>
      <c r="B2945" t="n">
        <v>95</v>
      </c>
      <c r="C2945" t="inlineStr">
        <is>
          <t xml:space="preserve">CONCLUIDO	</t>
        </is>
      </c>
      <c r="D2945" t="n">
        <v>3.754</v>
      </c>
      <c r="E2945" t="n">
        <v>26.64</v>
      </c>
      <c r="F2945" t="n">
        <v>23.91</v>
      </c>
      <c r="G2945" t="n">
        <v>204.94</v>
      </c>
      <c r="H2945" t="n">
        <v>2.6</v>
      </c>
      <c r="I2945" t="n">
        <v>7</v>
      </c>
      <c r="J2945" t="n">
        <v>241.26</v>
      </c>
      <c r="K2945" t="n">
        <v>53.44</v>
      </c>
      <c r="L2945" t="n">
        <v>35.25</v>
      </c>
      <c r="M2945" t="n">
        <v>5</v>
      </c>
      <c r="N2945" t="n">
        <v>57.57</v>
      </c>
      <c r="O2945" t="n">
        <v>29989.39</v>
      </c>
      <c r="P2945" t="n">
        <v>292.81</v>
      </c>
      <c r="Q2945" t="n">
        <v>452.55</v>
      </c>
      <c r="R2945" t="n">
        <v>68.47</v>
      </c>
      <c r="S2945" t="n">
        <v>57.64</v>
      </c>
      <c r="T2945" t="n">
        <v>3336.2</v>
      </c>
      <c r="U2945" t="n">
        <v>0.84</v>
      </c>
      <c r="V2945" t="n">
        <v>0.89</v>
      </c>
      <c r="W2945" t="n">
        <v>6.8</v>
      </c>
      <c r="X2945" t="n">
        <v>0.19</v>
      </c>
      <c r="Y2945" t="n">
        <v>1</v>
      </c>
      <c r="Z2945" t="n">
        <v>10</v>
      </c>
    </row>
    <row r="2946">
      <c r="A2946" t="n">
        <v>138</v>
      </c>
      <c r="B2946" t="n">
        <v>95</v>
      </c>
      <c r="C2946" t="inlineStr">
        <is>
          <t xml:space="preserve">CONCLUIDO	</t>
        </is>
      </c>
      <c r="D2946" t="n">
        <v>3.7546</v>
      </c>
      <c r="E2946" t="n">
        <v>26.63</v>
      </c>
      <c r="F2946" t="n">
        <v>23.9</v>
      </c>
      <c r="G2946" t="n">
        <v>204.9</v>
      </c>
      <c r="H2946" t="n">
        <v>2.61</v>
      </c>
      <c r="I2946" t="n">
        <v>7</v>
      </c>
      <c r="J2946" t="n">
        <v>241.7</v>
      </c>
      <c r="K2946" t="n">
        <v>53.44</v>
      </c>
      <c r="L2946" t="n">
        <v>35.5</v>
      </c>
      <c r="M2946" t="n">
        <v>5</v>
      </c>
      <c r="N2946" t="n">
        <v>57.76</v>
      </c>
      <c r="O2946" t="n">
        <v>30043.41</v>
      </c>
      <c r="P2946" t="n">
        <v>293.16</v>
      </c>
      <c r="Q2946" t="n">
        <v>452.56</v>
      </c>
      <c r="R2946" t="n">
        <v>68.2</v>
      </c>
      <c r="S2946" t="n">
        <v>57.64</v>
      </c>
      <c r="T2946" t="n">
        <v>3203.22</v>
      </c>
      <c r="U2946" t="n">
        <v>0.85</v>
      </c>
      <c r="V2946" t="n">
        <v>0.89</v>
      </c>
      <c r="W2946" t="n">
        <v>6.81</v>
      </c>
      <c r="X2946" t="n">
        <v>0.18</v>
      </c>
      <c r="Y2946" t="n">
        <v>1</v>
      </c>
      <c r="Z2946" t="n">
        <v>10</v>
      </c>
    </row>
    <row r="2947">
      <c r="A2947" t="n">
        <v>139</v>
      </c>
      <c r="B2947" t="n">
        <v>95</v>
      </c>
      <c r="C2947" t="inlineStr">
        <is>
          <t xml:space="preserve">CONCLUIDO	</t>
        </is>
      </c>
      <c r="D2947" t="n">
        <v>3.7553</v>
      </c>
      <c r="E2947" t="n">
        <v>26.63</v>
      </c>
      <c r="F2947" t="n">
        <v>23.9</v>
      </c>
      <c r="G2947" t="n">
        <v>204.86</v>
      </c>
      <c r="H2947" t="n">
        <v>2.63</v>
      </c>
      <c r="I2947" t="n">
        <v>7</v>
      </c>
      <c r="J2947" t="n">
        <v>242.14</v>
      </c>
      <c r="K2947" t="n">
        <v>53.44</v>
      </c>
      <c r="L2947" t="n">
        <v>35.75</v>
      </c>
      <c r="M2947" t="n">
        <v>5</v>
      </c>
      <c r="N2947" t="n">
        <v>57.95</v>
      </c>
      <c r="O2947" t="n">
        <v>30097.5</v>
      </c>
      <c r="P2947" t="n">
        <v>293.55</v>
      </c>
      <c r="Q2947" t="n">
        <v>452.55</v>
      </c>
      <c r="R2947" t="n">
        <v>68.15000000000001</v>
      </c>
      <c r="S2947" t="n">
        <v>57.64</v>
      </c>
      <c r="T2947" t="n">
        <v>3178.8</v>
      </c>
      <c r="U2947" t="n">
        <v>0.85</v>
      </c>
      <c r="V2947" t="n">
        <v>0.89</v>
      </c>
      <c r="W2947" t="n">
        <v>6.8</v>
      </c>
      <c r="X2947" t="n">
        <v>0.18</v>
      </c>
      <c r="Y2947" t="n">
        <v>1</v>
      </c>
      <c r="Z2947" t="n">
        <v>10</v>
      </c>
    </row>
    <row r="2948">
      <c r="A2948" t="n">
        <v>140</v>
      </c>
      <c r="B2948" t="n">
        <v>95</v>
      </c>
      <c r="C2948" t="inlineStr">
        <is>
          <t xml:space="preserve">CONCLUIDO	</t>
        </is>
      </c>
      <c r="D2948" t="n">
        <v>3.7569</v>
      </c>
      <c r="E2948" t="n">
        <v>26.62</v>
      </c>
      <c r="F2948" t="n">
        <v>23.89</v>
      </c>
      <c r="G2948" t="n">
        <v>204.76</v>
      </c>
      <c r="H2948" t="n">
        <v>2.64</v>
      </c>
      <c r="I2948" t="n">
        <v>7</v>
      </c>
      <c r="J2948" t="n">
        <v>242.57</v>
      </c>
      <c r="K2948" t="n">
        <v>53.44</v>
      </c>
      <c r="L2948" t="n">
        <v>36</v>
      </c>
      <c r="M2948" t="n">
        <v>5</v>
      </c>
      <c r="N2948" t="n">
        <v>58.14</v>
      </c>
      <c r="O2948" t="n">
        <v>30151.65</v>
      </c>
      <c r="P2948" t="n">
        <v>294.03</v>
      </c>
      <c r="Q2948" t="n">
        <v>452.56</v>
      </c>
      <c r="R2948" t="n">
        <v>67.72</v>
      </c>
      <c r="S2948" t="n">
        <v>57.64</v>
      </c>
      <c r="T2948" t="n">
        <v>2964.04</v>
      </c>
      <c r="U2948" t="n">
        <v>0.85</v>
      </c>
      <c r="V2948" t="n">
        <v>0.89</v>
      </c>
      <c r="W2948" t="n">
        <v>6.8</v>
      </c>
      <c r="X2948" t="n">
        <v>0.16</v>
      </c>
      <c r="Y2948" t="n">
        <v>1</v>
      </c>
      <c r="Z2948" t="n">
        <v>10</v>
      </c>
    </row>
    <row r="2949">
      <c r="A2949" t="n">
        <v>141</v>
      </c>
      <c r="B2949" t="n">
        <v>95</v>
      </c>
      <c r="C2949" t="inlineStr">
        <is>
          <t xml:space="preserve">CONCLUIDO	</t>
        </is>
      </c>
      <c r="D2949" t="n">
        <v>3.7556</v>
      </c>
      <c r="E2949" t="n">
        <v>26.63</v>
      </c>
      <c r="F2949" t="n">
        <v>23.9</v>
      </c>
      <c r="G2949" t="n">
        <v>204.84</v>
      </c>
      <c r="H2949" t="n">
        <v>2.65</v>
      </c>
      <c r="I2949" t="n">
        <v>7</v>
      </c>
      <c r="J2949" t="n">
        <v>243.01</v>
      </c>
      <c r="K2949" t="n">
        <v>53.44</v>
      </c>
      <c r="L2949" t="n">
        <v>36.25</v>
      </c>
      <c r="M2949" t="n">
        <v>5</v>
      </c>
      <c r="N2949" t="n">
        <v>58.33</v>
      </c>
      <c r="O2949" t="n">
        <v>30205.88</v>
      </c>
      <c r="P2949" t="n">
        <v>294.79</v>
      </c>
      <c r="Q2949" t="n">
        <v>452.56</v>
      </c>
      <c r="R2949" t="n">
        <v>67.97</v>
      </c>
      <c r="S2949" t="n">
        <v>57.64</v>
      </c>
      <c r="T2949" t="n">
        <v>3086.9</v>
      </c>
      <c r="U2949" t="n">
        <v>0.85</v>
      </c>
      <c r="V2949" t="n">
        <v>0.89</v>
      </c>
      <c r="W2949" t="n">
        <v>6.81</v>
      </c>
      <c r="X2949" t="n">
        <v>0.17</v>
      </c>
      <c r="Y2949" t="n">
        <v>1</v>
      </c>
      <c r="Z2949" t="n">
        <v>10</v>
      </c>
    </row>
    <row r="2950">
      <c r="A2950" t="n">
        <v>142</v>
      </c>
      <c r="B2950" t="n">
        <v>95</v>
      </c>
      <c r="C2950" t="inlineStr">
        <is>
          <t xml:space="preserve">CONCLUIDO	</t>
        </is>
      </c>
      <c r="D2950" t="n">
        <v>3.7555</v>
      </c>
      <c r="E2950" t="n">
        <v>26.63</v>
      </c>
      <c r="F2950" t="n">
        <v>23.9</v>
      </c>
      <c r="G2950" t="n">
        <v>204.85</v>
      </c>
      <c r="H2950" t="n">
        <v>2.67</v>
      </c>
      <c r="I2950" t="n">
        <v>7</v>
      </c>
      <c r="J2950" t="n">
        <v>243.45</v>
      </c>
      <c r="K2950" t="n">
        <v>53.44</v>
      </c>
      <c r="L2950" t="n">
        <v>36.5</v>
      </c>
      <c r="M2950" t="n">
        <v>5</v>
      </c>
      <c r="N2950" t="n">
        <v>58.52</v>
      </c>
      <c r="O2950" t="n">
        <v>30260.17</v>
      </c>
      <c r="P2950" t="n">
        <v>294.98</v>
      </c>
      <c r="Q2950" t="n">
        <v>452.62</v>
      </c>
      <c r="R2950" t="n">
        <v>68.05</v>
      </c>
      <c r="S2950" t="n">
        <v>57.64</v>
      </c>
      <c r="T2950" t="n">
        <v>3129.93</v>
      </c>
      <c r="U2950" t="n">
        <v>0.85</v>
      </c>
      <c r="V2950" t="n">
        <v>0.89</v>
      </c>
      <c r="W2950" t="n">
        <v>6.8</v>
      </c>
      <c r="X2950" t="n">
        <v>0.17</v>
      </c>
      <c r="Y2950" t="n">
        <v>1</v>
      </c>
      <c r="Z2950" t="n">
        <v>10</v>
      </c>
    </row>
    <row r="2951">
      <c r="A2951" t="n">
        <v>143</v>
      </c>
      <c r="B2951" t="n">
        <v>95</v>
      </c>
      <c r="C2951" t="inlineStr">
        <is>
          <t xml:space="preserve">CONCLUIDO	</t>
        </is>
      </c>
      <c r="D2951" t="n">
        <v>3.7561</v>
      </c>
      <c r="E2951" t="n">
        <v>26.62</v>
      </c>
      <c r="F2951" t="n">
        <v>23.89</v>
      </c>
      <c r="G2951" t="n">
        <v>204.81</v>
      </c>
      <c r="H2951" t="n">
        <v>2.68</v>
      </c>
      <c r="I2951" t="n">
        <v>7</v>
      </c>
      <c r="J2951" t="n">
        <v>243.89</v>
      </c>
      <c r="K2951" t="n">
        <v>53.44</v>
      </c>
      <c r="L2951" t="n">
        <v>36.75</v>
      </c>
      <c r="M2951" t="n">
        <v>5</v>
      </c>
      <c r="N2951" t="n">
        <v>58.71</v>
      </c>
      <c r="O2951" t="n">
        <v>30314.53</v>
      </c>
      <c r="P2951" t="n">
        <v>295.1</v>
      </c>
      <c r="Q2951" t="n">
        <v>452.58</v>
      </c>
      <c r="R2951" t="n">
        <v>67.92</v>
      </c>
      <c r="S2951" t="n">
        <v>57.64</v>
      </c>
      <c r="T2951" t="n">
        <v>3062.15</v>
      </c>
      <c r="U2951" t="n">
        <v>0.85</v>
      </c>
      <c r="V2951" t="n">
        <v>0.89</v>
      </c>
      <c r="W2951" t="n">
        <v>6.8</v>
      </c>
      <c r="X2951" t="n">
        <v>0.17</v>
      </c>
      <c r="Y2951" t="n">
        <v>1</v>
      </c>
      <c r="Z2951" t="n">
        <v>10</v>
      </c>
    </row>
    <row r="2952">
      <c r="A2952" t="n">
        <v>144</v>
      </c>
      <c r="B2952" t="n">
        <v>95</v>
      </c>
      <c r="C2952" t="inlineStr">
        <is>
          <t xml:space="preserve">CONCLUIDO	</t>
        </is>
      </c>
      <c r="D2952" t="n">
        <v>3.7563</v>
      </c>
      <c r="E2952" t="n">
        <v>26.62</v>
      </c>
      <c r="F2952" t="n">
        <v>23.89</v>
      </c>
      <c r="G2952" t="n">
        <v>204.8</v>
      </c>
      <c r="H2952" t="n">
        <v>2.69</v>
      </c>
      <c r="I2952" t="n">
        <v>7</v>
      </c>
      <c r="J2952" t="n">
        <v>244.34</v>
      </c>
      <c r="K2952" t="n">
        <v>53.44</v>
      </c>
      <c r="L2952" t="n">
        <v>37</v>
      </c>
      <c r="M2952" t="n">
        <v>5</v>
      </c>
      <c r="N2952" t="n">
        <v>58.9</v>
      </c>
      <c r="O2952" t="n">
        <v>30368.96</v>
      </c>
      <c r="P2952" t="n">
        <v>295.17</v>
      </c>
      <c r="Q2952" t="n">
        <v>452.55</v>
      </c>
      <c r="R2952" t="n">
        <v>67.84999999999999</v>
      </c>
      <c r="S2952" t="n">
        <v>57.64</v>
      </c>
      <c r="T2952" t="n">
        <v>3030.17</v>
      </c>
      <c r="U2952" t="n">
        <v>0.85</v>
      </c>
      <c r="V2952" t="n">
        <v>0.89</v>
      </c>
      <c r="W2952" t="n">
        <v>6.81</v>
      </c>
      <c r="X2952" t="n">
        <v>0.17</v>
      </c>
      <c r="Y2952" t="n">
        <v>1</v>
      </c>
      <c r="Z2952" t="n">
        <v>10</v>
      </c>
    </row>
    <row r="2953">
      <c r="A2953" t="n">
        <v>145</v>
      </c>
      <c r="B2953" t="n">
        <v>95</v>
      </c>
      <c r="C2953" t="inlineStr">
        <is>
          <t xml:space="preserve">CONCLUIDO	</t>
        </is>
      </c>
      <c r="D2953" t="n">
        <v>3.7554</v>
      </c>
      <c r="E2953" t="n">
        <v>26.63</v>
      </c>
      <c r="F2953" t="n">
        <v>23.9</v>
      </c>
      <c r="G2953" t="n">
        <v>204.85</v>
      </c>
      <c r="H2953" t="n">
        <v>2.71</v>
      </c>
      <c r="I2953" t="n">
        <v>7</v>
      </c>
      <c r="J2953" t="n">
        <v>244.78</v>
      </c>
      <c r="K2953" t="n">
        <v>53.44</v>
      </c>
      <c r="L2953" t="n">
        <v>37.25</v>
      </c>
      <c r="M2953" t="n">
        <v>5</v>
      </c>
      <c r="N2953" t="n">
        <v>59.09</v>
      </c>
      <c r="O2953" t="n">
        <v>30423.46</v>
      </c>
      <c r="P2953" t="n">
        <v>295.07</v>
      </c>
      <c r="Q2953" t="n">
        <v>452.55</v>
      </c>
      <c r="R2953" t="n">
        <v>68.01000000000001</v>
      </c>
      <c r="S2953" t="n">
        <v>57.64</v>
      </c>
      <c r="T2953" t="n">
        <v>3106.1</v>
      </c>
      <c r="U2953" t="n">
        <v>0.85</v>
      </c>
      <c r="V2953" t="n">
        <v>0.89</v>
      </c>
      <c r="W2953" t="n">
        <v>6.81</v>
      </c>
      <c r="X2953" t="n">
        <v>0.17</v>
      </c>
      <c r="Y2953" t="n">
        <v>1</v>
      </c>
      <c r="Z2953" t="n">
        <v>10</v>
      </c>
    </row>
    <row r="2954">
      <c r="A2954" t="n">
        <v>146</v>
      </c>
      <c r="B2954" t="n">
        <v>95</v>
      </c>
      <c r="C2954" t="inlineStr">
        <is>
          <t xml:space="preserve">CONCLUIDO	</t>
        </is>
      </c>
      <c r="D2954" t="n">
        <v>3.7554</v>
      </c>
      <c r="E2954" t="n">
        <v>26.63</v>
      </c>
      <c r="F2954" t="n">
        <v>23.9</v>
      </c>
      <c r="G2954" t="n">
        <v>204.85</v>
      </c>
      <c r="H2954" t="n">
        <v>2.72</v>
      </c>
      <c r="I2954" t="n">
        <v>7</v>
      </c>
      <c r="J2954" t="n">
        <v>245.22</v>
      </c>
      <c r="K2954" t="n">
        <v>53.44</v>
      </c>
      <c r="L2954" t="n">
        <v>37.5</v>
      </c>
      <c r="M2954" t="n">
        <v>5</v>
      </c>
      <c r="N2954" t="n">
        <v>59.29</v>
      </c>
      <c r="O2954" t="n">
        <v>30478.03</v>
      </c>
      <c r="P2954" t="n">
        <v>295.18</v>
      </c>
      <c r="Q2954" t="n">
        <v>452.55</v>
      </c>
      <c r="R2954" t="n">
        <v>68.02</v>
      </c>
      <c r="S2954" t="n">
        <v>57.64</v>
      </c>
      <c r="T2954" t="n">
        <v>3114.56</v>
      </c>
      <c r="U2954" t="n">
        <v>0.85</v>
      </c>
      <c r="V2954" t="n">
        <v>0.89</v>
      </c>
      <c r="W2954" t="n">
        <v>6.81</v>
      </c>
      <c r="X2954" t="n">
        <v>0.18</v>
      </c>
      <c r="Y2954" t="n">
        <v>1</v>
      </c>
      <c r="Z2954" t="n">
        <v>10</v>
      </c>
    </row>
    <row r="2955">
      <c r="A2955" t="n">
        <v>147</v>
      </c>
      <c r="B2955" t="n">
        <v>95</v>
      </c>
      <c r="C2955" t="inlineStr">
        <is>
          <t xml:space="preserve">CONCLUIDO	</t>
        </is>
      </c>
      <c r="D2955" t="n">
        <v>3.7555</v>
      </c>
      <c r="E2955" t="n">
        <v>26.63</v>
      </c>
      <c r="F2955" t="n">
        <v>23.9</v>
      </c>
      <c r="G2955" t="n">
        <v>204.84</v>
      </c>
      <c r="H2955" t="n">
        <v>2.73</v>
      </c>
      <c r="I2955" t="n">
        <v>7</v>
      </c>
      <c r="J2955" t="n">
        <v>245.66</v>
      </c>
      <c r="K2955" t="n">
        <v>53.44</v>
      </c>
      <c r="L2955" t="n">
        <v>37.75</v>
      </c>
      <c r="M2955" t="n">
        <v>5</v>
      </c>
      <c r="N2955" t="n">
        <v>59.48</v>
      </c>
      <c r="O2955" t="n">
        <v>30532.67</v>
      </c>
      <c r="P2955" t="n">
        <v>295.29</v>
      </c>
      <c r="Q2955" t="n">
        <v>452.57</v>
      </c>
      <c r="R2955" t="n">
        <v>68.06</v>
      </c>
      <c r="S2955" t="n">
        <v>57.64</v>
      </c>
      <c r="T2955" t="n">
        <v>3132.81</v>
      </c>
      <c r="U2955" t="n">
        <v>0.85</v>
      </c>
      <c r="V2955" t="n">
        <v>0.89</v>
      </c>
      <c r="W2955" t="n">
        <v>6.8</v>
      </c>
      <c r="X2955" t="n">
        <v>0.17</v>
      </c>
      <c r="Y2955" t="n">
        <v>1</v>
      </c>
      <c r="Z2955" t="n">
        <v>10</v>
      </c>
    </row>
    <row r="2956">
      <c r="A2956" t="n">
        <v>148</v>
      </c>
      <c r="B2956" t="n">
        <v>95</v>
      </c>
      <c r="C2956" t="inlineStr">
        <is>
          <t xml:space="preserve">CONCLUIDO	</t>
        </is>
      </c>
      <c r="D2956" t="n">
        <v>3.7575</v>
      </c>
      <c r="E2956" t="n">
        <v>26.61</v>
      </c>
      <c r="F2956" t="n">
        <v>23.88</v>
      </c>
      <c r="G2956" t="n">
        <v>204.72</v>
      </c>
      <c r="H2956" t="n">
        <v>2.75</v>
      </c>
      <c r="I2956" t="n">
        <v>7</v>
      </c>
      <c r="J2956" t="n">
        <v>246.11</v>
      </c>
      <c r="K2956" t="n">
        <v>53.44</v>
      </c>
      <c r="L2956" t="n">
        <v>38</v>
      </c>
      <c r="M2956" t="n">
        <v>5</v>
      </c>
      <c r="N2956" t="n">
        <v>59.67</v>
      </c>
      <c r="O2956" t="n">
        <v>30587.38</v>
      </c>
      <c r="P2956" t="n">
        <v>294.76</v>
      </c>
      <c r="Q2956" t="n">
        <v>452.56</v>
      </c>
      <c r="R2956" t="n">
        <v>67.53</v>
      </c>
      <c r="S2956" t="n">
        <v>57.64</v>
      </c>
      <c r="T2956" t="n">
        <v>2868.1</v>
      </c>
      <c r="U2956" t="n">
        <v>0.85</v>
      </c>
      <c r="V2956" t="n">
        <v>0.89</v>
      </c>
      <c r="W2956" t="n">
        <v>6.81</v>
      </c>
      <c r="X2956" t="n">
        <v>0.16</v>
      </c>
      <c r="Y2956" t="n">
        <v>1</v>
      </c>
      <c r="Z2956" t="n">
        <v>10</v>
      </c>
    </row>
    <row r="2957">
      <c r="A2957" t="n">
        <v>149</v>
      </c>
      <c r="B2957" t="n">
        <v>95</v>
      </c>
      <c r="C2957" t="inlineStr">
        <is>
          <t xml:space="preserve">CONCLUIDO	</t>
        </is>
      </c>
      <c r="D2957" t="n">
        <v>3.7562</v>
      </c>
      <c r="E2957" t="n">
        <v>26.62</v>
      </c>
      <c r="F2957" t="n">
        <v>23.89</v>
      </c>
      <c r="G2957" t="n">
        <v>204.8</v>
      </c>
      <c r="H2957" t="n">
        <v>2.76</v>
      </c>
      <c r="I2957" t="n">
        <v>7</v>
      </c>
      <c r="J2957" t="n">
        <v>246.55</v>
      </c>
      <c r="K2957" t="n">
        <v>53.44</v>
      </c>
      <c r="L2957" t="n">
        <v>38.25</v>
      </c>
      <c r="M2957" t="n">
        <v>5</v>
      </c>
      <c r="N2957" t="n">
        <v>59.87</v>
      </c>
      <c r="O2957" t="n">
        <v>30642.16</v>
      </c>
      <c r="P2957" t="n">
        <v>294.56</v>
      </c>
      <c r="Q2957" t="n">
        <v>452.55</v>
      </c>
      <c r="R2957" t="n">
        <v>67.75</v>
      </c>
      <c r="S2957" t="n">
        <v>57.64</v>
      </c>
      <c r="T2957" t="n">
        <v>2980.42</v>
      </c>
      <c r="U2957" t="n">
        <v>0.85</v>
      </c>
      <c r="V2957" t="n">
        <v>0.89</v>
      </c>
      <c r="W2957" t="n">
        <v>6.81</v>
      </c>
      <c r="X2957" t="n">
        <v>0.17</v>
      </c>
      <c r="Y2957" t="n">
        <v>1</v>
      </c>
      <c r="Z2957" t="n">
        <v>10</v>
      </c>
    </row>
    <row r="2958">
      <c r="A2958" t="n">
        <v>150</v>
      </c>
      <c r="B2958" t="n">
        <v>95</v>
      </c>
      <c r="C2958" t="inlineStr">
        <is>
          <t xml:space="preserve">CONCLUIDO	</t>
        </is>
      </c>
      <c r="D2958" t="n">
        <v>3.7576</v>
      </c>
      <c r="E2958" t="n">
        <v>26.61</v>
      </c>
      <c r="F2958" t="n">
        <v>23.88</v>
      </c>
      <c r="G2958" t="n">
        <v>204.72</v>
      </c>
      <c r="H2958" t="n">
        <v>2.77</v>
      </c>
      <c r="I2958" t="n">
        <v>7</v>
      </c>
      <c r="J2958" t="n">
        <v>247</v>
      </c>
      <c r="K2958" t="n">
        <v>53.44</v>
      </c>
      <c r="L2958" t="n">
        <v>38.5</v>
      </c>
      <c r="M2958" t="n">
        <v>5</v>
      </c>
      <c r="N2958" t="n">
        <v>60.06</v>
      </c>
      <c r="O2958" t="n">
        <v>30697.01</v>
      </c>
      <c r="P2958" t="n">
        <v>294.15</v>
      </c>
      <c r="Q2958" t="n">
        <v>452.55</v>
      </c>
      <c r="R2958" t="n">
        <v>67.56999999999999</v>
      </c>
      <c r="S2958" t="n">
        <v>57.64</v>
      </c>
      <c r="T2958" t="n">
        <v>2887.97</v>
      </c>
      <c r="U2958" t="n">
        <v>0.85</v>
      </c>
      <c r="V2958" t="n">
        <v>0.89</v>
      </c>
      <c r="W2958" t="n">
        <v>6.8</v>
      </c>
      <c r="X2958" t="n">
        <v>0.16</v>
      </c>
      <c r="Y2958" t="n">
        <v>1</v>
      </c>
      <c r="Z2958" t="n">
        <v>10</v>
      </c>
    </row>
    <row r="2959">
      <c r="A2959" t="n">
        <v>151</v>
      </c>
      <c r="B2959" t="n">
        <v>95</v>
      </c>
      <c r="C2959" t="inlineStr">
        <is>
          <t xml:space="preserve">CONCLUIDO	</t>
        </is>
      </c>
      <c r="D2959" t="n">
        <v>3.7573</v>
      </c>
      <c r="E2959" t="n">
        <v>26.61</v>
      </c>
      <c r="F2959" t="n">
        <v>23.89</v>
      </c>
      <c r="G2959" t="n">
        <v>204.73</v>
      </c>
      <c r="H2959" t="n">
        <v>2.79</v>
      </c>
      <c r="I2959" t="n">
        <v>7</v>
      </c>
      <c r="J2959" t="n">
        <v>247.44</v>
      </c>
      <c r="K2959" t="n">
        <v>53.44</v>
      </c>
      <c r="L2959" t="n">
        <v>38.75</v>
      </c>
      <c r="M2959" t="n">
        <v>5</v>
      </c>
      <c r="N2959" t="n">
        <v>60.26</v>
      </c>
      <c r="O2959" t="n">
        <v>30751.93</v>
      </c>
      <c r="P2959" t="n">
        <v>293.74</v>
      </c>
      <c r="Q2959" t="n">
        <v>452.57</v>
      </c>
      <c r="R2959" t="n">
        <v>67.59999999999999</v>
      </c>
      <c r="S2959" t="n">
        <v>57.64</v>
      </c>
      <c r="T2959" t="n">
        <v>2905.35</v>
      </c>
      <c r="U2959" t="n">
        <v>0.85</v>
      </c>
      <c r="V2959" t="n">
        <v>0.89</v>
      </c>
      <c r="W2959" t="n">
        <v>6.8</v>
      </c>
      <c r="X2959" t="n">
        <v>0.16</v>
      </c>
      <c r="Y2959" t="n">
        <v>1</v>
      </c>
      <c r="Z2959" t="n">
        <v>10</v>
      </c>
    </row>
    <row r="2960">
      <c r="A2960" t="n">
        <v>152</v>
      </c>
      <c r="B2960" t="n">
        <v>95</v>
      </c>
      <c r="C2960" t="inlineStr">
        <is>
          <t xml:space="preserve">CONCLUIDO	</t>
        </is>
      </c>
      <c r="D2960" t="n">
        <v>3.7574</v>
      </c>
      <c r="E2960" t="n">
        <v>26.61</v>
      </c>
      <c r="F2960" t="n">
        <v>23.88</v>
      </c>
      <c r="G2960" t="n">
        <v>204.73</v>
      </c>
      <c r="H2960" t="n">
        <v>2.8</v>
      </c>
      <c r="I2960" t="n">
        <v>7</v>
      </c>
      <c r="J2960" t="n">
        <v>247.89</v>
      </c>
      <c r="K2960" t="n">
        <v>53.44</v>
      </c>
      <c r="L2960" t="n">
        <v>39</v>
      </c>
      <c r="M2960" t="n">
        <v>5</v>
      </c>
      <c r="N2960" t="n">
        <v>60.45</v>
      </c>
      <c r="O2960" t="n">
        <v>30806.92</v>
      </c>
      <c r="P2960" t="n">
        <v>293.84</v>
      </c>
      <c r="Q2960" t="n">
        <v>452.57</v>
      </c>
      <c r="R2960" t="n">
        <v>67.55</v>
      </c>
      <c r="S2960" t="n">
        <v>57.64</v>
      </c>
      <c r="T2960" t="n">
        <v>2878.49</v>
      </c>
      <c r="U2960" t="n">
        <v>0.85</v>
      </c>
      <c r="V2960" t="n">
        <v>0.89</v>
      </c>
      <c r="W2960" t="n">
        <v>6.8</v>
      </c>
      <c r="X2960" t="n">
        <v>0.16</v>
      </c>
      <c r="Y2960" t="n">
        <v>1</v>
      </c>
      <c r="Z2960" t="n">
        <v>10</v>
      </c>
    </row>
    <row r="2961">
      <c r="A2961" t="n">
        <v>153</v>
      </c>
      <c r="B2961" t="n">
        <v>95</v>
      </c>
      <c r="C2961" t="inlineStr">
        <is>
          <t xml:space="preserve">CONCLUIDO	</t>
        </is>
      </c>
      <c r="D2961" t="n">
        <v>3.7581</v>
      </c>
      <c r="E2961" t="n">
        <v>26.61</v>
      </c>
      <c r="F2961" t="n">
        <v>23.88</v>
      </c>
      <c r="G2961" t="n">
        <v>204.69</v>
      </c>
      <c r="H2961" t="n">
        <v>2.81</v>
      </c>
      <c r="I2961" t="n">
        <v>7</v>
      </c>
      <c r="J2961" t="n">
        <v>248.33</v>
      </c>
      <c r="K2961" t="n">
        <v>53.44</v>
      </c>
      <c r="L2961" t="n">
        <v>39.25</v>
      </c>
      <c r="M2961" t="n">
        <v>5</v>
      </c>
      <c r="N2961" t="n">
        <v>60.65</v>
      </c>
      <c r="O2961" t="n">
        <v>30861.98</v>
      </c>
      <c r="P2961" t="n">
        <v>293.67</v>
      </c>
      <c r="Q2961" t="n">
        <v>452.58</v>
      </c>
      <c r="R2961" t="n">
        <v>67.44</v>
      </c>
      <c r="S2961" t="n">
        <v>57.64</v>
      </c>
      <c r="T2961" t="n">
        <v>2820.95</v>
      </c>
      <c r="U2961" t="n">
        <v>0.85</v>
      </c>
      <c r="V2961" t="n">
        <v>0.89</v>
      </c>
      <c r="W2961" t="n">
        <v>6.8</v>
      </c>
      <c r="X2961" t="n">
        <v>0.16</v>
      </c>
      <c r="Y2961" t="n">
        <v>1</v>
      </c>
      <c r="Z2961" t="n">
        <v>10</v>
      </c>
    </row>
    <row r="2962">
      <c r="A2962" t="n">
        <v>154</v>
      </c>
      <c r="B2962" t="n">
        <v>95</v>
      </c>
      <c r="C2962" t="inlineStr">
        <is>
          <t xml:space="preserve">CONCLUIDO	</t>
        </is>
      </c>
      <c r="D2962" t="n">
        <v>3.757</v>
      </c>
      <c r="E2962" t="n">
        <v>26.62</v>
      </c>
      <c r="F2962" t="n">
        <v>23.89</v>
      </c>
      <c r="G2962" t="n">
        <v>204.75</v>
      </c>
      <c r="H2962" t="n">
        <v>2.82</v>
      </c>
      <c r="I2962" t="n">
        <v>7</v>
      </c>
      <c r="J2962" t="n">
        <v>248.78</v>
      </c>
      <c r="K2962" t="n">
        <v>53.44</v>
      </c>
      <c r="L2962" t="n">
        <v>39.5</v>
      </c>
      <c r="M2962" t="n">
        <v>5</v>
      </c>
      <c r="N2962" t="n">
        <v>60.85</v>
      </c>
      <c r="O2962" t="n">
        <v>30917.12</v>
      </c>
      <c r="P2962" t="n">
        <v>293.39</v>
      </c>
      <c r="Q2962" t="n">
        <v>452.56</v>
      </c>
      <c r="R2962" t="n">
        <v>67.67</v>
      </c>
      <c r="S2962" t="n">
        <v>57.64</v>
      </c>
      <c r="T2962" t="n">
        <v>2939.01</v>
      </c>
      <c r="U2962" t="n">
        <v>0.85</v>
      </c>
      <c r="V2962" t="n">
        <v>0.89</v>
      </c>
      <c r="W2962" t="n">
        <v>6.81</v>
      </c>
      <c r="X2962" t="n">
        <v>0.16</v>
      </c>
      <c r="Y2962" t="n">
        <v>1</v>
      </c>
      <c r="Z2962" t="n">
        <v>10</v>
      </c>
    </row>
    <row r="2963">
      <c r="A2963" t="n">
        <v>155</v>
      </c>
      <c r="B2963" t="n">
        <v>95</v>
      </c>
      <c r="C2963" t="inlineStr">
        <is>
          <t xml:space="preserve">CONCLUIDO	</t>
        </is>
      </c>
      <c r="D2963" t="n">
        <v>3.7576</v>
      </c>
      <c r="E2963" t="n">
        <v>26.61</v>
      </c>
      <c r="F2963" t="n">
        <v>23.88</v>
      </c>
      <c r="G2963" t="n">
        <v>204.71</v>
      </c>
      <c r="H2963" t="n">
        <v>2.84</v>
      </c>
      <c r="I2963" t="n">
        <v>7</v>
      </c>
      <c r="J2963" t="n">
        <v>249.23</v>
      </c>
      <c r="K2963" t="n">
        <v>53.44</v>
      </c>
      <c r="L2963" t="n">
        <v>39.75</v>
      </c>
      <c r="M2963" t="n">
        <v>5</v>
      </c>
      <c r="N2963" t="n">
        <v>61.04</v>
      </c>
      <c r="O2963" t="n">
        <v>30972.32</v>
      </c>
      <c r="P2963" t="n">
        <v>292.51</v>
      </c>
      <c r="Q2963" t="n">
        <v>452.55</v>
      </c>
      <c r="R2963" t="n">
        <v>67.61</v>
      </c>
      <c r="S2963" t="n">
        <v>57.64</v>
      </c>
      <c r="T2963" t="n">
        <v>2906.69</v>
      </c>
      <c r="U2963" t="n">
        <v>0.85</v>
      </c>
      <c r="V2963" t="n">
        <v>0.89</v>
      </c>
      <c r="W2963" t="n">
        <v>6.8</v>
      </c>
      <c r="X2963" t="n">
        <v>0.16</v>
      </c>
      <c r="Y2963" t="n">
        <v>1</v>
      </c>
      <c r="Z2963" t="n">
        <v>10</v>
      </c>
    </row>
    <row r="2964">
      <c r="A2964" t="n">
        <v>156</v>
      </c>
      <c r="B2964" t="n">
        <v>95</v>
      </c>
      <c r="C2964" t="inlineStr">
        <is>
          <t xml:space="preserve">CONCLUIDO	</t>
        </is>
      </c>
      <c r="D2964" t="n">
        <v>3.7568</v>
      </c>
      <c r="E2964" t="n">
        <v>26.62</v>
      </c>
      <c r="F2964" t="n">
        <v>23.89</v>
      </c>
      <c r="G2964" t="n">
        <v>204.76</v>
      </c>
      <c r="H2964" t="n">
        <v>2.85</v>
      </c>
      <c r="I2964" t="n">
        <v>7</v>
      </c>
      <c r="J2964" t="n">
        <v>249.68</v>
      </c>
      <c r="K2964" t="n">
        <v>53.44</v>
      </c>
      <c r="L2964" t="n">
        <v>40</v>
      </c>
      <c r="M2964" t="n">
        <v>4</v>
      </c>
      <c r="N2964" t="n">
        <v>61.24</v>
      </c>
      <c r="O2964" t="n">
        <v>31027.6</v>
      </c>
      <c r="P2964" t="n">
        <v>292.22</v>
      </c>
      <c r="Q2964" t="n">
        <v>452.57</v>
      </c>
      <c r="R2964" t="n">
        <v>67.66</v>
      </c>
      <c r="S2964" t="n">
        <v>57.64</v>
      </c>
      <c r="T2964" t="n">
        <v>2931.31</v>
      </c>
      <c r="U2964" t="n">
        <v>0.85</v>
      </c>
      <c r="V2964" t="n">
        <v>0.89</v>
      </c>
      <c r="W2964" t="n">
        <v>6.81</v>
      </c>
      <c r="X2964" t="n">
        <v>0.17</v>
      </c>
      <c r="Y2964" t="n">
        <v>1</v>
      </c>
      <c r="Z2964" t="n">
        <v>10</v>
      </c>
    </row>
    <row r="2965">
      <c r="A2965" t="n">
        <v>0</v>
      </c>
      <c r="B2965" t="n">
        <v>55</v>
      </c>
      <c r="C2965" t="inlineStr">
        <is>
          <t xml:space="preserve">CONCLUIDO	</t>
        </is>
      </c>
      <c r="D2965" t="n">
        <v>2.6638</v>
      </c>
      <c r="E2965" t="n">
        <v>37.54</v>
      </c>
      <c r="F2965" t="n">
        <v>30.2</v>
      </c>
      <c r="G2965" t="n">
        <v>8.24</v>
      </c>
      <c r="H2965" t="n">
        <v>0.15</v>
      </c>
      <c r="I2965" t="n">
        <v>220</v>
      </c>
      <c r="J2965" t="n">
        <v>116.05</v>
      </c>
      <c r="K2965" t="n">
        <v>43.4</v>
      </c>
      <c r="L2965" t="n">
        <v>1</v>
      </c>
      <c r="M2965" t="n">
        <v>218</v>
      </c>
      <c r="N2965" t="n">
        <v>16.65</v>
      </c>
      <c r="O2965" t="n">
        <v>14546.17</v>
      </c>
      <c r="P2965" t="n">
        <v>304.02</v>
      </c>
      <c r="Q2965" t="n">
        <v>453.22</v>
      </c>
      <c r="R2965" t="n">
        <v>273.43</v>
      </c>
      <c r="S2965" t="n">
        <v>57.64</v>
      </c>
      <c r="T2965" t="n">
        <v>104752.97</v>
      </c>
      <c r="U2965" t="n">
        <v>0.21</v>
      </c>
      <c r="V2965" t="n">
        <v>0.7</v>
      </c>
      <c r="W2965" t="n">
        <v>7.15</v>
      </c>
      <c r="X2965" t="n">
        <v>6.46</v>
      </c>
      <c r="Y2965" t="n">
        <v>1</v>
      </c>
      <c r="Z2965" t="n">
        <v>10</v>
      </c>
    </row>
    <row r="2966">
      <c r="A2966" t="n">
        <v>1</v>
      </c>
      <c r="B2966" t="n">
        <v>55</v>
      </c>
      <c r="C2966" t="inlineStr">
        <is>
          <t xml:space="preserve">CONCLUIDO	</t>
        </is>
      </c>
      <c r="D2966" t="n">
        <v>2.8837</v>
      </c>
      <c r="E2966" t="n">
        <v>34.68</v>
      </c>
      <c r="F2966" t="n">
        <v>28.6</v>
      </c>
      <c r="G2966" t="n">
        <v>10.28</v>
      </c>
      <c r="H2966" t="n">
        <v>0.19</v>
      </c>
      <c r="I2966" t="n">
        <v>167</v>
      </c>
      <c r="J2966" t="n">
        <v>116.37</v>
      </c>
      <c r="K2966" t="n">
        <v>43.4</v>
      </c>
      <c r="L2966" t="n">
        <v>1.25</v>
      </c>
      <c r="M2966" t="n">
        <v>165</v>
      </c>
      <c r="N2966" t="n">
        <v>16.72</v>
      </c>
      <c r="O2966" t="n">
        <v>14585.96</v>
      </c>
      <c r="P2966" t="n">
        <v>287.42</v>
      </c>
      <c r="Q2966" t="n">
        <v>453.09</v>
      </c>
      <c r="R2966" t="n">
        <v>221.25</v>
      </c>
      <c r="S2966" t="n">
        <v>57.64</v>
      </c>
      <c r="T2966" t="n">
        <v>78930.13</v>
      </c>
      <c r="U2966" t="n">
        <v>0.26</v>
      </c>
      <c r="V2966" t="n">
        <v>0.74</v>
      </c>
      <c r="W2966" t="n">
        <v>7.07</v>
      </c>
      <c r="X2966" t="n">
        <v>4.87</v>
      </c>
      <c r="Y2966" t="n">
        <v>1</v>
      </c>
      <c r="Z2966" t="n">
        <v>10</v>
      </c>
    </row>
    <row r="2967">
      <c r="A2967" t="n">
        <v>2</v>
      </c>
      <c r="B2967" t="n">
        <v>55</v>
      </c>
      <c r="C2967" t="inlineStr">
        <is>
          <t xml:space="preserve">CONCLUIDO	</t>
        </is>
      </c>
      <c r="D2967" t="n">
        <v>3.0383</v>
      </c>
      <c r="E2967" t="n">
        <v>32.91</v>
      </c>
      <c r="F2967" t="n">
        <v>27.63</v>
      </c>
      <c r="G2967" t="n">
        <v>12.37</v>
      </c>
      <c r="H2967" t="n">
        <v>0.23</v>
      </c>
      <c r="I2967" t="n">
        <v>134</v>
      </c>
      <c r="J2967" t="n">
        <v>116.69</v>
      </c>
      <c r="K2967" t="n">
        <v>43.4</v>
      </c>
      <c r="L2967" t="n">
        <v>1.5</v>
      </c>
      <c r="M2967" t="n">
        <v>132</v>
      </c>
      <c r="N2967" t="n">
        <v>16.79</v>
      </c>
      <c r="O2967" t="n">
        <v>14625.77</v>
      </c>
      <c r="P2967" t="n">
        <v>277.08</v>
      </c>
      <c r="Q2967" t="n">
        <v>452.87</v>
      </c>
      <c r="R2967" t="n">
        <v>189.4</v>
      </c>
      <c r="S2967" t="n">
        <v>57.64</v>
      </c>
      <c r="T2967" t="n">
        <v>63169.73</v>
      </c>
      <c r="U2967" t="n">
        <v>0.3</v>
      </c>
      <c r="V2967" t="n">
        <v>0.77</v>
      </c>
      <c r="W2967" t="n">
        <v>7.01</v>
      </c>
      <c r="X2967" t="n">
        <v>3.9</v>
      </c>
      <c r="Y2967" t="n">
        <v>1</v>
      </c>
      <c r="Z2967" t="n">
        <v>10</v>
      </c>
    </row>
    <row r="2968">
      <c r="A2968" t="n">
        <v>3</v>
      </c>
      <c r="B2968" t="n">
        <v>55</v>
      </c>
      <c r="C2968" t="inlineStr">
        <is>
          <t xml:space="preserve">CONCLUIDO	</t>
        </is>
      </c>
      <c r="D2968" t="n">
        <v>3.1539</v>
      </c>
      <c r="E2968" t="n">
        <v>31.71</v>
      </c>
      <c r="F2968" t="n">
        <v>26.95</v>
      </c>
      <c r="G2968" t="n">
        <v>14.44</v>
      </c>
      <c r="H2968" t="n">
        <v>0.26</v>
      </c>
      <c r="I2968" t="n">
        <v>112</v>
      </c>
      <c r="J2968" t="n">
        <v>117.01</v>
      </c>
      <c r="K2968" t="n">
        <v>43.4</v>
      </c>
      <c r="L2968" t="n">
        <v>1.75</v>
      </c>
      <c r="M2968" t="n">
        <v>110</v>
      </c>
      <c r="N2968" t="n">
        <v>16.86</v>
      </c>
      <c r="O2968" t="n">
        <v>14665.62</v>
      </c>
      <c r="P2968" t="n">
        <v>269.69</v>
      </c>
      <c r="Q2968" t="n">
        <v>452.91</v>
      </c>
      <c r="R2968" t="n">
        <v>167.17</v>
      </c>
      <c r="S2968" t="n">
        <v>57.64</v>
      </c>
      <c r="T2968" t="n">
        <v>52162.03</v>
      </c>
      <c r="U2968" t="n">
        <v>0.34</v>
      </c>
      <c r="V2968" t="n">
        <v>0.79</v>
      </c>
      <c r="W2968" t="n">
        <v>6.97</v>
      </c>
      <c r="X2968" t="n">
        <v>3.21</v>
      </c>
      <c r="Y2968" t="n">
        <v>1</v>
      </c>
      <c r="Z2968" t="n">
        <v>10</v>
      </c>
    </row>
    <row r="2969">
      <c r="A2969" t="n">
        <v>4</v>
      </c>
      <c r="B2969" t="n">
        <v>55</v>
      </c>
      <c r="C2969" t="inlineStr">
        <is>
          <t xml:space="preserve">CONCLUIDO	</t>
        </is>
      </c>
      <c r="D2969" t="n">
        <v>3.2382</v>
      </c>
      <c r="E2969" t="n">
        <v>30.88</v>
      </c>
      <c r="F2969" t="n">
        <v>26.5</v>
      </c>
      <c r="G2969" t="n">
        <v>16.57</v>
      </c>
      <c r="H2969" t="n">
        <v>0.3</v>
      </c>
      <c r="I2969" t="n">
        <v>96</v>
      </c>
      <c r="J2969" t="n">
        <v>117.34</v>
      </c>
      <c r="K2969" t="n">
        <v>43.4</v>
      </c>
      <c r="L2969" t="n">
        <v>2</v>
      </c>
      <c r="M2969" t="n">
        <v>94</v>
      </c>
      <c r="N2969" t="n">
        <v>16.94</v>
      </c>
      <c r="O2969" t="n">
        <v>14705.49</v>
      </c>
      <c r="P2969" t="n">
        <v>264.62</v>
      </c>
      <c r="Q2969" t="n">
        <v>452.88</v>
      </c>
      <c r="R2969" t="n">
        <v>152.8</v>
      </c>
      <c r="S2969" t="n">
        <v>57.64</v>
      </c>
      <c r="T2969" t="n">
        <v>45057.43</v>
      </c>
      <c r="U2969" t="n">
        <v>0.38</v>
      </c>
      <c r="V2969" t="n">
        <v>0.8</v>
      </c>
      <c r="W2969" t="n">
        <v>6.95</v>
      </c>
      <c r="X2969" t="n">
        <v>2.77</v>
      </c>
      <c r="Y2969" t="n">
        <v>1</v>
      </c>
      <c r="Z2969" t="n">
        <v>10</v>
      </c>
    </row>
    <row r="2970">
      <c r="A2970" t="n">
        <v>5</v>
      </c>
      <c r="B2970" t="n">
        <v>55</v>
      </c>
      <c r="C2970" t="inlineStr">
        <is>
          <t xml:space="preserve">CONCLUIDO	</t>
        </is>
      </c>
      <c r="D2970" t="n">
        <v>3.311</v>
      </c>
      <c r="E2970" t="n">
        <v>30.2</v>
      </c>
      <c r="F2970" t="n">
        <v>26.11</v>
      </c>
      <c r="G2970" t="n">
        <v>18.65</v>
      </c>
      <c r="H2970" t="n">
        <v>0.34</v>
      </c>
      <c r="I2970" t="n">
        <v>84</v>
      </c>
      <c r="J2970" t="n">
        <v>117.66</v>
      </c>
      <c r="K2970" t="n">
        <v>43.4</v>
      </c>
      <c r="L2970" t="n">
        <v>2.25</v>
      </c>
      <c r="M2970" t="n">
        <v>82</v>
      </c>
      <c r="N2970" t="n">
        <v>17.01</v>
      </c>
      <c r="O2970" t="n">
        <v>14745.39</v>
      </c>
      <c r="P2970" t="n">
        <v>260.26</v>
      </c>
      <c r="Q2970" t="n">
        <v>452.76</v>
      </c>
      <c r="R2970" t="n">
        <v>140.1</v>
      </c>
      <c r="S2970" t="n">
        <v>57.64</v>
      </c>
      <c r="T2970" t="n">
        <v>38769.27</v>
      </c>
      <c r="U2970" t="n">
        <v>0.41</v>
      </c>
      <c r="V2970" t="n">
        <v>0.8100000000000001</v>
      </c>
      <c r="W2970" t="n">
        <v>6.93</v>
      </c>
      <c r="X2970" t="n">
        <v>2.38</v>
      </c>
      <c r="Y2970" t="n">
        <v>1</v>
      </c>
      <c r="Z2970" t="n">
        <v>10</v>
      </c>
    </row>
    <row r="2971">
      <c r="A2971" t="n">
        <v>6</v>
      </c>
      <c r="B2971" t="n">
        <v>55</v>
      </c>
      <c r="C2971" t="inlineStr">
        <is>
          <t xml:space="preserve">CONCLUIDO	</t>
        </is>
      </c>
      <c r="D2971" t="n">
        <v>3.3616</v>
      </c>
      <c r="E2971" t="n">
        <v>29.75</v>
      </c>
      <c r="F2971" t="n">
        <v>25.87</v>
      </c>
      <c r="G2971" t="n">
        <v>20.7</v>
      </c>
      <c r="H2971" t="n">
        <v>0.37</v>
      </c>
      <c r="I2971" t="n">
        <v>75</v>
      </c>
      <c r="J2971" t="n">
        <v>117.98</v>
      </c>
      <c r="K2971" t="n">
        <v>43.4</v>
      </c>
      <c r="L2971" t="n">
        <v>2.5</v>
      </c>
      <c r="M2971" t="n">
        <v>73</v>
      </c>
      <c r="N2971" t="n">
        <v>17.08</v>
      </c>
      <c r="O2971" t="n">
        <v>14785.31</v>
      </c>
      <c r="P2971" t="n">
        <v>257.16</v>
      </c>
      <c r="Q2971" t="n">
        <v>452.82</v>
      </c>
      <c r="R2971" t="n">
        <v>131.92</v>
      </c>
      <c r="S2971" t="n">
        <v>57.64</v>
      </c>
      <c r="T2971" t="n">
        <v>34722.95</v>
      </c>
      <c r="U2971" t="n">
        <v>0.44</v>
      </c>
      <c r="V2971" t="n">
        <v>0.82</v>
      </c>
      <c r="W2971" t="n">
        <v>6.92</v>
      </c>
      <c r="X2971" t="n">
        <v>2.14</v>
      </c>
      <c r="Y2971" t="n">
        <v>1</v>
      </c>
      <c r="Z2971" t="n">
        <v>10</v>
      </c>
    </row>
    <row r="2972">
      <c r="A2972" t="n">
        <v>7</v>
      </c>
      <c r="B2972" t="n">
        <v>55</v>
      </c>
      <c r="C2972" t="inlineStr">
        <is>
          <t xml:space="preserve">CONCLUIDO	</t>
        </is>
      </c>
      <c r="D2972" t="n">
        <v>3.4074</v>
      </c>
      <c r="E2972" t="n">
        <v>29.35</v>
      </c>
      <c r="F2972" t="n">
        <v>25.64</v>
      </c>
      <c r="G2972" t="n">
        <v>22.62</v>
      </c>
      <c r="H2972" t="n">
        <v>0.41</v>
      </c>
      <c r="I2972" t="n">
        <v>68</v>
      </c>
      <c r="J2972" t="n">
        <v>118.31</v>
      </c>
      <c r="K2972" t="n">
        <v>43.4</v>
      </c>
      <c r="L2972" t="n">
        <v>2.75</v>
      </c>
      <c r="M2972" t="n">
        <v>66</v>
      </c>
      <c r="N2972" t="n">
        <v>17.16</v>
      </c>
      <c r="O2972" t="n">
        <v>14825.26</v>
      </c>
      <c r="P2972" t="n">
        <v>254.25</v>
      </c>
      <c r="Q2972" t="n">
        <v>452.73</v>
      </c>
      <c r="R2972" t="n">
        <v>124.58</v>
      </c>
      <c r="S2972" t="n">
        <v>57.64</v>
      </c>
      <c r="T2972" t="n">
        <v>31090.21</v>
      </c>
      <c r="U2972" t="n">
        <v>0.46</v>
      </c>
      <c r="V2972" t="n">
        <v>0.83</v>
      </c>
      <c r="W2972" t="n">
        <v>6.9</v>
      </c>
      <c r="X2972" t="n">
        <v>1.91</v>
      </c>
      <c r="Y2972" t="n">
        <v>1</v>
      </c>
      <c r="Z2972" t="n">
        <v>10</v>
      </c>
    </row>
    <row r="2973">
      <c r="A2973" t="n">
        <v>8</v>
      </c>
      <c r="B2973" t="n">
        <v>55</v>
      </c>
      <c r="C2973" t="inlineStr">
        <is>
          <t xml:space="preserve">CONCLUIDO	</t>
        </is>
      </c>
      <c r="D2973" t="n">
        <v>3.4415</v>
      </c>
      <c r="E2973" t="n">
        <v>29.06</v>
      </c>
      <c r="F2973" t="n">
        <v>25.49</v>
      </c>
      <c r="G2973" t="n">
        <v>24.67</v>
      </c>
      <c r="H2973" t="n">
        <v>0.45</v>
      </c>
      <c r="I2973" t="n">
        <v>62</v>
      </c>
      <c r="J2973" t="n">
        <v>118.63</v>
      </c>
      <c r="K2973" t="n">
        <v>43.4</v>
      </c>
      <c r="L2973" t="n">
        <v>3</v>
      </c>
      <c r="M2973" t="n">
        <v>60</v>
      </c>
      <c r="N2973" t="n">
        <v>17.23</v>
      </c>
      <c r="O2973" t="n">
        <v>14865.24</v>
      </c>
      <c r="P2973" t="n">
        <v>252.24</v>
      </c>
      <c r="Q2973" t="n">
        <v>452.65</v>
      </c>
      <c r="R2973" t="n">
        <v>119.62</v>
      </c>
      <c r="S2973" t="n">
        <v>57.64</v>
      </c>
      <c r="T2973" t="n">
        <v>28636.89</v>
      </c>
      <c r="U2973" t="n">
        <v>0.48</v>
      </c>
      <c r="V2973" t="n">
        <v>0.83</v>
      </c>
      <c r="W2973" t="n">
        <v>6.9</v>
      </c>
      <c r="X2973" t="n">
        <v>1.76</v>
      </c>
      <c r="Y2973" t="n">
        <v>1</v>
      </c>
      <c r="Z2973" t="n">
        <v>10</v>
      </c>
    </row>
    <row r="2974">
      <c r="A2974" t="n">
        <v>9</v>
      </c>
      <c r="B2974" t="n">
        <v>55</v>
      </c>
      <c r="C2974" t="inlineStr">
        <is>
          <t xml:space="preserve">CONCLUIDO	</t>
        </is>
      </c>
      <c r="D2974" t="n">
        <v>3.4739</v>
      </c>
      <c r="E2974" t="n">
        <v>28.79</v>
      </c>
      <c r="F2974" t="n">
        <v>25.34</v>
      </c>
      <c r="G2974" t="n">
        <v>26.67</v>
      </c>
      <c r="H2974" t="n">
        <v>0.48</v>
      </c>
      <c r="I2974" t="n">
        <v>57</v>
      </c>
      <c r="J2974" t="n">
        <v>118.96</v>
      </c>
      <c r="K2974" t="n">
        <v>43.4</v>
      </c>
      <c r="L2974" t="n">
        <v>3.25</v>
      </c>
      <c r="M2974" t="n">
        <v>55</v>
      </c>
      <c r="N2974" t="n">
        <v>17.31</v>
      </c>
      <c r="O2974" t="n">
        <v>14905.25</v>
      </c>
      <c r="P2974" t="n">
        <v>250.05</v>
      </c>
      <c r="Q2974" t="n">
        <v>452.63</v>
      </c>
      <c r="R2974" t="n">
        <v>114.94</v>
      </c>
      <c r="S2974" t="n">
        <v>57.64</v>
      </c>
      <c r="T2974" t="n">
        <v>26322.04</v>
      </c>
      <c r="U2974" t="n">
        <v>0.5</v>
      </c>
      <c r="V2974" t="n">
        <v>0.84</v>
      </c>
      <c r="W2974" t="n">
        <v>6.89</v>
      </c>
      <c r="X2974" t="n">
        <v>1.61</v>
      </c>
      <c r="Y2974" t="n">
        <v>1</v>
      </c>
      <c r="Z2974" t="n">
        <v>10</v>
      </c>
    </row>
    <row r="2975">
      <c r="A2975" t="n">
        <v>10</v>
      </c>
      <c r="B2975" t="n">
        <v>55</v>
      </c>
      <c r="C2975" t="inlineStr">
        <is>
          <t xml:space="preserve">CONCLUIDO	</t>
        </is>
      </c>
      <c r="D2975" t="n">
        <v>3.5077</v>
      </c>
      <c r="E2975" t="n">
        <v>28.51</v>
      </c>
      <c r="F2975" t="n">
        <v>25.18</v>
      </c>
      <c r="G2975" t="n">
        <v>29.06</v>
      </c>
      <c r="H2975" t="n">
        <v>0.52</v>
      </c>
      <c r="I2975" t="n">
        <v>52</v>
      </c>
      <c r="J2975" t="n">
        <v>119.28</v>
      </c>
      <c r="K2975" t="n">
        <v>43.4</v>
      </c>
      <c r="L2975" t="n">
        <v>3.5</v>
      </c>
      <c r="M2975" t="n">
        <v>50</v>
      </c>
      <c r="N2975" t="n">
        <v>17.38</v>
      </c>
      <c r="O2975" t="n">
        <v>14945.29</v>
      </c>
      <c r="P2975" t="n">
        <v>248.11</v>
      </c>
      <c r="Q2975" t="n">
        <v>452.69</v>
      </c>
      <c r="R2975" t="n">
        <v>109.68</v>
      </c>
      <c r="S2975" t="n">
        <v>57.64</v>
      </c>
      <c r="T2975" t="n">
        <v>23715.86</v>
      </c>
      <c r="U2975" t="n">
        <v>0.53</v>
      </c>
      <c r="V2975" t="n">
        <v>0.84</v>
      </c>
      <c r="W2975" t="n">
        <v>6.88</v>
      </c>
      <c r="X2975" t="n">
        <v>1.46</v>
      </c>
      <c r="Y2975" t="n">
        <v>1</v>
      </c>
      <c r="Z2975" t="n">
        <v>10</v>
      </c>
    </row>
    <row r="2976">
      <c r="A2976" t="n">
        <v>11</v>
      </c>
      <c r="B2976" t="n">
        <v>55</v>
      </c>
      <c r="C2976" t="inlineStr">
        <is>
          <t xml:space="preserve">CONCLUIDO	</t>
        </is>
      </c>
      <c r="D2976" t="n">
        <v>3.5237</v>
      </c>
      <c r="E2976" t="n">
        <v>28.38</v>
      </c>
      <c r="F2976" t="n">
        <v>25.12</v>
      </c>
      <c r="G2976" t="n">
        <v>30.76</v>
      </c>
      <c r="H2976" t="n">
        <v>0.55</v>
      </c>
      <c r="I2976" t="n">
        <v>49</v>
      </c>
      <c r="J2976" t="n">
        <v>119.61</v>
      </c>
      <c r="K2976" t="n">
        <v>43.4</v>
      </c>
      <c r="L2976" t="n">
        <v>3.75</v>
      </c>
      <c r="M2976" t="n">
        <v>47</v>
      </c>
      <c r="N2976" t="n">
        <v>17.46</v>
      </c>
      <c r="O2976" t="n">
        <v>14985.35</v>
      </c>
      <c r="P2976" t="n">
        <v>246.7</v>
      </c>
      <c r="Q2976" t="n">
        <v>452.69</v>
      </c>
      <c r="R2976" t="n">
        <v>107.79</v>
      </c>
      <c r="S2976" t="n">
        <v>57.64</v>
      </c>
      <c r="T2976" t="n">
        <v>22789.72</v>
      </c>
      <c r="U2976" t="n">
        <v>0.53</v>
      </c>
      <c r="V2976" t="n">
        <v>0.84</v>
      </c>
      <c r="W2976" t="n">
        <v>6.88</v>
      </c>
      <c r="X2976" t="n">
        <v>1.4</v>
      </c>
      <c r="Y2976" t="n">
        <v>1</v>
      </c>
      <c r="Z2976" t="n">
        <v>10</v>
      </c>
    </row>
    <row r="2977">
      <c r="A2977" t="n">
        <v>12</v>
      </c>
      <c r="B2977" t="n">
        <v>55</v>
      </c>
      <c r="C2977" t="inlineStr">
        <is>
          <t xml:space="preserve">CONCLUIDO	</t>
        </is>
      </c>
      <c r="D2977" t="n">
        <v>3.5523</v>
      </c>
      <c r="E2977" t="n">
        <v>28.15</v>
      </c>
      <c r="F2977" t="n">
        <v>24.99</v>
      </c>
      <c r="G2977" t="n">
        <v>33.32</v>
      </c>
      <c r="H2977" t="n">
        <v>0.59</v>
      </c>
      <c r="I2977" t="n">
        <v>45</v>
      </c>
      <c r="J2977" t="n">
        <v>119.93</v>
      </c>
      <c r="K2977" t="n">
        <v>43.4</v>
      </c>
      <c r="L2977" t="n">
        <v>4</v>
      </c>
      <c r="M2977" t="n">
        <v>43</v>
      </c>
      <c r="N2977" t="n">
        <v>17.53</v>
      </c>
      <c r="O2977" t="n">
        <v>15025.44</v>
      </c>
      <c r="P2977" t="n">
        <v>245.01</v>
      </c>
      <c r="Q2977" t="n">
        <v>452.72</v>
      </c>
      <c r="R2977" t="n">
        <v>103.47</v>
      </c>
      <c r="S2977" t="n">
        <v>57.64</v>
      </c>
      <c r="T2977" t="n">
        <v>20647.01</v>
      </c>
      <c r="U2977" t="n">
        <v>0.5600000000000001</v>
      </c>
      <c r="V2977" t="n">
        <v>0.85</v>
      </c>
      <c r="W2977" t="n">
        <v>6.87</v>
      </c>
      <c r="X2977" t="n">
        <v>1.26</v>
      </c>
      <c r="Y2977" t="n">
        <v>1</v>
      </c>
      <c r="Z2977" t="n">
        <v>10</v>
      </c>
    </row>
    <row r="2978">
      <c r="A2978" t="n">
        <v>13</v>
      </c>
      <c r="B2978" t="n">
        <v>55</v>
      </c>
      <c r="C2978" t="inlineStr">
        <is>
          <t xml:space="preserve">CONCLUIDO	</t>
        </is>
      </c>
      <c r="D2978" t="n">
        <v>3.5655</v>
      </c>
      <c r="E2978" t="n">
        <v>28.05</v>
      </c>
      <c r="F2978" t="n">
        <v>24.94</v>
      </c>
      <c r="G2978" t="n">
        <v>34.79</v>
      </c>
      <c r="H2978" t="n">
        <v>0.62</v>
      </c>
      <c r="I2978" t="n">
        <v>43</v>
      </c>
      <c r="J2978" t="n">
        <v>120.26</v>
      </c>
      <c r="K2978" t="n">
        <v>43.4</v>
      </c>
      <c r="L2978" t="n">
        <v>4.25</v>
      </c>
      <c r="M2978" t="n">
        <v>41</v>
      </c>
      <c r="N2978" t="n">
        <v>17.61</v>
      </c>
      <c r="O2978" t="n">
        <v>15065.56</v>
      </c>
      <c r="P2978" t="n">
        <v>243.83</v>
      </c>
      <c r="Q2978" t="n">
        <v>452.78</v>
      </c>
      <c r="R2978" t="n">
        <v>101.53</v>
      </c>
      <c r="S2978" t="n">
        <v>57.64</v>
      </c>
      <c r="T2978" t="n">
        <v>19686.1</v>
      </c>
      <c r="U2978" t="n">
        <v>0.57</v>
      </c>
      <c r="V2978" t="n">
        <v>0.85</v>
      </c>
      <c r="W2978" t="n">
        <v>6.87</v>
      </c>
      <c r="X2978" t="n">
        <v>1.21</v>
      </c>
      <c r="Y2978" t="n">
        <v>1</v>
      </c>
      <c r="Z2978" t="n">
        <v>10</v>
      </c>
    </row>
    <row r="2979">
      <c r="A2979" t="n">
        <v>14</v>
      </c>
      <c r="B2979" t="n">
        <v>55</v>
      </c>
      <c r="C2979" t="inlineStr">
        <is>
          <t xml:space="preserve">CONCLUIDO	</t>
        </is>
      </c>
      <c r="D2979" t="n">
        <v>3.5836</v>
      </c>
      <c r="E2979" t="n">
        <v>27.9</v>
      </c>
      <c r="F2979" t="n">
        <v>24.87</v>
      </c>
      <c r="G2979" t="n">
        <v>37.3</v>
      </c>
      <c r="H2979" t="n">
        <v>0.66</v>
      </c>
      <c r="I2979" t="n">
        <v>40</v>
      </c>
      <c r="J2979" t="n">
        <v>120.58</v>
      </c>
      <c r="K2979" t="n">
        <v>43.4</v>
      </c>
      <c r="L2979" t="n">
        <v>4.5</v>
      </c>
      <c r="M2979" t="n">
        <v>38</v>
      </c>
      <c r="N2979" t="n">
        <v>17.68</v>
      </c>
      <c r="O2979" t="n">
        <v>15105.7</v>
      </c>
      <c r="P2979" t="n">
        <v>242.82</v>
      </c>
      <c r="Q2979" t="n">
        <v>452.67</v>
      </c>
      <c r="R2979" t="n">
        <v>99.66</v>
      </c>
      <c r="S2979" t="n">
        <v>57.64</v>
      </c>
      <c r="T2979" t="n">
        <v>18768.69</v>
      </c>
      <c r="U2979" t="n">
        <v>0.58</v>
      </c>
      <c r="V2979" t="n">
        <v>0.85</v>
      </c>
      <c r="W2979" t="n">
        <v>6.86</v>
      </c>
      <c r="X2979" t="n">
        <v>1.14</v>
      </c>
      <c r="Y2979" t="n">
        <v>1</v>
      </c>
      <c r="Z2979" t="n">
        <v>10</v>
      </c>
    </row>
    <row r="2980">
      <c r="A2980" t="n">
        <v>15</v>
      </c>
      <c r="B2980" t="n">
        <v>55</v>
      </c>
      <c r="C2980" t="inlineStr">
        <is>
          <t xml:space="preserve">CONCLUIDO	</t>
        </is>
      </c>
      <c r="D2980" t="n">
        <v>3.5997</v>
      </c>
      <c r="E2980" t="n">
        <v>27.78</v>
      </c>
      <c r="F2980" t="n">
        <v>24.79</v>
      </c>
      <c r="G2980" t="n">
        <v>39.14</v>
      </c>
      <c r="H2980" t="n">
        <v>0.6899999999999999</v>
      </c>
      <c r="I2980" t="n">
        <v>38</v>
      </c>
      <c r="J2980" t="n">
        <v>120.91</v>
      </c>
      <c r="K2980" t="n">
        <v>43.4</v>
      </c>
      <c r="L2980" t="n">
        <v>4.75</v>
      </c>
      <c r="M2980" t="n">
        <v>36</v>
      </c>
      <c r="N2980" t="n">
        <v>17.76</v>
      </c>
      <c r="O2980" t="n">
        <v>15145.88</v>
      </c>
      <c r="P2980" t="n">
        <v>240.9</v>
      </c>
      <c r="Q2980" t="n">
        <v>452.61</v>
      </c>
      <c r="R2980" t="n">
        <v>97.03</v>
      </c>
      <c r="S2980" t="n">
        <v>57.64</v>
      </c>
      <c r="T2980" t="n">
        <v>17460.97</v>
      </c>
      <c r="U2980" t="n">
        <v>0.59</v>
      </c>
      <c r="V2980" t="n">
        <v>0.86</v>
      </c>
      <c r="W2980" t="n">
        <v>6.85</v>
      </c>
      <c r="X2980" t="n">
        <v>1.06</v>
      </c>
      <c r="Y2980" t="n">
        <v>1</v>
      </c>
      <c r="Z2980" t="n">
        <v>10</v>
      </c>
    </row>
    <row r="2981">
      <c r="A2981" t="n">
        <v>16</v>
      </c>
      <c r="B2981" t="n">
        <v>55</v>
      </c>
      <c r="C2981" t="inlineStr">
        <is>
          <t xml:space="preserve">CONCLUIDO	</t>
        </is>
      </c>
      <c r="D2981" t="n">
        <v>3.6103</v>
      </c>
      <c r="E2981" t="n">
        <v>27.7</v>
      </c>
      <c r="F2981" t="n">
        <v>24.75</v>
      </c>
      <c r="G2981" t="n">
        <v>41.26</v>
      </c>
      <c r="H2981" t="n">
        <v>0.73</v>
      </c>
      <c r="I2981" t="n">
        <v>36</v>
      </c>
      <c r="J2981" t="n">
        <v>121.23</v>
      </c>
      <c r="K2981" t="n">
        <v>43.4</v>
      </c>
      <c r="L2981" t="n">
        <v>5</v>
      </c>
      <c r="M2981" t="n">
        <v>34</v>
      </c>
      <c r="N2981" t="n">
        <v>17.83</v>
      </c>
      <c r="O2981" t="n">
        <v>15186.08</v>
      </c>
      <c r="P2981" t="n">
        <v>240.46</v>
      </c>
      <c r="Q2981" t="n">
        <v>452.7</v>
      </c>
      <c r="R2981" t="n">
        <v>95.94</v>
      </c>
      <c r="S2981" t="n">
        <v>57.64</v>
      </c>
      <c r="T2981" t="n">
        <v>16929.39</v>
      </c>
      <c r="U2981" t="n">
        <v>0.6</v>
      </c>
      <c r="V2981" t="n">
        <v>0.86</v>
      </c>
      <c r="W2981" t="n">
        <v>6.85</v>
      </c>
      <c r="X2981" t="n">
        <v>1.03</v>
      </c>
      <c r="Y2981" t="n">
        <v>1</v>
      </c>
      <c r="Z2981" t="n">
        <v>10</v>
      </c>
    </row>
    <row r="2982">
      <c r="A2982" t="n">
        <v>17</v>
      </c>
      <c r="B2982" t="n">
        <v>55</v>
      </c>
      <c r="C2982" t="inlineStr">
        <is>
          <t xml:space="preserve">CONCLUIDO	</t>
        </is>
      </c>
      <c r="D2982" t="n">
        <v>3.63</v>
      </c>
      <c r="E2982" t="n">
        <v>27.55</v>
      </c>
      <c r="F2982" t="n">
        <v>24.65</v>
      </c>
      <c r="G2982" t="n">
        <v>43.5</v>
      </c>
      <c r="H2982" t="n">
        <v>0.76</v>
      </c>
      <c r="I2982" t="n">
        <v>34</v>
      </c>
      <c r="J2982" t="n">
        <v>121.56</v>
      </c>
      <c r="K2982" t="n">
        <v>43.4</v>
      </c>
      <c r="L2982" t="n">
        <v>5.25</v>
      </c>
      <c r="M2982" t="n">
        <v>32</v>
      </c>
      <c r="N2982" t="n">
        <v>17.91</v>
      </c>
      <c r="O2982" t="n">
        <v>15226.31</v>
      </c>
      <c r="P2982" t="n">
        <v>238.51</v>
      </c>
      <c r="Q2982" t="n">
        <v>452.68</v>
      </c>
      <c r="R2982" t="n">
        <v>92.2</v>
      </c>
      <c r="S2982" t="n">
        <v>57.64</v>
      </c>
      <c r="T2982" t="n">
        <v>15069.64</v>
      </c>
      <c r="U2982" t="n">
        <v>0.63</v>
      </c>
      <c r="V2982" t="n">
        <v>0.86</v>
      </c>
      <c r="W2982" t="n">
        <v>6.86</v>
      </c>
      <c r="X2982" t="n">
        <v>0.93</v>
      </c>
      <c r="Y2982" t="n">
        <v>1</v>
      </c>
      <c r="Z2982" t="n">
        <v>10</v>
      </c>
    </row>
    <row r="2983">
      <c r="A2983" t="n">
        <v>18</v>
      </c>
      <c r="B2983" t="n">
        <v>55</v>
      </c>
      <c r="C2983" t="inlineStr">
        <is>
          <t xml:space="preserve">CONCLUIDO	</t>
        </is>
      </c>
      <c r="D2983" t="n">
        <v>3.6417</v>
      </c>
      <c r="E2983" t="n">
        <v>27.46</v>
      </c>
      <c r="F2983" t="n">
        <v>24.61</v>
      </c>
      <c r="G2983" t="n">
        <v>46.15</v>
      </c>
      <c r="H2983" t="n">
        <v>0.8</v>
      </c>
      <c r="I2983" t="n">
        <v>32</v>
      </c>
      <c r="J2983" t="n">
        <v>121.89</v>
      </c>
      <c r="K2983" t="n">
        <v>43.4</v>
      </c>
      <c r="L2983" t="n">
        <v>5.5</v>
      </c>
      <c r="M2983" t="n">
        <v>30</v>
      </c>
      <c r="N2983" t="n">
        <v>17.99</v>
      </c>
      <c r="O2983" t="n">
        <v>15266.56</v>
      </c>
      <c r="P2983" t="n">
        <v>237.77</v>
      </c>
      <c r="Q2983" t="n">
        <v>452.57</v>
      </c>
      <c r="R2983" t="n">
        <v>90.94</v>
      </c>
      <c r="S2983" t="n">
        <v>57.64</v>
      </c>
      <c r="T2983" t="n">
        <v>14448.53</v>
      </c>
      <c r="U2983" t="n">
        <v>0.63</v>
      </c>
      <c r="V2983" t="n">
        <v>0.86</v>
      </c>
      <c r="W2983" t="n">
        <v>6.85</v>
      </c>
      <c r="X2983" t="n">
        <v>0.89</v>
      </c>
      <c r="Y2983" t="n">
        <v>1</v>
      </c>
      <c r="Z2983" t="n">
        <v>10</v>
      </c>
    </row>
    <row r="2984">
      <c r="A2984" t="n">
        <v>19</v>
      </c>
      <c r="B2984" t="n">
        <v>55</v>
      </c>
      <c r="C2984" t="inlineStr">
        <is>
          <t xml:space="preserve">CONCLUIDO	</t>
        </is>
      </c>
      <c r="D2984" t="n">
        <v>3.6483</v>
      </c>
      <c r="E2984" t="n">
        <v>27.41</v>
      </c>
      <c r="F2984" t="n">
        <v>24.59</v>
      </c>
      <c r="G2984" t="n">
        <v>47.58</v>
      </c>
      <c r="H2984" t="n">
        <v>0.83</v>
      </c>
      <c r="I2984" t="n">
        <v>31</v>
      </c>
      <c r="J2984" t="n">
        <v>122.21</v>
      </c>
      <c r="K2984" t="n">
        <v>43.4</v>
      </c>
      <c r="L2984" t="n">
        <v>5.75</v>
      </c>
      <c r="M2984" t="n">
        <v>29</v>
      </c>
      <c r="N2984" t="n">
        <v>18.06</v>
      </c>
      <c r="O2984" t="n">
        <v>15306.85</v>
      </c>
      <c r="P2984" t="n">
        <v>236.9</v>
      </c>
      <c r="Q2984" t="n">
        <v>452.63</v>
      </c>
      <c r="R2984" t="n">
        <v>90.39</v>
      </c>
      <c r="S2984" t="n">
        <v>57.64</v>
      </c>
      <c r="T2984" t="n">
        <v>14179.7</v>
      </c>
      <c r="U2984" t="n">
        <v>0.64</v>
      </c>
      <c r="V2984" t="n">
        <v>0.86</v>
      </c>
      <c r="W2984" t="n">
        <v>6.84</v>
      </c>
      <c r="X2984" t="n">
        <v>0.86</v>
      </c>
      <c r="Y2984" t="n">
        <v>1</v>
      </c>
      <c r="Z2984" t="n">
        <v>10</v>
      </c>
    </row>
    <row r="2985">
      <c r="A2985" t="n">
        <v>20</v>
      </c>
      <c r="B2985" t="n">
        <v>55</v>
      </c>
      <c r="C2985" t="inlineStr">
        <is>
          <t xml:space="preserve">CONCLUIDO	</t>
        </is>
      </c>
      <c r="D2985" t="n">
        <v>3.655</v>
      </c>
      <c r="E2985" t="n">
        <v>27.36</v>
      </c>
      <c r="F2985" t="n">
        <v>24.56</v>
      </c>
      <c r="G2985" t="n">
        <v>49.12</v>
      </c>
      <c r="H2985" t="n">
        <v>0.86</v>
      </c>
      <c r="I2985" t="n">
        <v>30</v>
      </c>
      <c r="J2985" t="n">
        <v>122.54</v>
      </c>
      <c r="K2985" t="n">
        <v>43.4</v>
      </c>
      <c r="L2985" t="n">
        <v>6</v>
      </c>
      <c r="M2985" t="n">
        <v>28</v>
      </c>
      <c r="N2985" t="n">
        <v>18.14</v>
      </c>
      <c r="O2985" t="n">
        <v>15347.16</v>
      </c>
      <c r="P2985" t="n">
        <v>235.94</v>
      </c>
      <c r="Q2985" t="n">
        <v>452.67</v>
      </c>
      <c r="R2985" t="n">
        <v>89.69</v>
      </c>
      <c r="S2985" t="n">
        <v>57.64</v>
      </c>
      <c r="T2985" t="n">
        <v>13831.8</v>
      </c>
      <c r="U2985" t="n">
        <v>0.64</v>
      </c>
      <c r="V2985" t="n">
        <v>0.86</v>
      </c>
      <c r="W2985" t="n">
        <v>6.84</v>
      </c>
      <c r="X2985" t="n">
        <v>0.83</v>
      </c>
      <c r="Y2985" t="n">
        <v>1</v>
      </c>
      <c r="Z2985" t="n">
        <v>10</v>
      </c>
    </row>
    <row r="2986">
      <c r="A2986" t="n">
        <v>21</v>
      </c>
      <c r="B2986" t="n">
        <v>55</v>
      </c>
      <c r="C2986" t="inlineStr">
        <is>
          <t xml:space="preserve">CONCLUIDO	</t>
        </is>
      </c>
      <c r="D2986" t="n">
        <v>3.6681</v>
      </c>
      <c r="E2986" t="n">
        <v>27.26</v>
      </c>
      <c r="F2986" t="n">
        <v>24.51</v>
      </c>
      <c r="G2986" t="n">
        <v>52.52</v>
      </c>
      <c r="H2986" t="n">
        <v>0.9</v>
      </c>
      <c r="I2986" t="n">
        <v>28</v>
      </c>
      <c r="J2986" t="n">
        <v>122.87</v>
      </c>
      <c r="K2986" t="n">
        <v>43.4</v>
      </c>
      <c r="L2986" t="n">
        <v>6.25</v>
      </c>
      <c r="M2986" t="n">
        <v>26</v>
      </c>
      <c r="N2986" t="n">
        <v>18.22</v>
      </c>
      <c r="O2986" t="n">
        <v>15387.5</v>
      </c>
      <c r="P2986" t="n">
        <v>235.11</v>
      </c>
      <c r="Q2986" t="n">
        <v>452.63</v>
      </c>
      <c r="R2986" t="n">
        <v>87.62</v>
      </c>
      <c r="S2986" t="n">
        <v>57.64</v>
      </c>
      <c r="T2986" t="n">
        <v>12808.93</v>
      </c>
      <c r="U2986" t="n">
        <v>0.66</v>
      </c>
      <c r="V2986" t="n">
        <v>0.87</v>
      </c>
      <c r="W2986" t="n">
        <v>6.85</v>
      </c>
      <c r="X2986" t="n">
        <v>0.78</v>
      </c>
      <c r="Y2986" t="n">
        <v>1</v>
      </c>
      <c r="Z2986" t="n">
        <v>10</v>
      </c>
    </row>
    <row r="2987">
      <c r="A2987" t="n">
        <v>22</v>
      </c>
      <c r="B2987" t="n">
        <v>55</v>
      </c>
      <c r="C2987" t="inlineStr">
        <is>
          <t xml:space="preserve">CONCLUIDO	</t>
        </is>
      </c>
      <c r="D2987" t="n">
        <v>3.6746</v>
      </c>
      <c r="E2987" t="n">
        <v>27.21</v>
      </c>
      <c r="F2987" t="n">
        <v>24.48</v>
      </c>
      <c r="G2987" t="n">
        <v>54.41</v>
      </c>
      <c r="H2987" t="n">
        <v>0.93</v>
      </c>
      <c r="I2987" t="n">
        <v>27</v>
      </c>
      <c r="J2987" t="n">
        <v>123.19</v>
      </c>
      <c r="K2987" t="n">
        <v>43.4</v>
      </c>
      <c r="L2987" t="n">
        <v>6.5</v>
      </c>
      <c r="M2987" t="n">
        <v>25</v>
      </c>
      <c r="N2987" t="n">
        <v>18.29</v>
      </c>
      <c r="O2987" t="n">
        <v>15427.87</v>
      </c>
      <c r="P2987" t="n">
        <v>234.27</v>
      </c>
      <c r="Q2987" t="n">
        <v>452.56</v>
      </c>
      <c r="R2987" t="n">
        <v>87.01000000000001</v>
      </c>
      <c r="S2987" t="n">
        <v>57.64</v>
      </c>
      <c r="T2987" t="n">
        <v>12508.98</v>
      </c>
      <c r="U2987" t="n">
        <v>0.66</v>
      </c>
      <c r="V2987" t="n">
        <v>0.87</v>
      </c>
      <c r="W2987" t="n">
        <v>6.84</v>
      </c>
      <c r="X2987" t="n">
        <v>0.76</v>
      </c>
      <c r="Y2987" t="n">
        <v>1</v>
      </c>
      <c r="Z2987" t="n">
        <v>10</v>
      </c>
    </row>
    <row r="2988">
      <c r="A2988" t="n">
        <v>23</v>
      </c>
      <c r="B2988" t="n">
        <v>55</v>
      </c>
      <c r="C2988" t="inlineStr">
        <is>
          <t xml:space="preserve">CONCLUIDO	</t>
        </is>
      </c>
      <c r="D2988" t="n">
        <v>3.6847</v>
      </c>
      <c r="E2988" t="n">
        <v>27.14</v>
      </c>
      <c r="F2988" t="n">
        <v>24.43</v>
      </c>
      <c r="G2988" t="n">
        <v>56.39</v>
      </c>
      <c r="H2988" t="n">
        <v>0.96</v>
      </c>
      <c r="I2988" t="n">
        <v>26</v>
      </c>
      <c r="J2988" t="n">
        <v>123.52</v>
      </c>
      <c r="K2988" t="n">
        <v>43.4</v>
      </c>
      <c r="L2988" t="n">
        <v>6.75</v>
      </c>
      <c r="M2988" t="n">
        <v>24</v>
      </c>
      <c r="N2988" t="n">
        <v>18.37</v>
      </c>
      <c r="O2988" t="n">
        <v>15468.27</v>
      </c>
      <c r="P2988" t="n">
        <v>232.94</v>
      </c>
      <c r="Q2988" t="n">
        <v>452.62</v>
      </c>
      <c r="R2988" t="n">
        <v>85.38</v>
      </c>
      <c r="S2988" t="n">
        <v>57.64</v>
      </c>
      <c r="T2988" t="n">
        <v>11699.72</v>
      </c>
      <c r="U2988" t="n">
        <v>0.68</v>
      </c>
      <c r="V2988" t="n">
        <v>0.87</v>
      </c>
      <c r="W2988" t="n">
        <v>6.84</v>
      </c>
      <c r="X2988" t="n">
        <v>0.71</v>
      </c>
      <c r="Y2988" t="n">
        <v>1</v>
      </c>
      <c r="Z2988" t="n">
        <v>10</v>
      </c>
    </row>
    <row r="2989">
      <c r="A2989" t="n">
        <v>24</v>
      </c>
      <c r="B2989" t="n">
        <v>55</v>
      </c>
      <c r="C2989" t="inlineStr">
        <is>
          <t xml:space="preserve">CONCLUIDO	</t>
        </is>
      </c>
      <c r="D2989" t="n">
        <v>3.6881</v>
      </c>
      <c r="E2989" t="n">
        <v>27.11</v>
      </c>
      <c r="F2989" t="n">
        <v>24.43</v>
      </c>
      <c r="G2989" t="n">
        <v>58.64</v>
      </c>
      <c r="H2989" t="n">
        <v>1</v>
      </c>
      <c r="I2989" t="n">
        <v>25</v>
      </c>
      <c r="J2989" t="n">
        <v>123.85</v>
      </c>
      <c r="K2989" t="n">
        <v>43.4</v>
      </c>
      <c r="L2989" t="n">
        <v>7</v>
      </c>
      <c r="M2989" t="n">
        <v>23</v>
      </c>
      <c r="N2989" t="n">
        <v>18.45</v>
      </c>
      <c r="O2989" t="n">
        <v>15508.69</v>
      </c>
      <c r="P2989" t="n">
        <v>232.46</v>
      </c>
      <c r="Q2989" t="n">
        <v>452.62</v>
      </c>
      <c r="R2989" t="n">
        <v>85.45999999999999</v>
      </c>
      <c r="S2989" t="n">
        <v>57.64</v>
      </c>
      <c r="T2989" t="n">
        <v>11743.31</v>
      </c>
      <c r="U2989" t="n">
        <v>0.67</v>
      </c>
      <c r="V2989" t="n">
        <v>0.87</v>
      </c>
      <c r="W2989" t="n">
        <v>6.83</v>
      </c>
      <c r="X2989" t="n">
        <v>0.71</v>
      </c>
      <c r="Y2989" t="n">
        <v>1</v>
      </c>
      <c r="Z2989" t="n">
        <v>10</v>
      </c>
    </row>
    <row r="2990">
      <c r="A2990" t="n">
        <v>25</v>
      </c>
      <c r="B2990" t="n">
        <v>55</v>
      </c>
      <c r="C2990" t="inlineStr">
        <is>
          <t xml:space="preserve">CONCLUIDO	</t>
        </is>
      </c>
      <c r="D2990" t="n">
        <v>3.6979</v>
      </c>
      <c r="E2990" t="n">
        <v>27.04</v>
      </c>
      <c r="F2990" t="n">
        <v>24.38</v>
      </c>
      <c r="G2990" t="n">
        <v>60.96</v>
      </c>
      <c r="H2990" t="n">
        <v>1.03</v>
      </c>
      <c r="I2990" t="n">
        <v>24</v>
      </c>
      <c r="J2990" t="n">
        <v>124.18</v>
      </c>
      <c r="K2990" t="n">
        <v>43.4</v>
      </c>
      <c r="L2990" t="n">
        <v>7.25</v>
      </c>
      <c r="M2990" t="n">
        <v>22</v>
      </c>
      <c r="N2990" t="n">
        <v>18.53</v>
      </c>
      <c r="O2990" t="n">
        <v>15549.15</v>
      </c>
      <c r="P2990" t="n">
        <v>231.43</v>
      </c>
      <c r="Q2990" t="n">
        <v>452.58</v>
      </c>
      <c r="R2990" t="n">
        <v>83.52</v>
      </c>
      <c r="S2990" t="n">
        <v>57.64</v>
      </c>
      <c r="T2990" t="n">
        <v>10778.13</v>
      </c>
      <c r="U2990" t="n">
        <v>0.6899999999999999</v>
      </c>
      <c r="V2990" t="n">
        <v>0.87</v>
      </c>
      <c r="W2990" t="n">
        <v>6.84</v>
      </c>
      <c r="X2990" t="n">
        <v>0.66</v>
      </c>
      <c r="Y2990" t="n">
        <v>1</v>
      </c>
      <c r="Z2990" t="n">
        <v>10</v>
      </c>
    </row>
    <row r="2991">
      <c r="A2991" t="n">
        <v>26</v>
      </c>
      <c r="B2991" t="n">
        <v>55</v>
      </c>
      <c r="C2991" t="inlineStr">
        <is>
          <t xml:space="preserve">CONCLUIDO	</t>
        </is>
      </c>
      <c r="D2991" t="n">
        <v>3.7065</v>
      </c>
      <c r="E2991" t="n">
        <v>26.98</v>
      </c>
      <c r="F2991" t="n">
        <v>24.35</v>
      </c>
      <c r="G2991" t="n">
        <v>63.51</v>
      </c>
      <c r="H2991" t="n">
        <v>1.06</v>
      </c>
      <c r="I2991" t="n">
        <v>23</v>
      </c>
      <c r="J2991" t="n">
        <v>124.51</v>
      </c>
      <c r="K2991" t="n">
        <v>43.4</v>
      </c>
      <c r="L2991" t="n">
        <v>7.5</v>
      </c>
      <c r="M2991" t="n">
        <v>21</v>
      </c>
      <c r="N2991" t="n">
        <v>18.61</v>
      </c>
      <c r="O2991" t="n">
        <v>15589.63</v>
      </c>
      <c r="P2991" t="n">
        <v>230.2</v>
      </c>
      <c r="Q2991" t="n">
        <v>452.6</v>
      </c>
      <c r="R2991" t="n">
        <v>82.5</v>
      </c>
      <c r="S2991" t="n">
        <v>57.64</v>
      </c>
      <c r="T2991" t="n">
        <v>10273.86</v>
      </c>
      <c r="U2991" t="n">
        <v>0.7</v>
      </c>
      <c r="V2991" t="n">
        <v>0.87</v>
      </c>
      <c r="W2991" t="n">
        <v>6.83</v>
      </c>
      <c r="X2991" t="n">
        <v>0.62</v>
      </c>
      <c r="Y2991" t="n">
        <v>1</v>
      </c>
      <c r="Z2991" t="n">
        <v>10</v>
      </c>
    </row>
    <row r="2992">
      <c r="A2992" t="n">
        <v>27</v>
      </c>
      <c r="B2992" t="n">
        <v>55</v>
      </c>
      <c r="C2992" t="inlineStr">
        <is>
          <t xml:space="preserve">CONCLUIDO	</t>
        </is>
      </c>
      <c r="D2992" t="n">
        <v>3.7065</v>
      </c>
      <c r="E2992" t="n">
        <v>26.98</v>
      </c>
      <c r="F2992" t="n">
        <v>24.35</v>
      </c>
      <c r="G2992" t="n">
        <v>63.51</v>
      </c>
      <c r="H2992" t="n">
        <v>1.1</v>
      </c>
      <c r="I2992" t="n">
        <v>23</v>
      </c>
      <c r="J2992" t="n">
        <v>124.83</v>
      </c>
      <c r="K2992" t="n">
        <v>43.4</v>
      </c>
      <c r="L2992" t="n">
        <v>7.75</v>
      </c>
      <c r="M2992" t="n">
        <v>21</v>
      </c>
      <c r="N2992" t="n">
        <v>18.68</v>
      </c>
      <c r="O2992" t="n">
        <v>15630.14</v>
      </c>
      <c r="P2992" t="n">
        <v>229.45</v>
      </c>
      <c r="Q2992" t="n">
        <v>452.57</v>
      </c>
      <c r="R2992" t="n">
        <v>82.58</v>
      </c>
      <c r="S2992" t="n">
        <v>57.64</v>
      </c>
      <c r="T2992" t="n">
        <v>10314.51</v>
      </c>
      <c r="U2992" t="n">
        <v>0.7</v>
      </c>
      <c r="V2992" t="n">
        <v>0.87</v>
      </c>
      <c r="W2992" t="n">
        <v>6.83</v>
      </c>
      <c r="X2992" t="n">
        <v>0.62</v>
      </c>
      <c r="Y2992" t="n">
        <v>1</v>
      </c>
      <c r="Z2992" t="n">
        <v>10</v>
      </c>
    </row>
    <row r="2993">
      <c r="A2993" t="n">
        <v>28</v>
      </c>
      <c r="B2993" t="n">
        <v>55</v>
      </c>
      <c r="C2993" t="inlineStr">
        <is>
          <t xml:space="preserve">CONCLUIDO	</t>
        </is>
      </c>
      <c r="D2993" t="n">
        <v>3.7132</v>
      </c>
      <c r="E2993" t="n">
        <v>26.93</v>
      </c>
      <c r="F2993" t="n">
        <v>24.32</v>
      </c>
      <c r="G2993" t="n">
        <v>66.33</v>
      </c>
      <c r="H2993" t="n">
        <v>1.13</v>
      </c>
      <c r="I2993" t="n">
        <v>22</v>
      </c>
      <c r="J2993" t="n">
        <v>125.16</v>
      </c>
      <c r="K2993" t="n">
        <v>43.4</v>
      </c>
      <c r="L2993" t="n">
        <v>8</v>
      </c>
      <c r="M2993" t="n">
        <v>20</v>
      </c>
      <c r="N2993" t="n">
        <v>18.76</v>
      </c>
      <c r="O2993" t="n">
        <v>15670.68</v>
      </c>
      <c r="P2993" t="n">
        <v>228.88</v>
      </c>
      <c r="Q2993" t="n">
        <v>452.62</v>
      </c>
      <c r="R2993" t="n">
        <v>81.84999999999999</v>
      </c>
      <c r="S2993" t="n">
        <v>57.64</v>
      </c>
      <c r="T2993" t="n">
        <v>9955.139999999999</v>
      </c>
      <c r="U2993" t="n">
        <v>0.7</v>
      </c>
      <c r="V2993" t="n">
        <v>0.87</v>
      </c>
      <c r="W2993" t="n">
        <v>6.83</v>
      </c>
      <c r="X2993" t="n">
        <v>0.6</v>
      </c>
      <c r="Y2993" t="n">
        <v>1</v>
      </c>
      <c r="Z2993" t="n">
        <v>10</v>
      </c>
    </row>
    <row r="2994">
      <c r="A2994" t="n">
        <v>29</v>
      </c>
      <c r="B2994" t="n">
        <v>55</v>
      </c>
      <c r="C2994" t="inlineStr">
        <is>
          <t xml:space="preserve">CONCLUIDO	</t>
        </is>
      </c>
      <c r="D2994" t="n">
        <v>3.722</v>
      </c>
      <c r="E2994" t="n">
        <v>26.87</v>
      </c>
      <c r="F2994" t="n">
        <v>24.28</v>
      </c>
      <c r="G2994" t="n">
        <v>69.37</v>
      </c>
      <c r="H2994" t="n">
        <v>1.16</v>
      </c>
      <c r="I2994" t="n">
        <v>21</v>
      </c>
      <c r="J2994" t="n">
        <v>125.49</v>
      </c>
      <c r="K2994" t="n">
        <v>43.4</v>
      </c>
      <c r="L2994" t="n">
        <v>8.25</v>
      </c>
      <c r="M2994" t="n">
        <v>19</v>
      </c>
      <c r="N2994" t="n">
        <v>18.84</v>
      </c>
      <c r="O2994" t="n">
        <v>15711.24</v>
      </c>
      <c r="P2994" t="n">
        <v>228</v>
      </c>
      <c r="Q2994" t="n">
        <v>452.69</v>
      </c>
      <c r="R2994" t="n">
        <v>80.48</v>
      </c>
      <c r="S2994" t="n">
        <v>57.64</v>
      </c>
      <c r="T2994" t="n">
        <v>9271.83</v>
      </c>
      <c r="U2994" t="n">
        <v>0.72</v>
      </c>
      <c r="V2994" t="n">
        <v>0.87</v>
      </c>
      <c r="W2994" t="n">
        <v>6.83</v>
      </c>
      <c r="X2994" t="n">
        <v>0.5600000000000001</v>
      </c>
      <c r="Y2994" t="n">
        <v>1</v>
      </c>
      <c r="Z2994" t="n">
        <v>10</v>
      </c>
    </row>
    <row r="2995">
      <c r="A2995" t="n">
        <v>30</v>
      </c>
      <c r="B2995" t="n">
        <v>55</v>
      </c>
      <c r="C2995" t="inlineStr">
        <is>
          <t xml:space="preserve">CONCLUIDO	</t>
        </is>
      </c>
      <c r="D2995" t="n">
        <v>3.7192</v>
      </c>
      <c r="E2995" t="n">
        <v>26.89</v>
      </c>
      <c r="F2995" t="n">
        <v>24.3</v>
      </c>
      <c r="G2995" t="n">
        <v>69.43000000000001</v>
      </c>
      <c r="H2995" t="n">
        <v>1.19</v>
      </c>
      <c r="I2995" t="n">
        <v>21</v>
      </c>
      <c r="J2995" t="n">
        <v>125.82</v>
      </c>
      <c r="K2995" t="n">
        <v>43.4</v>
      </c>
      <c r="L2995" t="n">
        <v>8.5</v>
      </c>
      <c r="M2995" t="n">
        <v>19</v>
      </c>
      <c r="N2995" t="n">
        <v>18.92</v>
      </c>
      <c r="O2995" t="n">
        <v>15751.84</v>
      </c>
      <c r="P2995" t="n">
        <v>227.22</v>
      </c>
      <c r="Q2995" t="n">
        <v>452.57</v>
      </c>
      <c r="R2995" t="n">
        <v>81.11</v>
      </c>
      <c r="S2995" t="n">
        <v>57.64</v>
      </c>
      <c r="T2995" t="n">
        <v>9586.34</v>
      </c>
      <c r="U2995" t="n">
        <v>0.71</v>
      </c>
      <c r="V2995" t="n">
        <v>0.87</v>
      </c>
      <c r="W2995" t="n">
        <v>6.83</v>
      </c>
      <c r="X2995" t="n">
        <v>0.58</v>
      </c>
      <c r="Y2995" t="n">
        <v>1</v>
      </c>
      <c r="Z2995" t="n">
        <v>10</v>
      </c>
    </row>
    <row r="2996">
      <c r="A2996" t="n">
        <v>31</v>
      </c>
      <c r="B2996" t="n">
        <v>55</v>
      </c>
      <c r="C2996" t="inlineStr">
        <is>
          <t xml:space="preserve">CONCLUIDO	</t>
        </is>
      </c>
      <c r="D2996" t="n">
        <v>3.7286</v>
      </c>
      <c r="E2996" t="n">
        <v>26.82</v>
      </c>
      <c r="F2996" t="n">
        <v>24.26</v>
      </c>
      <c r="G2996" t="n">
        <v>72.77</v>
      </c>
      <c r="H2996" t="n">
        <v>1.22</v>
      </c>
      <c r="I2996" t="n">
        <v>20</v>
      </c>
      <c r="J2996" t="n">
        <v>126.15</v>
      </c>
      <c r="K2996" t="n">
        <v>43.4</v>
      </c>
      <c r="L2996" t="n">
        <v>8.75</v>
      </c>
      <c r="M2996" t="n">
        <v>18</v>
      </c>
      <c r="N2996" t="n">
        <v>19</v>
      </c>
      <c r="O2996" t="n">
        <v>15792.46</v>
      </c>
      <c r="P2996" t="n">
        <v>226.78</v>
      </c>
      <c r="Q2996" t="n">
        <v>452.59</v>
      </c>
      <c r="R2996" t="n">
        <v>79.89</v>
      </c>
      <c r="S2996" t="n">
        <v>57.64</v>
      </c>
      <c r="T2996" t="n">
        <v>8984.84</v>
      </c>
      <c r="U2996" t="n">
        <v>0.72</v>
      </c>
      <c r="V2996" t="n">
        <v>0.87</v>
      </c>
      <c r="W2996" t="n">
        <v>6.82</v>
      </c>
      <c r="X2996" t="n">
        <v>0.53</v>
      </c>
      <c r="Y2996" t="n">
        <v>1</v>
      </c>
      <c r="Z2996" t="n">
        <v>10</v>
      </c>
    </row>
    <row r="2997">
      <c r="A2997" t="n">
        <v>32</v>
      </c>
      <c r="B2997" t="n">
        <v>55</v>
      </c>
      <c r="C2997" t="inlineStr">
        <is>
          <t xml:space="preserve">CONCLUIDO	</t>
        </is>
      </c>
      <c r="D2997" t="n">
        <v>3.7331</v>
      </c>
      <c r="E2997" t="n">
        <v>26.79</v>
      </c>
      <c r="F2997" t="n">
        <v>24.25</v>
      </c>
      <c r="G2997" t="n">
        <v>76.58</v>
      </c>
      <c r="H2997" t="n">
        <v>1.26</v>
      </c>
      <c r="I2997" t="n">
        <v>19</v>
      </c>
      <c r="J2997" t="n">
        <v>126.48</v>
      </c>
      <c r="K2997" t="n">
        <v>43.4</v>
      </c>
      <c r="L2997" t="n">
        <v>9</v>
      </c>
      <c r="M2997" t="n">
        <v>17</v>
      </c>
      <c r="N2997" t="n">
        <v>19.08</v>
      </c>
      <c r="O2997" t="n">
        <v>15833.12</v>
      </c>
      <c r="P2997" t="n">
        <v>225.03</v>
      </c>
      <c r="Q2997" t="n">
        <v>452.6</v>
      </c>
      <c r="R2997" t="n">
        <v>79.58</v>
      </c>
      <c r="S2997" t="n">
        <v>57.64</v>
      </c>
      <c r="T2997" t="n">
        <v>8830.75</v>
      </c>
      <c r="U2997" t="n">
        <v>0.72</v>
      </c>
      <c r="V2997" t="n">
        <v>0.87</v>
      </c>
      <c r="W2997" t="n">
        <v>6.82</v>
      </c>
      <c r="X2997" t="n">
        <v>0.52</v>
      </c>
      <c r="Y2997" t="n">
        <v>1</v>
      </c>
      <c r="Z2997" t="n">
        <v>10</v>
      </c>
    </row>
    <row r="2998">
      <c r="A2998" t="n">
        <v>33</v>
      </c>
      <c r="B2998" t="n">
        <v>55</v>
      </c>
      <c r="C2998" t="inlineStr">
        <is>
          <t xml:space="preserve">CONCLUIDO	</t>
        </is>
      </c>
      <c r="D2998" t="n">
        <v>3.7333</v>
      </c>
      <c r="E2998" t="n">
        <v>26.79</v>
      </c>
      <c r="F2998" t="n">
        <v>24.25</v>
      </c>
      <c r="G2998" t="n">
        <v>76.56999999999999</v>
      </c>
      <c r="H2998" t="n">
        <v>1.29</v>
      </c>
      <c r="I2998" t="n">
        <v>19</v>
      </c>
      <c r="J2998" t="n">
        <v>126.81</v>
      </c>
      <c r="K2998" t="n">
        <v>43.4</v>
      </c>
      <c r="L2998" t="n">
        <v>9.25</v>
      </c>
      <c r="M2998" t="n">
        <v>17</v>
      </c>
      <c r="N2998" t="n">
        <v>19.16</v>
      </c>
      <c r="O2998" t="n">
        <v>15873.8</v>
      </c>
      <c r="P2998" t="n">
        <v>225.06</v>
      </c>
      <c r="Q2998" t="n">
        <v>452.59</v>
      </c>
      <c r="R2998" t="n">
        <v>79.29000000000001</v>
      </c>
      <c r="S2998" t="n">
        <v>57.64</v>
      </c>
      <c r="T2998" t="n">
        <v>8688.280000000001</v>
      </c>
      <c r="U2998" t="n">
        <v>0.73</v>
      </c>
      <c r="V2998" t="n">
        <v>0.87</v>
      </c>
      <c r="W2998" t="n">
        <v>6.83</v>
      </c>
      <c r="X2998" t="n">
        <v>0.52</v>
      </c>
      <c r="Y2998" t="n">
        <v>1</v>
      </c>
      <c r="Z2998" t="n">
        <v>10</v>
      </c>
    </row>
    <row r="2999">
      <c r="A2999" t="n">
        <v>34</v>
      </c>
      <c r="B2999" t="n">
        <v>55</v>
      </c>
      <c r="C2999" t="inlineStr">
        <is>
          <t xml:space="preserve">CONCLUIDO	</t>
        </is>
      </c>
      <c r="D2999" t="n">
        <v>3.7434</v>
      </c>
      <c r="E2999" t="n">
        <v>26.71</v>
      </c>
      <c r="F2999" t="n">
        <v>24.2</v>
      </c>
      <c r="G2999" t="n">
        <v>80.67</v>
      </c>
      <c r="H2999" t="n">
        <v>1.32</v>
      </c>
      <c r="I2999" t="n">
        <v>18</v>
      </c>
      <c r="J2999" t="n">
        <v>127.14</v>
      </c>
      <c r="K2999" t="n">
        <v>43.4</v>
      </c>
      <c r="L2999" t="n">
        <v>9.5</v>
      </c>
      <c r="M2999" t="n">
        <v>16</v>
      </c>
      <c r="N2999" t="n">
        <v>19.24</v>
      </c>
      <c r="O2999" t="n">
        <v>15914.51</v>
      </c>
      <c r="P2999" t="n">
        <v>223.98</v>
      </c>
      <c r="Q2999" t="n">
        <v>452.66</v>
      </c>
      <c r="R2999" t="n">
        <v>77.7</v>
      </c>
      <c r="S2999" t="n">
        <v>57.64</v>
      </c>
      <c r="T2999" t="n">
        <v>7898.79</v>
      </c>
      <c r="U2999" t="n">
        <v>0.74</v>
      </c>
      <c r="V2999" t="n">
        <v>0.88</v>
      </c>
      <c r="W2999" t="n">
        <v>6.83</v>
      </c>
      <c r="X2999" t="n">
        <v>0.47</v>
      </c>
      <c r="Y2999" t="n">
        <v>1</v>
      </c>
      <c r="Z2999" t="n">
        <v>10</v>
      </c>
    </row>
    <row r="3000">
      <c r="A3000" t="n">
        <v>35</v>
      </c>
      <c r="B3000" t="n">
        <v>55</v>
      </c>
      <c r="C3000" t="inlineStr">
        <is>
          <t xml:space="preserve">CONCLUIDO	</t>
        </is>
      </c>
      <c r="D3000" t="n">
        <v>3.7424</v>
      </c>
      <c r="E3000" t="n">
        <v>26.72</v>
      </c>
      <c r="F3000" t="n">
        <v>24.21</v>
      </c>
      <c r="G3000" t="n">
        <v>80.69</v>
      </c>
      <c r="H3000" t="n">
        <v>1.35</v>
      </c>
      <c r="I3000" t="n">
        <v>18</v>
      </c>
      <c r="J3000" t="n">
        <v>127.47</v>
      </c>
      <c r="K3000" t="n">
        <v>43.4</v>
      </c>
      <c r="L3000" t="n">
        <v>9.75</v>
      </c>
      <c r="M3000" t="n">
        <v>16</v>
      </c>
      <c r="N3000" t="n">
        <v>19.32</v>
      </c>
      <c r="O3000" t="n">
        <v>15955.25</v>
      </c>
      <c r="P3000" t="n">
        <v>223.65</v>
      </c>
      <c r="Q3000" t="n">
        <v>452.58</v>
      </c>
      <c r="R3000" t="n">
        <v>78.09999999999999</v>
      </c>
      <c r="S3000" t="n">
        <v>57.64</v>
      </c>
      <c r="T3000" t="n">
        <v>8098.09</v>
      </c>
      <c r="U3000" t="n">
        <v>0.74</v>
      </c>
      <c r="V3000" t="n">
        <v>0.88</v>
      </c>
      <c r="W3000" t="n">
        <v>6.82</v>
      </c>
      <c r="X3000" t="n">
        <v>0.48</v>
      </c>
      <c r="Y3000" t="n">
        <v>1</v>
      </c>
      <c r="Z3000" t="n">
        <v>10</v>
      </c>
    </row>
    <row r="3001">
      <c r="A3001" t="n">
        <v>36</v>
      </c>
      <c r="B3001" t="n">
        <v>55</v>
      </c>
      <c r="C3001" t="inlineStr">
        <is>
          <t xml:space="preserve">CONCLUIDO	</t>
        </is>
      </c>
      <c r="D3001" t="n">
        <v>3.7511</v>
      </c>
      <c r="E3001" t="n">
        <v>26.66</v>
      </c>
      <c r="F3001" t="n">
        <v>24.17</v>
      </c>
      <c r="G3001" t="n">
        <v>85.3</v>
      </c>
      <c r="H3001" t="n">
        <v>1.38</v>
      </c>
      <c r="I3001" t="n">
        <v>17</v>
      </c>
      <c r="J3001" t="n">
        <v>127.8</v>
      </c>
      <c r="K3001" t="n">
        <v>43.4</v>
      </c>
      <c r="L3001" t="n">
        <v>10</v>
      </c>
      <c r="M3001" t="n">
        <v>15</v>
      </c>
      <c r="N3001" t="n">
        <v>19.4</v>
      </c>
      <c r="O3001" t="n">
        <v>15996.02</v>
      </c>
      <c r="P3001" t="n">
        <v>221.96</v>
      </c>
      <c r="Q3001" t="n">
        <v>452.64</v>
      </c>
      <c r="R3001" t="n">
        <v>76.79000000000001</v>
      </c>
      <c r="S3001" t="n">
        <v>57.64</v>
      </c>
      <c r="T3001" t="n">
        <v>7448.45</v>
      </c>
      <c r="U3001" t="n">
        <v>0.75</v>
      </c>
      <c r="V3001" t="n">
        <v>0.88</v>
      </c>
      <c r="W3001" t="n">
        <v>6.82</v>
      </c>
      <c r="X3001" t="n">
        <v>0.44</v>
      </c>
      <c r="Y3001" t="n">
        <v>1</v>
      </c>
      <c r="Z3001" t="n">
        <v>10</v>
      </c>
    </row>
    <row r="3002">
      <c r="A3002" t="n">
        <v>37</v>
      </c>
      <c r="B3002" t="n">
        <v>55</v>
      </c>
      <c r="C3002" t="inlineStr">
        <is>
          <t xml:space="preserve">CONCLUIDO	</t>
        </is>
      </c>
      <c r="D3002" t="n">
        <v>3.7504</v>
      </c>
      <c r="E3002" t="n">
        <v>26.66</v>
      </c>
      <c r="F3002" t="n">
        <v>24.17</v>
      </c>
      <c r="G3002" t="n">
        <v>85.31999999999999</v>
      </c>
      <c r="H3002" t="n">
        <v>1.41</v>
      </c>
      <c r="I3002" t="n">
        <v>17</v>
      </c>
      <c r="J3002" t="n">
        <v>128.13</v>
      </c>
      <c r="K3002" t="n">
        <v>43.4</v>
      </c>
      <c r="L3002" t="n">
        <v>10.25</v>
      </c>
      <c r="M3002" t="n">
        <v>15</v>
      </c>
      <c r="N3002" t="n">
        <v>19.48</v>
      </c>
      <c r="O3002" t="n">
        <v>16036.82</v>
      </c>
      <c r="P3002" t="n">
        <v>222.26</v>
      </c>
      <c r="Q3002" t="n">
        <v>452.58</v>
      </c>
      <c r="R3002" t="n">
        <v>76.98</v>
      </c>
      <c r="S3002" t="n">
        <v>57.64</v>
      </c>
      <c r="T3002" t="n">
        <v>7541.14</v>
      </c>
      <c r="U3002" t="n">
        <v>0.75</v>
      </c>
      <c r="V3002" t="n">
        <v>0.88</v>
      </c>
      <c r="W3002" t="n">
        <v>6.82</v>
      </c>
      <c r="X3002" t="n">
        <v>0.45</v>
      </c>
      <c r="Y3002" t="n">
        <v>1</v>
      </c>
      <c r="Z3002" t="n">
        <v>10</v>
      </c>
    </row>
    <row r="3003">
      <c r="A3003" t="n">
        <v>38</v>
      </c>
      <c r="B3003" t="n">
        <v>55</v>
      </c>
      <c r="C3003" t="inlineStr">
        <is>
          <t xml:space="preserve">CONCLUIDO	</t>
        </is>
      </c>
      <c r="D3003" t="n">
        <v>3.748</v>
      </c>
      <c r="E3003" t="n">
        <v>26.68</v>
      </c>
      <c r="F3003" t="n">
        <v>24.19</v>
      </c>
      <c r="G3003" t="n">
        <v>85.38</v>
      </c>
      <c r="H3003" t="n">
        <v>1.44</v>
      </c>
      <c r="I3003" t="n">
        <v>17</v>
      </c>
      <c r="J3003" t="n">
        <v>128.46</v>
      </c>
      <c r="K3003" t="n">
        <v>43.4</v>
      </c>
      <c r="L3003" t="n">
        <v>10.5</v>
      </c>
      <c r="M3003" t="n">
        <v>15</v>
      </c>
      <c r="N3003" t="n">
        <v>19.56</v>
      </c>
      <c r="O3003" t="n">
        <v>16077.65</v>
      </c>
      <c r="P3003" t="n">
        <v>221.47</v>
      </c>
      <c r="Q3003" t="n">
        <v>452.57</v>
      </c>
      <c r="R3003" t="n">
        <v>77.53</v>
      </c>
      <c r="S3003" t="n">
        <v>57.64</v>
      </c>
      <c r="T3003" t="n">
        <v>7815.58</v>
      </c>
      <c r="U3003" t="n">
        <v>0.74</v>
      </c>
      <c r="V3003" t="n">
        <v>0.88</v>
      </c>
      <c r="W3003" t="n">
        <v>6.82</v>
      </c>
      <c r="X3003" t="n">
        <v>0.47</v>
      </c>
      <c r="Y3003" t="n">
        <v>1</v>
      </c>
      <c r="Z3003" t="n">
        <v>10</v>
      </c>
    </row>
    <row r="3004">
      <c r="A3004" t="n">
        <v>39</v>
      </c>
      <c r="B3004" t="n">
        <v>55</v>
      </c>
      <c r="C3004" t="inlineStr">
        <is>
          <t xml:space="preserve">CONCLUIDO	</t>
        </is>
      </c>
      <c r="D3004" t="n">
        <v>3.7571</v>
      </c>
      <c r="E3004" t="n">
        <v>26.62</v>
      </c>
      <c r="F3004" t="n">
        <v>24.15</v>
      </c>
      <c r="G3004" t="n">
        <v>90.56</v>
      </c>
      <c r="H3004" t="n">
        <v>1.47</v>
      </c>
      <c r="I3004" t="n">
        <v>16</v>
      </c>
      <c r="J3004" t="n">
        <v>128.79</v>
      </c>
      <c r="K3004" t="n">
        <v>43.4</v>
      </c>
      <c r="L3004" t="n">
        <v>10.75</v>
      </c>
      <c r="M3004" t="n">
        <v>14</v>
      </c>
      <c r="N3004" t="n">
        <v>19.64</v>
      </c>
      <c r="O3004" t="n">
        <v>16118.5</v>
      </c>
      <c r="P3004" t="n">
        <v>220.59</v>
      </c>
      <c r="Q3004" t="n">
        <v>452.58</v>
      </c>
      <c r="R3004" t="n">
        <v>76.23999999999999</v>
      </c>
      <c r="S3004" t="n">
        <v>57.64</v>
      </c>
      <c r="T3004" t="n">
        <v>7179.22</v>
      </c>
      <c r="U3004" t="n">
        <v>0.76</v>
      </c>
      <c r="V3004" t="n">
        <v>0.88</v>
      </c>
      <c r="W3004" t="n">
        <v>6.82</v>
      </c>
      <c r="X3004" t="n">
        <v>0.43</v>
      </c>
      <c r="Y3004" t="n">
        <v>1</v>
      </c>
      <c r="Z3004" t="n">
        <v>10</v>
      </c>
    </row>
    <row r="3005">
      <c r="A3005" t="n">
        <v>40</v>
      </c>
      <c r="B3005" t="n">
        <v>55</v>
      </c>
      <c r="C3005" t="inlineStr">
        <is>
          <t xml:space="preserve">CONCLUIDO	</t>
        </is>
      </c>
      <c r="D3005" t="n">
        <v>3.7559</v>
      </c>
      <c r="E3005" t="n">
        <v>26.62</v>
      </c>
      <c r="F3005" t="n">
        <v>24.16</v>
      </c>
      <c r="G3005" t="n">
        <v>90.59</v>
      </c>
      <c r="H3005" t="n">
        <v>1.5</v>
      </c>
      <c r="I3005" t="n">
        <v>16</v>
      </c>
      <c r="J3005" t="n">
        <v>129.13</v>
      </c>
      <c r="K3005" t="n">
        <v>43.4</v>
      </c>
      <c r="L3005" t="n">
        <v>11</v>
      </c>
      <c r="M3005" t="n">
        <v>14</v>
      </c>
      <c r="N3005" t="n">
        <v>19.73</v>
      </c>
      <c r="O3005" t="n">
        <v>16159.39</v>
      </c>
      <c r="P3005" t="n">
        <v>220.26</v>
      </c>
      <c r="Q3005" t="n">
        <v>452.63</v>
      </c>
      <c r="R3005" t="n">
        <v>76.48</v>
      </c>
      <c r="S3005" t="n">
        <v>57.64</v>
      </c>
      <c r="T3005" t="n">
        <v>7295.5</v>
      </c>
      <c r="U3005" t="n">
        <v>0.75</v>
      </c>
      <c r="V3005" t="n">
        <v>0.88</v>
      </c>
      <c r="W3005" t="n">
        <v>6.82</v>
      </c>
      <c r="X3005" t="n">
        <v>0.43</v>
      </c>
      <c r="Y3005" t="n">
        <v>1</v>
      </c>
      <c r="Z3005" t="n">
        <v>10</v>
      </c>
    </row>
    <row r="3006">
      <c r="A3006" t="n">
        <v>41</v>
      </c>
      <c r="B3006" t="n">
        <v>55</v>
      </c>
      <c r="C3006" t="inlineStr">
        <is>
          <t xml:space="preserve">CONCLUIDO	</t>
        </is>
      </c>
      <c r="D3006" t="n">
        <v>3.7662</v>
      </c>
      <c r="E3006" t="n">
        <v>26.55</v>
      </c>
      <c r="F3006" t="n">
        <v>24.11</v>
      </c>
      <c r="G3006" t="n">
        <v>96.44</v>
      </c>
      <c r="H3006" t="n">
        <v>1.54</v>
      </c>
      <c r="I3006" t="n">
        <v>15</v>
      </c>
      <c r="J3006" t="n">
        <v>129.46</v>
      </c>
      <c r="K3006" t="n">
        <v>43.4</v>
      </c>
      <c r="L3006" t="n">
        <v>11.25</v>
      </c>
      <c r="M3006" t="n">
        <v>13</v>
      </c>
      <c r="N3006" t="n">
        <v>19.81</v>
      </c>
      <c r="O3006" t="n">
        <v>16200.3</v>
      </c>
      <c r="P3006" t="n">
        <v>218.4</v>
      </c>
      <c r="Q3006" t="n">
        <v>452.66</v>
      </c>
      <c r="R3006" t="n">
        <v>74.86</v>
      </c>
      <c r="S3006" t="n">
        <v>57.64</v>
      </c>
      <c r="T3006" t="n">
        <v>6490.9</v>
      </c>
      <c r="U3006" t="n">
        <v>0.77</v>
      </c>
      <c r="V3006" t="n">
        <v>0.88</v>
      </c>
      <c r="W3006" t="n">
        <v>6.82</v>
      </c>
      <c r="X3006" t="n">
        <v>0.38</v>
      </c>
      <c r="Y3006" t="n">
        <v>1</v>
      </c>
      <c r="Z3006" t="n">
        <v>10</v>
      </c>
    </row>
    <row r="3007">
      <c r="A3007" t="n">
        <v>42</v>
      </c>
      <c r="B3007" t="n">
        <v>55</v>
      </c>
      <c r="C3007" t="inlineStr">
        <is>
          <t xml:space="preserve">CONCLUIDO	</t>
        </is>
      </c>
      <c r="D3007" t="n">
        <v>3.7656</v>
      </c>
      <c r="E3007" t="n">
        <v>26.56</v>
      </c>
      <c r="F3007" t="n">
        <v>24.11</v>
      </c>
      <c r="G3007" t="n">
        <v>96.45</v>
      </c>
      <c r="H3007" t="n">
        <v>1.57</v>
      </c>
      <c r="I3007" t="n">
        <v>15</v>
      </c>
      <c r="J3007" t="n">
        <v>129.79</v>
      </c>
      <c r="K3007" t="n">
        <v>43.4</v>
      </c>
      <c r="L3007" t="n">
        <v>11.5</v>
      </c>
      <c r="M3007" t="n">
        <v>13</v>
      </c>
      <c r="N3007" t="n">
        <v>19.89</v>
      </c>
      <c r="O3007" t="n">
        <v>16241.25</v>
      </c>
      <c r="P3007" t="n">
        <v>217.97</v>
      </c>
      <c r="Q3007" t="n">
        <v>452.63</v>
      </c>
      <c r="R3007" t="n">
        <v>74.95999999999999</v>
      </c>
      <c r="S3007" t="n">
        <v>57.64</v>
      </c>
      <c r="T3007" t="n">
        <v>6545.11</v>
      </c>
      <c r="U3007" t="n">
        <v>0.77</v>
      </c>
      <c r="V3007" t="n">
        <v>0.88</v>
      </c>
      <c r="W3007" t="n">
        <v>6.82</v>
      </c>
      <c r="X3007" t="n">
        <v>0.39</v>
      </c>
      <c r="Y3007" t="n">
        <v>1</v>
      </c>
      <c r="Z3007" t="n">
        <v>10</v>
      </c>
    </row>
    <row r="3008">
      <c r="A3008" t="n">
        <v>43</v>
      </c>
      <c r="B3008" t="n">
        <v>55</v>
      </c>
      <c r="C3008" t="inlineStr">
        <is>
          <t xml:space="preserve">CONCLUIDO	</t>
        </is>
      </c>
      <c r="D3008" t="n">
        <v>3.7653</v>
      </c>
      <c r="E3008" t="n">
        <v>26.56</v>
      </c>
      <c r="F3008" t="n">
        <v>24.12</v>
      </c>
      <c r="G3008" t="n">
        <v>96.45999999999999</v>
      </c>
      <c r="H3008" t="n">
        <v>1.6</v>
      </c>
      <c r="I3008" t="n">
        <v>15</v>
      </c>
      <c r="J3008" t="n">
        <v>130.12</v>
      </c>
      <c r="K3008" t="n">
        <v>43.4</v>
      </c>
      <c r="L3008" t="n">
        <v>11.75</v>
      </c>
      <c r="M3008" t="n">
        <v>13</v>
      </c>
      <c r="N3008" t="n">
        <v>19.97</v>
      </c>
      <c r="O3008" t="n">
        <v>16282.22</v>
      </c>
      <c r="P3008" t="n">
        <v>217.13</v>
      </c>
      <c r="Q3008" t="n">
        <v>452.59</v>
      </c>
      <c r="R3008" t="n">
        <v>75.04000000000001</v>
      </c>
      <c r="S3008" t="n">
        <v>57.64</v>
      </c>
      <c r="T3008" t="n">
        <v>6580.99</v>
      </c>
      <c r="U3008" t="n">
        <v>0.77</v>
      </c>
      <c r="V3008" t="n">
        <v>0.88</v>
      </c>
      <c r="W3008" t="n">
        <v>6.82</v>
      </c>
      <c r="X3008" t="n">
        <v>0.39</v>
      </c>
      <c r="Y3008" t="n">
        <v>1</v>
      </c>
      <c r="Z3008" t="n">
        <v>10</v>
      </c>
    </row>
    <row r="3009">
      <c r="A3009" t="n">
        <v>44</v>
      </c>
      <c r="B3009" t="n">
        <v>55</v>
      </c>
      <c r="C3009" t="inlineStr">
        <is>
          <t xml:space="preserve">CONCLUIDO	</t>
        </is>
      </c>
      <c r="D3009" t="n">
        <v>3.7695</v>
      </c>
      <c r="E3009" t="n">
        <v>26.53</v>
      </c>
      <c r="F3009" t="n">
        <v>24.11</v>
      </c>
      <c r="G3009" t="n">
        <v>103.33</v>
      </c>
      <c r="H3009" t="n">
        <v>1.63</v>
      </c>
      <c r="I3009" t="n">
        <v>14</v>
      </c>
      <c r="J3009" t="n">
        <v>130.45</v>
      </c>
      <c r="K3009" t="n">
        <v>43.4</v>
      </c>
      <c r="L3009" t="n">
        <v>12</v>
      </c>
      <c r="M3009" t="n">
        <v>12</v>
      </c>
      <c r="N3009" t="n">
        <v>20.05</v>
      </c>
      <c r="O3009" t="n">
        <v>16323.22</v>
      </c>
      <c r="P3009" t="n">
        <v>216.88</v>
      </c>
      <c r="Q3009" t="n">
        <v>452.58</v>
      </c>
      <c r="R3009" t="n">
        <v>74.83</v>
      </c>
      <c r="S3009" t="n">
        <v>57.64</v>
      </c>
      <c r="T3009" t="n">
        <v>6481.89</v>
      </c>
      <c r="U3009" t="n">
        <v>0.77</v>
      </c>
      <c r="V3009" t="n">
        <v>0.88</v>
      </c>
      <c r="W3009" t="n">
        <v>6.82</v>
      </c>
      <c r="X3009" t="n">
        <v>0.39</v>
      </c>
      <c r="Y3009" t="n">
        <v>1</v>
      </c>
      <c r="Z3009" t="n">
        <v>10</v>
      </c>
    </row>
    <row r="3010">
      <c r="A3010" t="n">
        <v>45</v>
      </c>
      <c r="B3010" t="n">
        <v>55</v>
      </c>
      <c r="C3010" t="inlineStr">
        <is>
          <t xml:space="preserve">CONCLUIDO	</t>
        </is>
      </c>
      <c r="D3010" t="n">
        <v>3.7727</v>
      </c>
      <c r="E3010" t="n">
        <v>26.51</v>
      </c>
      <c r="F3010" t="n">
        <v>24.09</v>
      </c>
      <c r="G3010" t="n">
        <v>103.23</v>
      </c>
      <c r="H3010" t="n">
        <v>1.65</v>
      </c>
      <c r="I3010" t="n">
        <v>14</v>
      </c>
      <c r="J3010" t="n">
        <v>130.79</v>
      </c>
      <c r="K3010" t="n">
        <v>43.4</v>
      </c>
      <c r="L3010" t="n">
        <v>12.25</v>
      </c>
      <c r="M3010" t="n">
        <v>12</v>
      </c>
      <c r="N3010" t="n">
        <v>20.14</v>
      </c>
      <c r="O3010" t="n">
        <v>16364.25</v>
      </c>
      <c r="P3010" t="n">
        <v>216.37</v>
      </c>
      <c r="Q3010" t="n">
        <v>452.57</v>
      </c>
      <c r="R3010" t="n">
        <v>74.13</v>
      </c>
      <c r="S3010" t="n">
        <v>57.64</v>
      </c>
      <c r="T3010" t="n">
        <v>6132.71</v>
      </c>
      <c r="U3010" t="n">
        <v>0.78</v>
      </c>
      <c r="V3010" t="n">
        <v>0.88</v>
      </c>
      <c r="W3010" t="n">
        <v>6.82</v>
      </c>
      <c r="X3010" t="n">
        <v>0.36</v>
      </c>
      <c r="Y3010" t="n">
        <v>1</v>
      </c>
      <c r="Z3010" t="n">
        <v>10</v>
      </c>
    </row>
    <row r="3011">
      <c r="A3011" t="n">
        <v>46</v>
      </c>
      <c r="B3011" t="n">
        <v>55</v>
      </c>
      <c r="C3011" t="inlineStr">
        <is>
          <t xml:space="preserve">CONCLUIDO	</t>
        </is>
      </c>
      <c r="D3011" t="n">
        <v>3.7713</v>
      </c>
      <c r="E3011" t="n">
        <v>26.52</v>
      </c>
      <c r="F3011" t="n">
        <v>24.1</v>
      </c>
      <c r="G3011" t="n">
        <v>103.28</v>
      </c>
      <c r="H3011" t="n">
        <v>1.68</v>
      </c>
      <c r="I3011" t="n">
        <v>14</v>
      </c>
      <c r="J3011" t="n">
        <v>131.12</v>
      </c>
      <c r="K3011" t="n">
        <v>43.4</v>
      </c>
      <c r="L3011" t="n">
        <v>12.5</v>
      </c>
      <c r="M3011" t="n">
        <v>12</v>
      </c>
      <c r="N3011" t="n">
        <v>20.22</v>
      </c>
      <c r="O3011" t="n">
        <v>16405.32</v>
      </c>
      <c r="P3011" t="n">
        <v>214.87</v>
      </c>
      <c r="Q3011" t="n">
        <v>452.57</v>
      </c>
      <c r="R3011" t="n">
        <v>74.61</v>
      </c>
      <c r="S3011" t="n">
        <v>57.64</v>
      </c>
      <c r="T3011" t="n">
        <v>6372.57</v>
      </c>
      <c r="U3011" t="n">
        <v>0.77</v>
      </c>
      <c r="V3011" t="n">
        <v>0.88</v>
      </c>
      <c r="W3011" t="n">
        <v>6.81</v>
      </c>
      <c r="X3011" t="n">
        <v>0.37</v>
      </c>
      <c r="Y3011" t="n">
        <v>1</v>
      </c>
      <c r="Z3011" t="n">
        <v>10</v>
      </c>
    </row>
    <row r="3012">
      <c r="A3012" t="n">
        <v>47</v>
      </c>
      <c r="B3012" t="n">
        <v>55</v>
      </c>
      <c r="C3012" t="inlineStr">
        <is>
          <t xml:space="preserve">CONCLUIDO	</t>
        </is>
      </c>
      <c r="D3012" t="n">
        <v>3.7773</v>
      </c>
      <c r="E3012" t="n">
        <v>26.47</v>
      </c>
      <c r="F3012" t="n">
        <v>24.08</v>
      </c>
      <c r="G3012" t="n">
        <v>111.13</v>
      </c>
      <c r="H3012" t="n">
        <v>1.71</v>
      </c>
      <c r="I3012" t="n">
        <v>13</v>
      </c>
      <c r="J3012" t="n">
        <v>131.45</v>
      </c>
      <c r="K3012" t="n">
        <v>43.4</v>
      </c>
      <c r="L3012" t="n">
        <v>12.75</v>
      </c>
      <c r="M3012" t="n">
        <v>11</v>
      </c>
      <c r="N3012" t="n">
        <v>20.3</v>
      </c>
      <c r="O3012" t="n">
        <v>16446.41</v>
      </c>
      <c r="P3012" t="n">
        <v>213.36</v>
      </c>
      <c r="Q3012" t="n">
        <v>452.59</v>
      </c>
      <c r="R3012" t="n">
        <v>73.98</v>
      </c>
      <c r="S3012" t="n">
        <v>57.64</v>
      </c>
      <c r="T3012" t="n">
        <v>6062.78</v>
      </c>
      <c r="U3012" t="n">
        <v>0.78</v>
      </c>
      <c r="V3012" t="n">
        <v>0.88</v>
      </c>
      <c r="W3012" t="n">
        <v>6.81</v>
      </c>
      <c r="X3012" t="n">
        <v>0.35</v>
      </c>
      <c r="Y3012" t="n">
        <v>1</v>
      </c>
      <c r="Z3012" t="n">
        <v>10</v>
      </c>
    </row>
    <row r="3013">
      <c r="A3013" t="n">
        <v>48</v>
      </c>
      <c r="B3013" t="n">
        <v>55</v>
      </c>
      <c r="C3013" t="inlineStr">
        <is>
          <t xml:space="preserve">CONCLUIDO	</t>
        </is>
      </c>
      <c r="D3013" t="n">
        <v>3.7772</v>
      </c>
      <c r="E3013" t="n">
        <v>26.47</v>
      </c>
      <c r="F3013" t="n">
        <v>24.08</v>
      </c>
      <c r="G3013" t="n">
        <v>111.14</v>
      </c>
      <c r="H3013" t="n">
        <v>1.74</v>
      </c>
      <c r="I3013" t="n">
        <v>13</v>
      </c>
      <c r="J3013" t="n">
        <v>131.79</v>
      </c>
      <c r="K3013" t="n">
        <v>43.4</v>
      </c>
      <c r="L3013" t="n">
        <v>13</v>
      </c>
      <c r="M3013" t="n">
        <v>11</v>
      </c>
      <c r="N3013" t="n">
        <v>20.39</v>
      </c>
      <c r="O3013" t="n">
        <v>16487.53</v>
      </c>
      <c r="P3013" t="n">
        <v>214.14</v>
      </c>
      <c r="Q3013" t="n">
        <v>452.59</v>
      </c>
      <c r="R3013" t="n">
        <v>73.73999999999999</v>
      </c>
      <c r="S3013" t="n">
        <v>57.64</v>
      </c>
      <c r="T3013" t="n">
        <v>5943.05</v>
      </c>
      <c r="U3013" t="n">
        <v>0.78</v>
      </c>
      <c r="V3013" t="n">
        <v>0.88</v>
      </c>
      <c r="W3013" t="n">
        <v>6.82</v>
      </c>
      <c r="X3013" t="n">
        <v>0.36</v>
      </c>
      <c r="Y3013" t="n">
        <v>1</v>
      </c>
      <c r="Z3013" t="n">
        <v>10</v>
      </c>
    </row>
    <row r="3014">
      <c r="A3014" t="n">
        <v>49</v>
      </c>
      <c r="B3014" t="n">
        <v>55</v>
      </c>
      <c r="C3014" t="inlineStr">
        <is>
          <t xml:space="preserve">CONCLUIDO	</t>
        </is>
      </c>
      <c r="D3014" t="n">
        <v>3.7801</v>
      </c>
      <c r="E3014" t="n">
        <v>26.45</v>
      </c>
      <c r="F3014" t="n">
        <v>24.06</v>
      </c>
      <c r="G3014" t="n">
        <v>111.04</v>
      </c>
      <c r="H3014" t="n">
        <v>1.77</v>
      </c>
      <c r="I3014" t="n">
        <v>13</v>
      </c>
      <c r="J3014" t="n">
        <v>132.12</v>
      </c>
      <c r="K3014" t="n">
        <v>43.4</v>
      </c>
      <c r="L3014" t="n">
        <v>13.25</v>
      </c>
      <c r="M3014" t="n">
        <v>11</v>
      </c>
      <c r="N3014" t="n">
        <v>20.47</v>
      </c>
      <c r="O3014" t="n">
        <v>16528.68</v>
      </c>
      <c r="P3014" t="n">
        <v>214.5</v>
      </c>
      <c r="Q3014" t="n">
        <v>452.58</v>
      </c>
      <c r="R3014" t="n">
        <v>73.26000000000001</v>
      </c>
      <c r="S3014" t="n">
        <v>57.64</v>
      </c>
      <c r="T3014" t="n">
        <v>5701.08</v>
      </c>
      <c r="U3014" t="n">
        <v>0.79</v>
      </c>
      <c r="V3014" t="n">
        <v>0.88</v>
      </c>
      <c r="W3014" t="n">
        <v>6.81</v>
      </c>
      <c r="X3014" t="n">
        <v>0.33</v>
      </c>
      <c r="Y3014" t="n">
        <v>1</v>
      </c>
      <c r="Z3014" t="n">
        <v>10</v>
      </c>
    </row>
    <row r="3015">
      <c r="A3015" t="n">
        <v>50</v>
      </c>
      <c r="B3015" t="n">
        <v>55</v>
      </c>
      <c r="C3015" t="inlineStr">
        <is>
          <t xml:space="preserve">CONCLUIDO	</t>
        </is>
      </c>
      <c r="D3015" t="n">
        <v>3.7789</v>
      </c>
      <c r="E3015" t="n">
        <v>26.46</v>
      </c>
      <c r="F3015" t="n">
        <v>24.07</v>
      </c>
      <c r="G3015" t="n">
        <v>111.08</v>
      </c>
      <c r="H3015" t="n">
        <v>1.8</v>
      </c>
      <c r="I3015" t="n">
        <v>13</v>
      </c>
      <c r="J3015" t="n">
        <v>132.45</v>
      </c>
      <c r="K3015" t="n">
        <v>43.4</v>
      </c>
      <c r="L3015" t="n">
        <v>13.5</v>
      </c>
      <c r="M3015" t="n">
        <v>11</v>
      </c>
      <c r="N3015" t="n">
        <v>20.55</v>
      </c>
      <c r="O3015" t="n">
        <v>16569.86</v>
      </c>
      <c r="P3015" t="n">
        <v>212.7</v>
      </c>
      <c r="Q3015" t="n">
        <v>452.57</v>
      </c>
      <c r="R3015" t="n">
        <v>73.38</v>
      </c>
      <c r="S3015" t="n">
        <v>57.64</v>
      </c>
      <c r="T3015" t="n">
        <v>5763.54</v>
      </c>
      <c r="U3015" t="n">
        <v>0.79</v>
      </c>
      <c r="V3015" t="n">
        <v>0.88</v>
      </c>
      <c r="W3015" t="n">
        <v>6.82</v>
      </c>
      <c r="X3015" t="n">
        <v>0.34</v>
      </c>
      <c r="Y3015" t="n">
        <v>1</v>
      </c>
      <c r="Z3015" t="n">
        <v>10</v>
      </c>
    </row>
    <row r="3016">
      <c r="A3016" t="n">
        <v>51</v>
      </c>
      <c r="B3016" t="n">
        <v>55</v>
      </c>
      <c r="C3016" t="inlineStr">
        <is>
          <t xml:space="preserve">CONCLUIDO	</t>
        </is>
      </c>
      <c r="D3016" t="n">
        <v>3.7898</v>
      </c>
      <c r="E3016" t="n">
        <v>26.39</v>
      </c>
      <c r="F3016" t="n">
        <v>24.02</v>
      </c>
      <c r="G3016" t="n">
        <v>120.08</v>
      </c>
      <c r="H3016" t="n">
        <v>1.83</v>
      </c>
      <c r="I3016" t="n">
        <v>12</v>
      </c>
      <c r="J3016" t="n">
        <v>132.79</v>
      </c>
      <c r="K3016" t="n">
        <v>43.4</v>
      </c>
      <c r="L3016" t="n">
        <v>13.75</v>
      </c>
      <c r="M3016" t="n">
        <v>10</v>
      </c>
      <c r="N3016" t="n">
        <v>20.64</v>
      </c>
      <c r="O3016" t="n">
        <v>16611.07</v>
      </c>
      <c r="P3016" t="n">
        <v>210.37</v>
      </c>
      <c r="Q3016" t="n">
        <v>452.55</v>
      </c>
      <c r="R3016" t="n">
        <v>71.76000000000001</v>
      </c>
      <c r="S3016" t="n">
        <v>57.64</v>
      </c>
      <c r="T3016" t="n">
        <v>4956.26</v>
      </c>
      <c r="U3016" t="n">
        <v>0.8</v>
      </c>
      <c r="V3016" t="n">
        <v>0.88</v>
      </c>
      <c r="W3016" t="n">
        <v>6.81</v>
      </c>
      <c r="X3016" t="n">
        <v>0.29</v>
      </c>
      <c r="Y3016" t="n">
        <v>1</v>
      </c>
      <c r="Z3016" t="n">
        <v>10</v>
      </c>
    </row>
    <row r="3017">
      <c r="A3017" t="n">
        <v>52</v>
      </c>
      <c r="B3017" t="n">
        <v>55</v>
      </c>
      <c r="C3017" t="inlineStr">
        <is>
          <t xml:space="preserve">CONCLUIDO	</t>
        </is>
      </c>
      <c r="D3017" t="n">
        <v>3.7885</v>
      </c>
      <c r="E3017" t="n">
        <v>26.4</v>
      </c>
      <c r="F3017" t="n">
        <v>24.02</v>
      </c>
      <c r="G3017" t="n">
        <v>120.12</v>
      </c>
      <c r="H3017" t="n">
        <v>1.86</v>
      </c>
      <c r="I3017" t="n">
        <v>12</v>
      </c>
      <c r="J3017" t="n">
        <v>133.12</v>
      </c>
      <c r="K3017" t="n">
        <v>43.4</v>
      </c>
      <c r="L3017" t="n">
        <v>14</v>
      </c>
      <c r="M3017" t="n">
        <v>10</v>
      </c>
      <c r="N3017" t="n">
        <v>20.72</v>
      </c>
      <c r="O3017" t="n">
        <v>16652.31</v>
      </c>
      <c r="P3017" t="n">
        <v>210.53</v>
      </c>
      <c r="Q3017" t="n">
        <v>452.66</v>
      </c>
      <c r="R3017" t="n">
        <v>72.04000000000001</v>
      </c>
      <c r="S3017" t="n">
        <v>57.64</v>
      </c>
      <c r="T3017" t="n">
        <v>5100.45</v>
      </c>
      <c r="U3017" t="n">
        <v>0.8</v>
      </c>
      <c r="V3017" t="n">
        <v>0.88</v>
      </c>
      <c r="W3017" t="n">
        <v>6.81</v>
      </c>
      <c r="X3017" t="n">
        <v>0.3</v>
      </c>
      <c r="Y3017" t="n">
        <v>1</v>
      </c>
      <c r="Z3017" t="n">
        <v>10</v>
      </c>
    </row>
    <row r="3018">
      <c r="A3018" t="n">
        <v>53</v>
      </c>
      <c r="B3018" t="n">
        <v>55</v>
      </c>
      <c r="C3018" t="inlineStr">
        <is>
          <t xml:space="preserve">CONCLUIDO	</t>
        </is>
      </c>
      <c r="D3018" t="n">
        <v>3.7859</v>
      </c>
      <c r="E3018" t="n">
        <v>26.41</v>
      </c>
      <c r="F3018" t="n">
        <v>24.04</v>
      </c>
      <c r="G3018" t="n">
        <v>120.22</v>
      </c>
      <c r="H3018" t="n">
        <v>1.89</v>
      </c>
      <c r="I3018" t="n">
        <v>12</v>
      </c>
      <c r="J3018" t="n">
        <v>133.46</v>
      </c>
      <c r="K3018" t="n">
        <v>43.4</v>
      </c>
      <c r="L3018" t="n">
        <v>14.25</v>
      </c>
      <c r="M3018" t="n">
        <v>10</v>
      </c>
      <c r="N3018" t="n">
        <v>20.81</v>
      </c>
      <c r="O3018" t="n">
        <v>16693.59</v>
      </c>
      <c r="P3018" t="n">
        <v>210.89</v>
      </c>
      <c r="Q3018" t="n">
        <v>452.56</v>
      </c>
      <c r="R3018" t="n">
        <v>72.72</v>
      </c>
      <c r="S3018" t="n">
        <v>57.64</v>
      </c>
      <c r="T3018" t="n">
        <v>5439.44</v>
      </c>
      <c r="U3018" t="n">
        <v>0.79</v>
      </c>
      <c r="V3018" t="n">
        <v>0.88</v>
      </c>
      <c r="W3018" t="n">
        <v>6.81</v>
      </c>
      <c r="X3018" t="n">
        <v>0.32</v>
      </c>
      <c r="Y3018" t="n">
        <v>1</v>
      </c>
      <c r="Z3018" t="n">
        <v>10</v>
      </c>
    </row>
    <row r="3019">
      <c r="A3019" t="n">
        <v>54</v>
      </c>
      <c r="B3019" t="n">
        <v>55</v>
      </c>
      <c r="C3019" t="inlineStr">
        <is>
          <t xml:space="preserve">CONCLUIDO	</t>
        </is>
      </c>
      <c r="D3019" t="n">
        <v>3.7864</v>
      </c>
      <c r="E3019" t="n">
        <v>26.41</v>
      </c>
      <c r="F3019" t="n">
        <v>24.04</v>
      </c>
      <c r="G3019" t="n">
        <v>120.2</v>
      </c>
      <c r="H3019" t="n">
        <v>1.92</v>
      </c>
      <c r="I3019" t="n">
        <v>12</v>
      </c>
      <c r="J3019" t="n">
        <v>133.79</v>
      </c>
      <c r="K3019" t="n">
        <v>43.4</v>
      </c>
      <c r="L3019" t="n">
        <v>14.5</v>
      </c>
      <c r="M3019" t="n">
        <v>10</v>
      </c>
      <c r="N3019" t="n">
        <v>20.89</v>
      </c>
      <c r="O3019" t="n">
        <v>16734.89</v>
      </c>
      <c r="P3019" t="n">
        <v>209.91</v>
      </c>
      <c r="Q3019" t="n">
        <v>452.58</v>
      </c>
      <c r="R3019" t="n">
        <v>72.53</v>
      </c>
      <c r="S3019" t="n">
        <v>57.64</v>
      </c>
      <c r="T3019" t="n">
        <v>5345.45</v>
      </c>
      <c r="U3019" t="n">
        <v>0.79</v>
      </c>
      <c r="V3019" t="n">
        <v>0.88</v>
      </c>
      <c r="W3019" t="n">
        <v>6.82</v>
      </c>
      <c r="X3019" t="n">
        <v>0.32</v>
      </c>
      <c r="Y3019" t="n">
        <v>1</v>
      </c>
      <c r="Z3019" t="n">
        <v>10</v>
      </c>
    </row>
    <row r="3020">
      <c r="A3020" t="n">
        <v>55</v>
      </c>
      <c r="B3020" t="n">
        <v>55</v>
      </c>
      <c r="C3020" t="inlineStr">
        <is>
          <t xml:space="preserve">CONCLUIDO	</t>
        </is>
      </c>
      <c r="D3020" t="n">
        <v>3.7851</v>
      </c>
      <c r="E3020" t="n">
        <v>26.42</v>
      </c>
      <c r="F3020" t="n">
        <v>24.05</v>
      </c>
      <c r="G3020" t="n">
        <v>120.24</v>
      </c>
      <c r="H3020" t="n">
        <v>1.94</v>
      </c>
      <c r="I3020" t="n">
        <v>12</v>
      </c>
      <c r="J3020" t="n">
        <v>134.13</v>
      </c>
      <c r="K3020" t="n">
        <v>43.4</v>
      </c>
      <c r="L3020" t="n">
        <v>14.75</v>
      </c>
      <c r="M3020" t="n">
        <v>10</v>
      </c>
      <c r="N3020" t="n">
        <v>20.98</v>
      </c>
      <c r="O3020" t="n">
        <v>16776.22</v>
      </c>
      <c r="P3020" t="n">
        <v>207.83</v>
      </c>
      <c r="Q3020" t="n">
        <v>452.59</v>
      </c>
      <c r="R3020" t="n">
        <v>72.67</v>
      </c>
      <c r="S3020" t="n">
        <v>57.64</v>
      </c>
      <c r="T3020" t="n">
        <v>5411.67</v>
      </c>
      <c r="U3020" t="n">
        <v>0.79</v>
      </c>
      <c r="V3020" t="n">
        <v>0.88</v>
      </c>
      <c r="W3020" t="n">
        <v>6.82</v>
      </c>
      <c r="X3020" t="n">
        <v>0.32</v>
      </c>
      <c r="Y3020" t="n">
        <v>1</v>
      </c>
      <c r="Z3020" t="n">
        <v>10</v>
      </c>
    </row>
    <row r="3021">
      <c r="A3021" t="n">
        <v>56</v>
      </c>
      <c r="B3021" t="n">
        <v>55</v>
      </c>
      <c r="C3021" t="inlineStr">
        <is>
          <t xml:space="preserve">CONCLUIDO	</t>
        </is>
      </c>
      <c r="D3021" t="n">
        <v>3.7948</v>
      </c>
      <c r="E3021" t="n">
        <v>26.35</v>
      </c>
      <c r="F3021" t="n">
        <v>24</v>
      </c>
      <c r="G3021" t="n">
        <v>130.94</v>
      </c>
      <c r="H3021" t="n">
        <v>1.97</v>
      </c>
      <c r="I3021" t="n">
        <v>11</v>
      </c>
      <c r="J3021" t="n">
        <v>134.46</v>
      </c>
      <c r="K3021" t="n">
        <v>43.4</v>
      </c>
      <c r="L3021" t="n">
        <v>15</v>
      </c>
      <c r="M3021" t="n">
        <v>9</v>
      </c>
      <c r="N3021" t="n">
        <v>21.06</v>
      </c>
      <c r="O3021" t="n">
        <v>16817.7</v>
      </c>
      <c r="P3021" t="n">
        <v>207.19</v>
      </c>
      <c r="Q3021" t="n">
        <v>452.58</v>
      </c>
      <c r="R3021" t="n">
        <v>71.3</v>
      </c>
      <c r="S3021" t="n">
        <v>57.64</v>
      </c>
      <c r="T3021" t="n">
        <v>4735.42</v>
      </c>
      <c r="U3021" t="n">
        <v>0.8100000000000001</v>
      </c>
      <c r="V3021" t="n">
        <v>0.88</v>
      </c>
      <c r="W3021" t="n">
        <v>6.82</v>
      </c>
      <c r="X3021" t="n">
        <v>0.28</v>
      </c>
      <c r="Y3021" t="n">
        <v>1</v>
      </c>
      <c r="Z3021" t="n">
        <v>10</v>
      </c>
    </row>
    <row r="3022">
      <c r="A3022" t="n">
        <v>57</v>
      </c>
      <c r="B3022" t="n">
        <v>55</v>
      </c>
      <c r="C3022" t="inlineStr">
        <is>
          <t xml:space="preserve">CONCLUIDO	</t>
        </is>
      </c>
      <c r="D3022" t="n">
        <v>3.7945</v>
      </c>
      <c r="E3022" t="n">
        <v>26.35</v>
      </c>
      <c r="F3022" t="n">
        <v>24.01</v>
      </c>
      <c r="G3022" t="n">
        <v>130.95</v>
      </c>
      <c r="H3022" t="n">
        <v>2</v>
      </c>
      <c r="I3022" t="n">
        <v>11</v>
      </c>
      <c r="J3022" t="n">
        <v>134.8</v>
      </c>
      <c r="K3022" t="n">
        <v>43.4</v>
      </c>
      <c r="L3022" t="n">
        <v>15.25</v>
      </c>
      <c r="M3022" t="n">
        <v>9</v>
      </c>
      <c r="N3022" t="n">
        <v>21.15</v>
      </c>
      <c r="O3022" t="n">
        <v>16859.1</v>
      </c>
      <c r="P3022" t="n">
        <v>207.2</v>
      </c>
      <c r="Q3022" t="n">
        <v>452.57</v>
      </c>
      <c r="R3022" t="n">
        <v>71.52</v>
      </c>
      <c r="S3022" t="n">
        <v>57.64</v>
      </c>
      <c r="T3022" t="n">
        <v>4842.56</v>
      </c>
      <c r="U3022" t="n">
        <v>0.8100000000000001</v>
      </c>
      <c r="V3022" t="n">
        <v>0.88</v>
      </c>
      <c r="W3022" t="n">
        <v>6.81</v>
      </c>
      <c r="X3022" t="n">
        <v>0.28</v>
      </c>
      <c r="Y3022" t="n">
        <v>1</v>
      </c>
      <c r="Z3022" t="n">
        <v>10</v>
      </c>
    </row>
    <row r="3023">
      <c r="A3023" t="n">
        <v>58</v>
      </c>
      <c r="B3023" t="n">
        <v>55</v>
      </c>
      <c r="C3023" t="inlineStr">
        <is>
          <t xml:space="preserve">CONCLUIDO	</t>
        </is>
      </c>
      <c r="D3023" t="n">
        <v>3.7943</v>
      </c>
      <c r="E3023" t="n">
        <v>26.36</v>
      </c>
      <c r="F3023" t="n">
        <v>24.01</v>
      </c>
      <c r="G3023" t="n">
        <v>130.96</v>
      </c>
      <c r="H3023" t="n">
        <v>2.03</v>
      </c>
      <c r="I3023" t="n">
        <v>11</v>
      </c>
      <c r="J3023" t="n">
        <v>135.13</v>
      </c>
      <c r="K3023" t="n">
        <v>43.4</v>
      </c>
      <c r="L3023" t="n">
        <v>15.5</v>
      </c>
      <c r="M3023" t="n">
        <v>9</v>
      </c>
      <c r="N3023" t="n">
        <v>21.23</v>
      </c>
      <c r="O3023" t="n">
        <v>16900.52</v>
      </c>
      <c r="P3023" t="n">
        <v>206.61</v>
      </c>
      <c r="Q3023" t="n">
        <v>452.58</v>
      </c>
      <c r="R3023" t="n">
        <v>71.51000000000001</v>
      </c>
      <c r="S3023" t="n">
        <v>57.64</v>
      </c>
      <c r="T3023" t="n">
        <v>4839.46</v>
      </c>
      <c r="U3023" t="n">
        <v>0.8100000000000001</v>
      </c>
      <c r="V3023" t="n">
        <v>0.88</v>
      </c>
      <c r="W3023" t="n">
        <v>6.82</v>
      </c>
      <c r="X3023" t="n">
        <v>0.28</v>
      </c>
      <c r="Y3023" t="n">
        <v>1</v>
      </c>
      <c r="Z3023" t="n">
        <v>10</v>
      </c>
    </row>
    <row r="3024">
      <c r="A3024" t="n">
        <v>59</v>
      </c>
      <c r="B3024" t="n">
        <v>55</v>
      </c>
      <c r="C3024" t="inlineStr">
        <is>
          <t xml:space="preserve">CONCLUIDO	</t>
        </is>
      </c>
      <c r="D3024" t="n">
        <v>3.7957</v>
      </c>
      <c r="E3024" t="n">
        <v>26.35</v>
      </c>
      <c r="F3024" t="n">
        <v>24</v>
      </c>
      <c r="G3024" t="n">
        <v>130.9</v>
      </c>
      <c r="H3024" t="n">
        <v>2.06</v>
      </c>
      <c r="I3024" t="n">
        <v>11</v>
      </c>
      <c r="J3024" t="n">
        <v>135.47</v>
      </c>
      <c r="K3024" t="n">
        <v>43.4</v>
      </c>
      <c r="L3024" t="n">
        <v>15.75</v>
      </c>
      <c r="M3024" t="n">
        <v>9</v>
      </c>
      <c r="N3024" t="n">
        <v>21.32</v>
      </c>
      <c r="O3024" t="n">
        <v>16941.98</v>
      </c>
      <c r="P3024" t="n">
        <v>205.98</v>
      </c>
      <c r="Q3024" t="n">
        <v>452.59</v>
      </c>
      <c r="R3024" t="n">
        <v>71.13</v>
      </c>
      <c r="S3024" t="n">
        <v>57.64</v>
      </c>
      <c r="T3024" t="n">
        <v>4649.99</v>
      </c>
      <c r="U3024" t="n">
        <v>0.8100000000000001</v>
      </c>
      <c r="V3024" t="n">
        <v>0.88</v>
      </c>
      <c r="W3024" t="n">
        <v>6.82</v>
      </c>
      <c r="X3024" t="n">
        <v>0.27</v>
      </c>
      <c r="Y3024" t="n">
        <v>1</v>
      </c>
      <c r="Z3024" t="n">
        <v>10</v>
      </c>
    </row>
    <row r="3025">
      <c r="A3025" t="n">
        <v>60</v>
      </c>
      <c r="B3025" t="n">
        <v>55</v>
      </c>
      <c r="C3025" t="inlineStr">
        <is>
          <t xml:space="preserve">CONCLUIDO	</t>
        </is>
      </c>
      <c r="D3025" t="n">
        <v>3.795</v>
      </c>
      <c r="E3025" t="n">
        <v>26.35</v>
      </c>
      <c r="F3025" t="n">
        <v>24</v>
      </c>
      <c r="G3025" t="n">
        <v>130.93</v>
      </c>
      <c r="H3025" t="n">
        <v>2.08</v>
      </c>
      <c r="I3025" t="n">
        <v>11</v>
      </c>
      <c r="J3025" t="n">
        <v>135.81</v>
      </c>
      <c r="K3025" t="n">
        <v>43.4</v>
      </c>
      <c r="L3025" t="n">
        <v>16</v>
      </c>
      <c r="M3025" t="n">
        <v>9</v>
      </c>
      <c r="N3025" t="n">
        <v>21.41</v>
      </c>
      <c r="O3025" t="n">
        <v>16983.46</v>
      </c>
      <c r="P3025" t="n">
        <v>204.54</v>
      </c>
      <c r="Q3025" t="n">
        <v>452.58</v>
      </c>
      <c r="R3025" t="n">
        <v>71.38</v>
      </c>
      <c r="S3025" t="n">
        <v>57.64</v>
      </c>
      <c r="T3025" t="n">
        <v>4771.45</v>
      </c>
      <c r="U3025" t="n">
        <v>0.8100000000000001</v>
      </c>
      <c r="V3025" t="n">
        <v>0.88</v>
      </c>
      <c r="W3025" t="n">
        <v>6.81</v>
      </c>
      <c r="X3025" t="n">
        <v>0.28</v>
      </c>
      <c r="Y3025" t="n">
        <v>1</v>
      </c>
      <c r="Z3025" t="n">
        <v>10</v>
      </c>
    </row>
    <row r="3026">
      <c r="A3026" t="n">
        <v>61</v>
      </c>
      <c r="B3026" t="n">
        <v>55</v>
      </c>
      <c r="C3026" t="inlineStr">
        <is>
          <t xml:space="preserve">CONCLUIDO	</t>
        </is>
      </c>
      <c r="D3026" t="n">
        <v>3.8009</v>
      </c>
      <c r="E3026" t="n">
        <v>26.31</v>
      </c>
      <c r="F3026" t="n">
        <v>23.99</v>
      </c>
      <c r="G3026" t="n">
        <v>143.92</v>
      </c>
      <c r="H3026" t="n">
        <v>2.11</v>
      </c>
      <c r="I3026" t="n">
        <v>10</v>
      </c>
      <c r="J3026" t="n">
        <v>136.14</v>
      </c>
      <c r="K3026" t="n">
        <v>43.4</v>
      </c>
      <c r="L3026" t="n">
        <v>16.25</v>
      </c>
      <c r="M3026" t="n">
        <v>8</v>
      </c>
      <c r="N3026" t="n">
        <v>21.49</v>
      </c>
      <c r="O3026" t="n">
        <v>17024.98</v>
      </c>
      <c r="P3026" t="n">
        <v>203</v>
      </c>
      <c r="Q3026" t="n">
        <v>452.57</v>
      </c>
      <c r="R3026" t="n">
        <v>70.88</v>
      </c>
      <c r="S3026" t="n">
        <v>57.64</v>
      </c>
      <c r="T3026" t="n">
        <v>4528.18</v>
      </c>
      <c r="U3026" t="n">
        <v>0.8100000000000001</v>
      </c>
      <c r="V3026" t="n">
        <v>0.88</v>
      </c>
      <c r="W3026" t="n">
        <v>6.81</v>
      </c>
      <c r="X3026" t="n">
        <v>0.26</v>
      </c>
      <c r="Y3026" t="n">
        <v>1</v>
      </c>
      <c r="Z3026" t="n">
        <v>10</v>
      </c>
    </row>
    <row r="3027">
      <c r="A3027" t="n">
        <v>62</v>
      </c>
      <c r="B3027" t="n">
        <v>55</v>
      </c>
      <c r="C3027" t="inlineStr">
        <is>
          <t xml:space="preserve">CONCLUIDO	</t>
        </is>
      </c>
      <c r="D3027" t="n">
        <v>3.8031</v>
      </c>
      <c r="E3027" t="n">
        <v>26.29</v>
      </c>
      <c r="F3027" t="n">
        <v>23.97</v>
      </c>
      <c r="G3027" t="n">
        <v>143.83</v>
      </c>
      <c r="H3027" t="n">
        <v>2.14</v>
      </c>
      <c r="I3027" t="n">
        <v>10</v>
      </c>
      <c r="J3027" t="n">
        <v>136.48</v>
      </c>
      <c r="K3027" t="n">
        <v>43.4</v>
      </c>
      <c r="L3027" t="n">
        <v>16.5</v>
      </c>
      <c r="M3027" t="n">
        <v>7</v>
      </c>
      <c r="N3027" t="n">
        <v>21.58</v>
      </c>
      <c r="O3027" t="n">
        <v>17066.53</v>
      </c>
      <c r="P3027" t="n">
        <v>203.15</v>
      </c>
      <c r="Q3027" t="n">
        <v>452.62</v>
      </c>
      <c r="R3027" t="n">
        <v>70.40000000000001</v>
      </c>
      <c r="S3027" t="n">
        <v>57.64</v>
      </c>
      <c r="T3027" t="n">
        <v>4289.42</v>
      </c>
      <c r="U3027" t="n">
        <v>0.82</v>
      </c>
      <c r="V3027" t="n">
        <v>0.88</v>
      </c>
      <c r="W3027" t="n">
        <v>6.81</v>
      </c>
      <c r="X3027" t="n">
        <v>0.25</v>
      </c>
      <c r="Y3027" t="n">
        <v>1</v>
      </c>
      <c r="Z3027" t="n">
        <v>10</v>
      </c>
    </row>
    <row r="3028">
      <c r="A3028" t="n">
        <v>63</v>
      </c>
      <c r="B3028" t="n">
        <v>55</v>
      </c>
      <c r="C3028" t="inlineStr">
        <is>
          <t xml:space="preserve">CONCLUIDO	</t>
        </is>
      </c>
      <c r="D3028" t="n">
        <v>3.8015</v>
      </c>
      <c r="E3028" t="n">
        <v>26.31</v>
      </c>
      <c r="F3028" t="n">
        <v>23.98</v>
      </c>
      <c r="G3028" t="n">
        <v>143.9</v>
      </c>
      <c r="H3028" t="n">
        <v>2.16</v>
      </c>
      <c r="I3028" t="n">
        <v>10</v>
      </c>
      <c r="J3028" t="n">
        <v>136.82</v>
      </c>
      <c r="K3028" t="n">
        <v>43.4</v>
      </c>
      <c r="L3028" t="n">
        <v>16.75</v>
      </c>
      <c r="M3028" t="n">
        <v>6</v>
      </c>
      <c r="N3028" t="n">
        <v>21.67</v>
      </c>
      <c r="O3028" t="n">
        <v>17108.1</v>
      </c>
      <c r="P3028" t="n">
        <v>202.98</v>
      </c>
      <c r="Q3028" t="n">
        <v>452.59</v>
      </c>
      <c r="R3028" t="n">
        <v>70.59999999999999</v>
      </c>
      <c r="S3028" t="n">
        <v>57.64</v>
      </c>
      <c r="T3028" t="n">
        <v>4388.59</v>
      </c>
      <c r="U3028" t="n">
        <v>0.82</v>
      </c>
      <c r="V3028" t="n">
        <v>0.88</v>
      </c>
      <c r="W3028" t="n">
        <v>6.81</v>
      </c>
      <c r="X3028" t="n">
        <v>0.26</v>
      </c>
      <c r="Y3028" t="n">
        <v>1</v>
      </c>
      <c r="Z3028" t="n">
        <v>10</v>
      </c>
    </row>
    <row r="3029">
      <c r="A3029" t="n">
        <v>64</v>
      </c>
      <c r="B3029" t="n">
        <v>55</v>
      </c>
      <c r="C3029" t="inlineStr">
        <is>
          <t xml:space="preserve">CONCLUIDO	</t>
        </is>
      </c>
      <c r="D3029" t="n">
        <v>3.8015</v>
      </c>
      <c r="E3029" t="n">
        <v>26.31</v>
      </c>
      <c r="F3029" t="n">
        <v>23.98</v>
      </c>
      <c r="G3029" t="n">
        <v>143.89</v>
      </c>
      <c r="H3029" t="n">
        <v>2.19</v>
      </c>
      <c r="I3029" t="n">
        <v>10</v>
      </c>
      <c r="J3029" t="n">
        <v>137.15</v>
      </c>
      <c r="K3029" t="n">
        <v>43.4</v>
      </c>
      <c r="L3029" t="n">
        <v>17</v>
      </c>
      <c r="M3029" t="n">
        <v>4</v>
      </c>
      <c r="N3029" t="n">
        <v>21.75</v>
      </c>
      <c r="O3029" t="n">
        <v>17149.71</v>
      </c>
      <c r="P3029" t="n">
        <v>202.83</v>
      </c>
      <c r="Q3029" t="n">
        <v>452.63</v>
      </c>
      <c r="R3029" t="n">
        <v>70.53</v>
      </c>
      <c r="S3029" t="n">
        <v>57.64</v>
      </c>
      <c r="T3029" t="n">
        <v>4354.97</v>
      </c>
      <c r="U3029" t="n">
        <v>0.82</v>
      </c>
      <c r="V3029" t="n">
        <v>0.88</v>
      </c>
      <c r="W3029" t="n">
        <v>6.82</v>
      </c>
      <c r="X3029" t="n">
        <v>0.26</v>
      </c>
      <c r="Y3029" t="n">
        <v>1</v>
      </c>
      <c r="Z3029" t="n">
        <v>10</v>
      </c>
    </row>
    <row r="3030">
      <c r="A3030" t="n">
        <v>65</v>
      </c>
      <c r="B3030" t="n">
        <v>55</v>
      </c>
      <c r="C3030" t="inlineStr">
        <is>
          <t xml:space="preserve">CONCLUIDO	</t>
        </is>
      </c>
      <c r="D3030" t="n">
        <v>3.801</v>
      </c>
      <c r="E3030" t="n">
        <v>26.31</v>
      </c>
      <c r="F3030" t="n">
        <v>23.99</v>
      </c>
      <c r="G3030" t="n">
        <v>143.91</v>
      </c>
      <c r="H3030" t="n">
        <v>2.22</v>
      </c>
      <c r="I3030" t="n">
        <v>10</v>
      </c>
      <c r="J3030" t="n">
        <v>137.49</v>
      </c>
      <c r="K3030" t="n">
        <v>43.4</v>
      </c>
      <c r="L3030" t="n">
        <v>17.25</v>
      </c>
      <c r="M3030" t="n">
        <v>4</v>
      </c>
      <c r="N3030" t="n">
        <v>21.84</v>
      </c>
      <c r="O3030" t="n">
        <v>17191.35</v>
      </c>
      <c r="P3030" t="n">
        <v>202.61</v>
      </c>
      <c r="Q3030" t="n">
        <v>452.61</v>
      </c>
      <c r="R3030" t="n">
        <v>70.58</v>
      </c>
      <c r="S3030" t="n">
        <v>57.64</v>
      </c>
      <c r="T3030" t="n">
        <v>4379.34</v>
      </c>
      <c r="U3030" t="n">
        <v>0.82</v>
      </c>
      <c r="V3030" t="n">
        <v>0.88</v>
      </c>
      <c r="W3030" t="n">
        <v>6.82</v>
      </c>
      <c r="X3030" t="n">
        <v>0.26</v>
      </c>
      <c r="Y3030" t="n">
        <v>1</v>
      </c>
      <c r="Z3030" t="n">
        <v>10</v>
      </c>
    </row>
    <row r="3031">
      <c r="A3031" t="n">
        <v>66</v>
      </c>
      <c r="B3031" t="n">
        <v>55</v>
      </c>
      <c r="C3031" t="inlineStr">
        <is>
          <t xml:space="preserve">CONCLUIDO	</t>
        </is>
      </c>
      <c r="D3031" t="n">
        <v>3.8007</v>
      </c>
      <c r="E3031" t="n">
        <v>26.31</v>
      </c>
      <c r="F3031" t="n">
        <v>23.99</v>
      </c>
      <c r="G3031" t="n">
        <v>143.93</v>
      </c>
      <c r="H3031" t="n">
        <v>2.24</v>
      </c>
      <c r="I3031" t="n">
        <v>10</v>
      </c>
      <c r="J3031" t="n">
        <v>137.83</v>
      </c>
      <c r="K3031" t="n">
        <v>43.4</v>
      </c>
      <c r="L3031" t="n">
        <v>17.5</v>
      </c>
      <c r="M3031" t="n">
        <v>3</v>
      </c>
      <c r="N3031" t="n">
        <v>21.93</v>
      </c>
      <c r="O3031" t="n">
        <v>17233.02</v>
      </c>
      <c r="P3031" t="n">
        <v>202.7</v>
      </c>
      <c r="Q3031" t="n">
        <v>452.62</v>
      </c>
      <c r="R3031" t="n">
        <v>70.59999999999999</v>
      </c>
      <c r="S3031" t="n">
        <v>57.64</v>
      </c>
      <c r="T3031" t="n">
        <v>4386.65</v>
      </c>
      <c r="U3031" t="n">
        <v>0.82</v>
      </c>
      <c r="V3031" t="n">
        <v>0.88</v>
      </c>
      <c r="W3031" t="n">
        <v>6.82</v>
      </c>
      <c r="X3031" t="n">
        <v>0.26</v>
      </c>
      <c r="Y3031" t="n">
        <v>1</v>
      </c>
      <c r="Z3031" t="n">
        <v>10</v>
      </c>
    </row>
    <row r="3032">
      <c r="A3032" t="n">
        <v>67</v>
      </c>
      <c r="B3032" t="n">
        <v>55</v>
      </c>
      <c r="C3032" t="inlineStr">
        <is>
          <t xml:space="preserve">CONCLUIDO	</t>
        </is>
      </c>
      <c r="D3032" t="n">
        <v>3.7994</v>
      </c>
      <c r="E3032" t="n">
        <v>26.32</v>
      </c>
      <c r="F3032" t="n">
        <v>24</v>
      </c>
      <c r="G3032" t="n">
        <v>143.98</v>
      </c>
      <c r="H3032" t="n">
        <v>2.27</v>
      </c>
      <c r="I3032" t="n">
        <v>10</v>
      </c>
      <c r="J3032" t="n">
        <v>138.17</v>
      </c>
      <c r="K3032" t="n">
        <v>43.4</v>
      </c>
      <c r="L3032" t="n">
        <v>17.75</v>
      </c>
      <c r="M3032" t="n">
        <v>1</v>
      </c>
      <c r="N3032" t="n">
        <v>22.02</v>
      </c>
      <c r="O3032" t="n">
        <v>17274.72</v>
      </c>
      <c r="P3032" t="n">
        <v>202.82</v>
      </c>
      <c r="Q3032" t="n">
        <v>452.59</v>
      </c>
      <c r="R3032" t="n">
        <v>70.90000000000001</v>
      </c>
      <c r="S3032" t="n">
        <v>57.64</v>
      </c>
      <c r="T3032" t="n">
        <v>4538.69</v>
      </c>
      <c r="U3032" t="n">
        <v>0.8100000000000001</v>
      </c>
      <c r="V3032" t="n">
        <v>0.88</v>
      </c>
      <c r="W3032" t="n">
        <v>6.82</v>
      </c>
      <c r="X3032" t="n">
        <v>0.27</v>
      </c>
      <c r="Y3032" t="n">
        <v>1</v>
      </c>
      <c r="Z3032" t="n">
        <v>10</v>
      </c>
    </row>
    <row r="3033">
      <c r="A3033" t="n">
        <v>68</v>
      </c>
      <c r="B3033" t="n">
        <v>55</v>
      </c>
      <c r="C3033" t="inlineStr">
        <is>
          <t xml:space="preserve">CONCLUIDO	</t>
        </is>
      </c>
      <c r="D3033" t="n">
        <v>3.7989</v>
      </c>
      <c r="E3033" t="n">
        <v>26.32</v>
      </c>
      <c r="F3033" t="n">
        <v>24</v>
      </c>
      <c r="G3033" t="n">
        <v>144</v>
      </c>
      <c r="H3033" t="n">
        <v>2.3</v>
      </c>
      <c r="I3033" t="n">
        <v>10</v>
      </c>
      <c r="J3033" t="n">
        <v>138.51</v>
      </c>
      <c r="K3033" t="n">
        <v>43.4</v>
      </c>
      <c r="L3033" t="n">
        <v>18</v>
      </c>
      <c r="M3033" t="n">
        <v>1</v>
      </c>
      <c r="N3033" t="n">
        <v>22.11</v>
      </c>
      <c r="O3033" t="n">
        <v>17316.45</v>
      </c>
      <c r="P3033" t="n">
        <v>203.11</v>
      </c>
      <c r="Q3033" t="n">
        <v>452.63</v>
      </c>
      <c r="R3033" t="n">
        <v>70.98999999999999</v>
      </c>
      <c r="S3033" t="n">
        <v>57.64</v>
      </c>
      <c r="T3033" t="n">
        <v>4584.47</v>
      </c>
      <c r="U3033" t="n">
        <v>0.8100000000000001</v>
      </c>
      <c r="V3033" t="n">
        <v>0.88</v>
      </c>
      <c r="W3033" t="n">
        <v>6.82</v>
      </c>
      <c r="X3033" t="n">
        <v>0.28</v>
      </c>
      <c r="Y3033" t="n">
        <v>1</v>
      </c>
      <c r="Z3033" t="n">
        <v>10</v>
      </c>
    </row>
    <row r="3034">
      <c r="A3034" t="n">
        <v>69</v>
      </c>
      <c r="B3034" t="n">
        <v>55</v>
      </c>
      <c r="C3034" t="inlineStr">
        <is>
          <t xml:space="preserve">CONCLUIDO	</t>
        </is>
      </c>
      <c r="D3034" t="n">
        <v>3.7987</v>
      </c>
      <c r="E3034" t="n">
        <v>26.32</v>
      </c>
      <c r="F3034" t="n">
        <v>24</v>
      </c>
      <c r="G3034" t="n">
        <v>144.01</v>
      </c>
      <c r="H3034" t="n">
        <v>2.32</v>
      </c>
      <c r="I3034" t="n">
        <v>10</v>
      </c>
      <c r="J3034" t="n">
        <v>138.85</v>
      </c>
      <c r="K3034" t="n">
        <v>43.4</v>
      </c>
      <c r="L3034" t="n">
        <v>18.25</v>
      </c>
      <c r="M3034" t="n">
        <v>1</v>
      </c>
      <c r="N3034" t="n">
        <v>22.2</v>
      </c>
      <c r="O3034" t="n">
        <v>17358.22</v>
      </c>
      <c r="P3034" t="n">
        <v>203.56</v>
      </c>
      <c r="Q3034" t="n">
        <v>452.59</v>
      </c>
      <c r="R3034" t="n">
        <v>71.06999999999999</v>
      </c>
      <c r="S3034" t="n">
        <v>57.64</v>
      </c>
      <c r="T3034" t="n">
        <v>4622.52</v>
      </c>
      <c r="U3034" t="n">
        <v>0.8100000000000001</v>
      </c>
      <c r="V3034" t="n">
        <v>0.88</v>
      </c>
      <c r="W3034" t="n">
        <v>6.82</v>
      </c>
      <c r="X3034" t="n">
        <v>0.28</v>
      </c>
      <c r="Y3034" t="n">
        <v>1</v>
      </c>
      <c r="Z3034" t="n">
        <v>10</v>
      </c>
    </row>
    <row r="3035">
      <c r="A3035" t="n">
        <v>70</v>
      </c>
      <c r="B3035" t="n">
        <v>55</v>
      </c>
      <c r="C3035" t="inlineStr">
        <is>
          <t xml:space="preserve">CONCLUIDO	</t>
        </is>
      </c>
      <c r="D3035" t="n">
        <v>3.7983</v>
      </c>
      <c r="E3035" t="n">
        <v>26.33</v>
      </c>
      <c r="F3035" t="n">
        <v>24</v>
      </c>
      <c r="G3035" t="n">
        <v>144.03</v>
      </c>
      <c r="H3035" t="n">
        <v>2.35</v>
      </c>
      <c r="I3035" t="n">
        <v>10</v>
      </c>
      <c r="J3035" t="n">
        <v>139.18</v>
      </c>
      <c r="K3035" t="n">
        <v>43.4</v>
      </c>
      <c r="L3035" t="n">
        <v>18.5</v>
      </c>
      <c r="M3035" t="n">
        <v>1</v>
      </c>
      <c r="N3035" t="n">
        <v>22.28</v>
      </c>
      <c r="O3035" t="n">
        <v>17400.01</v>
      </c>
      <c r="P3035" t="n">
        <v>203.78</v>
      </c>
      <c r="Q3035" t="n">
        <v>452.6</v>
      </c>
      <c r="R3035" t="n">
        <v>71.04000000000001</v>
      </c>
      <c r="S3035" t="n">
        <v>57.64</v>
      </c>
      <c r="T3035" t="n">
        <v>4607.53</v>
      </c>
      <c r="U3035" t="n">
        <v>0.8100000000000001</v>
      </c>
      <c r="V3035" t="n">
        <v>0.88</v>
      </c>
      <c r="W3035" t="n">
        <v>6.82</v>
      </c>
      <c r="X3035" t="n">
        <v>0.28</v>
      </c>
      <c r="Y3035" t="n">
        <v>1</v>
      </c>
      <c r="Z3035" t="n">
        <v>10</v>
      </c>
    </row>
    <row r="3036">
      <c r="A3036" t="n">
        <v>71</v>
      </c>
      <c r="B3036" t="n">
        <v>55</v>
      </c>
      <c r="C3036" t="inlineStr">
        <is>
          <t xml:space="preserve">CONCLUIDO	</t>
        </is>
      </c>
      <c r="D3036" t="n">
        <v>3.7991</v>
      </c>
      <c r="E3036" t="n">
        <v>26.32</v>
      </c>
      <c r="F3036" t="n">
        <v>24</v>
      </c>
      <c r="G3036" t="n">
        <v>144</v>
      </c>
      <c r="H3036" t="n">
        <v>2.38</v>
      </c>
      <c r="I3036" t="n">
        <v>10</v>
      </c>
      <c r="J3036" t="n">
        <v>139.52</v>
      </c>
      <c r="K3036" t="n">
        <v>43.4</v>
      </c>
      <c r="L3036" t="n">
        <v>18.75</v>
      </c>
      <c r="M3036" t="n">
        <v>0</v>
      </c>
      <c r="N3036" t="n">
        <v>22.37</v>
      </c>
      <c r="O3036" t="n">
        <v>17441.84</v>
      </c>
      <c r="P3036" t="n">
        <v>203.82</v>
      </c>
      <c r="Q3036" t="n">
        <v>452.59</v>
      </c>
      <c r="R3036" t="n">
        <v>70.90000000000001</v>
      </c>
      <c r="S3036" t="n">
        <v>57.64</v>
      </c>
      <c r="T3036" t="n">
        <v>4538.36</v>
      </c>
      <c r="U3036" t="n">
        <v>0.8100000000000001</v>
      </c>
      <c r="V3036" t="n">
        <v>0.88</v>
      </c>
      <c r="W3036" t="n">
        <v>6.82</v>
      </c>
      <c r="X3036" t="n">
        <v>0.27</v>
      </c>
      <c r="Y3036" t="n">
        <v>1</v>
      </c>
      <c r="Z3036" t="n">
        <v>10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3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Selecione o eixo X:</t>
        </is>
      </c>
    </row>
    <row r="2">
      <c r="A2" t="inlineStr">
        <is>
          <t>Selecione o eixo Y:</t>
        </is>
      </c>
    </row>
    <row r="3">
      <c r="A3" t="inlineStr">
        <is>
          <t>Selecione o eixo Z:</t>
        </is>
      </c>
    </row>
    <row r="6">
      <c r="A6" t="inlineStr">
        <is>
          <t>Eixo X</t>
        </is>
      </c>
      <c r="B6" t="inlineStr">
        <is>
          <t>Eixo Y</t>
        </is>
      </c>
      <c r="C6" t="inlineStr">
        <is>
          <t>Eixo Z</t>
        </is>
      </c>
    </row>
    <row r="7">
      <c r="A7">
        <f>INDEX(resultados!$A$2:$ZZ$3036, 1, MATCH($B$1, resultados!$A$1:$ZZ$1, 0))</f>
        <v/>
      </c>
      <c r="B7">
        <f>INDEX(resultados!$A$2:$ZZ$3036, 1, MATCH($B$2, resultados!$A$1:$ZZ$1, 0))</f>
        <v/>
      </c>
      <c r="C7">
        <f>INDEX(resultados!$A$2:$ZZ$3036, 1, MATCH($B$3, resultados!$A$1:$ZZ$1, 0))</f>
        <v/>
      </c>
    </row>
    <row r="8">
      <c r="A8">
        <f>INDEX(resultados!$A$2:$ZZ$3036, 2, MATCH($B$1, resultados!$A$1:$ZZ$1, 0))</f>
        <v/>
      </c>
      <c r="B8">
        <f>INDEX(resultados!$A$2:$ZZ$3036, 2, MATCH($B$2, resultados!$A$1:$ZZ$1, 0))</f>
        <v/>
      </c>
      <c r="C8">
        <f>INDEX(resultados!$A$2:$ZZ$3036, 2, MATCH($B$3, resultados!$A$1:$ZZ$1, 0))</f>
        <v/>
      </c>
    </row>
    <row r="9">
      <c r="A9">
        <f>INDEX(resultados!$A$2:$ZZ$3036, 3, MATCH($B$1, resultados!$A$1:$ZZ$1, 0))</f>
        <v/>
      </c>
      <c r="B9">
        <f>INDEX(resultados!$A$2:$ZZ$3036, 3, MATCH($B$2, resultados!$A$1:$ZZ$1, 0))</f>
        <v/>
      </c>
      <c r="C9">
        <f>INDEX(resultados!$A$2:$ZZ$3036, 3, MATCH($B$3, resultados!$A$1:$ZZ$1, 0))</f>
        <v/>
      </c>
    </row>
    <row r="10">
      <c r="A10">
        <f>INDEX(resultados!$A$2:$ZZ$3036, 4, MATCH($B$1, resultados!$A$1:$ZZ$1, 0))</f>
        <v/>
      </c>
      <c r="B10">
        <f>INDEX(resultados!$A$2:$ZZ$3036, 4, MATCH($B$2, resultados!$A$1:$ZZ$1, 0))</f>
        <v/>
      </c>
      <c r="C10">
        <f>INDEX(resultados!$A$2:$ZZ$3036, 4, MATCH($B$3, resultados!$A$1:$ZZ$1, 0))</f>
        <v/>
      </c>
    </row>
    <row r="11">
      <c r="A11">
        <f>INDEX(resultados!$A$2:$ZZ$3036, 5, MATCH($B$1, resultados!$A$1:$ZZ$1, 0))</f>
        <v/>
      </c>
      <c r="B11">
        <f>INDEX(resultados!$A$2:$ZZ$3036, 5, MATCH($B$2, resultados!$A$1:$ZZ$1, 0))</f>
        <v/>
      </c>
      <c r="C11">
        <f>INDEX(resultados!$A$2:$ZZ$3036, 5, MATCH($B$3, resultados!$A$1:$ZZ$1, 0))</f>
        <v/>
      </c>
    </row>
    <row r="12">
      <c r="A12">
        <f>INDEX(resultados!$A$2:$ZZ$3036, 6, MATCH($B$1, resultados!$A$1:$ZZ$1, 0))</f>
        <v/>
      </c>
      <c r="B12">
        <f>INDEX(resultados!$A$2:$ZZ$3036, 6, MATCH($B$2, resultados!$A$1:$ZZ$1, 0))</f>
        <v/>
      </c>
      <c r="C12">
        <f>INDEX(resultados!$A$2:$ZZ$3036, 6, MATCH($B$3, resultados!$A$1:$ZZ$1, 0))</f>
        <v/>
      </c>
    </row>
    <row r="13">
      <c r="A13">
        <f>INDEX(resultados!$A$2:$ZZ$3036, 7, MATCH($B$1, resultados!$A$1:$ZZ$1, 0))</f>
        <v/>
      </c>
      <c r="B13">
        <f>INDEX(resultados!$A$2:$ZZ$3036, 7, MATCH($B$2, resultados!$A$1:$ZZ$1, 0))</f>
        <v/>
      </c>
      <c r="C13">
        <f>INDEX(resultados!$A$2:$ZZ$3036, 7, MATCH($B$3, resultados!$A$1:$ZZ$1, 0))</f>
        <v/>
      </c>
    </row>
    <row r="14">
      <c r="A14">
        <f>INDEX(resultados!$A$2:$ZZ$3036, 8, MATCH($B$1, resultados!$A$1:$ZZ$1, 0))</f>
        <v/>
      </c>
      <c r="B14">
        <f>INDEX(resultados!$A$2:$ZZ$3036, 8, MATCH($B$2, resultados!$A$1:$ZZ$1, 0))</f>
        <v/>
      </c>
      <c r="C14">
        <f>INDEX(resultados!$A$2:$ZZ$3036, 8, MATCH($B$3, resultados!$A$1:$ZZ$1, 0))</f>
        <v/>
      </c>
    </row>
    <row r="15">
      <c r="A15">
        <f>INDEX(resultados!$A$2:$ZZ$3036, 9, MATCH($B$1, resultados!$A$1:$ZZ$1, 0))</f>
        <v/>
      </c>
      <c r="B15">
        <f>INDEX(resultados!$A$2:$ZZ$3036, 9, MATCH($B$2, resultados!$A$1:$ZZ$1, 0))</f>
        <v/>
      </c>
      <c r="C15">
        <f>INDEX(resultados!$A$2:$ZZ$3036, 9, MATCH($B$3, resultados!$A$1:$ZZ$1, 0))</f>
        <v/>
      </c>
    </row>
    <row r="16">
      <c r="A16">
        <f>INDEX(resultados!$A$2:$ZZ$3036, 10, MATCH($B$1, resultados!$A$1:$ZZ$1, 0))</f>
        <v/>
      </c>
      <c r="B16">
        <f>INDEX(resultados!$A$2:$ZZ$3036, 10, MATCH($B$2, resultados!$A$1:$ZZ$1, 0))</f>
        <v/>
      </c>
      <c r="C16">
        <f>INDEX(resultados!$A$2:$ZZ$3036, 10, MATCH($B$3, resultados!$A$1:$ZZ$1, 0))</f>
        <v/>
      </c>
    </row>
    <row r="17">
      <c r="A17">
        <f>INDEX(resultados!$A$2:$ZZ$3036, 11, MATCH($B$1, resultados!$A$1:$ZZ$1, 0))</f>
        <v/>
      </c>
      <c r="B17">
        <f>INDEX(resultados!$A$2:$ZZ$3036, 11, MATCH($B$2, resultados!$A$1:$ZZ$1, 0))</f>
        <v/>
      </c>
      <c r="C17">
        <f>INDEX(resultados!$A$2:$ZZ$3036, 11, MATCH($B$3, resultados!$A$1:$ZZ$1, 0))</f>
        <v/>
      </c>
    </row>
    <row r="18">
      <c r="A18">
        <f>INDEX(resultados!$A$2:$ZZ$3036, 12, MATCH($B$1, resultados!$A$1:$ZZ$1, 0))</f>
        <v/>
      </c>
      <c r="B18">
        <f>INDEX(resultados!$A$2:$ZZ$3036, 12, MATCH($B$2, resultados!$A$1:$ZZ$1, 0))</f>
        <v/>
      </c>
      <c r="C18">
        <f>INDEX(resultados!$A$2:$ZZ$3036, 12, MATCH($B$3, resultados!$A$1:$ZZ$1, 0))</f>
        <v/>
      </c>
    </row>
    <row r="19">
      <c r="A19">
        <f>INDEX(resultados!$A$2:$ZZ$3036, 13, MATCH($B$1, resultados!$A$1:$ZZ$1, 0))</f>
        <v/>
      </c>
      <c r="B19">
        <f>INDEX(resultados!$A$2:$ZZ$3036, 13, MATCH($B$2, resultados!$A$1:$ZZ$1, 0))</f>
        <v/>
      </c>
      <c r="C19">
        <f>INDEX(resultados!$A$2:$ZZ$3036, 13, MATCH($B$3, resultados!$A$1:$ZZ$1, 0))</f>
        <v/>
      </c>
    </row>
    <row r="20">
      <c r="A20">
        <f>INDEX(resultados!$A$2:$ZZ$3036, 14, MATCH($B$1, resultados!$A$1:$ZZ$1, 0))</f>
        <v/>
      </c>
      <c r="B20">
        <f>INDEX(resultados!$A$2:$ZZ$3036, 14, MATCH($B$2, resultados!$A$1:$ZZ$1, 0))</f>
        <v/>
      </c>
      <c r="C20">
        <f>INDEX(resultados!$A$2:$ZZ$3036, 14, MATCH($B$3, resultados!$A$1:$ZZ$1, 0))</f>
        <v/>
      </c>
    </row>
    <row r="21">
      <c r="A21">
        <f>INDEX(resultados!$A$2:$ZZ$3036, 15, MATCH($B$1, resultados!$A$1:$ZZ$1, 0))</f>
        <v/>
      </c>
      <c r="B21">
        <f>INDEX(resultados!$A$2:$ZZ$3036, 15, MATCH($B$2, resultados!$A$1:$ZZ$1, 0))</f>
        <v/>
      </c>
      <c r="C21">
        <f>INDEX(resultados!$A$2:$ZZ$3036, 15, MATCH($B$3, resultados!$A$1:$ZZ$1, 0))</f>
        <v/>
      </c>
    </row>
    <row r="22">
      <c r="A22">
        <f>INDEX(resultados!$A$2:$ZZ$3036, 16, MATCH($B$1, resultados!$A$1:$ZZ$1, 0))</f>
        <v/>
      </c>
      <c r="B22">
        <f>INDEX(resultados!$A$2:$ZZ$3036, 16, MATCH($B$2, resultados!$A$1:$ZZ$1, 0))</f>
        <v/>
      </c>
      <c r="C22">
        <f>INDEX(resultados!$A$2:$ZZ$3036, 16, MATCH($B$3, resultados!$A$1:$ZZ$1, 0))</f>
        <v/>
      </c>
    </row>
    <row r="23">
      <c r="A23">
        <f>INDEX(resultados!$A$2:$ZZ$3036, 17, MATCH($B$1, resultados!$A$1:$ZZ$1, 0))</f>
        <v/>
      </c>
      <c r="B23">
        <f>INDEX(resultados!$A$2:$ZZ$3036, 17, MATCH($B$2, resultados!$A$1:$ZZ$1, 0))</f>
        <v/>
      </c>
      <c r="C23">
        <f>INDEX(resultados!$A$2:$ZZ$3036, 17, MATCH($B$3, resultados!$A$1:$ZZ$1, 0))</f>
        <v/>
      </c>
    </row>
    <row r="24">
      <c r="A24">
        <f>INDEX(resultados!$A$2:$ZZ$3036, 18, MATCH($B$1, resultados!$A$1:$ZZ$1, 0))</f>
        <v/>
      </c>
      <c r="B24">
        <f>INDEX(resultados!$A$2:$ZZ$3036, 18, MATCH($B$2, resultados!$A$1:$ZZ$1, 0))</f>
        <v/>
      </c>
      <c r="C24">
        <f>INDEX(resultados!$A$2:$ZZ$3036, 18, MATCH($B$3, resultados!$A$1:$ZZ$1, 0))</f>
        <v/>
      </c>
    </row>
    <row r="25">
      <c r="A25">
        <f>INDEX(resultados!$A$2:$ZZ$3036, 19, MATCH($B$1, resultados!$A$1:$ZZ$1, 0))</f>
        <v/>
      </c>
      <c r="B25">
        <f>INDEX(resultados!$A$2:$ZZ$3036, 19, MATCH($B$2, resultados!$A$1:$ZZ$1, 0))</f>
        <v/>
      </c>
      <c r="C25">
        <f>INDEX(resultados!$A$2:$ZZ$3036, 19, MATCH($B$3, resultados!$A$1:$ZZ$1, 0))</f>
        <v/>
      </c>
    </row>
    <row r="26">
      <c r="A26">
        <f>INDEX(resultados!$A$2:$ZZ$3036, 20, MATCH($B$1, resultados!$A$1:$ZZ$1, 0))</f>
        <v/>
      </c>
      <c r="B26">
        <f>INDEX(resultados!$A$2:$ZZ$3036, 20, MATCH($B$2, resultados!$A$1:$ZZ$1, 0))</f>
        <v/>
      </c>
      <c r="C26">
        <f>INDEX(resultados!$A$2:$ZZ$3036, 20, MATCH($B$3, resultados!$A$1:$ZZ$1, 0))</f>
        <v/>
      </c>
    </row>
    <row r="27">
      <c r="A27">
        <f>INDEX(resultados!$A$2:$ZZ$3036, 21, MATCH($B$1, resultados!$A$1:$ZZ$1, 0))</f>
        <v/>
      </c>
      <c r="B27">
        <f>INDEX(resultados!$A$2:$ZZ$3036, 21, MATCH($B$2, resultados!$A$1:$ZZ$1, 0))</f>
        <v/>
      </c>
      <c r="C27">
        <f>INDEX(resultados!$A$2:$ZZ$3036, 21, MATCH($B$3, resultados!$A$1:$ZZ$1, 0))</f>
        <v/>
      </c>
    </row>
    <row r="28">
      <c r="A28">
        <f>INDEX(resultados!$A$2:$ZZ$3036, 22, MATCH($B$1, resultados!$A$1:$ZZ$1, 0))</f>
        <v/>
      </c>
      <c r="B28">
        <f>INDEX(resultados!$A$2:$ZZ$3036, 22, MATCH($B$2, resultados!$A$1:$ZZ$1, 0))</f>
        <v/>
      </c>
      <c r="C28">
        <f>INDEX(resultados!$A$2:$ZZ$3036, 22, MATCH($B$3, resultados!$A$1:$ZZ$1, 0))</f>
        <v/>
      </c>
    </row>
    <row r="29">
      <c r="A29">
        <f>INDEX(resultados!$A$2:$ZZ$3036, 23, MATCH($B$1, resultados!$A$1:$ZZ$1, 0))</f>
        <v/>
      </c>
      <c r="B29">
        <f>INDEX(resultados!$A$2:$ZZ$3036, 23, MATCH($B$2, resultados!$A$1:$ZZ$1, 0))</f>
        <v/>
      </c>
      <c r="C29">
        <f>INDEX(resultados!$A$2:$ZZ$3036, 23, MATCH($B$3, resultados!$A$1:$ZZ$1, 0))</f>
        <v/>
      </c>
    </row>
    <row r="30">
      <c r="A30">
        <f>INDEX(resultados!$A$2:$ZZ$3036, 24, MATCH($B$1, resultados!$A$1:$ZZ$1, 0))</f>
        <v/>
      </c>
      <c r="B30">
        <f>INDEX(resultados!$A$2:$ZZ$3036, 24, MATCH($B$2, resultados!$A$1:$ZZ$1, 0))</f>
        <v/>
      </c>
      <c r="C30">
        <f>INDEX(resultados!$A$2:$ZZ$3036, 24, MATCH($B$3, resultados!$A$1:$ZZ$1, 0))</f>
        <v/>
      </c>
    </row>
    <row r="31">
      <c r="A31">
        <f>INDEX(resultados!$A$2:$ZZ$3036, 25, MATCH($B$1, resultados!$A$1:$ZZ$1, 0))</f>
        <v/>
      </c>
      <c r="B31">
        <f>INDEX(resultados!$A$2:$ZZ$3036, 25, MATCH($B$2, resultados!$A$1:$ZZ$1, 0))</f>
        <v/>
      </c>
      <c r="C31">
        <f>INDEX(resultados!$A$2:$ZZ$3036, 25, MATCH($B$3, resultados!$A$1:$ZZ$1, 0))</f>
        <v/>
      </c>
    </row>
    <row r="32">
      <c r="A32">
        <f>INDEX(resultados!$A$2:$ZZ$3036, 26, MATCH($B$1, resultados!$A$1:$ZZ$1, 0))</f>
        <v/>
      </c>
      <c r="B32">
        <f>INDEX(resultados!$A$2:$ZZ$3036, 26, MATCH($B$2, resultados!$A$1:$ZZ$1, 0))</f>
        <v/>
      </c>
      <c r="C32">
        <f>INDEX(resultados!$A$2:$ZZ$3036, 26, MATCH($B$3, resultados!$A$1:$ZZ$1, 0))</f>
        <v/>
      </c>
    </row>
    <row r="33">
      <c r="A33">
        <f>INDEX(resultados!$A$2:$ZZ$3036, 27, MATCH($B$1, resultados!$A$1:$ZZ$1, 0))</f>
        <v/>
      </c>
      <c r="B33">
        <f>INDEX(resultados!$A$2:$ZZ$3036, 27, MATCH($B$2, resultados!$A$1:$ZZ$1, 0))</f>
        <v/>
      </c>
      <c r="C33">
        <f>INDEX(resultados!$A$2:$ZZ$3036, 27, MATCH($B$3, resultados!$A$1:$ZZ$1, 0))</f>
        <v/>
      </c>
    </row>
    <row r="34">
      <c r="A34">
        <f>INDEX(resultados!$A$2:$ZZ$3036, 28, MATCH($B$1, resultados!$A$1:$ZZ$1, 0))</f>
        <v/>
      </c>
      <c r="B34">
        <f>INDEX(resultados!$A$2:$ZZ$3036, 28, MATCH($B$2, resultados!$A$1:$ZZ$1, 0))</f>
        <v/>
      </c>
      <c r="C34">
        <f>INDEX(resultados!$A$2:$ZZ$3036, 28, MATCH($B$3, resultados!$A$1:$ZZ$1, 0))</f>
        <v/>
      </c>
    </row>
    <row r="35">
      <c r="A35">
        <f>INDEX(resultados!$A$2:$ZZ$3036, 29, MATCH($B$1, resultados!$A$1:$ZZ$1, 0))</f>
        <v/>
      </c>
      <c r="B35">
        <f>INDEX(resultados!$A$2:$ZZ$3036, 29, MATCH($B$2, resultados!$A$1:$ZZ$1, 0))</f>
        <v/>
      </c>
      <c r="C35">
        <f>INDEX(resultados!$A$2:$ZZ$3036, 29, MATCH($B$3, resultados!$A$1:$ZZ$1, 0))</f>
        <v/>
      </c>
    </row>
    <row r="36">
      <c r="A36">
        <f>INDEX(resultados!$A$2:$ZZ$3036, 30, MATCH($B$1, resultados!$A$1:$ZZ$1, 0))</f>
        <v/>
      </c>
      <c r="B36">
        <f>INDEX(resultados!$A$2:$ZZ$3036, 30, MATCH($B$2, resultados!$A$1:$ZZ$1, 0))</f>
        <v/>
      </c>
      <c r="C36">
        <f>INDEX(resultados!$A$2:$ZZ$3036, 30, MATCH($B$3, resultados!$A$1:$ZZ$1, 0))</f>
        <v/>
      </c>
    </row>
    <row r="37">
      <c r="A37">
        <f>INDEX(resultados!$A$2:$ZZ$3036, 31, MATCH($B$1, resultados!$A$1:$ZZ$1, 0))</f>
        <v/>
      </c>
      <c r="B37">
        <f>INDEX(resultados!$A$2:$ZZ$3036, 31, MATCH($B$2, resultados!$A$1:$ZZ$1, 0))</f>
        <v/>
      </c>
      <c r="C37">
        <f>INDEX(resultados!$A$2:$ZZ$3036, 31, MATCH($B$3, resultados!$A$1:$ZZ$1, 0))</f>
        <v/>
      </c>
    </row>
    <row r="38">
      <c r="A38">
        <f>INDEX(resultados!$A$2:$ZZ$3036, 32, MATCH($B$1, resultados!$A$1:$ZZ$1, 0))</f>
        <v/>
      </c>
      <c r="B38">
        <f>INDEX(resultados!$A$2:$ZZ$3036, 32, MATCH($B$2, resultados!$A$1:$ZZ$1, 0))</f>
        <v/>
      </c>
      <c r="C38">
        <f>INDEX(resultados!$A$2:$ZZ$3036, 32, MATCH($B$3, resultados!$A$1:$ZZ$1, 0))</f>
        <v/>
      </c>
    </row>
    <row r="39">
      <c r="A39">
        <f>INDEX(resultados!$A$2:$ZZ$3036, 33, MATCH($B$1, resultados!$A$1:$ZZ$1, 0))</f>
        <v/>
      </c>
      <c r="B39">
        <f>INDEX(resultados!$A$2:$ZZ$3036, 33, MATCH($B$2, resultados!$A$1:$ZZ$1, 0))</f>
        <v/>
      </c>
      <c r="C39">
        <f>INDEX(resultados!$A$2:$ZZ$3036, 33, MATCH($B$3, resultados!$A$1:$ZZ$1, 0))</f>
        <v/>
      </c>
    </row>
    <row r="40">
      <c r="A40">
        <f>INDEX(resultados!$A$2:$ZZ$3036, 34, MATCH($B$1, resultados!$A$1:$ZZ$1, 0))</f>
        <v/>
      </c>
      <c r="B40">
        <f>INDEX(resultados!$A$2:$ZZ$3036, 34, MATCH($B$2, resultados!$A$1:$ZZ$1, 0))</f>
        <v/>
      </c>
      <c r="C40">
        <f>INDEX(resultados!$A$2:$ZZ$3036, 34, MATCH($B$3, resultados!$A$1:$ZZ$1, 0))</f>
        <v/>
      </c>
    </row>
    <row r="41">
      <c r="A41">
        <f>INDEX(resultados!$A$2:$ZZ$3036, 35, MATCH($B$1, resultados!$A$1:$ZZ$1, 0))</f>
        <v/>
      </c>
      <c r="B41">
        <f>INDEX(resultados!$A$2:$ZZ$3036, 35, MATCH($B$2, resultados!$A$1:$ZZ$1, 0))</f>
        <v/>
      </c>
      <c r="C41">
        <f>INDEX(resultados!$A$2:$ZZ$3036, 35, MATCH($B$3, resultados!$A$1:$ZZ$1, 0))</f>
        <v/>
      </c>
    </row>
    <row r="42">
      <c r="A42">
        <f>INDEX(resultados!$A$2:$ZZ$3036, 36, MATCH($B$1, resultados!$A$1:$ZZ$1, 0))</f>
        <v/>
      </c>
      <c r="B42">
        <f>INDEX(resultados!$A$2:$ZZ$3036, 36, MATCH($B$2, resultados!$A$1:$ZZ$1, 0))</f>
        <v/>
      </c>
      <c r="C42">
        <f>INDEX(resultados!$A$2:$ZZ$3036, 36, MATCH($B$3, resultados!$A$1:$ZZ$1, 0))</f>
        <v/>
      </c>
    </row>
    <row r="43">
      <c r="A43">
        <f>INDEX(resultados!$A$2:$ZZ$3036, 37, MATCH($B$1, resultados!$A$1:$ZZ$1, 0))</f>
        <v/>
      </c>
      <c r="B43">
        <f>INDEX(resultados!$A$2:$ZZ$3036, 37, MATCH($B$2, resultados!$A$1:$ZZ$1, 0))</f>
        <v/>
      </c>
      <c r="C43">
        <f>INDEX(resultados!$A$2:$ZZ$3036, 37, MATCH($B$3, resultados!$A$1:$ZZ$1, 0))</f>
        <v/>
      </c>
    </row>
    <row r="44">
      <c r="A44">
        <f>INDEX(resultados!$A$2:$ZZ$3036, 38, MATCH($B$1, resultados!$A$1:$ZZ$1, 0))</f>
        <v/>
      </c>
      <c r="B44">
        <f>INDEX(resultados!$A$2:$ZZ$3036, 38, MATCH($B$2, resultados!$A$1:$ZZ$1, 0))</f>
        <v/>
      </c>
      <c r="C44">
        <f>INDEX(resultados!$A$2:$ZZ$3036, 38, MATCH($B$3, resultados!$A$1:$ZZ$1, 0))</f>
        <v/>
      </c>
    </row>
    <row r="45">
      <c r="A45">
        <f>INDEX(resultados!$A$2:$ZZ$3036, 39, MATCH($B$1, resultados!$A$1:$ZZ$1, 0))</f>
        <v/>
      </c>
      <c r="B45">
        <f>INDEX(resultados!$A$2:$ZZ$3036, 39, MATCH($B$2, resultados!$A$1:$ZZ$1, 0))</f>
        <v/>
      </c>
      <c r="C45">
        <f>INDEX(resultados!$A$2:$ZZ$3036, 39, MATCH($B$3, resultados!$A$1:$ZZ$1, 0))</f>
        <v/>
      </c>
    </row>
    <row r="46">
      <c r="A46">
        <f>INDEX(resultados!$A$2:$ZZ$3036, 40, MATCH($B$1, resultados!$A$1:$ZZ$1, 0))</f>
        <v/>
      </c>
      <c r="B46">
        <f>INDEX(resultados!$A$2:$ZZ$3036, 40, MATCH($B$2, resultados!$A$1:$ZZ$1, 0))</f>
        <v/>
      </c>
      <c r="C46">
        <f>INDEX(resultados!$A$2:$ZZ$3036, 40, MATCH($B$3, resultados!$A$1:$ZZ$1, 0))</f>
        <v/>
      </c>
    </row>
    <row r="47">
      <c r="A47">
        <f>INDEX(resultados!$A$2:$ZZ$3036, 41, MATCH($B$1, resultados!$A$1:$ZZ$1, 0))</f>
        <v/>
      </c>
      <c r="B47">
        <f>INDEX(resultados!$A$2:$ZZ$3036, 41, MATCH($B$2, resultados!$A$1:$ZZ$1, 0))</f>
        <v/>
      </c>
      <c r="C47">
        <f>INDEX(resultados!$A$2:$ZZ$3036, 41, MATCH($B$3, resultados!$A$1:$ZZ$1, 0))</f>
        <v/>
      </c>
    </row>
    <row r="48">
      <c r="A48">
        <f>INDEX(resultados!$A$2:$ZZ$3036, 42, MATCH($B$1, resultados!$A$1:$ZZ$1, 0))</f>
        <v/>
      </c>
      <c r="B48">
        <f>INDEX(resultados!$A$2:$ZZ$3036, 42, MATCH($B$2, resultados!$A$1:$ZZ$1, 0))</f>
        <v/>
      </c>
      <c r="C48">
        <f>INDEX(resultados!$A$2:$ZZ$3036, 42, MATCH($B$3, resultados!$A$1:$ZZ$1, 0))</f>
        <v/>
      </c>
    </row>
    <row r="49">
      <c r="A49">
        <f>INDEX(resultados!$A$2:$ZZ$3036, 43, MATCH($B$1, resultados!$A$1:$ZZ$1, 0))</f>
        <v/>
      </c>
      <c r="B49">
        <f>INDEX(resultados!$A$2:$ZZ$3036, 43, MATCH($B$2, resultados!$A$1:$ZZ$1, 0))</f>
        <v/>
      </c>
      <c r="C49">
        <f>INDEX(resultados!$A$2:$ZZ$3036, 43, MATCH($B$3, resultados!$A$1:$ZZ$1, 0))</f>
        <v/>
      </c>
    </row>
    <row r="50">
      <c r="A50">
        <f>INDEX(resultados!$A$2:$ZZ$3036, 44, MATCH($B$1, resultados!$A$1:$ZZ$1, 0))</f>
        <v/>
      </c>
      <c r="B50">
        <f>INDEX(resultados!$A$2:$ZZ$3036, 44, MATCH($B$2, resultados!$A$1:$ZZ$1, 0))</f>
        <v/>
      </c>
      <c r="C50">
        <f>INDEX(resultados!$A$2:$ZZ$3036, 44, MATCH($B$3, resultados!$A$1:$ZZ$1, 0))</f>
        <v/>
      </c>
    </row>
    <row r="51">
      <c r="A51">
        <f>INDEX(resultados!$A$2:$ZZ$3036, 45, MATCH($B$1, resultados!$A$1:$ZZ$1, 0))</f>
        <v/>
      </c>
      <c r="B51">
        <f>INDEX(resultados!$A$2:$ZZ$3036, 45, MATCH($B$2, resultados!$A$1:$ZZ$1, 0))</f>
        <v/>
      </c>
      <c r="C51">
        <f>INDEX(resultados!$A$2:$ZZ$3036, 45, MATCH($B$3, resultados!$A$1:$ZZ$1, 0))</f>
        <v/>
      </c>
    </row>
    <row r="52">
      <c r="A52">
        <f>INDEX(resultados!$A$2:$ZZ$3036, 46, MATCH($B$1, resultados!$A$1:$ZZ$1, 0))</f>
        <v/>
      </c>
      <c r="B52">
        <f>INDEX(resultados!$A$2:$ZZ$3036, 46, MATCH($B$2, resultados!$A$1:$ZZ$1, 0))</f>
        <v/>
      </c>
      <c r="C52">
        <f>INDEX(resultados!$A$2:$ZZ$3036, 46, MATCH($B$3, resultados!$A$1:$ZZ$1, 0))</f>
        <v/>
      </c>
    </row>
    <row r="53">
      <c r="A53">
        <f>INDEX(resultados!$A$2:$ZZ$3036, 47, MATCH($B$1, resultados!$A$1:$ZZ$1, 0))</f>
        <v/>
      </c>
      <c r="B53">
        <f>INDEX(resultados!$A$2:$ZZ$3036, 47, MATCH($B$2, resultados!$A$1:$ZZ$1, 0))</f>
        <v/>
      </c>
      <c r="C53">
        <f>INDEX(resultados!$A$2:$ZZ$3036, 47, MATCH($B$3, resultados!$A$1:$ZZ$1, 0))</f>
        <v/>
      </c>
    </row>
    <row r="54">
      <c r="A54">
        <f>INDEX(resultados!$A$2:$ZZ$3036, 48, MATCH($B$1, resultados!$A$1:$ZZ$1, 0))</f>
        <v/>
      </c>
      <c r="B54">
        <f>INDEX(resultados!$A$2:$ZZ$3036, 48, MATCH($B$2, resultados!$A$1:$ZZ$1, 0))</f>
        <v/>
      </c>
      <c r="C54">
        <f>INDEX(resultados!$A$2:$ZZ$3036, 48, MATCH($B$3, resultados!$A$1:$ZZ$1, 0))</f>
        <v/>
      </c>
    </row>
    <row r="55">
      <c r="A55">
        <f>INDEX(resultados!$A$2:$ZZ$3036, 49, MATCH($B$1, resultados!$A$1:$ZZ$1, 0))</f>
        <v/>
      </c>
      <c r="B55">
        <f>INDEX(resultados!$A$2:$ZZ$3036, 49, MATCH($B$2, resultados!$A$1:$ZZ$1, 0))</f>
        <v/>
      </c>
      <c r="C55">
        <f>INDEX(resultados!$A$2:$ZZ$3036, 49, MATCH($B$3, resultados!$A$1:$ZZ$1, 0))</f>
        <v/>
      </c>
    </row>
    <row r="56">
      <c r="A56">
        <f>INDEX(resultados!$A$2:$ZZ$3036, 50, MATCH($B$1, resultados!$A$1:$ZZ$1, 0))</f>
        <v/>
      </c>
      <c r="B56">
        <f>INDEX(resultados!$A$2:$ZZ$3036, 50, MATCH($B$2, resultados!$A$1:$ZZ$1, 0))</f>
        <v/>
      </c>
      <c r="C56">
        <f>INDEX(resultados!$A$2:$ZZ$3036, 50, MATCH($B$3, resultados!$A$1:$ZZ$1, 0))</f>
        <v/>
      </c>
    </row>
    <row r="57">
      <c r="A57">
        <f>INDEX(resultados!$A$2:$ZZ$3036, 51, MATCH($B$1, resultados!$A$1:$ZZ$1, 0))</f>
        <v/>
      </c>
      <c r="B57">
        <f>INDEX(resultados!$A$2:$ZZ$3036, 51, MATCH($B$2, resultados!$A$1:$ZZ$1, 0))</f>
        <v/>
      </c>
      <c r="C57">
        <f>INDEX(resultados!$A$2:$ZZ$3036, 51, MATCH($B$3, resultados!$A$1:$ZZ$1, 0))</f>
        <v/>
      </c>
    </row>
    <row r="58">
      <c r="A58">
        <f>INDEX(resultados!$A$2:$ZZ$3036, 52, MATCH($B$1, resultados!$A$1:$ZZ$1, 0))</f>
        <v/>
      </c>
      <c r="B58">
        <f>INDEX(resultados!$A$2:$ZZ$3036, 52, MATCH($B$2, resultados!$A$1:$ZZ$1, 0))</f>
        <v/>
      </c>
      <c r="C58">
        <f>INDEX(resultados!$A$2:$ZZ$3036, 52, MATCH($B$3, resultados!$A$1:$ZZ$1, 0))</f>
        <v/>
      </c>
    </row>
    <row r="59">
      <c r="A59">
        <f>INDEX(resultados!$A$2:$ZZ$3036, 53, MATCH($B$1, resultados!$A$1:$ZZ$1, 0))</f>
        <v/>
      </c>
      <c r="B59">
        <f>INDEX(resultados!$A$2:$ZZ$3036, 53, MATCH($B$2, resultados!$A$1:$ZZ$1, 0))</f>
        <v/>
      </c>
      <c r="C59">
        <f>INDEX(resultados!$A$2:$ZZ$3036, 53, MATCH($B$3, resultados!$A$1:$ZZ$1, 0))</f>
        <v/>
      </c>
    </row>
    <row r="60">
      <c r="A60">
        <f>INDEX(resultados!$A$2:$ZZ$3036, 54, MATCH($B$1, resultados!$A$1:$ZZ$1, 0))</f>
        <v/>
      </c>
      <c r="B60">
        <f>INDEX(resultados!$A$2:$ZZ$3036, 54, MATCH($B$2, resultados!$A$1:$ZZ$1, 0))</f>
        <v/>
      </c>
      <c r="C60">
        <f>INDEX(resultados!$A$2:$ZZ$3036, 54, MATCH($B$3, resultados!$A$1:$ZZ$1, 0))</f>
        <v/>
      </c>
    </row>
    <row r="61">
      <c r="A61">
        <f>INDEX(resultados!$A$2:$ZZ$3036, 55, MATCH($B$1, resultados!$A$1:$ZZ$1, 0))</f>
        <v/>
      </c>
      <c r="B61">
        <f>INDEX(resultados!$A$2:$ZZ$3036, 55, MATCH($B$2, resultados!$A$1:$ZZ$1, 0))</f>
        <v/>
      </c>
      <c r="C61">
        <f>INDEX(resultados!$A$2:$ZZ$3036, 55, MATCH($B$3, resultados!$A$1:$ZZ$1, 0))</f>
        <v/>
      </c>
    </row>
    <row r="62">
      <c r="A62">
        <f>INDEX(resultados!$A$2:$ZZ$3036, 56, MATCH($B$1, resultados!$A$1:$ZZ$1, 0))</f>
        <v/>
      </c>
      <c r="B62">
        <f>INDEX(resultados!$A$2:$ZZ$3036, 56, MATCH($B$2, resultados!$A$1:$ZZ$1, 0))</f>
        <v/>
      </c>
      <c r="C62">
        <f>INDEX(resultados!$A$2:$ZZ$3036, 56, MATCH($B$3, resultados!$A$1:$ZZ$1, 0))</f>
        <v/>
      </c>
    </row>
    <row r="63">
      <c r="A63">
        <f>INDEX(resultados!$A$2:$ZZ$3036, 57, MATCH($B$1, resultados!$A$1:$ZZ$1, 0))</f>
        <v/>
      </c>
      <c r="B63">
        <f>INDEX(resultados!$A$2:$ZZ$3036, 57, MATCH($B$2, resultados!$A$1:$ZZ$1, 0))</f>
        <v/>
      </c>
      <c r="C63">
        <f>INDEX(resultados!$A$2:$ZZ$3036, 57, MATCH($B$3, resultados!$A$1:$ZZ$1, 0))</f>
        <v/>
      </c>
    </row>
    <row r="64">
      <c r="A64">
        <f>INDEX(resultados!$A$2:$ZZ$3036, 58, MATCH($B$1, resultados!$A$1:$ZZ$1, 0))</f>
        <v/>
      </c>
      <c r="B64">
        <f>INDEX(resultados!$A$2:$ZZ$3036, 58, MATCH($B$2, resultados!$A$1:$ZZ$1, 0))</f>
        <v/>
      </c>
      <c r="C64">
        <f>INDEX(resultados!$A$2:$ZZ$3036, 58, MATCH($B$3, resultados!$A$1:$ZZ$1, 0))</f>
        <v/>
      </c>
    </row>
    <row r="65">
      <c r="A65">
        <f>INDEX(resultados!$A$2:$ZZ$3036, 59, MATCH($B$1, resultados!$A$1:$ZZ$1, 0))</f>
        <v/>
      </c>
      <c r="B65">
        <f>INDEX(resultados!$A$2:$ZZ$3036, 59, MATCH($B$2, resultados!$A$1:$ZZ$1, 0))</f>
        <v/>
      </c>
      <c r="C65">
        <f>INDEX(resultados!$A$2:$ZZ$3036, 59, MATCH($B$3, resultados!$A$1:$ZZ$1, 0))</f>
        <v/>
      </c>
    </row>
    <row r="66">
      <c r="A66">
        <f>INDEX(resultados!$A$2:$ZZ$3036, 60, MATCH($B$1, resultados!$A$1:$ZZ$1, 0))</f>
        <v/>
      </c>
      <c r="B66">
        <f>INDEX(resultados!$A$2:$ZZ$3036, 60, MATCH($B$2, resultados!$A$1:$ZZ$1, 0))</f>
        <v/>
      </c>
      <c r="C66">
        <f>INDEX(resultados!$A$2:$ZZ$3036, 60, MATCH($B$3, resultados!$A$1:$ZZ$1, 0))</f>
        <v/>
      </c>
    </row>
    <row r="67">
      <c r="A67">
        <f>INDEX(resultados!$A$2:$ZZ$3036, 61, MATCH($B$1, resultados!$A$1:$ZZ$1, 0))</f>
        <v/>
      </c>
      <c r="B67">
        <f>INDEX(resultados!$A$2:$ZZ$3036, 61, MATCH($B$2, resultados!$A$1:$ZZ$1, 0))</f>
        <v/>
      </c>
      <c r="C67">
        <f>INDEX(resultados!$A$2:$ZZ$3036, 61, MATCH($B$3, resultados!$A$1:$ZZ$1, 0))</f>
        <v/>
      </c>
    </row>
    <row r="68">
      <c r="A68">
        <f>INDEX(resultados!$A$2:$ZZ$3036, 62, MATCH($B$1, resultados!$A$1:$ZZ$1, 0))</f>
        <v/>
      </c>
      <c r="B68">
        <f>INDEX(resultados!$A$2:$ZZ$3036, 62, MATCH($B$2, resultados!$A$1:$ZZ$1, 0))</f>
        <v/>
      </c>
      <c r="C68">
        <f>INDEX(resultados!$A$2:$ZZ$3036, 62, MATCH($B$3, resultados!$A$1:$ZZ$1, 0))</f>
        <v/>
      </c>
    </row>
    <row r="69">
      <c r="A69">
        <f>INDEX(resultados!$A$2:$ZZ$3036, 63, MATCH($B$1, resultados!$A$1:$ZZ$1, 0))</f>
        <v/>
      </c>
      <c r="B69">
        <f>INDEX(resultados!$A$2:$ZZ$3036, 63, MATCH($B$2, resultados!$A$1:$ZZ$1, 0))</f>
        <v/>
      </c>
      <c r="C69">
        <f>INDEX(resultados!$A$2:$ZZ$3036, 63, MATCH($B$3, resultados!$A$1:$ZZ$1, 0))</f>
        <v/>
      </c>
    </row>
    <row r="70">
      <c r="A70">
        <f>INDEX(resultados!$A$2:$ZZ$3036, 64, MATCH($B$1, resultados!$A$1:$ZZ$1, 0))</f>
        <v/>
      </c>
      <c r="B70">
        <f>INDEX(resultados!$A$2:$ZZ$3036, 64, MATCH($B$2, resultados!$A$1:$ZZ$1, 0))</f>
        <v/>
      </c>
      <c r="C70">
        <f>INDEX(resultados!$A$2:$ZZ$3036, 64, MATCH($B$3, resultados!$A$1:$ZZ$1, 0))</f>
        <v/>
      </c>
    </row>
    <row r="71">
      <c r="A71">
        <f>INDEX(resultados!$A$2:$ZZ$3036, 65, MATCH($B$1, resultados!$A$1:$ZZ$1, 0))</f>
        <v/>
      </c>
      <c r="B71">
        <f>INDEX(resultados!$A$2:$ZZ$3036, 65, MATCH($B$2, resultados!$A$1:$ZZ$1, 0))</f>
        <v/>
      </c>
      <c r="C71">
        <f>INDEX(resultados!$A$2:$ZZ$3036, 65, MATCH($B$3, resultados!$A$1:$ZZ$1, 0))</f>
        <v/>
      </c>
    </row>
    <row r="72">
      <c r="A72">
        <f>INDEX(resultados!$A$2:$ZZ$3036, 66, MATCH($B$1, resultados!$A$1:$ZZ$1, 0))</f>
        <v/>
      </c>
      <c r="B72">
        <f>INDEX(resultados!$A$2:$ZZ$3036, 66, MATCH($B$2, resultados!$A$1:$ZZ$1, 0))</f>
        <v/>
      </c>
      <c r="C72">
        <f>INDEX(resultados!$A$2:$ZZ$3036, 66, MATCH($B$3, resultados!$A$1:$ZZ$1, 0))</f>
        <v/>
      </c>
    </row>
    <row r="73">
      <c r="A73">
        <f>INDEX(resultados!$A$2:$ZZ$3036, 67, MATCH($B$1, resultados!$A$1:$ZZ$1, 0))</f>
        <v/>
      </c>
      <c r="B73">
        <f>INDEX(resultados!$A$2:$ZZ$3036, 67, MATCH($B$2, resultados!$A$1:$ZZ$1, 0))</f>
        <v/>
      </c>
      <c r="C73">
        <f>INDEX(resultados!$A$2:$ZZ$3036, 67, MATCH($B$3, resultados!$A$1:$ZZ$1, 0))</f>
        <v/>
      </c>
    </row>
    <row r="74">
      <c r="A74">
        <f>INDEX(resultados!$A$2:$ZZ$3036, 68, MATCH($B$1, resultados!$A$1:$ZZ$1, 0))</f>
        <v/>
      </c>
      <c r="B74">
        <f>INDEX(resultados!$A$2:$ZZ$3036, 68, MATCH($B$2, resultados!$A$1:$ZZ$1, 0))</f>
        <v/>
      </c>
      <c r="C74">
        <f>INDEX(resultados!$A$2:$ZZ$3036, 68, MATCH($B$3, resultados!$A$1:$ZZ$1, 0))</f>
        <v/>
      </c>
    </row>
    <row r="75">
      <c r="A75">
        <f>INDEX(resultados!$A$2:$ZZ$3036, 69, MATCH($B$1, resultados!$A$1:$ZZ$1, 0))</f>
        <v/>
      </c>
      <c r="B75">
        <f>INDEX(resultados!$A$2:$ZZ$3036, 69, MATCH($B$2, resultados!$A$1:$ZZ$1, 0))</f>
        <v/>
      </c>
      <c r="C75">
        <f>INDEX(resultados!$A$2:$ZZ$3036, 69, MATCH($B$3, resultados!$A$1:$ZZ$1, 0))</f>
        <v/>
      </c>
    </row>
    <row r="76">
      <c r="A76">
        <f>INDEX(resultados!$A$2:$ZZ$3036, 70, MATCH($B$1, resultados!$A$1:$ZZ$1, 0))</f>
        <v/>
      </c>
      <c r="B76">
        <f>INDEX(resultados!$A$2:$ZZ$3036, 70, MATCH($B$2, resultados!$A$1:$ZZ$1, 0))</f>
        <v/>
      </c>
      <c r="C76">
        <f>INDEX(resultados!$A$2:$ZZ$3036, 70, MATCH($B$3, resultados!$A$1:$ZZ$1, 0))</f>
        <v/>
      </c>
    </row>
    <row r="77">
      <c r="A77">
        <f>INDEX(resultados!$A$2:$ZZ$3036, 71, MATCH($B$1, resultados!$A$1:$ZZ$1, 0))</f>
        <v/>
      </c>
      <c r="B77">
        <f>INDEX(resultados!$A$2:$ZZ$3036, 71, MATCH($B$2, resultados!$A$1:$ZZ$1, 0))</f>
        <v/>
      </c>
      <c r="C77">
        <f>INDEX(resultados!$A$2:$ZZ$3036, 71, MATCH($B$3, resultados!$A$1:$ZZ$1, 0))</f>
        <v/>
      </c>
    </row>
    <row r="78">
      <c r="A78">
        <f>INDEX(resultados!$A$2:$ZZ$3036, 72, MATCH($B$1, resultados!$A$1:$ZZ$1, 0))</f>
        <v/>
      </c>
      <c r="B78">
        <f>INDEX(resultados!$A$2:$ZZ$3036, 72, MATCH($B$2, resultados!$A$1:$ZZ$1, 0))</f>
        <v/>
      </c>
      <c r="C78">
        <f>INDEX(resultados!$A$2:$ZZ$3036, 72, MATCH($B$3, resultados!$A$1:$ZZ$1, 0))</f>
        <v/>
      </c>
    </row>
    <row r="79">
      <c r="A79">
        <f>INDEX(resultados!$A$2:$ZZ$3036, 73, MATCH($B$1, resultados!$A$1:$ZZ$1, 0))</f>
        <v/>
      </c>
      <c r="B79">
        <f>INDEX(resultados!$A$2:$ZZ$3036, 73, MATCH($B$2, resultados!$A$1:$ZZ$1, 0))</f>
        <v/>
      </c>
      <c r="C79">
        <f>INDEX(resultados!$A$2:$ZZ$3036, 73, MATCH($B$3, resultados!$A$1:$ZZ$1, 0))</f>
        <v/>
      </c>
    </row>
    <row r="80">
      <c r="A80">
        <f>INDEX(resultados!$A$2:$ZZ$3036, 74, MATCH($B$1, resultados!$A$1:$ZZ$1, 0))</f>
        <v/>
      </c>
      <c r="B80">
        <f>INDEX(resultados!$A$2:$ZZ$3036, 74, MATCH($B$2, resultados!$A$1:$ZZ$1, 0))</f>
        <v/>
      </c>
      <c r="C80">
        <f>INDEX(resultados!$A$2:$ZZ$3036, 74, MATCH($B$3, resultados!$A$1:$ZZ$1, 0))</f>
        <v/>
      </c>
    </row>
    <row r="81">
      <c r="A81">
        <f>INDEX(resultados!$A$2:$ZZ$3036, 75, MATCH($B$1, resultados!$A$1:$ZZ$1, 0))</f>
        <v/>
      </c>
      <c r="B81">
        <f>INDEX(resultados!$A$2:$ZZ$3036, 75, MATCH($B$2, resultados!$A$1:$ZZ$1, 0))</f>
        <v/>
      </c>
      <c r="C81">
        <f>INDEX(resultados!$A$2:$ZZ$3036, 75, MATCH($B$3, resultados!$A$1:$ZZ$1, 0))</f>
        <v/>
      </c>
    </row>
    <row r="82">
      <c r="A82">
        <f>INDEX(resultados!$A$2:$ZZ$3036, 76, MATCH($B$1, resultados!$A$1:$ZZ$1, 0))</f>
        <v/>
      </c>
      <c r="B82">
        <f>INDEX(resultados!$A$2:$ZZ$3036, 76, MATCH($B$2, resultados!$A$1:$ZZ$1, 0))</f>
        <v/>
      </c>
      <c r="C82">
        <f>INDEX(resultados!$A$2:$ZZ$3036, 76, MATCH($B$3, resultados!$A$1:$ZZ$1, 0))</f>
        <v/>
      </c>
    </row>
    <row r="83">
      <c r="A83">
        <f>INDEX(resultados!$A$2:$ZZ$3036, 77, MATCH($B$1, resultados!$A$1:$ZZ$1, 0))</f>
        <v/>
      </c>
      <c r="B83">
        <f>INDEX(resultados!$A$2:$ZZ$3036, 77, MATCH($B$2, resultados!$A$1:$ZZ$1, 0))</f>
        <v/>
      </c>
      <c r="C83">
        <f>INDEX(resultados!$A$2:$ZZ$3036, 77, MATCH($B$3, resultados!$A$1:$ZZ$1, 0))</f>
        <v/>
      </c>
    </row>
    <row r="84">
      <c r="A84">
        <f>INDEX(resultados!$A$2:$ZZ$3036, 78, MATCH($B$1, resultados!$A$1:$ZZ$1, 0))</f>
        <v/>
      </c>
      <c r="B84">
        <f>INDEX(resultados!$A$2:$ZZ$3036, 78, MATCH($B$2, resultados!$A$1:$ZZ$1, 0))</f>
        <v/>
      </c>
      <c r="C84">
        <f>INDEX(resultados!$A$2:$ZZ$3036, 78, MATCH($B$3, resultados!$A$1:$ZZ$1, 0))</f>
        <v/>
      </c>
    </row>
    <row r="85">
      <c r="A85">
        <f>INDEX(resultados!$A$2:$ZZ$3036, 79, MATCH($B$1, resultados!$A$1:$ZZ$1, 0))</f>
        <v/>
      </c>
      <c r="B85">
        <f>INDEX(resultados!$A$2:$ZZ$3036, 79, MATCH($B$2, resultados!$A$1:$ZZ$1, 0))</f>
        <v/>
      </c>
      <c r="C85">
        <f>INDEX(resultados!$A$2:$ZZ$3036, 79, MATCH($B$3, resultados!$A$1:$ZZ$1, 0))</f>
        <v/>
      </c>
    </row>
    <row r="86">
      <c r="A86">
        <f>INDEX(resultados!$A$2:$ZZ$3036, 80, MATCH($B$1, resultados!$A$1:$ZZ$1, 0))</f>
        <v/>
      </c>
      <c r="B86">
        <f>INDEX(resultados!$A$2:$ZZ$3036, 80, MATCH($B$2, resultados!$A$1:$ZZ$1, 0))</f>
        <v/>
      </c>
      <c r="C86">
        <f>INDEX(resultados!$A$2:$ZZ$3036, 80, MATCH($B$3, resultados!$A$1:$ZZ$1, 0))</f>
        <v/>
      </c>
    </row>
    <row r="87">
      <c r="A87">
        <f>INDEX(resultados!$A$2:$ZZ$3036, 81, MATCH($B$1, resultados!$A$1:$ZZ$1, 0))</f>
        <v/>
      </c>
      <c r="B87">
        <f>INDEX(resultados!$A$2:$ZZ$3036, 81, MATCH($B$2, resultados!$A$1:$ZZ$1, 0))</f>
        <v/>
      </c>
      <c r="C87">
        <f>INDEX(resultados!$A$2:$ZZ$3036, 81, MATCH($B$3, resultados!$A$1:$ZZ$1, 0))</f>
        <v/>
      </c>
    </row>
    <row r="88">
      <c r="A88">
        <f>INDEX(resultados!$A$2:$ZZ$3036, 82, MATCH($B$1, resultados!$A$1:$ZZ$1, 0))</f>
        <v/>
      </c>
      <c r="B88">
        <f>INDEX(resultados!$A$2:$ZZ$3036, 82, MATCH($B$2, resultados!$A$1:$ZZ$1, 0))</f>
        <v/>
      </c>
      <c r="C88">
        <f>INDEX(resultados!$A$2:$ZZ$3036, 82, MATCH($B$3, resultados!$A$1:$ZZ$1, 0))</f>
        <v/>
      </c>
    </row>
    <row r="89">
      <c r="A89">
        <f>INDEX(resultados!$A$2:$ZZ$3036, 83, MATCH($B$1, resultados!$A$1:$ZZ$1, 0))</f>
        <v/>
      </c>
      <c r="B89">
        <f>INDEX(resultados!$A$2:$ZZ$3036, 83, MATCH($B$2, resultados!$A$1:$ZZ$1, 0))</f>
        <v/>
      </c>
      <c r="C89">
        <f>INDEX(resultados!$A$2:$ZZ$3036, 83, MATCH($B$3, resultados!$A$1:$ZZ$1, 0))</f>
        <v/>
      </c>
    </row>
    <row r="90">
      <c r="A90">
        <f>INDEX(resultados!$A$2:$ZZ$3036, 84, MATCH($B$1, resultados!$A$1:$ZZ$1, 0))</f>
        <v/>
      </c>
      <c r="B90">
        <f>INDEX(resultados!$A$2:$ZZ$3036, 84, MATCH($B$2, resultados!$A$1:$ZZ$1, 0))</f>
        <v/>
      </c>
      <c r="C90">
        <f>INDEX(resultados!$A$2:$ZZ$3036, 84, MATCH($B$3, resultados!$A$1:$ZZ$1, 0))</f>
        <v/>
      </c>
    </row>
    <row r="91">
      <c r="A91">
        <f>INDEX(resultados!$A$2:$ZZ$3036, 85, MATCH($B$1, resultados!$A$1:$ZZ$1, 0))</f>
        <v/>
      </c>
      <c r="B91">
        <f>INDEX(resultados!$A$2:$ZZ$3036, 85, MATCH($B$2, resultados!$A$1:$ZZ$1, 0))</f>
        <v/>
      </c>
      <c r="C91">
        <f>INDEX(resultados!$A$2:$ZZ$3036, 85, MATCH($B$3, resultados!$A$1:$ZZ$1, 0))</f>
        <v/>
      </c>
    </row>
    <row r="92">
      <c r="A92">
        <f>INDEX(resultados!$A$2:$ZZ$3036, 86, MATCH($B$1, resultados!$A$1:$ZZ$1, 0))</f>
        <v/>
      </c>
      <c r="B92">
        <f>INDEX(resultados!$A$2:$ZZ$3036, 86, MATCH($B$2, resultados!$A$1:$ZZ$1, 0))</f>
        <v/>
      </c>
      <c r="C92">
        <f>INDEX(resultados!$A$2:$ZZ$3036, 86, MATCH($B$3, resultados!$A$1:$ZZ$1, 0))</f>
        <v/>
      </c>
    </row>
    <row r="93">
      <c r="A93">
        <f>INDEX(resultados!$A$2:$ZZ$3036, 87, MATCH($B$1, resultados!$A$1:$ZZ$1, 0))</f>
        <v/>
      </c>
      <c r="B93">
        <f>INDEX(resultados!$A$2:$ZZ$3036, 87, MATCH($B$2, resultados!$A$1:$ZZ$1, 0))</f>
        <v/>
      </c>
      <c r="C93">
        <f>INDEX(resultados!$A$2:$ZZ$3036, 87, MATCH($B$3, resultados!$A$1:$ZZ$1, 0))</f>
        <v/>
      </c>
    </row>
    <row r="94">
      <c r="A94">
        <f>INDEX(resultados!$A$2:$ZZ$3036, 88, MATCH($B$1, resultados!$A$1:$ZZ$1, 0))</f>
        <v/>
      </c>
      <c r="B94">
        <f>INDEX(resultados!$A$2:$ZZ$3036, 88, MATCH($B$2, resultados!$A$1:$ZZ$1, 0))</f>
        <v/>
      </c>
      <c r="C94">
        <f>INDEX(resultados!$A$2:$ZZ$3036, 88, MATCH($B$3, resultados!$A$1:$ZZ$1, 0))</f>
        <v/>
      </c>
    </row>
    <row r="95">
      <c r="A95">
        <f>INDEX(resultados!$A$2:$ZZ$3036, 89, MATCH($B$1, resultados!$A$1:$ZZ$1, 0))</f>
        <v/>
      </c>
      <c r="B95">
        <f>INDEX(resultados!$A$2:$ZZ$3036, 89, MATCH($B$2, resultados!$A$1:$ZZ$1, 0))</f>
        <v/>
      </c>
      <c r="C95">
        <f>INDEX(resultados!$A$2:$ZZ$3036, 89, MATCH($B$3, resultados!$A$1:$ZZ$1, 0))</f>
        <v/>
      </c>
    </row>
    <row r="96">
      <c r="A96">
        <f>INDEX(resultados!$A$2:$ZZ$3036, 90, MATCH($B$1, resultados!$A$1:$ZZ$1, 0))</f>
        <v/>
      </c>
      <c r="B96">
        <f>INDEX(resultados!$A$2:$ZZ$3036, 90, MATCH($B$2, resultados!$A$1:$ZZ$1, 0))</f>
        <v/>
      </c>
      <c r="C96">
        <f>INDEX(resultados!$A$2:$ZZ$3036, 90, MATCH($B$3, resultados!$A$1:$ZZ$1, 0))</f>
        <v/>
      </c>
    </row>
    <row r="97">
      <c r="A97">
        <f>INDEX(resultados!$A$2:$ZZ$3036, 91, MATCH($B$1, resultados!$A$1:$ZZ$1, 0))</f>
        <v/>
      </c>
      <c r="B97">
        <f>INDEX(resultados!$A$2:$ZZ$3036, 91, MATCH($B$2, resultados!$A$1:$ZZ$1, 0))</f>
        <v/>
      </c>
      <c r="C97">
        <f>INDEX(resultados!$A$2:$ZZ$3036, 91, MATCH($B$3, resultados!$A$1:$ZZ$1, 0))</f>
        <v/>
      </c>
    </row>
    <row r="98">
      <c r="A98">
        <f>INDEX(resultados!$A$2:$ZZ$3036, 92, MATCH($B$1, resultados!$A$1:$ZZ$1, 0))</f>
        <v/>
      </c>
      <c r="B98">
        <f>INDEX(resultados!$A$2:$ZZ$3036, 92, MATCH($B$2, resultados!$A$1:$ZZ$1, 0))</f>
        <v/>
      </c>
      <c r="C98">
        <f>INDEX(resultados!$A$2:$ZZ$3036, 92, MATCH($B$3, resultados!$A$1:$ZZ$1, 0))</f>
        <v/>
      </c>
    </row>
    <row r="99">
      <c r="A99">
        <f>INDEX(resultados!$A$2:$ZZ$3036, 93, MATCH($B$1, resultados!$A$1:$ZZ$1, 0))</f>
        <v/>
      </c>
      <c r="B99">
        <f>INDEX(resultados!$A$2:$ZZ$3036, 93, MATCH($B$2, resultados!$A$1:$ZZ$1, 0))</f>
        <v/>
      </c>
      <c r="C99">
        <f>INDEX(resultados!$A$2:$ZZ$3036, 93, MATCH($B$3, resultados!$A$1:$ZZ$1, 0))</f>
        <v/>
      </c>
    </row>
    <row r="100">
      <c r="A100">
        <f>INDEX(resultados!$A$2:$ZZ$3036, 94, MATCH($B$1, resultados!$A$1:$ZZ$1, 0))</f>
        <v/>
      </c>
      <c r="B100">
        <f>INDEX(resultados!$A$2:$ZZ$3036, 94, MATCH($B$2, resultados!$A$1:$ZZ$1, 0))</f>
        <v/>
      </c>
      <c r="C100">
        <f>INDEX(resultados!$A$2:$ZZ$3036, 94, MATCH($B$3, resultados!$A$1:$ZZ$1, 0))</f>
        <v/>
      </c>
    </row>
    <row r="101">
      <c r="A101">
        <f>INDEX(resultados!$A$2:$ZZ$3036, 95, MATCH($B$1, resultados!$A$1:$ZZ$1, 0))</f>
        <v/>
      </c>
      <c r="B101">
        <f>INDEX(resultados!$A$2:$ZZ$3036, 95, MATCH($B$2, resultados!$A$1:$ZZ$1, 0))</f>
        <v/>
      </c>
      <c r="C101">
        <f>INDEX(resultados!$A$2:$ZZ$3036, 95, MATCH($B$3, resultados!$A$1:$ZZ$1, 0))</f>
        <v/>
      </c>
    </row>
    <row r="102">
      <c r="A102">
        <f>INDEX(resultados!$A$2:$ZZ$3036, 96, MATCH($B$1, resultados!$A$1:$ZZ$1, 0))</f>
        <v/>
      </c>
      <c r="B102">
        <f>INDEX(resultados!$A$2:$ZZ$3036, 96, MATCH($B$2, resultados!$A$1:$ZZ$1, 0))</f>
        <v/>
      </c>
      <c r="C102">
        <f>INDEX(resultados!$A$2:$ZZ$3036, 96, MATCH($B$3, resultados!$A$1:$ZZ$1, 0))</f>
        <v/>
      </c>
    </row>
    <row r="103">
      <c r="A103">
        <f>INDEX(resultados!$A$2:$ZZ$3036, 97, MATCH($B$1, resultados!$A$1:$ZZ$1, 0))</f>
        <v/>
      </c>
      <c r="B103">
        <f>INDEX(resultados!$A$2:$ZZ$3036, 97, MATCH($B$2, resultados!$A$1:$ZZ$1, 0))</f>
        <v/>
      </c>
      <c r="C103">
        <f>INDEX(resultados!$A$2:$ZZ$3036, 97, MATCH($B$3, resultados!$A$1:$ZZ$1, 0))</f>
        <v/>
      </c>
    </row>
    <row r="104">
      <c r="A104">
        <f>INDEX(resultados!$A$2:$ZZ$3036, 98, MATCH($B$1, resultados!$A$1:$ZZ$1, 0))</f>
        <v/>
      </c>
      <c r="B104">
        <f>INDEX(resultados!$A$2:$ZZ$3036, 98, MATCH($B$2, resultados!$A$1:$ZZ$1, 0))</f>
        <v/>
      </c>
      <c r="C104">
        <f>INDEX(resultados!$A$2:$ZZ$3036, 98, MATCH($B$3, resultados!$A$1:$ZZ$1, 0))</f>
        <v/>
      </c>
    </row>
    <row r="105">
      <c r="A105">
        <f>INDEX(resultados!$A$2:$ZZ$3036, 99, MATCH($B$1, resultados!$A$1:$ZZ$1, 0))</f>
        <v/>
      </c>
      <c r="B105">
        <f>INDEX(resultados!$A$2:$ZZ$3036, 99, MATCH($B$2, resultados!$A$1:$ZZ$1, 0))</f>
        <v/>
      </c>
      <c r="C105">
        <f>INDEX(resultados!$A$2:$ZZ$3036, 99, MATCH($B$3, resultados!$A$1:$ZZ$1, 0))</f>
        <v/>
      </c>
    </row>
    <row r="106">
      <c r="A106">
        <f>INDEX(resultados!$A$2:$ZZ$3036, 100, MATCH($B$1, resultados!$A$1:$ZZ$1, 0))</f>
        <v/>
      </c>
      <c r="B106">
        <f>INDEX(resultados!$A$2:$ZZ$3036, 100, MATCH($B$2, resultados!$A$1:$ZZ$1, 0))</f>
        <v/>
      </c>
      <c r="C106">
        <f>INDEX(resultados!$A$2:$ZZ$3036, 100, MATCH($B$3, resultados!$A$1:$ZZ$1, 0))</f>
        <v/>
      </c>
    </row>
    <row r="107">
      <c r="A107">
        <f>INDEX(resultados!$A$2:$ZZ$3036, 101, MATCH($B$1, resultados!$A$1:$ZZ$1, 0))</f>
        <v/>
      </c>
      <c r="B107">
        <f>INDEX(resultados!$A$2:$ZZ$3036, 101, MATCH($B$2, resultados!$A$1:$ZZ$1, 0))</f>
        <v/>
      </c>
      <c r="C107">
        <f>INDEX(resultados!$A$2:$ZZ$3036, 101, MATCH($B$3, resultados!$A$1:$ZZ$1, 0))</f>
        <v/>
      </c>
    </row>
    <row r="108">
      <c r="A108">
        <f>INDEX(resultados!$A$2:$ZZ$3036, 102, MATCH($B$1, resultados!$A$1:$ZZ$1, 0))</f>
        <v/>
      </c>
      <c r="B108">
        <f>INDEX(resultados!$A$2:$ZZ$3036, 102, MATCH($B$2, resultados!$A$1:$ZZ$1, 0))</f>
        <v/>
      </c>
      <c r="C108">
        <f>INDEX(resultados!$A$2:$ZZ$3036, 102, MATCH($B$3, resultados!$A$1:$ZZ$1, 0))</f>
        <v/>
      </c>
    </row>
    <row r="109">
      <c r="A109">
        <f>INDEX(resultados!$A$2:$ZZ$3036, 103, MATCH($B$1, resultados!$A$1:$ZZ$1, 0))</f>
        <v/>
      </c>
      <c r="B109">
        <f>INDEX(resultados!$A$2:$ZZ$3036, 103, MATCH($B$2, resultados!$A$1:$ZZ$1, 0))</f>
        <v/>
      </c>
      <c r="C109">
        <f>INDEX(resultados!$A$2:$ZZ$3036, 103, MATCH($B$3, resultados!$A$1:$ZZ$1, 0))</f>
        <v/>
      </c>
    </row>
    <row r="110">
      <c r="A110">
        <f>INDEX(resultados!$A$2:$ZZ$3036, 104, MATCH($B$1, resultados!$A$1:$ZZ$1, 0))</f>
        <v/>
      </c>
      <c r="B110">
        <f>INDEX(resultados!$A$2:$ZZ$3036, 104, MATCH($B$2, resultados!$A$1:$ZZ$1, 0))</f>
        <v/>
      </c>
      <c r="C110">
        <f>INDEX(resultados!$A$2:$ZZ$3036, 104, MATCH($B$3, resultados!$A$1:$ZZ$1, 0))</f>
        <v/>
      </c>
    </row>
    <row r="111">
      <c r="A111">
        <f>INDEX(resultados!$A$2:$ZZ$3036, 105, MATCH($B$1, resultados!$A$1:$ZZ$1, 0))</f>
        <v/>
      </c>
      <c r="B111">
        <f>INDEX(resultados!$A$2:$ZZ$3036, 105, MATCH($B$2, resultados!$A$1:$ZZ$1, 0))</f>
        <v/>
      </c>
      <c r="C111">
        <f>INDEX(resultados!$A$2:$ZZ$3036, 105, MATCH($B$3, resultados!$A$1:$ZZ$1, 0))</f>
        <v/>
      </c>
    </row>
    <row r="112">
      <c r="A112">
        <f>INDEX(resultados!$A$2:$ZZ$3036, 106, MATCH($B$1, resultados!$A$1:$ZZ$1, 0))</f>
        <v/>
      </c>
      <c r="B112">
        <f>INDEX(resultados!$A$2:$ZZ$3036, 106, MATCH($B$2, resultados!$A$1:$ZZ$1, 0))</f>
        <v/>
      </c>
      <c r="C112">
        <f>INDEX(resultados!$A$2:$ZZ$3036, 106, MATCH($B$3, resultados!$A$1:$ZZ$1, 0))</f>
        <v/>
      </c>
    </row>
    <row r="113">
      <c r="A113">
        <f>INDEX(resultados!$A$2:$ZZ$3036, 107, MATCH($B$1, resultados!$A$1:$ZZ$1, 0))</f>
        <v/>
      </c>
      <c r="B113">
        <f>INDEX(resultados!$A$2:$ZZ$3036, 107, MATCH($B$2, resultados!$A$1:$ZZ$1, 0))</f>
        <v/>
      </c>
      <c r="C113">
        <f>INDEX(resultados!$A$2:$ZZ$3036, 107, MATCH($B$3, resultados!$A$1:$ZZ$1, 0))</f>
        <v/>
      </c>
    </row>
    <row r="114">
      <c r="A114">
        <f>INDEX(resultados!$A$2:$ZZ$3036, 108, MATCH($B$1, resultados!$A$1:$ZZ$1, 0))</f>
        <v/>
      </c>
      <c r="B114">
        <f>INDEX(resultados!$A$2:$ZZ$3036, 108, MATCH($B$2, resultados!$A$1:$ZZ$1, 0))</f>
        <v/>
      </c>
      <c r="C114">
        <f>INDEX(resultados!$A$2:$ZZ$3036, 108, MATCH($B$3, resultados!$A$1:$ZZ$1, 0))</f>
        <v/>
      </c>
    </row>
    <row r="115">
      <c r="A115">
        <f>INDEX(resultados!$A$2:$ZZ$3036, 109, MATCH($B$1, resultados!$A$1:$ZZ$1, 0))</f>
        <v/>
      </c>
      <c r="B115">
        <f>INDEX(resultados!$A$2:$ZZ$3036, 109, MATCH($B$2, resultados!$A$1:$ZZ$1, 0))</f>
        <v/>
      </c>
      <c r="C115">
        <f>INDEX(resultados!$A$2:$ZZ$3036, 109, MATCH($B$3, resultados!$A$1:$ZZ$1, 0))</f>
        <v/>
      </c>
    </row>
    <row r="116">
      <c r="A116">
        <f>INDEX(resultados!$A$2:$ZZ$3036, 110, MATCH($B$1, resultados!$A$1:$ZZ$1, 0))</f>
        <v/>
      </c>
      <c r="B116">
        <f>INDEX(resultados!$A$2:$ZZ$3036, 110, MATCH($B$2, resultados!$A$1:$ZZ$1, 0))</f>
        <v/>
      </c>
      <c r="C116">
        <f>INDEX(resultados!$A$2:$ZZ$3036, 110, MATCH($B$3, resultados!$A$1:$ZZ$1, 0))</f>
        <v/>
      </c>
    </row>
    <row r="117">
      <c r="A117">
        <f>INDEX(resultados!$A$2:$ZZ$3036, 111, MATCH($B$1, resultados!$A$1:$ZZ$1, 0))</f>
        <v/>
      </c>
      <c r="B117">
        <f>INDEX(resultados!$A$2:$ZZ$3036, 111, MATCH($B$2, resultados!$A$1:$ZZ$1, 0))</f>
        <v/>
      </c>
      <c r="C117">
        <f>INDEX(resultados!$A$2:$ZZ$3036, 111, MATCH($B$3, resultados!$A$1:$ZZ$1, 0))</f>
        <v/>
      </c>
    </row>
    <row r="118">
      <c r="A118">
        <f>INDEX(resultados!$A$2:$ZZ$3036, 112, MATCH($B$1, resultados!$A$1:$ZZ$1, 0))</f>
        <v/>
      </c>
      <c r="B118">
        <f>INDEX(resultados!$A$2:$ZZ$3036, 112, MATCH($B$2, resultados!$A$1:$ZZ$1, 0))</f>
        <v/>
      </c>
      <c r="C118">
        <f>INDEX(resultados!$A$2:$ZZ$3036, 112, MATCH($B$3, resultados!$A$1:$ZZ$1, 0))</f>
        <v/>
      </c>
    </row>
    <row r="119">
      <c r="A119">
        <f>INDEX(resultados!$A$2:$ZZ$3036, 113, MATCH($B$1, resultados!$A$1:$ZZ$1, 0))</f>
        <v/>
      </c>
      <c r="B119">
        <f>INDEX(resultados!$A$2:$ZZ$3036, 113, MATCH($B$2, resultados!$A$1:$ZZ$1, 0))</f>
        <v/>
      </c>
      <c r="C119">
        <f>INDEX(resultados!$A$2:$ZZ$3036, 113, MATCH($B$3, resultados!$A$1:$ZZ$1, 0))</f>
        <v/>
      </c>
    </row>
    <row r="120">
      <c r="A120">
        <f>INDEX(resultados!$A$2:$ZZ$3036, 114, MATCH($B$1, resultados!$A$1:$ZZ$1, 0))</f>
        <v/>
      </c>
      <c r="B120">
        <f>INDEX(resultados!$A$2:$ZZ$3036, 114, MATCH($B$2, resultados!$A$1:$ZZ$1, 0))</f>
        <v/>
      </c>
      <c r="C120">
        <f>INDEX(resultados!$A$2:$ZZ$3036, 114, MATCH($B$3, resultados!$A$1:$ZZ$1, 0))</f>
        <v/>
      </c>
    </row>
    <row r="121">
      <c r="A121">
        <f>INDEX(resultados!$A$2:$ZZ$3036, 115, MATCH($B$1, resultados!$A$1:$ZZ$1, 0))</f>
        <v/>
      </c>
      <c r="B121">
        <f>INDEX(resultados!$A$2:$ZZ$3036, 115, MATCH($B$2, resultados!$A$1:$ZZ$1, 0))</f>
        <v/>
      </c>
      <c r="C121">
        <f>INDEX(resultados!$A$2:$ZZ$3036, 115, MATCH($B$3, resultados!$A$1:$ZZ$1, 0))</f>
        <v/>
      </c>
    </row>
    <row r="122">
      <c r="A122">
        <f>INDEX(resultados!$A$2:$ZZ$3036, 116, MATCH($B$1, resultados!$A$1:$ZZ$1, 0))</f>
        <v/>
      </c>
      <c r="B122">
        <f>INDEX(resultados!$A$2:$ZZ$3036, 116, MATCH($B$2, resultados!$A$1:$ZZ$1, 0))</f>
        <v/>
      </c>
      <c r="C122">
        <f>INDEX(resultados!$A$2:$ZZ$3036, 116, MATCH($B$3, resultados!$A$1:$ZZ$1, 0))</f>
        <v/>
      </c>
    </row>
    <row r="123">
      <c r="A123">
        <f>INDEX(resultados!$A$2:$ZZ$3036, 117, MATCH($B$1, resultados!$A$1:$ZZ$1, 0))</f>
        <v/>
      </c>
      <c r="B123">
        <f>INDEX(resultados!$A$2:$ZZ$3036, 117, MATCH($B$2, resultados!$A$1:$ZZ$1, 0))</f>
        <v/>
      </c>
      <c r="C123">
        <f>INDEX(resultados!$A$2:$ZZ$3036, 117, MATCH($B$3, resultados!$A$1:$ZZ$1, 0))</f>
        <v/>
      </c>
    </row>
    <row r="124">
      <c r="A124">
        <f>INDEX(resultados!$A$2:$ZZ$3036, 118, MATCH($B$1, resultados!$A$1:$ZZ$1, 0))</f>
        <v/>
      </c>
      <c r="B124">
        <f>INDEX(resultados!$A$2:$ZZ$3036, 118, MATCH($B$2, resultados!$A$1:$ZZ$1, 0))</f>
        <v/>
      </c>
      <c r="C124">
        <f>INDEX(resultados!$A$2:$ZZ$3036, 118, MATCH($B$3, resultados!$A$1:$ZZ$1, 0))</f>
        <v/>
      </c>
    </row>
    <row r="125">
      <c r="A125">
        <f>INDEX(resultados!$A$2:$ZZ$3036, 119, MATCH($B$1, resultados!$A$1:$ZZ$1, 0))</f>
        <v/>
      </c>
      <c r="B125">
        <f>INDEX(resultados!$A$2:$ZZ$3036, 119, MATCH($B$2, resultados!$A$1:$ZZ$1, 0))</f>
        <v/>
      </c>
      <c r="C125">
        <f>INDEX(resultados!$A$2:$ZZ$3036, 119, MATCH($B$3, resultados!$A$1:$ZZ$1, 0))</f>
        <v/>
      </c>
    </row>
    <row r="126">
      <c r="A126">
        <f>INDEX(resultados!$A$2:$ZZ$3036, 120, MATCH($B$1, resultados!$A$1:$ZZ$1, 0))</f>
        <v/>
      </c>
      <c r="B126">
        <f>INDEX(resultados!$A$2:$ZZ$3036, 120, MATCH($B$2, resultados!$A$1:$ZZ$1, 0))</f>
        <v/>
      </c>
      <c r="C126">
        <f>INDEX(resultados!$A$2:$ZZ$3036, 120, MATCH($B$3, resultados!$A$1:$ZZ$1, 0))</f>
        <v/>
      </c>
    </row>
    <row r="127">
      <c r="A127">
        <f>INDEX(resultados!$A$2:$ZZ$3036, 121, MATCH($B$1, resultados!$A$1:$ZZ$1, 0))</f>
        <v/>
      </c>
      <c r="B127">
        <f>INDEX(resultados!$A$2:$ZZ$3036, 121, MATCH($B$2, resultados!$A$1:$ZZ$1, 0))</f>
        <v/>
      </c>
      <c r="C127">
        <f>INDEX(resultados!$A$2:$ZZ$3036, 121, MATCH($B$3, resultados!$A$1:$ZZ$1, 0))</f>
        <v/>
      </c>
    </row>
    <row r="128">
      <c r="A128">
        <f>INDEX(resultados!$A$2:$ZZ$3036, 122, MATCH($B$1, resultados!$A$1:$ZZ$1, 0))</f>
        <v/>
      </c>
      <c r="B128">
        <f>INDEX(resultados!$A$2:$ZZ$3036, 122, MATCH($B$2, resultados!$A$1:$ZZ$1, 0))</f>
        <v/>
      </c>
      <c r="C128">
        <f>INDEX(resultados!$A$2:$ZZ$3036, 122, MATCH($B$3, resultados!$A$1:$ZZ$1, 0))</f>
        <v/>
      </c>
    </row>
    <row r="129">
      <c r="A129">
        <f>INDEX(resultados!$A$2:$ZZ$3036, 123, MATCH($B$1, resultados!$A$1:$ZZ$1, 0))</f>
        <v/>
      </c>
      <c r="B129">
        <f>INDEX(resultados!$A$2:$ZZ$3036, 123, MATCH($B$2, resultados!$A$1:$ZZ$1, 0))</f>
        <v/>
      </c>
      <c r="C129">
        <f>INDEX(resultados!$A$2:$ZZ$3036, 123, MATCH($B$3, resultados!$A$1:$ZZ$1, 0))</f>
        <v/>
      </c>
    </row>
    <row r="130">
      <c r="A130">
        <f>INDEX(resultados!$A$2:$ZZ$3036, 124, MATCH($B$1, resultados!$A$1:$ZZ$1, 0))</f>
        <v/>
      </c>
      <c r="B130">
        <f>INDEX(resultados!$A$2:$ZZ$3036, 124, MATCH($B$2, resultados!$A$1:$ZZ$1, 0))</f>
        <v/>
      </c>
      <c r="C130">
        <f>INDEX(resultados!$A$2:$ZZ$3036, 124, MATCH($B$3, resultados!$A$1:$ZZ$1, 0))</f>
        <v/>
      </c>
    </row>
    <row r="131">
      <c r="A131">
        <f>INDEX(resultados!$A$2:$ZZ$3036, 125, MATCH($B$1, resultados!$A$1:$ZZ$1, 0))</f>
        <v/>
      </c>
      <c r="B131">
        <f>INDEX(resultados!$A$2:$ZZ$3036, 125, MATCH($B$2, resultados!$A$1:$ZZ$1, 0))</f>
        <v/>
      </c>
      <c r="C131">
        <f>INDEX(resultados!$A$2:$ZZ$3036, 125, MATCH($B$3, resultados!$A$1:$ZZ$1, 0))</f>
        <v/>
      </c>
    </row>
    <row r="132">
      <c r="A132">
        <f>INDEX(resultados!$A$2:$ZZ$3036, 126, MATCH($B$1, resultados!$A$1:$ZZ$1, 0))</f>
        <v/>
      </c>
      <c r="B132">
        <f>INDEX(resultados!$A$2:$ZZ$3036, 126, MATCH($B$2, resultados!$A$1:$ZZ$1, 0))</f>
        <v/>
      </c>
      <c r="C132">
        <f>INDEX(resultados!$A$2:$ZZ$3036, 126, MATCH($B$3, resultados!$A$1:$ZZ$1, 0))</f>
        <v/>
      </c>
    </row>
    <row r="133">
      <c r="A133">
        <f>INDEX(resultados!$A$2:$ZZ$3036, 127, MATCH($B$1, resultados!$A$1:$ZZ$1, 0))</f>
        <v/>
      </c>
      <c r="B133">
        <f>INDEX(resultados!$A$2:$ZZ$3036, 127, MATCH($B$2, resultados!$A$1:$ZZ$1, 0))</f>
        <v/>
      </c>
      <c r="C133">
        <f>INDEX(resultados!$A$2:$ZZ$3036, 127, MATCH($B$3, resultados!$A$1:$ZZ$1, 0))</f>
        <v/>
      </c>
    </row>
    <row r="134">
      <c r="A134">
        <f>INDEX(resultados!$A$2:$ZZ$3036, 128, MATCH($B$1, resultados!$A$1:$ZZ$1, 0))</f>
        <v/>
      </c>
      <c r="B134">
        <f>INDEX(resultados!$A$2:$ZZ$3036, 128, MATCH($B$2, resultados!$A$1:$ZZ$1, 0))</f>
        <v/>
      </c>
      <c r="C134">
        <f>INDEX(resultados!$A$2:$ZZ$3036, 128, MATCH($B$3, resultados!$A$1:$ZZ$1, 0))</f>
        <v/>
      </c>
    </row>
    <row r="135">
      <c r="A135">
        <f>INDEX(resultados!$A$2:$ZZ$3036, 129, MATCH($B$1, resultados!$A$1:$ZZ$1, 0))</f>
        <v/>
      </c>
      <c r="B135">
        <f>INDEX(resultados!$A$2:$ZZ$3036, 129, MATCH($B$2, resultados!$A$1:$ZZ$1, 0))</f>
        <v/>
      </c>
      <c r="C135">
        <f>INDEX(resultados!$A$2:$ZZ$3036, 129, MATCH($B$3, resultados!$A$1:$ZZ$1, 0))</f>
        <v/>
      </c>
    </row>
    <row r="136">
      <c r="A136">
        <f>INDEX(resultados!$A$2:$ZZ$3036, 130, MATCH($B$1, resultados!$A$1:$ZZ$1, 0))</f>
        <v/>
      </c>
      <c r="B136">
        <f>INDEX(resultados!$A$2:$ZZ$3036, 130, MATCH($B$2, resultados!$A$1:$ZZ$1, 0))</f>
        <v/>
      </c>
      <c r="C136">
        <f>INDEX(resultados!$A$2:$ZZ$3036, 130, MATCH($B$3, resultados!$A$1:$ZZ$1, 0))</f>
        <v/>
      </c>
    </row>
    <row r="137">
      <c r="A137">
        <f>INDEX(resultados!$A$2:$ZZ$3036, 131, MATCH($B$1, resultados!$A$1:$ZZ$1, 0))</f>
        <v/>
      </c>
      <c r="B137">
        <f>INDEX(resultados!$A$2:$ZZ$3036, 131, MATCH($B$2, resultados!$A$1:$ZZ$1, 0))</f>
        <v/>
      </c>
      <c r="C137">
        <f>INDEX(resultados!$A$2:$ZZ$3036, 131, MATCH($B$3, resultados!$A$1:$ZZ$1, 0))</f>
        <v/>
      </c>
    </row>
    <row r="138">
      <c r="A138">
        <f>INDEX(resultados!$A$2:$ZZ$3036, 132, MATCH($B$1, resultados!$A$1:$ZZ$1, 0))</f>
        <v/>
      </c>
      <c r="B138">
        <f>INDEX(resultados!$A$2:$ZZ$3036, 132, MATCH($B$2, resultados!$A$1:$ZZ$1, 0))</f>
        <v/>
      </c>
      <c r="C138">
        <f>INDEX(resultados!$A$2:$ZZ$3036, 132, MATCH($B$3, resultados!$A$1:$ZZ$1, 0))</f>
        <v/>
      </c>
    </row>
    <row r="139">
      <c r="A139">
        <f>INDEX(resultados!$A$2:$ZZ$3036, 133, MATCH($B$1, resultados!$A$1:$ZZ$1, 0))</f>
        <v/>
      </c>
      <c r="B139">
        <f>INDEX(resultados!$A$2:$ZZ$3036, 133, MATCH($B$2, resultados!$A$1:$ZZ$1, 0))</f>
        <v/>
      </c>
      <c r="C139">
        <f>INDEX(resultados!$A$2:$ZZ$3036, 133, MATCH($B$3, resultados!$A$1:$ZZ$1, 0))</f>
        <v/>
      </c>
    </row>
    <row r="140">
      <c r="A140">
        <f>INDEX(resultados!$A$2:$ZZ$3036, 134, MATCH($B$1, resultados!$A$1:$ZZ$1, 0))</f>
        <v/>
      </c>
      <c r="B140">
        <f>INDEX(resultados!$A$2:$ZZ$3036, 134, MATCH($B$2, resultados!$A$1:$ZZ$1, 0))</f>
        <v/>
      </c>
      <c r="C140">
        <f>INDEX(resultados!$A$2:$ZZ$3036, 134, MATCH($B$3, resultados!$A$1:$ZZ$1, 0))</f>
        <v/>
      </c>
    </row>
    <row r="141">
      <c r="A141">
        <f>INDEX(resultados!$A$2:$ZZ$3036, 135, MATCH($B$1, resultados!$A$1:$ZZ$1, 0))</f>
        <v/>
      </c>
      <c r="B141">
        <f>INDEX(resultados!$A$2:$ZZ$3036, 135, MATCH($B$2, resultados!$A$1:$ZZ$1, 0))</f>
        <v/>
      </c>
      <c r="C141">
        <f>INDEX(resultados!$A$2:$ZZ$3036, 135, MATCH($B$3, resultados!$A$1:$ZZ$1, 0))</f>
        <v/>
      </c>
    </row>
    <row r="142">
      <c r="A142">
        <f>INDEX(resultados!$A$2:$ZZ$3036, 136, MATCH($B$1, resultados!$A$1:$ZZ$1, 0))</f>
        <v/>
      </c>
      <c r="B142">
        <f>INDEX(resultados!$A$2:$ZZ$3036, 136, MATCH($B$2, resultados!$A$1:$ZZ$1, 0))</f>
        <v/>
      </c>
      <c r="C142">
        <f>INDEX(resultados!$A$2:$ZZ$3036, 136, MATCH($B$3, resultados!$A$1:$ZZ$1, 0))</f>
        <v/>
      </c>
    </row>
    <row r="143">
      <c r="A143">
        <f>INDEX(resultados!$A$2:$ZZ$3036, 137, MATCH($B$1, resultados!$A$1:$ZZ$1, 0))</f>
        <v/>
      </c>
      <c r="B143">
        <f>INDEX(resultados!$A$2:$ZZ$3036, 137, MATCH($B$2, resultados!$A$1:$ZZ$1, 0))</f>
        <v/>
      </c>
      <c r="C143">
        <f>INDEX(resultados!$A$2:$ZZ$3036, 137, MATCH($B$3, resultados!$A$1:$ZZ$1, 0))</f>
        <v/>
      </c>
    </row>
    <row r="144">
      <c r="A144">
        <f>INDEX(resultados!$A$2:$ZZ$3036, 138, MATCH($B$1, resultados!$A$1:$ZZ$1, 0))</f>
        <v/>
      </c>
      <c r="B144">
        <f>INDEX(resultados!$A$2:$ZZ$3036, 138, MATCH($B$2, resultados!$A$1:$ZZ$1, 0))</f>
        <v/>
      </c>
      <c r="C144">
        <f>INDEX(resultados!$A$2:$ZZ$3036, 138, MATCH($B$3, resultados!$A$1:$ZZ$1, 0))</f>
        <v/>
      </c>
    </row>
    <row r="145">
      <c r="A145">
        <f>INDEX(resultados!$A$2:$ZZ$3036, 139, MATCH($B$1, resultados!$A$1:$ZZ$1, 0))</f>
        <v/>
      </c>
      <c r="B145">
        <f>INDEX(resultados!$A$2:$ZZ$3036, 139, MATCH($B$2, resultados!$A$1:$ZZ$1, 0))</f>
        <v/>
      </c>
      <c r="C145">
        <f>INDEX(resultados!$A$2:$ZZ$3036, 139, MATCH($B$3, resultados!$A$1:$ZZ$1, 0))</f>
        <v/>
      </c>
    </row>
    <row r="146">
      <c r="A146">
        <f>INDEX(resultados!$A$2:$ZZ$3036, 140, MATCH($B$1, resultados!$A$1:$ZZ$1, 0))</f>
        <v/>
      </c>
      <c r="B146">
        <f>INDEX(resultados!$A$2:$ZZ$3036, 140, MATCH($B$2, resultados!$A$1:$ZZ$1, 0))</f>
        <v/>
      </c>
      <c r="C146">
        <f>INDEX(resultados!$A$2:$ZZ$3036, 140, MATCH($B$3, resultados!$A$1:$ZZ$1, 0))</f>
        <v/>
      </c>
    </row>
    <row r="147">
      <c r="A147">
        <f>INDEX(resultados!$A$2:$ZZ$3036, 141, MATCH($B$1, resultados!$A$1:$ZZ$1, 0))</f>
        <v/>
      </c>
      <c r="B147">
        <f>INDEX(resultados!$A$2:$ZZ$3036, 141, MATCH($B$2, resultados!$A$1:$ZZ$1, 0))</f>
        <v/>
      </c>
      <c r="C147">
        <f>INDEX(resultados!$A$2:$ZZ$3036, 141, MATCH($B$3, resultados!$A$1:$ZZ$1, 0))</f>
        <v/>
      </c>
    </row>
    <row r="148">
      <c r="A148">
        <f>INDEX(resultados!$A$2:$ZZ$3036, 142, MATCH($B$1, resultados!$A$1:$ZZ$1, 0))</f>
        <v/>
      </c>
      <c r="B148">
        <f>INDEX(resultados!$A$2:$ZZ$3036, 142, MATCH($B$2, resultados!$A$1:$ZZ$1, 0))</f>
        <v/>
      </c>
      <c r="C148">
        <f>INDEX(resultados!$A$2:$ZZ$3036, 142, MATCH($B$3, resultados!$A$1:$ZZ$1, 0))</f>
        <v/>
      </c>
    </row>
    <row r="149">
      <c r="A149">
        <f>INDEX(resultados!$A$2:$ZZ$3036, 143, MATCH($B$1, resultados!$A$1:$ZZ$1, 0))</f>
        <v/>
      </c>
      <c r="B149">
        <f>INDEX(resultados!$A$2:$ZZ$3036, 143, MATCH($B$2, resultados!$A$1:$ZZ$1, 0))</f>
        <v/>
      </c>
      <c r="C149">
        <f>INDEX(resultados!$A$2:$ZZ$3036, 143, MATCH($B$3, resultados!$A$1:$ZZ$1, 0))</f>
        <v/>
      </c>
    </row>
    <row r="150">
      <c r="A150">
        <f>INDEX(resultados!$A$2:$ZZ$3036, 144, MATCH($B$1, resultados!$A$1:$ZZ$1, 0))</f>
        <v/>
      </c>
      <c r="B150">
        <f>INDEX(resultados!$A$2:$ZZ$3036, 144, MATCH($B$2, resultados!$A$1:$ZZ$1, 0))</f>
        <v/>
      </c>
      <c r="C150">
        <f>INDEX(resultados!$A$2:$ZZ$3036, 144, MATCH($B$3, resultados!$A$1:$ZZ$1, 0))</f>
        <v/>
      </c>
    </row>
    <row r="151">
      <c r="A151">
        <f>INDEX(resultados!$A$2:$ZZ$3036, 145, MATCH($B$1, resultados!$A$1:$ZZ$1, 0))</f>
        <v/>
      </c>
      <c r="B151">
        <f>INDEX(resultados!$A$2:$ZZ$3036, 145, MATCH($B$2, resultados!$A$1:$ZZ$1, 0))</f>
        <v/>
      </c>
      <c r="C151">
        <f>INDEX(resultados!$A$2:$ZZ$3036, 145, MATCH($B$3, resultados!$A$1:$ZZ$1, 0))</f>
        <v/>
      </c>
    </row>
    <row r="152">
      <c r="A152">
        <f>INDEX(resultados!$A$2:$ZZ$3036, 146, MATCH($B$1, resultados!$A$1:$ZZ$1, 0))</f>
        <v/>
      </c>
      <c r="B152">
        <f>INDEX(resultados!$A$2:$ZZ$3036, 146, MATCH($B$2, resultados!$A$1:$ZZ$1, 0))</f>
        <v/>
      </c>
      <c r="C152">
        <f>INDEX(resultados!$A$2:$ZZ$3036, 146, MATCH($B$3, resultados!$A$1:$ZZ$1, 0))</f>
        <v/>
      </c>
    </row>
    <row r="153">
      <c r="A153">
        <f>INDEX(resultados!$A$2:$ZZ$3036, 147, MATCH($B$1, resultados!$A$1:$ZZ$1, 0))</f>
        <v/>
      </c>
      <c r="B153">
        <f>INDEX(resultados!$A$2:$ZZ$3036, 147, MATCH($B$2, resultados!$A$1:$ZZ$1, 0))</f>
        <v/>
      </c>
      <c r="C153">
        <f>INDEX(resultados!$A$2:$ZZ$3036, 147, MATCH($B$3, resultados!$A$1:$ZZ$1, 0))</f>
        <v/>
      </c>
    </row>
    <row r="154">
      <c r="A154">
        <f>INDEX(resultados!$A$2:$ZZ$3036, 148, MATCH($B$1, resultados!$A$1:$ZZ$1, 0))</f>
        <v/>
      </c>
      <c r="B154">
        <f>INDEX(resultados!$A$2:$ZZ$3036, 148, MATCH($B$2, resultados!$A$1:$ZZ$1, 0))</f>
        <v/>
      </c>
      <c r="C154">
        <f>INDEX(resultados!$A$2:$ZZ$3036, 148, MATCH($B$3, resultados!$A$1:$ZZ$1, 0))</f>
        <v/>
      </c>
    </row>
    <row r="155">
      <c r="A155">
        <f>INDEX(resultados!$A$2:$ZZ$3036, 149, MATCH($B$1, resultados!$A$1:$ZZ$1, 0))</f>
        <v/>
      </c>
      <c r="B155">
        <f>INDEX(resultados!$A$2:$ZZ$3036, 149, MATCH($B$2, resultados!$A$1:$ZZ$1, 0))</f>
        <v/>
      </c>
      <c r="C155">
        <f>INDEX(resultados!$A$2:$ZZ$3036, 149, MATCH($B$3, resultados!$A$1:$ZZ$1, 0))</f>
        <v/>
      </c>
    </row>
    <row r="156">
      <c r="A156">
        <f>INDEX(resultados!$A$2:$ZZ$3036, 150, MATCH($B$1, resultados!$A$1:$ZZ$1, 0))</f>
        <v/>
      </c>
      <c r="B156">
        <f>INDEX(resultados!$A$2:$ZZ$3036, 150, MATCH($B$2, resultados!$A$1:$ZZ$1, 0))</f>
        <v/>
      </c>
      <c r="C156">
        <f>INDEX(resultados!$A$2:$ZZ$3036, 150, MATCH($B$3, resultados!$A$1:$ZZ$1, 0))</f>
        <v/>
      </c>
    </row>
    <row r="157">
      <c r="A157">
        <f>INDEX(resultados!$A$2:$ZZ$3036, 151, MATCH($B$1, resultados!$A$1:$ZZ$1, 0))</f>
        <v/>
      </c>
      <c r="B157">
        <f>INDEX(resultados!$A$2:$ZZ$3036, 151, MATCH($B$2, resultados!$A$1:$ZZ$1, 0))</f>
        <v/>
      </c>
      <c r="C157">
        <f>INDEX(resultados!$A$2:$ZZ$3036, 151, MATCH($B$3, resultados!$A$1:$ZZ$1, 0))</f>
        <v/>
      </c>
    </row>
    <row r="158">
      <c r="A158">
        <f>INDEX(resultados!$A$2:$ZZ$3036, 152, MATCH($B$1, resultados!$A$1:$ZZ$1, 0))</f>
        <v/>
      </c>
      <c r="B158">
        <f>INDEX(resultados!$A$2:$ZZ$3036, 152, MATCH($B$2, resultados!$A$1:$ZZ$1, 0))</f>
        <v/>
      </c>
      <c r="C158">
        <f>INDEX(resultados!$A$2:$ZZ$3036, 152, MATCH($B$3, resultados!$A$1:$ZZ$1, 0))</f>
        <v/>
      </c>
    </row>
    <row r="159">
      <c r="A159">
        <f>INDEX(resultados!$A$2:$ZZ$3036, 153, MATCH($B$1, resultados!$A$1:$ZZ$1, 0))</f>
        <v/>
      </c>
      <c r="B159">
        <f>INDEX(resultados!$A$2:$ZZ$3036, 153, MATCH($B$2, resultados!$A$1:$ZZ$1, 0))</f>
        <v/>
      </c>
      <c r="C159">
        <f>INDEX(resultados!$A$2:$ZZ$3036, 153, MATCH($B$3, resultados!$A$1:$ZZ$1, 0))</f>
        <v/>
      </c>
    </row>
    <row r="160">
      <c r="A160">
        <f>INDEX(resultados!$A$2:$ZZ$3036, 154, MATCH($B$1, resultados!$A$1:$ZZ$1, 0))</f>
        <v/>
      </c>
      <c r="B160">
        <f>INDEX(resultados!$A$2:$ZZ$3036, 154, MATCH($B$2, resultados!$A$1:$ZZ$1, 0))</f>
        <v/>
      </c>
      <c r="C160">
        <f>INDEX(resultados!$A$2:$ZZ$3036, 154, MATCH($B$3, resultados!$A$1:$ZZ$1, 0))</f>
        <v/>
      </c>
    </row>
    <row r="161">
      <c r="A161">
        <f>INDEX(resultados!$A$2:$ZZ$3036, 155, MATCH($B$1, resultados!$A$1:$ZZ$1, 0))</f>
        <v/>
      </c>
      <c r="B161">
        <f>INDEX(resultados!$A$2:$ZZ$3036, 155, MATCH($B$2, resultados!$A$1:$ZZ$1, 0))</f>
        <v/>
      </c>
      <c r="C161">
        <f>INDEX(resultados!$A$2:$ZZ$3036, 155, MATCH($B$3, resultados!$A$1:$ZZ$1, 0))</f>
        <v/>
      </c>
    </row>
    <row r="162">
      <c r="A162">
        <f>INDEX(resultados!$A$2:$ZZ$3036, 156, MATCH($B$1, resultados!$A$1:$ZZ$1, 0))</f>
        <v/>
      </c>
      <c r="B162">
        <f>INDEX(resultados!$A$2:$ZZ$3036, 156, MATCH($B$2, resultados!$A$1:$ZZ$1, 0))</f>
        <v/>
      </c>
      <c r="C162">
        <f>INDEX(resultados!$A$2:$ZZ$3036, 156, MATCH($B$3, resultados!$A$1:$ZZ$1, 0))</f>
        <v/>
      </c>
    </row>
    <row r="163">
      <c r="A163">
        <f>INDEX(resultados!$A$2:$ZZ$3036, 157, MATCH($B$1, resultados!$A$1:$ZZ$1, 0))</f>
        <v/>
      </c>
      <c r="B163">
        <f>INDEX(resultados!$A$2:$ZZ$3036, 157, MATCH($B$2, resultados!$A$1:$ZZ$1, 0))</f>
        <v/>
      </c>
      <c r="C163">
        <f>INDEX(resultados!$A$2:$ZZ$3036, 157, MATCH($B$3, resultados!$A$1:$ZZ$1, 0))</f>
        <v/>
      </c>
    </row>
    <row r="164">
      <c r="A164">
        <f>INDEX(resultados!$A$2:$ZZ$3036, 158, MATCH($B$1, resultados!$A$1:$ZZ$1, 0))</f>
        <v/>
      </c>
      <c r="B164">
        <f>INDEX(resultados!$A$2:$ZZ$3036, 158, MATCH($B$2, resultados!$A$1:$ZZ$1, 0))</f>
        <v/>
      </c>
      <c r="C164">
        <f>INDEX(resultados!$A$2:$ZZ$3036, 158, MATCH($B$3, resultados!$A$1:$ZZ$1, 0))</f>
        <v/>
      </c>
    </row>
    <row r="165">
      <c r="A165">
        <f>INDEX(resultados!$A$2:$ZZ$3036, 159, MATCH($B$1, resultados!$A$1:$ZZ$1, 0))</f>
        <v/>
      </c>
      <c r="B165">
        <f>INDEX(resultados!$A$2:$ZZ$3036, 159, MATCH($B$2, resultados!$A$1:$ZZ$1, 0))</f>
        <v/>
      </c>
      <c r="C165">
        <f>INDEX(resultados!$A$2:$ZZ$3036, 159, MATCH($B$3, resultados!$A$1:$ZZ$1, 0))</f>
        <v/>
      </c>
    </row>
    <row r="166">
      <c r="A166">
        <f>INDEX(resultados!$A$2:$ZZ$3036, 160, MATCH($B$1, resultados!$A$1:$ZZ$1, 0))</f>
        <v/>
      </c>
      <c r="B166">
        <f>INDEX(resultados!$A$2:$ZZ$3036, 160, MATCH($B$2, resultados!$A$1:$ZZ$1, 0))</f>
        <v/>
      </c>
      <c r="C166">
        <f>INDEX(resultados!$A$2:$ZZ$3036, 160, MATCH($B$3, resultados!$A$1:$ZZ$1, 0))</f>
        <v/>
      </c>
    </row>
    <row r="167">
      <c r="A167">
        <f>INDEX(resultados!$A$2:$ZZ$3036, 161, MATCH($B$1, resultados!$A$1:$ZZ$1, 0))</f>
        <v/>
      </c>
      <c r="B167">
        <f>INDEX(resultados!$A$2:$ZZ$3036, 161, MATCH($B$2, resultados!$A$1:$ZZ$1, 0))</f>
        <v/>
      </c>
      <c r="C167">
        <f>INDEX(resultados!$A$2:$ZZ$3036, 161, MATCH($B$3, resultados!$A$1:$ZZ$1, 0))</f>
        <v/>
      </c>
    </row>
    <row r="168">
      <c r="A168">
        <f>INDEX(resultados!$A$2:$ZZ$3036, 162, MATCH($B$1, resultados!$A$1:$ZZ$1, 0))</f>
        <v/>
      </c>
      <c r="B168">
        <f>INDEX(resultados!$A$2:$ZZ$3036, 162, MATCH($B$2, resultados!$A$1:$ZZ$1, 0))</f>
        <v/>
      </c>
      <c r="C168">
        <f>INDEX(resultados!$A$2:$ZZ$3036, 162, MATCH($B$3, resultados!$A$1:$ZZ$1, 0))</f>
        <v/>
      </c>
    </row>
    <row r="169">
      <c r="A169">
        <f>INDEX(resultados!$A$2:$ZZ$3036, 163, MATCH($B$1, resultados!$A$1:$ZZ$1, 0))</f>
        <v/>
      </c>
      <c r="B169">
        <f>INDEX(resultados!$A$2:$ZZ$3036, 163, MATCH($B$2, resultados!$A$1:$ZZ$1, 0))</f>
        <v/>
      </c>
      <c r="C169">
        <f>INDEX(resultados!$A$2:$ZZ$3036, 163, MATCH($B$3, resultados!$A$1:$ZZ$1, 0))</f>
        <v/>
      </c>
    </row>
    <row r="170">
      <c r="A170">
        <f>INDEX(resultados!$A$2:$ZZ$3036, 164, MATCH($B$1, resultados!$A$1:$ZZ$1, 0))</f>
        <v/>
      </c>
      <c r="B170">
        <f>INDEX(resultados!$A$2:$ZZ$3036, 164, MATCH($B$2, resultados!$A$1:$ZZ$1, 0))</f>
        <v/>
      </c>
      <c r="C170">
        <f>INDEX(resultados!$A$2:$ZZ$3036, 164, MATCH($B$3, resultados!$A$1:$ZZ$1, 0))</f>
        <v/>
      </c>
    </row>
    <row r="171">
      <c r="A171">
        <f>INDEX(resultados!$A$2:$ZZ$3036, 165, MATCH($B$1, resultados!$A$1:$ZZ$1, 0))</f>
        <v/>
      </c>
      <c r="B171">
        <f>INDEX(resultados!$A$2:$ZZ$3036, 165, MATCH($B$2, resultados!$A$1:$ZZ$1, 0))</f>
        <v/>
      </c>
      <c r="C171">
        <f>INDEX(resultados!$A$2:$ZZ$3036, 165, MATCH($B$3, resultados!$A$1:$ZZ$1, 0))</f>
        <v/>
      </c>
    </row>
    <row r="172">
      <c r="A172">
        <f>INDEX(resultados!$A$2:$ZZ$3036, 166, MATCH($B$1, resultados!$A$1:$ZZ$1, 0))</f>
        <v/>
      </c>
      <c r="B172">
        <f>INDEX(resultados!$A$2:$ZZ$3036, 166, MATCH($B$2, resultados!$A$1:$ZZ$1, 0))</f>
        <v/>
      </c>
      <c r="C172">
        <f>INDEX(resultados!$A$2:$ZZ$3036, 166, MATCH($B$3, resultados!$A$1:$ZZ$1, 0))</f>
        <v/>
      </c>
    </row>
    <row r="173">
      <c r="A173">
        <f>INDEX(resultados!$A$2:$ZZ$3036, 167, MATCH($B$1, resultados!$A$1:$ZZ$1, 0))</f>
        <v/>
      </c>
      <c r="B173">
        <f>INDEX(resultados!$A$2:$ZZ$3036, 167, MATCH($B$2, resultados!$A$1:$ZZ$1, 0))</f>
        <v/>
      </c>
      <c r="C173">
        <f>INDEX(resultados!$A$2:$ZZ$3036, 167, MATCH($B$3, resultados!$A$1:$ZZ$1, 0))</f>
        <v/>
      </c>
    </row>
    <row r="174">
      <c r="A174">
        <f>INDEX(resultados!$A$2:$ZZ$3036, 168, MATCH($B$1, resultados!$A$1:$ZZ$1, 0))</f>
        <v/>
      </c>
      <c r="B174">
        <f>INDEX(resultados!$A$2:$ZZ$3036, 168, MATCH($B$2, resultados!$A$1:$ZZ$1, 0))</f>
        <v/>
      </c>
      <c r="C174">
        <f>INDEX(resultados!$A$2:$ZZ$3036, 168, MATCH($B$3, resultados!$A$1:$ZZ$1, 0))</f>
        <v/>
      </c>
    </row>
    <row r="175">
      <c r="A175">
        <f>INDEX(resultados!$A$2:$ZZ$3036, 169, MATCH($B$1, resultados!$A$1:$ZZ$1, 0))</f>
        <v/>
      </c>
      <c r="B175">
        <f>INDEX(resultados!$A$2:$ZZ$3036, 169, MATCH($B$2, resultados!$A$1:$ZZ$1, 0))</f>
        <v/>
      </c>
      <c r="C175">
        <f>INDEX(resultados!$A$2:$ZZ$3036, 169, MATCH($B$3, resultados!$A$1:$ZZ$1, 0))</f>
        <v/>
      </c>
    </row>
    <row r="176">
      <c r="A176">
        <f>INDEX(resultados!$A$2:$ZZ$3036, 170, MATCH($B$1, resultados!$A$1:$ZZ$1, 0))</f>
        <v/>
      </c>
      <c r="B176">
        <f>INDEX(resultados!$A$2:$ZZ$3036, 170, MATCH($B$2, resultados!$A$1:$ZZ$1, 0))</f>
        <v/>
      </c>
      <c r="C176">
        <f>INDEX(resultados!$A$2:$ZZ$3036, 170, MATCH($B$3, resultados!$A$1:$ZZ$1, 0))</f>
        <v/>
      </c>
    </row>
    <row r="177">
      <c r="A177">
        <f>INDEX(resultados!$A$2:$ZZ$3036, 171, MATCH($B$1, resultados!$A$1:$ZZ$1, 0))</f>
        <v/>
      </c>
      <c r="B177">
        <f>INDEX(resultados!$A$2:$ZZ$3036, 171, MATCH($B$2, resultados!$A$1:$ZZ$1, 0))</f>
        <v/>
      </c>
      <c r="C177">
        <f>INDEX(resultados!$A$2:$ZZ$3036, 171, MATCH($B$3, resultados!$A$1:$ZZ$1, 0))</f>
        <v/>
      </c>
    </row>
    <row r="178">
      <c r="A178">
        <f>INDEX(resultados!$A$2:$ZZ$3036, 172, MATCH($B$1, resultados!$A$1:$ZZ$1, 0))</f>
        <v/>
      </c>
      <c r="B178">
        <f>INDEX(resultados!$A$2:$ZZ$3036, 172, MATCH($B$2, resultados!$A$1:$ZZ$1, 0))</f>
        <v/>
      </c>
      <c r="C178">
        <f>INDEX(resultados!$A$2:$ZZ$3036, 172, MATCH($B$3, resultados!$A$1:$ZZ$1, 0))</f>
        <v/>
      </c>
    </row>
    <row r="179">
      <c r="A179">
        <f>INDEX(resultados!$A$2:$ZZ$3036, 173, MATCH($B$1, resultados!$A$1:$ZZ$1, 0))</f>
        <v/>
      </c>
      <c r="B179">
        <f>INDEX(resultados!$A$2:$ZZ$3036, 173, MATCH($B$2, resultados!$A$1:$ZZ$1, 0))</f>
        <v/>
      </c>
      <c r="C179">
        <f>INDEX(resultados!$A$2:$ZZ$3036, 173, MATCH($B$3, resultados!$A$1:$ZZ$1, 0))</f>
        <v/>
      </c>
    </row>
    <row r="180">
      <c r="A180">
        <f>INDEX(resultados!$A$2:$ZZ$3036, 174, MATCH($B$1, resultados!$A$1:$ZZ$1, 0))</f>
        <v/>
      </c>
      <c r="B180">
        <f>INDEX(resultados!$A$2:$ZZ$3036, 174, MATCH($B$2, resultados!$A$1:$ZZ$1, 0))</f>
        <v/>
      </c>
      <c r="C180">
        <f>INDEX(resultados!$A$2:$ZZ$3036, 174, MATCH($B$3, resultados!$A$1:$ZZ$1, 0))</f>
        <v/>
      </c>
    </row>
    <row r="181">
      <c r="A181">
        <f>INDEX(resultados!$A$2:$ZZ$3036, 175, MATCH($B$1, resultados!$A$1:$ZZ$1, 0))</f>
        <v/>
      </c>
      <c r="B181">
        <f>INDEX(resultados!$A$2:$ZZ$3036, 175, MATCH($B$2, resultados!$A$1:$ZZ$1, 0))</f>
        <v/>
      </c>
      <c r="C181">
        <f>INDEX(resultados!$A$2:$ZZ$3036, 175, MATCH($B$3, resultados!$A$1:$ZZ$1, 0))</f>
        <v/>
      </c>
    </row>
    <row r="182">
      <c r="A182">
        <f>INDEX(resultados!$A$2:$ZZ$3036, 176, MATCH($B$1, resultados!$A$1:$ZZ$1, 0))</f>
        <v/>
      </c>
      <c r="B182">
        <f>INDEX(resultados!$A$2:$ZZ$3036, 176, MATCH($B$2, resultados!$A$1:$ZZ$1, 0))</f>
        <v/>
      </c>
      <c r="C182">
        <f>INDEX(resultados!$A$2:$ZZ$3036, 176, MATCH($B$3, resultados!$A$1:$ZZ$1, 0))</f>
        <v/>
      </c>
    </row>
    <row r="183">
      <c r="A183">
        <f>INDEX(resultados!$A$2:$ZZ$3036, 177, MATCH($B$1, resultados!$A$1:$ZZ$1, 0))</f>
        <v/>
      </c>
      <c r="B183">
        <f>INDEX(resultados!$A$2:$ZZ$3036, 177, MATCH($B$2, resultados!$A$1:$ZZ$1, 0))</f>
        <v/>
      </c>
      <c r="C183">
        <f>INDEX(resultados!$A$2:$ZZ$3036, 177, MATCH($B$3, resultados!$A$1:$ZZ$1, 0))</f>
        <v/>
      </c>
    </row>
    <row r="184">
      <c r="A184">
        <f>INDEX(resultados!$A$2:$ZZ$3036, 178, MATCH($B$1, resultados!$A$1:$ZZ$1, 0))</f>
        <v/>
      </c>
      <c r="B184">
        <f>INDEX(resultados!$A$2:$ZZ$3036, 178, MATCH($B$2, resultados!$A$1:$ZZ$1, 0))</f>
        <v/>
      </c>
      <c r="C184">
        <f>INDEX(resultados!$A$2:$ZZ$3036, 178, MATCH($B$3, resultados!$A$1:$ZZ$1, 0))</f>
        <v/>
      </c>
    </row>
    <row r="185">
      <c r="A185">
        <f>INDEX(resultados!$A$2:$ZZ$3036, 179, MATCH($B$1, resultados!$A$1:$ZZ$1, 0))</f>
        <v/>
      </c>
      <c r="B185">
        <f>INDEX(resultados!$A$2:$ZZ$3036, 179, MATCH($B$2, resultados!$A$1:$ZZ$1, 0))</f>
        <v/>
      </c>
      <c r="C185">
        <f>INDEX(resultados!$A$2:$ZZ$3036, 179, MATCH($B$3, resultados!$A$1:$ZZ$1, 0))</f>
        <v/>
      </c>
    </row>
    <row r="186">
      <c r="A186">
        <f>INDEX(resultados!$A$2:$ZZ$3036, 180, MATCH($B$1, resultados!$A$1:$ZZ$1, 0))</f>
        <v/>
      </c>
      <c r="B186">
        <f>INDEX(resultados!$A$2:$ZZ$3036, 180, MATCH($B$2, resultados!$A$1:$ZZ$1, 0))</f>
        <v/>
      </c>
      <c r="C186">
        <f>INDEX(resultados!$A$2:$ZZ$3036, 180, MATCH($B$3, resultados!$A$1:$ZZ$1, 0))</f>
        <v/>
      </c>
    </row>
    <row r="187">
      <c r="A187">
        <f>INDEX(resultados!$A$2:$ZZ$3036, 181, MATCH($B$1, resultados!$A$1:$ZZ$1, 0))</f>
        <v/>
      </c>
      <c r="B187">
        <f>INDEX(resultados!$A$2:$ZZ$3036, 181, MATCH($B$2, resultados!$A$1:$ZZ$1, 0))</f>
        <v/>
      </c>
      <c r="C187">
        <f>INDEX(resultados!$A$2:$ZZ$3036, 181, MATCH($B$3, resultados!$A$1:$ZZ$1, 0))</f>
        <v/>
      </c>
    </row>
    <row r="188">
      <c r="A188">
        <f>INDEX(resultados!$A$2:$ZZ$3036, 182, MATCH($B$1, resultados!$A$1:$ZZ$1, 0))</f>
        <v/>
      </c>
      <c r="B188">
        <f>INDEX(resultados!$A$2:$ZZ$3036, 182, MATCH($B$2, resultados!$A$1:$ZZ$1, 0))</f>
        <v/>
      </c>
      <c r="C188">
        <f>INDEX(resultados!$A$2:$ZZ$3036, 182, MATCH($B$3, resultados!$A$1:$ZZ$1, 0))</f>
        <v/>
      </c>
    </row>
    <row r="189">
      <c r="A189">
        <f>INDEX(resultados!$A$2:$ZZ$3036, 183, MATCH($B$1, resultados!$A$1:$ZZ$1, 0))</f>
        <v/>
      </c>
      <c r="B189">
        <f>INDEX(resultados!$A$2:$ZZ$3036, 183, MATCH($B$2, resultados!$A$1:$ZZ$1, 0))</f>
        <v/>
      </c>
      <c r="C189">
        <f>INDEX(resultados!$A$2:$ZZ$3036, 183, MATCH($B$3, resultados!$A$1:$ZZ$1, 0))</f>
        <v/>
      </c>
    </row>
    <row r="190">
      <c r="A190">
        <f>INDEX(resultados!$A$2:$ZZ$3036, 184, MATCH($B$1, resultados!$A$1:$ZZ$1, 0))</f>
        <v/>
      </c>
      <c r="B190">
        <f>INDEX(resultados!$A$2:$ZZ$3036, 184, MATCH($B$2, resultados!$A$1:$ZZ$1, 0))</f>
        <v/>
      </c>
      <c r="C190">
        <f>INDEX(resultados!$A$2:$ZZ$3036, 184, MATCH($B$3, resultados!$A$1:$ZZ$1, 0))</f>
        <v/>
      </c>
    </row>
    <row r="191">
      <c r="A191">
        <f>INDEX(resultados!$A$2:$ZZ$3036, 185, MATCH($B$1, resultados!$A$1:$ZZ$1, 0))</f>
        <v/>
      </c>
      <c r="B191">
        <f>INDEX(resultados!$A$2:$ZZ$3036, 185, MATCH($B$2, resultados!$A$1:$ZZ$1, 0))</f>
        <v/>
      </c>
      <c r="C191">
        <f>INDEX(resultados!$A$2:$ZZ$3036, 185, MATCH($B$3, resultados!$A$1:$ZZ$1, 0))</f>
        <v/>
      </c>
    </row>
    <row r="192">
      <c r="A192">
        <f>INDEX(resultados!$A$2:$ZZ$3036, 186, MATCH($B$1, resultados!$A$1:$ZZ$1, 0))</f>
        <v/>
      </c>
      <c r="B192">
        <f>INDEX(resultados!$A$2:$ZZ$3036, 186, MATCH($B$2, resultados!$A$1:$ZZ$1, 0))</f>
        <v/>
      </c>
      <c r="C192">
        <f>INDEX(resultados!$A$2:$ZZ$3036, 186, MATCH($B$3, resultados!$A$1:$ZZ$1, 0))</f>
        <v/>
      </c>
    </row>
    <row r="193">
      <c r="A193">
        <f>INDEX(resultados!$A$2:$ZZ$3036, 187, MATCH($B$1, resultados!$A$1:$ZZ$1, 0))</f>
        <v/>
      </c>
      <c r="B193">
        <f>INDEX(resultados!$A$2:$ZZ$3036, 187, MATCH($B$2, resultados!$A$1:$ZZ$1, 0))</f>
        <v/>
      </c>
      <c r="C193">
        <f>INDEX(resultados!$A$2:$ZZ$3036, 187, MATCH($B$3, resultados!$A$1:$ZZ$1, 0))</f>
        <v/>
      </c>
    </row>
    <row r="194">
      <c r="A194">
        <f>INDEX(resultados!$A$2:$ZZ$3036, 188, MATCH($B$1, resultados!$A$1:$ZZ$1, 0))</f>
        <v/>
      </c>
      <c r="B194">
        <f>INDEX(resultados!$A$2:$ZZ$3036, 188, MATCH($B$2, resultados!$A$1:$ZZ$1, 0))</f>
        <v/>
      </c>
      <c r="C194">
        <f>INDEX(resultados!$A$2:$ZZ$3036, 188, MATCH($B$3, resultados!$A$1:$ZZ$1, 0))</f>
        <v/>
      </c>
    </row>
    <row r="195">
      <c r="A195">
        <f>INDEX(resultados!$A$2:$ZZ$3036, 189, MATCH($B$1, resultados!$A$1:$ZZ$1, 0))</f>
        <v/>
      </c>
      <c r="B195">
        <f>INDEX(resultados!$A$2:$ZZ$3036, 189, MATCH($B$2, resultados!$A$1:$ZZ$1, 0))</f>
        <v/>
      </c>
      <c r="C195">
        <f>INDEX(resultados!$A$2:$ZZ$3036, 189, MATCH($B$3, resultados!$A$1:$ZZ$1, 0))</f>
        <v/>
      </c>
    </row>
    <row r="196">
      <c r="A196">
        <f>INDEX(resultados!$A$2:$ZZ$3036, 190, MATCH($B$1, resultados!$A$1:$ZZ$1, 0))</f>
        <v/>
      </c>
      <c r="B196">
        <f>INDEX(resultados!$A$2:$ZZ$3036, 190, MATCH($B$2, resultados!$A$1:$ZZ$1, 0))</f>
        <v/>
      </c>
      <c r="C196">
        <f>INDEX(resultados!$A$2:$ZZ$3036, 190, MATCH($B$3, resultados!$A$1:$ZZ$1, 0))</f>
        <v/>
      </c>
    </row>
    <row r="197">
      <c r="A197">
        <f>INDEX(resultados!$A$2:$ZZ$3036, 191, MATCH($B$1, resultados!$A$1:$ZZ$1, 0))</f>
        <v/>
      </c>
      <c r="B197">
        <f>INDEX(resultados!$A$2:$ZZ$3036, 191, MATCH($B$2, resultados!$A$1:$ZZ$1, 0))</f>
        <v/>
      </c>
      <c r="C197">
        <f>INDEX(resultados!$A$2:$ZZ$3036, 191, MATCH($B$3, resultados!$A$1:$ZZ$1, 0))</f>
        <v/>
      </c>
    </row>
    <row r="198">
      <c r="A198">
        <f>INDEX(resultados!$A$2:$ZZ$3036, 192, MATCH($B$1, resultados!$A$1:$ZZ$1, 0))</f>
        <v/>
      </c>
      <c r="B198">
        <f>INDEX(resultados!$A$2:$ZZ$3036, 192, MATCH($B$2, resultados!$A$1:$ZZ$1, 0))</f>
        <v/>
      </c>
      <c r="C198">
        <f>INDEX(resultados!$A$2:$ZZ$3036, 192, MATCH($B$3, resultados!$A$1:$ZZ$1, 0))</f>
        <v/>
      </c>
    </row>
    <row r="199">
      <c r="A199">
        <f>INDEX(resultados!$A$2:$ZZ$3036, 193, MATCH($B$1, resultados!$A$1:$ZZ$1, 0))</f>
        <v/>
      </c>
      <c r="B199">
        <f>INDEX(resultados!$A$2:$ZZ$3036, 193, MATCH($B$2, resultados!$A$1:$ZZ$1, 0))</f>
        <v/>
      </c>
      <c r="C199">
        <f>INDEX(resultados!$A$2:$ZZ$3036, 193, MATCH($B$3, resultados!$A$1:$ZZ$1, 0))</f>
        <v/>
      </c>
    </row>
    <row r="200">
      <c r="A200">
        <f>INDEX(resultados!$A$2:$ZZ$3036, 194, MATCH($B$1, resultados!$A$1:$ZZ$1, 0))</f>
        <v/>
      </c>
      <c r="B200">
        <f>INDEX(resultados!$A$2:$ZZ$3036, 194, MATCH($B$2, resultados!$A$1:$ZZ$1, 0))</f>
        <v/>
      </c>
      <c r="C200">
        <f>INDEX(resultados!$A$2:$ZZ$3036, 194, MATCH($B$3, resultados!$A$1:$ZZ$1, 0))</f>
        <v/>
      </c>
    </row>
    <row r="201">
      <c r="A201">
        <f>INDEX(resultados!$A$2:$ZZ$3036, 195, MATCH($B$1, resultados!$A$1:$ZZ$1, 0))</f>
        <v/>
      </c>
      <c r="B201">
        <f>INDEX(resultados!$A$2:$ZZ$3036, 195, MATCH($B$2, resultados!$A$1:$ZZ$1, 0))</f>
        <v/>
      </c>
      <c r="C201">
        <f>INDEX(resultados!$A$2:$ZZ$3036, 195, MATCH($B$3, resultados!$A$1:$ZZ$1, 0))</f>
        <v/>
      </c>
    </row>
    <row r="202">
      <c r="A202">
        <f>INDEX(resultados!$A$2:$ZZ$3036, 196, MATCH($B$1, resultados!$A$1:$ZZ$1, 0))</f>
        <v/>
      </c>
      <c r="B202">
        <f>INDEX(resultados!$A$2:$ZZ$3036, 196, MATCH($B$2, resultados!$A$1:$ZZ$1, 0))</f>
        <v/>
      </c>
      <c r="C202">
        <f>INDEX(resultados!$A$2:$ZZ$3036, 196, MATCH($B$3, resultados!$A$1:$ZZ$1, 0))</f>
        <v/>
      </c>
    </row>
    <row r="203">
      <c r="A203">
        <f>INDEX(resultados!$A$2:$ZZ$3036, 197, MATCH($B$1, resultados!$A$1:$ZZ$1, 0))</f>
        <v/>
      </c>
      <c r="B203">
        <f>INDEX(resultados!$A$2:$ZZ$3036, 197, MATCH($B$2, resultados!$A$1:$ZZ$1, 0))</f>
        <v/>
      </c>
      <c r="C203">
        <f>INDEX(resultados!$A$2:$ZZ$3036, 197, MATCH($B$3, resultados!$A$1:$ZZ$1, 0))</f>
        <v/>
      </c>
    </row>
    <row r="204">
      <c r="A204">
        <f>INDEX(resultados!$A$2:$ZZ$3036, 198, MATCH($B$1, resultados!$A$1:$ZZ$1, 0))</f>
        <v/>
      </c>
      <c r="B204">
        <f>INDEX(resultados!$A$2:$ZZ$3036, 198, MATCH($B$2, resultados!$A$1:$ZZ$1, 0))</f>
        <v/>
      </c>
      <c r="C204">
        <f>INDEX(resultados!$A$2:$ZZ$3036, 198, MATCH($B$3, resultados!$A$1:$ZZ$1, 0))</f>
        <v/>
      </c>
    </row>
    <row r="205">
      <c r="A205">
        <f>INDEX(resultados!$A$2:$ZZ$3036, 199, MATCH($B$1, resultados!$A$1:$ZZ$1, 0))</f>
        <v/>
      </c>
      <c r="B205">
        <f>INDEX(resultados!$A$2:$ZZ$3036, 199, MATCH($B$2, resultados!$A$1:$ZZ$1, 0))</f>
        <v/>
      </c>
      <c r="C205">
        <f>INDEX(resultados!$A$2:$ZZ$3036, 199, MATCH($B$3, resultados!$A$1:$ZZ$1, 0))</f>
        <v/>
      </c>
    </row>
    <row r="206">
      <c r="A206">
        <f>INDEX(resultados!$A$2:$ZZ$3036, 200, MATCH($B$1, resultados!$A$1:$ZZ$1, 0))</f>
        <v/>
      </c>
      <c r="B206">
        <f>INDEX(resultados!$A$2:$ZZ$3036, 200, MATCH($B$2, resultados!$A$1:$ZZ$1, 0))</f>
        <v/>
      </c>
      <c r="C206">
        <f>INDEX(resultados!$A$2:$ZZ$3036, 200, MATCH($B$3, resultados!$A$1:$ZZ$1, 0))</f>
        <v/>
      </c>
    </row>
    <row r="207">
      <c r="A207">
        <f>INDEX(resultados!$A$2:$ZZ$3036, 201, MATCH($B$1, resultados!$A$1:$ZZ$1, 0))</f>
        <v/>
      </c>
      <c r="B207">
        <f>INDEX(resultados!$A$2:$ZZ$3036, 201, MATCH($B$2, resultados!$A$1:$ZZ$1, 0))</f>
        <v/>
      </c>
      <c r="C207">
        <f>INDEX(resultados!$A$2:$ZZ$3036, 201, MATCH($B$3, resultados!$A$1:$ZZ$1, 0))</f>
        <v/>
      </c>
    </row>
    <row r="208">
      <c r="A208">
        <f>INDEX(resultados!$A$2:$ZZ$3036, 202, MATCH($B$1, resultados!$A$1:$ZZ$1, 0))</f>
        <v/>
      </c>
      <c r="B208">
        <f>INDEX(resultados!$A$2:$ZZ$3036, 202, MATCH($B$2, resultados!$A$1:$ZZ$1, 0))</f>
        <v/>
      </c>
      <c r="C208">
        <f>INDEX(resultados!$A$2:$ZZ$3036, 202, MATCH($B$3, resultados!$A$1:$ZZ$1, 0))</f>
        <v/>
      </c>
    </row>
    <row r="209">
      <c r="A209">
        <f>INDEX(resultados!$A$2:$ZZ$3036, 203, MATCH($B$1, resultados!$A$1:$ZZ$1, 0))</f>
        <v/>
      </c>
      <c r="B209">
        <f>INDEX(resultados!$A$2:$ZZ$3036, 203, MATCH($B$2, resultados!$A$1:$ZZ$1, 0))</f>
        <v/>
      </c>
      <c r="C209">
        <f>INDEX(resultados!$A$2:$ZZ$3036, 203, MATCH($B$3, resultados!$A$1:$ZZ$1, 0))</f>
        <v/>
      </c>
    </row>
    <row r="210">
      <c r="A210">
        <f>INDEX(resultados!$A$2:$ZZ$3036, 204, MATCH($B$1, resultados!$A$1:$ZZ$1, 0))</f>
        <v/>
      </c>
      <c r="B210">
        <f>INDEX(resultados!$A$2:$ZZ$3036, 204, MATCH($B$2, resultados!$A$1:$ZZ$1, 0))</f>
        <v/>
      </c>
      <c r="C210">
        <f>INDEX(resultados!$A$2:$ZZ$3036, 204, MATCH($B$3, resultados!$A$1:$ZZ$1, 0))</f>
        <v/>
      </c>
    </row>
    <row r="211">
      <c r="A211">
        <f>INDEX(resultados!$A$2:$ZZ$3036, 205, MATCH($B$1, resultados!$A$1:$ZZ$1, 0))</f>
        <v/>
      </c>
      <c r="B211">
        <f>INDEX(resultados!$A$2:$ZZ$3036, 205, MATCH($B$2, resultados!$A$1:$ZZ$1, 0))</f>
        <v/>
      </c>
      <c r="C211">
        <f>INDEX(resultados!$A$2:$ZZ$3036, 205, MATCH($B$3, resultados!$A$1:$ZZ$1, 0))</f>
        <v/>
      </c>
    </row>
    <row r="212">
      <c r="A212">
        <f>INDEX(resultados!$A$2:$ZZ$3036, 206, MATCH($B$1, resultados!$A$1:$ZZ$1, 0))</f>
        <v/>
      </c>
      <c r="B212">
        <f>INDEX(resultados!$A$2:$ZZ$3036, 206, MATCH($B$2, resultados!$A$1:$ZZ$1, 0))</f>
        <v/>
      </c>
      <c r="C212">
        <f>INDEX(resultados!$A$2:$ZZ$3036, 206, MATCH($B$3, resultados!$A$1:$ZZ$1, 0))</f>
        <v/>
      </c>
    </row>
    <row r="213">
      <c r="A213">
        <f>INDEX(resultados!$A$2:$ZZ$3036, 207, MATCH($B$1, resultados!$A$1:$ZZ$1, 0))</f>
        <v/>
      </c>
      <c r="B213">
        <f>INDEX(resultados!$A$2:$ZZ$3036, 207, MATCH($B$2, resultados!$A$1:$ZZ$1, 0))</f>
        <v/>
      </c>
      <c r="C213">
        <f>INDEX(resultados!$A$2:$ZZ$3036, 207, MATCH($B$3, resultados!$A$1:$ZZ$1, 0))</f>
        <v/>
      </c>
    </row>
    <row r="214">
      <c r="A214">
        <f>INDEX(resultados!$A$2:$ZZ$3036, 208, MATCH($B$1, resultados!$A$1:$ZZ$1, 0))</f>
        <v/>
      </c>
      <c r="B214">
        <f>INDEX(resultados!$A$2:$ZZ$3036, 208, MATCH($B$2, resultados!$A$1:$ZZ$1, 0))</f>
        <v/>
      </c>
      <c r="C214">
        <f>INDEX(resultados!$A$2:$ZZ$3036, 208, MATCH($B$3, resultados!$A$1:$ZZ$1, 0))</f>
        <v/>
      </c>
    </row>
    <row r="215">
      <c r="A215">
        <f>INDEX(resultados!$A$2:$ZZ$3036, 209, MATCH($B$1, resultados!$A$1:$ZZ$1, 0))</f>
        <v/>
      </c>
      <c r="B215">
        <f>INDEX(resultados!$A$2:$ZZ$3036, 209, MATCH($B$2, resultados!$A$1:$ZZ$1, 0))</f>
        <v/>
      </c>
      <c r="C215">
        <f>INDEX(resultados!$A$2:$ZZ$3036, 209, MATCH($B$3, resultados!$A$1:$ZZ$1, 0))</f>
        <v/>
      </c>
    </row>
    <row r="216">
      <c r="A216">
        <f>INDEX(resultados!$A$2:$ZZ$3036, 210, MATCH($B$1, resultados!$A$1:$ZZ$1, 0))</f>
        <v/>
      </c>
      <c r="B216">
        <f>INDEX(resultados!$A$2:$ZZ$3036, 210, MATCH($B$2, resultados!$A$1:$ZZ$1, 0))</f>
        <v/>
      </c>
      <c r="C216">
        <f>INDEX(resultados!$A$2:$ZZ$3036, 210, MATCH($B$3, resultados!$A$1:$ZZ$1, 0))</f>
        <v/>
      </c>
    </row>
    <row r="217">
      <c r="A217">
        <f>INDEX(resultados!$A$2:$ZZ$3036, 211, MATCH($B$1, resultados!$A$1:$ZZ$1, 0))</f>
        <v/>
      </c>
      <c r="B217">
        <f>INDEX(resultados!$A$2:$ZZ$3036, 211, MATCH($B$2, resultados!$A$1:$ZZ$1, 0))</f>
        <v/>
      </c>
      <c r="C217">
        <f>INDEX(resultados!$A$2:$ZZ$3036, 211, MATCH($B$3, resultados!$A$1:$ZZ$1, 0))</f>
        <v/>
      </c>
    </row>
    <row r="218">
      <c r="A218">
        <f>INDEX(resultados!$A$2:$ZZ$3036, 212, MATCH($B$1, resultados!$A$1:$ZZ$1, 0))</f>
        <v/>
      </c>
      <c r="B218">
        <f>INDEX(resultados!$A$2:$ZZ$3036, 212, MATCH($B$2, resultados!$A$1:$ZZ$1, 0))</f>
        <v/>
      </c>
      <c r="C218">
        <f>INDEX(resultados!$A$2:$ZZ$3036, 212, MATCH($B$3, resultados!$A$1:$ZZ$1, 0))</f>
        <v/>
      </c>
    </row>
    <row r="219">
      <c r="A219">
        <f>INDEX(resultados!$A$2:$ZZ$3036, 213, MATCH($B$1, resultados!$A$1:$ZZ$1, 0))</f>
        <v/>
      </c>
      <c r="B219">
        <f>INDEX(resultados!$A$2:$ZZ$3036, 213, MATCH($B$2, resultados!$A$1:$ZZ$1, 0))</f>
        <v/>
      </c>
      <c r="C219">
        <f>INDEX(resultados!$A$2:$ZZ$3036, 213, MATCH($B$3, resultados!$A$1:$ZZ$1, 0))</f>
        <v/>
      </c>
    </row>
    <row r="220">
      <c r="A220">
        <f>INDEX(resultados!$A$2:$ZZ$3036, 214, MATCH($B$1, resultados!$A$1:$ZZ$1, 0))</f>
        <v/>
      </c>
      <c r="B220">
        <f>INDEX(resultados!$A$2:$ZZ$3036, 214, MATCH($B$2, resultados!$A$1:$ZZ$1, 0))</f>
        <v/>
      </c>
      <c r="C220">
        <f>INDEX(resultados!$A$2:$ZZ$3036, 214, MATCH($B$3, resultados!$A$1:$ZZ$1, 0))</f>
        <v/>
      </c>
    </row>
    <row r="221">
      <c r="A221">
        <f>INDEX(resultados!$A$2:$ZZ$3036, 215, MATCH($B$1, resultados!$A$1:$ZZ$1, 0))</f>
        <v/>
      </c>
      <c r="B221">
        <f>INDEX(resultados!$A$2:$ZZ$3036, 215, MATCH($B$2, resultados!$A$1:$ZZ$1, 0))</f>
        <v/>
      </c>
      <c r="C221">
        <f>INDEX(resultados!$A$2:$ZZ$3036, 215, MATCH($B$3, resultados!$A$1:$ZZ$1, 0))</f>
        <v/>
      </c>
    </row>
    <row r="222">
      <c r="A222">
        <f>INDEX(resultados!$A$2:$ZZ$3036, 216, MATCH($B$1, resultados!$A$1:$ZZ$1, 0))</f>
        <v/>
      </c>
      <c r="B222">
        <f>INDEX(resultados!$A$2:$ZZ$3036, 216, MATCH($B$2, resultados!$A$1:$ZZ$1, 0))</f>
        <v/>
      </c>
      <c r="C222">
        <f>INDEX(resultados!$A$2:$ZZ$3036, 216, MATCH($B$3, resultados!$A$1:$ZZ$1, 0))</f>
        <v/>
      </c>
    </row>
    <row r="223">
      <c r="A223">
        <f>INDEX(resultados!$A$2:$ZZ$3036, 217, MATCH($B$1, resultados!$A$1:$ZZ$1, 0))</f>
        <v/>
      </c>
      <c r="B223">
        <f>INDEX(resultados!$A$2:$ZZ$3036, 217, MATCH($B$2, resultados!$A$1:$ZZ$1, 0))</f>
        <v/>
      </c>
      <c r="C223">
        <f>INDEX(resultados!$A$2:$ZZ$3036, 217, MATCH($B$3, resultados!$A$1:$ZZ$1, 0))</f>
        <v/>
      </c>
    </row>
    <row r="224">
      <c r="A224">
        <f>INDEX(resultados!$A$2:$ZZ$3036, 218, MATCH($B$1, resultados!$A$1:$ZZ$1, 0))</f>
        <v/>
      </c>
      <c r="B224">
        <f>INDEX(resultados!$A$2:$ZZ$3036, 218, MATCH($B$2, resultados!$A$1:$ZZ$1, 0))</f>
        <v/>
      </c>
      <c r="C224">
        <f>INDEX(resultados!$A$2:$ZZ$3036, 218, MATCH($B$3, resultados!$A$1:$ZZ$1, 0))</f>
        <v/>
      </c>
    </row>
    <row r="225">
      <c r="A225">
        <f>INDEX(resultados!$A$2:$ZZ$3036, 219, MATCH($B$1, resultados!$A$1:$ZZ$1, 0))</f>
        <v/>
      </c>
      <c r="B225">
        <f>INDEX(resultados!$A$2:$ZZ$3036, 219, MATCH($B$2, resultados!$A$1:$ZZ$1, 0))</f>
        <v/>
      </c>
      <c r="C225">
        <f>INDEX(resultados!$A$2:$ZZ$3036, 219, MATCH($B$3, resultados!$A$1:$ZZ$1, 0))</f>
        <v/>
      </c>
    </row>
    <row r="226">
      <c r="A226">
        <f>INDEX(resultados!$A$2:$ZZ$3036, 220, MATCH($B$1, resultados!$A$1:$ZZ$1, 0))</f>
        <v/>
      </c>
      <c r="B226">
        <f>INDEX(resultados!$A$2:$ZZ$3036, 220, MATCH($B$2, resultados!$A$1:$ZZ$1, 0))</f>
        <v/>
      </c>
      <c r="C226">
        <f>INDEX(resultados!$A$2:$ZZ$3036, 220, MATCH($B$3, resultados!$A$1:$ZZ$1, 0))</f>
        <v/>
      </c>
    </row>
    <row r="227">
      <c r="A227">
        <f>INDEX(resultados!$A$2:$ZZ$3036, 221, MATCH($B$1, resultados!$A$1:$ZZ$1, 0))</f>
        <v/>
      </c>
      <c r="B227">
        <f>INDEX(resultados!$A$2:$ZZ$3036, 221, MATCH($B$2, resultados!$A$1:$ZZ$1, 0))</f>
        <v/>
      </c>
      <c r="C227">
        <f>INDEX(resultados!$A$2:$ZZ$3036, 221, MATCH($B$3, resultados!$A$1:$ZZ$1, 0))</f>
        <v/>
      </c>
    </row>
    <row r="228">
      <c r="A228">
        <f>INDEX(resultados!$A$2:$ZZ$3036, 222, MATCH($B$1, resultados!$A$1:$ZZ$1, 0))</f>
        <v/>
      </c>
      <c r="B228">
        <f>INDEX(resultados!$A$2:$ZZ$3036, 222, MATCH($B$2, resultados!$A$1:$ZZ$1, 0))</f>
        <v/>
      </c>
      <c r="C228">
        <f>INDEX(resultados!$A$2:$ZZ$3036, 222, MATCH($B$3, resultados!$A$1:$ZZ$1, 0))</f>
        <v/>
      </c>
    </row>
    <row r="229">
      <c r="A229">
        <f>INDEX(resultados!$A$2:$ZZ$3036, 223, MATCH($B$1, resultados!$A$1:$ZZ$1, 0))</f>
        <v/>
      </c>
      <c r="B229">
        <f>INDEX(resultados!$A$2:$ZZ$3036, 223, MATCH($B$2, resultados!$A$1:$ZZ$1, 0))</f>
        <v/>
      </c>
      <c r="C229">
        <f>INDEX(resultados!$A$2:$ZZ$3036, 223, MATCH($B$3, resultados!$A$1:$ZZ$1, 0))</f>
        <v/>
      </c>
    </row>
    <row r="230">
      <c r="A230">
        <f>INDEX(resultados!$A$2:$ZZ$3036, 224, MATCH($B$1, resultados!$A$1:$ZZ$1, 0))</f>
        <v/>
      </c>
      <c r="B230">
        <f>INDEX(resultados!$A$2:$ZZ$3036, 224, MATCH($B$2, resultados!$A$1:$ZZ$1, 0))</f>
        <v/>
      </c>
      <c r="C230">
        <f>INDEX(resultados!$A$2:$ZZ$3036, 224, MATCH($B$3, resultados!$A$1:$ZZ$1, 0))</f>
        <v/>
      </c>
    </row>
    <row r="231">
      <c r="A231">
        <f>INDEX(resultados!$A$2:$ZZ$3036, 225, MATCH($B$1, resultados!$A$1:$ZZ$1, 0))</f>
        <v/>
      </c>
      <c r="B231">
        <f>INDEX(resultados!$A$2:$ZZ$3036, 225, MATCH($B$2, resultados!$A$1:$ZZ$1, 0))</f>
        <v/>
      </c>
      <c r="C231">
        <f>INDEX(resultados!$A$2:$ZZ$3036, 225, MATCH($B$3, resultados!$A$1:$ZZ$1, 0))</f>
        <v/>
      </c>
    </row>
    <row r="232">
      <c r="A232">
        <f>INDEX(resultados!$A$2:$ZZ$3036, 226, MATCH($B$1, resultados!$A$1:$ZZ$1, 0))</f>
        <v/>
      </c>
      <c r="B232">
        <f>INDEX(resultados!$A$2:$ZZ$3036, 226, MATCH($B$2, resultados!$A$1:$ZZ$1, 0))</f>
        <v/>
      </c>
      <c r="C232">
        <f>INDEX(resultados!$A$2:$ZZ$3036, 226, MATCH($B$3, resultados!$A$1:$ZZ$1, 0))</f>
        <v/>
      </c>
    </row>
    <row r="233">
      <c r="A233">
        <f>INDEX(resultados!$A$2:$ZZ$3036, 227, MATCH($B$1, resultados!$A$1:$ZZ$1, 0))</f>
        <v/>
      </c>
      <c r="B233">
        <f>INDEX(resultados!$A$2:$ZZ$3036, 227, MATCH($B$2, resultados!$A$1:$ZZ$1, 0))</f>
        <v/>
      </c>
      <c r="C233">
        <f>INDEX(resultados!$A$2:$ZZ$3036, 227, MATCH($B$3, resultados!$A$1:$ZZ$1, 0))</f>
        <v/>
      </c>
    </row>
    <row r="234">
      <c r="A234">
        <f>INDEX(resultados!$A$2:$ZZ$3036, 228, MATCH($B$1, resultados!$A$1:$ZZ$1, 0))</f>
        <v/>
      </c>
      <c r="B234">
        <f>INDEX(resultados!$A$2:$ZZ$3036, 228, MATCH($B$2, resultados!$A$1:$ZZ$1, 0))</f>
        <v/>
      </c>
      <c r="C234">
        <f>INDEX(resultados!$A$2:$ZZ$3036, 228, MATCH($B$3, resultados!$A$1:$ZZ$1, 0))</f>
        <v/>
      </c>
    </row>
    <row r="235">
      <c r="A235">
        <f>INDEX(resultados!$A$2:$ZZ$3036, 229, MATCH($B$1, resultados!$A$1:$ZZ$1, 0))</f>
        <v/>
      </c>
      <c r="B235">
        <f>INDEX(resultados!$A$2:$ZZ$3036, 229, MATCH($B$2, resultados!$A$1:$ZZ$1, 0))</f>
        <v/>
      </c>
      <c r="C235">
        <f>INDEX(resultados!$A$2:$ZZ$3036, 229, MATCH($B$3, resultados!$A$1:$ZZ$1, 0))</f>
        <v/>
      </c>
    </row>
    <row r="236">
      <c r="A236">
        <f>INDEX(resultados!$A$2:$ZZ$3036, 230, MATCH($B$1, resultados!$A$1:$ZZ$1, 0))</f>
        <v/>
      </c>
      <c r="B236">
        <f>INDEX(resultados!$A$2:$ZZ$3036, 230, MATCH($B$2, resultados!$A$1:$ZZ$1, 0))</f>
        <v/>
      </c>
      <c r="C236">
        <f>INDEX(resultados!$A$2:$ZZ$3036, 230, MATCH($B$3, resultados!$A$1:$ZZ$1, 0))</f>
        <v/>
      </c>
    </row>
    <row r="237">
      <c r="A237">
        <f>INDEX(resultados!$A$2:$ZZ$3036, 231, MATCH($B$1, resultados!$A$1:$ZZ$1, 0))</f>
        <v/>
      </c>
      <c r="B237">
        <f>INDEX(resultados!$A$2:$ZZ$3036, 231, MATCH($B$2, resultados!$A$1:$ZZ$1, 0))</f>
        <v/>
      </c>
      <c r="C237">
        <f>INDEX(resultados!$A$2:$ZZ$3036, 231, MATCH($B$3, resultados!$A$1:$ZZ$1, 0))</f>
        <v/>
      </c>
    </row>
    <row r="238">
      <c r="A238">
        <f>INDEX(resultados!$A$2:$ZZ$3036, 232, MATCH($B$1, resultados!$A$1:$ZZ$1, 0))</f>
        <v/>
      </c>
      <c r="B238">
        <f>INDEX(resultados!$A$2:$ZZ$3036, 232, MATCH($B$2, resultados!$A$1:$ZZ$1, 0))</f>
        <v/>
      </c>
      <c r="C238">
        <f>INDEX(resultados!$A$2:$ZZ$3036, 232, MATCH($B$3, resultados!$A$1:$ZZ$1, 0))</f>
        <v/>
      </c>
    </row>
    <row r="239">
      <c r="A239">
        <f>INDEX(resultados!$A$2:$ZZ$3036, 233, MATCH($B$1, resultados!$A$1:$ZZ$1, 0))</f>
        <v/>
      </c>
      <c r="B239">
        <f>INDEX(resultados!$A$2:$ZZ$3036, 233, MATCH($B$2, resultados!$A$1:$ZZ$1, 0))</f>
        <v/>
      </c>
      <c r="C239">
        <f>INDEX(resultados!$A$2:$ZZ$3036, 233, MATCH($B$3, resultados!$A$1:$ZZ$1, 0))</f>
        <v/>
      </c>
    </row>
    <row r="240">
      <c r="A240">
        <f>INDEX(resultados!$A$2:$ZZ$3036, 234, MATCH($B$1, resultados!$A$1:$ZZ$1, 0))</f>
        <v/>
      </c>
      <c r="B240">
        <f>INDEX(resultados!$A$2:$ZZ$3036, 234, MATCH($B$2, resultados!$A$1:$ZZ$1, 0))</f>
        <v/>
      </c>
      <c r="C240">
        <f>INDEX(resultados!$A$2:$ZZ$3036, 234, MATCH($B$3, resultados!$A$1:$ZZ$1, 0))</f>
        <v/>
      </c>
    </row>
    <row r="241">
      <c r="A241">
        <f>INDEX(resultados!$A$2:$ZZ$3036, 235, MATCH($B$1, resultados!$A$1:$ZZ$1, 0))</f>
        <v/>
      </c>
      <c r="B241">
        <f>INDEX(resultados!$A$2:$ZZ$3036, 235, MATCH($B$2, resultados!$A$1:$ZZ$1, 0))</f>
        <v/>
      </c>
      <c r="C241">
        <f>INDEX(resultados!$A$2:$ZZ$3036, 235, MATCH($B$3, resultados!$A$1:$ZZ$1, 0))</f>
        <v/>
      </c>
    </row>
    <row r="242">
      <c r="A242">
        <f>INDEX(resultados!$A$2:$ZZ$3036, 236, MATCH($B$1, resultados!$A$1:$ZZ$1, 0))</f>
        <v/>
      </c>
      <c r="B242">
        <f>INDEX(resultados!$A$2:$ZZ$3036, 236, MATCH($B$2, resultados!$A$1:$ZZ$1, 0))</f>
        <v/>
      </c>
      <c r="C242">
        <f>INDEX(resultados!$A$2:$ZZ$3036, 236, MATCH($B$3, resultados!$A$1:$ZZ$1, 0))</f>
        <v/>
      </c>
    </row>
    <row r="243">
      <c r="A243">
        <f>INDEX(resultados!$A$2:$ZZ$3036, 237, MATCH($B$1, resultados!$A$1:$ZZ$1, 0))</f>
        <v/>
      </c>
      <c r="B243">
        <f>INDEX(resultados!$A$2:$ZZ$3036, 237, MATCH($B$2, resultados!$A$1:$ZZ$1, 0))</f>
        <v/>
      </c>
      <c r="C243">
        <f>INDEX(resultados!$A$2:$ZZ$3036, 237, MATCH($B$3, resultados!$A$1:$ZZ$1, 0))</f>
        <v/>
      </c>
    </row>
    <row r="244">
      <c r="A244">
        <f>INDEX(resultados!$A$2:$ZZ$3036, 238, MATCH($B$1, resultados!$A$1:$ZZ$1, 0))</f>
        <v/>
      </c>
      <c r="B244">
        <f>INDEX(resultados!$A$2:$ZZ$3036, 238, MATCH($B$2, resultados!$A$1:$ZZ$1, 0))</f>
        <v/>
      </c>
      <c r="C244">
        <f>INDEX(resultados!$A$2:$ZZ$3036, 238, MATCH($B$3, resultados!$A$1:$ZZ$1, 0))</f>
        <v/>
      </c>
    </row>
    <row r="245">
      <c r="A245">
        <f>INDEX(resultados!$A$2:$ZZ$3036, 239, MATCH($B$1, resultados!$A$1:$ZZ$1, 0))</f>
        <v/>
      </c>
      <c r="B245">
        <f>INDEX(resultados!$A$2:$ZZ$3036, 239, MATCH($B$2, resultados!$A$1:$ZZ$1, 0))</f>
        <v/>
      </c>
      <c r="C245">
        <f>INDEX(resultados!$A$2:$ZZ$3036, 239, MATCH($B$3, resultados!$A$1:$ZZ$1, 0))</f>
        <v/>
      </c>
    </row>
    <row r="246">
      <c r="A246">
        <f>INDEX(resultados!$A$2:$ZZ$3036, 240, MATCH($B$1, resultados!$A$1:$ZZ$1, 0))</f>
        <v/>
      </c>
      <c r="B246">
        <f>INDEX(resultados!$A$2:$ZZ$3036, 240, MATCH($B$2, resultados!$A$1:$ZZ$1, 0))</f>
        <v/>
      </c>
      <c r="C246">
        <f>INDEX(resultados!$A$2:$ZZ$3036, 240, MATCH($B$3, resultados!$A$1:$ZZ$1, 0))</f>
        <v/>
      </c>
    </row>
    <row r="247">
      <c r="A247">
        <f>INDEX(resultados!$A$2:$ZZ$3036, 241, MATCH($B$1, resultados!$A$1:$ZZ$1, 0))</f>
        <v/>
      </c>
      <c r="B247">
        <f>INDEX(resultados!$A$2:$ZZ$3036, 241, MATCH($B$2, resultados!$A$1:$ZZ$1, 0))</f>
        <v/>
      </c>
      <c r="C247">
        <f>INDEX(resultados!$A$2:$ZZ$3036, 241, MATCH($B$3, resultados!$A$1:$ZZ$1, 0))</f>
        <v/>
      </c>
    </row>
    <row r="248">
      <c r="A248">
        <f>INDEX(resultados!$A$2:$ZZ$3036, 242, MATCH($B$1, resultados!$A$1:$ZZ$1, 0))</f>
        <v/>
      </c>
      <c r="B248">
        <f>INDEX(resultados!$A$2:$ZZ$3036, 242, MATCH($B$2, resultados!$A$1:$ZZ$1, 0))</f>
        <v/>
      </c>
      <c r="C248">
        <f>INDEX(resultados!$A$2:$ZZ$3036, 242, MATCH($B$3, resultados!$A$1:$ZZ$1, 0))</f>
        <v/>
      </c>
    </row>
    <row r="249">
      <c r="A249">
        <f>INDEX(resultados!$A$2:$ZZ$3036, 243, MATCH($B$1, resultados!$A$1:$ZZ$1, 0))</f>
        <v/>
      </c>
      <c r="B249">
        <f>INDEX(resultados!$A$2:$ZZ$3036, 243, MATCH($B$2, resultados!$A$1:$ZZ$1, 0))</f>
        <v/>
      </c>
      <c r="C249">
        <f>INDEX(resultados!$A$2:$ZZ$3036, 243, MATCH($B$3, resultados!$A$1:$ZZ$1, 0))</f>
        <v/>
      </c>
    </row>
    <row r="250">
      <c r="A250">
        <f>INDEX(resultados!$A$2:$ZZ$3036, 244, MATCH($B$1, resultados!$A$1:$ZZ$1, 0))</f>
        <v/>
      </c>
      <c r="B250">
        <f>INDEX(resultados!$A$2:$ZZ$3036, 244, MATCH($B$2, resultados!$A$1:$ZZ$1, 0))</f>
        <v/>
      </c>
      <c r="C250">
        <f>INDEX(resultados!$A$2:$ZZ$3036, 244, MATCH($B$3, resultados!$A$1:$ZZ$1, 0))</f>
        <v/>
      </c>
    </row>
    <row r="251">
      <c r="A251">
        <f>INDEX(resultados!$A$2:$ZZ$3036, 245, MATCH($B$1, resultados!$A$1:$ZZ$1, 0))</f>
        <v/>
      </c>
      <c r="B251">
        <f>INDEX(resultados!$A$2:$ZZ$3036, 245, MATCH($B$2, resultados!$A$1:$ZZ$1, 0))</f>
        <v/>
      </c>
      <c r="C251">
        <f>INDEX(resultados!$A$2:$ZZ$3036, 245, MATCH($B$3, resultados!$A$1:$ZZ$1, 0))</f>
        <v/>
      </c>
    </row>
    <row r="252">
      <c r="A252">
        <f>INDEX(resultados!$A$2:$ZZ$3036, 246, MATCH($B$1, resultados!$A$1:$ZZ$1, 0))</f>
        <v/>
      </c>
      <c r="B252">
        <f>INDEX(resultados!$A$2:$ZZ$3036, 246, MATCH($B$2, resultados!$A$1:$ZZ$1, 0))</f>
        <v/>
      </c>
      <c r="C252">
        <f>INDEX(resultados!$A$2:$ZZ$3036, 246, MATCH($B$3, resultados!$A$1:$ZZ$1, 0))</f>
        <v/>
      </c>
    </row>
    <row r="253">
      <c r="A253">
        <f>INDEX(resultados!$A$2:$ZZ$3036, 247, MATCH($B$1, resultados!$A$1:$ZZ$1, 0))</f>
        <v/>
      </c>
      <c r="B253">
        <f>INDEX(resultados!$A$2:$ZZ$3036, 247, MATCH($B$2, resultados!$A$1:$ZZ$1, 0))</f>
        <v/>
      </c>
      <c r="C253">
        <f>INDEX(resultados!$A$2:$ZZ$3036, 247, MATCH($B$3, resultados!$A$1:$ZZ$1, 0))</f>
        <v/>
      </c>
    </row>
    <row r="254">
      <c r="A254">
        <f>INDEX(resultados!$A$2:$ZZ$3036, 248, MATCH($B$1, resultados!$A$1:$ZZ$1, 0))</f>
        <v/>
      </c>
      <c r="B254">
        <f>INDEX(resultados!$A$2:$ZZ$3036, 248, MATCH($B$2, resultados!$A$1:$ZZ$1, 0))</f>
        <v/>
      </c>
      <c r="C254">
        <f>INDEX(resultados!$A$2:$ZZ$3036, 248, MATCH($B$3, resultados!$A$1:$ZZ$1, 0))</f>
        <v/>
      </c>
    </row>
    <row r="255">
      <c r="A255">
        <f>INDEX(resultados!$A$2:$ZZ$3036, 249, MATCH($B$1, resultados!$A$1:$ZZ$1, 0))</f>
        <v/>
      </c>
      <c r="B255">
        <f>INDEX(resultados!$A$2:$ZZ$3036, 249, MATCH($B$2, resultados!$A$1:$ZZ$1, 0))</f>
        <v/>
      </c>
      <c r="C255">
        <f>INDEX(resultados!$A$2:$ZZ$3036, 249, MATCH($B$3, resultados!$A$1:$ZZ$1, 0))</f>
        <v/>
      </c>
    </row>
    <row r="256">
      <c r="A256">
        <f>INDEX(resultados!$A$2:$ZZ$3036, 250, MATCH($B$1, resultados!$A$1:$ZZ$1, 0))</f>
        <v/>
      </c>
      <c r="B256">
        <f>INDEX(resultados!$A$2:$ZZ$3036, 250, MATCH($B$2, resultados!$A$1:$ZZ$1, 0))</f>
        <v/>
      </c>
      <c r="C256">
        <f>INDEX(resultados!$A$2:$ZZ$3036, 250, MATCH($B$3, resultados!$A$1:$ZZ$1, 0))</f>
        <v/>
      </c>
    </row>
    <row r="257">
      <c r="A257">
        <f>INDEX(resultados!$A$2:$ZZ$3036, 251, MATCH($B$1, resultados!$A$1:$ZZ$1, 0))</f>
        <v/>
      </c>
      <c r="B257">
        <f>INDEX(resultados!$A$2:$ZZ$3036, 251, MATCH($B$2, resultados!$A$1:$ZZ$1, 0))</f>
        <v/>
      </c>
      <c r="C257">
        <f>INDEX(resultados!$A$2:$ZZ$3036, 251, MATCH($B$3, resultados!$A$1:$ZZ$1, 0))</f>
        <v/>
      </c>
    </row>
    <row r="258">
      <c r="A258">
        <f>INDEX(resultados!$A$2:$ZZ$3036, 252, MATCH($B$1, resultados!$A$1:$ZZ$1, 0))</f>
        <v/>
      </c>
      <c r="B258">
        <f>INDEX(resultados!$A$2:$ZZ$3036, 252, MATCH($B$2, resultados!$A$1:$ZZ$1, 0))</f>
        <v/>
      </c>
      <c r="C258">
        <f>INDEX(resultados!$A$2:$ZZ$3036, 252, MATCH($B$3, resultados!$A$1:$ZZ$1, 0))</f>
        <v/>
      </c>
    </row>
    <row r="259">
      <c r="A259">
        <f>INDEX(resultados!$A$2:$ZZ$3036, 253, MATCH($B$1, resultados!$A$1:$ZZ$1, 0))</f>
        <v/>
      </c>
      <c r="B259">
        <f>INDEX(resultados!$A$2:$ZZ$3036, 253, MATCH($B$2, resultados!$A$1:$ZZ$1, 0))</f>
        <v/>
      </c>
      <c r="C259">
        <f>INDEX(resultados!$A$2:$ZZ$3036, 253, MATCH($B$3, resultados!$A$1:$ZZ$1, 0))</f>
        <v/>
      </c>
    </row>
    <row r="260">
      <c r="A260">
        <f>INDEX(resultados!$A$2:$ZZ$3036, 254, MATCH($B$1, resultados!$A$1:$ZZ$1, 0))</f>
        <v/>
      </c>
      <c r="B260">
        <f>INDEX(resultados!$A$2:$ZZ$3036, 254, MATCH($B$2, resultados!$A$1:$ZZ$1, 0))</f>
        <v/>
      </c>
      <c r="C260">
        <f>INDEX(resultados!$A$2:$ZZ$3036, 254, MATCH($B$3, resultados!$A$1:$ZZ$1, 0))</f>
        <v/>
      </c>
    </row>
    <row r="261">
      <c r="A261">
        <f>INDEX(resultados!$A$2:$ZZ$3036, 255, MATCH($B$1, resultados!$A$1:$ZZ$1, 0))</f>
        <v/>
      </c>
      <c r="B261">
        <f>INDEX(resultados!$A$2:$ZZ$3036, 255, MATCH($B$2, resultados!$A$1:$ZZ$1, 0))</f>
        <v/>
      </c>
      <c r="C261">
        <f>INDEX(resultados!$A$2:$ZZ$3036, 255, MATCH($B$3, resultados!$A$1:$ZZ$1, 0))</f>
        <v/>
      </c>
    </row>
    <row r="262">
      <c r="A262">
        <f>INDEX(resultados!$A$2:$ZZ$3036, 256, MATCH($B$1, resultados!$A$1:$ZZ$1, 0))</f>
        <v/>
      </c>
      <c r="B262">
        <f>INDEX(resultados!$A$2:$ZZ$3036, 256, MATCH($B$2, resultados!$A$1:$ZZ$1, 0))</f>
        <v/>
      </c>
      <c r="C262">
        <f>INDEX(resultados!$A$2:$ZZ$3036, 256, MATCH($B$3, resultados!$A$1:$ZZ$1, 0))</f>
        <v/>
      </c>
    </row>
    <row r="263">
      <c r="A263">
        <f>INDEX(resultados!$A$2:$ZZ$3036, 257, MATCH($B$1, resultados!$A$1:$ZZ$1, 0))</f>
        <v/>
      </c>
      <c r="B263">
        <f>INDEX(resultados!$A$2:$ZZ$3036, 257, MATCH($B$2, resultados!$A$1:$ZZ$1, 0))</f>
        <v/>
      </c>
      <c r="C263">
        <f>INDEX(resultados!$A$2:$ZZ$3036, 257, MATCH($B$3, resultados!$A$1:$ZZ$1, 0))</f>
        <v/>
      </c>
    </row>
    <row r="264">
      <c r="A264">
        <f>INDEX(resultados!$A$2:$ZZ$3036, 258, MATCH($B$1, resultados!$A$1:$ZZ$1, 0))</f>
        <v/>
      </c>
      <c r="B264">
        <f>INDEX(resultados!$A$2:$ZZ$3036, 258, MATCH($B$2, resultados!$A$1:$ZZ$1, 0))</f>
        <v/>
      </c>
      <c r="C264">
        <f>INDEX(resultados!$A$2:$ZZ$3036, 258, MATCH($B$3, resultados!$A$1:$ZZ$1, 0))</f>
        <v/>
      </c>
    </row>
    <row r="265">
      <c r="A265">
        <f>INDEX(resultados!$A$2:$ZZ$3036, 259, MATCH($B$1, resultados!$A$1:$ZZ$1, 0))</f>
        <v/>
      </c>
      <c r="B265">
        <f>INDEX(resultados!$A$2:$ZZ$3036, 259, MATCH($B$2, resultados!$A$1:$ZZ$1, 0))</f>
        <v/>
      </c>
      <c r="C265">
        <f>INDEX(resultados!$A$2:$ZZ$3036, 259, MATCH($B$3, resultados!$A$1:$ZZ$1, 0))</f>
        <v/>
      </c>
    </row>
    <row r="266">
      <c r="A266">
        <f>INDEX(resultados!$A$2:$ZZ$3036, 260, MATCH($B$1, resultados!$A$1:$ZZ$1, 0))</f>
        <v/>
      </c>
      <c r="B266">
        <f>INDEX(resultados!$A$2:$ZZ$3036, 260, MATCH($B$2, resultados!$A$1:$ZZ$1, 0))</f>
        <v/>
      </c>
      <c r="C266">
        <f>INDEX(resultados!$A$2:$ZZ$3036, 260, MATCH($B$3, resultados!$A$1:$ZZ$1, 0))</f>
        <v/>
      </c>
    </row>
    <row r="267">
      <c r="A267">
        <f>INDEX(resultados!$A$2:$ZZ$3036, 261, MATCH($B$1, resultados!$A$1:$ZZ$1, 0))</f>
        <v/>
      </c>
      <c r="B267">
        <f>INDEX(resultados!$A$2:$ZZ$3036, 261, MATCH($B$2, resultados!$A$1:$ZZ$1, 0))</f>
        <v/>
      </c>
      <c r="C267">
        <f>INDEX(resultados!$A$2:$ZZ$3036, 261, MATCH($B$3, resultados!$A$1:$ZZ$1, 0))</f>
        <v/>
      </c>
    </row>
    <row r="268">
      <c r="A268">
        <f>INDEX(resultados!$A$2:$ZZ$3036, 262, MATCH($B$1, resultados!$A$1:$ZZ$1, 0))</f>
        <v/>
      </c>
      <c r="B268">
        <f>INDEX(resultados!$A$2:$ZZ$3036, 262, MATCH($B$2, resultados!$A$1:$ZZ$1, 0))</f>
        <v/>
      </c>
      <c r="C268">
        <f>INDEX(resultados!$A$2:$ZZ$3036, 262, MATCH($B$3, resultados!$A$1:$ZZ$1, 0))</f>
        <v/>
      </c>
    </row>
    <row r="269">
      <c r="A269">
        <f>INDEX(resultados!$A$2:$ZZ$3036, 263, MATCH($B$1, resultados!$A$1:$ZZ$1, 0))</f>
        <v/>
      </c>
      <c r="B269">
        <f>INDEX(resultados!$A$2:$ZZ$3036, 263, MATCH($B$2, resultados!$A$1:$ZZ$1, 0))</f>
        <v/>
      </c>
      <c r="C269">
        <f>INDEX(resultados!$A$2:$ZZ$3036, 263, MATCH($B$3, resultados!$A$1:$ZZ$1, 0))</f>
        <v/>
      </c>
    </row>
    <row r="270">
      <c r="A270">
        <f>INDEX(resultados!$A$2:$ZZ$3036, 264, MATCH($B$1, resultados!$A$1:$ZZ$1, 0))</f>
        <v/>
      </c>
      <c r="B270">
        <f>INDEX(resultados!$A$2:$ZZ$3036, 264, MATCH($B$2, resultados!$A$1:$ZZ$1, 0))</f>
        <v/>
      </c>
      <c r="C270">
        <f>INDEX(resultados!$A$2:$ZZ$3036, 264, MATCH($B$3, resultados!$A$1:$ZZ$1, 0))</f>
        <v/>
      </c>
    </row>
    <row r="271">
      <c r="A271">
        <f>INDEX(resultados!$A$2:$ZZ$3036, 265, MATCH($B$1, resultados!$A$1:$ZZ$1, 0))</f>
        <v/>
      </c>
      <c r="B271">
        <f>INDEX(resultados!$A$2:$ZZ$3036, 265, MATCH($B$2, resultados!$A$1:$ZZ$1, 0))</f>
        <v/>
      </c>
      <c r="C271">
        <f>INDEX(resultados!$A$2:$ZZ$3036, 265, MATCH($B$3, resultados!$A$1:$ZZ$1, 0))</f>
        <v/>
      </c>
    </row>
    <row r="272">
      <c r="A272">
        <f>INDEX(resultados!$A$2:$ZZ$3036, 266, MATCH($B$1, resultados!$A$1:$ZZ$1, 0))</f>
        <v/>
      </c>
      <c r="B272">
        <f>INDEX(resultados!$A$2:$ZZ$3036, 266, MATCH($B$2, resultados!$A$1:$ZZ$1, 0))</f>
        <v/>
      </c>
      <c r="C272">
        <f>INDEX(resultados!$A$2:$ZZ$3036, 266, MATCH($B$3, resultados!$A$1:$ZZ$1, 0))</f>
        <v/>
      </c>
    </row>
    <row r="273">
      <c r="A273">
        <f>INDEX(resultados!$A$2:$ZZ$3036, 267, MATCH($B$1, resultados!$A$1:$ZZ$1, 0))</f>
        <v/>
      </c>
      <c r="B273">
        <f>INDEX(resultados!$A$2:$ZZ$3036, 267, MATCH($B$2, resultados!$A$1:$ZZ$1, 0))</f>
        <v/>
      </c>
      <c r="C273">
        <f>INDEX(resultados!$A$2:$ZZ$3036, 267, MATCH($B$3, resultados!$A$1:$ZZ$1, 0))</f>
        <v/>
      </c>
    </row>
    <row r="274">
      <c r="A274">
        <f>INDEX(resultados!$A$2:$ZZ$3036, 268, MATCH($B$1, resultados!$A$1:$ZZ$1, 0))</f>
        <v/>
      </c>
      <c r="B274">
        <f>INDEX(resultados!$A$2:$ZZ$3036, 268, MATCH($B$2, resultados!$A$1:$ZZ$1, 0))</f>
        <v/>
      </c>
      <c r="C274">
        <f>INDEX(resultados!$A$2:$ZZ$3036, 268, MATCH($B$3, resultados!$A$1:$ZZ$1, 0))</f>
        <v/>
      </c>
    </row>
    <row r="275">
      <c r="A275">
        <f>INDEX(resultados!$A$2:$ZZ$3036, 269, MATCH($B$1, resultados!$A$1:$ZZ$1, 0))</f>
        <v/>
      </c>
      <c r="B275">
        <f>INDEX(resultados!$A$2:$ZZ$3036, 269, MATCH($B$2, resultados!$A$1:$ZZ$1, 0))</f>
        <v/>
      </c>
      <c r="C275">
        <f>INDEX(resultados!$A$2:$ZZ$3036, 269, MATCH($B$3, resultados!$A$1:$ZZ$1, 0))</f>
        <v/>
      </c>
    </row>
    <row r="276">
      <c r="A276">
        <f>INDEX(resultados!$A$2:$ZZ$3036, 270, MATCH($B$1, resultados!$A$1:$ZZ$1, 0))</f>
        <v/>
      </c>
      <c r="B276">
        <f>INDEX(resultados!$A$2:$ZZ$3036, 270, MATCH($B$2, resultados!$A$1:$ZZ$1, 0))</f>
        <v/>
      </c>
      <c r="C276">
        <f>INDEX(resultados!$A$2:$ZZ$3036, 270, MATCH($B$3, resultados!$A$1:$ZZ$1, 0))</f>
        <v/>
      </c>
    </row>
    <row r="277">
      <c r="A277">
        <f>INDEX(resultados!$A$2:$ZZ$3036, 271, MATCH($B$1, resultados!$A$1:$ZZ$1, 0))</f>
        <v/>
      </c>
      <c r="B277">
        <f>INDEX(resultados!$A$2:$ZZ$3036, 271, MATCH($B$2, resultados!$A$1:$ZZ$1, 0))</f>
        <v/>
      </c>
      <c r="C277">
        <f>INDEX(resultados!$A$2:$ZZ$3036, 271, MATCH($B$3, resultados!$A$1:$ZZ$1, 0))</f>
        <v/>
      </c>
    </row>
    <row r="278">
      <c r="A278">
        <f>INDEX(resultados!$A$2:$ZZ$3036, 272, MATCH($B$1, resultados!$A$1:$ZZ$1, 0))</f>
        <v/>
      </c>
      <c r="B278">
        <f>INDEX(resultados!$A$2:$ZZ$3036, 272, MATCH($B$2, resultados!$A$1:$ZZ$1, 0))</f>
        <v/>
      </c>
      <c r="C278">
        <f>INDEX(resultados!$A$2:$ZZ$3036, 272, MATCH($B$3, resultados!$A$1:$ZZ$1, 0))</f>
        <v/>
      </c>
    </row>
    <row r="279">
      <c r="A279">
        <f>INDEX(resultados!$A$2:$ZZ$3036, 273, MATCH($B$1, resultados!$A$1:$ZZ$1, 0))</f>
        <v/>
      </c>
      <c r="B279">
        <f>INDEX(resultados!$A$2:$ZZ$3036, 273, MATCH($B$2, resultados!$A$1:$ZZ$1, 0))</f>
        <v/>
      </c>
      <c r="C279">
        <f>INDEX(resultados!$A$2:$ZZ$3036, 273, MATCH($B$3, resultados!$A$1:$ZZ$1, 0))</f>
        <v/>
      </c>
    </row>
    <row r="280">
      <c r="A280">
        <f>INDEX(resultados!$A$2:$ZZ$3036, 274, MATCH($B$1, resultados!$A$1:$ZZ$1, 0))</f>
        <v/>
      </c>
      <c r="B280">
        <f>INDEX(resultados!$A$2:$ZZ$3036, 274, MATCH($B$2, resultados!$A$1:$ZZ$1, 0))</f>
        <v/>
      </c>
      <c r="C280">
        <f>INDEX(resultados!$A$2:$ZZ$3036, 274, MATCH($B$3, resultados!$A$1:$ZZ$1, 0))</f>
        <v/>
      </c>
    </row>
    <row r="281">
      <c r="A281">
        <f>INDEX(resultados!$A$2:$ZZ$3036, 275, MATCH($B$1, resultados!$A$1:$ZZ$1, 0))</f>
        <v/>
      </c>
      <c r="B281">
        <f>INDEX(resultados!$A$2:$ZZ$3036, 275, MATCH($B$2, resultados!$A$1:$ZZ$1, 0))</f>
        <v/>
      </c>
      <c r="C281">
        <f>INDEX(resultados!$A$2:$ZZ$3036, 275, MATCH($B$3, resultados!$A$1:$ZZ$1, 0))</f>
        <v/>
      </c>
    </row>
    <row r="282">
      <c r="A282">
        <f>INDEX(resultados!$A$2:$ZZ$3036, 276, MATCH($B$1, resultados!$A$1:$ZZ$1, 0))</f>
        <v/>
      </c>
      <c r="B282">
        <f>INDEX(resultados!$A$2:$ZZ$3036, 276, MATCH($B$2, resultados!$A$1:$ZZ$1, 0))</f>
        <v/>
      </c>
      <c r="C282">
        <f>INDEX(resultados!$A$2:$ZZ$3036, 276, MATCH($B$3, resultados!$A$1:$ZZ$1, 0))</f>
        <v/>
      </c>
    </row>
    <row r="283">
      <c r="A283">
        <f>INDEX(resultados!$A$2:$ZZ$3036, 277, MATCH($B$1, resultados!$A$1:$ZZ$1, 0))</f>
        <v/>
      </c>
      <c r="B283">
        <f>INDEX(resultados!$A$2:$ZZ$3036, 277, MATCH($B$2, resultados!$A$1:$ZZ$1, 0))</f>
        <v/>
      </c>
      <c r="C283">
        <f>INDEX(resultados!$A$2:$ZZ$3036, 277, MATCH($B$3, resultados!$A$1:$ZZ$1, 0))</f>
        <v/>
      </c>
    </row>
    <row r="284">
      <c r="A284">
        <f>INDEX(resultados!$A$2:$ZZ$3036, 278, MATCH($B$1, resultados!$A$1:$ZZ$1, 0))</f>
        <v/>
      </c>
      <c r="B284">
        <f>INDEX(resultados!$A$2:$ZZ$3036, 278, MATCH($B$2, resultados!$A$1:$ZZ$1, 0))</f>
        <v/>
      </c>
      <c r="C284">
        <f>INDEX(resultados!$A$2:$ZZ$3036, 278, MATCH($B$3, resultados!$A$1:$ZZ$1, 0))</f>
        <v/>
      </c>
    </row>
    <row r="285">
      <c r="A285">
        <f>INDEX(resultados!$A$2:$ZZ$3036, 279, MATCH($B$1, resultados!$A$1:$ZZ$1, 0))</f>
        <v/>
      </c>
      <c r="B285">
        <f>INDEX(resultados!$A$2:$ZZ$3036, 279, MATCH($B$2, resultados!$A$1:$ZZ$1, 0))</f>
        <v/>
      </c>
      <c r="C285">
        <f>INDEX(resultados!$A$2:$ZZ$3036, 279, MATCH($B$3, resultados!$A$1:$ZZ$1, 0))</f>
        <v/>
      </c>
    </row>
    <row r="286">
      <c r="A286">
        <f>INDEX(resultados!$A$2:$ZZ$3036, 280, MATCH($B$1, resultados!$A$1:$ZZ$1, 0))</f>
        <v/>
      </c>
      <c r="B286">
        <f>INDEX(resultados!$A$2:$ZZ$3036, 280, MATCH($B$2, resultados!$A$1:$ZZ$1, 0))</f>
        <v/>
      </c>
      <c r="C286">
        <f>INDEX(resultados!$A$2:$ZZ$3036, 280, MATCH($B$3, resultados!$A$1:$ZZ$1, 0))</f>
        <v/>
      </c>
    </row>
    <row r="287">
      <c r="A287">
        <f>INDEX(resultados!$A$2:$ZZ$3036, 281, MATCH($B$1, resultados!$A$1:$ZZ$1, 0))</f>
        <v/>
      </c>
      <c r="B287">
        <f>INDEX(resultados!$A$2:$ZZ$3036, 281, MATCH($B$2, resultados!$A$1:$ZZ$1, 0))</f>
        <v/>
      </c>
      <c r="C287">
        <f>INDEX(resultados!$A$2:$ZZ$3036, 281, MATCH($B$3, resultados!$A$1:$ZZ$1, 0))</f>
        <v/>
      </c>
    </row>
    <row r="288">
      <c r="A288">
        <f>INDEX(resultados!$A$2:$ZZ$3036, 282, MATCH($B$1, resultados!$A$1:$ZZ$1, 0))</f>
        <v/>
      </c>
      <c r="B288">
        <f>INDEX(resultados!$A$2:$ZZ$3036, 282, MATCH($B$2, resultados!$A$1:$ZZ$1, 0))</f>
        <v/>
      </c>
      <c r="C288">
        <f>INDEX(resultados!$A$2:$ZZ$3036, 282, MATCH($B$3, resultados!$A$1:$ZZ$1, 0))</f>
        <v/>
      </c>
    </row>
    <row r="289">
      <c r="A289">
        <f>INDEX(resultados!$A$2:$ZZ$3036, 283, MATCH($B$1, resultados!$A$1:$ZZ$1, 0))</f>
        <v/>
      </c>
      <c r="B289">
        <f>INDEX(resultados!$A$2:$ZZ$3036, 283, MATCH($B$2, resultados!$A$1:$ZZ$1, 0))</f>
        <v/>
      </c>
      <c r="C289">
        <f>INDEX(resultados!$A$2:$ZZ$3036, 283, MATCH($B$3, resultados!$A$1:$ZZ$1, 0))</f>
        <v/>
      </c>
    </row>
    <row r="290">
      <c r="A290">
        <f>INDEX(resultados!$A$2:$ZZ$3036, 284, MATCH($B$1, resultados!$A$1:$ZZ$1, 0))</f>
        <v/>
      </c>
      <c r="B290">
        <f>INDEX(resultados!$A$2:$ZZ$3036, 284, MATCH($B$2, resultados!$A$1:$ZZ$1, 0))</f>
        <v/>
      </c>
      <c r="C290">
        <f>INDEX(resultados!$A$2:$ZZ$3036, 284, MATCH($B$3, resultados!$A$1:$ZZ$1, 0))</f>
        <v/>
      </c>
    </row>
    <row r="291">
      <c r="A291">
        <f>INDEX(resultados!$A$2:$ZZ$3036, 285, MATCH($B$1, resultados!$A$1:$ZZ$1, 0))</f>
        <v/>
      </c>
      <c r="B291">
        <f>INDEX(resultados!$A$2:$ZZ$3036, 285, MATCH($B$2, resultados!$A$1:$ZZ$1, 0))</f>
        <v/>
      </c>
      <c r="C291">
        <f>INDEX(resultados!$A$2:$ZZ$3036, 285, MATCH($B$3, resultados!$A$1:$ZZ$1, 0))</f>
        <v/>
      </c>
    </row>
    <row r="292">
      <c r="A292">
        <f>INDEX(resultados!$A$2:$ZZ$3036, 286, MATCH($B$1, resultados!$A$1:$ZZ$1, 0))</f>
        <v/>
      </c>
      <c r="B292">
        <f>INDEX(resultados!$A$2:$ZZ$3036, 286, MATCH($B$2, resultados!$A$1:$ZZ$1, 0))</f>
        <v/>
      </c>
      <c r="C292">
        <f>INDEX(resultados!$A$2:$ZZ$3036, 286, MATCH($B$3, resultados!$A$1:$ZZ$1, 0))</f>
        <v/>
      </c>
    </row>
    <row r="293">
      <c r="A293">
        <f>INDEX(resultados!$A$2:$ZZ$3036, 287, MATCH($B$1, resultados!$A$1:$ZZ$1, 0))</f>
        <v/>
      </c>
      <c r="B293">
        <f>INDEX(resultados!$A$2:$ZZ$3036, 287, MATCH($B$2, resultados!$A$1:$ZZ$1, 0))</f>
        <v/>
      </c>
      <c r="C293">
        <f>INDEX(resultados!$A$2:$ZZ$3036, 287, MATCH($B$3, resultados!$A$1:$ZZ$1, 0))</f>
        <v/>
      </c>
    </row>
    <row r="294">
      <c r="A294">
        <f>INDEX(resultados!$A$2:$ZZ$3036, 288, MATCH($B$1, resultados!$A$1:$ZZ$1, 0))</f>
        <v/>
      </c>
      <c r="B294">
        <f>INDEX(resultados!$A$2:$ZZ$3036, 288, MATCH($B$2, resultados!$A$1:$ZZ$1, 0))</f>
        <v/>
      </c>
      <c r="C294">
        <f>INDEX(resultados!$A$2:$ZZ$3036, 288, MATCH($B$3, resultados!$A$1:$ZZ$1, 0))</f>
        <v/>
      </c>
    </row>
    <row r="295">
      <c r="A295">
        <f>INDEX(resultados!$A$2:$ZZ$3036, 289, MATCH($B$1, resultados!$A$1:$ZZ$1, 0))</f>
        <v/>
      </c>
      <c r="B295">
        <f>INDEX(resultados!$A$2:$ZZ$3036, 289, MATCH($B$2, resultados!$A$1:$ZZ$1, 0))</f>
        <v/>
      </c>
      <c r="C295">
        <f>INDEX(resultados!$A$2:$ZZ$3036, 289, MATCH($B$3, resultados!$A$1:$ZZ$1, 0))</f>
        <v/>
      </c>
    </row>
    <row r="296">
      <c r="A296">
        <f>INDEX(resultados!$A$2:$ZZ$3036, 290, MATCH($B$1, resultados!$A$1:$ZZ$1, 0))</f>
        <v/>
      </c>
      <c r="B296">
        <f>INDEX(resultados!$A$2:$ZZ$3036, 290, MATCH($B$2, resultados!$A$1:$ZZ$1, 0))</f>
        <v/>
      </c>
      <c r="C296">
        <f>INDEX(resultados!$A$2:$ZZ$3036, 290, MATCH($B$3, resultados!$A$1:$ZZ$1, 0))</f>
        <v/>
      </c>
    </row>
    <row r="297">
      <c r="A297">
        <f>INDEX(resultados!$A$2:$ZZ$3036, 291, MATCH($B$1, resultados!$A$1:$ZZ$1, 0))</f>
        <v/>
      </c>
      <c r="B297">
        <f>INDEX(resultados!$A$2:$ZZ$3036, 291, MATCH($B$2, resultados!$A$1:$ZZ$1, 0))</f>
        <v/>
      </c>
      <c r="C297">
        <f>INDEX(resultados!$A$2:$ZZ$3036, 291, MATCH($B$3, resultados!$A$1:$ZZ$1, 0))</f>
        <v/>
      </c>
    </row>
    <row r="298">
      <c r="A298">
        <f>INDEX(resultados!$A$2:$ZZ$3036, 292, MATCH($B$1, resultados!$A$1:$ZZ$1, 0))</f>
        <v/>
      </c>
      <c r="B298">
        <f>INDEX(resultados!$A$2:$ZZ$3036, 292, MATCH($B$2, resultados!$A$1:$ZZ$1, 0))</f>
        <v/>
      </c>
      <c r="C298">
        <f>INDEX(resultados!$A$2:$ZZ$3036, 292, MATCH($B$3, resultados!$A$1:$ZZ$1, 0))</f>
        <v/>
      </c>
    </row>
    <row r="299">
      <c r="A299">
        <f>INDEX(resultados!$A$2:$ZZ$3036, 293, MATCH($B$1, resultados!$A$1:$ZZ$1, 0))</f>
        <v/>
      </c>
      <c r="B299">
        <f>INDEX(resultados!$A$2:$ZZ$3036, 293, MATCH($B$2, resultados!$A$1:$ZZ$1, 0))</f>
        <v/>
      </c>
      <c r="C299">
        <f>INDEX(resultados!$A$2:$ZZ$3036, 293, MATCH($B$3, resultados!$A$1:$ZZ$1, 0))</f>
        <v/>
      </c>
    </row>
    <row r="300">
      <c r="A300">
        <f>INDEX(resultados!$A$2:$ZZ$3036, 294, MATCH($B$1, resultados!$A$1:$ZZ$1, 0))</f>
        <v/>
      </c>
      <c r="B300">
        <f>INDEX(resultados!$A$2:$ZZ$3036, 294, MATCH($B$2, resultados!$A$1:$ZZ$1, 0))</f>
        <v/>
      </c>
      <c r="C300">
        <f>INDEX(resultados!$A$2:$ZZ$3036, 294, MATCH($B$3, resultados!$A$1:$ZZ$1, 0))</f>
        <v/>
      </c>
    </row>
    <row r="301">
      <c r="A301">
        <f>INDEX(resultados!$A$2:$ZZ$3036, 295, MATCH($B$1, resultados!$A$1:$ZZ$1, 0))</f>
        <v/>
      </c>
      <c r="B301">
        <f>INDEX(resultados!$A$2:$ZZ$3036, 295, MATCH($B$2, resultados!$A$1:$ZZ$1, 0))</f>
        <v/>
      </c>
      <c r="C301">
        <f>INDEX(resultados!$A$2:$ZZ$3036, 295, MATCH($B$3, resultados!$A$1:$ZZ$1, 0))</f>
        <v/>
      </c>
    </row>
    <row r="302">
      <c r="A302">
        <f>INDEX(resultados!$A$2:$ZZ$3036, 296, MATCH($B$1, resultados!$A$1:$ZZ$1, 0))</f>
        <v/>
      </c>
      <c r="B302">
        <f>INDEX(resultados!$A$2:$ZZ$3036, 296, MATCH($B$2, resultados!$A$1:$ZZ$1, 0))</f>
        <v/>
      </c>
      <c r="C302">
        <f>INDEX(resultados!$A$2:$ZZ$3036, 296, MATCH($B$3, resultados!$A$1:$ZZ$1, 0))</f>
        <v/>
      </c>
    </row>
    <row r="303">
      <c r="A303">
        <f>INDEX(resultados!$A$2:$ZZ$3036, 297, MATCH($B$1, resultados!$A$1:$ZZ$1, 0))</f>
        <v/>
      </c>
      <c r="B303">
        <f>INDEX(resultados!$A$2:$ZZ$3036, 297, MATCH($B$2, resultados!$A$1:$ZZ$1, 0))</f>
        <v/>
      </c>
      <c r="C303">
        <f>INDEX(resultados!$A$2:$ZZ$3036, 297, MATCH($B$3, resultados!$A$1:$ZZ$1, 0))</f>
        <v/>
      </c>
    </row>
    <row r="304">
      <c r="A304">
        <f>INDEX(resultados!$A$2:$ZZ$3036, 298, MATCH($B$1, resultados!$A$1:$ZZ$1, 0))</f>
        <v/>
      </c>
      <c r="B304">
        <f>INDEX(resultados!$A$2:$ZZ$3036, 298, MATCH($B$2, resultados!$A$1:$ZZ$1, 0))</f>
        <v/>
      </c>
      <c r="C304">
        <f>INDEX(resultados!$A$2:$ZZ$3036, 298, MATCH($B$3, resultados!$A$1:$ZZ$1, 0))</f>
        <v/>
      </c>
    </row>
    <row r="305">
      <c r="A305">
        <f>INDEX(resultados!$A$2:$ZZ$3036, 299, MATCH($B$1, resultados!$A$1:$ZZ$1, 0))</f>
        <v/>
      </c>
      <c r="B305">
        <f>INDEX(resultados!$A$2:$ZZ$3036, 299, MATCH($B$2, resultados!$A$1:$ZZ$1, 0))</f>
        <v/>
      </c>
      <c r="C305">
        <f>INDEX(resultados!$A$2:$ZZ$3036, 299, MATCH($B$3, resultados!$A$1:$ZZ$1, 0))</f>
        <v/>
      </c>
    </row>
    <row r="306">
      <c r="A306">
        <f>INDEX(resultados!$A$2:$ZZ$3036, 300, MATCH($B$1, resultados!$A$1:$ZZ$1, 0))</f>
        <v/>
      </c>
      <c r="B306">
        <f>INDEX(resultados!$A$2:$ZZ$3036, 300, MATCH($B$2, resultados!$A$1:$ZZ$1, 0))</f>
        <v/>
      </c>
      <c r="C306">
        <f>INDEX(resultados!$A$2:$ZZ$3036, 300, MATCH($B$3, resultados!$A$1:$ZZ$1, 0))</f>
        <v/>
      </c>
    </row>
    <row r="307">
      <c r="A307">
        <f>INDEX(resultados!$A$2:$ZZ$3036, 301, MATCH($B$1, resultados!$A$1:$ZZ$1, 0))</f>
        <v/>
      </c>
      <c r="B307">
        <f>INDEX(resultados!$A$2:$ZZ$3036, 301, MATCH($B$2, resultados!$A$1:$ZZ$1, 0))</f>
        <v/>
      </c>
      <c r="C307">
        <f>INDEX(resultados!$A$2:$ZZ$3036, 301, MATCH($B$3, resultados!$A$1:$ZZ$1, 0))</f>
        <v/>
      </c>
    </row>
    <row r="308">
      <c r="A308">
        <f>INDEX(resultados!$A$2:$ZZ$3036, 302, MATCH($B$1, resultados!$A$1:$ZZ$1, 0))</f>
        <v/>
      </c>
      <c r="B308">
        <f>INDEX(resultados!$A$2:$ZZ$3036, 302, MATCH($B$2, resultados!$A$1:$ZZ$1, 0))</f>
        <v/>
      </c>
      <c r="C308">
        <f>INDEX(resultados!$A$2:$ZZ$3036, 302, MATCH($B$3, resultados!$A$1:$ZZ$1, 0))</f>
        <v/>
      </c>
    </row>
    <row r="309">
      <c r="A309">
        <f>INDEX(resultados!$A$2:$ZZ$3036, 303, MATCH($B$1, resultados!$A$1:$ZZ$1, 0))</f>
        <v/>
      </c>
      <c r="B309">
        <f>INDEX(resultados!$A$2:$ZZ$3036, 303, MATCH($B$2, resultados!$A$1:$ZZ$1, 0))</f>
        <v/>
      </c>
      <c r="C309">
        <f>INDEX(resultados!$A$2:$ZZ$3036, 303, MATCH($B$3, resultados!$A$1:$ZZ$1, 0))</f>
        <v/>
      </c>
    </row>
    <row r="310">
      <c r="A310">
        <f>INDEX(resultados!$A$2:$ZZ$3036, 304, MATCH($B$1, resultados!$A$1:$ZZ$1, 0))</f>
        <v/>
      </c>
      <c r="B310">
        <f>INDEX(resultados!$A$2:$ZZ$3036, 304, MATCH($B$2, resultados!$A$1:$ZZ$1, 0))</f>
        <v/>
      </c>
      <c r="C310">
        <f>INDEX(resultados!$A$2:$ZZ$3036, 304, MATCH($B$3, resultados!$A$1:$ZZ$1, 0))</f>
        <v/>
      </c>
    </row>
    <row r="311">
      <c r="A311">
        <f>INDEX(resultados!$A$2:$ZZ$3036, 305, MATCH($B$1, resultados!$A$1:$ZZ$1, 0))</f>
        <v/>
      </c>
      <c r="B311">
        <f>INDEX(resultados!$A$2:$ZZ$3036, 305, MATCH($B$2, resultados!$A$1:$ZZ$1, 0))</f>
        <v/>
      </c>
      <c r="C311">
        <f>INDEX(resultados!$A$2:$ZZ$3036, 305, MATCH($B$3, resultados!$A$1:$ZZ$1, 0))</f>
        <v/>
      </c>
    </row>
    <row r="312">
      <c r="A312">
        <f>INDEX(resultados!$A$2:$ZZ$3036, 306, MATCH($B$1, resultados!$A$1:$ZZ$1, 0))</f>
        <v/>
      </c>
      <c r="B312">
        <f>INDEX(resultados!$A$2:$ZZ$3036, 306, MATCH($B$2, resultados!$A$1:$ZZ$1, 0))</f>
        <v/>
      </c>
      <c r="C312">
        <f>INDEX(resultados!$A$2:$ZZ$3036, 306, MATCH($B$3, resultados!$A$1:$ZZ$1, 0))</f>
        <v/>
      </c>
    </row>
    <row r="313">
      <c r="A313">
        <f>INDEX(resultados!$A$2:$ZZ$3036, 307, MATCH($B$1, resultados!$A$1:$ZZ$1, 0))</f>
        <v/>
      </c>
      <c r="B313">
        <f>INDEX(resultados!$A$2:$ZZ$3036, 307, MATCH($B$2, resultados!$A$1:$ZZ$1, 0))</f>
        <v/>
      </c>
      <c r="C313">
        <f>INDEX(resultados!$A$2:$ZZ$3036, 307, MATCH($B$3, resultados!$A$1:$ZZ$1, 0))</f>
        <v/>
      </c>
    </row>
    <row r="314">
      <c r="A314">
        <f>INDEX(resultados!$A$2:$ZZ$3036, 308, MATCH($B$1, resultados!$A$1:$ZZ$1, 0))</f>
        <v/>
      </c>
      <c r="B314">
        <f>INDEX(resultados!$A$2:$ZZ$3036, 308, MATCH($B$2, resultados!$A$1:$ZZ$1, 0))</f>
        <v/>
      </c>
      <c r="C314">
        <f>INDEX(resultados!$A$2:$ZZ$3036, 308, MATCH($B$3, resultados!$A$1:$ZZ$1, 0))</f>
        <v/>
      </c>
    </row>
    <row r="315">
      <c r="A315">
        <f>INDEX(resultados!$A$2:$ZZ$3036, 309, MATCH($B$1, resultados!$A$1:$ZZ$1, 0))</f>
        <v/>
      </c>
      <c r="B315">
        <f>INDEX(resultados!$A$2:$ZZ$3036, 309, MATCH($B$2, resultados!$A$1:$ZZ$1, 0))</f>
        <v/>
      </c>
      <c r="C315">
        <f>INDEX(resultados!$A$2:$ZZ$3036, 309, MATCH($B$3, resultados!$A$1:$ZZ$1, 0))</f>
        <v/>
      </c>
    </row>
    <row r="316">
      <c r="A316">
        <f>INDEX(resultados!$A$2:$ZZ$3036, 310, MATCH($B$1, resultados!$A$1:$ZZ$1, 0))</f>
        <v/>
      </c>
      <c r="B316">
        <f>INDEX(resultados!$A$2:$ZZ$3036, 310, MATCH($B$2, resultados!$A$1:$ZZ$1, 0))</f>
        <v/>
      </c>
      <c r="C316">
        <f>INDEX(resultados!$A$2:$ZZ$3036, 310, MATCH($B$3, resultados!$A$1:$ZZ$1, 0))</f>
        <v/>
      </c>
    </row>
    <row r="317">
      <c r="A317">
        <f>INDEX(resultados!$A$2:$ZZ$3036, 311, MATCH($B$1, resultados!$A$1:$ZZ$1, 0))</f>
        <v/>
      </c>
      <c r="B317">
        <f>INDEX(resultados!$A$2:$ZZ$3036, 311, MATCH($B$2, resultados!$A$1:$ZZ$1, 0))</f>
        <v/>
      </c>
      <c r="C317">
        <f>INDEX(resultados!$A$2:$ZZ$3036, 311, MATCH($B$3, resultados!$A$1:$ZZ$1, 0))</f>
        <v/>
      </c>
    </row>
    <row r="318">
      <c r="A318">
        <f>INDEX(resultados!$A$2:$ZZ$3036, 312, MATCH($B$1, resultados!$A$1:$ZZ$1, 0))</f>
        <v/>
      </c>
      <c r="B318">
        <f>INDEX(resultados!$A$2:$ZZ$3036, 312, MATCH($B$2, resultados!$A$1:$ZZ$1, 0))</f>
        <v/>
      </c>
      <c r="C318">
        <f>INDEX(resultados!$A$2:$ZZ$3036, 312, MATCH($B$3, resultados!$A$1:$ZZ$1, 0))</f>
        <v/>
      </c>
    </row>
    <row r="319">
      <c r="A319">
        <f>INDEX(resultados!$A$2:$ZZ$3036, 313, MATCH($B$1, resultados!$A$1:$ZZ$1, 0))</f>
        <v/>
      </c>
      <c r="B319">
        <f>INDEX(resultados!$A$2:$ZZ$3036, 313, MATCH($B$2, resultados!$A$1:$ZZ$1, 0))</f>
        <v/>
      </c>
      <c r="C319">
        <f>INDEX(resultados!$A$2:$ZZ$3036, 313, MATCH($B$3, resultados!$A$1:$ZZ$1, 0))</f>
        <v/>
      </c>
    </row>
    <row r="320">
      <c r="A320">
        <f>INDEX(resultados!$A$2:$ZZ$3036, 314, MATCH($B$1, resultados!$A$1:$ZZ$1, 0))</f>
        <v/>
      </c>
      <c r="B320">
        <f>INDEX(resultados!$A$2:$ZZ$3036, 314, MATCH($B$2, resultados!$A$1:$ZZ$1, 0))</f>
        <v/>
      </c>
      <c r="C320">
        <f>INDEX(resultados!$A$2:$ZZ$3036, 314, MATCH($B$3, resultados!$A$1:$ZZ$1, 0))</f>
        <v/>
      </c>
    </row>
    <row r="321">
      <c r="A321">
        <f>INDEX(resultados!$A$2:$ZZ$3036, 315, MATCH($B$1, resultados!$A$1:$ZZ$1, 0))</f>
        <v/>
      </c>
      <c r="B321">
        <f>INDEX(resultados!$A$2:$ZZ$3036, 315, MATCH($B$2, resultados!$A$1:$ZZ$1, 0))</f>
        <v/>
      </c>
      <c r="C321">
        <f>INDEX(resultados!$A$2:$ZZ$3036, 315, MATCH($B$3, resultados!$A$1:$ZZ$1, 0))</f>
        <v/>
      </c>
    </row>
    <row r="322">
      <c r="A322">
        <f>INDEX(resultados!$A$2:$ZZ$3036, 316, MATCH($B$1, resultados!$A$1:$ZZ$1, 0))</f>
        <v/>
      </c>
      <c r="B322">
        <f>INDEX(resultados!$A$2:$ZZ$3036, 316, MATCH($B$2, resultados!$A$1:$ZZ$1, 0))</f>
        <v/>
      </c>
      <c r="C322">
        <f>INDEX(resultados!$A$2:$ZZ$3036, 316, MATCH($B$3, resultados!$A$1:$ZZ$1, 0))</f>
        <v/>
      </c>
    </row>
    <row r="323">
      <c r="A323">
        <f>INDEX(resultados!$A$2:$ZZ$3036, 317, MATCH($B$1, resultados!$A$1:$ZZ$1, 0))</f>
        <v/>
      </c>
      <c r="B323">
        <f>INDEX(resultados!$A$2:$ZZ$3036, 317, MATCH($B$2, resultados!$A$1:$ZZ$1, 0))</f>
        <v/>
      </c>
      <c r="C323">
        <f>INDEX(resultados!$A$2:$ZZ$3036, 317, MATCH($B$3, resultados!$A$1:$ZZ$1, 0))</f>
        <v/>
      </c>
    </row>
    <row r="324">
      <c r="A324">
        <f>INDEX(resultados!$A$2:$ZZ$3036, 318, MATCH($B$1, resultados!$A$1:$ZZ$1, 0))</f>
        <v/>
      </c>
      <c r="B324">
        <f>INDEX(resultados!$A$2:$ZZ$3036, 318, MATCH($B$2, resultados!$A$1:$ZZ$1, 0))</f>
        <v/>
      </c>
      <c r="C324">
        <f>INDEX(resultados!$A$2:$ZZ$3036, 318, MATCH($B$3, resultados!$A$1:$ZZ$1, 0))</f>
        <v/>
      </c>
    </row>
    <row r="325">
      <c r="A325">
        <f>INDEX(resultados!$A$2:$ZZ$3036, 319, MATCH($B$1, resultados!$A$1:$ZZ$1, 0))</f>
        <v/>
      </c>
      <c r="B325">
        <f>INDEX(resultados!$A$2:$ZZ$3036, 319, MATCH($B$2, resultados!$A$1:$ZZ$1, 0))</f>
        <v/>
      </c>
      <c r="C325">
        <f>INDEX(resultados!$A$2:$ZZ$3036, 319, MATCH($B$3, resultados!$A$1:$ZZ$1, 0))</f>
        <v/>
      </c>
    </row>
    <row r="326">
      <c r="A326">
        <f>INDEX(resultados!$A$2:$ZZ$3036, 320, MATCH($B$1, resultados!$A$1:$ZZ$1, 0))</f>
        <v/>
      </c>
      <c r="B326">
        <f>INDEX(resultados!$A$2:$ZZ$3036, 320, MATCH($B$2, resultados!$A$1:$ZZ$1, 0))</f>
        <v/>
      </c>
      <c r="C326">
        <f>INDEX(resultados!$A$2:$ZZ$3036, 320, MATCH($B$3, resultados!$A$1:$ZZ$1, 0))</f>
        <v/>
      </c>
    </row>
    <row r="327">
      <c r="A327">
        <f>INDEX(resultados!$A$2:$ZZ$3036, 321, MATCH($B$1, resultados!$A$1:$ZZ$1, 0))</f>
        <v/>
      </c>
      <c r="B327">
        <f>INDEX(resultados!$A$2:$ZZ$3036, 321, MATCH($B$2, resultados!$A$1:$ZZ$1, 0))</f>
        <v/>
      </c>
      <c r="C327">
        <f>INDEX(resultados!$A$2:$ZZ$3036, 321, MATCH($B$3, resultados!$A$1:$ZZ$1, 0))</f>
        <v/>
      </c>
    </row>
    <row r="328">
      <c r="A328">
        <f>INDEX(resultados!$A$2:$ZZ$3036, 322, MATCH($B$1, resultados!$A$1:$ZZ$1, 0))</f>
        <v/>
      </c>
      <c r="B328">
        <f>INDEX(resultados!$A$2:$ZZ$3036, 322, MATCH($B$2, resultados!$A$1:$ZZ$1, 0))</f>
        <v/>
      </c>
      <c r="C328">
        <f>INDEX(resultados!$A$2:$ZZ$3036, 322, MATCH($B$3, resultados!$A$1:$ZZ$1, 0))</f>
        <v/>
      </c>
    </row>
    <row r="329">
      <c r="A329">
        <f>INDEX(resultados!$A$2:$ZZ$3036, 323, MATCH($B$1, resultados!$A$1:$ZZ$1, 0))</f>
        <v/>
      </c>
      <c r="B329">
        <f>INDEX(resultados!$A$2:$ZZ$3036, 323, MATCH($B$2, resultados!$A$1:$ZZ$1, 0))</f>
        <v/>
      </c>
      <c r="C329">
        <f>INDEX(resultados!$A$2:$ZZ$3036, 323, MATCH($B$3, resultados!$A$1:$ZZ$1, 0))</f>
        <v/>
      </c>
    </row>
    <row r="330">
      <c r="A330">
        <f>INDEX(resultados!$A$2:$ZZ$3036, 324, MATCH($B$1, resultados!$A$1:$ZZ$1, 0))</f>
        <v/>
      </c>
      <c r="B330">
        <f>INDEX(resultados!$A$2:$ZZ$3036, 324, MATCH($B$2, resultados!$A$1:$ZZ$1, 0))</f>
        <v/>
      </c>
      <c r="C330">
        <f>INDEX(resultados!$A$2:$ZZ$3036, 324, MATCH($B$3, resultados!$A$1:$ZZ$1, 0))</f>
        <v/>
      </c>
    </row>
    <row r="331">
      <c r="A331">
        <f>INDEX(resultados!$A$2:$ZZ$3036, 325, MATCH($B$1, resultados!$A$1:$ZZ$1, 0))</f>
        <v/>
      </c>
      <c r="B331">
        <f>INDEX(resultados!$A$2:$ZZ$3036, 325, MATCH($B$2, resultados!$A$1:$ZZ$1, 0))</f>
        <v/>
      </c>
      <c r="C331">
        <f>INDEX(resultados!$A$2:$ZZ$3036, 325, MATCH($B$3, resultados!$A$1:$ZZ$1, 0))</f>
        <v/>
      </c>
    </row>
    <row r="332">
      <c r="A332">
        <f>INDEX(resultados!$A$2:$ZZ$3036, 326, MATCH($B$1, resultados!$A$1:$ZZ$1, 0))</f>
        <v/>
      </c>
      <c r="B332">
        <f>INDEX(resultados!$A$2:$ZZ$3036, 326, MATCH($B$2, resultados!$A$1:$ZZ$1, 0))</f>
        <v/>
      </c>
      <c r="C332">
        <f>INDEX(resultados!$A$2:$ZZ$3036, 326, MATCH($B$3, resultados!$A$1:$ZZ$1, 0))</f>
        <v/>
      </c>
    </row>
    <row r="333">
      <c r="A333">
        <f>INDEX(resultados!$A$2:$ZZ$3036, 327, MATCH($B$1, resultados!$A$1:$ZZ$1, 0))</f>
        <v/>
      </c>
      <c r="B333">
        <f>INDEX(resultados!$A$2:$ZZ$3036, 327, MATCH($B$2, resultados!$A$1:$ZZ$1, 0))</f>
        <v/>
      </c>
      <c r="C333">
        <f>INDEX(resultados!$A$2:$ZZ$3036, 327, MATCH($B$3, resultados!$A$1:$ZZ$1, 0))</f>
        <v/>
      </c>
    </row>
    <row r="334">
      <c r="A334">
        <f>INDEX(resultados!$A$2:$ZZ$3036, 328, MATCH($B$1, resultados!$A$1:$ZZ$1, 0))</f>
        <v/>
      </c>
      <c r="B334">
        <f>INDEX(resultados!$A$2:$ZZ$3036, 328, MATCH($B$2, resultados!$A$1:$ZZ$1, 0))</f>
        <v/>
      </c>
      <c r="C334">
        <f>INDEX(resultados!$A$2:$ZZ$3036, 328, MATCH($B$3, resultados!$A$1:$ZZ$1, 0))</f>
        <v/>
      </c>
    </row>
    <row r="335">
      <c r="A335">
        <f>INDEX(resultados!$A$2:$ZZ$3036, 329, MATCH($B$1, resultados!$A$1:$ZZ$1, 0))</f>
        <v/>
      </c>
      <c r="B335">
        <f>INDEX(resultados!$A$2:$ZZ$3036, 329, MATCH($B$2, resultados!$A$1:$ZZ$1, 0))</f>
        <v/>
      </c>
      <c r="C335">
        <f>INDEX(resultados!$A$2:$ZZ$3036, 329, MATCH($B$3, resultados!$A$1:$ZZ$1, 0))</f>
        <v/>
      </c>
    </row>
    <row r="336">
      <c r="A336">
        <f>INDEX(resultados!$A$2:$ZZ$3036, 330, MATCH($B$1, resultados!$A$1:$ZZ$1, 0))</f>
        <v/>
      </c>
      <c r="B336">
        <f>INDEX(resultados!$A$2:$ZZ$3036, 330, MATCH($B$2, resultados!$A$1:$ZZ$1, 0))</f>
        <v/>
      </c>
      <c r="C336">
        <f>INDEX(resultados!$A$2:$ZZ$3036, 330, MATCH($B$3, resultados!$A$1:$ZZ$1, 0))</f>
        <v/>
      </c>
    </row>
    <row r="337">
      <c r="A337">
        <f>INDEX(resultados!$A$2:$ZZ$3036, 331, MATCH($B$1, resultados!$A$1:$ZZ$1, 0))</f>
        <v/>
      </c>
      <c r="B337">
        <f>INDEX(resultados!$A$2:$ZZ$3036, 331, MATCH($B$2, resultados!$A$1:$ZZ$1, 0))</f>
        <v/>
      </c>
      <c r="C337">
        <f>INDEX(resultados!$A$2:$ZZ$3036, 331, MATCH($B$3, resultados!$A$1:$ZZ$1, 0))</f>
        <v/>
      </c>
    </row>
    <row r="338">
      <c r="A338">
        <f>INDEX(resultados!$A$2:$ZZ$3036, 332, MATCH($B$1, resultados!$A$1:$ZZ$1, 0))</f>
        <v/>
      </c>
      <c r="B338">
        <f>INDEX(resultados!$A$2:$ZZ$3036, 332, MATCH($B$2, resultados!$A$1:$ZZ$1, 0))</f>
        <v/>
      </c>
      <c r="C338">
        <f>INDEX(resultados!$A$2:$ZZ$3036, 332, MATCH($B$3, resultados!$A$1:$ZZ$1, 0))</f>
        <v/>
      </c>
    </row>
    <row r="339">
      <c r="A339">
        <f>INDEX(resultados!$A$2:$ZZ$3036, 333, MATCH($B$1, resultados!$A$1:$ZZ$1, 0))</f>
        <v/>
      </c>
      <c r="B339">
        <f>INDEX(resultados!$A$2:$ZZ$3036, 333, MATCH($B$2, resultados!$A$1:$ZZ$1, 0))</f>
        <v/>
      </c>
      <c r="C339">
        <f>INDEX(resultados!$A$2:$ZZ$3036, 333, MATCH($B$3, resultados!$A$1:$ZZ$1, 0))</f>
        <v/>
      </c>
    </row>
    <row r="340">
      <c r="A340">
        <f>INDEX(resultados!$A$2:$ZZ$3036, 334, MATCH($B$1, resultados!$A$1:$ZZ$1, 0))</f>
        <v/>
      </c>
      <c r="B340">
        <f>INDEX(resultados!$A$2:$ZZ$3036, 334, MATCH($B$2, resultados!$A$1:$ZZ$1, 0))</f>
        <v/>
      </c>
      <c r="C340">
        <f>INDEX(resultados!$A$2:$ZZ$3036, 334, MATCH($B$3, resultados!$A$1:$ZZ$1, 0))</f>
        <v/>
      </c>
    </row>
    <row r="341">
      <c r="A341">
        <f>INDEX(resultados!$A$2:$ZZ$3036, 335, MATCH($B$1, resultados!$A$1:$ZZ$1, 0))</f>
        <v/>
      </c>
      <c r="B341">
        <f>INDEX(resultados!$A$2:$ZZ$3036, 335, MATCH($B$2, resultados!$A$1:$ZZ$1, 0))</f>
        <v/>
      </c>
      <c r="C341">
        <f>INDEX(resultados!$A$2:$ZZ$3036, 335, MATCH($B$3, resultados!$A$1:$ZZ$1, 0))</f>
        <v/>
      </c>
    </row>
    <row r="342">
      <c r="A342">
        <f>INDEX(resultados!$A$2:$ZZ$3036, 336, MATCH($B$1, resultados!$A$1:$ZZ$1, 0))</f>
        <v/>
      </c>
      <c r="B342">
        <f>INDEX(resultados!$A$2:$ZZ$3036, 336, MATCH($B$2, resultados!$A$1:$ZZ$1, 0))</f>
        <v/>
      </c>
      <c r="C342">
        <f>INDEX(resultados!$A$2:$ZZ$3036, 336, MATCH($B$3, resultados!$A$1:$ZZ$1, 0))</f>
        <v/>
      </c>
    </row>
    <row r="343">
      <c r="A343">
        <f>INDEX(resultados!$A$2:$ZZ$3036, 337, MATCH($B$1, resultados!$A$1:$ZZ$1, 0))</f>
        <v/>
      </c>
      <c r="B343">
        <f>INDEX(resultados!$A$2:$ZZ$3036, 337, MATCH($B$2, resultados!$A$1:$ZZ$1, 0))</f>
        <v/>
      </c>
      <c r="C343">
        <f>INDEX(resultados!$A$2:$ZZ$3036, 337, MATCH($B$3, resultados!$A$1:$ZZ$1, 0))</f>
        <v/>
      </c>
    </row>
    <row r="344">
      <c r="A344">
        <f>INDEX(resultados!$A$2:$ZZ$3036, 338, MATCH($B$1, resultados!$A$1:$ZZ$1, 0))</f>
        <v/>
      </c>
      <c r="B344">
        <f>INDEX(resultados!$A$2:$ZZ$3036, 338, MATCH($B$2, resultados!$A$1:$ZZ$1, 0))</f>
        <v/>
      </c>
      <c r="C344">
        <f>INDEX(resultados!$A$2:$ZZ$3036, 338, MATCH($B$3, resultados!$A$1:$ZZ$1, 0))</f>
        <v/>
      </c>
    </row>
    <row r="345">
      <c r="A345">
        <f>INDEX(resultados!$A$2:$ZZ$3036, 339, MATCH($B$1, resultados!$A$1:$ZZ$1, 0))</f>
        <v/>
      </c>
      <c r="B345">
        <f>INDEX(resultados!$A$2:$ZZ$3036, 339, MATCH($B$2, resultados!$A$1:$ZZ$1, 0))</f>
        <v/>
      </c>
      <c r="C345">
        <f>INDEX(resultados!$A$2:$ZZ$3036, 339, MATCH($B$3, resultados!$A$1:$ZZ$1, 0))</f>
        <v/>
      </c>
    </row>
    <row r="346">
      <c r="A346">
        <f>INDEX(resultados!$A$2:$ZZ$3036, 340, MATCH($B$1, resultados!$A$1:$ZZ$1, 0))</f>
        <v/>
      </c>
      <c r="B346">
        <f>INDEX(resultados!$A$2:$ZZ$3036, 340, MATCH($B$2, resultados!$A$1:$ZZ$1, 0))</f>
        <v/>
      </c>
      <c r="C346">
        <f>INDEX(resultados!$A$2:$ZZ$3036, 340, MATCH($B$3, resultados!$A$1:$ZZ$1, 0))</f>
        <v/>
      </c>
    </row>
    <row r="347">
      <c r="A347">
        <f>INDEX(resultados!$A$2:$ZZ$3036, 341, MATCH($B$1, resultados!$A$1:$ZZ$1, 0))</f>
        <v/>
      </c>
      <c r="B347">
        <f>INDEX(resultados!$A$2:$ZZ$3036, 341, MATCH($B$2, resultados!$A$1:$ZZ$1, 0))</f>
        <v/>
      </c>
      <c r="C347">
        <f>INDEX(resultados!$A$2:$ZZ$3036, 341, MATCH($B$3, resultados!$A$1:$ZZ$1, 0))</f>
        <v/>
      </c>
    </row>
    <row r="348">
      <c r="A348">
        <f>INDEX(resultados!$A$2:$ZZ$3036, 342, MATCH($B$1, resultados!$A$1:$ZZ$1, 0))</f>
        <v/>
      </c>
      <c r="B348">
        <f>INDEX(resultados!$A$2:$ZZ$3036, 342, MATCH($B$2, resultados!$A$1:$ZZ$1, 0))</f>
        <v/>
      </c>
      <c r="C348">
        <f>INDEX(resultados!$A$2:$ZZ$3036, 342, MATCH($B$3, resultados!$A$1:$ZZ$1, 0))</f>
        <v/>
      </c>
    </row>
    <row r="349">
      <c r="A349">
        <f>INDEX(resultados!$A$2:$ZZ$3036, 343, MATCH($B$1, resultados!$A$1:$ZZ$1, 0))</f>
        <v/>
      </c>
      <c r="B349">
        <f>INDEX(resultados!$A$2:$ZZ$3036, 343, MATCH($B$2, resultados!$A$1:$ZZ$1, 0))</f>
        <v/>
      </c>
      <c r="C349">
        <f>INDEX(resultados!$A$2:$ZZ$3036, 343, MATCH($B$3, resultados!$A$1:$ZZ$1, 0))</f>
        <v/>
      </c>
    </row>
    <row r="350">
      <c r="A350">
        <f>INDEX(resultados!$A$2:$ZZ$3036, 344, MATCH($B$1, resultados!$A$1:$ZZ$1, 0))</f>
        <v/>
      </c>
      <c r="B350">
        <f>INDEX(resultados!$A$2:$ZZ$3036, 344, MATCH($B$2, resultados!$A$1:$ZZ$1, 0))</f>
        <v/>
      </c>
      <c r="C350">
        <f>INDEX(resultados!$A$2:$ZZ$3036, 344, MATCH($B$3, resultados!$A$1:$ZZ$1, 0))</f>
        <v/>
      </c>
    </row>
    <row r="351">
      <c r="A351">
        <f>INDEX(resultados!$A$2:$ZZ$3036, 345, MATCH($B$1, resultados!$A$1:$ZZ$1, 0))</f>
        <v/>
      </c>
      <c r="B351">
        <f>INDEX(resultados!$A$2:$ZZ$3036, 345, MATCH($B$2, resultados!$A$1:$ZZ$1, 0))</f>
        <v/>
      </c>
      <c r="C351">
        <f>INDEX(resultados!$A$2:$ZZ$3036, 345, MATCH($B$3, resultados!$A$1:$ZZ$1, 0))</f>
        <v/>
      </c>
    </row>
    <row r="352">
      <c r="A352">
        <f>INDEX(resultados!$A$2:$ZZ$3036, 346, MATCH($B$1, resultados!$A$1:$ZZ$1, 0))</f>
        <v/>
      </c>
      <c r="B352">
        <f>INDEX(resultados!$A$2:$ZZ$3036, 346, MATCH($B$2, resultados!$A$1:$ZZ$1, 0))</f>
        <v/>
      </c>
      <c r="C352">
        <f>INDEX(resultados!$A$2:$ZZ$3036, 346, MATCH($B$3, resultados!$A$1:$ZZ$1, 0))</f>
        <v/>
      </c>
    </row>
    <row r="353">
      <c r="A353">
        <f>INDEX(resultados!$A$2:$ZZ$3036, 347, MATCH($B$1, resultados!$A$1:$ZZ$1, 0))</f>
        <v/>
      </c>
      <c r="B353">
        <f>INDEX(resultados!$A$2:$ZZ$3036, 347, MATCH($B$2, resultados!$A$1:$ZZ$1, 0))</f>
        <v/>
      </c>
      <c r="C353">
        <f>INDEX(resultados!$A$2:$ZZ$3036, 347, MATCH($B$3, resultados!$A$1:$ZZ$1, 0))</f>
        <v/>
      </c>
    </row>
    <row r="354">
      <c r="A354">
        <f>INDEX(resultados!$A$2:$ZZ$3036, 348, MATCH($B$1, resultados!$A$1:$ZZ$1, 0))</f>
        <v/>
      </c>
      <c r="B354">
        <f>INDEX(resultados!$A$2:$ZZ$3036, 348, MATCH($B$2, resultados!$A$1:$ZZ$1, 0))</f>
        <v/>
      </c>
      <c r="C354">
        <f>INDEX(resultados!$A$2:$ZZ$3036, 348, MATCH($B$3, resultados!$A$1:$ZZ$1, 0))</f>
        <v/>
      </c>
    </row>
    <row r="355">
      <c r="A355">
        <f>INDEX(resultados!$A$2:$ZZ$3036, 349, MATCH($B$1, resultados!$A$1:$ZZ$1, 0))</f>
        <v/>
      </c>
      <c r="B355">
        <f>INDEX(resultados!$A$2:$ZZ$3036, 349, MATCH($B$2, resultados!$A$1:$ZZ$1, 0))</f>
        <v/>
      </c>
      <c r="C355">
        <f>INDEX(resultados!$A$2:$ZZ$3036, 349, MATCH($B$3, resultados!$A$1:$ZZ$1, 0))</f>
        <v/>
      </c>
    </row>
    <row r="356">
      <c r="A356">
        <f>INDEX(resultados!$A$2:$ZZ$3036, 350, MATCH($B$1, resultados!$A$1:$ZZ$1, 0))</f>
        <v/>
      </c>
      <c r="B356">
        <f>INDEX(resultados!$A$2:$ZZ$3036, 350, MATCH($B$2, resultados!$A$1:$ZZ$1, 0))</f>
        <v/>
      </c>
      <c r="C356">
        <f>INDEX(resultados!$A$2:$ZZ$3036, 350, MATCH($B$3, resultados!$A$1:$ZZ$1, 0))</f>
        <v/>
      </c>
    </row>
    <row r="357">
      <c r="A357">
        <f>INDEX(resultados!$A$2:$ZZ$3036, 351, MATCH($B$1, resultados!$A$1:$ZZ$1, 0))</f>
        <v/>
      </c>
      <c r="B357">
        <f>INDEX(resultados!$A$2:$ZZ$3036, 351, MATCH($B$2, resultados!$A$1:$ZZ$1, 0))</f>
        <v/>
      </c>
      <c r="C357">
        <f>INDEX(resultados!$A$2:$ZZ$3036, 351, MATCH($B$3, resultados!$A$1:$ZZ$1, 0))</f>
        <v/>
      </c>
    </row>
    <row r="358">
      <c r="A358">
        <f>INDEX(resultados!$A$2:$ZZ$3036, 352, MATCH($B$1, resultados!$A$1:$ZZ$1, 0))</f>
        <v/>
      </c>
      <c r="B358">
        <f>INDEX(resultados!$A$2:$ZZ$3036, 352, MATCH($B$2, resultados!$A$1:$ZZ$1, 0))</f>
        <v/>
      </c>
      <c r="C358">
        <f>INDEX(resultados!$A$2:$ZZ$3036, 352, MATCH($B$3, resultados!$A$1:$ZZ$1, 0))</f>
        <v/>
      </c>
    </row>
    <row r="359">
      <c r="A359">
        <f>INDEX(resultados!$A$2:$ZZ$3036, 353, MATCH($B$1, resultados!$A$1:$ZZ$1, 0))</f>
        <v/>
      </c>
      <c r="B359">
        <f>INDEX(resultados!$A$2:$ZZ$3036, 353, MATCH($B$2, resultados!$A$1:$ZZ$1, 0))</f>
        <v/>
      </c>
      <c r="C359">
        <f>INDEX(resultados!$A$2:$ZZ$3036, 353, MATCH($B$3, resultados!$A$1:$ZZ$1, 0))</f>
        <v/>
      </c>
    </row>
    <row r="360">
      <c r="A360">
        <f>INDEX(resultados!$A$2:$ZZ$3036, 354, MATCH($B$1, resultados!$A$1:$ZZ$1, 0))</f>
        <v/>
      </c>
      <c r="B360">
        <f>INDEX(resultados!$A$2:$ZZ$3036, 354, MATCH($B$2, resultados!$A$1:$ZZ$1, 0))</f>
        <v/>
      </c>
      <c r="C360">
        <f>INDEX(resultados!$A$2:$ZZ$3036, 354, MATCH($B$3, resultados!$A$1:$ZZ$1, 0))</f>
        <v/>
      </c>
    </row>
    <row r="361">
      <c r="A361">
        <f>INDEX(resultados!$A$2:$ZZ$3036, 355, MATCH($B$1, resultados!$A$1:$ZZ$1, 0))</f>
        <v/>
      </c>
      <c r="B361">
        <f>INDEX(resultados!$A$2:$ZZ$3036, 355, MATCH($B$2, resultados!$A$1:$ZZ$1, 0))</f>
        <v/>
      </c>
      <c r="C361">
        <f>INDEX(resultados!$A$2:$ZZ$3036, 355, MATCH($B$3, resultados!$A$1:$ZZ$1, 0))</f>
        <v/>
      </c>
    </row>
    <row r="362">
      <c r="A362">
        <f>INDEX(resultados!$A$2:$ZZ$3036, 356, MATCH($B$1, resultados!$A$1:$ZZ$1, 0))</f>
        <v/>
      </c>
      <c r="B362">
        <f>INDEX(resultados!$A$2:$ZZ$3036, 356, MATCH($B$2, resultados!$A$1:$ZZ$1, 0))</f>
        <v/>
      </c>
      <c r="C362">
        <f>INDEX(resultados!$A$2:$ZZ$3036, 356, MATCH($B$3, resultados!$A$1:$ZZ$1, 0))</f>
        <v/>
      </c>
    </row>
    <row r="363">
      <c r="A363">
        <f>INDEX(resultados!$A$2:$ZZ$3036, 357, MATCH($B$1, resultados!$A$1:$ZZ$1, 0))</f>
        <v/>
      </c>
      <c r="B363">
        <f>INDEX(resultados!$A$2:$ZZ$3036, 357, MATCH($B$2, resultados!$A$1:$ZZ$1, 0))</f>
        <v/>
      </c>
      <c r="C363">
        <f>INDEX(resultados!$A$2:$ZZ$3036, 357, MATCH($B$3, resultados!$A$1:$ZZ$1, 0))</f>
        <v/>
      </c>
    </row>
    <row r="364">
      <c r="A364">
        <f>INDEX(resultados!$A$2:$ZZ$3036, 358, MATCH($B$1, resultados!$A$1:$ZZ$1, 0))</f>
        <v/>
      </c>
      <c r="B364">
        <f>INDEX(resultados!$A$2:$ZZ$3036, 358, MATCH($B$2, resultados!$A$1:$ZZ$1, 0))</f>
        <v/>
      </c>
      <c r="C364">
        <f>INDEX(resultados!$A$2:$ZZ$3036, 358, MATCH($B$3, resultados!$A$1:$ZZ$1, 0))</f>
        <v/>
      </c>
    </row>
    <row r="365">
      <c r="A365">
        <f>INDEX(resultados!$A$2:$ZZ$3036, 359, MATCH($B$1, resultados!$A$1:$ZZ$1, 0))</f>
        <v/>
      </c>
      <c r="B365">
        <f>INDEX(resultados!$A$2:$ZZ$3036, 359, MATCH($B$2, resultados!$A$1:$ZZ$1, 0))</f>
        <v/>
      </c>
      <c r="C365">
        <f>INDEX(resultados!$A$2:$ZZ$3036, 359, MATCH($B$3, resultados!$A$1:$ZZ$1, 0))</f>
        <v/>
      </c>
    </row>
    <row r="366">
      <c r="A366">
        <f>INDEX(resultados!$A$2:$ZZ$3036, 360, MATCH($B$1, resultados!$A$1:$ZZ$1, 0))</f>
        <v/>
      </c>
      <c r="B366">
        <f>INDEX(resultados!$A$2:$ZZ$3036, 360, MATCH($B$2, resultados!$A$1:$ZZ$1, 0))</f>
        <v/>
      </c>
      <c r="C366">
        <f>INDEX(resultados!$A$2:$ZZ$3036, 360, MATCH($B$3, resultados!$A$1:$ZZ$1, 0))</f>
        <v/>
      </c>
    </row>
    <row r="367">
      <c r="A367">
        <f>INDEX(resultados!$A$2:$ZZ$3036, 361, MATCH($B$1, resultados!$A$1:$ZZ$1, 0))</f>
        <v/>
      </c>
      <c r="B367">
        <f>INDEX(resultados!$A$2:$ZZ$3036, 361, MATCH($B$2, resultados!$A$1:$ZZ$1, 0))</f>
        <v/>
      </c>
      <c r="C367">
        <f>INDEX(resultados!$A$2:$ZZ$3036, 361, MATCH($B$3, resultados!$A$1:$ZZ$1, 0))</f>
        <v/>
      </c>
    </row>
    <row r="368">
      <c r="A368">
        <f>INDEX(resultados!$A$2:$ZZ$3036, 362, MATCH($B$1, resultados!$A$1:$ZZ$1, 0))</f>
        <v/>
      </c>
      <c r="B368">
        <f>INDEX(resultados!$A$2:$ZZ$3036, 362, MATCH($B$2, resultados!$A$1:$ZZ$1, 0))</f>
        <v/>
      </c>
      <c r="C368">
        <f>INDEX(resultados!$A$2:$ZZ$3036, 362, MATCH($B$3, resultados!$A$1:$ZZ$1, 0))</f>
        <v/>
      </c>
    </row>
    <row r="369">
      <c r="A369">
        <f>INDEX(resultados!$A$2:$ZZ$3036, 363, MATCH($B$1, resultados!$A$1:$ZZ$1, 0))</f>
        <v/>
      </c>
      <c r="B369">
        <f>INDEX(resultados!$A$2:$ZZ$3036, 363, MATCH($B$2, resultados!$A$1:$ZZ$1, 0))</f>
        <v/>
      </c>
      <c r="C369">
        <f>INDEX(resultados!$A$2:$ZZ$3036, 363, MATCH($B$3, resultados!$A$1:$ZZ$1, 0))</f>
        <v/>
      </c>
    </row>
    <row r="370">
      <c r="A370">
        <f>INDEX(resultados!$A$2:$ZZ$3036, 364, MATCH($B$1, resultados!$A$1:$ZZ$1, 0))</f>
        <v/>
      </c>
      <c r="B370">
        <f>INDEX(resultados!$A$2:$ZZ$3036, 364, MATCH($B$2, resultados!$A$1:$ZZ$1, 0))</f>
        <v/>
      </c>
      <c r="C370">
        <f>INDEX(resultados!$A$2:$ZZ$3036, 364, MATCH($B$3, resultados!$A$1:$ZZ$1, 0))</f>
        <v/>
      </c>
    </row>
    <row r="371">
      <c r="A371">
        <f>INDEX(resultados!$A$2:$ZZ$3036, 365, MATCH($B$1, resultados!$A$1:$ZZ$1, 0))</f>
        <v/>
      </c>
      <c r="B371">
        <f>INDEX(resultados!$A$2:$ZZ$3036, 365, MATCH($B$2, resultados!$A$1:$ZZ$1, 0))</f>
        <v/>
      </c>
      <c r="C371">
        <f>INDEX(resultados!$A$2:$ZZ$3036, 365, MATCH($B$3, resultados!$A$1:$ZZ$1, 0))</f>
        <v/>
      </c>
    </row>
    <row r="372">
      <c r="A372">
        <f>INDEX(resultados!$A$2:$ZZ$3036, 366, MATCH($B$1, resultados!$A$1:$ZZ$1, 0))</f>
        <v/>
      </c>
      <c r="B372">
        <f>INDEX(resultados!$A$2:$ZZ$3036, 366, MATCH($B$2, resultados!$A$1:$ZZ$1, 0))</f>
        <v/>
      </c>
      <c r="C372">
        <f>INDEX(resultados!$A$2:$ZZ$3036, 366, MATCH($B$3, resultados!$A$1:$ZZ$1, 0))</f>
        <v/>
      </c>
    </row>
    <row r="373">
      <c r="A373">
        <f>INDEX(resultados!$A$2:$ZZ$3036, 367, MATCH($B$1, resultados!$A$1:$ZZ$1, 0))</f>
        <v/>
      </c>
      <c r="B373">
        <f>INDEX(resultados!$A$2:$ZZ$3036, 367, MATCH($B$2, resultados!$A$1:$ZZ$1, 0))</f>
        <v/>
      </c>
      <c r="C373">
        <f>INDEX(resultados!$A$2:$ZZ$3036, 367, MATCH($B$3, resultados!$A$1:$ZZ$1, 0))</f>
        <v/>
      </c>
    </row>
    <row r="374">
      <c r="A374">
        <f>INDEX(resultados!$A$2:$ZZ$3036, 368, MATCH($B$1, resultados!$A$1:$ZZ$1, 0))</f>
        <v/>
      </c>
      <c r="B374">
        <f>INDEX(resultados!$A$2:$ZZ$3036, 368, MATCH($B$2, resultados!$A$1:$ZZ$1, 0))</f>
        <v/>
      </c>
      <c r="C374">
        <f>INDEX(resultados!$A$2:$ZZ$3036, 368, MATCH($B$3, resultados!$A$1:$ZZ$1, 0))</f>
        <v/>
      </c>
    </row>
    <row r="375">
      <c r="A375">
        <f>INDEX(resultados!$A$2:$ZZ$3036, 369, MATCH($B$1, resultados!$A$1:$ZZ$1, 0))</f>
        <v/>
      </c>
      <c r="B375">
        <f>INDEX(resultados!$A$2:$ZZ$3036, 369, MATCH($B$2, resultados!$A$1:$ZZ$1, 0))</f>
        <v/>
      </c>
      <c r="C375">
        <f>INDEX(resultados!$A$2:$ZZ$3036, 369, MATCH($B$3, resultados!$A$1:$ZZ$1, 0))</f>
        <v/>
      </c>
    </row>
    <row r="376">
      <c r="A376">
        <f>INDEX(resultados!$A$2:$ZZ$3036, 370, MATCH($B$1, resultados!$A$1:$ZZ$1, 0))</f>
        <v/>
      </c>
      <c r="B376">
        <f>INDEX(resultados!$A$2:$ZZ$3036, 370, MATCH($B$2, resultados!$A$1:$ZZ$1, 0))</f>
        <v/>
      </c>
      <c r="C376">
        <f>INDEX(resultados!$A$2:$ZZ$3036, 370, MATCH($B$3, resultados!$A$1:$ZZ$1, 0))</f>
        <v/>
      </c>
    </row>
    <row r="377">
      <c r="A377">
        <f>INDEX(resultados!$A$2:$ZZ$3036, 371, MATCH($B$1, resultados!$A$1:$ZZ$1, 0))</f>
        <v/>
      </c>
      <c r="B377">
        <f>INDEX(resultados!$A$2:$ZZ$3036, 371, MATCH($B$2, resultados!$A$1:$ZZ$1, 0))</f>
        <v/>
      </c>
      <c r="C377">
        <f>INDEX(resultados!$A$2:$ZZ$3036, 371, MATCH($B$3, resultados!$A$1:$ZZ$1, 0))</f>
        <v/>
      </c>
    </row>
    <row r="378">
      <c r="A378">
        <f>INDEX(resultados!$A$2:$ZZ$3036, 372, MATCH($B$1, resultados!$A$1:$ZZ$1, 0))</f>
        <v/>
      </c>
      <c r="B378">
        <f>INDEX(resultados!$A$2:$ZZ$3036, 372, MATCH($B$2, resultados!$A$1:$ZZ$1, 0))</f>
        <v/>
      </c>
      <c r="C378">
        <f>INDEX(resultados!$A$2:$ZZ$3036, 372, MATCH($B$3, resultados!$A$1:$ZZ$1, 0))</f>
        <v/>
      </c>
    </row>
    <row r="379">
      <c r="A379">
        <f>INDEX(resultados!$A$2:$ZZ$3036, 373, MATCH($B$1, resultados!$A$1:$ZZ$1, 0))</f>
        <v/>
      </c>
      <c r="B379">
        <f>INDEX(resultados!$A$2:$ZZ$3036, 373, MATCH($B$2, resultados!$A$1:$ZZ$1, 0))</f>
        <v/>
      </c>
      <c r="C379">
        <f>INDEX(resultados!$A$2:$ZZ$3036, 373, MATCH($B$3, resultados!$A$1:$ZZ$1, 0))</f>
        <v/>
      </c>
    </row>
    <row r="380">
      <c r="A380">
        <f>INDEX(resultados!$A$2:$ZZ$3036, 374, MATCH($B$1, resultados!$A$1:$ZZ$1, 0))</f>
        <v/>
      </c>
      <c r="B380">
        <f>INDEX(resultados!$A$2:$ZZ$3036, 374, MATCH($B$2, resultados!$A$1:$ZZ$1, 0))</f>
        <v/>
      </c>
      <c r="C380">
        <f>INDEX(resultados!$A$2:$ZZ$3036, 374, MATCH($B$3, resultados!$A$1:$ZZ$1, 0))</f>
        <v/>
      </c>
    </row>
    <row r="381">
      <c r="A381">
        <f>INDEX(resultados!$A$2:$ZZ$3036, 375, MATCH($B$1, resultados!$A$1:$ZZ$1, 0))</f>
        <v/>
      </c>
      <c r="B381">
        <f>INDEX(resultados!$A$2:$ZZ$3036, 375, MATCH($B$2, resultados!$A$1:$ZZ$1, 0))</f>
        <v/>
      </c>
      <c r="C381">
        <f>INDEX(resultados!$A$2:$ZZ$3036, 375, MATCH($B$3, resultados!$A$1:$ZZ$1, 0))</f>
        <v/>
      </c>
    </row>
    <row r="382">
      <c r="A382">
        <f>INDEX(resultados!$A$2:$ZZ$3036, 376, MATCH($B$1, resultados!$A$1:$ZZ$1, 0))</f>
        <v/>
      </c>
      <c r="B382">
        <f>INDEX(resultados!$A$2:$ZZ$3036, 376, MATCH($B$2, resultados!$A$1:$ZZ$1, 0))</f>
        <v/>
      </c>
      <c r="C382">
        <f>INDEX(resultados!$A$2:$ZZ$3036, 376, MATCH($B$3, resultados!$A$1:$ZZ$1, 0))</f>
        <v/>
      </c>
    </row>
    <row r="383">
      <c r="A383">
        <f>INDEX(resultados!$A$2:$ZZ$3036, 377, MATCH($B$1, resultados!$A$1:$ZZ$1, 0))</f>
        <v/>
      </c>
      <c r="B383">
        <f>INDEX(resultados!$A$2:$ZZ$3036, 377, MATCH($B$2, resultados!$A$1:$ZZ$1, 0))</f>
        <v/>
      </c>
      <c r="C383">
        <f>INDEX(resultados!$A$2:$ZZ$3036, 377, MATCH($B$3, resultados!$A$1:$ZZ$1, 0))</f>
        <v/>
      </c>
    </row>
    <row r="384">
      <c r="A384">
        <f>INDEX(resultados!$A$2:$ZZ$3036, 378, MATCH($B$1, resultados!$A$1:$ZZ$1, 0))</f>
        <v/>
      </c>
      <c r="B384">
        <f>INDEX(resultados!$A$2:$ZZ$3036, 378, MATCH($B$2, resultados!$A$1:$ZZ$1, 0))</f>
        <v/>
      </c>
      <c r="C384">
        <f>INDEX(resultados!$A$2:$ZZ$3036, 378, MATCH($B$3, resultados!$A$1:$ZZ$1, 0))</f>
        <v/>
      </c>
    </row>
    <row r="385">
      <c r="A385">
        <f>INDEX(resultados!$A$2:$ZZ$3036, 379, MATCH($B$1, resultados!$A$1:$ZZ$1, 0))</f>
        <v/>
      </c>
      <c r="B385">
        <f>INDEX(resultados!$A$2:$ZZ$3036, 379, MATCH($B$2, resultados!$A$1:$ZZ$1, 0))</f>
        <v/>
      </c>
      <c r="C385">
        <f>INDEX(resultados!$A$2:$ZZ$3036, 379, MATCH($B$3, resultados!$A$1:$ZZ$1, 0))</f>
        <v/>
      </c>
    </row>
    <row r="386">
      <c r="A386">
        <f>INDEX(resultados!$A$2:$ZZ$3036, 380, MATCH($B$1, resultados!$A$1:$ZZ$1, 0))</f>
        <v/>
      </c>
      <c r="B386">
        <f>INDEX(resultados!$A$2:$ZZ$3036, 380, MATCH($B$2, resultados!$A$1:$ZZ$1, 0))</f>
        <v/>
      </c>
      <c r="C386">
        <f>INDEX(resultados!$A$2:$ZZ$3036, 380, MATCH($B$3, resultados!$A$1:$ZZ$1, 0))</f>
        <v/>
      </c>
    </row>
    <row r="387">
      <c r="A387">
        <f>INDEX(resultados!$A$2:$ZZ$3036, 381, MATCH($B$1, resultados!$A$1:$ZZ$1, 0))</f>
        <v/>
      </c>
      <c r="B387">
        <f>INDEX(resultados!$A$2:$ZZ$3036, 381, MATCH($B$2, resultados!$A$1:$ZZ$1, 0))</f>
        <v/>
      </c>
      <c r="C387">
        <f>INDEX(resultados!$A$2:$ZZ$3036, 381, MATCH($B$3, resultados!$A$1:$ZZ$1, 0))</f>
        <v/>
      </c>
    </row>
    <row r="388">
      <c r="A388">
        <f>INDEX(resultados!$A$2:$ZZ$3036, 382, MATCH($B$1, resultados!$A$1:$ZZ$1, 0))</f>
        <v/>
      </c>
      <c r="B388">
        <f>INDEX(resultados!$A$2:$ZZ$3036, 382, MATCH($B$2, resultados!$A$1:$ZZ$1, 0))</f>
        <v/>
      </c>
      <c r="C388">
        <f>INDEX(resultados!$A$2:$ZZ$3036, 382, MATCH($B$3, resultados!$A$1:$ZZ$1, 0))</f>
        <v/>
      </c>
    </row>
    <row r="389">
      <c r="A389">
        <f>INDEX(resultados!$A$2:$ZZ$3036, 383, MATCH($B$1, resultados!$A$1:$ZZ$1, 0))</f>
        <v/>
      </c>
      <c r="B389">
        <f>INDEX(resultados!$A$2:$ZZ$3036, 383, MATCH($B$2, resultados!$A$1:$ZZ$1, 0))</f>
        <v/>
      </c>
      <c r="C389">
        <f>INDEX(resultados!$A$2:$ZZ$3036, 383, MATCH($B$3, resultados!$A$1:$ZZ$1, 0))</f>
        <v/>
      </c>
    </row>
    <row r="390">
      <c r="A390">
        <f>INDEX(resultados!$A$2:$ZZ$3036, 384, MATCH($B$1, resultados!$A$1:$ZZ$1, 0))</f>
        <v/>
      </c>
      <c r="B390">
        <f>INDEX(resultados!$A$2:$ZZ$3036, 384, MATCH($B$2, resultados!$A$1:$ZZ$1, 0))</f>
        <v/>
      </c>
      <c r="C390">
        <f>INDEX(resultados!$A$2:$ZZ$3036, 384, MATCH($B$3, resultados!$A$1:$ZZ$1, 0))</f>
        <v/>
      </c>
    </row>
    <row r="391">
      <c r="A391">
        <f>INDEX(resultados!$A$2:$ZZ$3036, 385, MATCH($B$1, resultados!$A$1:$ZZ$1, 0))</f>
        <v/>
      </c>
      <c r="B391">
        <f>INDEX(resultados!$A$2:$ZZ$3036, 385, MATCH($B$2, resultados!$A$1:$ZZ$1, 0))</f>
        <v/>
      </c>
      <c r="C391">
        <f>INDEX(resultados!$A$2:$ZZ$3036, 385, MATCH($B$3, resultados!$A$1:$ZZ$1, 0))</f>
        <v/>
      </c>
    </row>
    <row r="392">
      <c r="A392">
        <f>INDEX(resultados!$A$2:$ZZ$3036, 386, MATCH($B$1, resultados!$A$1:$ZZ$1, 0))</f>
        <v/>
      </c>
      <c r="B392">
        <f>INDEX(resultados!$A$2:$ZZ$3036, 386, MATCH($B$2, resultados!$A$1:$ZZ$1, 0))</f>
        <v/>
      </c>
      <c r="C392">
        <f>INDEX(resultados!$A$2:$ZZ$3036, 386, MATCH($B$3, resultados!$A$1:$ZZ$1, 0))</f>
        <v/>
      </c>
    </row>
    <row r="393">
      <c r="A393">
        <f>INDEX(resultados!$A$2:$ZZ$3036, 387, MATCH($B$1, resultados!$A$1:$ZZ$1, 0))</f>
        <v/>
      </c>
      <c r="B393">
        <f>INDEX(resultados!$A$2:$ZZ$3036, 387, MATCH($B$2, resultados!$A$1:$ZZ$1, 0))</f>
        <v/>
      </c>
      <c r="C393">
        <f>INDEX(resultados!$A$2:$ZZ$3036, 387, MATCH($B$3, resultados!$A$1:$ZZ$1, 0))</f>
        <v/>
      </c>
    </row>
    <row r="394">
      <c r="A394">
        <f>INDEX(resultados!$A$2:$ZZ$3036, 388, MATCH($B$1, resultados!$A$1:$ZZ$1, 0))</f>
        <v/>
      </c>
      <c r="B394">
        <f>INDEX(resultados!$A$2:$ZZ$3036, 388, MATCH($B$2, resultados!$A$1:$ZZ$1, 0))</f>
        <v/>
      </c>
      <c r="C394">
        <f>INDEX(resultados!$A$2:$ZZ$3036, 388, MATCH($B$3, resultados!$A$1:$ZZ$1, 0))</f>
        <v/>
      </c>
    </row>
    <row r="395">
      <c r="A395">
        <f>INDEX(resultados!$A$2:$ZZ$3036, 389, MATCH($B$1, resultados!$A$1:$ZZ$1, 0))</f>
        <v/>
      </c>
      <c r="B395">
        <f>INDEX(resultados!$A$2:$ZZ$3036, 389, MATCH($B$2, resultados!$A$1:$ZZ$1, 0))</f>
        <v/>
      </c>
      <c r="C395">
        <f>INDEX(resultados!$A$2:$ZZ$3036, 389, MATCH($B$3, resultados!$A$1:$ZZ$1, 0))</f>
        <v/>
      </c>
    </row>
    <row r="396">
      <c r="A396">
        <f>INDEX(resultados!$A$2:$ZZ$3036, 390, MATCH($B$1, resultados!$A$1:$ZZ$1, 0))</f>
        <v/>
      </c>
      <c r="B396">
        <f>INDEX(resultados!$A$2:$ZZ$3036, 390, MATCH($B$2, resultados!$A$1:$ZZ$1, 0))</f>
        <v/>
      </c>
      <c r="C396">
        <f>INDEX(resultados!$A$2:$ZZ$3036, 390, MATCH($B$3, resultados!$A$1:$ZZ$1, 0))</f>
        <v/>
      </c>
    </row>
    <row r="397">
      <c r="A397">
        <f>INDEX(resultados!$A$2:$ZZ$3036, 391, MATCH($B$1, resultados!$A$1:$ZZ$1, 0))</f>
        <v/>
      </c>
      <c r="B397">
        <f>INDEX(resultados!$A$2:$ZZ$3036, 391, MATCH($B$2, resultados!$A$1:$ZZ$1, 0))</f>
        <v/>
      </c>
      <c r="C397">
        <f>INDEX(resultados!$A$2:$ZZ$3036, 391, MATCH($B$3, resultados!$A$1:$ZZ$1, 0))</f>
        <v/>
      </c>
    </row>
    <row r="398">
      <c r="A398">
        <f>INDEX(resultados!$A$2:$ZZ$3036, 392, MATCH($B$1, resultados!$A$1:$ZZ$1, 0))</f>
        <v/>
      </c>
      <c r="B398">
        <f>INDEX(resultados!$A$2:$ZZ$3036, 392, MATCH($B$2, resultados!$A$1:$ZZ$1, 0))</f>
        <v/>
      </c>
      <c r="C398">
        <f>INDEX(resultados!$A$2:$ZZ$3036, 392, MATCH($B$3, resultados!$A$1:$ZZ$1, 0))</f>
        <v/>
      </c>
    </row>
    <row r="399">
      <c r="A399">
        <f>INDEX(resultados!$A$2:$ZZ$3036, 393, MATCH($B$1, resultados!$A$1:$ZZ$1, 0))</f>
        <v/>
      </c>
      <c r="B399">
        <f>INDEX(resultados!$A$2:$ZZ$3036, 393, MATCH($B$2, resultados!$A$1:$ZZ$1, 0))</f>
        <v/>
      </c>
      <c r="C399">
        <f>INDEX(resultados!$A$2:$ZZ$3036, 393, MATCH($B$3, resultados!$A$1:$ZZ$1, 0))</f>
        <v/>
      </c>
    </row>
    <row r="400">
      <c r="A400">
        <f>INDEX(resultados!$A$2:$ZZ$3036, 394, MATCH($B$1, resultados!$A$1:$ZZ$1, 0))</f>
        <v/>
      </c>
      <c r="B400">
        <f>INDEX(resultados!$A$2:$ZZ$3036, 394, MATCH($B$2, resultados!$A$1:$ZZ$1, 0))</f>
        <v/>
      </c>
      <c r="C400">
        <f>INDEX(resultados!$A$2:$ZZ$3036, 394, MATCH($B$3, resultados!$A$1:$ZZ$1, 0))</f>
        <v/>
      </c>
    </row>
    <row r="401">
      <c r="A401">
        <f>INDEX(resultados!$A$2:$ZZ$3036, 395, MATCH($B$1, resultados!$A$1:$ZZ$1, 0))</f>
        <v/>
      </c>
      <c r="B401">
        <f>INDEX(resultados!$A$2:$ZZ$3036, 395, MATCH($B$2, resultados!$A$1:$ZZ$1, 0))</f>
        <v/>
      </c>
      <c r="C401">
        <f>INDEX(resultados!$A$2:$ZZ$3036, 395, MATCH($B$3, resultados!$A$1:$ZZ$1, 0))</f>
        <v/>
      </c>
    </row>
    <row r="402">
      <c r="A402">
        <f>INDEX(resultados!$A$2:$ZZ$3036, 396, MATCH($B$1, resultados!$A$1:$ZZ$1, 0))</f>
        <v/>
      </c>
      <c r="B402">
        <f>INDEX(resultados!$A$2:$ZZ$3036, 396, MATCH($B$2, resultados!$A$1:$ZZ$1, 0))</f>
        <v/>
      </c>
      <c r="C402">
        <f>INDEX(resultados!$A$2:$ZZ$3036, 396, MATCH($B$3, resultados!$A$1:$ZZ$1, 0))</f>
        <v/>
      </c>
    </row>
    <row r="403">
      <c r="A403">
        <f>INDEX(resultados!$A$2:$ZZ$3036, 397, MATCH($B$1, resultados!$A$1:$ZZ$1, 0))</f>
        <v/>
      </c>
      <c r="B403">
        <f>INDEX(resultados!$A$2:$ZZ$3036, 397, MATCH($B$2, resultados!$A$1:$ZZ$1, 0))</f>
        <v/>
      </c>
      <c r="C403">
        <f>INDEX(resultados!$A$2:$ZZ$3036, 397, MATCH($B$3, resultados!$A$1:$ZZ$1, 0))</f>
        <v/>
      </c>
    </row>
    <row r="404">
      <c r="A404">
        <f>INDEX(resultados!$A$2:$ZZ$3036, 398, MATCH($B$1, resultados!$A$1:$ZZ$1, 0))</f>
        <v/>
      </c>
      <c r="B404">
        <f>INDEX(resultados!$A$2:$ZZ$3036, 398, MATCH($B$2, resultados!$A$1:$ZZ$1, 0))</f>
        <v/>
      </c>
      <c r="C404">
        <f>INDEX(resultados!$A$2:$ZZ$3036, 398, MATCH($B$3, resultados!$A$1:$ZZ$1, 0))</f>
        <v/>
      </c>
    </row>
    <row r="405">
      <c r="A405">
        <f>INDEX(resultados!$A$2:$ZZ$3036, 399, MATCH($B$1, resultados!$A$1:$ZZ$1, 0))</f>
        <v/>
      </c>
      <c r="B405">
        <f>INDEX(resultados!$A$2:$ZZ$3036, 399, MATCH($B$2, resultados!$A$1:$ZZ$1, 0))</f>
        <v/>
      </c>
      <c r="C405">
        <f>INDEX(resultados!$A$2:$ZZ$3036, 399, MATCH($B$3, resultados!$A$1:$ZZ$1, 0))</f>
        <v/>
      </c>
    </row>
    <row r="406">
      <c r="A406">
        <f>INDEX(resultados!$A$2:$ZZ$3036, 400, MATCH($B$1, resultados!$A$1:$ZZ$1, 0))</f>
        <v/>
      </c>
      <c r="B406">
        <f>INDEX(resultados!$A$2:$ZZ$3036, 400, MATCH($B$2, resultados!$A$1:$ZZ$1, 0))</f>
        <v/>
      </c>
      <c r="C406">
        <f>INDEX(resultados!$A$2:$ZZ$3036, 400, MATCH($B$3, resultados!$A$1:$ZZ$1, 0))</f>
        <v/>
      </c>
    </row>
    <row r="407">
      <c r="A407">
        <f>INDEX(resultados!$A$2:$ZZ$3036, 401, MATCH($B$1, resultados!$A$1:$ZZ$1, 0))</f>
        <v/>
      </c>
      <c r="B407">
        <f>INDEX(resultados!$A$2:$ZZ$3036, 401, MATCH($B$2, resultados!$A$1:$ZZ$1, 0))</f>
        <v/>
      </c>
      <c r="C407">
        <f>INDEX(resultados!$A$2:$ZZ$3036, 401, MATCH($B$3, resultados!$A$1:$ZZ$1, 0))</f>
        <v/>
      </c>
    </row>
    <row r="408">
      <c r="A408">
        <f>INDEX(resultados!$A$2:$ZZ$3036, 402, MATCH($B$1, resultados!$A$1:$ZZ$1, 0))</f>
        <v/>
      </c>
      <c r="B408">
        <f>INDEX(resultados!$A$2:$ZZ$3036, 402, MATCH($B$2, resultados!$A$1:$ZZ$1, 0))</f>
        <v/>
      </c>
      <c r="C408">
        <f>INDEX(resultados!$A$2:$ZZ$3036, 402, MATCH($B$3, resultados!$A$1:$ZZ$1, 0))</f>
        <v/>
      </c>
    </row>
    <row r="409">
      <c r="A409">
        <f>INDEX(resultados!$A$2:$ZZ$3036, 403, MATCH($B$1, resultados!$A$1:$ZZ$1, 0))</f>
        <v/>
      </c>
      <c r="B409">
        <f>INDEX(resultados!$A$2:$ZZ$3036, 403, MATCH($B$2, resultados!$A$1:$ZZ$1, 0))</f>
        <v/>
      </c>
      <c r="C409">
        <f>INDEX(resultados!$A$2:$ZZ$3036, 403, MATCH($B$3, resultados!$A$1:$ZZ$1, 0))</f>
        <v/>
      </c>
    </row>
    <row r="410">
      <c r="A410">
        <f>INDEX(resultados!$A$2:$ZZ$3036, 404, MATCH($B$1, resultados!$A$1:$ZZ$1, 0))</f>
        <v/>
      </c>
      <c r="B410">
        <f>INDEX(resultados!$A$2:$ZZ$3036, 404, MATCH($B$2, resultados!$A$1:$ZZ$1, 0))</f>
        <v/>
      </c>
      <c r="C410">
        <f>INDEX(resultados!$A$2:$ZZ$3036, 404, MATCH($B$3, resultados!$A$1:$ZZ$1, 0))</f>
        <v/>
      </c>
    </row>
    <row r="411">
      <c r="A411">
        <f>INDEX(resultados!$A$2:$ZZ$3036, 405, MATCH($B$1, resultados!$A$1:$ZZ$1, 0))</f>
        <v/>
      </c>
      <c r="B411">
        <f>INDEX(resultados!$A$2:$ZZ$3036, 405, MATCH($B$2, resultados!$A$1:$ZZ$1, 0))</f>
        <v/>
      </c>
      <c r="C411">
        <f>INDEX(resultados!$A$2:$ZZ$3036, 405, MATCH($B$3, resultados!$A$1:$ZZ$1, 0))</f>
        <v/>
      </c>
    </row>
    <row r="412">
      <c r="A412">
        <f>INDEX(resultados!$A$2:$ZZ$3036, 406, MATCH($B$1, resultados!$A$1:$ZZ$1, 0))</f>
        <v/>
      </c>
      <c r="B412">
        <f>INDEX(resultados!$A$2:$ZZ$3036, 406, MATCH($B$2, resultados!$A$1:$ZZ$1, 0))</f>
        <v/>
      </c>
      <c r="C412">
        <f>INDEX(resultados!$A$2:$ZZ$3036, 406, MATCH($B$3, resultados!$A$1:$ZZ$1, 0))</f>
        <v/>
      </c>
    </row>
    <row r="413">
      <c r="A413">
        <f>INDEX(resultados!$A$2:$ZZ$3036, 407, MATCH($B$1, resultados!$A$1:$ZZ$1, 0))</f>
        <v/>
      </c>
      <c r="B413">
        <f>INDEX(resultados!$A$2:$ZZ$3036, 407, MATCH($B$2, resultados!$A$1:$ZZ$1, 0))</f>
        <v/>
      </c>
      <c r="C413">
        <f>INDEX(resultados!$A$2:$ZZ$3036, 407, MATCH($B$3, resultados!$A$1:$ZZ$1, 0))</f>
        <v/>
      </c>
    </row>
    <row r="414">
      <c r="A414">
        <f>INDEX(resultados!$A$2:$ZZ$3036, 408, MATCH($B$1, resultados!$A$1:$ZZ$1, 0))</f>
        <v/>
      </c>
      <c r="B414">
        <f>INDEX(resultados!$A$2:$ZZ$3036, 408, MATCH($B$2, resultados!$A$1:$ZZ$1, 0))</f>
        <v/>
      </c>
      <c r="C414">
        <f>INDEX(resultados!$A$2:$ZZ$3036, 408, MATCH($B$3, resultados!$A$1:$ZZ$1, 0))</f>
        <v/>
      </c>
    </row>
    <row r="415">
      <c r="A415">
        <f>INDEX(resultados!$A$2:$ZZ$3036, 409, MATCH($B$1, resultados!$A$1:$ZZ$1, 0))</f>
        <v/>
      </c>
      <c r="B415">
        <f>INDEX(resultados!$A$2:$ZZ$3036, 409, MATCH($B$2, resultados!$A$1:$ZZ$1, 0))</f>
        <v/>
      </c>
      <c r="C415">
        <f>INDEX(resultados!$A$2:$ZZ$3036, 409, MATCH($B$3, resultados!$A$1:$ZZ$1, 0))</f>
        <v/>
      </c>
    </row>
    <row r="416">
      <c r="A416">
        <f>INDEX(resultados!$A$2:$ZZ$3036, 410, MATCH($B$1, resultados!$A$1:$ZZ$1, 0))</f>
        <v/>
      </c>
      <c r="B416">
        <f>INDEX(resultados!$A$2:$ZZ$3036, 410, MATCH($B$2, resultados!$A$1:$ZZ$1, 0))</f>
        <v/>
      </c>
      <c r="C416">
        <f>INDEX(resultados!$A$2:$ZZ$3036, 410, MATCH($B$3, resultados!$A$1:$ZZ$1, 0))</f>
        <v/>
      </c>
    </row>
    <row r="417">
      <c r="A417">
        <f>INDEX(resultados!$A$2:$ZZ$3036, 411, MATCH($B$1, resultados!$A$1:$ZZ$1, 0))</f>
        <v/>
      </c>
      <c r="B417">
        <f>INDEX(resultados!$A$2:$ZZ$3036, 411, MATCH($B$2, resultados!$A$1:$ZZ$1, 0))</f>
        <v/>
      </c>
      <c r="C417">
        <f>INDEX(resultados!$A$2:$ZZ$3036, 411, MATCH($B$3, resultados!$A$1:$ZZ$1, 0))</f>
        <v/>
      </c>
    </row>
    <row r="418">
      <c r="A418">
        <f>INDEX(resultados!$A$2:$ZZ$3036, 412, MATCH($B$1, resultados!$A$1:$ZZ$1, 0))</f>
        <v/>
      </c>
      <c r="B418">
        <f>INDEX(resultados!$A$2:$ZZ$3036, 412, MATCH($B$2, resultados!$A$1:$ZZ$1, 0))</f>
        <v/>
      </c>
      <c r="C418">
        <f>INDEX(resultados!$A$2:$ZZ$3036, 412, MATCH($B$3, resultados!$A$1:$ZZ$1, 0))</f>
        <v/>
      </c>
    </row>
    <row r="419">
      <c r="A419">
        <f>INDEX(resultados!$A$2:$ZZ$3036, 413, MATCH($B$1, resultados!$A$1:$ZZ$1, 0))</f>
        <v/>
      </c>
      <c r="B419">
        <f>INDEX(resultados!$A$2:$ZZ$3036, 413, MATCH($B$2, resultados!$A$1:$ZZ$1, 0))</f>
        <v/>
      </c>
      <c r="C419">
        <f>INDEX(resultados!$A$2:$ZZ$3036, 413, MATCH($B$3, resultados!$A$1:$ZZ$1, 0))</f>
        <v/>
      </c>
    </row>
    <row r="420">
      <c r="A420">
        <f>INDEX(resultados!$A$2:$ZZ$3036, 414, MATCH($B$1, resultados!$A$1:$ZZ$1, 0))</f>
        <v/>
      </c>
      <c r="B420">
        <f>INDEX(resultados!$A$2:$ZZ$3036, 414, MATCH($B$2, resultados!$A$1:$ZZ$1, 0))</f>
        <v/>
      </c>
      <c r="C420">
        <f>INDEX(resultados!$A$2:$ZZ$3036, 414, MATCH($B$3, resultados!$A$1:$ZZ$1, 0))</f>
        <v/>
      </c>
    </row>
    <row r="421">
      <c r="A421">
        <f>INDEX(resultados!$A$2:$ZZ$3036, 415, MATCH($B$1, resultados!$A$1:$ZZ$1, 0))</f>
        <v/>
      </c>
      <c r="B421">
        <f>INDEX(resultados!$A$2:$ZZ$3036, 415, MATCH($B$2, resultados!$A$1:$ZZ$1, 0))</f>
        <v/>
      </c>
      <c r="C421">
        <f>INDEX(resultados!$A$2:$ZZ$3036, 415, MATCH($B$3, resultados!$A$1:$ZZ$1, 0))</f>
        <v/>
      </c>
    </row>
    <row r="422">
      <c r="A422">
        <f>INDEX(resultados!$A$2:$ZZ$3036, 416, MATCH($B$1, resultados!$A$1:$ZZ$1, 0))</f>
        <v/>
      </c>
      <c r="B422">
        <f>INDEX(resultados!$A$2:$ZZ$3036, 416, MATCH($B$2, resultados!$A$1:$ZZ$1, 0))</f>
        <v/>
      </c>
      <c r="C422">
        <f>INDEX(resultados!$A$2:$ZZ$3036, 416, MATCH($B$3, resultados!$A$1:$ZZ$1, 0))</f>
        <v/>
      </c>
    </row>
    <row r="423">
      <c r="A423">
        <f>INDEX(resultados!$A$2:$ZZ$3036, 417, MATCH($B$1, resultados!$A$1:$ZZ$1, 0))</f>
        <v/>
      </c>
      <c r="B423">
        <f>INDEX(resultados!$A$2:$ZZ$3036, 417, MATCH($B$2, resultados!$A$1:$ZZ$1, 0))</f>
        <v/>
      </c>
      <c r="C423">
        <f>INDEX(resultados!$A$2:$ZZ$3036, 417, MATCH($B$3, resultados!$A$1:$ZZ$1, 0))</f>
        <v/>
      </c>
    </row>
    <row r="424">
      <c r="A424">
        <f>INDEX(resultados!$A$2:$ZZ$3036, 418, MATCH($B$1, resultados!$A$1:$ZZ$1, 0))</f>
        <v/>
      </c>
      <c r="B424">
        <f>INDEX(resultados!$A$2:$ZZ$3036, 418, MATCH($B$2, resultados!$A$1:$ZZ$1, 0))</f>
        <v/>
      </c>
      <c r="C424">
        <f>INDEX(resultados!$A$2:$ZZ$3036, 418, MATCH($B$3, resultados!$A$1:$ZZ$1, 0))</f>
        <v/>
      </c>
    </row>
    <row r="425">
      <c r="A425">
        <f>INDEX(resultados!$A$2:$ZZ$3036, 419, MATCH($B$1, resultados!$A$1:$ZZ$1, 0))</f>
        <v/>
      </c>
      <c r="B425">
        <f>INDEX(resultados!$A$2:$ZZ$3036, 419, MATCH($B$2, resultados!$A$1:$ZZ$1, 0))</f>
        <v/>
      </c>
      <c r="C425">
        <f>INDEX(resultados!$A$2:$ZZ$3036, 419, MATCH($B$3, resultados!$A$1:$ZZ$1, 0))</f>
        <v/>
      </c>
    </row>
    <row r="426">
      <c r="A426">
        <f>INDEX(resultados!$A$2:$ZZ$3036, 420, MATCH($B$1, resultados!$A$1:$ZZ$1, 0))</f>
        <v/>
      </c>
      <c r="B426">
        <f>INDEX(resultados!$A$2:$ZZ$3036, 420, MATCH($B$2, resultados!$A$1:$ZZ$1, 0))</f>
        <v/>
      </c>
      <c r="C426">
        <f>INDEX(resultados!$A$2:$ZZ$3036, 420, MATCH($B$3, resultados!$A$1:$ZZ$1, 0))</f>
        <v/>
      </c>
    </row>
    <row r="427">
      <c r="A427">
        <f>INDEX(resultados!$A$2:$ZZ$3036, 421, MATCH($B$1, resultados!$A$1:$ZZ$1, 0))</f>
        <v/>
      </c>
      <c r="B427">
        <f>INDEX(resultados!$A$2:$ZZ$3036, 421, MATCH($B$2, resultados!$A$1:$ZZ$1, 0))</f>
        <v/>
      </c>
      <c r="C427">
        <f>INDEX(resultados!$A$2:$ZZ$3036, 421, MATCH($B$3, resultados!$A$1:$ZZ$1, 0))</f>
        <v/>
      </c>
    </row>
    <row r="428">
      <c r="A428">
        <f>INDEX(resultados!$A$2:$ZZ$3036, 422, MATCH($B$1, resultados!$A$1:$ZZ$1, 0))</f>
        <v/>
      </c>
      <c r="B428">
        <f>INDEX(resultados!$A$2:$ZZ$3036, 422, MATCH($B$2, resultados!$A$1:$ZZ$1, 0))</f>
        <v/>
      </c>
      <c r="C428">
        <f>INDEX(resultados!$A$2:$ZZ$3036, 422, MATCH($B$3, resultados!$A$1:$ZZ$1, 0))</f>
        <v/>
      </c>
    </row>
    <row r="429">
      <c r="A429">
        <f>INDEX(resultados!$A$2:$ZZ$3036, 423, MATCH($B$1, resultados!$A$1:$ZZ$1, 0))</f>
        <v/>
      </c>
      <c r="B429">
        <f>INDEX(resultados!$A$2:$ZZ$3036, 423, MATCH($B$2, resultados!$A$1:$ZZ$1, 0))</f>
        <v/>
      </c>
      <c r="C429">
        <f>INDEX(resultados!$A$2:$ZZ$3036, 423, MATCH($B$3, resultados!$A$1:$ZZ$1, 0))</f>
        <v/>
      </c>
    </row>
    <row r="430">
      <c r="A430">
        <f>INDEX(resultados!$A$2:$ZZ$3036, 424, MATCH($B$1, resultados!$A$1:$ZZ$1, 0))</f>
        <v/>
      </c>
      <c r="B430">
        <f>INDEX(resultados!$A$2:$ZZ$3036, 424, MATCH($B$2, resultados!$A$1:$ZZ$1, 0))</f>
        <v/>
      </c>
      <c r="C430">
        <f>INDEX(resultados!$A$2:$ZZ$3036, 424, MATCH($B$3, resultados!$A$1:$ZZ$1, 0))</f>
        <v/>
      </c>
    </row>
    <row r="431">
      <c r="A431">
        <f>INDEX(resultados!$A$2:$ZZ$3036, 425, MATCH($B$1, resultados!$A$1:$ZZ$1, 0))</f>
        <v/>
      </c>
      <c r="B431">
        <f>INDEX(resultados!$A$2:$ZZ$3036, 425, MATCH($B$2, resultados!$A$1:$ZZ$1, 0))</f>
        <v/>
      </c>
      <c r="C431">
        <f>INDEX(resultados!$A$2:$ZZ$3036, 425, MATCH($B$3, resultados!$A$1:$ZZ$1, 0))</f>
        <v/>
      </c>
    </row>
    <row r="432">
      <c r="A432">
        <f>INDEX(resultados!$A$2:$ZZ$3036, 426, MATCH($B$1, resultados!$A$1:$ZZ$1, 0))</f>
        <v/>
      </c>
      <c r="B432">
        <f>INDEX(resultados!$A$2:$ZZ$3036, 426, MATCH($B$2, resultados!$A$1:$ZZ$1, 0))</f>
        <v/>
      </c>
      <c r="C432">
        <f>INDEX(resultados!$A$2:$ZZ$3036, 426, MATCH($B$3, resultados!$A$1:$ZZ$1, 0))</f>
        <v/>
      </c>
    </row>
    <row r="433">
      <c r="A433">
        <f>INDEX(resultados!$A$2:$ZZ$3036, 427, MATCH($B$1, resultados!$A$1:$ZZ$1, 0))</f>
        <v/>
      </c>
      <c r="B433">
        <f>INDEX(resultados!$A$2:$ZZ$3036, 427, MATCH($B$2, resultados!$A$1:$ZZ$1, 0))</f>
        <v/>
      </c>
      <c r="C433">
        <f>INDEX(resultados!$A$2:$ZZ$3036, 427, MATCH($B$3, resultados!$A$1:$ZZ$1, 0))</f>
        <v/>
      </c>
    </row>
    <row r="434">
      <c r="A434">
        <f>INDEX(resultados!$A$2:$ZZ$3036, 428, MATCH($B$1, resultados!$A$1:$ZZ$1, 0))</f>
        <v/>
      </c>
      <c r="B434">
        <f>INDEX(resultados!$A$2:$ZZ$3036, 428, MATCH($B$2, resultados!$A$1:$ZZ$1, 0))</f>
        <v/>
      </c>
      <c r="C434">
        <f>INDEX(resultados!$A$2:$ZZ$3036, 428, MATCH($B$3, resultados!$A$1:$ZZ$1, 0))</f>
        <v/>
      </c>
    </row>
    <row r="435">
      <c r="A435">
        <f>INDEX(resultados!$A$2:$ZZ$3036, 429, MATCH($B$1, resultados!$A$1:$ZZ$1, 0))</f>
        <v/>
      </c>
      <c r="B435">
        <f>INDEX(resultados!$A$2:$ZZ$3036, 429, MATCH($B$2, resultados!$A$1:$ZZ$1, 0))</f>
        <v/>
      </c>
      <c r="C435">
        <f>INDEX(resultados!$A$2:$ZZ$3036, 429, MATCH($B$3, resultados!$A$1:$ZZ$1, 0))</f>
        <v/>
      </c>
    </row>
    <row r="436">
      <c r="A436">
        <f>INDEX(resultados!$A$2:$ZZ$3036, 430, MATCH($B$1, resultados!$A$1:$ZZ$1, 0))</f>
        <v/>
      </c>
      <c r="B436">
        <f>INDEX(resultados!$A$2:$ZZ$3036, 430, MATCH($B$2, resultados!$A$1:$ZZ$1, 0))</f>
        <v/>
      </c>
      <c r="C436">
        <f>INDEX(resultados!$A$2:$ZZ$3036, 430, MATCH($B$3, resultados!$A$1:$ZZ$1, 0))</f>
        <v/>
      </c>
    </row>
    <row r="437">
      <c r="A437">
        <f>INDEX(resultados!$A$2:$ZZ$3036, 431, MATCH($B$1, resultados!$A$1:$ZZ$1, 0))</f>
        <v/>
      </c>
      <c r="B437">
        <f>INDEX(resultados!$A$2:$ZZ$3036, 431, MATCH($B$2, resultados!$A$1:$ZZ$1, 0))</f>
        <v/>
      </c>
      <c r="C437">
        <f>INDEX(resultados!$A$2:$ZZ$3036, 431, MATCH($B$3, resultados!$A$1:$ZZ$1, 0))</f>
        <v/>
      </c>
    </row>
    <row r="438">
      <c r="A438">
        <f>INDEX(resultados!$A$2:$ZZ$3036, 432, MATCH($B$1, resultados!$A$1:$ZZ$1, 0))</f>
        <v/>
      </c>
      <c r="B438">
        <f>INDEX(resultados!$A$2:$ZZ$3036, 432, MATCH($B$2, resultados!$A$1:$ZZ$1, 0))</f>
        <v/>
      </c>
      <c r="C438">
        <f>INDEX(resultados!$A$2:$ZZ$3036, 432, MATCH($B$3, resultados!$A$1:$ZZ$1, 0))</f>
        <v/>
      </c>
    </row>
    <row r="439">
      <c r="A439">
        <f>INDEX(resultados!$A$2:$ZZ$3036, 433, MATCH($B$1, resultados!$A$1:$ZZ$1, 0))</f>
        <v/>
      </c>
      <c r="B439">
        <f>INDEX(resultados!$A$2:$ZZ$3036, 433, MATCH($B$2, resultados!$A$1:$ZZ$1, 0))</f>
        <v/>
      </c>
      <c r="C439">
        <f>INDEX(resultados!$A$2:$ZZ$3036, 433, MATCH($B$3, resultados!$A$1:$ZZ$1, 0))</f>
        <v/>
      </c>
    </row>
    <row r="440">
      <c r="A440">
        <f>INDEX(resultados!$A$2:$ZZ$3036, 434, MATCH($B$1, resultados!$A$1:$ZZ$1, 0))</f>
        <v/>
      </c>
      <c r="B440">
        <f>INDEX(resultados!$A$2:$ZZ$3036, 434, MATCH($B$2, resultados!$A$1:$ZZ$1, 0))</f>
        <v/>
      </c>
      <c r="C440">
        <f>INDEX(resultados!$A$2:$ZZ$3036, 434, MATCH($B$3, resultados!$A$1:$ZZ$1, 0))</f>
        <v/>
      </c>
    </row>
    <row r="441">
      <c r="A441">
        <f>INDEX(resultados!$A$2:$ZZ$3036, 435, MATCH($B$1, resultados!$A$1:$ZZ$1, 0))</f>
        <v/>
      </c>
      <c r="B441">
        <f>INDEX(resultados!$A$2:$ZZ$3036, 435, MATCH($B$2, resultados!$A$1:$ZZ$1, 0))</f>
        <v/>
      </c>
      <c r="C441">
        <f>INDEX(resultados!$A$2:$ZZ$3036, 435, MATCH($B$3, resultados!$A$1:$ZZ$1, 0))</f>
        <v/>
      </c>
    </row>
    <row r="442">
      <c r="A442">
        <f>INDEX(resultados!$A$2:$ZZ$3036, 436, MATCH($B$1, resultados!$A$1:$ZZ$1, 0))</f>
        <v/>
      </c>
      <c r="B442">
        <f>INDEX(resultados!$A$2:$ZZ$3036, 436, MATCH($B$2, resultados!$A$1:$ZZ$1, 0))</f>
        <v/>
      </c>
      <c r="C442">
        <f>INDEX(resultados!$A$2:$ZZ$3036, 436, MATCH($B$3, resultados!$A$1:$ZZ$1, 0))</f>
        <v/>
      </c>
    </row>
    <row r="443">
      <c r="A443">
        <f>INDEX(resultados!$A$2:$ZZ$3036, 437, MATCH($B$1, resultados!$A$1:$ZZ$1, 0))</f>
        <v/>
      </c>
      <c r="B443">
        <f>INDEX(resultados!$A$2:$ZZ$3036, 437, MATCH($B$2, resultados!$A$1:$ZZ$1, 0))</f>
        <v/>
      </c>
      <c r="C443">
        <f>INDEX(resultados!$A$2:$ZZ$3036, 437, MATCH($B$3, resultados!$A$1:$ZZ$1, 0))</f>
        <v/>
      </c>
    </row>
    <row r="444">
      <c r="A444">
        <f>INDEX(resultados!$A$2:$ZZ$3036, 438, MATCH($B$1, resultados!$A$1:$ZZ$1, 0))</f>
        <v/>
      </c>
      <c r="B444">
        <f>INDEX(resultados!$A$2:$ZZ$3036, 438, MATCH($B$2, resultados!$A$1:$ZZ$1, 0))</f>
        <v/>
      </c>
      <c r="C444">
        <f>INDEX(resultados!$A$2:$ZZ$3036, 438, MATCH($B$3, resultados!$A$1:$ZZ$1, 0))</f>
        <v/>
      </c>
    </row>
    <row r="445">
      <c r="A445">
        <f>INDEX(resultados!$A$2:$ZZ$3036, 439, MATCH($B$1, resultados!$A$1:$ZZ$1, 0))</f>
        <v/>
      </c>
      <c r="B445">
        <f>INDEX(resultados!$A$2:$ZZ$3036, 439, MATCH($B$2, resultados!$A$1:$ZZ$1, 0))</f>
        <v/>
      </c>
      <c r="C445">
        <f>INDEX(resultados!$A$2:$ZZ$3036, 439, MATCH($B$3, resultados!$A$1:$ZZ$1, 0))</f>
        <v/>
      </c>
    </row>
    <row r="446">
      <c r="A446">
        <f>INDEX(resultados!$A$2:$ZZ$3036, 440, MATCH($B$1, resultados!$A$1:$ZZ$1, 0))</f>
        <v/>
      </c>
      <c r="B446">
        <f>INDEX(resultados!$A$2:$ZZ$3036, 440, MATCH($B$2, resultados!$A$1:$ZZ$1, 0))</f>
        <v/>
      </c>
      <c r="C446">
        <f>INDEX(resultados!$A$2:$ZZ$3036, 440, MATCH($B$3, resultados!$A$1:$ZZ$1, 0))</f>
        <v/>
      </c>
    </row>
    <row r="447">
      <c r="A447">
        <f>INDEX(resultados!$A$2:$ZZ$3036, 441, MATCH($B$1, resultados!$A$1:$ZZ$1, 0))</f>
        <v/>
      </c>
      <c r="B447">
        <f>INDEX(resultados!$A$2:$ZZ$3036, 441, MATCH($B$2, resultados!$A$1:$ZZ$1, 0))</f>
        <v/>
      </c>
      <c r="C447">
        <f>INDEX(resultados!$A$2:$ZZ$3036, 441, MATCH($B$3, resultados!$A$1:$ZZ$1, 0))</f>
        <v/>
      </c>
    </row>
    <row r="448">
      <c r="A448">
        <f>INDEX(resultados!$A$2:$ZZ$3036, 442, MATCH($B$1, resultados!$A$1:$ZZ$1, 0))</f>
        <v/>
      </c>
      <c r="B448">
        <f>INDEX(resultados!$A$2:$ZZ$3036, 442, MATCH($B$2, resultados!$A$1:$ZZ$1, 0))</f>
        <v/>
      </c>
      <c r="C448">
        <f>INDEX(resultados!$A$2:$ZZ$3036, 442, MATCH($B$3, resultados!$A$1:$ZZ$1, 0))</f>
        <v/>
      </c>
    </row>
    <row r="449">
      <c r="A449">
        <f>INDEX(resultados!$A$2:$ZZ$3036, 443, MATCH($B$1, resultados!$A$1:$ZZ$1, 0))</f>
        <v/>
      </c>
      <c r="B449">
        <f>INDEX(resultados!$A$2:$ZZ$3036, 443, MATCH($B$2, resultados!$A$1:$ZZ$1, 0))</f>
        <v/>
      </c>
      <c r="C449">
        <f>INDEX(resultados!$A$2:$ZZ$3036, 443, MATCH($B$3, resultados!$A$1:$ZZ$1, 0))</f>
        <v/>
      </c>
    </row>
    <row r="450">
      <c r="A450">
        <f>INDEX(resultados!$A$2:$ZZ$3036, 444, MATCH($B$1, resultados!$A$1:$ZZ$1, 0))</f>
        <v/>
      </c>
      <c r="B450">
        <f>INDEX(resultados!$A$2:$ZZ$3036, 444, MATCH($B$2, resultados!$A$1:$ZZ$1, 0))</f>
        <v/>
      </c>
      <c r="C450">
        <f>INDEX(resultados!$A$2:$ZZ$3036, 444, MATCH($B$3, resultados!$A$1:$ZZ$1, 0))</f>
        <v/>
      </c>
    </row>
    <row r="451">
      <c r="A451">
        <f>INDEX(resultados!$A$2:$ZZ$3036, 445, MATCH($B$1, resultados!$A$1:$ZZ$1, 0))</f>
        <v/>
      </c>
      <c r="B451">
        <f>INDEX(resultados!$A$2:$ZZ$3036, 445, MATCH($B$2, resultados!$A$1:$ZZ$1, 0))</f>
        <v/>
      </c>
      <c r="C451">
        <f>INDEX(resultados!$A$2:$ZZ$3036, 445, MATCH($B$3, resultados!$A$1:$ZZ$1, 0))</f>
        <v/>
      </c>
    </row>
    <row r="452">
      <c r="A452">
        <f>INDEX(resultados!$A$2:$ZZ$3036, 446, MATCH($B$1, resultados!$A$1:$ZZ$1, 0))</f>
        <v/>
      </c>
      <c r="B452">
        <f>INDEX(resultados!$A$2:$ZZ$3036, 446, MATCH($B$2, resultados!$A$1:$ZZ$1, 0))</f>
        <v/>
      </c>
      <c r="C452">
        <f>INDEX(resultados!$A$2:$ZZ$3036, 446, MATCH($B$3, resultados!$A$1:$ZZ$1, 0))</f>
        <v/>
      </c>
    </row>
    <row r="453">
      <c r="A453">
        <f>INDEX(resultados!$A$2:$ZZ$3036, 447, MATCH($B$1, resultados!$A$1:$ZZ$1, 0))</f>
        <v/>
      </c>
      <c r="B453">
        <f>INDEX(resultados!$A$2:$ZZ$3036, 447, MATCH($B$2, resultados!$A$1:$ZZ$1, 0))</f>
        <v/>
      </c>
      <c r="C453">
        <f>INDEX(resultados!$A$2:$ZZ$3036, 447, MATCH($B$3, resultados!$A$1:$ZZ$1, 0))</f>
        <v/>
      </c>
    </row>
    <row r="454">
      <c r="A454">
        <f>INDEX(resultados!$A$2:$ZZ$3036, 448, MATCH($B$1, resultados!$A$1:$ZZ$1, 0))</f>
        <v/>
      </c>
      <c r="B454">
        <f>INDEX(resultados!$A$2:$ZZ$3036, 448, MATCH($B$2, resultados!$A$1:$ZZ$1, 0))</f>
        <v/>
      </c>
      <c r="C454">
        <f>INDEX(resultados!$A$2:$ZZ$3036, 448, MATCH($B$3, resultados!$A$1:$ZZ$1, 0))</f>
        <v/>
      </c>
    </row>
    <row r="455">
      <c r="A455">
        <f>INDEX(resultados!$A$2:$ZZ$3036, 449, MATCH($B$1, resultados!$A$1:$ZZ$1, 0))</f>
        <v/>
      </c>
      <c r="B455">
        <f>INDEX(resultados!$A$2:$ZZ$3036, 449, MATCH($B$2, resultados!$A$1:$ZZ$1, 0))</f>
        <v/>
      </c>
      <c r="C455">
        <f>INDEX(resultados!$A$2:$ZZ$3036, 449, MATCH($B$3, resultados!$A$1:$ZZ$1, 0))</f>
        <v/>
      </c>
    </row>
    <row r="456">
      <c r="A456">
        <f>INDEX(resultados!$A$2:$ZZ$3036, 450, MATCH($B$1, resultados!$A$1:$ZZ$1, 0))</f>
        <v/>
      </c>
      <c r="B456">
        <f>INDEX(resultados!$A$2:$ZZ$3036, 450, MATCH($B$2, resultados!$A$1:$ZZ$1, 0))</f>
        <v/>
      </c>
      <c r="C456">
        <f>INDEX(resultados!$A$2:$ZZ$3036, 450, MATCH($B$3, resultados!$A$1:$ZZ$1, 0))</f>
        <v/>
      </c>
    </row>
    <row r="457">
      <c r="A457">
        <f>INDEX(resultados!$A$2:$ZZ$3036, 451, MATCH($B$1, resultados!$A$1:$ZZ$1, 0))</f>
        <v/>
      </c>
      <c r="B457">
        <f>INDEX(resultados!$A$2:$ZZ$3036, 451, MATCH($B$2, resultados!$A$1:$ZZ$1, 0))</f>
        <v/>
      </c>
      <c r="C457">
        <f>INDEX(resultados!$A$2:$ZZ$3036, 451, MATCH($B$3, resultados!$A$1:$ZZ$1, 0))</f>
        <v/>
      </c>
    </row>
    <row r="458">
      <c r="A458">
        <f>INDEX(resultados!$A$2:$ZZ$3036, 452, MATCH($B$1, resultados!$A$1:$ZZ$1, 0))</f>
        <v/>
      </c>
      <c r="B458">
        <f>INDEX(resultados!$A$2:$ZZ$3036, 452, MATCH($B$2, resultados!$A$1:$ZZ$1, 0))</f>
        <v/>
      </c>
      <c r="C458">
        <f>INDEX(resultados!$A$2:$ZZ$3036, 452, MATCH($B$3, resultados!$A$1:$ZZ$1, 0))</f>
        <v/>
      </c>
    </row>
    <row r="459">
      <c r="A459">
        <f>INDEX(resultados!$A$2:$ZZ$3036, 453, MATCH($B$1, resultados!$A$1:$ZZ$1, 0))</f>
        <v/>
      </c>
      <c r="B459">
        <f>INDEX(resultados!$A$2:$ZZ$3036, 453, MATCH($B$2, resultados!$A$1:$ZZ$1, 0))</f>
        <v/>
      </c>
      <c r="C459">
        <f>INDEX(resultados!$A$2:$ZZ$3036, 453, MATCH($B$3, resultados!$A$1:$ZZ$1, 0))</f>
        <v/>
      </c>
    </row>
    <row r="460">
      <c r="A460">
        <f>INDEX(resultados!$A$2:$ZZ$3036, 454, MATCH($B$1, resultados!$A$1:$ZZ$1, 0))</f>
        <v/>
      </c>
      <c r="B460">
        <f>INDEX(resultados!$A$2:$ZZ$3036, 454, MATCH($B$2, resultados!$A$1:$ZZ$1, 0))</f>
        <v/>
      </c>
      <c r="C460">
        <f>INDEX(resultados!$A$2:$ZZ$3036, 454, MATCH($B$3, resultados!$A$1:$ZZ$1, 0))</f>
        <v/>
      </c>
    </row>
    <row r="461">
      <c r="A461">
        <f>INDEX(resultados!$A$2:$ZZ$3036, 455, MATCH($B$1, resultados!$A$1:$ZZ$1, 0))</f>
        <v/>
      </c>
      <c r="B461">
        <f>INDEX(resultados!$A$2:$ZZ$3036, 455, MATCH($B$2, resultados!$A$1:$ZZ$1, 0))</f>
        <v/>
      </c>
      <c r="C461">
        <f>INDEX(resultados!$A$2:$ZZ$3036, 455, MATCH($B$3, resultados!$A$1:$ZZ$1, 0))</f>
        <v/>
      </c>
    </row>
    <row r="462">
      <c r="A462">
        <f>INDEX(resultados!$A$2:$ZZ$3036, 456, MATCH($B$1, resultados!$A$1:$ZZ$1, 0))</f>
        <v/>
      </c>
      <c r="B462">
        <f>INDEX(resultados!$A$2:$ZZ$3036, 456, MATCH($B$2, resultados!$A$1:$ZZ$1, 0))</f>
        <v/>
      </c>
      <c r="C462">
        <f>INDEX(resultados!$A$2:$ZZ$3036, 456, MATCH($B$3, resultados!$A$1:$ZZ$1, 0))</f>
        <v/>
      </c>
    </row>
    <row r="463">
      <c r="A463">
        <f>INDEX(resultados!$A$2:$ZZ$3036, 457, MATCH($B$1, resultados!$A$1:$ZZ$1, 0))</f>
        <v/>
      </c>
      <c r="B463">
        <f>INDEX(resultados!$A$2:$ZZ$3036, 457, MATCH($B$2, resultados!$A$1:$ZZ$1, 0))</f>
        <v/>
      </c>
      <c r="C463">
        <f>INDEX(resultados!$A$2:$ZZ$3036, 457, MATCH($B$3, resultados!$A$1:$ZZ$1, 0))</f>
        <v/>
      </c>
    </row>
    <row r="464">
      <c r="A464">
        <f>INDEX(resultados!$A$2:$ZZ$3036, 458, MATCH($B$1, resultados!$A$1:$ZZ$1, 0))</f>
        <v/>
      </c>
      <c r="B464">
        <f>INDEX(resultados!$A$2:$ZZ$3036, 458, MATCH($B$2, resultados!$A$1:$ZZ$1, 0))</f>
        <v/>
      </c>
      <c r="C464">
        <f>INDEX(resultados!$A$2:$ZZ$3036, 458, MATCH($B$3, resultados!$A$1:$ZZ$1, 0))</f>
        <v/>
      </c>
    </row>
    <row r="465">
      <c r="A465">
        <f>INDEX(resultados!$A$2:$ZZ$3036, 459, MATCH($B$1, resultados!$A$1:$ZZ$1, 0))</f>
        <v/>
      </c>
      <c r="B465">
        <f>INDEX(resultados!$A$2:$ZZ$3036, 459, MATCH($B$2, resultados!$A$1:$ZZ$1, 0))</f>
        <v/>
      </c>
      <c r="C465">
        <f>INDEX(resultados!$A$2:$ZZ$3036, 459, MATCH($B$3, resultados!$A$1:$ZZ$1, 0))</f>
        <v/>
      </c>
    </row>
    <row r="466">
      <c r="A466">
        <f>INDEX(resultados!$A$2:$ZZ$3036, 460, MATCH($B$1, resultados!$A$1:$ZZ$1, 0))</f>
        <v/>
      </c>
      <c r="B466">
        <f>INDEX(resultados!$A$2:$ZZ$3036, 460, MATCH($B$2, resultados!$A$1:$ZZ$1, 0))</f>
        <v/>
      </c>
      <c r="C466">
        <f>INDEX(resultados!$A$2:$ZZ$3036, 460, MATCH($B$3, resultados!$A$1:$ZZ$1, 0))</f>
        <v/>
      </c>
    </row>
    <row r="467">
      <c r="A467">
        <f>INDEX(resultados!$A$2:$ZZ$3036, 461, MATCH($B$1, resultados!$A$1:$ZZ$1, 0))</f>
        <v/>
      </c>
      <c r="B467">
        <f>INDEX(resultados!$A$2:$ZZ$3036, 461, MATCH($B$2, resultados!$A$1:$ZZ$1, 0))</f>
        <v/>
      </c>
      <c r="C467">
        <f>INDEX(resultados!$A$2:$ZZ$3036, 461, MATCH($B$3, resultados!$A$1:$ZZ$1, 0))</f>
        <v/>
      </c>
    </row>
    <row r="468">
      <c r="A468">
        <f>INDEX(resultados!$A$2:$ZZ$3036, 462, MATCH($B$1, resultados!$A$1:$ZZ$1, 0))</f>
        <v/>
      </c>
      <c r="B468">
        <f>INDEX(resultados!$A$2:$ZZ$3036, 462, MATCH($B$2, resultados!$A$1:$ZZ$1, 0))</f>
        <v/>
      </c>
      <c r="C468">
        <f>INDEX(resultados!$A$2:$ZZ$3036, 462, MATCH($B$3, resultados!$A$1:$ZZ$1, 0))</f>
        <v/>
      </c>
    </row>
    <row r="469">
      <c r="A469">
        <f>INDEX(resultados!$A$2:$ZZ$3036, 463, MATCH($B$1, resultados!$A$1:$ZZ$1, 0))</f>
        <v/>
      </c>
      <c r="B469">
        <f>INDEX(resultados!$A$2:$ZZ$3036, 463, MATCH($B$2, resultados!$A$1:$ZZ$1, 0))</f>
        <v/>
      </c>
      <c r="C469">
        <f>INDEX(resultados!$A$2:$ZZ$3036, 463, MATCH($B$3, resultados!$A$1:$ZZ$1, 0))</f>
        <v/>
      </c>
    </row>
    <row r="470">
      <c r="A470">
        <f>INDEX(resultados!$A$2:$ZZ$3036, 464, MATCH($B$1, resultados!$A$1:$ZZ$1, 0))</f>
        <v/>
      </c>
      <c r="B470">
        <f>INDEX(resultados!$A$2:$ZZ$3036, 464, MATCH($B$2, resultados!$A$1:$ZZ$1, 0))</f>
        <v/>
      </c>
      <c r="C470">
        <f>INDEX(resultados!$A$2:$ZZ$3036, 464, MATCH($B$3, resultados!$A$1:$ZZ$1, 0))</f>
        <v/>
      </c>
    </row>
    <row r="471">
      <c r="A471">
        <f>INDEX(resultados!$A$2:$ZZ$3036, 465, MATCH($B$1, resultados!$A$1:$ZZ$1, 0))</f>
        <v/>
      </c>
      <c r="B471">
        <f>INDEX(resultados!$A$2:$ZZ$3036, 465, MATCH($B$2, resultados!$A$1:$ZZ$1, 0))</f>
        <v/>
      </c>
      <c r="C471">
        <f>INDEX(resultados!$A$2:$ZZ$3036, 465, MATCH($B$3, resultados!$A$1:$ZZ$1, 0))</f>
        <v/>
      </c>
    </row>
    <row r="472">
      <c r="A472">
        <f>INDEX(resultados!$A$2:$ZZ$3036, 466, MATCH($B$1, resultados!$A$1:$ZZ$1, 0))</f>
        <v/>
      </c>
      <c r="B472">
        <f>INDEX(resultados!$A$2:$ZZ$3036, 466, MATCH($B$2, resultados!$A$1:$ZZ$1, 0))</f>
        <v/>
      </c>
      <c r="C472">
        <f>INDEX(resultados!$A$2:$ZZ$3036, 466, MATCH($B$3, resultados!$A$1:$ZZ$1, 0))</f>
        <v/>
      </c>
    </row>
    <row r="473">
      <c r="A473">
        <f>INDEX(resultados!$A$2:$ZZ$3036, 467, MATCH($B$1, resultados!$A$1:$ZZ$1, 0))</f>
        <v/>
      </c>
      <c r="B473">
        <f>INDEX(resultados!$A$2:$ZZ$3036, 467, MATCH($B$2, resultados!$A$1:$ZZ$1, 0))</f>
        <v/>
      </c>
      <c r="C473">
        <f>INDEX(resultados!$A$2:$ZZ$3036, 467, MATCH($B$3, resultados!$A$1:$ZZ$1, 0))</f>
        <v/>
      </c>
    </row>
    <row r="474">
      <c r="A474">
        <f>INDEX(resultados!$A$2:$ZZ$3036, 468, MATCH($B$1, resultados!$A$1:$ZZ$1, 0))</f>
        <v/>
      </c>
      <c r="B474">
        <f>INDEX(resultados!$A$2:$ZZ$3036, 468, MATCH($B$2, resultados!$A$1:$ZZ$1, 0))</f>
        <v/>
      </c>
      <c r="C474">
        <f>INDEX(resultados!$A$2:$ZZ$3036, 468, MATCH($B$3, resultados!$A$1:$ZZ$1, 0))</f>
        <v/>
      </c>
    </row>
    <row r="475">
      <c r="A475">
        <f>INDEX(resultados!$A$2:$ZZ$3036, 469, MATCH($B$1, resultados!$A$1:$ZZ$1, 0))</f>
        <v/>
      </c>
      <c r="B475">
        <f>INDEX(resultados!$A$2:$ZZ$3036, 469, MATCH($B$2, resultados!$A$1:$ZZ$1, 0))</f>
        <v/>
      </c>
      <c r="C475">
        <f>INDEX(resultados!$A$2:$ZZ$3036, 469, MATCH($B$3, resultados!$A$1:$ZZ$1, 0))</f>
        <v/>
      </c>
    </row>
    <row r="476">
      <c r="A476">
        <f>INDEX(resultados!$A$2:$ZZ$3036, 470, MATCH($B$1, resultados!$A$1:$ZZ$1, 0))</f>
        <v/>
      </c>
      <c r="B476">
        <f>INDEX(resultados!$A$2:$ZZ$3036, 470, MATCH($B$2, resultados!$A$1:$ZZ$1, 0))</f>
        <v/>
      </c>
      <c r="C476">
        <f>INDEX(resultados!$A$2:$ZZ$3036, 470, MATCH($B$3, resultados!$A$1:$ZZ$1, 0))</f>
        <v/>
      </c>
    </row>
    <row r="477">
      <c r="A477">
        <f>INDEX(resultados!$A$2:$ZZ$3036, 471, MATCH($B$1, resultados!$A$1:$ZZ$1, 0))</f>
        <v/>
      </c>
      <c r="B477">
        <f>INDEX(resultados!$A$2:$ZZ$3036, 471, MATCH($B$2, resultados!$A$1:$ZZ$1, 0))</f>
        <v/>
      </c>
      <c r="C477">
        <f>INDEX(resultados!$A$2:$ZZ$3036, 471, MATCH($B$3, resultados!$A$1:$ZZ$1, 0))</f>
        <v/>
      </c>
    </row>
    <row r="478">
      <c r="A478">
        <f>INDEX(resultados!$A$2:$ZZ$3036, 472, MATCH($B$1, resultados!$A$1:$ZZ$1, 0))</f>
        <v/>
      </c>
      <c r="B478">
        <f>INDEX(resultados!$A$2:$ZZ$3036, 472, MATCH($B$2, resultados!$A$1:$ZZ$1, 0))</f>
        <v/>
      </c>
      <c r="C478">
        <f>INDEX(resultados!$A$2:$ZZ$3036, 472, MATCH($B$3, resultados!$A$1:$ZZ$1, 0))</f>
        <v/>
      </c>
    </row>
    <row r="479">
      <c r="A479">
        <f>INDEX(resultados!$A$2:$ZZ$3036, 473, MATCH($B$1, resultados!$A$1:$ZZ$1, 0))</f>
        <v/>
      </c>
      <c r="B479">
        <f>INDEX(resultados!$A$2:$ZZ$3036, 473, MATCH($B$2, resultados!$A$1:$ZZ$1, 0))</f>
        <v/>
      </c>
      <c r="C479">
        <f>INDEX(resultados!$A$2:$ZZ$3036, 473, MATCH($B$3, resultados!$A$1:$ZZ$1, 0))</f>
        <v/>
      </c>
    </row>
    <row r="480">
      <c r="A480">
        <f>INDEX(resultados!$A$2:$ZZ$3036, 474, MATCH($B$1, resultados!$A$1:$ZZ$1, 0))</f>
        <v/>
      </c>
      <c r="B480">
        <f>INDEX(resultados!$A$2:$ZZ$3036, 474, MATCH($B$2, resultados!$A$1:$ZZ$1, 0))</f>
        <v/>
      </c>
      <c r="C480">
        <f>INDEX(resultados!$A$2:$ZZ$3036, 474, MATCH($B$3, resultados!$A$1:$ZZ$1, 0))</f>
        <v/>
      </c>
    </row>
    <row r="481">
      <c r="A481">
        <f>INDEX(resultados!$A$2:$ZZ$3036, 475, MATCH($B$1, resultados!$A$1:$ZZ$1, 0))</f>
        <v/>
      </c>
      <c r="B481">
        <f>INDEX(resultados!$A$2:$ZZ$3036, 475, MATCH($B$2, resultados!$A$1:$ZZ$1, 0))</f>
        <v/>
      </c>
      <c r="C481">
        <f>INDEX(resultados!$A$2:$ZZ$3036, 475, MATCH($B$3, resultados!$A$1:$ZZ$1, 0))</f>
        <v/>
      </c>
    </row>
    <row r="482">
      <c r="A482">
        <f>INDEX(resultados!$A$2:$ZZ$3036, 476, MATCH($B$1, resultados!$A$1:$ZZ$1, 0))</f>
        <v/>
      </c>
      <c r="B482">
        <f>INDEX(resultados!$A$2:$ZZ$3036, 476, MATCH($B$2, resultados!$A$1:$ZZ$1, 0))</f>
        <v/>
      </c>
      <c r="C482">
        <f>INDEX(resultados!$A$2:$ZZ$3036, 476, MATCH($B$3, resultados!$A$1:$ZZ$1, 0))</f>
        <v/>
      </c>
    </row>
    <row r="483">
      <c r="A483">
        <f>INDEX(resultados!$A$2:$ZZ$3036, 477, MATCH($B$1, resultados!$A$1:$ZZ$1, 0))</f>
        <v/>
      </c>
      <c r="B483">
        <f>INDEX(resultados!$A$2:$ZZ$3036, 477, MATCH($B$2, resultados!$A$1:$ZZ$1, 0))</f>
        <v/>
      </c>
      <c r="C483">
        <f>INDEX(resultados!$A$2:$ZZ$3036, 477, MATCH($B$3, resultados!$A$1:$ZZ$1, 0))</f>
        <v/>
      </c>
    </row>
    <row r="484">
      <c r="A484">
        <f>INDEX(resultados!$A$2:$ZZ$3036, 478, MATCH($B$1, resultados!$A$1:$ZZ$1, 0))</f>
        <v/>
      </c>
      <c r="B484">
        <f>INDEX(resultados!$A$2:$ZZ$3036, 478, MATCH($B$2, resultados!$A$1:$ZZ$1, 0))</f>
        <v/>
      </c>
      <c r="C484">
        <f>INDEX(resultados!$A$2:$ZZ$3036, 478, MATCH($B$3, resultados!$A$1:$ZZ$1, 0))</f>
        <v/>
      </c>
    </row>
    <row r="485">
      <c r="A485">
        <f>INDEX(resultados!$A$2:$ZZ$3036, 479, MATCH($B$1, resultados!$A$1:$ZZ$1, 0))</f>
        <v/>
      </c>
      <c r="B485">
        <f>INDEX(resultados!$A$2:$ZZ$3036, 479, MATCH($B$2, resultados!$A$1:$ZZ$1, 0))</f>
        <v/>
      </c>
      <c r="C485">
        <f>INDEX(resultados!$A$2:$ZZ$3036, 479, MATCH($B$3, resultados!$A$1:$ZZ$1, 0))</f>
        <v/>
      </c>
    </row>
    <row r="486">
      <c r="A486">
        <f>INDEX(resultados!$A$2:$ZZ$3036, 480, MATCH($B$1, resultados!$A$1:$ZZ$1, 0))</f>
        <v/>
      </c>
      <c r="B486">
        <f>INDEX(resultados!$A$2:$ZZ$3036, 480, MATCH($B$2, resultados!$A$1:$ZZ$1, 0))</f>
        <v/>
      </c>
      <c r="C486">
        <f>INDEX(resultados!$A$2:$ZZ$3036, 480, MATCH($B$3, resultados!$A$1:$ZZ$1, 0))</f>
        <v/>
      </c>
    </row>
    <row r="487">
      <c r="A487">
        <f>INDEX(resultados!$A$2:$ZZ$3036, 481, MATCH($B$1, resultados!$A$1:$ZZ$1, 0))</f>
        <v/>
      </c>
      <c r="B487">
        <f>INDEX(resultados!$A$2:$ZZ$3036, 481, MATCH($B$2, resultados!$A$1:$ZZ$1, 0))</f>
        <v/>
      </c>
      <c r="C487">
        <f>INDEX(resultados!$A$2:$ZZ$3036, 481, MATCH($B$3, resultados!$A$1:$ZZ$1, 0))</f>
        <v/>
      </c>
    </row>
    <row r="488">
      <c r="A488">
        <f>INDEX(resultados!$A$2:$ZZ$3036, 482, MATCH($B$1, resultados!$A$1:$ZZ$1, 0))</f>
        <v/>
      </c>
      <c r="B488">
        <f>INDEX(resultados!$A$2:$ZZ$3036, 482, MATCH($B$2, resultados!$A$1:$ZZ$1, 0))</f>
        <v/>
      </c>
      <c r="C488">
        <f>INDEX(resultados!$A$2:$ZZ$3036, 482, MATCH($B$3, resultados!$A$1:$ZZ$1, 0))</f>
        <v/>
      </c>
    </row>
    <row r="489">
      <c r="A489">
        <f>INDEX(resultados!$A$2:$ZZ$3036, 483, MATCH($B$1, resultados!$A$1:$ZZ$1, 0))</f>
        <v/>
      </c>
      <c r="B489">
        <f>INDEX(resultados!$A$2:$ZZ$3036, 483, MATCH($B$2, resultados!$A$1:$ZZ$1, 0))</f>
        <v/>
      </c>
      <c r="C489">
        <f>INDEX(resultados!$A$2:$ZZ$3036, 483, MATCH($B$3, resultados!$A$1:$ZZ$1, 0))</f>
        <v/>
      </c>
    </row>
    <row r="490">
      <c r="A490">
        <f>INDEX(resultados!$A$2:$ZZ$3036, 484, MATCH($B$1, resultados!$A$1:$ZZ$1, 0))</f>
        <v/>
      </c>
      <c r="B490">
        <f>INDEX(resultados!$A$2:$ZZ$3036, 484, MATCH($B$2, resultados!$A$1:$ZZ$1, 0))</f>
        <v/>
      </c>
      <c r="C490">
        <f>INDEX(resultados!$A$2:$ZZ$3036, 484, MATCH($B$3, resultados!$A$1:$ZZ$1, 0))</f>
        <v/>
      </c>
    </row>
    <row r="491">
      <c r="A491">
        <f>INDEX(resultados!$A$2:$ZZ$3036, 485, MATCH($B$1, resultados!$A$1:$ZZ$1, 0))</f>
        <v/>
      </c>
      <c r="B491">
        <f>INDEX(resultados!$A$2:$ZZ$3036, 485, MATCH($B$2, resultados!$A$1:$ZZ$1, 0))</f>
        <v/>
      </c>
      <c r="C491">
        <f>INDEX(resultados!$A$2:$ZZ$3036, 485, MATCH($B$3, resultados!$A$1:$ZZ$1, 0))</f>
        <v/>
      </c>
    </row>
    <row r="492">
      <c r="A492">
        <f>INDEX(resultados!$A$2:$ZZ$3036, 486, MATCH($B$1, resultados!$A$1:$ZZ$1, 0))</f>
        <v/>
      </c>
      <c r="B492">
        <f>INDEX(resultados!$A$2:$ZZ$3036, 486, MATCH($B$2, resultados!$A$1:$ZZ$1, 0))</f>
        <v/>
      </c>
      <c r="C492">
        <f>INDEX(resultados!$A$2:$ZZ$3036, 486, MATCH($B$3, resultados!$A$1:$ZZ$1, 0))</f>
        <v/>
      </c>
    </row>
    <row r="493">
      <c r="A493">
        <f>INDEX(resultados!$A$2:$ZZ$3036, 487, MATCH($B$1, resultados!$A$1:$ZZ$1, 0))</f>
        <v/>
      </c>
      <c r="B493">
        <f>INDEX(resultados!$A$2:$ZZ$3036, 487, MATCH($B$2, resultados!$A$1:$ZZ$1, 0))</f>
        <v/>
      </c>
      <c r="C493">
        <f>INDEX(resultados!$A$2:$ZZ$3036, 487, MATCH($B$3, resultados!$A$1:$ZZ$1, 0))</f>
        <v/>
      </c>
    </row>
    <row r="494">
      <c r="A494">
        <f>INDEX(resultados!$A$2:$ZZ$3036, 488, MATCH($B$1, resultados!$A$1:$ZZ$1, 0))</f>
        <v/>
      </c>
      <c r="B494">
        <f>INDEX(resultados!$A$2:$ZZ$3036, 488, MATCH($B$2, resultados!$A$1:$ZZ$1, 0))</f>
        <v/>
      </c>
      <c r="C494">
        <f>INDEX(resultados!$A$2:$ZZ$3036, 488, MATCH($B$3, resultados!$A$1:$ZZ$1, 0))</f>
        <v/>
      </c>
    </row>
    <row r="495">
      <c r="A495">
        <f>INDEX(resultados!$A$2:$ZZ$3036, 489, MATCH($B$1, resultados!$A$1:$ZZ$1, 0))</f>
        <v/>
      </c>
      <c r="B495">
        <f>INDEX(resultados!$A$2:$ZZ$3036, 489, MATCH($B$2, resultados!$A$1:$ZZ$1, 0))</f>
        <v/>
      </c>
      <c r="C495">
        <f>INDEX(resultados!$A$2:$ZZ$3036, 489, MATCH($B$3, resultados!$A$1:$ZZ$1, 0))</f>
        <v/>
      </c>
    </row>
    <row r="496">
      <c r="A496">
        <f>INDEX(resultados!$A$2:$ZZ$3036, 490, MATCH($B$1, resultados!$A$1:$ZZ$1, 0))</f>
        <v/>
      </c>
      <c r="B496">
        <f>INDEX(resultados!$A$2:$ZZ$3036, 490, MATCH($B$2, resultados!$A$1:$ZZ$1, 0))</f>
        <v/>
      </c>
      <c r="C496">
        <f>INDEX(resultados!$A$2:$ZZ$3036, 490, MATCH($B$3, resultados!$A$1:$ZZ$1, 0))</f>
        <v/>
      </c>
    </row>
    <row r="497">
      <c r="A497">
        <f>INDEX(resultados!$A$2:$ZZ$3036, 491, MATCH($B$1, resultados!$A$1:$ZZ$1, 0))</f>
        <v/>
      </c>
      <c r="B497">
        <f>INDEX(resultados!$A$2:$ZZ$3036, 491, MATCH($B$2, resultados!$A$1:$ZZ$1, 0))</f>
        <v/>
      </c>
      <c r="C497">
        <f>INDEX(resultados!$A$2:$ZZ$3036, 491, MATCH($B$3, resultados!$A$1:$ZZ$1, 0))</f>
        <v/>
      </c>
    </row>
    <row r="498">
      <c r="A498">
        <f>INDEX(resultados!$A$2:$ZZ$3036, 492, MATCH($B$1, resultados!$A$1:$ZZ$1, 0))</f>
        <v/>
      </c>
      <c r="B498">
        <f>INDEX(resultados!$A$2:$ZZ$3036, 492, MATCH($B$2, resultados!$A$1:$ZZ$1, 0))</f>
        <v/>
      </c>
      <c r="C498">
        <f>INDEX(resultados!$A$2:$ZZ$3036, 492, MATCH($B$3, resultados!$A$1:$ZZ$1, 0))</f>
        <v/>
      </c>
    </row>
    <row r="499">
      <c r="A499">
        <f>INDEX(resultados!$A$2:$ZZ$3036, 493, MATCH($B$1, resultados!$A$1:$ZZ$1, 0))</f>
        <v/>
      </c>
      <c r="B499">
        <f>INDEX(resultados!$A$2:$ZZ$3036, 493, MATCH($B$2, resultados!$A$1:$ZZ$1, 0))</f>
        <v/>
      </c>
      <c r="C499">
        <f>INDEX(resultados!$A$2:$ZZ$3036, 493, MATCH($B$3, resultados!$A$1:$ZZ$1, 0))</f>
        <v/>
      </c>
    </row>
    <row r="500">
      <c r="A500">
        <f>INDEX(resultados!$A$2:$ZZ$3036, 494, MATCH($B$1, resultados!$A$1:$ZZ$1, 0))</f>
        <v/>
      </c>
      <c r="B500">
        <f>INDEX(resultados!$A$2:$ZZ$3036, 494, MATCH($B$2, resultados!$A$1:$ZZ$1, 0))</f>
        <v/>
      </c>
      <c r="C500">
        <f>INDEX(resultados!$A$2:$ZZ$3036, 494, MATCH($B$3, resultados!$A$1:$ZZ$1, 0))</f>
        <v/>
      </c>
    </row>
    <row r="501">
      <c r="A501">
        <f>INDEX(resultados!$A$2:$ZZ$3036, 495, MATCH($B$1, resultados!$A$1:$ZZ$1, 0))</f>
        <v/>
      </c>
      <c r="B501">
        <f>INDEX(resultados!$A$2:$ZZ$3036, 495, MATCH($B$2, resultados!$A$1:$ZZ$1, 0))</f>
        <v/>
      </c>
      <c r="C501">
        <f>INDEX(resultados!$A$2:$ZZ$3036, 495, MATCH($B$3, resultados!$A$1:$ZZ$1, 0))</f>
        <v/>
      </c>
    </row>
    <row r="502">
      <c r="A502">
        <f>INDEX(resultados!$A$2:$ZZ$3036, 496, MATCH($B$1, resultados!$A$1:$ZZ$1, 0))</f>
        <v/>
      </c>
      <c r="B502">
        <f>INDEX(resultados!$A$2:$ZZ$3036, 496, MATCH($B$2, resultados!$A$1:$ZZ$1, 0))</f>
        <v/>
      </c>
      <c r="C502">
        <f>INDEX(resultados!$A$2:$ZZ$3036, 496, MATCH($B$3, resultados!$A$1:$ZZ$1, 0))</f>
        <v/>
      </c>
    </row>
    <row r="503">
      <c r="A503">
        <f>INDEX(resultados!$A$2:$ZZ$3036, 497, MATCH($B$1, resultados!$A$1:$ZZ$1, 0))</f>
        <v/>
      </c>
      <c r="B503">
        <f>INDEX(resultados!$A$2:$ZZ$3036, 497, MATCH($B$2, resultados!$A$1:$ZZ$1, 0))</f>
        <v/>
      </c>
      <c r="C503">
        <f>INDEX(resultados!$A$2:$ZZ$3036, 497, MATCH($B$3, resultados!$A$1:$ZZ$1, 0))</f>
        <v/>
      </c>
    </row>
    <row r="504">
      <c r="A504">
        <f>INDEX(resultados!$A$2:$ZZ$3036, 498, MATCH($B$1, resultados!$A$1:$ZZ$1, 0))</f>
        <v/>
      </c>
      <c r="B504">
        <f>INDEX(resultados!$A$2:$ZZ$3036, 498, MATCH($B$2, resultados!$A$1:$ZZ$1, 0))</f>
        <v/>
      </c>
      <c r="C504">
        <f>INDEX(resultados!$A$2:$ZZ$3036, 498, MATCH($B$3, resultados!$A$1:$ZZ$1, 0))</f>
        <v/>
      </c>
    </row>
    <row r="505">
      <c r="A505">
        <f>INDEX(resultados!$A$2:$ZZ$3036, 499, MATCH($B$1, resultados!$A$1:$ZZ$1, 0))</f>
        <v/>
      </c>
      <c r="B505">
        <f>INDEX(resultados!$A$2:$ZZ$3036, 499, MATCH($B$2, resultados!$A$1:$ZZ$1, 0))</f>
        <v/>
      </c>
      <c r="C505">
        <f>INDEX(resultados!$A$2:$ZZ$3036, 499, MATCH($B$3, resultados!$A$1:$ZZ$1, 0))</f>
        <v/>
      </c>
    </row>
    <row r="506">
      <c r="A506">
        <f>INDEX(resultados!$A$2:$ZZ$3036, 500, MATCH($B$1, resultados!$A$1:$ZZ$1, 0))</f>
        <v/>
      </c>
      <c r="B506">
        <f>INDEX(resultados!$A$2:$ZZ$3036, 500, MATCH($B$2, resultados!$A$1:$ZZ$1, 0))</f>
        <v/>
      </c>
      <c r="C506">
        <f>INDEX(resultados!$A$2:$ZZ$3036, 500, MATCH($B$3, resultados!$A$1:$ZZ$1, 0))</f>
        <v/>
      </c>
    </row>
    <row r="507">
      <c r="A507">
        <f>INDEX(resultados!$A$2:$ZZ$3036, 501, MATCH($B$1, resultados!$A$1:$ZZ$1, 0))</f>
        <v/>
      </c>
      <c r="B507">
        <f>INDEX(resultados!$A$2:$ZZ$3036, 501, MATCH($B$2, resultados!$A$1:$ZZ$1, 0))</f>
        <v/>
      </c>
      <c r="C507">
        <f>INDEX(resultados!$A$2:$ZZ$3036, 501, MATCH($B$3, resultados!$A$1:$ZZ$1, 0))</f>
        <v/>
      </c>
    </row>
    <row r="508">
      <c r="A508">
        <f>INDEX(resultados!$A$2:$ZZ$3036, 502, MATCH($B$1, resultados!$A$1:$ZZ$1, 0))</f>
        <v/>
      </c>
      <c r="B508">
        <f>INDEX(resultados!$A$2:$ZZ$3036, 502, MATCH($B$2, resultados!$A$1:$ZZ$1, 0))</f>
        <v/>
      </c>
      <c r="C508">
        <f>INDEX(resultados!$A$2:$ZZ$3036, 502, MATCH($B$3, resultados!$A$1:$ZZ$1, 0))</f>
        <v/>
      </c>
    </row>
    <row r="509">
      <c r="A509">
        <f>INDEX(resultados!$A$2:$ZZ$3036, 503, MATCH($B$1, resultados!$A$1:$ZZ$1, 0))</f>
        <v/>
      </c>
      <c r="B509">
        <f>INDEX(resultados!$A$2:$ZZ$3036, 503, MATCH($B$2, resultados!$A$1:$ZZ$1, 0))</f>
        <v/>
      </c>
      <c r="C509">
        <f>INDEX(resultados!$A$2:$ZZ$3036, 503, MATCH($B$3, resultados!$A$1:$ZZ$1, 0))</f>
        <v/>
      </c>
    </row>
    <row r="510">
      <c r="A510">
        <f>INDEX(resultados!$A$2:$ZZ$3036, 504, MATCH($B$1, resultados!$A$1:$ZZ$1, 0))</f>
        <v/>
      </c>
      <c r="B510">
        <f>INDEX(resultados!$A$2:$ZZ$3036, 504, MATCH($B$2, resultados!$A$1:$ZZ$1, 0))</f>
        <v/>
      </c>
      <c r="C510">
        <f>INDEX(resultados!$A$2:$ZZ$3036, 504, MATCH($B$3, resultados!$A$1:$ZZ$1, 0))</f>
        <v/>
      </c>
    </row>
    <row r="511">
      <c r="A511">
        <f>INDEX(resultados!$A$2:$ZZ$3036, 505, MATCH($B$1, resultados!$A$1:$ZZ$1, 0))</f>
        <v/>
      </c>
      <c r="B511">
        <f>INDEX(resultados!$A$2:$ZZ$3036, 505, MATCH($B$2, resultados!$A$1:$ZZ$1, 0))</f>
        <v/>
      </c>
      <c r="C511">
        <f>INDEX(resultados!$A$2:$ZZ$3036, 505, MATCH($B$3, resultados!$A$1:$ZZ$1, 0))</f>
        <v/>
      </c>
    </row>
    <row r="512">
      <c r="A512">
        <f>INDEX(resultados!$A$2:$ZZ$3036, 506, MATCH($B$1, resultados!$A$1:$ZZ$1, 0))</f>
        <v/>
      </c>
      <c r="B512">
        <f>INDEX(resultados!$A$2:$ZZ$3036, 506, MATCH($B$2, resultados!$A$1:$ZZ$1, 0))</f>
        <v/>
      </c>
      <c r="C512">
        <f>INDEX(resultados!$A$2:$ZZ$3036, 506, MATCH($B$3, resultados!$A$1:$ZZ$1, 0))</f>
        <v/>
      </c>
    </row>
    <row r="513">
      <c r="A513">
        <f>INDEX(resultados!$A$2:$ZZ$3036, 507, MATCH($B$1, resultados!$A$1:$ZZ$1, 0))</f>
        <v/>
      </c>
      <c r="B513">
        <f>INDEX(resultados!$A$2:$ZZ$3036, 507, MATCH($B$2, resultados!$A$1:$ZZ$1, 0))</f>
        <v/>
      </c>
      <c r="C513">
        <f>INDEX(resultados!$A$2:$ZZ$3036, 507, MATCH($B$3, resultados!$A$1:$ZZ$1, 0))</f>
        <v/>
      </c>
    </row>
    <row r="514">
      <c r="A514">
        <f>INDEX(resultados!$A$2:$ZZ$3036, 508, MATCH($B$1, resultados!$A$1:$ZZ$1, 0))</f>
        <v/>
      </c>
      <c r="B514">
        <f>INDEX(resultados!$A$2:$ZZ$3036, 508, MATCH($B$2, resultados!$A$1:$ZZ$1, 0))</f>
        <v/>
      </c>
      <c r="C514">
        <f>INDEX(resultados!$A$2:$ZZ$3036, 508, MATCH($B$3, resultados!$A$1:$ZZ$1, 0))</f>
        <v/>
      </c>
    </row>
    <row r="515">
      <c r="A515">
        <f>INDEX(resultados!$A$2:$ZZ$3036, 509, MATCH($B$1, resultados!$A$1:$ZZ$1, 0))</f>
        <v/>
      </c>
      <c r="B515">
        <f>INDEX(resultados!$A$2:$ZZ$3036, 509, MATCH($B$2, resultados!$A$1:$ZZ$1, 0))</f>
        <v/>
      </c>
      <c r="C515">
        <f>INDEX(resultados!$A$2:$ZZ$3036, 509, MATCH($B$3, resultados!$A$1:$ZZ$1, 0))</f>
        <v/>
      </c>
    </row>
    <row r="516">
      <c r="A516">
        <f>INDEX(resultados!$A$2:$ZZ$3036, 510, MATCH($B$1, resultados!$A$1:$ZZ$1, 0))</f>
        <v/>
      </c>
      <c r="B516">
        <f>INDEX(resultados!$A$2:$ZZ$3036, 510, MATCH($B$2, resultados!$A$1:$ZZ$1, 0))</f>
        <v/>
      </c>
      <c r="C516">
        <f>INDEX(resultados!$A$2:$ZZ$3036, 510, MATCH($B$3, resultados!$A$1:$ZZ$1, 0))</f>
        <v/>
      </c>
    </row>
    <row r="517">
      <c r="A517">
        <f>INDEX(resultados!$A$2:$ZZ$3036, 511, MATCH($B$1, resultados!$A$1:$ZZ$1, 0))</f>
        <v/>
      </c>
      <c r="B517">
        <f>INDEX(resultados!$A$2:$ZZ$3036, 511, MATCH($B$2, resultados!$A$1:$ZZ$1, 0))</f>
        <v/>
      </c>
      <c r="C517">
        <f>INDEX(resultados!$A$2:$ZZ$3036, 511, MATCH($B$3, resultados!$A$1:$ZZ$1, 0))</f>
        <v/>
      </c>
    </row>
    <row r="518">
      <c r="A518">
        <f>INDEX(resultados!$A$2:$ZZ$3036, 512, MATCH($B$1, resultados!$A$1:$ZZ$1, 0))</f>
        <v/>
      </c>
      <c r="B518">
        <f>INDEX(resultados!$A$2:$ZZ$3036, 512, MATCH($B$2, resultados!$A$1:$ZZ$1, 0))</f>
        <v/>
      </c>
      <c r="C518">
        <f>INDEX(resultados!$A$2:$ZZ$3036, 512, MATCH($B$3, resultados!$A$1:$ZZ$1, 0))</f>
        <v/>
      </c>
    </row>
    <row r="519">
      <c r="A519">
        <f>INDEX(resultados!$A$2:$ZZ$3036, 513, MATCH($B$1, resultados!$A$1:$ZZ$1, 0))</f>
        <v/>
      </c>
      <c r="B519">
        <f>INDEX(resultados!$A$2:$ZZ$3036, 513, MATCH($B$2, resultados!$A$1:$ZZ$1, 0))</f>
        <v/>
      </c>
      <c r="C519">
        <f>INDEX(resultados!$A$2:$ZZ$3036, 513, MATCH($B$3, resultados!$A$1:$ZZ$1, 0))</f>
        <v/>
      </c>
    </row>
    <row r="520">
      <c r="A520">
        <f>INDEX(resultados!$A$2:$ZZ$3036, 514, MATCH($B$1, resultados!$A$1:$ZZ$1, 0))</f>
        <v/>
      </c>
      <c r="B520">
        <f>INDEX(resultados!$A$2:$ZZ$3036, 514, MATCH($B$2, resultados!$A$1:$ZZ$1, 0))</f>
        <v/>
      </c>
      <c r="C520">
        <f>INDEX(resultados!$A$2:$ZZ$3036, 514, MATCH($B$3, resultados!$A$1:$ZZ$1, 0))</f>
        <v/>
      </c>
    </row>
    <row r="521">
      <c r="A521">
        <f>INDEX(resultados!$A$2:$ZZ$3036, 515, MATCH($B$1, resultados!$A$1:$ZZ$1, 0))</f>
        <v/>
      </c>
      <c r="B521">
        <f>INDEX(resultados!$A$2:$ZZ$3036, 515, MATCH($B$2, resultados!$A$1:$ZZ$1, 0))</f>
        <v/>
      </c>
      <c r="C521">
        <f>INDEX(resultados!$A$2:$ZZ$3036, 515, MATCH($B$3, resultados!$A$1:$ZZ$1, 0))</f>
        <v/>
      </c>
    </row>
    <row r="522">
      <c r="A522">
        <f>INDEX(resultados!$A$2:$ZZ$3036, 516, MATCH($B$1, resultados!$A$1:$ZZ$1, 0))</f>
        <v/>
      </c>
      <c r="B522">
        <f>INDEX(resultados!$A$2:$ZZ$3036, 516, MATCH($B$2, resultados!$A$1:$ZZ$1, 0))</f>
        <v/>
      </c>
      <c r="C522">
        <f>INDEX(resultados!$A$2:$ZZ$3036, 516, MATCH($B$3, resultados!$A$1:$ZZ$1, 0))</f>
        <v/>
      </c>
    </row>
    <row r="523">
      <c r="A523">
        <f>INDEX(resultados!$A$2:$ZZ$3036, 517, MATCH($B$1, resultados!$A$1:$ZZ$1, 0))</f>
        <v/>
      </c>
      <c r="B523">
        <f>INDEX(resultados!$A$2:$ZZ$3036, 517, MATCH($B$2, resultados!$A$1:$ZZ$1, 0))</f>
        <v/>
      </c>
      <c r="C523">
        <f>INDEX(resultados!$A$2:$ZZ$3036, 517, MATCH($B$3, resultados!$A$1:$ZZ$1, 0))</f>
        <v/>
      </c>
    </row>
    <row r="524">
      <c r="A524">
        <f>INDEX(resultados!$A$2:$ZZ$3036, 518, MATCH($B$1, resultados!$A$1:$ZZ$1, 0))</f>
        <v/>
      </c>
      <c r="B524">
        <f>INDEX(resultados!$A$2:$ZZ$3036, 518, MATCH($B$2, resultados!$A$1:$ZZ$1, 0))</f>
        <v/>
      </c>
      <c r="C524">
        <f>INDEX(resultados!$A$2:$ZZ$3036, 518, MATCH($B$3, resultados!$A$1:$ZZ$1, 0))</f>
        <v/>
      </c>
    </row>
    <row r="525">
      <c r="A525">
        <f>INDEX(resultados!$A$2:$ZZ$3036, 519, MATCH($B$1, resultados!$A$1:$ZZ$1, 0))</f>
        <v/>
      </c>
      <c r="B525">
        <f>INDEX(resultados!$A$2:$ZZ$3036, 519, MATCH($B$2, resultados!$A$1:$ZZ$1, 0))</f>
        <v/>
      </c>
      <c r="C525">
        <f>INDEX(resultados!$A$2:$ZZ$3036, 519, MATCH($B$3, resultados!$A$1:$ZZ$1, 0))</f>
        <v/>
      </c>
    </row>
    <row r="526">
      <c r="A526">
        <f>INDEX(resultados!$A$2:$ZZ$3036, 520, MATCH($B$1, resultados!$A$1:$ZZ$1, 0))</f>
        <v/>
      </c>
      <c r="B526">
        <f>INDEX(resultados!$A$2:$ZZ$3036, 520, MATCH($B$2, resultados!$A$1:$ZZ$1, 0))</f>
        <v/>
      </c>
      <c r="C526">
        <f>INDEX(resultados!$A$2:$ZZ$3036, 520, MATCH($B$3, resultados!$A$1:$ZZ$1, 0))</f>
        <v/>
      </c>
    </row>
    <row r="527">
      <c r="A527">
        <f>INDEX(resultados!$A$2:$ZZ$3036, 521, MATCH($B$1, resultados!$A$1:$ZZ$1, 0))</f>
        <v/>
      </c>
      <c r="B527">
        <f>INDEX(resultados!$A$2:$ZZ$3036, 521, MATCH($B$2, resultados!$A$1:$ZZ$1, 0))</f>
        <v/>
      </c>
      <c r="C527">
        <f>INDEX(resultados!$A$2:$ZZ$3036, 521, MATCH($B$3, resultados!$A$1:$ZZ$1, 0))</f>
        <v/>
      </c>
    </row>
    <row r="528">
      <c r="A528">
        <f>INDEX(resultados!$A$2:$ZZ$3036, 522, MATCH($B$1, resultados!$A$1:$ZZ$1, 0))</f>
        <v/>
      </c>
      <c r="B528">
        <f>INDEX(resultados!$A$2:$ZZ$3036, 522, MATCH($B$2, resultados!$A$1:$ZZ$1, 0))</f>
        <v/>
      </c>
      <c r="C528">
        <f>INDEX(resultados!$A$2:$ZZ$3036, 522, MATCH($B$3, resultados!$A$1:$ZZ$1, 0))</f>
        <v/>
      </c>
    </row>
    <row r="529">
      <c r="A529">
        <f>INDEX(resultados!$A$2:$ZZ$3036, 523, MATCH($B$1, resultados!$A$1:$ZZ$1, 0))</f>
        <v/>
      </c>
      <c r="B529">
        <f>INDEX(resultados!$A$2:$ZZ$3036, 523, MATCH($B$2, resultados!$A$1:$ZZ$1, 0))</f>
        <v/>
      </c>
      <c r="C529">
        <f>INDEX(resultados!$A$2:$ZZ$3036, 523, MATCH($B$3, resultados!$A$1:$ZZ$1, 0))</f>
        <v/>
      </c>
    </row>
    <row r="530">
      <c r="A530">
        <f>INDEX(resultados!$A$2:$ZZ$3036, 524, MATCH($B$1, resultados!$A$1:$ZZ$1, 0))</f>
        <v/>
      </c>
      <c r="B530">
        <f>INDEX(resultados!$A$2:$ZZ$3036, 524, MATCH($B$2, resultados!$A$1:$ZZ$1, 0))</f>
        <v/>
      </c>
      <c r="C530">
        <f>INDEX(resultados!$A$2:$ZZ$3036, 524, MATCH($B$3, resultados!$A$1:$ZZ$1, 0))</f>
        <v/>
      </c>
    </row>
    <row r="531">
      <c r="A531">
        <f>INDEX(resultados!$A$2:$ZZ$3036, 525, MATCH($B$1, resultados!$A$1:$ZZ$1, 0))</f>
        <v/>
      </c>
      <c r="B531">
        <f>INDEX(resultados!$A$2:$ZZ$3036, 525, MATCH($B$2, resultados!$A$1:$ZZ$1, 0))</f>
        <v/>
      </c>
      <c r="C531">
        <f>INDEX(resultados!$A$2:$ZZ$3036, 525, MATCH($B$3, resultados!$A$1:$ZZ$1, 0))</f>
        <v/>
      </c>
    </row>
    <row r="532">
      <c r="A532">
        <f>INDEX(resultados!$A$2:$ZZ$3036, 526, MATCH($B$1, resultados!$A$1:$ZZ$1, 0))</f>
        <v/>
      </c>
      <c r="B532">
        <f>INDEX(resultados!$A$2:$ZZ$3036, 526, MATCH($B$2, resultados!$A$1:$ZZ$1, 0))</f>
        <v/>
      </c>
      <c r="C532">
        <f>INDEX(resultados!$A$2:$ZZ$3036, 526, MATCH($B$3, resultados!$A$1:$ZZ$1, 0))</f>
        <v/>
      </c>
    </row>
    <row r="533">
      <c r="A533">
        <f>INDEX(resultados!$A$2:$ZZ$3036, 527, MATCH($B$1, resultados!$A$1:$ZZ$1, 0))</f>
        <v/>
      </c>
      <c r="B533">
        <f>INDEX(resultados!$A$2:$ZZ$3036, 527, MATCH($B$2, resultados!$A$1:$ZZ$1, 0))</f>
        <v/>
      </c>
      <c r="C533">
        <f>INDEX(resultados!$A$2:$ZZ$3036, 527, MATCH($B$3, resultados!$A$1:$ZZ$1, 0))</f>
        <v/>
      </c>
    </row>
    <row r="534">
      <c r="A534">
        <f>INDEX(resultados!$A$2:$ZZ$3036, 528, MATCH($B$1, resultados!$A$1:$ZZ$1, 0))</f>
        <v/>
      </c>
      <c r="B534">
        <f>INDEX(resultados!$A$2:$ZZ$3036, 528, MATCH($B$2, resultados!$A$1:$ZZ$1, 0))</f>
        <v/>
      </c>
      <c r="C534">
        <f>INDEX(resultados!$A$2:$ZZ$3036, 528, MATCH($B$3, resultados!$A$1:$ZZ$1, 0))</f>
        <v/>
      </c>
    </row>
    <row r="535">
      <c r="A535">
        <f>INDEX(resultados!$A$2:$ZZ$3036, 529, MATCH($B$1, resultados!$A$1:$ZZ$1, 0))</f>
        <v/>
      </c>
      <c r="B535">
        <f>INDEX(resultados!$A$2:$ZZ$3036, 529, MATCH($B$2, resultados!$A$1:$ZZ$1, 0))</f>
        <v/>
      </c>
      <c r="C535">
        <f>INDEX(resultados!$A$2:$ZZ$3036, 529, MATCH($B$3, resultados!$A$1:$ZZ$1, 0))</f>
        <v/>
      </c>
    </row>
    <row r="536">
      <c r="A536">
        <f>INDEX(resultados!$A$2:$ZZ$3036, 530, MATCH($B$1, resultados!$A$1:$ZZ$1, 0))</f>
        <v/>
      </c>
      <c r="B536">
        <f>INDEX(resultados!$A$2:$ZZ$3036, 530, MATCH($B$2, resultados!$A$1:$ZZ$1, 0))</f>
        <v/>
      </c>
      <c r="C536">
        <f>INDEX(resultados!$A$2:$ZZ$3036, 530, MATCH($B$3, resultados!$A$1:$ZZ$1, 0))</f>
        <v/>
      </c>
    </row>
    <row r="537">
      <c r="A537">
        <f>INDEX(resultados!$A$2:$ZZ$3036, 531, MATCH($B$1, resultados!$A$1:$ZZ$1, 0))</f>
        <v/>
      </c>
      <c r="B537">
        <f>INDEX(resultados!$A$2:$ZZ$3036, 531, MATCH($B$2, resultados!$A$1:$ZZ$1, 0))</f>
        <v/>
      </c>
      <c r="C537">
        <f>INDEX(resultados!$A$2:$ZZ$3036, 531, MATCH($B$3, resultados!$A$1:$ZZ$1, 0))</f>
        <v/>
      </c>
    </row>
    <row r="538">
      <c r="A538">
        <f>INDEX(resultados!$A$2:$ZZ$3036, 532, MATCH($B$1, resultados!$A$1:$ZZ$1, 0))</f>
        <v/>
      </c>
      <c r="B538">
        <f>INDEX(resultados!$A$2:$ZZ$3036, 532, MATCH($B$2, resultados!$A$1:$ZZ$1, 0))</f>
        <v/>
      </c>
      <c r="C538">
        <f>INDEX(resultados!$A$2:$ZZ$3036, 532, MATCH($B$3, resultados!$A$1:$ZZ$1, 0))</f>
        <v/>
      </c>
    </row>
    <row r="539">
      <c r="A539">
        <f>INDEX(resultados!$A$2:$ZZ$3036, 533, MATCH($B$1, resultados!$A$1:$ZZ$1, 0))</f>
        <v/>
      </c>
      <c r="B539">
        <f>INDEX(resultados!$A$2:$ZZ$3036, 533, MATCH($B$2, resultados!$A$1:$ZZ$1, 0))</f>
        <v/>
      </c>
      <c r="C539">
        <f>INDEX(resultados!$A$2:$ZZ$3036, 533, MATCH($B$3, resultados!$A$1:$ZZ$1, 0))</f>
        <v/>
      </c>
    </row>
    <row r="540">
      <c r="A540">
        <f>INDEX(resultados!$A$2:$ZZ$3036, 534, MATCH($B$1, resultados!$A$1:$ZZ$1, 0))</f>
        <v/>
      </c>
      <c r="B540">
        <f>INDEX(resultados!$A$2:$ZZ$3036, 534, MATCH($B$2, resultados!$A$1:$ZZ$1, 0))</f>
        <v/>
      </c>
      <c r="C540">
        <f>INDEX(resultados!$A$2:$ZZ$3036, 534, MATCH($B$3, resultados!$A$1:$ZZ$1, 0))</f>
        <v/>
      </c>
    </row>
    <row r="541">
      <c r="A541">
        <f>INDEX(resultados!$A$2:$ZZ$3036, 535, MATCH($B$1, resultados!$A$1:$ZZ$1, 0))</f>
        <v/>
      </c>
      <c r="B541">
        <f>INDEX(resultados!$A$2:$ZZ$3036, 535, MATCH($B$2, resultados!$A$1:$ZZ$1, 0))</f>
        <v/>
      </c>
      <c r="C541">
        <f>INDEX(resultados!$A$2:$ZZ$3036, 535, MATCH($B$3, resultados!$A$1:$ZZ$1, 0))</f>
        <v/>
      </c>
    </row>
    <row r="542">
      <c r="A542">
        <f>INDEX(resultados!$A$2:$ZZ$3036, 536, MATCH($B$1, resultados!$A$1:$ZZ$1, 0))</f>
        <v/>
      </c>
      <c r="B542">
        <f>INDEX(resultados!$A$2:$ZZ$3036, 536, MATCH($B$2, resultados!$A$1:$ZZ$1, 0))</f>
        <v/>
      </c>
      <c r="C542">
        <f>INDEX(resultados!$A$2:$ZZ$3036, 536, MATCH($B$3, resultados!$A$1:$ZZ$1, 0))</f>
        <v/>
      </c>
    </row>
    <row r="543">
      <c r="A543">
        <f>INDEX(resultados!$A$2:$ZZ$3036, 537, MATCH($B$1, resultados!$A$1:$ZZ$1, 0))</f>
        <v/>
      </c>
      <c r="B543">
        <f>INDEX(resultados!$A$2:$ZZ$3036, 537, MATCH($B$2, resultados!$A$1:$ZZ$1, 0))</f>
        <v/>
      </c>
      <c r="C543">
        <f>INDEX(resultados!$A$2:$ZZ$3036, 537, MATCH($B$3, resultados!$A$1:$ZZ$1, 0))</f>
        <v/>
      </c>
    </row>
    <row r="544">
      <c r="A544">
        <f>INDEX(resultados!$A$2:$ZZ$3036, 538, MATCH($B$1, resultados!$A$1:$ZZ$1, 0))</f>
        <v/>
      </c>
      <c r="B544">
        <f>INDEX(resultados!$A$2:$ZZ$3036, 538, MATCH($B$2, resultados!$A$1:$ZZ$1, 0))</f>
        <v/>
      </c>
      <c r="C544">
        <f>INDEX(resultados!$A$2:$ZZ$3036, 538, MATCH($B$3, resultados!$A$1:$ZZ$1, 0))</f>
        <v/>
      </c>
    </row>
    <row r="545">
      <c r="A545">
        <f>INDEX(resultados!$A$2:$ZZ$3036, 539, MATCH($B$1, resultados!$A$1:$ZZ$1, 0))</f>
        <v/>
      </c>
      <c r="B545">
        <f>INDEX(resultados!$A$2:$ZZ$3036, 539, MATCH($B$2, resultados!$A$1:$ZZ$1, 0))</f>
        <v/>
      </c>
      <c r="C545">
        <f>INDEX(resultados!$A$2:$ZZ$3036, 539, MATCH($B$3, resultados!$A$1:$ZZ$1, 0))</f>
        <v/>
      </c>
    </row>
    <row r="546">
      <c r="A546">
        <f>INDEX(resultados!$A$2:$ZZ$3036, 540, MATCH($B$1, resultados!$A$1:$ZZ$1, 0))</f>
        <v/>
      </c>
      <c r="B546">
        <f>INDEX(resultados!$A$2:$ZZ$3036, 540, MATCH($B$2, resultados!$A$1:$ZZ$1, 0))</f>
        <v/>
      </c>
      <c r="C546">
        <f>INDEX(resultados!$A$2:$ZZ$3036, 540, MATCH($B$3, resultados!$A$1:$ZZ$1, 0))</f>
        <v/>
      </c>
    </row>
    <row r="547">
      <c r="A547">
        <f>INDEX(resultados!$A$2:$ZZ$3036, 541, MATCH($B$1, resultados!$A$1:$ZZ$1, 0))</f>
        <v/>
      </c>
      <c r="B547">
        <f>INDEX(resultados!$A$2:$ZZ$3036, 541, MATCH($B$2, resultados!$A$1:$ZZ$1, 0))</f>
        <v/>
      </c>
      <c r="C547">
        <f>INDEX(resultados!$A$2:$ZZ$3036, 541, MATCH($B$3, resultados!$A$1:$ZZ$1, 0))</f>
        <v/>
      </c>
    </row>
    <row r="548">
      <c r="A548">
        <f>INDEX(resultados!$A$2:$ZZ$3036, 542, MATCH($B$1, resultados!$A$1:$ZZ$1, 0))</f>
        <v/>
      </c>
      <c r="B548">
        <f>INDEX(resultados!$A$2:$ZZ$3036, 542, MATCH($B$2, resultados!$A$1:$ZZ$1, 0))</f>
        <v/>
      </c>
      <c r="C548">
        <f>INDEX(resultados!$A$2:$ZZ$3036, 542, MATCH($B$3, resultados!$A$1:$ZZ$1, 0))</f>
        <v/>
      </c>
    </row>
    <row r="549">
      <c r="A549">
        <f>INDEX(resultados!$A$2:$ZZ$3036, 543, MATCH($B$1, resultados!$A$1:$ZZ$1, 0))</f>
        <v/>
      </c>
      <c r="B549">
        <f>INDEX(resultados!$A$2:$ZZ$3036, 543, MATCH($B$2, resultados!$A$1:$ZZ$1, 0))</f>
        <v/>
      </c>
      <c r="C549">
        <f>INDEX(resultados!$A$2:$ZZ$3036, 543, MATCH($B$3, resultados!$A$1:$ZZ$1, 0))</f>
        <v/>
      </c>
    </row>
    <row r="550">
      <c r="A550">
        <f>INDEX(resultados!$A$2:$ZZ$3036, 544, MATCH($B$1, resultados!$A$1:$ZZ$1, 0))</f>
        <v/>
      </c>
      <c r="B550">
        <f>INDEX(resultados!$A$2:$ZZ$3036, 544, MATCH($B$2, resultados!$A$1:$ZZ$1, 0))</f>
        <v/>
      </c>
      <c r="C550">
        <f>INDEX(resultados!$A$2:$ZZ$3036, 544, MATCH($B$3, resultados!$A$1:$ZZ$1, 0))</f>
        <v/>
      </c>
    </row>
    <row r="551">
      <c r="A551">
        <f>INDEX(resultados!$A$2:$ZZ$3036, 545, MATCH($B$1, resultados!$A$1:$ZZ$1, 0))</f>
        <v/>
      </c>
      <c r="B551">
        <f>INDEX(resultados!$A$2:$ZZ$3036, 545, MATCH($B$2, resultados!$A$1:$ZZ$1, 0))</f>
        <v/>
      </c>
      <c r="C551">
        <f>INDEX(resultados!$A$2:$ZZ$3036, 545, MATCH($B$3, resultados!$A$1:$ZZ$1, 0))</f>
        <v/>
      </c>
    </row>
    <row r="552">
      <c r="A552">
        <f>INDEX(resultados!$A$2:$ZZ$3036, 546, MATCH($B$1, resultados!$A$1:$ZZ$1, 0))</f>
        <v/>
      </c>
      <c r="B552">
        <f>INDEX(resultados!$A$2:$ZZ$3036, 546, MATCH($B$2, resultados!$A$1:$ZZ$1, 0))</f>
        <v/>
      </c>
      <c r="C552">
        <f>INDEX(resultados!$A$2:$ZZ$3036, 546, MATCH($B$3, resultados!$A$1:$ZZ$1, 0))</f>
        <v/>
      </c>
    </row>
    <row r="553">
      <c r="A553">
        <f>INDEX(resultados!$A$2:$ZZ$3036, 547, MATCH($B$1, resultados!$A$1:$ZZ$1, 0))</f>
        <v/>
      </c>
      <c r="B553">
        <f>INDEX(resultados!$A$2:$ZZ$3036, 547, MATCH($B$2, resultados!$A$1:$ZZ$1, 0))</f>
        <v/>
      </c>
      <c r="C553">
        <f>INDEX(resultados!$A$2:$ZZ$3036, 547, MATCH($B$3, resultados!$A$1:$ZZ$1, 0))</f>
        <v/>
      </c>
    </row>
    <row r="554">
      <c r="A554">
        <f>INDEX(resultados!$A$2:$ZZ$3036, 548, MATCH($B$1, resultados!$A$1:$ZZ$1, 0))</f>
        <v/>
      </c>
      <c r="B554">
        <f>INDEX(resultados!$A$2:$ZZ$3036, 548, MATCH($B$2, resultados!$A$1:$ZZ$1, 0))</f>
        <v/>
      </c>
      <c r="C554">
        <f>INDEX(resultados!$A$2:$ZZ$3036, 548, MATCH($B$3, resultados!$A$1:$ZZ$1, 0))</f>
        <v/>
      </c>
    </row>
    <row r="555">
      <c r="A555">
        <f>INDEX(resultados!$A$2:$ZZ$3036, 549, MATCH($B$1, resultados!$A$1:$ZZ$1, 0))</f>
        <v/>
      </c>
      <c r="B555">
        <f>INDEX(resultados!$A$2:$ZZ$3036, 549, MATCH($B$2, resultados!$A$1:$ZZ$1, 0))</f>
        <v/>
      </c>
      <c r="C555">
        <f>INDEX(resultados!$A$2:$ZZ$3036, 549, MATCH($B$3, resultados!$A$1:$ZZ$1, 0))</f>
        <v/>
      </c>
    </row>
    <row r="556">
      <c r="A556">
        <f>INDEX(resultados!$A$2:$ZZ$3036, 550, MATCH($B$1, resultados!$A$1:$ZZ$1, 0))</f>
        <v/>
      </c>
      <c r="B556">
        <f>INDEX(resultados!$A$2:$ZZ$3036, 550, MATCH($B$2, resultados!$A$1:$ZZ$1, 0))</f>
        <v/>
      </c>
      <c r="C556">
        <f>INDEX(resultados!$A$2:$ZZ$3036, 550, MATCH($B$3, resultados!$A$1:$ZZ$1, 0))</f>
        <v/>
      </c>
    </row>
    <row r="557">
      <c r="A557">
        <f>INDEX(resultados!$A$2:$ZZ$3036, 551, MATCH($B$1, resultados!$A$1:$ZZ$1, 0))</f>
        <v/>
      </c>
      <c r="B557">
        <f>INDEX(resultados!$A$2:$ZZ$3036, 551, MATCH($B$2, resultados!$A$1:$ZZ$1, 0))</f>
        <v/>
      </c>
      <c r="C557">
        <f>INDEX(resultados!$A$2:$ZZ$3036, 551, MATCH($B$3, resultados!$A$1:$ZZ$1, 0))</f>
        <v/>
      </c>
    </row>
    <row r="558">
      <c r="A558">
        <f>INDEX(resultados!$A$2:$ZZ$3036, 552, MATCH($B$1, resultados!$A$1:$ZZ$1, 0))</f>
        <v/>
      </c>
      <c r="B558">
        <f>INDEX(resultados!$A$2:$ZZ$3036, 552, MATCH($B$2, resultados!$A$1:$ZZ$1, 0))</f>
        <v/>
      </c>
      <c r="C558">
        <f>INDEX(resultados!$A$2:$ZZ$3036, 552, MATCH($B$3, resultados!$A$1:$ZZ$1, 0))</f>
        <v/>
      </c>
    </row>
    <row r="559">
      <c r="A559">
        <f>INDEX(resultados!$A$2:$ZZ$3036, 553, MATCH($B$1, resultados!$A$1:$ZZ$1, 0))</f>
        <v/>
      </c>
      <c r="B559">
        <f>INDEX(resultados!$A$2:$ZZ$3036, 553, MATCH($B$2, resultados!$A$1:$ZZ$1, 0))</f>
        <v/>
      </c>
      <c r="C559">
        <f>INDEX(resultados!$A$2:$ZZ$3036, 553, MATCH($B$3, resultados!$A$1:$ZZ$1, 0))</f>
        <v/>
      </c>
    </row>
    <row r="560">
      <c r="A560">
        <f>INDEX(resultados!$A$2:$ZZ$3036, 554, MATCH($B$1, resultados!$A$1:$ZZ$1, 0))</f>
        <v/>
      </c>
      <c r="B560">
        <f>INDEX(resultados!$A$2:$ZZ$3036, 554, MATCH($B$2, resultados!$A$1:$ZZ$1, 0))</f>
        <v/>
      </c>
      <c r="C560">
        <f>INDEX(resultados!$A$2:$ZZ$3036, 554, MATCH($B$3, resultados!$A$1:$ZZ$1, 0))</f>
        <v/>
      </c>
    </row>
    <row r="561">
      <c r="A561">
        <f>INDEX(resultados!$A$2:$ZZ$3036, 555, MATCH($B$1, resultados!$A$1:$ZZ$1, 0))</f>
        <v/>
      </c>
      <c r="B561">
        <f>INDEX(resultados!$A$2:$ZZ$3036, 555, MATCH($B$2, resultados!$A$1:$ZZ$1, 0))</f>
        <v/>
      </c>
      <c r="C561">
        <f>INDEX(resultados!$A$2:$ZZ$3036, 555, MATCH($B$3, resultados!$A$1:$ZZ$1, 0))</f>
        <v/>
      </c>
    </row>
    <row r="562">
      <c r="A562">
        <f>INDEX(resultados!$A$2:$ZZ$3036, 556, MATCH($B$1, resultados!$A$1:$ZZ$1, 0))</f>
        <v/>
      </c>
      <c r="B562">
        <f>INDEX(resultados!$A$2:$ZZ$3036, 556, MATCH($B$2, resultados!$A$1:$ZZ$1, 0))</f>
        <v/>
      </c>
      <c r="C562">
        <f>INDEX(resultados!$A$2:$ZZ$3036, 556, MATCH($B$3, resultados!$A$1:$ZZ$1, 0))</f>
        <v/>
      </c>
    </row>
    <row r="563">
      <c r="A563">
        <f>INDEX(resultados!$A$2:$ZZ$3036, 557, MATCH($B$1, resultados!$A$1:$ZZ$1, 0))</f>
        <v/>
      </c>
      <c r="B563">
        <f>INDEX(resultados!$A$2:$ZZ$3036, 557, MATCH($B$2, resultados!$A$1:$ZZ$1, 0))</f>
        <v/>
      </c>
      <c r="C563">
        <f>INDEX(resultados!$A$2:$ZZ$3036, 557, MATCH($B$3, resultados!$A$1:$ZZ$1, 0))</f>
        <v/>
      </c>
    </row>
    <row r="564">
      <c r="A564">
        <f>INDEX(resultados!$A$2:$ZZ$3036, 558, MATCH($B$1, resultados!$A$1:$ZZ$1, 0))</f>
        <v/>
      </c>
      <c r="B564">
        <f>INDEX(resultados!$A$2:$ZZ$3036, 558, MATCH($B$2, resultados!$A$1:$ZZ$1, 0))</f>
        <v/>
      </c>
      <c r="C564">
        <f>INDEX(resultados!$A$2:$ZZ$3036, 558, MATCH($B$3, resultados!$A$1:$ZZ$1, 0))</f>
        <v/>
      </c>
    </row>
    <row r="565">
      <c r="A565">
        <f>INDEX(resultados!$A$2:$ZZ$3036, 559, MATCH($B$1, resultados!$A$1:$ZZ$1, 0))</f>
        <v/>
      </c>
      <c r="B565">
        <f>INDEX(resultados!$A$2:$ZZ$3036, 559, MATCH($B$2, resultados!$A$1:$ZZ$1, 0))</f>
        <v/>
      </c>
      <c r="C565">
        <f>INDEX(resultados!$A$2:$ZZ$3036, 559, MATCH($B$3, resultados!$A$1:$ZZ$1, 0))</f>
        <v/>
      </c>
    </row>
    <row r="566">
      <c r="A566">
        <f>INDEX(resultados!$A$2:$ZZ$3036, 560, MATCH($B$1, resultados!$A$1:$ZZ$1, 0))</f>
        <v/>
      </c>
      <c r="B566">
        <f>INDEX(resultados!$A$2:$ZZ$3036, 560, MATCH($B$2, resultados!$A$1:$ZZ$1, 0))</f>
        <v/>
      </c>
      <c r="C566">
        <f>INDEX(resultados!$A$2:$ZZ$3036, 560, MATCH($B$3, resultados!$A$1:$ZZ$1, 0))</f>
        <v/>
      </c>
    </row>
    <row r="567">
      <c r="A567">
        <f>INDEX(resultados!$A$2:$ZZ$3036, 561, MATCH($B$1, resultados!$A$1:$ZZ$1, 0))</f>
        <v/>
      </c>
      <c r="B567">
        <f>INDEX(resultados!$A$2:$ZZ$3036, 561, MATCH($B$2, resultados!$A$1:$ZZ$1, 0))</f>
        <v/>
      </c>
      <c r="C567">
        <f>INDEX(resultados!$A$2:$ZZ$3036, 561, MATCH($B$3, resultados!$A$1:$ZZ$1, 0))</f>
        <v/>
      </c>
    </row>
    <row r="568">
      <c r="A568">
        <f>INDEX(resultados!$A$2:$ZZ$3036, 562, MATCH($B$1, resultados!$A$1:$ZZ$1, 0))</f>
        <v/>
      </c>
      <c r="B568">
        <f>INDEX(resultados!$A$2:$ZZ$3036, 562, MATCH($B$2, resultados!$A$1:$ZZ$1, 0))</f>
        <v/>
      </c>
      <c r="C568">
        <f>INDEX(resultados!$A$2:$ZZ$3036, 562, MATCH($B$3, resultados!$A$1:$ZZ$1, 0))</f>
        <v/>
      </c>
    </row>
    <row r="569">
      <c r="A569">
        <f>INDEX(resultados!$A$2:$ZZ$3036, 563, MATCH($B$1, resultados!$A$1:$ZZ$1, 0))</f>
        <v/>
      </c>
      <c r="B569">
        <f>INDEX(resultados!$A$2:$ZZ$3036, 563, MATCH($B$2, resultados!$A$1:$ZZ$1, 0))</f>
        <v/>
      </c>
      <c r="C569">
        <f>INDEX(resultados!$A$2:$ZZ$3036, 563, MATCH($B$3, resultados!$A$1:$ZZ$1, 0))</f>
        <v/>
      </c>
    </row>
    <row r="570">
      <c r="A570">
        <f>INDEX(resultados!$A$2:$ZZ$3036, 564, MATCH($B$1, resultados!$A$1:$ZZ$1, 0))</f>
        <v/>
      </c>
      <c r="B570">
        <f>INDEX(resultados!$A$2:$ZZ$3036, 564, MATCH($B$2, resultados!$A$1:$ZZ$1, 0))</f>
        <v/>
      </c>
      <c r="C570">
        <f>INDEX(resultados!$A$2:$ZZ$3036, 564, MATCH($B$3, resultados!$A$1:$ZZ$1, 0))</f>
        <v/>
      </c>
    </row>
    <row r="571">
      <c r="A571">
        <f>INDEX(resultados!$A$2:$ZZ$3036, 565, MATCH($B$1, resultados!$A$1:$ZZ$1, 0))</f>
        <v/>
      </c>
      <c r="B571">
        <f>INDEX(resultados!$A$2:$ZZ$3036, 565, MATCH($B$2, resultados!$A$1:$ZZ$1, 0))</f>
        <v/>
      </c>
      <c r="C571">
        <f>INDEX(resultados!$A$2:$ZZ$3036, 565, MATCH($B$3, resultados!$A$1:$ZZ$1, 0))</f>
        <v/>
      </c>
    </row>
    <row r="572">
      <c r="A572">
        <f>INDEX(resultados!$A$2:$ZZ$3036, 566, MATCH($B$1, resultados!$A$1:$ZZ$1, 0))</f>
        <v/>
      </c>
      <c r="B572">
        <f>INDEX(resultados!$A$2:$ZZ$3036, 566, MATCH($B$2, resultados!$A$1:$ZZ$1, 0))</f>
        <v/>
      </c>
      <c r="C572">
        <f>INDEX(resultados!$A$2:$ZZ$3036, 566, MATCH($B$3, resultados!$A$1:$ZZ$1, 0))</f>
        <v/>
      </c>
    </row>
    <row r="573">
      <c r="A573">
        <f>INDEX(resultados!$A$2:$ZZ$3036, 567, MATCH($B$1, resultados!$A$1:$ZZ$1, 0))</f>
        <v/>
      </c>
      <c r="B573">
        <f>INDEX(resultados!$A$2:$ZZ$3036, 567, MATCH($B$2, resultados!$A$1:$ZZ$1, 0))</f>
        <v/>
      </c>
      <c r="C573">
        <f>INDEX(resultados!$A$2:$ZZ$3036, 567, MATCH($B$3, resultados!$A$1:$ZZ$1, 0))</f>
        <v/>
      </c>
    </row>
    <row r="574">
      <c r="A574">
        <f>INDEX(resultados!$A$2:$ZZ$3036, 568, MATCH($B$1, resultados!$A$1:$ZZ$1, 0))</f>
        <v/>
      </c>
      <c r="B574">
        <f>INDEX(resultados!$A$2:$ZZ$3036, 568, MATCH($B$2, resultados!$A$1:$ZZ$1, 0))</f>
        <v/>
      </c>
      <c r="C574">
        <f>INDEX(resultados!$A$2:$ZZ$3036, 568, MATCH($B$3, resultados!$A$1:$ZZ$1, 0))</f>
        <v/>
      </c>
    </row>
    <row r="575">
      <c r="A575">
        <f>INDEX(resultados!$A$2:$ZZ$3036, 569, MATCH($B$1, resultados!$A$1:$ZZ$1, 0))</f>
        <v/>
      </c>
      <c r="B575">
        <f>INDEX(resultados!$A$2:$ZZ$3036, 569, MATCH($B$2, resultados!$A$1:$ZZ$1, 0))</f>
        <v/>
      </c>
      <c r="C575">
        <f>INDEX(resultados!$A$2:$ZZ$3036, 569, MATCH($B$3, resultados!$A$1:$ZZ$1, 0))</f>
        <v/>
      </c>
    </row>
    <row r="576">
      <c r="A576">
        <f>INDEX(resultados!$A$2:$ZZ$3036, 570, MATCH($B$1, resultados!$A$1:$ZZ$1, 0))</f>
        <v/>
      </c>
      <c r="B576">
        <f>INDEX(resultados!$A$2:$ZZ$3036, 570, MATCH($B$2, resultados!$A$1:$ZZ$1, 0))</f>
        <v/>
      </c>
      <c r="C576">
        <f>INDEX(resultados!$A$2:$ZZ$3036, 570, MATCH($B$3, resultados!$A$1:$ZZ$1, 0))</f>
        <v/>
      </c>
    </row>
    <row r="577">
      <c r="A577">
        <f>INDEX(resultados!$A$2:$ZZ$3036, 571, MATCH($B$1, resultados!$A$1:$ZZ$1, 0))</f>
        <v/>
      </c>
      <c r="B577">
        <f>INDEX(resultados!$A$2:$ZZ$3036, 571, MATCH($B$2, resultados!$A$1:$ZZ$1, 0))</f>
        <v/>
      </c>
      <c r="C577">
        <f>INDEX(resultados!$A$2:$ZZ$3036, 571, MATCH($B$3, resultados!$A$1:$ZZ$1, 0))</f>
        <v/>
      </c>
    </row>
    <row r="578">
      <c r="A578">
        <f>INDEX(resultados!$A$2:$ZZ$3036, 572, MATCH($B$1, resultados!$A$1:$ZZ$1, 0))</f>
        <v/>
      </c>
      <c r="B578">
        <f>INDEX(resultados!$A$2:$ZZ$3036, 572, MATCH($B$2, resultados!$A$1:$ZZ$1, 0))</f>
        <v/>
      </c>
      <c r="C578">
        <f>INDEX(resultados!$A$2:$ZZ$3036, 572, MATCH($B$3, resultados!$A$1:$ZZ$1, 0))</f>
        <v/>
      </c>
    </row>
    <row r="579">
      <c r="A579">
        <f>INDEX(resultados!$A$2:$ZZ$3036, 573, MATCH($B$1, resultados!$A$1:$ZZ$1, 0))</f>
        <v/>
      </c>
      <c r="B579">
        <f>INDEX(resultados!$A$2:$ZZ$3036, 573, MATCH($B$2, resultados!$A$1:$ZZ$1, 0))</f>
        <v/>
      </c>
      <c r="C579">
        <f>INDEX(resultados!$A$2:$ZZ$3036, 573, MATCH($B$3, resultados!$A$1:$ZZ$1, 0))</f>
        <v/>
      </c>
    </row>
    <row r="580">
      <c r="A580">
        <f>INDEX(resultados!$A$2:$ZZ$3036, 574, MATCH($B$1, resultados!$A$1:$ZZ$1, 0))</f>
        <v/>
      </c>
      <c r="B580">
        <f>INDEX(resultados!$A$2:$ZZ$3036, 574, MATCH($B$2, resultados!$A$1:$ZZ$1, 0))</f>
        <v/>
      </c>
      <c r="C580">
        <f>INDEX(resultados!$A$2:$ZZ$3036, 574, MATCH($B$3, resultados!$A$1:$ZZ$1, 0))</f>
        <v/>
      </c>
    </row>
    <row r="581">
      <c r="A581">
        <f>INDEX(resultados!$A$2:$ZZ$3036, 575, MATCH($B$1, resultados!$A$1:$ZZ$1, 0))</f>
        <v/>
      </c>
      <c r="B581">
        <f>INDEX(resultados!$A$2:$ZZ$3036, 575, MATCH($B$2, resultados!$A$1:$ZZ$1, 0))</f>
        <v/>
      </c>
      <c r="C581">
        <f>INDEX(resultados!$A$2:$ZZ$3036, 575, MATCH($B$3, resultados!$A$1:$ZZ$1, 0))</f>
        <v/>
      </c>
    </row>
    <row r="582">
      <c r="A582">
        <f>INDEX(resultados!$A$2:$ZZ$3036, 576, MATCH($B$1, resultados!$A$1:$ZZ$1, 0))</f>
        <v/>
      </c>
      <c r="B582">
        <f>INDEX(resultados!$A$2:$ZZ$3036, 576, MATCH($B$2, resultados!$A$1:$ZZ$1, 0))</f>
        <v/>
      </c>
      <c r="C582">
        <f>INDEX(resultados!$A$2:$ZZ$3036, 576, MATCH($B$3, resultados!$A$1:$ZZ$1, 0))</f>
        <v/>
      </c>
    </row>
    <row r="583">
      <c r="A583">
        <f>INDEX(resultados!$A$2:$ZZ$3036, 577, MATCH($B$1, resultados!$A$1:$ZZ$1, 0))</f>
        <v/>
      </c>
      <c r="B583">
        <f>INDEX(resultados!$A$2:$ZZ$3036, 577, MATCH($B$2, resultados!$A$1:$ZZ$1, 0))</f>
        <v/>
      </c>
      <c r="C583">
        <f>INDEX(resultados!$A$2:$ZZ$3036, 577, MATCH($B$3, resultados!$A$1:$ZZ$1, 0))</f>
        <v/>
      </c>
    </row>
    <row r="584">
      <c r="A584">
        <f>INDEX(resultados!$A$2:$ZZ$3036, 578, MATCH($B$1, resultados!$A$1:$ZZ$1, 0))</f>
        <v/>
      </c>
      <c r="B584">
        <f>INDEX(resultados!$A$2:$ZZ$3036, 578, MATCH($B$2, resultados!$A$1:$ZZ$1, 0))</f>
        <v/>
      </c>
      <c r="C584">
        <f>INDEX(resultados!$A$2:$ZZ$3036, 578, MATCH($B$3, resultados!$A$1:$ZZ$1, 0))</f>
        <v/>
      </c>
    </row>
    <row r="585">
      <c r="A585">
        <f>INDEX(resultados!$A$2:$ZZ$3036, 579, MATCH($B$1, resultados!$A$1:$ZZ$1, 0))</f>
        <v/>
      </c>
      <c r="B585">
        <f>INDEX(resultados!$A$2:$ZZ$3036, 579, MATCH($B$2, resultados!$A$1:$ZZ$1, 0))</f>
        <v/>
      </c>
      <c r="C585">
        <f>INDEX(resultados!$A$2:$ZZ$3036, 579, MATCH($B$3, resultados!$A$1:$ZZ$1, 0))</f>
        <v/>
      </c>
    </row>
    <row r="586">
      <c r="A586">
        <f>INDEX(resultados!$A$2:$ZZ$3036, 580, MATCH($B$1, resultados!$A$1:$ZZ$1, 0))</f>
        <v/>
      </c>
      <c r="B586">
        <f>INDEX(resultados!$A$2:$ZZ$3036, 580, MATCH($B$2, resultados!$A$1:$ZZ$1, 0))</f>
        <v/>
      </c>
      <c r="C586">
        <f>INDEX(resultados!$A$2:$ZZ$3036, 580, MATCH($B$3, resultados!$A$1:$ZZ$1, 0))</f>
        <v/>
      </c>
    </row>
    <row r="587">
      <c r="A587">
        <f>INDEX(resultados!$A$2:$ZZ$3036, 581, MATCH($B$1, resultados!$A$1:$ZZ$1, 0))</f>
        <v/>
      </c>
      <c r="B587">
        <f>INDEX(resultados!$A$2:$ZZ$3036, 581, MATCH($B$2, resultados!$A$1:$ZZ$1, 0))</f>
        <v/>
      </c>
      <c r="C587">
        <f>INDEX(resultados!$A$2:$ZZ$3036, 581, MATCH($B$3, resultados!$A$1:$ZZ$1, 0))</f>
        <v/>
      </c>
    </row>
    <row r="588">
      <c r="A588">
        <f>INDEX(resultados!$A$2:$ZZ$3036, 582, MATCH($B$1, resultados!$A$1:$ZZ$1, 0))</f>
        <v/>
      </c>
      <c r="B588">
        <f>INDEX(resultados!$A$2:$ZZ$3036, 582, MATCH($B$2, resultados!$A$1:$ZZ$1, 0))</f>
        <v/>
      </c>
      <c r="C588">
        <f>INDEX(resultados!$A$2:$ZZ$3036, 582, MATCH($B$3, resultados!$A$1:$ZZ$1, 0))</f>
        <v/>
      </c>
    </row>
    <row r="589">
      <c r="A589">
        <f>INDEX(resultados!$A$2:$ZZ$3036, 583, MATCH($B$1, resultados!$A$1:$ZZ$1, 0))</f>
        <v/>
      </c>
      <c r="B589">
        <f>INDEX(resultados!$A$2:$ZZ$3036, 583, MATCH($B$2, resultados!$A$1:$ZZ$1, 0))</f>
        <v/>
      </c>
      <c r="C589">
        <f>INDEX(resultados!$A$2:$ZZ$3036, 583, MATCH($B$3, resultados!$A$1:$ZZ$1, 0))</f>
        <v/>
      </c>
    </row>
    <row r="590">
      <c r="A590">
        <f>INDEX(resultados!$A$2:$ZZ$3036, 584, MATCH($B$1, resultados!$A$1:$ZZ$1, 0))</f>
        <v/>
      </c>
      <c r="B590">
        <f>INDEX(resultados!$A$2:$ZZ$3036, 584, MATCH($B$2, resultados!$A$1:$ZZ$1, 0))</f>
        <v/>
      </c>
      <c r="C590">
        <f>INDEX(resultados!$A$2:$ZZ$3036, 584, MATCH($B$3, resultados!$A$1:$ZZ$1, 0))</f>
        <v/>
      </c>
    </row>
    <row r="591">
      <c r="A591">
        <f>INDEX(resultados!$A$2:$ZZ$3036, 585, MATCH($B$1, resultados!$A$1:$ZZ$1, 0))</f>
        <v/>
      </c>
      <c r="B591">
        <f>INDEX(resultados!$A$2:$ZZ$3036, 585, MATCH($B$2, resultados!$A$1:$ZZ$1, 0))</f>
        <v/>
      </c>
      <c r="C591">
        <f>INDEX(resultados!$A$2:$ZZ$3036, 585, MATCH($B$3, resultados!$A$1:$ZZ$1, 0))</f>
        <v/>
      </c>
    </row>
    <row r="592">
      <c r="A592">
        <f>INDEX(resultados!$A$2:$ZZ$3036, 586, MATCH($B$1, resultados!$A$1:$ZZ$1, 0))</f>
        <v/>
      </c>
      <c r="B592">
        <f>INDEX(resultados!$A$2:$ZZ$3036, 586, MATCH($B$2, resultados!$A$1:$ZZ$1, 0))</f>
        <v/>
      </c>
      <c r="C592">
        <f>INDEX(resultados!$A$2:$ZZ$3036, 586, MATCH($B$3, resultados!$A$1:$ZZ$1, 0))</f>
        <v/>
      </c>
    </row>
    <row r="593">
      <c r="A593">
        <f>INDEX(resultados!$A$2:$ZZ$3036, 587, MATCH($B$1, resultados!$A$1:$ZZ$1, 0))</f>
        <v/>
      </c>
      <c r="B593">
        <f>INDEX(resultados!$A$2:$ZZ$3036, 587, MATCH($B$2, resultados!$A$1:$ZZ$1, 0))</f>
        <v/>
      </c>
      <c r="C593">
        <f>INDEX(resultados!$A$2:$ZZ$3036, 587, MATCH($B$3, resultados!$A$1:$ZZ$1, 0))</f>
        <v/>
      </c>
    </row>
    <row r="594">
      <c r="A594">
        <f>INDEX(resultados!$A$2:$ZZ$3036, 588, MATCH($B$1, resultados!$A$1:$ZZ$1, 0))</f>
        <v/>
      </c>
      <c r="B594">
        <f>INDEX(resultados!$A$2:$ZZ$3036, 588, MATCH($B$2, resultados!$A$1:$ZZ$1, 0))</f>
        <v/>
      </c>
      <c r="C594">
        <f>INDEX(resultados!$A$2:$ZZ$3036, 588, MATCH($B$3, resultados!$A$1:$ZZ$1, 0))</f>
        <v/>
      </c>
    </row>
    <row r="595">
      <c r="A595">
        <f>INDEX(resultados!$A$2:$ZZ$3036, 589, MATCH($B$1, resultados!$A$1:$ZZ$1, 0))</f>
        <v/>
      </c>
      <c r="B595">
        <f>INDEX(resultados!$A$2:$ZZ$3036, 589, MATCH($B$2, resultados!$A$1:$ZZ$1, 0))</f>
        <v/>
      </c>
      <c r="C595">
        <f>INDEX(resultados!$A$2:$ZZ$3036, 589, MATCH($B$3, resultados!$A$1:$ZZ$1, 0))</f>
        <v/>
      </c>
    </row>
    <row r="596">
      <c r="A596">
        <f>INDEX(resultados!$A$2:$ZZ$3036, 590, MATCH($B$1, resultados!$A$1:$ZZ$1, 0))</f>
        <v/>
      </c>
      <c r="B596">
        <f>INDEX(resultados!$A$2:$ZZ$3036, 590, MATCH($B$2, resultados!$A$1:$ZZ$1, 0))</f>
        <v/>
      </c>
      <c r="C596">
        <f>INDEX(resultados!$A$2:$ZZ$3036, 590, MATCH($B$3, resultados!$A$1:$ZZ$1, 0))</f>
        <v/>
      </c>
    </row>
    <row r="597">
      <c r="A597">
        <f>INDEX(resultados!$A$2:$ZZ$3036, 591, MATCH($B$1, resultados!$A$1:$ZZ$1, 0))</f>
        <v/>
      </c>
      <c r="B597">
        <f>INDEX(resultados!$A$2:$ZZ$3036, 591, MATCH($B$2, resultados!$A$1:$ZZ$1, 0))</f>
        <v/>
      </c>
      <c r="C597">
        <f>INDEX(resultados!$A$2:$ZZ$3036, 591, MATCH($B$3, resultados!$A$1:$ZZ$1, 0))</f>
        <v/>
      </c>
    </row>
    <row r="598">
      <c r="A598">
        <f>INDEX(resultados!$A$2:$ZZ$3036, 592, MATCH($B$1, resultados!$A$1:$ZZ$1, 0))</f>
        <v/>
      </c>
      <c r="B598">
        <f>INDEX(resultados!$A$2:$ZZ$3036, 592, MATCH($B$2, resultados!$A$1:$ZZ$1, 0))</f>
        <v/>
      </c>
      <c r="C598">
        <f>INDEX(resultados!$A$2:$ZZ$3036, 592, MATCH($B$3, resultados!$A$1:$ZZ$1, 0))</f>
        <v/>
      </c>
    </row>
    <row r="599">
      <c r="A599">
        <f>INDEX(resultados!$A$2:$ZZ$3036, 593, MATCH($B$1, resultados!$A$1:$ZZ$1, 0))</f>
        <v/>
      </c>
      <c r="B599">
        <f>INDEX(resultados!$A$2:$ZZ$3036, 593, MATCH($B$2, resultados!$A$1:$ZZ$1, 0))</f>
        <v/>
      </c>
      <c r="C599">
        <f>INDEX(resultados!$A$2:$ZZ$3036, 593, MATCH($B$3, resultados!$A$1:$ZZ$1, 0))</f>
        <v/>
      </c>
    </row>
    <row r="600">
      <c r="A600">
        <f>INDEX(resultados!$A$2:$ZZ$3036, 594, MATCH($B$1, resultados!$A$1:$ZZ$1, 0))</f>
        <v/>
      </c>
      <c r="B600">
        <f>INDEX(resultados!$A$2:$ZZ$3036, 594, MATCH($B$2, resultados!$A$1:$ZZ$1, 0))</f>
        <v/>
      </c>
      <c r="C600">
        <f>INDEX(resultados!$A$2:$ZZ$3036, 594, MATCH($B$3, resultados!$A$1:$ZZ$1, 0))</f>
        <v/>
      </c>
    </row>
    <row r="601">
      <c r="A601">
        <f>INDEX(resultados!$A$2:$ZZ$3036, 595, MATCH($B$1, resultados!$A$1:$ZZ$1, 0))</f>
        <v/>
      </c>
      <c r="B601">
        <f>INDEX(resultados!$A$2:$ZZ$3036, 595, MATCH($B$2, resultados!$A$1:$ZZ$1, 0))</f>
        <v/>
      </c>
      <c r="C601">
        <f>INDEX(resultados!$A$2:$ZZ$3036, 595, MATCH($B$3, resultados!$A$1:$ZZ$1, 0))</f>
        <v/>
      </c>
    </row>
    <row r="602">
      <c r="A602">
        <f>INDEX(resultados!$A$2:$ZZ$3036, 596, MATCH($B$1, resultados!$A$1:$ZZ$1, 0))</f>
        <v/>
      </c>
      <c r="B602">
        <f>INDEX(resultados!$A$2:$ZZ$3036, 596, MATCH($B$2, resultados!$A$1:$ZZ$1, 0))</f>
        <v/>
      </c>
      <c r="C602">
        <f>INDEX(resultados!$A$2:$ZZ$3036, 596, MATCH($B$3, resultados!$A$1:$ZZ$1, 0))</f>
        <v/>
      </c>
    </row>
    <row r="603">
      <c r="A603">
        <f>INDEX(resultados!$A$2:$ZZ$3036, 597, MATCH($B$1, resultados!$A$1:$ZZ$1, 0))</f>
        <v/>
      </c>
      <c r="B603">
        <f>INDEX(resultados!$A$2:$ZZ$3036, 597, MATCH($B$2, resultados!$A$1:$ZZ$1, 0))</f>
        <v/>
      </c>
      <c r="C603">
        <f>INDEX(resultados!$A$2:$ZZ$3036, 597, MATCH($B$3, resultados!$A$1:$ZZ$1, 0))</f>
        <v/>
      </c>
    </row>
    <row r="604">
      <c r="A604">
        <f>INDEX(resultados!$A$2:$ZZ$3036, 598, MATCH($B$1, resultados!$A$1:$ZZ$1, 0))</f>
        <v/>
      </c>
      <c r="B604">
        <f>INDEX(resultados!$A$2:$ZZ$3036, 598, MATCH($B$2, resultados!$A$1:$ZZ$1, 0))</f>
        <v/>
      </c>
      <c r="C604">
        <f>INDEX(resultados!$A$2:$ZZ$3036, 598, MATCH($B$3, resultados!$A$1:$ZZ$1, 0))</f>
        <v/>
      </c>
    </row>
    <row r="605">
      <c r="A605">
        <f>INDEX(resultados!$A$2:$ZZ$3036, 599, MATCH($B$1, resultados!$A$1:$ZZ$1, 0))</f>
        <v/>
      </c>
      <c r="B605">
        <f>INDEX(resultados!$A$2:$ZZ$3036, 599, MATCH($B$2, resultados!$A$1:$ZZ$1, 0))</f>
        <v/>
      </c>
      <c r="C605">
        <f>INDEX(resultados!$A$2:$ZZ$3036, 599, MATCH($B$3, resultados!$A$1:$ZZ$1, 0))</f>
        <v/>
      </c>
    </row>
    <row r="606">
      <c r="A606">
        <f>INDEX(resultados!$A$2:$ZZ$3036, 600, MATCH($B$1, resultados!$A$1:$ZZ$1, 0))</f>
        <v/>
      </c>
      <c r="B606">
        <f>INDEX(resultados!$A$2:$ZZ$3036, 600, MATCH($B$2, resultados!$A$1:$ZZ$1, 0))</f>
        <v/>
      </c>
      <c r="C606">
        <f>INDEX(resultados!$A$2:$ZZ$3036, 600, MATCH($B$3, resultados!$A$1:$ZZ$1, 0))</f>
        <v/>
      </c>
    </row>
    <row r="607">
      <c r="A607">
        <f>INDEX(resultados!$A$2:$ZZ$3036, 601, MATCH($B$1, resultados!$A$1:$ZZ$1, 0))</f>
        <v/>
      </c>
      <c r="B607">
        <f>INDEX(resultados!$A$2:$ZZ$3036, 601, MATCH($B$2, resultados!$A$1:$ZZ$1, 0))</f>
        <v/>
      </c>
      <c r="C607">
        <f>INDEX(resultados!$A$2:$ZZ$3036, 601, MATCH($B$3, resultados!$A$1:$ZZ$1, 0))</f>
        <v/>
      </c>
    </row>
    <row r="608">
      <c r="A608">
        <f>INDEX(resultados!$A$2:$ZZ$3036, 602, MATCH($B$1, resultados!$A$1:$ZZ$1, 0))</f>
        <v/>
      </c>
      <c r="B608">
        <f>INDEX(resultados!$A$2:$ZZ$3036, 602, MATCH($B$2, resultados!$A$1:$ZZ$1, 0))</f>
        <v/>
      </c>
      <c r="C608">
        <f>INDEX(resultados!$A$2:$ZZ$3036, 602, MATCH($B$3, resultados!$A$1:$ZZ$1, 0))</f>
        <v/>
      </c>
    </row>
    <row r="609">
      <c r="A609">
        <f>INDEX(resultados!$A$2:$ZZ$3036, 603, MATCH($B$1, resultados!$A$1:$ZZ$1, 0))</f>
        <v/>
      </c>
      <c r="B609">
        <f>INDEX(resultados!$A$2:$ZZ$3036, 603, MATCH($B$2, resultados!$A$1:$ZZ$1, 0))</f>
        <v/>
      </c>
      <c r="C609">
        <f>INDEX(resultados!$A$2:$ZZ$3036, 603, MATCH($B$3, resultados!$A$1:$ZZ$1, 0))</f>
        <v/>
      </c>
    </row>
    <row r="610">
      <c r="A610">
        <f>INDEX(resultados!$A$2:$ZZ$3036, 604, MATCH($B$1, resultados!$A$1:$ZZ$1, 0))</f>
        <v/>
      </c>
      <c r="B610">
        <f>INDEX(resultados!$A$2:$ZZ$3036, 604, MATCH($B$2, resultados!$A$1:$ZZ$1, 0))</f>
        <v/>
      </c>
      <c r="C610">
        <f>INDEX(resultados!$A$2:$ZZ$3036, 604, MATCH($B$3, resultados!$A$1:$ZZ$1, 0))</f>
        <v/>
      </c>
    </row>
    <row r="611">
      <c r="A611">
        <f>INDEX(resultados!$A$2:$ZZ$3036, 605, MATCH($B$1, resultados!$A$1:$ZZ$1, 0))</f>
        <v/>
      </c>
      <c r="B611">
        <f>INDEX(resultados!$A$2:$ZZ$3036, 605, MATCH($B$2, resultados!$A$1:$ZZ$1, 0))</f>
        <v/>
      </c>
      <c r="C611">
        <f>INDEX(resultados!$A$2:$ZZ$3036, 605, MATCH($B$3, resultados!$A$1:$ZZ$1, 0))</f>
        <v/>
      </c>
    </row>
    <row r="612">
      <c r="A612">
        <f>INDEX(resultados!$A$2:$ZZ$3036, 606, MATCH($B$1, resultados!$A$1:$ZZ$1, 0))</f>
        <v/>
      </c>
      <c r="B612">
        <f>INDEX(resultados!$A$2:$ZZ$3036, 606, MATCH($B$2, resultados!$A$1:$ZZ$1, 0))</f>
        <v/>
      </c>
      <c r="C612">
        <f>INDEX(resultados!$A$2:$ZZ$3036, 606, MATCH($B$3, resultados!$A$1:$ZZ$1, 0))</f>
        <v/>
      </c>
    </row>
    <row r="613">
      <c r="A613">
        <f>INDEX(resultados!$A$2:$ZZ$3036, 607, MATCH($B$1, resultados!$A$1:$ZZ$1, 0))</f>
        <v/>
      </c>
      <c r="B613">
        <f>INDEX(resultados!$A$2:$ZZ$3036, 607, MATCH($B$2, resultados!$A$1:$ZZ$1, 0))</f>
        <v/>
      </c>
      <c r="C613">
        <f>INDEX(resultados!$A$2:$ZZ$3036, 607, MATCH($B$3, resultados!$A$1:$ZZ$1, 0))</f>
        <v/>
      </c>
    </row>
    <row r="614">
      <c r="A614">
        <f>INDEX(resultados!$A$2:$ZZ$3036, 608, MATCH($B$1, resultados!$A$1:$ZZ$1, 0))</f>
        <v/>
      </c>
      <c r="B614">
        <f>INDEX(resultados!$A$2:$ZZ$3036, 608, MATCH($B$2, resultados!$A$1:$ZZ$1, 0))</f>
        <v/>
      </c>
      <c r="C614">
        <f>INDEX(resultados!$A$2:$ZZ$3036, 608, MATCH($B$3, resultados!$A$1:$ZZ$1, 0))</f>
        <v/>
      </c>
    </row>
    <row r="615">
      <c r="A615">
        <f>INDEX(resultados!$A$2:$ZZ$3036, 609, MATCH($B$1, resultados!$A$1:$ZZ$1, 0))</f>
        <v/>
      </c>
      <c r="B615">
        <f>INDEX(resultados!$A$2:$ZZ$3036, 609, MATCH($B$2, resultados!$A$1:$ZZ$1, 0))</f>
        <v/>
      </c>
      <c r="C615">
        <f>INDEX(resultados!$A$2:$ZZ$3036, 609, MATCH($B$3, resultados!$A$1:$ZZ$1, 0))</f>
        <v/>
      </c>
    </row>
    <row r="616">
      <c r="A616">
        <f>INDEX(resultados!$A$2:$ZZ$3036, 610, MATCH($B$1, resultados!$A$1:$ZZ$1, 0))</f>
        <v/>
      </c>
      <c r="B616">
        <f>INDEX(resultados!$A$2:$ZZ$3036, 610, MATCH($B$2, resultados!$A$1:$ZZ$1, 0))</f>
        <v/>
      </c>
      <c r="C616">
        <f>INDEX(resultados!$A$2:$ZZ$3036, 610, MATCH($B$3, resultados!$A$1:$ZZ$1, 0))</f>
        <v/>
      </c>
    </row>
    <row r="617">
      <c r="A617">
        <f>INDEX(resultados!$A$2:$ZZ$3036, 611, MATCH($B$1, resultados!$A$1:$ZZ$1, 0))</f>
        <v/>
      </c>
      <c r="B617">
        <f>INDEX(resultados!$A$2:$ZZ$3036, 611, MATCH($B$2, resultados!$A$1:$ZZ$1, 0))</f>
        <v/>
      </c>
      <c r="C617">
        <f>INDEX(resultados!$A$2:$ZZ$3036, 611, MATCH($B$3, resultados!$A$1:$ZZ$1, 0))</f>
        <v/>
      </c>
    </row>
    <row r="618">
      <c r="A618">
        <f>INDEX(resultados!$A$2:$ZZ$3036, 612, MATCH($B$1, resultados!$A$1:$ZZ$1, 0))</f>
        <v/>
      </c>
      <c r="B618">
        <f>INDEX(resultados!$A$2:$ZZ$3036, 612, MATCH($B$2, resultados!$A$1:$ZZ$1, 0))</f>
        <v/>
      </c>
      <c r="C618">
        <f>INDEX(resultados!$A$2:$ZZ$3036, 612, MATCH($B$3, resultados!$A$1:$ZZ$1, 0))</f>
        <v/>
      </c>
    </row>
    <row r="619">
      <c r="A619">
        <f>INDEX(resultados!$A$2:$ZZ$3036, 613, MATCH($B$1, resultados!$A$1:$ZZ$1, 0))</f>
        <v/>
      </c>
      <c r="B619">
        <f>INDEX(resultados!$A$2:$ZZ$3036, 613, MATCH($B$2, resultados!$A$1:$ZZ$1, 0))</f>
        <v/>
      </c>
      <c r="C619">
        <f>INDEX(resultados!$A$2:$ZZ$3036, 613, MATCH($B$3, resultados!$A$1:$ZZ$1, 0))</f>
        <v/>
      </c>
    </row>
    <row r="620">
      <c r="A620">
        <f>INDEX(resultados!$A$2:$ZZ$3036, 614, MATCH($B$1, resultados!$A$1:$ZZ$1, 0))</f>
        <v/>
      </c>
      <c r="B620">
        <f>INDEX(resultados!$A$2:$ZZ$3036, 614, MATCH($B$2, resultados!$A$1:$ZZ$1, 0))</f>
        <v/>
      </c>
      <c r="C620">
        <f>INDEX(resultados!$A$2:$ZZ$3036, 614, MATCH($B$3, resultados!$A$1:$ZZ$1, 0))</f>
        <v/>
      </c>
    </row>
    <row r="621">
      <c r="A621">
        <f>INDEX(resultados!$A$2:$ZZ$3036, 615, MATCH($B$1, resultados!$A$1:$ZZ$1, 0))</f>
        <v/>
      </c>
      <c r="B621">
        <f>INDEX(resultados!$A$2:$ZZ$3036, 615, MATCH($B$2, resultados!$A$1:$ZZ$1, 0))</f>
        <v/>
      </c>
      <c r="C621">
        <f>INDEX(resultados!$A$2:$ZZ$3036, 615, MATCH($B$3, resultados!$A$1:$ZZ$1, 0))</f>
        <v/>
      </c>
    </row>
    <row r="622">
      <c r="A622">
        <f>INDEX(resultados!$A$2:$ZZ$3036, 616, MATCH($B$1, resultados!$A$1:$ZZ$1, 0))</f>
        <v/>
      </c>
      <c r="B622">
        <f>INDEX(resultados!$A$2:$ZZ$3036, 616, MATCH($B$2, resultados!$A$1:$ZZ$1, 0))</f>
        <v/>
      </c>
      <c r="C622">
        <f>INDEX(resultados!$A$2:$ZZ$3036, 616, MATCH($B$3, resultados!$A$1:$ZZ$1, 0))</f>
        <v/>
      </c>
    </row>
    <row r="623">
      <c r="A623">
        <f>INDEX(resultados!$A$2:$ZZ$3036, 617, MATCH($B$1, resultados!$A$1:$ZZ$1, 0))</f>
        <v/>
      </c>
      <c r="B623">
        <f>INDEX(resultados!$A$2:$ZZ$3036, 617, MATCH($B$2, resultados!$A$1:$ZZ$1, 0))</f>
        <v/>
      </c>
      <c r="C623">
        <f>INDEX(resultados!$A$2:$ZZ$3036, 617, MATCH($B$3, resultados!$A$1:$ZZ$1, 0))</f>
        <v/>
      </c>
    </row>
    <row r="624">
      <c r="A624">
        <f>INDEX(resultados!$A$2:$ZZ$3036, 618, MATCH($B$1, resultados!$A$1:$ZZ$1, 0))</f>
        <v/>
      </c>
      <c r="B624">
        <f>INDEX(resultados!$A$2:$ZZ$3036, 618, MATCH($B$2, resultados!$A$1:$ZZ$1, 0))</f>
        <v/>
      </c>
      <c r="C624">
        <f>INDEX(resultados!$A$2:$ZZ$3036, 618, MATCH($B$3, resultados!$A$1:$ZZ$1, 0))</f>
        <v/>
      </c>
    </row>
    <row r="625">
      <c r="A625">
        <f>INDEX(resultados!$A$2:$ZZ$3036, 619, MATCH($B$1, resultados!$A$1:$ZZ$1, 0))</f>
        <v/>
      </c>
      <c r="B625">
        <f>INDEX(resultados!$A$2:$ZZ$3036, 619, MATCH($B$2, resultados!$A$1:$ZZ$1, 0))</f>
        <v/>
      </c>
      <c r="C625">
        <f>INDEX(resultados!$A$2:$ZZ$3036, 619, MATCH($B$3, resultados!$A$1:$ZZ$1, 0))</f>
        <v/>
      </c>
    </row>
    <row r="626">
      <c r="A626">
        <f>INDEX(resultados!$A$2:$ZZ$3036, 620, MATCH($B$1, resultados!$A$1:$ZZ$1, 0))</f>
        <v/>
      </c>
      <c r="B626">
        <f>INDEX(resultados!$A$2:$ZZ$3036, 620, MATCH($B$2, resultados!$A$1:$ZZ$1, 0))</f>
        <v/>
      </c>
      <c r="C626">
        <f>INDEX(resultados!$A$2:$ZZ$3036, 620, MATCH($B$3, resultados!$A$1:$ZZ$1, 0))</f>
        <v/>
      </c>
    </row>
    <row r="627">
      <c r="A627">
        <f>INDEX(resultados!$A$2:$ZZ$3036, 621, MATCH($B$1, resultados!$A$1:$ZZ$1, 0))</f>
        <v/>
      </c>
      <c r="B627">
        <f>INDEX(resultados!$A$2:$ZZ$3036, 621, MATCH($B$2, resultados!$A$1:$ZZ$1, 0))</f>
        <v/>
      </c>
      <c r="C627">
        <f>INDEX(resultados!$A$2:$ZZ$3036, 621, MATCH($B$3, resultados!$A$1:$ZZ$1, 0))</f>
        <v/>
      </c>
    </row>
    <row r="628">
      <c r="A628">
        <f>INDEX(resultados!$A$2:$ZZ$3036, 622, MATCH($B$1, resultados!$A$1:$ZZ$1, 0))</f>
        <v/>
      </c>
      <c r="B628">
        <f>INDEX(resultados!$A$2:$ZZ$3036, 622, MATCH($B$2, resultados!$A$1:$ZZ$1, 0))</f>
        <v/>
      </c>
      <c r="C628">
        <f>INDEX(resultados!$A$2:$ZZ$3036, 622, MATCH($B$3, resultados!$A$1:$ZZ$1, 0))</f>
        <v/>
      </c>
    </row>
    <row r="629">
      <c r="A629">
        <f>INDEX(resultados!$A$2:$ZZ$3036, 623, MATCH($B$1, resultados!$A$1:$ZZ$1, 0))</f>
        <v/>
      </c>
      <c r="B629">
        <f>INDEX(resultados!$A$2:$ZZ$3036, 623, MATCH($B$2, resultados!$A$1:$ZZ$1, 0))</f>
        <v/>
      </c>
      <c r="C629">
        <f>INDEX(resultados!$A$2:$ZZ$3036, 623, MATCH($B$3, resultados!$A$1:$ZZ$1, 0))</f>
        <v/>
      </c>
    </row>
    <row r="630">
      <c r="A630">
        <f>INDEX(resultados!$A$2:$ZZ$3036, 624, MATCH($B$1, resultados!$A$1:$ZZ$1, 0))</f>
        <v/>
      </c>
      <c r="B630">
        <f>INDEX(resultados!$A$2:$ZZ$3036, 624, MATCH($B$2, resultados!$A$1:$ZZ$1, 0))</f>
        <v/>
      </c>
      <c r="C630">
        <f>INDEX(resultados!$A$2:$ZZ$3036, 624, MATCH($B$3, resultados!$A$1:$ZZ$1, 0))</f>
        <v/>
      </c>
    </row>
    <row r="631">
      <c r="A631">
        <f>INDEX(resultados!$A$2:$ZZ$3036, 625, MATCH($B$1, resultados!$A$1:$ZZ$1, 0))</f>
        <v/>
      </c>
      <c r="B631">
        <f>INDEX(resultados!$A$2:$ZZ$3036, 625, MATCH($B$2, resultados!$A$1:$ZZ$1, 0))</f>
        <v/>
      </c>
      <c r="C631">
        <f>INDEX(resultados!$A$2:$ZZ$3036, 625, MATCH($B$3, resultados!$A$1:$ZZ$1, 0))</f>
        <v/>
      </c>
    </row>
    <row r="632">
      <c r="A632">
        <f>INDEX(resultados!$A$2:$ZZ$3036, 626, MATCH($B$1, resultados!$A$1:$ZZ$1, 0))</f>
        <v/>
      </c>
      <c r="B632">
        <f>INDEX(resultados!$A$2:$ZZ$3036, 626, MATCH($B$2, resultados!$A$1:$ZZ$1, 0))</f>
        <v/>
      </c>
      <c r="C632">
        <f>INDEX(resultados!$A$2:$ZZ$3036, 626, MATCH($B$3, resultados!$A$1:$ZZ$1, 0))</f>
        <v/>
      </c>
    </row>
    <row r="633">
      <c r="A633">
        <f>INDEX(resultados!$A$2:$ZZ$3036, 627, MATCH($B$1, resultados!$A$1:$ZZ$1, 0))</f>
        <v/>
      </c>
      <c r="B633">
        <f>INDEX(resultados!$A$2:$ZZ$3036, 627, MATCH($B$2, resultados!$A$1:$ZZ$1, 0))</f>
        <v/>
      </c>
      <c r="C633">
        <f>INDEX(resultados!$A$2:$ZZ$3036, 627, MATCH($B$3, resultados!$A$1:$ZZ$1, 0))</f>
        <v/>
      </c>
    </row>
    <row r="634">
      <c r="A634">
        <f>INDEX(resultados!$A$2:$ZZ$3036, 628, MATCH($B$1, resultados!$A$1:$ZZ$1, 0))</f>
        <v/>
      </c>
      <c r="B634">
        <f>INDEX(resultados!$A$2:$ZZ$3036, 628, MATCH($B$2, resultados!$A$1:$ZZ$1, 0))</f>
        <v/>
      </c>
      <c r="C634">
        <f>INDEX(resultados!$A$2:$ZZ$3036, 628, MATCH($B$3, resultados!$A$1:$ZZ$1, 0))</f>
        <v/>
      </c>
    </row>
    <row r="635">
      <c r="A635">
        <f>INDEX(resultados!$A$2:$ZZ$3036, 629, MATCH($B$1, resultados!$A$1:$ZZ$1, 0))</f>
        <v/>
      </c>
      <c r="B635">
        <f>INDEX(resultados!$A$2:$ZZ$3036, 629, MATCH($B$2, resultados!$A$1:$ZZ$1, 0))</f>
        <v/>
      </c>
      <c r="C635">
        <f>INDEX(resultados!$A$2:$ZZ$3036, 629, MATCH($B$3, resultados!$A$1:$ZZ$1, 0))</f>
        <v/>
      </c>
    </row>
    <row r="636">
      <c r="A636">
        <f>INDEX(resultados!$A$2:$ZZ$3036, 630, MATCH($B$1, resultados!$A$1:$ZZ$1, 0))</f>
        <v/>
      </c>
      <c r="B636">
        <f>INDEX(resultados!$A$2:$ZZ$3036, 630, MATCH($B$2, resultados!$A$1:$ZZ$1, 0))</f>
        <v/>
      </c>
      <c r="C636">
        <f>INDEX(resultados!$A$2:$ZZ$3036, 630, MATCH($B$3, resultados!$A$1:$ZZ$1, 0))</f>
        <v/>
      </c>
    </row>
    <row r="637">
      <c r="A637">
        <f>INDEX(resultados!$A$2:$ZZ$3036, 631, MATCH($B$1, resultados!$A$1:$ZZ$1, 0))</f>
        <v/>
      </c>
      <c r="B637">
        <f>INDEX(resultados!$A$2:$ZZ$3036, 631, MATCH($B$2, resultados!$A$1:$ZZ$1, 0))</f>
        <v/>
      </c>
      <c r="C637">
        <f>INDEX(resultados!$A$2:$ZZ$3036, 631, MATCH($B$3, resultados!$A$1:$ZZ$1, 0))</f>
        <v/>
      </c>
    </row>
    <row r="638">
      <c r="A638">
        <f>INDEX(resultados!$A$2:$ZZ$3036, 632, MATCH($B$1, resultados!$A$1:$ZZ$1, 0))</f>
        <v/>
      </c>
      <c r="B638">
        <f>INDEX(resultados!$A$2:$ZZ$3036, 632, MATCH($B$2, resultados!$A$1:$ZZ$1, 0))</f>
        <v/>
      </c>
      <c r="C638">
        <f>INDEX(resultados!$A$2:$ZZ$3036, 632, MATCH($B$3, resultados!$A$1:$ZZ$1, 0))</f>
        <v/>
      </c>
    </row>
    <row r="639">
      <c r="A639">
        <f>INDEX(resultados!$A$2:$ZZ$3036, 633, MATCH($B$1, resultados!$A$1:$ZZ$1, 0))</f>
        <v/>
      </c>
      <c r="B639">
        <f>INDEX(resultados!$A$2:$ZZ$3036, 633, MATCH($B$2, resultados!$A$1:$ZZ$1, 0))</f>
        <v/>
      </c>
      <c r="C639">
        <f>INDEX(resultados!$A$2:$ZZ$3036, 633, MATCH($B$3, resultados!$A$1:$ZZ$1, 0))</f>
        <v/>
      </c>
    </row>
    <row r="640">
      <c r="A640">
        <f>INDEX(resultados!$A$2:$ZZ$3036, 634, MATCH($B$1, resultados!$A$1:$ZZ$1, 0))</f>
        <v/>
      </c>
      <c r="B640">
        <f>INDEX(resultados!$A$2:$ZZ$3036, 634, MATCH($B$2, resultados!$A$1:$ZZ$1, 0))</f>
        <v/>
      </c>
      <c r="C640">
        <f>INDEX(resultados!$A$2:$ZZ$3036, 634, MATCH($B$3, resultados!$A$1:$ZZ$1, 0))</f>
        <v/>
      </c>
    </row>
    <row r="641">
      <c r="A641">
        <f>INDEX(resultados!$A$2:$ZZ$3036, 635, MATCH($B$1, resultados!$A$1:$ZZ$1, 0))</f>
        <v/>
      </c>
      <c r="B641">
        <f>INDEX(resultados!$A$2:$ZZ$3036, 635, MATCH($B$2, resultados!$A$1:$ZZ$1, 0))</f>
        <v/>
      </c>
      <c r="C641">
        <f>INDEX(resultados!$A$2:$ZZ$3036, 635, MATCH($B$3, resultados!$A$1:$ZZ$1, 0))</f>
        <v/>
      </c>
    </row>
    <row r="642">
      <c r="A642">
        <f>INDEX(resultados!$A$2:$ZZ$3036, 636, MATCH($B$1, resultados!$A$1:$ZZ$1, 0))</f>
        <v/>
      </c>
      <c r="B642">
        <f>INDEX(resultados!$A$2:$ZZ$3036, 636, MATCH($B$2, resultados!$A$1:$ZZ$1, 0))</f>
        <v/>
      </c>
      <c r="C642">
        <f>INDEX(resultados!$A$2:$ZZ$3036, 636, MATCH($B$3, resultados!$A$1:$ZZ$1, 0))</f>
        <v/>
      </c>
    </row>
    <row r="643">
      <c r="A643">
        <f>INDEX(resultados!$A$2:$ZZ$3036, 637, MATCH($B$1, resultados!$A$1:$ZZ$1, 0))</f>
        <v/>
      </c>
      <c r="B643">
        <f>INDEX(resultados!$A$2:$ZZ$3036, 637, MATCH($B$2, resultados!$A$1:$ZZ$1, 0))</f>
        <v/>
      </c>
      <c r="C643">
        <f>INDEX(resultados!$A$2:$ZZ$3036, 637, MATCH($B$3, resultados!$A$1:$ZZ$1, 0))</f>
        <v/>
      </c>
    </row>
    <row r="644">
      <c r="A644">
        <f>INDEX(resultados!$A$2:$ZZ$3036, 638, MATCH($B$1, resultados!$A$1:$ZZ$1, 0))</f>
        <v/>
      </c>
      <c r="B644">
        <f>INDEX(resultados!$A$2:$ZZ$3036, 638, MATCH($B$2, resultados!$A$1:$ZZ$1, 0))</f>
        <v/>
      </c>
      <c r="C644">
        <f>INDEX(resultados!$A$2:$ZZ$3036, 638, MATCH($B$3, resultados!$A$1:$ZZ$1, 0))</f>
        <v/>
      </c>
    </row>
    <row r="645">
      <c r="A645">
        <f>INDEX(resultados!$A$2:$ZZ$3036, 639, MATCH($B$1, resultados!$A$1:$ZZ$1, 0))</f>
        <v/>
      </c>
      <c r="B645">
        <f>INDEX(resultados!$A$2:$ZZ$3036, 639, MATCH($B$2, resultados!$A$1:$ZZ$1, 0))</f>
        <v/>
      </c>
      <c r="C645">
        <f>INDEX(resultados!$A$2:$ZZ$3036, 639, MATCH($B$3, resultados!$A$1:$ZZ$1, 0))</f>
        <v/>
      </c>
    </row>
    <row r="646">
      <c r="A646">
        <f>INDEX(resultados!$A$2:$ZZ$3036, 640, MATCH($B$1, resultados!$A$1:$ZZ$1, 0))</f>
        <v/>
      </c>
      <c r="B646">
        <f>INDEX(resultados!$A$2:$ZZ$3036, 640, MATCH($B$2, resultados!$A$1:$ZZ$1, 0))</f>
        <v/>
      </c>
      <c r="C646">
        <f>INDEX(resultados!$A$2:$ZZ$3036, 640, MATCH($B$3, resultados!$A$1:$ZZ$1, 0))</f>
        <v/>
      </c>
    </row>
    <row r="647">
      <c r="A647">
        <f>INDEX(resultados!$A$2:$ZZ$3036, 641, MATCH($B$1, resultados!$A$1:$ZZ$1, 0))</f>
        <v/>
      </c>
      <c r="B647">
        <f>INDEX(resultados!$A$2:$ZZ$3036, 641, MATCH($B$2, resultados!$A$1:$ZZ$1, 0))</f>
        <v/>
      </c>
      <c r="C647">
        <f>INDEX(resultados!$A$2:$ZZ$3036, 641, MATCH($B$3, resultados!$A$1:$ZZ$1, 0))</f>
        <v/>
      </c>
    </row>
    <row r="648">
      <c r="A648">
        <f>INDEX(resultados!$A$2:$ZZ$3036, 642, MATCH($B$1, resultados!$A$1:$ZZ$1, 0))</f>
        <v/>
      </c>
      <c r="B648">
        <f>INDEX(resultados!$A$2:$ZZ$3036, 642, MATCH($B$2, resultados!$A$1:$ZZ$1, 0))</f>
        <v/>
      </c>
      <c r="C648">
        <f>INDEX(resultados!$A$2:$ZZ$3036, 642, MATCH($B$3, resultados!$A$1:$ZZ$1, 0))</f>
        <v/>
      </c>
    </row>
    <row r="649">
      <c r="A649">
        <f>INDEX(resultados!$A$2:$ZZ$3036, 643, MATCH($B$1, resultados!$A$1:$ZZ$1, 0))</f>
        <v/>
      </c>
      <c r="B649">
        <f>INDEX(resultados!$A$2:$ZZ$3036, 643, MATCH($B$2, resultados!$A$1:$ZZ$1, 0))</f>
        <v/>
      </c>
      <c r="C649">
        <f>INDEX(resultados!$A$2:$ZZ$3036, 643, MATCH($B$3, resultados!$A$1:$ZZ$1, 0))</f>
        <v/>
      </c>
    </row>
    <row r="650">
      <c r="A650">
        <f>INDEX(resultados!$A$2:$ZZ$3036, 644, MATCH($B$1, resultados!$A$1:$ZZ$1, 0))</f>
        <v/>
      </c>
      <c r="B650">
        <f>INDEX(resultados!$A$2:$ZZ$3036, 644, MATCH($B$2, resultados!$A$1:$ZZ$1, 0))</f>
        <v/>
      </c>
      <c r="C650">
        <f>INDEX(resultados!$A$2:$ZZ$3036, 644, MATCH($B$3, resultados!$A$1:$ZZ$1, 0))</f>
        <v/>
      </c>
    </row>
    <row r="651">
      <c r="A651">
        <f>INDEX(resultados!$A$2:$ZZ$3036, 645, MATCH($B$1, resultados!$A$1:$ZZ$1, 0))</f>
        <v/>
      </c>
      <c r="B651">
        <f>INDEX(resultados!$A$2:$ZZ$3036, 645, MATCH($B$2, resultados!$A$1:$ZZ$1, 0))</f>
        <v/>
      </c>
      <c r="C651">
        <f>INDEX(resultados!$A$2:$ZZ$3036, 645, MATCH($B$3, resultados!$A$1:$ZZ$1, 0))</f>
        <v/>
      </c>
    </row>
    <row r="652">
      <c r="A652">
        <f>INDEX(resultados!$A$2:$ZZ$3036, 646, MATCH($B$1, resultados!$A$1:$ZZ$1, 0))</f>
        <v/>
      </c>
      <c r="B652">
        <f>INDEX(resultados!$A$2:$ZZ$3036, 646, MATCH($B$2, resultados!$A$1:$ZZ$1, 0))</f>
        <v/>
      </c>
      <c r="C652">
        <f>INDEX(resultados!$A$2:$ZZ$3036, 646, MATCH($B$3, resultados!$A$1:$ZZ$1, 0))</f>
        <v/>
      </c>
    </row>
    <row r="653">
      <c r="A653">
        <f>INDEX(resultados!$A$2:$ZZ$3036, 647, MATCH($B$1, resultados!$A$1:$ZZ$1, 0))</f>
        <v/>
      </c>
      <c r="B653">
        <f>INDEX(resultados!$A$2:$ZZ$3036, 647, MATCH($B$2, resultados!$A$1:$ZZ$1, 0))</f>
        <v/>
      </c>
      <c r="C653">
        <f>INDEX(resultados!$A$2:$ZZ$3036, 647, MATCH($B$3, resultados!$A$1:$ZZ$1, 0))</f>
        <v/>
      </c>
    </row>
    <row r="654">
      <c r="A654">
        <f>INDEX(resultados!$A$2:$ZZ$3036, 648, MATCH($B$1, resultados!$A$1:$ZZ$1, 0))</f>
        <v/>
      </c>
      <c r="B654">
        <f>INDEX(resultados!$A$2:$ZZ$3036, 648, MATCH($B$2, resultados!$A$1:$ZZ$1, 0))</f>
        <v/>
      </c>
      <c r="C654">
        <f>INDEX(resultados!$A$2:$ZZ$3036, 648, MATCH($B$3, resultados!$A$1:$ZZ$1, 0))</f>
        <v/>
      </c>
    </row>
    <row r="655">
      <c r="A655">
        <f>INDEX(resultados!$A$2:$ZZ$3036, 649, MATCH($B$1, resultados!$A$1:$ZZ$1, 0))</f>
        <v/>
      </c>
      <c r="B655">
        <f>INDEX(resultados!$A$2:$ZZ$3036, 649, MATCH($B$2, resultados!$A$1:$ZZ$1, 0))</f>
        <v/>
      </c>
      <c r="C655">
        <f>INDEX(resultados!$A$2:$ZZ$3036, 649, MATCH($B$3, resultados!$A$1:$ZZ$1, 0))</f>
        <v/>
      </c>
    </row>
    <row r="656">
      <c r="A656">
        <f>INDEX(resultados!$A$2:$ZZ$3036, 650, MATCH($B$1, resultados!$A$1:$ZZ$1, 0))</f>
        <v/>
      </c>
      <c r="B656">
        <f>INDEX(resultados!$A$2:$ZZ$3036, 650, MATCH($B$2, resultados!$A$1:$ZZ$1, 0))</f>
        <v/>
      </c>
      <c r="C656">
        <f>INDEX(resultados!$A$2:$ZZ$3036, 650, MATCH($B$3, resultados!$A$1:$ZZ$1, 0))</f>
        <v/>
      </c>
    </row>
    <row r="657">
      <c r="A657">
        <f>INDEX(resultados!$A$2:$ZZ$3036, 651, MATCH($B$1, resultados!$A$1:$ZZ$1, 0))</f>
        <v/>
      </c>
      <c r="B657">
        <f>INDEX(resultados!$A$2:$ZZ$3036, 651, MATCH($B$2, resultados!$A$1:$ZZ$1, 0))</f>
        <v/>
      </c>
      <c r="C657">
        <f>INDEX(resultados!$A$2:$ZZ$3036, 651, MATCH($B$3, resultados!$A$1:$ZZ$1, 0))</f>
        <v/>
      </c>
    </row>
    <row r="658">
      <c r="A658">
        <f>INDEX(resultados!$A$2:$ZZ$3036, 652, MATCH($B$1, resultados!$A$1:$ZZ$1, 0))</f>
        <v/>
      </c>
      <c r="B658">
        <f>INDEX(resultados!$A$2:$ZZ$3036, 652, MATCH($B$2, resultados!$A$1:$ZZ$1, 0))</f>
        <v/>
      </c>
      <c r="C658">
        <f>INDEX(resultados!$A$2:$ZZ$3036, 652, MATCH($B$3, resultados!$A$1:$ZZ$1, 0))</f>
        <v/>
      </c>
    </row>
    <row r="659">
      <c r="A659">
        <f>INDEX(resultados!$A$2:$ZZ$3036, 653, MATCH($B$1, resultados!$A$1:$ZZ$1, 0))</f>
        <v/>
      </c>
      <c r="B659">
        <f>INDEX(resultados!$A$2:$ZZ$3036, 653, MATCH($B$2, resultados!$A$1:$ZZ$1, 0))</f>
        <v/>
      </c>
      <c r="C659">
        <f>INDEX(resultados!$A$2:$ZZ$3036, 653, MATCH($B$3, resultados!$A$1:$ZZ$1, 0))</f>
        <v/>
      </c>
    </row>
    <row r="660">
      <c r="A660">
        <f>INDEX(resultados!$A$2:$ZZ$3036, 654, MATCH($B$1, resultados!$A$1:$ZZ$1, 0))</f>
        <v/>
      </c>
      <c r="B660">
        <f>INDEX(resultados!$A$2:$ZZ$3036, 654, MATCH($B$2, resultados!$A$1:$ZZ$1, 0))</f>
        <v/>
      </c>
      <c r="C660">
        <f>INDEX(resultados!$A$2:$ZZ$3036, 654, MATCH($B$3, resultados!$A$1:$ZZ$1, 0))</f>
        <v/>
      </c>
    </row>
    <row r="661">
      <c r="A661">
        <f>INDEX(resultados!$A$2:$ZZ$3036, 655, MATCH($B$1, resultados!$A$1:$ZZ$1, 0))</f>
        <v/>
      </c>
      <c r="B661">
        <f>INDEX(resultados!$A$2:$ZZ$3036, 655, MATCH($B$2, resultados!$A$1:$ZZ$1, 0))</f>
        <v/>
      </c>
      <c r="C661">
        <f>INDEX(resultados!$A$2:$ZZ$3036, 655, MATCH($B$3, resultados!$A$1:$ZZ$1, 0))</f>
        <v/>
      </c>
    </row>
    <row r="662">
      <c r="A662">
        <f>INDEX(resultados!$A$2:$ZZ$3036, 656, MATCH($B$1, resultados!$A$1:$ZZ$1, 0))</f>
        <v/>
      </c>
      <c r="B662">
        <f>INDEX(resultados!$A$2:$ZZ$3036, 656, MATCH($B$2, resultados!$A$1:$ZZ$1, 0))</f>
        <v/>
      </c>
      <c r="C662">
        <f>INDEX(resultados!$A$2:$ZZ$3036, 656, MATCH($B$3, resultados!$A$1:$ZZ$1, 0))</f>
        <v/>
      </c>
    </row>
    <row r="663">
      <c r="A663">
        <f>INDEX(resultados!$A$2:$ZZ$3036, 657, MATCH($B$1, resultados!$A$1:$ZZ$1, 0))</f>
        <v/>
      </c>
      <c r="B663">
        <f>INDEX(resultados!$A$2:$ZZ$3036, 657, MATCH($B$2, resultados!$A$1:$ZZ$1, 0))</f>
        <v/>
      </c>
      <c r="C663">
        <f>INDEX(resultados!$A$2:$ZZ$3036, 657, MATCH($B$3, resultados!$A$1:$ZZ$1, 0))</f>
        <v/>
      </c>
    </row>
    <row r="664">
      <c r="A664">
        <f>INDEX(resultados!$A$2:$ZZ$3036, 658, MATCH($B$1, resultados!$A$1:$ZZ$1, 0))</f>
        <v/>
      </c>
      <c r="B664">
        <f>INDEX(resultados!$A$2:$ZZ$3036, 658, MATCH($B$2, resultados!$A$1:$ZZ$1, 0))</f>
        <v/>
      </c>
      <c r="C664">
        <f>INDEX(resultados!$A$2:$ZZ$3036, 658, MATCH($B$3, resultados!$A$1:$ZZ$1, 0))</f>
        <v/>
      </c>
    </row>
    <row r="665">
      <c r="A665">
        <f>INDEX(resultados!$A$2:$ZZ$3036, 659, MATCH($B$1, resultados!$A$1:$ZZ$1, 0))</f>
        <v/>
      </c>
      <c r="B665">
        <f>INDEX(resultados!$A$2:$ZZ$3036, 659, MATCH($B$2, resultados!$A$1:$ZZ$1, 0))</f>
        <v/>
      </c>
      <c r="C665">
        <f>INDEX(resultados!$A$2:$ZZ$3036, 659, MATCH($B$3, resultados!$A$1:$ZZ$1, 0))</f>
        <v/>
      </c>
    </row>
    <row r="666">
      <c r="A666">
        <f>INDEX(resultados!$A$2:$ZZ$3036, 660, MATCH($B$1, resultados!$A$1:$ZZ$1, 0))</f>
        <v/>
      </c>
      <c r="B666">
        <f>INDEX(resultados!$A$2:$ZZ$3036, 660, MATCH($B$2, resultados!$A$1:$ZZ$1, 0))</f>
        <v/>
      </c>
      <c r="C666">
        <f>INDEX(resultados!$A$2:$ZZ$3036, 660, MATCH($B$3, resultados!$A$1:$ZZ$1, 0))</f>
        <v/>
      </c>
    </row>
    <row r="667">
      <c r="A667">
        <f>INDEX(resultados!$A$2:$ZZ$3036, 661, MATCH($B$1, resultados!$A$1:$ZZ$1, 0))</f>
        <v/>
      </c>
      <c r="B667">
        <f>INDEX(resultados!$A$2:$ZZ$3036, 661, MATCH($B$2, resultados!$A$1:$ZZ$1, 0))</f>
        <v/>
      </c>
      <c r="C667">
        <f>INDEX(resultados!$A$2:$ZZ$3036, 661, MATCH($B$3, resultados!$A$1:$ZZ$1, 0))</f>
        <v/>
      </c>
    </row>
    <row r="668">
      <c r="A668">
        <f>INDEX(resultados!$A$2:$ZZ$3036, 662, MATCH($B$1, resultados!$A$1:$ZZ$1, 0))</f>
        <v/>
      </c>
      <c r="B668">
        <f>INDEX(resultados!$A$2:$ZZ$3036, 662, MATCH($B$2, resultados!$A$1:$ZZ$1, 0))</f>
        <v/>
      </c>
      <c r="C668">
        <f>INDEX(resultados!$A$2:$ZZ$3036, 662, MATCH($B$3, resultados!$A$1:$ZZ$1, 0))</f>
        <v/>
      </c>
    </row>
    <row r="669">
      <c r="A669">
        <f>INDEX(resultados!$A$2:$ZZ$3036, 663, MATCH($B$1, resultados!$A$1:$ZZ$1, 0))</f>
        <v/>
      </c>
      <c r="B669">
        <f>INDEX(resultados!$A$2:$ZZ$3036, 663, MATCH($B$2, resultados!$A$1:$ZZ$1, 0))</f>
        <v/>
      </c>
      <c r="C669">
        <f>INDEX(resultados!$A$2:$ZZ$3036, 663, MATCH($B$3, resultados!$A$1:$ZZ$1, 0))</f>
        <v/>
      </c>
    </row>
    <row r="670">
      <c r="A670">
        <f>INDEX(resultados!$A$2:$ZZ$3036, 664, MATCH($B$1, resultados!$A$1:$ZZ$1, 0))</f>
        <v/>
      </c>
      <c r="B670">
        <f>INDEX(resultados!$A$2:$ZZ$3036, 664, MATCH($B$2, resultados!$A$1:$ZZ$1, 0))</f>
        <v/>
      </c>
      <c r="C670">
        <f>INDEX(resultados!$A$2:$ZZ$3036, 664, MATCH($B$3, resultados!$A$1:$ZZ$1, 0))</f>
        <v/>
      </c>
    </row>
    <row r="671">
      <c r="A671">
        <f>INDEX(resultados!$A$2:$ZZ$3036, 665, MATCH($B$1, resultados!$A$1:$ZZ$1, 0))</f>
        <v/>
      </c>
      <c r="B671">
        <f>INDEX(resultados!$A$2:$ZZ$3036, 665, MATCH($B$2, resultados!$A$1:$ZZ$1, 0))</f>
        <v/>
      </c>
      <c r="C671">
        <f>INDEX(resultados!$A$2:$ZZ$3036, 665, MATCH($B$3, resultados!$A$1:$ZZ$1, 0))</f>
        <v/>
      </c>
    </row>
    <row r="672">
      <c r="A672">
        <f>INDEX(resultados!$A$2:$ZZ$3036, 666, MATCH($B$1, resultados!$A$1:$ZZ$1, 0))</f>
        <v/>
      </c>
      <c r="B672">
        <f>INDEX(resultados!$A$2:$ZZ$3036, 666, MATCH($B$2, resultados!$A$1:$ZZ$1, 0))</f>
        <v/>
      </c>
      <c r="C672">
        <f>INDEX(resultados!$A$2:$ZZ$3036, 666, MATCH($B$3, resultados!$A$1:$ZZ$1, 0))</f>
        <v/>
      </c>
    </row>
    <row r="673">
      <c r="A673">
        <f>INDEX(resultados!$A$2:$ZZ$3036, 667, MATCH($B$1, resultados!$A$1:$ZZ$1, 0))</f>
        <v/>
      </c>
      <c r="B673">
        <f>INDEX(resultados!$A$2:$ZZ$3036, 667, MATCH($B$2, resultados!$A$1:$ZZ$1, 0))</f>
        <v/>
      </c>
      <c r="C673">
        <f>INDEX(resultados!$A$2:$ZZ$3036, 667, MATCH($B$3, resultados!$A$1:$ZZ$1, 0))</f>
        <v/>
      </c>
    </row>
    <row r="674">
      <c r="A674">
        <f>INDEX(resultados!$A$2:$ZZ$3036, 668, MATCH($B$1, resultados!$A$1:$ZZ$1, 0))</f>
        <v/>
      </c>
      <c r="B674">
        <f>INDEX(resultados!$A$2:$ZZ$3036, 668, MATCH($B$2, resultados!$A$1:$ZZ$1, 0))</f>
        <v/>
      </c>
      <c r="C674">
        <f>INDEX(resultados!$A$2:$ZZ$3036, 668, MATCH($B$3, resultados!$A$1:$ZZ$1, 0))</f>
        <v/>
      </c>
    </row>
    <row r="675">
      <c r="A675">
        <f>INDEX(resultados!$A$2:$ZZ$3036, 669, MATCH($B$1, resultados!$A$1:$ZZ$1, 0))</f>
        <v/>
      </c>
      <c r="B675">
        <f>INDEX(resultados!$A$2:$ZZ$3036, 669, MATCH($B$2, resultados!$A$1:$ZZ$1, 0))</f>
        <v/>
      </c>
      <c r="C675">
        <f>INDEX(resultados!$A$2:$ZZ$3036, 669, MATCH($B$3, resultados!$A$1:$ZZ$1, 0))</f>
        <v/>
      </c>
    </row>
    <row r="676">
      <c r="A676">
        <f>INDEX(resultados!$A$2:$ZZ$3036, 670, MATCH($B$1, resultados!$A$1:$ZZ$1, 0))</f>
        <v/>
      </c>
      <c r="B676">
        <f>INDEX(resultados!$A$2:$ZZ$3036, 670, MATCH($B$2, resultados!$A$1:$ZZ$1, 0))</f>
        <v/>
      </c>
      <c r="C676">
        <f>INDEX(resultados!$A$2:$ZZ$3036, 670, MATCH($B$3, resultados!$A$1:$ZZ$1, 0))</f>
        <v/>
      </c>
    </row>
    <row r="677">
      <c r="A677">
        <f>INDEX(resultados!$A$2:$ZZ$3036, 671, MATCH($B$1, resultados!$A$1:$ZZ$1, 0))</f>
        <v/>
      </c>
      <c r="B677">
        <f>INDEX(resultados!$A$2:$ZZ$3036, 671, MATCH($B$2, resultados!$A$1:$ZZ$1, 0))</f>
        <v/>
      </c>
      <c r="C677">
        <f>INDEX(resultados!$A$2:$ZZ$3036, 671, MATCH($B$3, resultados!$A$1:$ZZ$1, 0))</f>
        <v/>
      </c>
    </row>
    <row r="678">
      <c r="A678">
        <f>INDEX(resultados!$A$2:$ZZ$3036, 672, MATCH($B$1, resultados!$A$1:$ZZ$1, 0))</f>
        <v/>
      </c>
      <c r="B678">
        <f>INDEX(resultados!$A$2:$ZZ$3036, 672, MATCH($B$2, resultados!$A$1:$ZZ$1, 0))</f>
        <v/>
      </c>
      <c r="C678">
        <f>INDEX(resultados!$A$2:$ZZ$3036, 672, MATCH($B$3, resultados!$A$1:$ZZ$1, 0))</f>
        <v/>
      </c>
    </row>
    <row r="679">
      <c r="A679">
        <f>INDEX(resultados!$A$2:$ZZ$3036, 673, MATCH($B$1, resultados!$A$1:$ZZ$1, 0))</f>
        <v/>
      </c>
      <c r="B679">
        <f>INDEX(resultados!$A$2:$ZZ$3036, 673, MATCH($B$2, resultados!$A$1:$ZZ$1, 0))</f>
        <v/>
      </c>
      <c r="C679">
        <f>INDEX(resultados!$A$2:$ZZ$3036, 673, MATCH($B$3, resultados!$A$1:$ZZ$1, 0))</f>
        <v/>
      </c>
    </row>
    <row r="680">
      <c r="A680">
        <f>INDEX(resultados!$A$2:$ZZ$3036, 674, MATCH($B$1, resultados!$A$1:$ZZ$1, 0))</f>
        <v/>
      </c>
      <c r="B680">
        <f>INDEX(resultados!$A$2:$ZZ$3036, 674, MATCH($B$2, resultados!$A$1:$ZZ$1, 0))</f>
        <v/>
      </c>
      <c r="C680">
        <f>INDEX(resultados!$A$2:$ZZ$3036, 674, MATCH($B$3, resultados!$A$1:$ZZ$1, 0))</f>
        <v/>
      </c>
    </row>
    <row r="681">
      <c r="A681">
        <f>INDEX(resultados!$A$2:$ZZ$3036, 675, MATCH($B$1, resultados!$A$1:$ZZ$1, 0))</f>
        <v/>
      </c>
      <c r="B681">
        <f>INDEX(resultados!$A$2:$ZZ$3036, 675, MATCH($B$2, resultados!$A$1:$ZZ$1, 0))</f>
        <v/>
      </c>
      <c r="C681">
        <f>INDEX(resultados!$A$2:$ZZ$3036, 675, MATCH($B$3, resultados!$A$1:$ZZ$1, 0))</f>
        <v/>
      </c>
    </row>
    <row r="682">
      <c r="A682">
        <f>INDEX(resultados!$A$2:$ZZ$3036, 676, MATCH($B$1, resultados!$A$1:$ZZ$1, 0))</f>
        <v/>
      </c>
      <c r="B682">
        <f>INDEX(resultados!$A$2:$ZZ$3036, 676, MATCH($B$2, resultados!$A$1:$ZZ$1, 0))</f>
        <v/>
      </c>
      <c r="C682">
        <f>INDEX(resultados!$A$2:$ZZ$3036, 676, MATCH($B$3, resultados!$A$1:$ZZ$1, 0))</f>
        <v/>
      </c>
    </row>
    <row r="683">
      <c r="A683">
        <f>INDEX(resultados!$A$2:$ZZ$3036, 677, MATCH($B$1, resultados!$A$1:$ZZ$1, 0))</f>
        <v/>
      </c>
      <c r="B683">
        <f>INDEX(resultados!$A$2:$ZZ$3036, 677, MATCH($B$2, resultados!$A$1:$ZZ$1, 0))</f>
        <v/>
      </c>
      <c r="C683">
        <f>INDEX(resultados!$A$2:$ZZ$3036, 677, MATCH($B$3, resultados!$A$1:$ZZ$1, 0))</f>
        <v/>
      </c>
    </row>
    <row r="684">
      <c r="A684">
        <f>INDEX(resultados!$A$2:$ZZ$3036, 678, MATCH($B$1, resultados!$A$1:$ZZ$1, 0))</f>
        <v/>
      </c>
      <c r="B684">
        <f>INDEX(resultados!$A$2:$ZZ$3036, 678, MATCH($B$2, resultados!$A$1:$ZZ$1, 0))</f>
        <v/>
      </c>
      <c r="C684">
        <f>INDEX(resultados!$A$2:$ZZ$3036, 678, MATCH($B$3, resultados!$A$1:$ZZ$1, 0))</f>
        <v/>
      </c>
    </row>
    <row r="685">
      <c r="A685">
        <f>INDEX(resultados!$A$2:$ZZ$3036, 679, MATCH($B$1, resultados!$A$1:$ZZ$1, 0))</f>
        <v/>
      </c>
      <c r="B685">
        <f>INDEX(resultados!$A$2:$ZZ$3036, 679, MATCH($B$2, resultados!$A$1:$ZZ$1, 0))</f>
        <v/>
      </c>
      <c r="C685">
        <f>INDEX(resultados!$A$2:$ZZ$3036, 679, MATCH($B$3, resultados!$A$1:$ZZ$1, 0))</f>
        <v/>
      </c>
    </row>
    <row r="686">
      <c r="A686">
        <f>INDEX(resultados!$A$2:$ZZ$3036, 680, MATCH($B$1, resultados!$A$1:$ZZ$1, 0))</f>
        <v/>
      </c>
      <c r="B686">
        <f>INDEX(resultados!$A$2:$ZZ$3036, 680, MATCH($B$2, resultados!$A$1:$ZZ$1, 0))</f>
        <v/>
      </c>
      <c r="C686">
        <f>INDEX(resultados!$A$2:$ZZ$3036, 680, MATCH($B$3, resultados!$A$1:$ZZ$1, 0))</f>
        <v/>
      </c>
    </row>
    <row r="687">
      <c r="A687">
        <f>INDEX(resultados!$A$2:$ZZ$3036, 681, MATCH($B$1, resultados!$A$1:$ZZ$1, 0))</f>
        <v/>
      </c>
      <c r="B687">
        <f>INDEX(resultados!$A$2:$ZZ$3036, 681, MATCH($B$2, resultados!$A$1:$ZZ$1, 0))</f>
        <v/>
      </c>
      <c r="C687">
        <f>INDEX(resultados!$A$2:$ZZ$3036, 681, MATCH($B$3, resultados!$A$1:$ZZ$1, 0))</f>
        <v/>
      </c>
    </row>
    <row r="688">
      <c r="A688">
        <f>INDEX(resultados!$A$2:$ZZ$3036, 682, MATCH($B$1, resultados!$A$1:$ZZ$1, 0))</f>
        <v/>
      </c>
      <c r="B688">
        <f>INDEX(resultados!$A$2:$ZZ$3036, 682, MATCH($B$2, resultados!$A$1:$ZZ$1, 0))</f>
        <v/>
      </c>
      <c r="C688">
        <f>INDEX(resultados!$A$2:$ZZ$3036, 682, MATCH($B$3, resultados!$A$1:$ZZ$1, 0))</f>
        <v/>
      </c>
    </row>
    <row r="689">
      <c r="A689">
        <f>INDEX(resultados!$A$2:$ZZ$3036, 683, MATCH($B$1, resultados!$A$1:$ZZ$1, 0))</f>
        <v/>
      </c>
      <c r="B689">
        <f>INDEX(resultados!$A$2:$ZZ$3036, 683, MATCH($B$2, resultados!$A$1:$ZZ$1, 0))</f>
        <v/>
      </c>
      <c r="C689">
        <f>INDEX(resultados!$A$2:$ZZ$3036, 683, MATCH($B$3, resultados!$A$1:$ZZ$1, 0))</f>
        <v/>
      </c>
    </row>
    <row r="690">
      <c r="A690">
        <f>INDEX(resultados!$A$2:$ZZ$3036, 684, MATCH($B$1, resultados!$A$1:$ZZ$1, 0))</f>
        <v/>
      </c>
      <c r="B690">
        <f>INDEX(resultados!$A$2:$ZZ$3036, 684, MATCH($B$2, resultados!$A$1:$ZZ$1, 0))</f>
        <v/>
      </c>
      <c r="C690">
        <f>INDEX(resultados!$A$2:$ZZ$3036, 684, MATCH($B$3, resultados!$A$1:$ZZ$1, 0))</f>
        <v/>
      </c>
    </row>
    <row r="691">
      <c r="A691">
        <f>INDEX(resultados!$A$2:$ZZ$3036, 685, MATCH($B$1, resultados!$A$1:$ZZ$1, 0))</f>
        <v/>
      </c>
      <c r="B691">
        <f>INDEX(resultados!$A$2:$ZZ$3036, 685, MATCH($B$2, resultados!$A$1:$ZZ$1, 0))</f>
        <v/>
      </c>
      <c r="C691">
        <f>INDEX(resultados!$A$2:$ZZ$3036, 685, MATCH($B$3, resultados!$A$1:$ZZ$1, 0))</f>
        <v/>
      </c>
    </row>
    <row r="692">
      <c r="A692">
        <f>INDEX(resultados!$A$2:$ZZ$3036, 686, MATCH($B$1, resultados!$A$1:$ZZ$1, 0))</f>
        <v/>
      </c>
      <c r="B692">
        <f>INDEX(resultados!$A$2:$ZZ$3036, 686, MATCH($B$2, resultados!$A$1:$ZZ$1, 0))</f>
        <v/>
      </c>
      <c r="C692">
        <f>INDEX(resultados!$A$2:$ZZ$3036, 686, MATCH($B$3, resultados!$A$1:$ZZ$1, 0))</f>
        <v/>
      </c>
    </row>
    <row r="693">
      <c r="A693">
        <f>INDEX(resultados!$A$2:$ZZ$3036, 687, MATCH($B$1, resultados!$A$1:$ZZ$1, 0))</f>
        <v/>
      </c>
      <c r="B693">
        <f>INDEX(resultados!$A$2:$ZZ$3036, 687, MATCH($B$2, resultados!$A$1:$ZZ$1, 0))</f>
        <v/>
      </c>
      <c r="C693">
        <f>INDEX(resultados!$A$2:$ZZ$3036, 687, MATCH($B$3, resultados!$A$1:$ZZ$1, 0))</f>
        <v/>
      </c>
    </row>
    <row r="694">
      <c r="A694">
        <f>INDEX(resultados!$A$2:$ZZ$3036, 688, MATCH($B$1, resultados!$A$1:$ZZ$1, 0))</f>
        <v/>
      </c>
      <c r="B694">
        <f>INDEX(resultados!$A$2:$ZZ$3036, 688, MATCH($B$2, resultados!$A$1:$ZZ$1, 0))</f>
        <v/>
      </c>
      <c r="C694">
        <f>INDEX(resultados!$A$2:$ZZ$3036, 688, MATCH($B$3, resultados!$A$1:$ZZ$1, 0))</f>
        <v/>
      </c>
    </row>
    <row r="695">
      <c r="A695">
        <f>INDEX(resultados!$A$2:$ZZ$3036, 689, MATCH($B$1, resultados!$A$1:$ZZ$1, 0))</f>
        <v/>
      </c>
      <c r="B695">
        <f>INDEX(resultados!$A$2:$ZZ$3036, 689, MATCH($B$2, resultados!$A$1:$ZZ$1, 0))</f>
        <v/>
      </c>
      <c r="C695">
        <f>INDEX(resultados!$A$2:$ZZ$3036, 689, MATCH($B$3, resultados!$A$1:$ZZ$1, 0))</f>
        <v/>
      </c>
    </row>
    <row r="696">
      <c r="A696">
        <f>INDEX(resultados!$A$2:$ZZ$3036, 690, MATCH($B$1, resultados!$A$1:$ZZ$1, 0))</f>
        <v/>
      </c>
      <c r="B696">
        <f>INDEX(resultados!$A$2:$ZZ$3036, 690, MATCH($B$2, resultados!$A$1:$ZZ$1, 0))</f>
        <v/>
      </c>
      <c r="C696">
        <f>INDEX(resultados!$A$2:$ZZ$3036, 690, MATCH($B$3, resultados!$A$1:$ZZ$1, 0))</f>
        <v/>
      </c>
    </row>
    <row r="697">
      <c r="A697">
        <f>INDEX(resultados!$A$2:$ZZ$3036, 691, MATCH($B$1, resultados!$A$1:$ZZ$1, 0))</f>
        <v/>
      </c>
      <c r="B697">
        <f>INDEX(resultados!$A$2:$ZZ$3036, 691, MATCH($B$2, resultados!$A$1:$ZZ$1, 0))</f>
        <v/>
      </c>
      <c r="C697">
        <f>INDEX(resultados!$A$2:$ZZ$3036, 691, MATCH($B$3, resultados!$A$1:$ZZ$1, 0))</f>
        <v/>
      </c>
    </row>
    <row r="698">
      <c r="A698">
        <f>INDEX(resultados!$A$2:$ZZ$3036, 692, MATCH($B$1, resultados!$A$1:$ZZ$1, 0))</f>
        <v/>
      </c>
      <c r="B698">
        <f>INDEX(resultados!$A$2:$ZZ$3036, 692, MATCH($B$2, resultados!$A$1:$ZZ$1, 0))</f>
        <v/>
      </c>
      <c r="C698">
        <f>INDEX(resultados!$A$2:$ZZ$3036, 692, MATCH($B$3, resultados!$A$1:$ZZ$1, 0))</f>
        <v/>
      </c>
    </row>
    <row r="699">
      <c r="A699">
        <f>INDEX(resultados!$A$2:$ZZ$3036, 693, MATCH($B$1, resultados!$A$1:$ZZ$1, 0))</f>
        <v/>
      </c>
      <c r="B699">
        <f>INDEX(resultados!$A$2:$ZZ$3036, 693, MATCH($B$2, resultados!$A$1:$ZZ$1, 0))</f>
        <v/>
      </c>
      <c r="C699">
        <f>INDEX(resultados!$A$2:$ZZ$3036, 693, MATCH($B$3, resultados!$A$1:$ZZ$1, 0))</f>
        <v/>
      </c>
    </row>
    <row r="700">
      <c r="A700">
        <f>INDEX(resultados!$A$2:$ZZ$3036, 694, MATCH($B$1, resultados!$A$1:$ZZ$1, 0))</f>
        <v/>
      </c>
      <c r="B700">
        <f>INDEX(resultados!$A$2:$ZZ$3036, 694, MATCH($B$2, resultados!$A$1:$ZZ$1, 0))</f>
        <v/>
      </c>
      <c r="C700">
        <f>INDEX(resultados!$A$2:$ZZ$3036, 694, MATCH($B$3, resultados!$A$1:$ZZ$1, 0))</f>
        <v/>
      </c>
    </row>
    <row r="701">
      <c r="A701">
        <f>INDEX(resultados!$A$2:$ZZ$3036, 695, MATCH($B$1, resultados!$A$1:$ZZ$1, 0))</f>
        <v/>
      </c>
      <c r="B701">
        <f>INDEX(resultados!$A$2:$ZZ$3036, 695, MATCH($B$2, resultados!$A$1:$ZZ$1, 0))</f>
        <v/>
      </c>
      <c r="C701">
        <f>INDEX(resultados!$A$2:$ZZ$3036, 695, MATCH($B$3, resultados!$A$1:$ZZ$1, 0))</f>
        <v/>
      </c>
    </row>
    <row r="702">
      <c r="A702">
        <f>INDEX(resultados!$A$2:$ZZ$3036, 696, MATCH($B$1, resultados!$A$1:$ZZ$1, 0))</f>
        <v/>
      </c>
      <c r="B702">
        <f>INDEX(resultados!$A$2:$ZZ$3036, 696, MATCH($B$2, resultados!$A$1:$ZZ$1, 0))</f>
        <v/>
      </c>
      <c r="C702">
        <f>INDEX(resultados!$A$2:$ZZ$3036, 696, MATCH($B$3, resultados!$A$1:$ZZ$1, 0))</f>
        <v/>
      </c>
    </row>
    <row r="703">
      <c r="A703">
        <f>INDEX(resultados!$A$2:$ZZ$3036, 697, MATCH($B$1, resultados!$A$1:$ZZ$1, 0))</f>
        <v/>
      </c>
      <c r="B703">
        <f>INDEX(resultados!$A$2:$ZZ$3036, 697, MATCH($B$2, resultados!$A$1:$ZZ$1, 0))</f>
        <v/>
      </c>
      <c r="C703">
        <f>INDEX(resultados!$A$2:$ZZ$3036, 697, MATCH($B$3, resultados!$A$1:$ZZ$1, 0))</f>
        <v/>
      </c>
    </row>
    <row r="704">
      <c r="A704">
        <f>INDEX(resultados!$A$2:$ZZ$3036, 698, MATCH($B$1, resultados!$A$1:$ZZ$1, 0))</f>
        <v/>
      </c>
      <c r="B704">
        <f>INDEX(resultados!$A$2:$ZZ$3036, 698, MATCH($B$2, resultados!$A$1:$ZZ$1, 0))</f>
        <v/>
      </c>
      <c r="C704">
        <f>INDEX(resultados!$A$2:$ZZ$3036, 698, MATCH($B$3, resultados!$A$1:$ZZ$1, 0))</f>
        <v/>
      </c>
    </row>
    <row r="705">
      <c r="A705">
        <f>INDEX(resultados!$A$2:$ZZ$3036, 699, MATCH($B$1, resultados!$A$1:$ZZ$1, 0))</f>
        <v/>
      </c>
      <c r="B705">
        <f>INDEX(resultados!$A$2:$ZZ$3036, 699, MATCH($B$2, resultados!$A$1:$ZZ$1, 0))</f>
        <v/>
      </c>
      <c r="C705">
        <f>INDEX(resultados!$A$2:$ZZ$3036, 699, MATCH($B$3, resultados!$A$1:$ZZ$1, 0))</f>
        <v/>
      </c>
    </row>
    <row r="706">
      <c r="A706">
        <f>INDEX(resultados!$A$2:$ZZ$3036, 700, MATCH($B$1, resultados!$A$1:$ZZ$1, 0))</f>
        <v/>
      </c>
      <c r="B706">
        <f>INDEX(resultados!$A$2:$ZZ$3036, 700, MATCH($B$2, resultados!$A$1:$ZZ$1, 0))</f>
        <v/>
      </c>
      <c r="C706">
        <f>INDEX(resultados!$A$2:$ZZ$3036, 700, MATCH($B$3, resultados!$A$1:$ZZ$1, 0))</f>
        <v/>
      </c>
    </row>
    <row r="707">
      <c r="A707">
        <f>INDEX(resultados!$A$2:$ZZ$3036, 701, MATCH($B$1, resultados!$A$1:$ZZ$1, 0))</f>
        <v/>
      </c>
      <c r="B707">
        <f>INDEX(resultados!$A$2:$ZZ$3036, 701, MATCH($B$2, resultados!$A$1:$ZZ$1, 0))</f>
        <v/>
      </c>
      <c r="C707">
        <f>INDEX(resultados!$A$2:$ZZ$3036, 701, MATCH($B$3, resultados!$A$1:$ZZ$1, 0))</f>
        <v/>
      </c>
    </row>
    <row r="708">
      <c r="A708">
        <f>INDEX(resultados!$A$2:$ZZ$3036, 702, MATCH($B$1, resultados!$A$1:$ZZ$1, 0))</f>
        <v/>
      </c>
      <c r="B708">
        <f>INDEX(resultados!$A$2:$ZZ$3036, 702, MATCH($B$2, resultados!$A$1:$ZZ$1, 0))</f>
        <v/>
      </c>
      <c r="C708">
        <f>INDEX(resultados!$A$2:$ZZ$3036, 702, MATCH($B$3, resultados!$A$1:$ZZ$1, 0))</f>
        <v/>
      </c>
    </row>
    <row r="709">
      <c r="A709">
        <f>INDEX(resultados!$A$2:$ZZ$3036, 703, MATCH($B$1, resultados!$A$1:$ZZ$1, 0))</f>
        <v/>
      </c>
      <c r="B709">
        <f>INDEX(resultados!$A$2:$ZZ$3036, 703, MATCH($B$2, resultados!$A$1:$ZZ$1, 0))</f>
        <v/>
      </c>
      <c r="C709">
        <f>INDEX(resultados!$A$2:$ZZ$3036, 703, MATCH($B$3, resultados!$A$1:$ZZ$1, 0))</f>
        <v/>
      </c>
    </row>
    <row r="710">
      <c r="A710">
        <f>INDEX(resultados!$A$2:$ZZ$3036, 704, MATCH($B$1, resultados!$A$1:$ZZ$1, 0))</f>
        <v/>
      </c>
      <c r="B710">
        <f>INDEX(resultados!$A$2:$ZZ$3036, 704, MATCH($B$2, resultados!$A$1:$ZZ$1, 0))</f>
        <v/>
      </c>
      <c r="C710">
        <f>INDEX(resultados!$A$2:$ZZ$3036, 704, MATCH($B$3, resultados!$A$1:$ZZ$1, 0))</f>
        <v/>
      </c>
    </row>
    <row r="711">
      <c r="A711">
        <f>INDEX(resultados!$A$2:$ZZ$3036, 705, MATCH($B$1, resultados!$A$1:$ZZ$1, 0))</f>
        <v/>
      </c>
      <c r="B711">
        <f>INDEX(resultados!$A$2:$ZZ$3036, 705, MATCH($B$2, resultados!$A$1:$ZZ$1, 0))</f>
        <v/>
      </c>
      <c r="C711">
        <f>INDEX(resultados!$A$2:$ZZ$3036, 705, MATCH($B$3, resultados!$A$1:$ZZ$1, 0))</f>
        <v/>
      </c>
    </row>
    <row r="712">
      <c r="A712">
        <f>INDEX(resultados!$A$2:$ZZ$3036, 706, MATCH($B$1, resultados!$A$1:$ZZ$1, 0))</f>
        <v/>
      </c>
      <c r="B712">
        <f>INDEX(resultados!$A$2:$ZZ$3036, 706, MATCH($B$2, resultados!$A$1:$ZZ$1, 0))</f>
        <v/>
      </c>
      <c r="C712">
        <f>INDEX(resultados!$A$2:$ZZ$3036, 706, MATCH($B$3, resultados!$A$1:$ZZ$1, 0))</f>
        <v/>
      </c>
    </row>
    <row r="713">
      <c r="A713">
        <f>INDEX(resultados!$A$2:$ZZ$3036, 707, MATCH($B$1, resultados!$A$1:$ZZ$1, 0))</f>
        <v/>
      </c>
      <c r="B713">
        <f>INDEX(resultados!$A$2:$ZZ$3036, 707, MATCH($B$2, resultados!$A$1:$ZZ$1, 0))</f>
        <v/>
      </c>
      <c r="C713">
        <f>INDEX(resultados!$A$2:$ZZ$3036, 707, MATCH($B$3, resultados!$A$1:$ZZ$1, 0))</f>
        <v/>
      </c>
    </row>
    <row r="714">
      <c r="A714">
        <f>INDEX(resultados!$A$2:$ZZ$3036, 708, MATCH($B$1, resultados!$A$1:$ZZ$1, 0))</f>
        <v/>
      </c>
      <c r="B714">
        <f>INDEX(resultados!$A$2:$ZZ$3036, 708, MATCH($B$2, resultados!$A$1:$ZZ$1, 0))</f>
        <v/>
      </c>
      <c r="C714">
        <f>INDEX(resultados!$A$2:$ZZ$3036, 708, MATCH($B$3, resultados!$A$1:$ZZ$1, 0))</f>
        <v/>
      </c>
    </row>
    <row r="715">
      <c r="A715">
        <f>INDEX(resultados!$A$2:$ZZ$3036, 709, MATCH($B$1, resultados!$A$1:$ZZ$1, 0))</f>
        <v/>
      </c>
      <c r="B715">
        <f>INDEX(resultados!$A$2:$ZZ$3036, 709, MATCH($B$2, resultados!$A$1:$ZZ$1, 0))</f>
        <v/>
      </c>
      <c r="C715">
        <f>INDEX(resultados!$A$2:$ZZ$3036, 709, MATCH($B$3, resultados!$A$1:$ZZ$1, 0))</f>
        <v/>
      </c>
    </row>
    <row r="716">
      <c r="A716">
        <f>INDEX(resultados!$A$2:$ZZ$3036, 710, MATCH($B$1, resultados!$A$1:$ZZ$1, 0))</f>
        <v/>
      </c>
      <c r="B716">
        <f>INDEX(resultados!$A$2:$ZZ$3036, 710, MATCH($B$2, resultados!$A$1:$ZZ$1, 0))</f>
        <v/>
      </c>
      <c r="C716">
        <f>INDEX(resultados!$A$2:$ZZ$3036, 710, MATCH($B$3, resultados!$A$1:$ZZ$1, 0))</f>
        <v/>
      </c>
    </row>
    <row r="717">
      <c r="A717">
        <f>INDEX(resultados!$A$2:$ZZ$3036, 711, MATCH($B$1, resultados!$A$1:$ZZ$1, 0))</f>
        <v/>
      </c>
      <c r="B717">
        <f>INDEX(resultados!$A$2:$ZZ$3036, 711, MATCH($B$2, resultados!$A$1:$ZZ$1, 0))</f>
        <v/>
      </c>
      <c r="C717">
        <f>INDEX(resultados!$A$2:$ZZ$3036, 711, MATCH($B$3, resultados!$A$1:$ZZ$1, 0))</f>
        <v/>
      </c>
    </row>
    <row r="718">
      <c r="A718">
        <f>INDEX(resultados!$A$2:$ZZ$3036, 712, MATCH($B$1, resultados!$A$1:$ZZ$1, 0))</f>
        <v/>
      </c>
      <c r="B718">
        <f>INDEX(resultados!$A$2:$ZZ$3036, 712, MATCH($B$2, resultados!$A$1:$ZZ$1, 0))</f>
        <v/>
      </c>
      <c r="C718">
        <f>INDEX(resultados!$A$2:$ZZ$3036, 712, MATCH($B$3, resultados!$A$1:$ZZ$1, 0))</f>
        <v/>
      </c>
    </row>
    <row r="719">
      <c r="A719">
        <f>INDEX(resultados!$A$2:$ZZ$3036, 713, MATCH($B$1, resultados!$A$1:$ZZ$1, 0))</f>
        <v/>
      </c>
      <c r="B719">
        <f>INDEX(resultados!$A$2:$ZZ$3036, 713, MATCH($B$2, resultados!$A$1:$ZZ$1, 0))</f>
        <v/>
      </c>
      <c r="C719">
        <f>INDEX(resultados!$A$2:$ZZ$3036, 713, MATCH($B$3, resultados!$A$1:$ZZ$1, 0))</f>
        <v/>
      </c>
    </row>
    <row r="720">
      <c r="A720">
        <f>INDEX(resultados!$A$2:$ZZ$3036, 714, MATCH($B$1, resultados!$A$1:$ZZ$1, 0))</f>
        <v/>
      </c>
      <c r="B720">
        <f>INDEX(resultados!$A$2:$ZZ$3036, 714, MATCH($B$2, resultados!$A$1:$ZZ$1, 0))</f>
        <v/>
      </c>
      <c r="C720">
        <f>INDEX(resultados!$A$2:$ZZ$3036, 714, MATCH($B$3, resultados!$A$1:$ZZ$1, 0))</f>
        <v/>
      </c>
    </row>
    <row r="721">
      <c r="A721">
        <f>INDEX(resultados!$A$2:$ZZ$3036, 715, MATCH($B$1, resultados!$A$1:$ZZ$1, 0))</f>
        <v/>
      </c>
      <c r="B721">
        <f>INDEX(resultados!$A$2:$ZZ$3036, 715, MATCH($B$2, resultados!$A$1:$ZZ$1, 0))</f>
        <v/>
      </c>
      <c r="C721">
        <f>INDEX(resultados!$A$2:$ZZ$3036, 715, MATCH($B$3, resultados!$A$1:$ZZ$1, 0))</f>
        <v/>
      </c>
    </row>
    <row r="722">
      <c r="A722">
        <f>INDEX(resultados!$A$2:$ZZ$3036, 716, MATCH($B$1, resultados!$A$1:$ZZ$1, 0))</f>
        <v/>
      </c>
      <c r="B722">
        <f>INDEX(resultados!$A$2:$ZZ$3036, 716, MATCH($B$2, resultados!$A$1:$ZZ$1, 0))</f>
        <v/>
      </c>
      <c r="C722">
        <f>INDEX(resultados!$A$2:$ZZ$3036, 716, MATCH($B$3, resultados!$A$1:$ZZ$1, 0))</f>
        <v/>
      </c>
    </row>
    <row r="723">
      <c r="A723">
        <f>INDEX(resultados!$A$2:$ZZ$3036, 717, MATCH($B$1, resultados!$A$1:$ZZ$1, 0))</f>
        <v/>
      </c>
      <c r="B723">
        <f>INDEX(resultados!$A$2:$ZZ$3036, 717, MATCH($B$2, resultados!$A$1:$ZZ$1, 0))</f>
        <v/>
      </c>
      <c r="C723">
        <f>INDEX(resultados!$A$2:$ZZ$3036, 717, MATCH($B$3, resultados!$A$1:$ZZ$1, 0))</f>
        <v/>
      </c>
    </row>
    <row r="724">
      <c r="A724">
        <f>INDEX(resultados!$A$2:$ZZ$3036, 718, MATCH($B$1, resultados!$A$1:$ZZ$1, 0))</f>
        <v/>
      </c>
      <c r="B724">
        <f>INDEX(resultados!$A$2:$ZZ$3036, 718, MATCH($B$2, resultados!$A$1:$ZZ$1, 0))</f>
        <v/>
      </c>
      <c r="C724">
        <f>INDEX(resultados!$A$2:$ZZ$3036, 718, MATCH($B$3, resultados!$A$1:$ZZ$1, 0))</f>
        <v/>
      </c>
    </row>
    <row r="725">
      <c r="A725">
        <f>INDEX(resultados!$A$2:$ZZ$3036, 719, MATCH($B$1, resultados!$A$1:$ZZ$1, 0))</f>
        <v/>
      </c>
      <c r="B725">
        <f>INDEX(resultados!$A$2:$ZZ$3036, 719, MATCH($B$2, resultados!$A$1:$ZZ$1, 0))</f>
        <v/>
      </c>
      <c r="C725">
        <f>INDEX(resultados!$A$2:$ZZ$3036, 719, MATCH($B$3, resultados!$A$1:$ZZ$1, 0))</f>
        <v/>
      </c>
    </row>
    <row r="726">
      <c r="A726">
        <f>INDEX(resultados!$A$2:$ZZ$3036, 720, MATCH($B$1, resultados!$A$1:$ZZ$1, 0))</f>
        <v/>
      </c>
      <c r="B726">
        <f>INDEX(resultados!$A$2:$ZZ$3036, 720, MATCH($B$2, resultados!$A$1:$ZZ$1, 0))</f>
        <v/>
      </c>
      <c r="C726">
        <f>INDEX(resultados!$A$2:$ZZ$3036, 720, MATCH($B$3, resultados!$A$1:$ZZ$1, 0))</f>
        <v/>
      </c>
    </row>
    <row r="727">
      <c r="A727">
        <f>INDEX(resultados!$A$2:$ZZ$3036, 721, MATCH($B$1, resultados!$A$1:$ZZ$1, 0))</f>
        <v/>
      </c>
      <c r="B727">
        <f>INDEX(resultados!$A$2:$ZZ$3036, 721, MATCH($B$2, resultados!$A$1:$ZZ$1, 0))</f>
        <v/>
      </c>
      <c r="C727">
        <f>INDEX(resultados!$A$2:$ZZ$3036, 721, MATCH($B$3, resultados!$A$1:$ZZ$1, 0))</f>
        <v/>
      </c>
    </row>
    <row r="728">
      <c r="A728">
        <f>INDEX(resultados!$A$2:$ZZ$3036, 722, MATCH($B$1, resultados!$A$1:$ZZ$1, 0))</f>
        <v/>
      </c>
      <c r="B728">
        <f>INDEX(resultados!$A$2:$ZZ$3036, 722, MATCH($B$2, resultados!$A$1:$ZZ$1, 0))</f>
        <v/>
      </c>
      <c r="C728">
        <f>INDEX(resultados!$A$2:$ZZ$3036, 722, MATCH($B$3, resultados!$A$1:$ZZ$1, 0))</f>
        <v/>
      </c>
    </row>
    <row r="729">
      <c r="A729">
        <f>INDEX(resultados!$A$2:$ZZ$3036, 723, MATCH($B$1, resultados!$A$1:$ZZ$1, 0))</f>
        <v/>
      </c>
      <c r="B729">
        <f>INDEX(resultados!$A$2:$ZZ$3036, 723, MATCH($B$2, resultados!$A$1:$ZZ$1, 0))</f>
        <v/>
      </c>
      <c r="C729">
        <f>INDEX(resultados!$A$2:$ZZ$3036, 723, MATCH($B$3, resultados!$A$1:$ZZ$1, 0))</f>
        <v/>
      </c>
    </row>
    <row r="730">
      <c r="A730">
        <f>INDEX(resultados!$A$2:$ZZ$3036, 724, MATCH($B$1, resultados!$A$1:$ZZ$1, 0))</f>
        <v/>
      </c>
      <c r="B730">
        <f>INDEX(resultados!$A$2:$ZZ$3036, 724, MATCH($B$2, resultados!$A$1:$ZZ$1, 0))</f>
        <v/>
      </c>
      <c r="C730">
        <f>INDEX(resultados!$A$2:$ZZ$3036, 724, MATCH($B$3, resultados!$A$1:$ZZ$1, 0))</f>
        <v/>
      </c>
    </row>
    <row r="731">
      <c r="A731">
        <f>INDEX(resultados!$A$2:$ZZ$3036, 725, MATCH($B$1, resultados!$A$1:$ZZ$1, 0))</f>
        <v/>
      </c>
      <c r="B731">
        <f>INDEX(resultados!$A$2:$ZZ$3036, 725, MATCH($B$2, resultados!$A$1:$ZZ$1, 0))</f>
        <v/>
      </c>
      <c r="C731">
        <f>INDEX(resultados!$A$2:$ZZ$3036, 725, MATCH($B$3, resultados!$A$1:$ZZ$1, 0))</f>
        <v/>
      </c>
    </row>
    <row r="732">
      <c r="A732">
        <f>INDEX(resultados!$A$2:$ZZ$3036, 726, MATCH($B$1, resultados!$A$1:$ZZ$1, 0))</f>
        <v/>
      </c>
      <c r="B732">
        <f>INDEX(resultados!$A$2:$ZZ$3036, 726, MATCH($B$2, resultados!$A$1:$ZZ$1, 0))</f>
        <v/>
      </c>
      <c r="C732">
        <f>INDEX(resultados!$A$2:$ZZ$3036, 726, MATCH($B$3, resultados!$A$1:$ZZ$1, 0))</f>
        <v/>
      </c>
    </row>
    <row r="733">
      <c r="A733">
        <f>INDEX(resultados!$A$2:$ZZ$3036, 727, MATCH($B$1, resultados!$A$1:$ZZ$1, 0))</f>
        <v/>
      </c>
      <c r="B733">
        <f>INDEX(resultados!$A$2:$ZZ$3036, 727, MATCH($B$2, resultados!$A$1:$ZZ$1, 0))</f>
        <v/>
      </c>
      <c r="C733">
        <f>INDEX(resultados!$A$2:$ZZ$3036, 727, MATCH($B$3, resultados!$A$1:$ZZ$1, 0))</f>
        <v/>
      </c>
    </row>
    <row r="734">
      <c r="A734">
        <f>INDEX(resultados!$A$2:$ZZ$3036, 728, MATCH($B$1, resultados!$A$1:$ZZ$1, 0))</f>
        <v/>
      </c>
      <c r="B734">
        <f>INDEX(resultados!$A$2:$ZZ$3036, 728, MATCH($B$2, resultados!$A$1:$ZZ$1, 0))</f>
        <v/>
      </c>
      <c r="C734">
        <f>INDEX(resultados!$A$2:$ZZ$3036, 728, MATCH($B$3, resultados!$A$1:$ZZ$1, 0))</f>
        <v/>
      </c>
    </row>
    <row r="735">
      <c r="A735">
        <f>INDEX(resultados!$A$2:$ZZ$3036, 729, MATCH($B$1, resultados!$A$1:$ZZ$1, 0))</f>
        <v/>
      </c>
      <c r="B735">
        <f>INDEX(resultados!$A$2:$ZZ$3036, 729, MATCH($B$2, resultados!$A$1:$ZZ$1, 0))</f>
        <v/>
      </c>
      <c r="C735">
        <f>INDEX(resultados!$A$2:$ZZ$3036, 729, MATCH($B$3, resultados!$A$1:$ZZ$1, 0))</f>
        <v/>
      </c>
    </row>
    <row r="736">
      <c r="A736">
        <f>INDEX(resultados!$A$2:$ZZ$3036, 730, MATCH($B$1, resultados!$A$1:$ZZ$1, 0))</f>
        <v/>
      </c>
      <c r="B736">
        <f>INDEX(resultados!$A$2:$ZZ$3036, 730, MATCH($B$2, resultados!$A$1:$ZZ$1, 0))</f>
        <v/>
      </c>
      <c r="C736">
        <f>INDEX(resultados!$A$2:$ZZ$3036, 730, MATCH($B$3, resultados!$A$1:$ZZ$1, 0))</f>
        <v/>
      </c>
    </row>
    <row r="737">
      <c r="A737">
        <f>INDEX(resultados!$A$2:$ZZ$3036, 731, MATCH($B$1, resultados!$A$1:$ZZ$1, 0))</f>
        <v/>
      </c>
      <c r="B737">
        <f>INDEX(resultados!$A$2:$ZZ$3036, 731, MATCH($B$2, resultados!$A$1:$ZZ$1, 0))</f>
        <v/>
      </c>
      <c r="C737">
        <f>INDEX(resultados!$A$2:$ZZ$3036, 731, MATCH($B$3, resultados!$A$1:$ZZ$1, 0))</f>
        <v/>
      </c>
    </row>
    <row r="738">
      <c r="A738">
        <f>INDEX(resultados!$A$2:$ZZ$3036, 732, MATCH($B$1, resultados!$A$1:$ZZ$1, 0))</f>
        <v/>
      </c>
      <c r="B738">
        <f>INDEX(resultados!$A$2:$ZZ$3036, 732, MATCH($B$2, resultados!$A$1:$ZZ$1, 0))</f>
        <v/>
      </c>
      <c r="C738">
        <f>INDEX(resultados!$A$2:$ZZ$3036, 732, MATCH($B$3, resultados!$A$1:$ZZ$1, 0))</f>
        <v/>
      </c>
    </row>
    <row r="739">
      <c r="A739">
        <f>INDEX(resultados!$A$2:$ZZ$3036, 733, MATCH($B$1, resultados!$A$1:$ZZ$1, 0))</f>
        <v/>
      </c>
      <c r="B739">
        <f>INDEX(resultados!$A$2:$ZZ$3036, 733, MATCH($B$2, resultados!$A$1:$ZZ$1, 0))</f>
        <v/>
      </c>
      <c r="C739">
        <f>INDEX(resultados!$A$2:$ZZ$3036, 733, MATCH($B$3, resultados!$A$1:$ZZ$1, 0))</f>
        <v/>
      </c>
    </row>
    <row r="740">
      <c r="A740">
        <f>INDEX(resultados!$A$2:$ZZ$3036, 734, MATCH($B$1, resultados!$A$1:$ZZ$1, 0))</f>
        <v/>
      </c>
      <c r="B740">
        <f>INDEX(resultados!$A$2:$ZZ$3036, 734, MATCH($B$2, resultados!$A$1:$ZZ$1, 0))</f>
        <v/>
      </c>
      <c r="C740">
        <f>INDEX(resultados!$A$2:$ZZ$3036, 734, MATCH($B$3, resultados!$A$1:$ZZ$1, 0))</f>
        <v/>
      </c>
    </row>
    <row r="741">
      <c r="A741">
        <f>INDEX(resultados!$A$2:$ZZ$3036, 735, MATCH($B$1, resultados!$A$1:$ZZ$1, 0))</f>
        <v/>
      </c>
      <c r="B741">
        <f>INDEX(resultados!$A$2:$ZZ$3036, 735, MATCH($B$2, resultados!$A$1:$ZZ$1, 0))</f>
        <v/>
      </c>
      <c r="C741">
        <f>INDEX(resultados!$A$2:$ZZ$3036, 735, MATCH($B$3, resultados!$A$1:$ZZ$1, 0))</f>
        <v/>
      </c>
    </row>
    <row r="742">
      <c r="A742">
        <f>INDEX(resultados!$A$2:$ZZ$3036, 736, MATCH($B$1, resultados!$A$1:$ZZ$1, 0))</f>
        <v/>
      </c>
      <c r="B742">
        <f>INDEX(resultados!$A$2:$ZZ$3036, 736, MATCH($B$2, resultados!$A$1:$ZZ$1, 0))</f>
        <v/>
      </c>
      <c r="C742">
        <f>INDEX(resultados!$A$2:$ZZ$3036, 736, MATCH($B$3, resultados!$A$1:$ZZ$1, 0))</f>
        <v/>
      </c>
    </row>
    <row r="743">
      <c r="A743">
        <f>INDEX(resultados!$A$2:$ZZ$3036, 737, MATCH($B$1, resultados!$A$1:$ZZ$1, 0))</f>
        <v/>
      </c>
      <c r="B743">
        <f>INDEX(resultados!$A$2:$ZZ$3036, 737, MATCH($B$2, resultados!$A$1:$ZZ$1, 0))</f>
        <v/>
      </c>
      <c r="C743">
        <f>INDEX(resultados!$A$2:$ZZ$3036, 737, MATCH($B$3, resultados!$A$1:$ZZ$1, 0))</f>
        <v/>
      </c>
    </row>
    <row r="744">
      <c r="A744">
        <f>INDEX(resultados!$A$2:$ZZ$3036, 738, MATCH($B$1, resultados!$A$1:$ZZ$1, 0))</f>
        <v/>
      </c>
      <c r="B744">
        <f>INDEX(resultados!$A$2:$ZZ$3036, 738, MATCH($B$2, resultados!$A$1:$ZZ$1, 0))</f>
        <v/>
      </c>
      <c r="C744">
        <f>INDEX(resultados!$A$2:$ZZ$3036, 738, MATCH($B$3, resultados!$A$1:$ZZ$1, 0))</f>
        <v/>
      </c>
    </row>
    <row r="745">
      <c r="A745">
        <f>INDEX(resultados!$A$2:$ZZ$3036, 739, MATCH($B$1, resultados!$A$1:$ZZ$1, 0))</f>
        <v/>
      </c>
      <c r="B745">
        <f>INDEX(resultados!$A$2:$ZZ$3036, 739, MATCH($B$2, resultados!$A$1:$ZZ$1, 0))</f>
        <v/>
      </c>
      <c r="C745">
        <f>INDEX(resultados!$A$2:$ZZ$3036, 739, MATCH($B$3, resultados!$A$1:$ZZ$1, 0))</f>
        <v/>
      </c>
    </row>
    <row r="746">
      <c r="A746">
        <f>INDEX(resultados!$A$2:$ZZ$3036, 740, MATCH($B$1, resultados!$A$1:$ZZ$1, 0))</f>
        <v/>
      </c>
      <c r="B746">
        <f>INDEX(resultados!$A$2:$ZZ$3036, 740, MATCH($B$2, resultados!$A$1:$ZZ$1, 0))</f>
        <v/>
      </c>
      <c r="C746">
        <f>INDEX(resultados!$A$2:$ZZ$3036, 740, MATCH($B$3, resultados!$A$1:$ZZ$1, 0))</f>
        <v/>
      </c>
    </row>
    <row r="747">
      <c r="A747">
        <f>INDEX(resultados!$A$2:$ZZ$3036, 741, MATCH($B$1, resultados!$A$1:$ZZ$1, 0))</f>
        <v/>
      </c>
      <c r="B747">
        <f>INDEX(resultados!$A$2:$ZZ$3036, 741, MATCH($B$2, resultados!$A$1:$ZZ$1, 0))</f>
        <v/>
      </c>
      <c r="C747">
        <f>INDEX(resultados!$A$2:$ZZ$3036, 741, MATCH($B$3, resultados!$A$1:$ZZ$1, 0))</f>
        <v/>
      </c>
    </row>
    <row r="748">
      <c r="A748">
        <f>INDEX(resultados!$A$2:$ZZ$3036, 742, MATCH($B$1, resultados!$A$1:$ZZ$1, 0))</f>
        <v/>
      </c>
      <c r="B748">
        <f>INDEX(resultados!$A$2:$ZZ$3036, 742, MATCH($B$2, resultados!$A$1:$ZZ$1, 0))</f>
        <v/>
      </c>
      <c r="C748">
        <f>INDEX(resultados!$A$2:$ZZ$3036, 742, MATCH($B$3, resultados!$A$1:$ZZ$1, 0))</f>
        <v/>
      </c>
    </row>
    <row r="749">
      <c r="A749">
        <f>INDEX(resultados!$A$2:$ZZ$3036, 743, MATCH($B$1, resultados!$A$1:$ZZ$1, 0))</f>
        <v/>
      </c>
      <c r="B749">
        <f>INDEX(resultados!$A$2:$ZZ$3036, 743, MATCH($B$2, resultados!$A$1:$ZZ$1, 0))</f>
        <v/>
      </c>
      <c r="C749">
        <f>INDEX(resultados!$A$2:$ZZ$3036, 743, MATCH($B$3, resultados!$A$1:$ZZ$1, 0))</f>
        <v/>
      </c>
    </row>
    <row r="750">
      <c r="A750">
        <f>INDEX(resultados!$A$2:$ZZ$3036, 744, MATCH($B$1, resultados!$A$1:$ZZ$1, 0))</f>
        <v/>
      </c>
      <c r="B750">
        <f>INDEX(resultados!$A$2:$ZZ$3036, 744, MATCH($B$2, resultados!$A$1:$ZZ$1, 0))</f>
        <v/>
      </c>
      <c r="C750">
        <f>INDEX(resultados!$A$2:$ZZ$3036, 744, MATCH($B$3, resultados!$A$1:$ZZ$1, 0))</f>
        <v/>
      </c>
    </row>
    <row r="751">
      <c r="A751">
        <f>INDEX(resultados!$A$2:$ZZ$3036, 745, MATCH($B$1, resultados!$A$1:$ZZ$1, 0))</f>
        <v/>
      </c>
      <c r="B751">
        <f>INDEX(resultados!$A$2:$ZZ$3036, 745, MATCH($B$2, resultados!$A$1:$ZZ$1, 0))</f>
        <v/>
      </c>
      <c r="C751">
        <f>INDEX(resultados!$A$2:$ZZ$3036, 745, MATCH($B$3, resultados!$A$1:$ZZ$1, 0))</f>
        <v/>
      </c>
    </row>
    <row r="752">
      <c r="A752">
        <f>INDEX(resultados!$A$2:$ZZ$3036, 746, MATCH($B$1, resultados!$A$1:$ZZ$1, 0))</f>
        <v/>
      </c>
      <c r="B752">
        <f>INDEX(resultados!$A$2:$ZZ$3036, 746, MATCH($B$2, resultados!$A$1:$ZZ$1, 0))</f>
        <v/>
      </c>
      <c r="C752">
        <f>INDEX(resultados!$A$2:$ZZ$3036, 746, MATCH($B$3, resultados!$A$1:$ZZ$1, 0))</f>
        <v/>
      </c>
    </row>
    <row r="753">
      <c r="A753">
        <f>INDEX(resultados!$A$2:$ZZ$3036, 747, MATCH($B$1, resultados!$A$1:$ZZ$1, 0))</f>
        <v/>
      </c>
      <c r="B753">
        <f>INDEX(resultados!$A$2:$ZZ$3036, 747, MATCH($B$2, resultados!$A$1:$ZZ$1, 0))</f>
        <v/>
      </c>
      <c r="C753">
        <f>INDEX(resultados!$A$2:$ZZ$3036, 747, MATCH($B$3, resultados!$A$1:$ZZ$1, 0))</f>
        <v/>
      </c>
    </row>
    <row r="754">
      <c r="A754">
        <f>INDEX(resultados!$A$2:$ZZ$3036, 748, MATCH($B$1, resultados!$A$1:$ZZ$1, 0))</f>
        <v/>
      </c>
      <c r="B754">
        <f>INDEX(resultados!$A$2:$ZZ$3036, 748, MATCH($B$2, resultados!$A$1:$ZZ$1, 0))</f>
        <v/>
      </c>
      <c r="C754">
        <f>INDEX(resultados!$A$2:$ZZ$3036, 748, MATCH($B$3, resultados!$A$1:$ZZ$1, 0))</f>
        <v/>
      </c>
    </row>
    <row r="755">
      <c r="A755">
        <f>INDEX(resultados!$A$2:$ZZ$3036, 749, MATCH($B$1, resultados!$A$1:$ZZ$1, 0))</f>
        <v/>
      </c>
      <c r="B755">
        <f>INDEX(resultados!$A$2:$ZZ$3036, 749, MATCH($B$2, resultados!$A$1:$ZZ$1, 0))</f>
        <v/>
      </c>
      <c r="C755">
        <f>INDEX(resultados!$A$2:$ZZ$3036, 749, MATCH($B$3, resultados!$A$1:$ZZ$1, 0))</f>
        <v/>
      </c>
    </row>
    <row r="756">
      <c r="A756">
        <f>INDEX(resultados!$A$2:$ZZ$3036, 750, MATCH($B$1, resultados!$A$1:$ZZ$1, 0))</f>
        <v/>
      </c>
      <c r="B756">
        <f>INDEX(resultados!$A$2:$ZZ$3036, 750, MATCH($B$2, resultados!$A$1:$ZZ$1, 0))</f>
        <v/>
      </c>
      <c r="C756">
        <f>INDEX(resultados!$A$2:$ZZ$3036, 750, MATCH($B$3, resultados!$A$1:$ZZ$1, 0))</f>
        <v/>
      </c>
    </row>
    <row r="757">
      <c r="A757">
        <f>INDEX(resultados!$A$2:$ZZ$3036, 751, MATCH($B$1, resultados!$A$1:$ZZ$1, 0))</f>
        <v/>
      </c>
      <c r="B757">
        <f>INDEX(resultados!$A$2:$ZZ$3036, 751, MATCH($B$2, resultados!$A$1:$ZZ$1, 0))</f>
        <v/>
      </c>
      <c r="C757">
        <f>INDEX(resultados!$A$2:$ZZ$3036, 751, MATCH($B$3, resultados!$A$1:$ZZ$1, 0))</f>
        <v/>
      </c>
    </row>
    <row r="758">
      <c r="A758">
        <f>INDEX(resultados!$A$2:$ZZ$3036, 752, MATCH($B$1, resultados!$A$1:$ZZ$1, 0))</f>
        <v/>
      </c>
      <c r="B758">
        <f>INDEX(resultados!$A$2:$ZZ$3036, 752, MATCH($B$2, resultados!$A$1:$ZZ$1, 0))</f>
        <v/>
      </c>
      <c r="C758">
        <f>INDEX(resultados!$A$2:$ZZ$3036, 752, MATCH($B$3, resultados!$A$1:$ZZ$1, 0))</f>
        <v/>
      </c>
    </row>
    <row r="759">
      <c r="A759">
        <f>INDEX(resultados!$A$2:$ZZ$3036, 753, MATCH($B$1, resultados!$A$1:$ZZ$1, 0))</f>
        <v/>
      </c>
      <c r="B759">
        <f>INDEX(resultados!$A$2:$ZZ$3036, 753, MATCH($B$2, resultados!$A$1:$ZZ$1, 0))</f>
        <v/>
      </c>
      <c r="C759">
        <f>INDEX(resultados!$A$2:$ZZ$3036, 753, MATCH($B$3, resultados!$A$1:$ZZ$1, 0))</f>
        <v/>
      </c>
    </row>
    <row r="760">
      <c r="A760">
        <f>INDEX(resultados!$A$2:$ZZ$3036, 754, MATCH($B$1, resultados!$A$1:$ZZ$1, 0))</f>
        <v/>
      </c>
      <c r="B760">
        <f>INDEX(resultados!$A$2:$ZZ$3036, 754, MATCH($B$2, resultados!$A$1:$ZZ$1, 0))</f>
        <v/>
      </c>
      <c r="C760">
        <f>INDEX(resultados!$A$2:$ZZ$3036, 754, MATCH($B$3, resultados!$A$1:$ZZ$1, 0))</f>
        <v/>
      </c>
    </row>
    <row r="761">
      <c r="A761">
        <f>INDEX(resultados!$A$2:$ZZ$3036, 755, MATCH($B$1, resultados!$A$1:$ZZ$1, 0))</f>
        <v/>
      </c>
      <c r="B761">
        <f>INDEX(resultados!$A$2:$ZZ$3036, 755, MATCH($B$2, resultados!$A$1:$ZZ$1, 0))</f>
        <v/>
      </c>
      <c r="C761">
        <f>INDEX(resultados!$A$2:$ZZ$3036, 755, MATCH($B$3, resultados!$A$1:$ZZ$1, 0))</f>
        <v/>
      </c>
    </row>
    <row r="762">
      <c r="A762">
        <f>INDEX(resultados!$A$2:$ZZ$3036, 756, MATCH($B$1, resultados!$A$1:$ZZ$1, 0))</f>
        <v/>
      </c>
      <c r="B762">
        <f>INDEX(resultados!$A$2:$ZZ$3036, 756, MATCH($B$2, resultados!$A$1:$ZZ$1, 0))</f>
        <v/>
      </c>
      <c r="C762">
        <f>INDEX(resultados!$A$2:$ZZ$3036, 756, MATCH($B$3, resultados!$A$1:$ZZ$1, 0))</f>
        <v/>
      </c>
    </row>
    <row r="763">
      <c r="A763">
        <f>INDEX(resultados!$A$2:$ZZ$3036, 757, MATCH($B$1, resultados!$A$1:$ZZ$1, 0))</f>
        <v/>
      </c>
      <c r="B763">
        <f>INDEX(resultados!$A$2:$ZZ$3036, 757, MATCH($B$2, resultados!$A$1:$ZZ$1, 0))</f>
        <v/>
      </c>
      <c r="C763">
        <f>INDEX(resultados!$A$2:$ZZ$3036, 757, MATCH($B$3, resultados!$A$1:$ZZ$1, 0))</f>
        <v/>
      </c>
    </row>
    <row r="764">
      <c r="A764">
        <f>INDEX(resultados!$A$2:$ZZ$3036, 758, MATCH($B$1, resultados!$A$1:$ZZ$1, 0))</f>
        <v/>
      </c>
      <c r="B764">
        <f>INDEX(resultados!$A$2:$ZZ$3036, 758, MATCH($B$2, resultados!$A$1:$ZZ$1, 0))</f>
        <v/>
      </c>
      <c r="C764">
        <f>INDEX(resultados!$A$2:$ZZ$3036, 758, MATCH($B$3, resultados!$A$1:$ZZ$1, 0))</f>
        <v/>
      </c>
    </row>
    <row r="765">
      <c r="A765">
        <f>INDEX(resultados!$A$2:$ZZ$3036, 759, MATCH($B$1, resultados!$A$1:$ZZ$1, 0))</f>
        <v/>
      </c>
      <c r="B765">
        <f>INDEX(resultados!$A$2:$ZZ$3036, 759, MATCH($B$2, resultados!$A$1:$ZZ$1, 0))</f>
        <v/>
      </c>
      <c r="C765">
        <f>INDEX(resultados!$A$2:$ZZ$3036, 759, MATCH($B$3, resultados!$A$1:$ZZ$1, 0))</f>
        <v/>
      </c>
    </row>
    <row r="766">
      <c r="A766">
        <f>INDEX(resultados!$A$2:$ZZ$3036, 760, MATCH($B$1, resultados!$A$1:$ZZ$1, 0))</f>
        <v/>
      </c>
      <c r="B766">
        <f>INDEX(resultados!$A$2:$ZZ$3036, 760, MATCH($B$2, resultados!$A$1:$ZZ$1, 0))</f>
        <v/>
      </c>
      <c r="C766">
        <f>INDEX(resultados!$A$2:$ZZ$3036, 760, MATCH($B$3, resultados!$A$1:$ZZ$1, 0))</f>
        <v/>
      </c>
    </row>
    <row r="767">
      <c r="A767">
        <f>INDEX(resultados!$A$2:$ZZ$3036, 761, MATCH($B$1, resultados!$A$1:$ZZ$1, 0))</f>
        <v/>
      </c>
      <c r="B767">
        <f>INDEX(resultados!$A$2:$ZZ$3036, 761, MATCH($B$2, resultados!$A$1:$ZZ$1, 0))</f>
        <v/>
      </c>
      <c r="C767">
        <f>INDEX(resultados!$A$2:$ZZ$3036, 761, MATCH($B$3, resultados!$A$1:$ZZ$1, 0))</f>
        <v/>
      </c>
    </row>
    <row r="768">
      <c r="A768">
        <f>INDEX(resultados!$A$2:$ZZ$3036, 762, MATCH($B$1, resultados!$A$1:$ZZ$1, 0))</f>
        <v/>
      </c>
      <c r="B768">
        <f>INDEX(resultados!$A$2:$ZZ$3036, 762, MATCH($B$2, resultados!$A$1:$ZZ$1, 0))</f>
        <v/>
      </c>
      <c r="C768">
        <f>INDEX(resultados!$A$2:$ZZ$3036, 762, MATCH($B$3, resultados!$A$1:$ZZ$1, 0))</f>
        <v/>
      </c>
    </row>
    <row r="769">
      <c r="A769">
        <f>INDEX(resultados!$A$2:$ZZ$3036, 763, MATCH($B$1, resultados!$A$1:$ZZ$1, 0))</f>
        <v/>
      </c>
      <c r="B769">
        <f>INDEX(resultados!$A$2:$ZZ$3036, 763, MATCH($B$2, resultados!$A$1:$ZZ$1, 0))</f>
        <v/>
      </c>
      <c r="C769">
        <f>INDEX(resultados!$A$2:$ZZ$3036, 763, MATCH($B$3, resultados!$A$1:$ZZ$1, 0))</f>
        <v/>
      </c>
    </row>
    <row r="770">
      <c r="A770">
        <f>INDEX(resultados!$A$2:$ZZ$3036, 764, MATCH($B$1, resultados!$A$1:$ZZ$1, 0))</f>
        <v/>
      </c>
      <c r="B770">
        <f>INDEX(resultados!$A$2:$ZZ$3036, 764, MATCH($B$2, resultados!$A$1:$ZZ$1, 0))</f>
        <v/>
      </c>
      <c r="C770">
        <f>INDEX(resultados!$A$2:$ZZ$3036, 764, MATCH($B$3, resultados!$A$1:$ZZ$1, 0))</f>
        <v/>
      </c>
    </row>
    <row r="771">
      <c r="A771">
        <f>INDEX(resultados!$A$2:$ZZ$3036, 765, MATCH($B$1, resultados!$A$1:$ZZ$1, 0))</f>
        <v/>
      </c>
      <c r="B771">
        <f>INDEX(resultados!$A$2:$ZZ$3036, 765, MATCH($B$2, resultados!$A$1:$ZZ$1, 0))</f>
        <v/>
      </c>
      <c r="C771">
        <f>INDEX(resultados!$A$2:$ZZ$3036, 765, MATCH($B$3, resultados!$A$1:$ZZ$1, 0))</f>
        <v/>
      </c>
    </row>
    <row r="772">
      <c r="A772">
        <f>INDEX(resultados!$A$2:$ZZ$3036, 766, MATCH($B$1, resultados!$A$1:$ZZ$1, 0))</f>
        <v/>
      </c>
      <c r="B772">
        <f>INDEX(resultados!$A$2:$ZZ$3036, 766, MATCH($B$2, resultados!$A$1:$ZZ$1, 0))</f>
        <v/>
      </c>
      <c r="C772">
        <f>INDEX(resultados!$A$2:$ZZ$3036, 766, MATCH($B$3, resultados!$A$1:$ZZ$1, 0))</f>
        <v/>
      </c>
    </row>
    <row r="773">
      <c r="A773">
        <f>INDEX(resultados!$A$2:$ZZ$3036, 767, MATCH($B$1, resultados!$A$1:$ZZ$1, 0))</f>
        <v/>
      </c>
      <c r="B773">
        <f>INDEX(resultados!$A$2:$ZZ$3036, 767, MATCH($B$2, resultados!$A$1:$ZZ$1, 0))</f>
        <v/>
      </c>
      <c r="C773">
        <f>INDEX(resultados!$A$2:$ZZ$3036, 767, MATCH($B$3, resultados!$A$1:$ZZ$1, 0))</f>
        <v/>
      </c>
    </row>
    <row r="774">
      <c r="A774">
        <f>INDEX(resultados!$A$2:$ZZ$3036, 768, MATCH($B$1, resultados!$A$1:$ZZ$1, 0))</f>
        <v/>
      </c>
      <c r="B774">
        <f>INDEX(resultados!$A$2:$ZZ$3036, 768, MATCH($B$2, resultados!$A$1:$ZZ$1, 0))</f>
        <v/>
      </c>
      <c r="C774">
        <f>INDEX(resultados!$A$2:$ZZ$3036, 768, MATCH($B$3, resultados!$A$1:$ZZ$1, 0))</f>
        <v/>
      </c>
    </row>
    <row r="775">
      <c r="A775">
        <f>INDEX(resultados!$A$2:$ZZ$3036, 769, MATCH($B$1, resultados!$A$1:$ZZ$1, 0))</f>
        <v/>
      </c>
      <c r="B775">
        <f>INDEX(resultados!$A$2:$ZZ$3036, 769, MATCH($B$2, resultados!$A$1:$ZZ$1, 0))</f>
        <v/>
      </c>
      <c r="C775">
        <f>INDEX(resultados!$A$2:$ZZ$3036, 769, MATCH($B$3, resultados!$A$1:$ZZ$1, 0))</f>
        <v/>
      </c>
    </row>
    <row r="776">
      <c r="A776">
        <f>INDEX(resultados!$A$2:$ZZ$3036, 770, MATCH($B$1, resultados!$A$1:$ZZ$1, 0))</f>
        <v/>
      </c>
      <c r="B776">
        <f>INDEX(resultados!$A$2:$ZZ$3036, 770, MATCH($B$2, resultados!$A$1:$ZZ$1, 0))</f>
        <v/>
      </c>
      <c r="C776">
        <f>INDEX(resultados!$A$2:$ZZ$3036, 770, MATCH($B$3, resultados!$A$1:$ZZ$1, 0))</f>
        <v/>
      </c>
    </row>
    <row r="777">
      <c r="A777">
        <f>INDEX(resultados!$A$2:$ZZ$3036, 771, MATCH($B$1, resultados!$A$1:$ZZ$1, 0))</f>
        <v/>
      </c>
      <c r="B777">
        <f>INDEX(resultados!$A$2:$ZZ$3036, 771, MATCH($B$2, resultados!$A$1:$ZZ$1, 0))</f>
        <v/>
      </c>
      <c r="C777">
        <f>INDEX(resultados!$A$2:$ZZ$3036, 771, MATCH($B$3, resultados!$A$1:$ZZ$1, 0))</f>
        <v/>
      </c>
    </row>
    <row r="778">
      <c r="A778">
        <f>INDEX(resultados!$A$2:$ZZ$3036, 772, MATCH($B$1, resultados!$A$1:$ZZ$1, 0))</f>
        <v/>
      </c>
      <c r="B778">
        <f>INDEX(resultados!$A$2:$ZZ$3036, 772, MATCH($B$2, resultados!$A$1:$ZZ$1, 0))</f>
        <v/>
      </c>
      <c r="C778">
        <f>INDEX(resultados!$A$2:$ZZ$3036, 772, MATCH($B$3, resultados!$A$1:$ZZ$1, 0))</f>
        <v/>
      </c>
    </row>
    <row r="779">
      <c r="A779">
        <f>INDEX(resultados!$A$2:$ZZ$3036, 773, MATCH($B$1, resultados!$A$1:$ZZ$1, 0))</f>
        <v/>
      </c>
      <c r="B779">
        <f>INDEX(resultados!$A$2:$ZZ$3036, 773, MATCH($B$2, resultados!$A$1:$ZZ$1, 0))</f>
        <v/>
      </c>
      <c r="C779">
        <f>INDEX(resultados!$A$2:$ZZ$3036, 773, MATCH($B$3, resultados!$A$1:$ZZ$1, 0))</f>
        <v/>
      </c>
    </row>
    <row r="780">
      <c r="A780">
        <f>INDEX(resultados!$A$2:$ZZ$3036, 774, MATCH($B$1, resultados!$A$1:$ZZ$1, 0))</f>
        <v/>
      </c>
      <c r="B780">
        <f>INDEX(resultados!$A$2:$ZZ$3036, 774, MATCH($B$2, resultados!$A$1:$ZZ$1, 0))</f>
        <v/>
      </c>
      <c r="C780">
        <f>INDEX(resultados!$A$2:$ZZ$3036, 774, MATCH($B$3, resultados!$A$1:$ZZ$1, 0))</f>
        <v/>
      </c>
    </row>
    <row r="781">
      <c r="A781">
        <f>INDEX(resultados!$A$2:$ZZ$3036, 775, MATCH($B$1, resultados!$A$1:$ZZ$1, 0))</f>
        <v/>
      </c>
      <c r="B781">
        <f>INDEX(resultados!$A$2:$ZZ$3036, 775, MATCH($B$2, resultados!$A$1:$ZZ$1, 0))</f>
        <v/>
      </c>
      <c r="C781">
        <f>INDEX(resultados!$A$2:$ZZ$3036, 775, MATCH($B$3, resultados!$A$1:$ZZ$1, 0))</f>
        <v/>
      </c>
    </row>
    <row r="782">
      <c r="A782">
        <f>INDEX(resultados!$A$2:$ZZ$3036, 776, MATCH($B$1, resultados!$A$1:$ZZ$1, 0))</f>
        <v/>
      </c>
      <c r="B782">
        <f>INDEX(resultados!$A$2:$ZZ$3036, 776, MATCH($B$2, resultados!$A$1:$ZZ$1, 0))</f>
        <v/>
      </c>
      <c r="C782">
        <f>INDEX(resultados!$A$2:$ZZ$3036, 776, MATCH($B$3, resultados!$A$1:$ZZ$1, 0))</f>
        <v/>
      </c>
    </row>
    <row r="783">
      <c r="A783">
        <f>INDEX(resultados!$A$2:$ZZ$3036, 777, MATCH($B$1, resultados!$A$1:$ZZ$1, 0))</f>
        <v/>
      </c>
      <c r="B783">
        <f>INDEX(resultados!$A$2:$ZZ$3036, 777, MATCH($B$2, resultados!$A$1:$ZZ$1, 0))</f>
        <v/>
      </c>
      <c r="C783">
        <f>INDEX(resultados!$A$2:$ZZ$3036, 777, MATCH($B$3, resultados!$A$1:$ZZ$1, 0))</f>
        <v/>
      </c>
    </row>
    <row r="784">
      <c r="A784">
        <f>INDEX(resultados!$A$2:$ZZ$3036, 778, MATCH($B$1, resultados!$A$1:$ZZ$1, 0))</f>
        <v/>
      </c>
      <c r="B784">
        <f>INDEX(resultados!$A$2:$ZZ$3036, 778, MATCH($B$2, resultados!$A$1:$ZZ$1, 0))</f>
        <v/>
      </c>
      <c r="C784">
        <f>INDEX(resultados!$A$2:$ZZ$3036, 778, MATCH($B$3, resultados!$A$1:$ZZ$1, 0))</f>
        <v/>
      </c>
    </row>
    <row r="785">
      <c r="A785">
        <f>INDEX(resultados!$A$2:$ZZ$3036, 779, MATCH($B$1, resultados!$A$1:$ZZ$1, 0))</f>
        <v/>
      </c>
      <c r="B785">
        <f>INDEX(resultados!$A$2:$ZZ$3036, 779, MATCH($B$2, resultados!$A$1:$ZZ$1, 0))</f>
        <v/>
      </c>
      <c r="C785">
        <f>INDEX(resultados!$A$2:$ZZ$3036, 779, MATCH($B$3, resultados!$A$1:$ZZ$1, 0))</f>
        <v/>
      </c>
    </row>
    <row r="786">
      <c r="A786">
        <f>INDEX(resultados!$A$2:$ZZ$3036, 780, MATCH($B$1, resultados!$A$1:$ZZ$1, 0))</f>
        <v/>
      </c>
      <c r="B786">
        <f>INDEX(resultados!$A$2:$ZZ$3036, 780, MATCH($B$2, resultados!$A$1:$ZZ$1, 0))</f>
        <v/>
      </c>
      <c r="C786">
        <f>INDEX(resultados!$A$2:$ZZ$3036, 780, MATCH($B$3, resultados!$A$1:$ZZ$1, 0))</f>
        <v/>
      </c>
    </row>
    <row r="787">
      <c r="A787">
        <f>INDEX(resultados!$A$2:$ZZ$3036, 781, MATCH($B$1, resultados!$A$1:$ZZ$1, 0))</f>
        <v/>
      </c>
      <c r="B787">
        <f>INDEX(resultados!$A$2:$ZZ$3036, 781, MATCH($B$2, resultados!$A$1:$ZZ$1, 0))</f>
        <v/>
      </c>
      <c r="C787">
        <f>INDEX(resultados!$A$2:$ZZ$3036, 781, MATCH($B$3, resultados!$A$1:$ZZ$1, 0))</f>
        <v/>
      </c>
    </row>
    <row r="788">
      <c r="A788">
        <f>INDEX(resultados!$A$2:$ZZ$3036, 782, MATCH($B$1, resultados!$A$1:$ZZ$1, 0))</f>
        <v/>
      </c>
      <c r="B788">
        <f>INDEX(resultados!$A$2:$ZZ$3036, 782, MATCH($B$2, resultados!$A$1:$ZZ$1, 0))</f>
        <v/>
      </c>
      <c r="C788">
        <f>INDEX(resultados!$A$2:$ZZ$3036, 782, MATCH($B$3, resultados!$A$1:$ZZ$1, 0))</f>
        <v/>
      </c>
    </row>
    <row r="789">
      <c r="A789">
        <f>INDEX(resultados!$A$2:$ZZ$3036, 783, MATCH($B$1, resultados!$A$1:$ZZ$1, 0))</f>
        <v/>
      </c>
      <c r="B789">
        <f>INDEX(resultados!$A$2:$ZZ$3036, 783, MATCH($B$2, resultados!$A$1:$ZZ$1, 0))</f>
        <v/>
      </c>
      <c r="C789">
        <f>INDEX(resultados!$A$2:$ZZ$3036, 783, MATCH($B$3, resultados!$A$1:$ZZ$1, 0))</f>
        <v/>
      </c>
    </row>
    <row r="790">
      <c r="A790">
        <f>INDEX(resultados!$A$2:$ZZ$3036, 784, MATCH($B$1, resultados!$A$1:$ZZ$1, 0))</f>
        <v/>
      </c>
      <c r="B790">
        <f>INDEX(resultados!$A$2:$ZZ$3036, 784, MATCH($B$2, resultados!$A$1:$ZZ$1, 0))</f>
        <v/>
      </c>
      <c r="C790">
        <f>INDEX(resultados!$A$2:$ZZ$3036, 784, MATCH($B$3, resultados!$A$1:$ZZ$1, 0))</f>
        <v/>
      </c>
    </row>
    <row r="791">
      <c r="A791">
        <f>INDEX(resultados!$A$2:$ZZ$3036, 785, MATCH($B$1, resultados!$A$1:$ZZ$1, 0))</f>
        <v/>
      </c>
      <c r="B791">
        <f>INDEX(resultados!$A$2:$ZZ$3036, 785, MATCH($B$2, resultados!$A$1:$ZZ$1, 0))</f>
        <v/>
      </c>
      <c r="C791">
        <f>INDEX(resultados!$A$2:$ZZ$3036, 785, MATCH($B$3, resultados!$A$1:$ZZ$1, 0))</f>
        <v/>
      </c>
    </row>
    <row r="792">
      <c r="A792">
        <f>INDEX(resultados!$A$2:$ZZ$3036, 786, MATCH($B$1, resultados!$A$1:$ZZ$1, 0))</f>
        <v/>
      </c>
      <c r="B792">
        <f>INDEX(resultados!$A$2:$ZZ$3036, 786, MATCH($B$2, resultados!$A$1:$ZZ$1, 0))</f>
        <v/>
      </c>
      <c r="C792">
        <f>INDEX(resultados!$A$2:$ZZ$3036, 786, MATCH($B$3, resultados!$A$1:$ZZ$1, 0))</f>
        <v/>
      </c>
    </row>
    <row r="793">
      <c r="A793">
        <f>INDEX(resultados!$A$2:$ZZ$3036, 787, MATCH($B$1, resultados!$A$1:$ZZ$1, 0))</f>
        <v/>
      </c>
      <c r="B793">
        <f>INDEX(resultados!$A$2:$ZZ$3036, 787, MATCH($B$2, resultados!$A$1:$ZZ$1, 0))</f>
        <v/>
      </c>
      <c r="C793">
        <f>INDEX(resultados!$A$2:$ZZ$3036, 787, MATCH($B$3, resultados!$A$1:$ZZ$1, 0))</f>
        <v/>
      </c>
    </row>
    <row r="794">
      <c r="A794">
        <f>INDEX(resultados!$A$2:$ZZ$3036, 788, MATCH($B$1, resultados!$A$1:$ZZ$1, 0))</f>
        <v/>
      </c>
      <c r="B794">
        <f>INDEX(resultados!$A$2:$ZZ$3036, 788, MATCH($B$2, resultados!$A$1:$ZZ$1, 0))</f>
        <v/>
      </c>
      <c r="C794">
        <f>INDEX(resultados!$A$2:$ZZ$3036, 788, MATCH($B$3, resultados!$A$1:$ZZ$1, 0))</f>
        <v/>
      </c>
    </row>
    <row r="795">
      <c r="A795">
        <f>INDEX(resultados!$A$2:$ZZ$3036, 789, MATCH($B$1, resultados!$A$1:$ZZ$1, 0))</f>
        <v/>
      </c>
      <c r="B795">
        <f>INDEX(resultados!$A$2:$ZZ$3036, 789, MATCH($B$2, resultados!$A$1:$ZZ$1, 0))</f>
        <v/>
      </c>
      <c r="C795">
        <f>INDEX(resultados!$A$2:$ZZ$3036, 789, MATCH($B$3, resultados!$A$1:$ZZ$1, 0))</f>
        <v/>
      </c>
    </row>
    <row r="796">
      <c r="A796">
        <f>INDEX(resultados!$A$2:$ZZ$3036, 790, MATCH($B$1, resultados!$A$1:$ZZ$1, 0))</f>
        <v/>
      </c>
      <c r="B796">
        <f>INDEX(resultados!$A$2:$ZZ$3036, 790, MATCH($B$2, resultados!$A$1:$ZZ$1, 0))</f>
        <v/>
      </c>
      <c r="C796">
        <f>INDEX(resultados!$A$2:$ZZ$3036, 790, MATCH($B$3, resultados!$A$1:$ZZ$1, 0))</f>
        <v/>
      </c>
    </row>
    <row r="797">
      <c r="A797">
        <f>INDEX(resultados!$A$2:$ZZ$3036, 791, MATCH($B$1, resultados!$A$1:$ZZ$1, 0))</f>
        <v/>
      </c>
      <c r="B797">
        <f>INDEX(resultados!$A$2:$ZZ$3036, 791, MATCH($B$2, resultados!$A$1:$ZZ$1, 0))</f>
        <v/>
      </c>
      <c r="C797">
        <f>INDEX(resultados!$A$2:$ZZ$3036, 791, MATCH($B$3, resultados!$A$1:$ZZ$1, 0))</f>
        <v/>
      </c>
    </row>
    <row r="798">
      <c r="A798">
        <f>INDEX(resultados!$A$2:$ZZ$3036, 792, MATCH($B$1, resultados!$A$1:$ZZ$1, 0))</f>
        <v/>
      </c>
      <c r="B798">
        <f>INDEX(resultados!$A$2:$ZZ$3036, 792, MATCH($B$2, resultados!$A$1:$ZZ$1, 0))</f>
        <v/>
      </c>
      <c r="C798">
        <f>INDEX(resultados!$A$2:$ZZ$3036, 792, MATCH($B$3, resultados!$A$1:$ZZ$1, 0))</f>
        <v/>
      </c>
    </row>
    <row r="799">
      <c r="A799">
        <f>INDEX(resultados!$A$2:$ZZ$3036, 793, MATCH($B$1, resultados!$A$1:$ZZ$1, 0))</f>
        <v/>
      </c>
      <c r="B799">
        <f>INDEX(resultados!$A$2:$ZZ$3036, 793, MATCH($B$2, resultados!$A$1:$ZZ$1, 0))</f>
        <v/>
      </c>
      <c r="C799">
        <f>INDEX(resultados!$A$2:$ZZ$3036, 793, MATCH($B$3, resultados!$A$1:$ZZ$1, 0))</f>
        <v/>
      </c>
    </row>
    <row r="800">
      <c r="A800">
        <f>INDEX(resultados!$A$2:$ZZ$3036, 794, MATCH($B$1, resultados!$A$1:$ZZ$1, 0))</f>
        <v/>
      </c>
      <c r="B800">
        <f>INDEX(resultados!$A$2:$ZZ$3036, 794, MATCH($B$2, resultados!$A$1:$ZZ$1, 0))</f>
        <v/>
      </c>
      <c r="C800">
        <f>INDEX(resultados!$A$2:$ZZ$3036, 794, MATCH($B$3, resultados!$A$1:$ZZ$1, 0))</f>
        <v/>
      </c>
    </row>
    <row r="801">
      <c r="A801">
        <f>INDEX(resultados!$A$2:$ZZ$3036, 795, MATCH($B$1, resultados!$A$1:$ZZ$1, 0))</f>
        <v/>
      </c>
      <c r="B801">
        <f>INDEX(resultados!$A$2:$ZZ$3036, 795, MATCH($B$2, resultados!$A$1:$ZZ$1, 0))</f>
        <v/>
      </c>
      <c r="C801">
        <f>INDEX(resultados!$A$2:$ZZ$3036, 795, MATCH($B$3, resultados!$A$1:$ZZ$1, 0))</f>
        <v/>
      </c>
    </row>
    <row r="802">
      <c r="A802">
        <f>INDEX(resultados!$A$2:$ZZ$3036, 796, MATCH($B$1, resultados!$A$1:$ZZ$1, 0))</f>
        <v/>
      </c>
      <c r="B802">
        <f>INDEX(resultados!$A$2:$ZZ$3036, 796, MATCH($B$2, resultados!$A$1:$ZZ$1, 0))</f>
        <v/>
      </c>
      <c r="C802">
        <f>INDEX(resultados!$A$2:$ZZ$3036, 796, MATCH($B$3, resultados!$A$1:$ZZ$1, 0))</f>
        <v/>
      </c>
    </row>
    <row r="803">
      <c r="A803">
        <f>INDEX(resultados!$A$2:$ZZ$3036, 797, MATCH($B$1, resultados!$A$1:$ZZ$1, 0))</f>
        <v/>
      </c>
      <c r="B803">
        <f>INDEX(resultados!$A$2:$ZZ$3036, 797, MATCH($B$2, resultados!$A$1:$ZZ$1, 0))</f>
        <v/>
      </c>
      <c r="C803">
        <f>INDEX(resultados!$A$2:$ZZ$3036, 797, MATCH($B$3, resultados!$A$1:$ZZ$1, 0))</f>
        <v/>
      </c>
    </row>
    <row r="804">
      <c r="A804">
        <f>INDEX(resultados!$A$2:$ZZ$3036, 798, MATCH($B$1, resultados!$A$1:$ZZ$1, 0))</f>
        <v/>
      </c>
      <c r="B804">
        <f>INDEX(resultados!$A$2:$ZZ$3036, 798, MATCH($B$2, resultados!$A$1:$ZZ$1, 0))</f>
        <v/>
      </c>
      <c r="C804">
        <f>INDEX(resultados!$A$2:$ZZ$3036, 798, MATCH($B$3, resultados!$A$1:$ZZ$1, 0))</f>
        <v/>
      </c>
    </row>
    <row r="805">
      <c r="A805">
        <f>INDEX(resultados!$A$2:$ZZ$3036, 799, MATCH($B$1, resultados!$A$1:$ZZ$1, 0))</f>
        <v/>
      </c>
      <c r="B805">
        <f>INDEX(resultados!$A$2:$ZZ$3036, 799, MATCH($B$2, resultados!$A$1:$ZZ$1, 0))</f>
        <v/>
      </c>
      <c r="C805">
        <f>INDEX(resultados!$A$2:$ZZ$3036, 799, MATCH($B$3, resultados!$A$1:$ZZ$1, 0))</f>
        <v/>
      </c>
    </row>
    <row r="806">
      <c r="A806">
        <f>INDEX(resultados!$A$2:$ZZ$3036, 800, MATCH($B$1, resultados!$A$1:$ZZ$1, 0))</f>
        <v/>
      </c>
      <c r="B806">
        <f>INDEX(resultados!$A$2:$ZZ$3036, 800, MATCH($B$2, resultados!$A$1:$ZZ$1, 0))</f>
        <v/>
      </c>
      <c r="C806">
        <f>INDEX(resultados!$A$2:$ZZ$3036, 800, MATCH($B$3, resultados!$A$1:$ZZ$1, 0))</f>
        <v/>
      </c>
    </row>
    <row r="807">
      <c r="A807">
        <f>INDEX(resultados!$A$2:$ZZ$3036, 801, MATCH($B$1, resultados!$A$1:$ZZ$1, 0))</f>
        <v/>
      </c>
      <c r="B807">
        <f>INDEX(resultados!$A$2:$ZZ$3036, 801, MATCH($B$2, resultados!$A$1:$ZZ$1, 0))</f>
        <v/>
      </c>
      <c r="C807">
        <f>INDEX(resultados!$A$2:$ZZ$3036, 801, MATCH($B$3, resultados!$A$1:$ZZ$1, 0))</f>
        <v/>
      </c>
    </row>
    <row r="808">
      <c r="A808">
        <f>INDEX(resultados!$A$2:$ZZ$3036, 802, MATCH($B$1, resultados!$A$1:$ZZ$1, 0))</f>
        <v/>
      </c>
      <c r="B808">
        <f>INDEX(resultados!$A$2:$ZZ$3036, 802, MATCH($B$2, resultados!$A$1:$ZZ$1, 0))</f>
        <v/>
      </c>
      <c r="C808">
        <f>INDEX(resultados!$A$2:$ZZ$3036, 802, MATCH($B$3, resultados!$A$1:$ZZ$1, 0))</f>
        <v/>
      </c>
    </row>
    <row r="809">
      <c r="A809">
        <f>INDEX(resultados!$A$2:$ZZ$3036, 803, MATCH($B$1, resultados!$A$1:$ZZ$1, 0))</f>
        <v/>
      </c>
      <c r="B809">
        <f>INDEX(resultados!$A$2:$ZZ$3036, 803, MATCH($B$2, resultados!$A$1:$ZZ$1, 0))</f>
        <v/>
      </c>
      <c r="C809">
        <f>INDEX(resultados!$A$2:$ZZ$3036, 803, MATCH($B$3, resultados!$A$1:$ZZ$1, 0))</f>
        <v/>
      </c>
    </row>
    <row r="810">
      <c r="A810">
        <f>INDEX(resultados!$A$2:$ZZ$3036, 804, MATCH($B$1, resultados!$A$1:$ZZ$1, 0))</f>
        <v/>
      </c>
      <c r="B810">
        <f>INDEX(resultados!$A$2:$ZZ$3036, 804, MATCH($B$2, resultados!$A$1:$ZZ$1, 0))</f>
        <v/>
      </c>
      <c r="C810">
        <f>INDEX(resultados!$A$2:$ZZ$3036, 804, MATCH($B$3, resultados!$A$1:$ZZ$1, 0))</f>
        <v/>
      </c>
    </row>
    <row r="811">
      <c r="A811">
        <f>INDEX(resultados!$A$2:$ZZ$3036, 805, MATCH($B$1, resultados!$A$1:$ZZ$1, 0))</f>
        <v/>
      </c>
      <c r="B811">
        <f>INDEX(resultados!$A$2:$ZZ$3036, 805, MATCH($B$2, resultados!$A$1:$ZZ$1, 0))</f>
        <v/>
      </c>
      <c r="C811">
        <f>INDEX(resultados!$A$2:$ZZ$3036, 805, MATCH($B$3, resultados!$A$1:$ZZ$1, 0))</f>
        <v/>
      </c>
    </row>
    <row r="812">
      <c r="A812">
        <f>INDEX(resultados!$A$2:$ZZ$3036, 806, MATCH($B$1, resultados!$A$1:$ZZ$1, 0))</f>
        <v/>
      </c>
      <c r="B812">
        <f>INDEX(resultados!$A$2:$ZZ$3036, 806, MATCH($B$2, resultados!$A$1:$ZZ$1, 0))</f>
        <v/>
      </c>
      <c r="C812">
        <f>INDEX(resultados!$A$2:$ZZ$3036, 806, MATCH($B$3, resultados!$A$1:$ZZ$1, 0))</f>
        <v/>
      </c>
    </row>
    <row r="813">
      <c r="A813">
        <f>INDEX(resultados!$A$2:$ZZ$3036, 807, MATCH($B$1, resultados!$A$1:$ZZ$1, 0))</f>
        <v/>
      </c>
      <c r="B813">
        <f>INDEX(resultados!$A$2:$ZZ$3036, 807, MATCH($B$2, resultados!$A$1:$ZZ$1, 0))</f>
        <v/>
      </c>
      <c r="C813">
        <f>INDEX(resultados!$A$2:$ZZ$3036, 807, MATCH($B$3, resultados!$A$1:$ZZ$1, 0))</f>
        <v/>
      </c>
    </row>
    <row r="814">
      <c r="A814">
        <f>INDEX(resultados!$A$2:$ZZ$3036, 808, MATCH($B$1, resultados!$A$1:$ZZ$1, 0))</f>
        <v/>
      </c>
      <c r="B814">
        <f>INDEX(resultados!$A$2:$ZZ$3036, 808, MATCH($B$2, resultados!$A$1:$ZZ$1, 0))</f>
        <v/>
      </c>
      <c r="C814">
        <f>INDEX(resultados!$A$2:$ZZ$3036, 808, MATCH($B$3, resultados!$A$1:$ZZ$1, 0))</f>
        <v/>
      </c>
    </row>
    <row r="815">
      <c r="A815">
        <f>INDEX(resultados!$A$2:$ZZ$3036, 809, MATCH($B$1, resultados!$A$1:$ZZ$1, 0))</f>
        <v/>
      </c>
      <c r="B815">
        <f>INDEX(resultados!$A$2:$ZZ$3036, 809, MATCH($B$2, resultados!$A$1:$ZZ$1, 0))</f>
        <v/>
      </c>
      <c r="C815">
        <f>INDEX(resultados!$A$2:$ZZ$3036, 809, MATCH($B$3, resultados!$A$1:$ZZ$1, 0))</f>
        <v/>
      </c>
    </row>
    <row r="816">
      <c r="A816">
        <f>INDEX(resultados!$A$2:$ZZ$3036, 810, MATCH($B$1, resultados!$A$1:$ZZ$1, 0))</f>
        <v/>
      </c>
      <c r="B816">
        <f>INDEX(resultados!$A$2:$ZZ$3036, 810, MATCH($B$2, resultados!$A$1:$ZZ$1, 0))</f>
        <v/>
      </c>
      <c r="C816">
        <f>INDEX(resultados!$A$2:$ZZ$3036, 810, MATCH($B$3, resultados!$A$1:$ZZ$1, 0))</f>
        <v/>
      </c>
    </row>
    <row r="817">
      <c r="A817">
        <f>INDEX(resultados!$A$2:$ZZ$3036, 811, MATCH($B$1, resultados!$A$1:$ZZ$1, 0))</f>
        <v/>
      </c>
      <c r="B817">
        <f>INDEX(resultados!$A$2:$ZZ$3036, 811, MATCH($B$2, resultados!$A$1:$ZZ$1, 0))</f>
        <v/>
      </c>
      <c r="C817">
        <f>INDEX(resultados!$A$2:$ZZ$3036, 811, MATCH($B$3, resultados!$A$1:$ZZ$1, 0))</f>
        <v/>
      </c>
    </row>
    <row r="818">
      <c r="A818">
        <f>INDEX(resultados!$A$2:$ZZ$3036, 812, MATCH($B$1, resultados!$A$1:$ZZ$1, 0))</f>
        <v/>
      </c>
      <c r="B818">
        <f>INDEX(resultados!$A$2:$ZZ$3036, 812, MATCH($B$2, resultados!$A$1:$ZZ$1, 0))</f>
        <v/>
      </c>
      <c r="C818">
        <f>INDEX(resultados!$A$2:$ZZ$3036, 812, MATCH($B$3, resultados!$A$1:$ZZ$1, 0))</f>
        <v/>
      </c>
    </row>
    <row r="819">
      <c r="A819">
        <f>INDEX(resultados!$A$2:$ZZ$3036, 813, MATCH($B$1, resultados!$A$1:$ZZ$1, 0))</f>
        <v/>
      </c>
      <c r="B819">
        <f>INDEX(resultados!$A$2:$ZZ$3036, 813, MATCH($B$2, resultados!$A$1:$ZZ$1, 0))</f>
        <v/>
      </c>
      <c r="C819">
        <f>INDEX(resultados!$A$2:$ZZ$3036, 813, MATCH($B$3, resultados!$A$1:$ZZ$1, 0))</f>
        <v/>
      </c>
    </row>
    <row r="820">
      <c r="A820">
        <f>INDEX(resultados!$A$2:$ZZ$3036, 814, MATCH($B$1, resultados!$A$1:$ZZ$1, 0))</f>
        <v/>
      </c>
      <c r="B820">
        <f>INDEX(resultados!$A$2:$ZZ$3036, 814, MATCH($B$2, resultados!$A$1:$ZZ$1, 0))</f>
        <v/>
      </c>
      <c r="C820">
        <f>INDEX(resultados!$A$2:$ZZ$3036, 814, MATCH($B$3, resultados!$A$1:$ZZ$1, 0))</f>
        <v/>
      </c>
    </row>
    <row r="821">
      <c r="A821">
        <f>INDEX(resultados!$A$2:$ZZ$3036, 815, MATCH($B$1, resultados!$A$1:$ZZ$1, 0))</f>
        <v/>
      </c>
      <c r="B821">
        <f>INDEX(resultados!$A$2:$ZZ$3036, 815, MATCH($B$2, resultados!$A$1:$ZZ$1, 0))</f>
        <v/>
      </c>
      <c r="C821">
        <f>INDEX(resultados!$A$2:$ZZ$3036, 815, MATCH($B$3, resultados!$A$1:$ZZ$1, 0))</f>
        <v/>
      </c>
    </row>
    <row r="822">
      <c r="A822">
        <f>INDEX(resultados!$A$2:$ZZ$3036, 816, MATCH($B$1, resultados!$A$1:$ZZ$1, 0))</f>
        <v/>
      </c>
      <c r="B822">
        <f>INDEX(resultados!$A$2:$ZZ$3036, 816, MATCH($B$2, resultados!$A$1:$ZZ$1, 0))</f>
        <v/>
      </c>
      <c r="C822">
        <f>INDEX(resultados!$A$2:$ZZ$3036, 816, MATCH($B$3, resultados!$A$1:$ZZ$1, 0))</f>
        <v/>
      </c>
    </row>
    <row r="823">
      <c r="A823">
        <f>INDEX(resultados!$A$2:$ZZ$3036, 817, MATCH($B$1, resultados!$A$1:$ZZ$1, 0))</f>
        <v/>
      </c>
      <c r="B823">
        <f>INDEX(resultados!$A$2:$ZZ$3036, 817, MATCH($B$2, resultados!$A$1:$ZZ$1, 0))</f>
        <v/>
      </c>
      <c r="C823">
        <f>INDEX(resultados!$A$2:$ZZ$3036, 817, MATCH($B$3, resultados!$A$1:$ZZ$1, 0))</f>
        <v/>
      </c>
    </row>
    <row r="824">
      <c r="A824">
        <f>INDEX(resultados!$A$2:$ZZ$3036, 818, MATCH($B$1, resultados!$A$1:$ZZ$1, 0))</f>
        <v/>
      </c>
      <c r="B824">
        <f>INDEX(resultados!$A$2:$ZZ$3036, 818, MATCH($B$2, resultados!$A$1:$ZZ$1, 0))</f>
        <v/>
      </c>
      <c r="C824">
        <f>INDEX(resultados!$A$2:$ZZ$3036, 818, MATCH($B$3, resultados!$A$1:$ZZ$1, 0))</f>
        <v/>
      </c>
    </row>
    <row r="825">
      <c r="A825">
        <f>INDEX(resultados!$A$2:$ZZ$3036, 819, MATCH($B$1, resultados!$A$1:$ZZ$1, 0))</f>
        <v/>
      </c>
      <c r="B825">
        <f>INDEX(resultados!$A$2:$ZZ$3036, 819, MATCH($B$2, resultados!$A$1:$ZZ$1, 0))</f>
        <v/>
      </c>
      <c r="C825">
        <f>INDEX(resultados!$A$2:$ZZ$3036, 819, MATCH($B$3, resultados!$A$1:$ZZ$1, 0))</f>
        <v/>
      </c>
    </row>
    <row r="826">
      <c r="A826">
        <f>INDEX(resultados!$A$2:$ZZ$3036, 820, MATCH($B$1, resultados!$A$1:$ZZ$1, 0))</f>
        <v/>
      </c>
      <c r="B826">
        <f>INDEX(resultados!$A$2:$ZZ$3036, 820, MATCH($B$2, resultados!$A$1:$ZZ$1, 0))</f>
        <v/>
      </c>
      <c r="C826">
        <f>INDEX(resultados!$A$2:$ZZ$3036, 820, MATCH($B$3, resultados!$A$1:$ZZ$1, 0))</f>
        <v/>
      </c>
    </row>
    <row r="827">
      <c r="A827">
        <f>INDEX(resultados!$A$2:$ZZ$3036, 821, MATCH($B$1, resultados!$A$1:$ZZ$1, 0))</f>
        <v/>
      </c>
      <c r="B827">
        <f>INDEX(resultados!$A$2:$ZZ$3036, 821, MATCH($B$2, resultados!$A$1:$ZZ$1, 0))</f>
        <v/>
      </c>
      <c r="C827">
        <f>INDEX(resultados!$A$2:$ZZ$3036, 821, MATCH($B$3, resultados!$A$1:$ZZ$1, 0))</f>
        <v/>
      </c>
    </row>
    <row r="828">
      <c r="A828">
        <f>INDEX(resultados!$A$2:$ZZ$3036, 822, MATCH($B$1, resultados!$A$1:$ZZ$1, 0))</f>
        <v/>
      </c>
      <c r="B828">
        <f>INDEX(resultados!$A$2:$ZZ$3036, 822, MATCH($B$2, resultados!$A$1:$ZZ$1, 0))</f>
        <v/>
      </c>
      <c r="C828">
        <f>INDEX(resultados!$A$2:$ZZ$3036, 822, MATCH($B$3, resultados!$A$1:$ZZ$1, 0))</f>
        <v/>
      </c>
    </row>
    <row r="829">
      <c r="A829">
        <f>INDEX(resultados!$A$2:$ZZ$3036, 823, MATCH($B$1, resultados!$A$1:$ZZ$1, 0))</f>
        <v/>
      </c>
      <c r="B829">
        <f>INDEX(resultados!$A$2:$ZZ$3036, 823, MATCH($B$2, resultados!$A$1:$ZZ$1, 0))</f>
        <v/>
      </c>
      <c r="C829">
        <f>INDEX(resultados!$A$2:$ZZ$3036, 823, MATCH($B$3, resultados!$A$1:$ZZ$1, 0))</f>
        <v/>
      </c>
    </row>
    <row r="830">
      <c r="A830">
        <f>INDEX(resultados!$A$2:$ZZ$3036, 824, MATCH($B$1, resultados!$A$1:$ZZ$1, 0))</f>
        <v/>
      </c>
      <c r="B830">
        <f>INDEX(resultados!$A$2:$ZZ$3036, 824, MATCH($B$2, resultados!$A$1:$ZZ$1, 0))</f>
        <v/>
      </c>
      <c r="C830">
        <f>INDEX(resultados!$A$2:$ZZ$3036, 824, MATCH($B$3, resultados!$A$1:$ZZ$1, 0))</f>
        <v/>
      </c>
    </row>
    <row r="831">
      <c r="A831">
        <f>INDEX(resultados!$A$2:$ZZ$3036, 825, MATCH($B$1, resultados!$A$1:$ZZ$1, 0))</f>
        <v/>
      </c>
      <c r="B831">
        <f>INDEX(resultados!$A$2:$ZZ$3036, 825, MATCH($B$2, resultados!$A$1:$ZZ$1, 0))</f>
        <v/>
      </c>
      <c r="C831">
        <f>INDEX(resultados!$A$2:$ZZ$3036, 825, MATCH($B$3, resultados!$A$1:$ZZ$1, 0))</f>
        <v/>
      </c>
    </row>
    <row r="832">
      <c r="A832">
        <f>INDEX(resultados!$A$2:$ZZ$3036, 826, MATCH($B$1, resultados!$A$1:$ZZ$1, 0))</f>
        <v/>
      </c>
      <c r="B832">
        <f>INDEX(resultados!$A$2:$ZZ$3036, 826, MATCH($B$2, resultados!$A$1:$ZZ$1, 0))</f>
        <v/>
      </c>
      <c r="C832">
        <f>INDEX(resultados!$A$2:$ZZ$3036, 826, MATCH($B$3, resultados!$A$1:$ZZ$1, 0))</f>
        <v/>
      </c>
    </row>
    <row r="833">
      <c r="A833">
        <f>INDEX(resultados!$A$2:$ZZ$3036, 827, MATCH($B$1, resultados!$A$1:$ZZ$1, 0))</f>
        <v/>
      </c>
      <c r="B833">
        <f>INDEX(resultados!$A$2:$ZZ$3036, 827, MATCH($B$2, resultados!$A$1:$ZZ$1, 0))</f>
        <v/>
      </c>
      <c r="C833">
        <f>INDEX(resultados!$A$2:$ZZ$3036, 827, MATCH($B$3, resultados!$A$1:$ZZ$1, 0))</f>
        <v/>
      </c>
    </row>
    <row r="834">
      <c r="A834">
        <f>INDEX(resultados!$A$2:$ZZ$3036, 828, MATCH($B$1, resultados!$A$1:$ZZ$1, 0))</f>
        <v/>
      </c>
      <c r="B834">
        <f>INDEX(resultados!$A$2:$ZZ$3036, 828, MATCH($B$2, resultados!$A$1:$ZZ$1, 0))</f>
        <v/>
      </c>
      <c r="C834">
        <f>INDEX(resultados!$A$2:$ZZ$3036, 828, MATCH($B$3, resultados!$A$1:$ZZ$1, 0))</f>
        <v/>
      </c>
    </row>
    <row r="835">
      <c r="A835">
        <f>INDEX(resultados!$A$2:$ZZ$3036, 829, MATCH($B$1, resultados!$A$1:$ZZ$1, 0))</f>
        <v/>
      </c>
      <c r="B835">
        <f>INDEX(resultados!$A$2:$ZZ$3036, 829, MATCH($B$2, resultados!$A$1:$ZZ$1, 0))</f>
        <v/>
      </c>
      <c r="C835">
        <f>INDEX(resultados!$A$2:$ZZ$3036, 829, MATCH($B$3, resultados!$A$1:$ZZ$1, 0))</f>
        <v/>
      </c>
    </row>
    <row r="836">
      <c r="A836">
        <f>INDEX(resultados!$A$2:$ZZ$3036, 830, MATCH($B$1, resultados!$A$1:$ZZ$1, 0))</f>
        <v/>
      </c>
      <c r="B836">
        <f>INDEX(resultados!$A$2:$ZZ$3036, 830, MATCH($B$2, resultados!$A$1:$ZZ$1, 0))</f>
        <v/>
      </c>
      <c r="C836">
        <f>INDEX(resultados!$A$2:$ZZ$3036, 830, MATCH($B$3, resultados!$A$1:$ZZ$1, 0))</f>
        <v/>
      </c>
    </row>
    <row r="837">
      <c r="A837">
        <f>INDEX(resultados!$A$2:$ZZ$3036, 831, MATCH($B$1, resultados!$A$1:$ZZ$1, 0))</f>
        <v/>
      </c>
      <c r="B837">
        <f>INDEX(resultados!$A$2:$ZZ$3036, 831, MATCH($B$2, resultados!$A$1:$ZZ$1, 0))</f>
        <v/>
      </c>
      <c r="C837">
        <f>INDEX(resultados!$A$2:$ZZ$3036, 831, MATCH($B$3, resultados!$A$1:$ZZ$1, 0))</f>
        <v/>
      </c>
    </row>
    <row r="838">
      <c r="A838">
        <f>INDEX(resultados!$A$2:$ZZ$3036, 832, MATCH($B$1, resultados!$A$1:$ZZ$1, 0))</f>
        <v/>
      </c>
      <c r="B838">
        <f>INDEX(resultados!$A$2:$ZZ$3036, 832, MATCH($B$2, resultados!$A$1:$ZZ$1, 0))</f>
        <v/>
      </c>
      <c r="C838">
        <f>INDEX(resultados!$A$2:$ZZ$3036, 832, MATCH($B$3, resultados!$A$1:$ZZ$1, 0))</f>
        <v/>
      </c>
    </row>
    <row r="839">
      <c r="A839">
        <f>INDEX(resultados!$A$2:$ZZ$3036, 833, MATCH($B$1, resultados!$A$1:$ZZ$1, 0))</f>
        <v/>
      </c>
      <c r="B839">
        <f>INDEX(resultados!$A$2:$ZZ$3036, 833, MATCH($B$2, resultados!$A$1:$ZZ$1, 0))</f>
        <v/>
      </c>
      <c r="C839">
        <f>INDEX(resultados!$A$2:$ZZ$3036, 833, MATCH($B$3, resultados!$A$1:$ZZ$1, 0))</f>
        <v/>
      </c>
    </row>
    <row r="840">
      <c r="A840">
        <f>INDEX(resultados!$A$2:$ZZ$3036, 834, MATCH($B$1, resultados!$A$1:$ZZ$1, 0))</f>
        <v/>
      </c>
      <c r="B840">
        <f>INDEX(resultados!$A$2:$ZZ$3036, 834, MATCH($B$2, resultados!$A$1:$ZZ$1, 0))</f>
        <v/>
      </c>
      <c r="C840">
        <f>INDEX(resultados!$A$2:$ZZ$3036, 834, MATCH($B$3, resultados!$A$1:$ZZ$1, 0))</f>
        <v/>
      </c>
    </row>
    <row r="841">
      <c r="A841">
        <f>INDEX(resultados!$A$2:$ZZ$3036, 835, MATCH($B$1, resultados!$A$1:$ZZ$1, 0))</f>
        <v/>
      </c>
      <c r="B841">
        <f>INDEX(resultados!$A$2:$ZZ$3036, 835, MATCH($B$2, resultados!$A$1:$ZZ$1, 0))</f>
        <v/>
      </c>
      <c r="C841">
        <f>INDEX(resultados!$A$2:$ZZ$3036, 835, MATCH($B$3, resultados!$A$1:$ZZ$1, 0))</f>
        <v/>
      </c>
    </row>
    <row r="842">
      <c r="A842">
        <f>INDEX(resultados!$A$2:$ZZ$3036, 836, MATCH($B$1, resultados!$A$1:$ZZ$1, 0))</f>
        <v/>
      </c>
      <c r="B842">
        <f>INDEX(resultados!$A$2:$ZZ$3036, 836, MATCH($B$2, resultados!$A$1:$ZZ$1, 0))</f>
        <v/>
      </c>
      <c r="C842">
        <f>INDEX(resultados!$A$2:$ZZ$3036, 836, MATCH($B$3, resultados!$A$1:$ZZ$1, 0))</f>
        <v/>
      </c>
    </row>
    <row r="843">
      <c r="A843">
        <f>INDEX(resultados!$A$2:$ZZ$3036, 837, MATCH($B$1, resultados!$A$1:$ZZ$1, 0))</f>
        <v/>
      </c>
      <c r="B843">
        <f>INDEX(resultados!$A$2:$ZZ$3036, 837, MATCH($B$2, resultados!$A$1:$ZZ$1, 0))</f>
        <v/>
      </c>
      <c r="C843">
        <f>INDEX(resultados!$A$2:$ZZ$3036, 837, MATCH($B$3, resultados!$A$1:$ZZ$1, 0))</f>
        <v/>
      </c>
    </row>
    <row r="844">
      <c r="A844">
        <f>INDEX(resultados!$A$2:$ZZ$3036, 838, MATCH($B$1, resultados!$A$1:$ZZ$1, 0))</f>
        <v/>
      </c>
      <c r="B844">
        <f>INDEX(resultados!$A$2:$ZZ$3036, 838, MATCH($B$2, resultados!$A$1:$ZZ$1, 0))</f>
        <v/>
      </c>
      <c r="C844">
        <f>INDEX(resultados!$A$2:$ZZ$3036, 838, MATCH($B$3, resultados!$A$1:$ZZ$1, 0))</f>
        <v/>
      </c>
    </row>
    <row r="845">
      <c r="A845">
        <f>INDEX(resultados!$A$2:$ZZ$3036, 839, MATCH($B$1, resultados!$A$1:$ZZ$1, 0))</f>
        <v/>
      </c>
      <c r="B845">
        <f>INDEX(resultados!$A$2:$ZZ$3036, 839, MATCH($B$2, resultados!$A$1:$ZZ$1, 0))</f>
        <v/>
      </c>
      <c r="C845">
        <f>INDEX(resultados!$A$2:$ZZ$3036, 839, MATCH($B$3, resultados!$A$1:$ZZ$1, 0))</f>
        <v/>
      </c>
    </row>
    <row r="846">
      <c r="A846">
        <f>INDEX(resultados!$A$2:$ZZ$3036, 840, MATCH($B$1, resultados!$A$1:$ZZ$1, 0))</f>
        <v/>
      </c>
      <c r="B846">
        <f>INDEX(resultados!$A$2:$ZZ$3036, 840, MATCH($B$2, resultados!$A$1:$ZZ$1, 0))</f>
        <v/>
      </c>
      <c r="C846">
        <f>INDEX(resultados!$A$2:$ZZ$3036, 840, MATCH($B$3, resultados!$A$1:$ZZ$1, 0))</f>
        <v/>
      </c>
    </row>
    <row r="847">
      <c r="A847">
        <f>INDEX(resultados!$A$2:$ZZ$3036, 841, MATCH($B$1, resultados!$A$1:$ZZ$1, 0))</f>
        <v/>
      </c>
      <c r="B847">
        <f>INDEX(resultados!$A$2:$ZZ$3036, 841, MATCH($B$2, resultados!$A$1:$ZZ$1, 0))</f>
        <v/>
      </c>
      <c r="C847">
        <f>INDEX(resultados!$A$2:$ZZ$3036, 841, MATCH($B$3, resultados!$A$1:$ZZ$1, 0))</f>
        <v/>
      </c>
    </row>
    <row r="848">
      <c r="A848">
        <f>INDEX(resultados!$A$2:$ZZ$3036, 842, MATCH($B$1, resultados!$A$1:$ZZ$1, 0))</f>
        <v/>
      </c>
      <c r="B848">
        <f>INDEX(resultados!$A$2:$ZZ$3036, 842, MATCH($B$2, resultados!$A$1:$ZZ$1, 0))</f>
        <v/>
      </c>
      <c r="C848">
        <f>INDEX(resultados!$A$2:$ZZ$3036, 842, MATCH($B$3, resultados!$A$1:$ZZ$1, 0))</f>
        <v/>
      </c>
    </row>
    <row r="849">
      <c r="A849">
        <f>INDEX(resultados!$A$2:$ZZ$3036, 843, MATCH($B$1, resultados!$A$1:$ZZ$1, 0))</f>
        <v/>
      </c>
      <c r="B849">
        <f>INDEX(resultados!$A$2:$ZZ$3036, 843, MATCH($B$2, resultados!$A$1:$ZZ$1, 0))</f>
        <v/>
      </c>
      <c r="C849">
        <f>INDEX(resultados!$A$2:$ZZ$3036, 843, MATCH($B$3, resultados!$A$1:$ZZ$1, 0))</f>
        <v/>
      </c>
    </row>
    <row r="850">
      <c r="A850">
        <f>INDEX(resultados!$A$2:$ZZ$3036, 844, MATCH($B$1, resultados!$A$1:$ZZ$1, 0))</f>
        <v/>
      </c>
      <c r="B850">
        <f>INDEX(resultados!$A$2:$ZZ$3036, 844, MATCH($B$2, resultados!$A$1:$ZZ$1, 0))</f>
        <v/>
      </c>
      <c r="C850">
        <f>INDEX(resultados!$A$2:$ZZ$3036, 844, MATCH($B$3, resultados!$A$1:$ZZ$1, 0))</f>
        <v/>
      </c>
    </row>
    <row r="851">
      <c r="A851">
        <f>INDEX(resultados!$A$2:$ZZ$3036, 845, MATCH($B$1, resultados!$A$1:$ZZ$1, 0))</f>
        <v/>
      </c>
      <c r="B851">
        <f>INDEX(resultados!$A$2:$ZZ$3036, 845, MATCH($B$2, resultados!$A$1:$ZZ$1, 0))</f>
        <v/>
      </c>
      <c r="C851">
        <f>INDEX(resultados!$A$2:$ZZ$3036, 845, MATCH($B$3, resultados!$A$1:$ZZ$1, 0))</f>
        <v/>
      </c>
    </row>
    <row r="852">
      <c r="A852">
        <f>INDEX(resultados!$A$2:$ZZ$3036, 846, MATCH($B$1, resultados!$A$1:$ZZ$1, 0))</f>
        <v/>
      </c>
      <c r="B852">
        <f>INDEX(resultados!$A$2:$ZZ$3036, 846, MATCH($B$2, resultados!$A$1:$ZZ$1, 0))</f>
        <v/>
      </c>
      <c r="C852">
        <f>INDEX(resultados!$A$2:$ZZ$3036, 846, MATCH($B$3, resultados!$A$1:$ZZ$1, 0))</f>
        <v/>
      </c>
    </row>
    <row r="853">
      <c r="A853">
        <f>INDEX(resultados!$A$2:$ZZ$3036, 847, MATCH($B$1, resultados!$A$1:$ZZ$1, 0))</f>
        <v/>
      </c>
      <c r="B853">
        <f>INDEX(resultados!$A$2:$ZZ$3036, 847, MATCH($B$2, resultados!$A$1:$ZZ$1, 0))</f>
        <v/>
      </c>
      <c r="C853">
        <f>INDEX(resultados!$A$2:$ZZ$3036, 847, MATCH($B$3, resultados!$A$1:$ZZ$1, 0))</f>
        <v/>
      </c>
    </row>
    <row r="854">
      <c r="A854">
        <f>INDEX(resultados!$A$2:$ZZ$3036, 848, MATCH($B$1, resultados!$A$1:$ZZ$1, 0))</f>
        <v/>
      </c>
      <c r="B854">
        <f>INDEX(resultados!$A$2:$ZZ$3036, 848, MATCH($B$2, resultados!$A$1:$ZZ$1, 0))</f>
        <v/>
      </c>
      <c r="C854">
        <f>INDEX(resultados!$A$2:$ZZ$3036, 848, MATCH($B$3, resultados!$A$1:$ZZ$1, 0))</f>
        <v/>
      </c>
    </row>
    <row r="855">
      <c r="A855">
        <f>INDEX(resultados!$A$2:$ZZ$3036, 849, MATCH($B$1, resultados!$A$1:$ZZ$1, 0))</f>
        <v/>
      </c>
      <c r="B855">
        <f>INDEX(resultados!$A$2:$ZZ$3036, 849, MATCH($B$2, resultados!$A$1:$ZZ$1, 0))</f>
        <v/>
      </c>
      <c r="C855">
        <f>INDEX(resultados!$A$2:$ZZ$3036, 849, MATCH($B$3, resultados!$A$1:$ZZ$1, 0))</f>
        <v/>
      </c>
    </row>
    <row r="856">
      <c r="A856">
        <f>INDEX(resultados!$A$2:$ZZ$3036, 850, MATCH($B$1, resultados!$A$1:$ZZ$1, 0))</f>
        <v/>
      </c>
      <c r="B856">
        <f>INDEX(resultados!$A$2:$ZZ$3036, 850, MATCH($B$2, resultados!$A$1:$ZZ$1, 0))</f>
        <v/>
      </c>
      <c r="C856">
        <f>INDEX(resultados!$A$2:$ZZ$3036, 850, MATCH($B$3, resultados!$A$1:$ZZ$1, 0))</f>
        <v/>
      </c>
    </row>
    <row r="857">
      <c r="A857">
        <f>INDEX(resultados!$A$2:$ZZ$3036, 851, MATCH($B$1, resultados!$A$1:$ZZ$1, 0))</f>
        <v/>
      </c>
      <c r="B857">
        <f>INDEX(resultados!$A$2:$ZZ$3036, 851, MATCH($B$2, resultados!$A$1:$ZZ$1, 0))</f>
        <v/>
      </c>
      <c r="C857">
        <f>INDEX(resultados!$A$2:$ZZ$3036, 851, MATCH($B$3, resultados!$A$1:$ZZ$1, 0))</f>
        <v/>
      </c>
    </row>
    <row r="858">
      <c r="A858">
        <f>INDEX(resultados!$A$2:$ZZ$3036, 852, MATCH($B$1, resultados!$A$1:$ZZ$1, 0))</f>
        <v/>
      </c>
      <c r="B858">
        <f>INDEX(resultados!$A$2:$ZZ$3036, 852, MATCH($B$2, resultados!$A$1:$ZZ$1, 0))</f>
        <v/>
      </c>
      <c r="C858">
        <f>INDEX(resultados!$A$2:$ZZ$3036, 852, MATCH($B$3, resultados!$A$1:$ZZ$1, 0))</f>
        <v/>
      </c>
    </row>
    <row r="859">
      <c r="A859">
        <f>INDEX(resultados!$A$2:$ZZ$3036, 853, MATCH($B$1, resultados!$A$1:$ZZ$1, 0))</f>
        <v/>
      </c>
      <c r="B859">
        <f>INDEX(resultados!$A$2:$ZZ$3036, 853, MATCH($B$2, resultados!$A$1:$ZZ$1, 0))</f>
        <v/>
      </c>
      <c r="C859">
        <f>INDEX(resultados!$A$2:$ZZ$3036, 853, MATCH($B$3, resultados!$A$1:$ZZ$1, 0))</f>
        <v/>
      </c>
    </row>
    <row r="860">
      <c r="A860">
        <f>INDEX(resultados!$A$2:$ZZ$3036, 854, MATCH($B$1, resultados!$A$1:$ZZ$1, 0))</f>
        <v/>
      </c>
      <c r="B860">
        <f>INDEX(resultados!$A$2:$ZZ$3036, 854, MATCH($B$2, resultados!$A$1:$ZZ$1, 0))</f>
        <v/>
      </c>
      <c r="C860">
        <f>INDEX(resultados!$A$2:$ZZ$3036, 854, MATCH($B$3, resultados!$A$1:$ZZ$1, 0))</f>
        <v/>
      </c>
    </row>
    <row r="861">
      <c r="A861">
        <f>INDEX(resultados!$A$2:$ZZ$3036, 855, MATCH($B$1, resultados!$A$1:$ZZ$1, 0))</f>
        <v/>
      </c>
      <c r="B861">
        <f>INDEX(resultados!$A$2:$ZZ$3036, 855, MATCH($B$2, resultados!$A$1:$ZZ$1, 0))</f>
        <v/>
      </c>
      <c r="C861">
        <f>INDEX(resultados!$A$2:$ZZ$3036, 855, MATCH($B$3, resultados!$A$1:$ZZ$1, 0))</f>
        <v/>
      </c>
    </row>
    <row r="862">
      <c r="A862">
        <f>INDEX(resultados!$A$2:$ZZ$3036, 856, MATCH($B$1, resultados!$A$1:$ZZ$1, 0))</f>
        <v/>
      </c>
      <c r="B862">
        <f>INDEX(resultados!$A$2:$ZZ$3036, 856, MATCH($B$2, resultados!$A$1:$ZZ$1, 0))</f>
        <v/>
      </c>
      <c r="C862">
        <f>INDEX(resultados!$A$2:$ZZ$3036, 856, MATCH($B$3, resultados!$A$1:$ZZ$1, 0))</f>
        <v/>
      </c>
    </row>
    <row r="863">
      <c r="A863">
        <f>INDEX(resultados!$A$2:$ZZ$3036, 857, MATCH($B$1, resultados!$A$1:$ZZ$1, 0))</f>
        <v/>
      </c>
      <c r="B863">
        <f>INDEX(resultados!$A$2:$ZZ$3036, 857, MATCH($B$2, resultados!$A$1:$ZZ$1, 0))</f>
        <v/>
      </c>
      <c r="C863">
        <f>INDEX(resultados!$A$2:$ZZ$3036, 857, MATCH($B$3, resultados!$A$1:$ZZ$1, 0))</f>
        <v/>
      </c>
    </row>
    <row r="864">
      <c r="A864">
        <f>INDEX(resultados!$A$2:$ZZ$3036, 858, MATCH($B$1, resultados!$A$1:$ZZ$1, 0))</f>
        <v/>
      </c>
      <c r="B864">
        <f>INDEX(resultados!$A$2:$ZZ$3036, 858, MATCH($B$2, resultados!$A$1:$ZZ$1, 0))</f>
        <v/>
      </c>
      <c r="C864">
        <f>INDEX(resultados!$A$2:$ZZ$3036, 858, MATCH($B$3, resultados!$A$1:$ZZ$1, 0))</f>
        <v/>
      </c>
    </row>
    <row r="865">
      <c r="A865">
        <f>INDEX(resultados!$A$2:$ZZ$3036, 859, MATCH($B$1, resultados!$A$1:$ZZ$1, 0))</f>
        <v/>
      </c>
      <c r="B865">
        <f>INDEX(resultados!$A$2:$ZZ$3036, 859, MATCH($B$2, resultados!$A$1:$ZZ$1, 0))</f>
        <v/>
      </c>
      <c r="C865">
        <f>INDEX(resultados!$A$2:$ZZ$3036, 859, MATCH($B$3, resultados!$A$1:$ZZ$1, 0))</f>
        <v/>
      </c>
    </row>
    <row r="866">
      <c r="A866">
        <f>INDEX(resultados!$A$2:$ZZ$3036, 860, MATCH($B$1, resultados!$A$1:$ZZ$1, 0))</f>
        <v/>
      </c>
      <c r="B866">
        <f>INDEX(resultados!$A$2:$ZZ$3036, 860, MATCH($B$2, resultados!$A$1:$ZZ$1, 0))</f>
        <v/>
      </c>
      <c r="C866">
        <f>INDEX(resultados!$A$2:$ZZ$3036, 860, MATCH($B$3, resultados!$A$1:$ZZ$1, 0))</f>
        <v/>
      </c>
    </row>
    <row r="867">
      <c r="A867">
        <f>INDEX(resultados!$A$2:$ZZ$3036, 861, MATCH($B$1, resultados!$A$1:$ZZ$1, 0))</f>
        <v/>
      </c>
      <c r="B867">
        <f>INDEX(resultados!$A$2:$ZZ$3036, 861, MATCH($B$2, resultados!$A$1:$ZZ$1, 0))</f>
        <v/>
      </c>
      <c r="C867">
        <f>INDEX(resultados!$A$2:$ZZ$3036, 861, MATCH($B$3, resultados!$A$1:$ZZ$1, 0))</f>
        <v/>
      </c>
    </row>
    <row r="868">
      <c r="A868">
        <f>INDEX(resultados!$A$2:$ZZ$3036, 862, MATCH($B$1, resultados!$A$1:$ZZ$1, 0))</f>
        <v/>
      </c>
      <c r="B868">
        <f>INDEX(resultados!$A$2:$ZZ$3036, 862, MATCH($B$2, resultados!$A$1:$ZZ$1, 0))</f>
        <v/>
      </c>
      <c r="C868">
        <f>INDEX(resultados!$A$2:$ZZ$3036, 862, MATCH($B$3, resultados!$A$1:$ZZ$1, 0))</f>
        <v/>
      </c>
    </row>
    <row r="869">
      <c r="A869">
        <f>INDEX(resultados!$A$2:$ZZ$3036, 863, MATCH($B$1, resultados!$A$1:$ZZ$1, 0))</f>
        <v/>
      </c>
      <c r="B869">
        <f>INDEX(resultados!$A$2:$ZZ$3036, 863, MATCH($B$2, resultados!$A$1:$ZZ$1, 0))</f>
        <v/>
      </c>
      <c r="C869">
        <f>INDEX(resultados!$A$2:$ZZ$3036, 863, MATCH($B$3, resultados!$A$1:$ZZ$1, 0))</f>
        <v/>
      </c>
    </row>
    <row r="870">
      <c r="A870">
        <f>INDEX(resultados!$A$2:$ZZ$3036, 864, MATCH($B$1, resultados!$A$1:$ZZ$1, 0))</f>
        <v/>
      </c>
      <c r="B870">
        <f>INDEX(resultados!$A$2:$ZZ$3036, 864, MATCH($B$2, resultados!$A$1:$ZZ$1, 0))</f>
        <v/>
      </c>
      <c r="C870">
        <f>INDEX(resultados!$A$2:$ZZ$3036, 864, MATCH($B$3, resultados!$A$1:$ZZ$1, 0))</f>
        <v/>
      </c>
    </row>
    <row r="871">
      <c r="A871">
        <f>INDEX(resultados!$A$2:$ZZ$3036, 865, MATCH($B$1, resultados!$A$1:$ZZ$1, 0))</f>
        <v/>
      </c>
      <c r="B871">
        <f>INDEX(resultados!$A$2:$ZZ$3036, 865, MATCH($B$2, resultados!$A$1:$ZZ$1, 0))</f>
        <v/>
      </c>
      <c r="C871">
        <f>INDEX(resultados!$A$2:$ZZ$3036, 865, MATCH($B$3, resultados!$A$1:$ZZ$1, 0))</f>
        <v/>
      </c>
    </row>
    <row r="872">
      <c r="A872">
        <f>INDEX(resultados!$A$2:$ZZ$3036, 866, MATCH($B$1, resultados!$A$1:$ZZ$1, 0))</f>
        <v/>
      </c>
      <c r="B872">
        <f>INDEX(resultados!$A$2:$ZZ$3036, 866, MATCH($B$2, resultados!$A$1:$ZZ$1, 0))</f>
        <v/>
      </c>
      <c r="C872">
        <f>INDEX(resultados!$A$2:$ZZ$3036, 866, MATCH($B$3, resultados!$A$1:$ZZ$1, 0))</f>
        <v/>
      </c>
    </row>
    <row r="873">
      <c r="A873">
        <f>INDEX(resultados!$A$2:$ZZ$3036, 867, MATCH($B$1, resultados!$A$1:$ZZ$1, 0))</f>
        <v/>
      </c>
      <c r="B873">
        <f>INDEX(resultados!$A$2:$ZZ$3036, 867, MATCH($B$2, resultados!$A$1:$ZZ$1, 0))</f>
        <v/>
      </c>
      <c r="C873">
        <f>INDEX(resultados!$A$2:$ZZ$3036, 867, MATCH($B$3, resultados!$A$1:$ZZ$1, 0))</f>
        <v/>
      </c>
    </row>
    <row r="874">
      <c r="A874">
        <f>INDEX(resultados!$A$2:$ZZ$3036, 868, MATCH($B$1, resultados!$A$1:$ZZ$1, 0))</f>
        <v/>
      </c>
      <c r="B874">
        <f>INDEX(resultados!$A$2:$ZZ$3036, 868, MATCH($B$2, resultados!$A$1:$ZZ$1, 0))</f>
        <v/>
      </c>
      <c r="C874">
        <f>INDEX(resultados!$A$2:$ZZ$3036, 868, MATCH($B$3, resultados!$A$1:$ZZ$1, 0))</f>
        <v/>
      </c>
    </row>
    <row r="875">
      <c r="A875">
        <f>INDEX(resultados!$A$2:$ZZ$3036, 869, MATCH($B$1, resultados!$A$1:$ZZ$1, 0))</f>
        <v/>
      </c>
      <c r="B875">
        <f>INDEX(resultados!$A$2:$ZZ$3036, 869, MATCH($B$2, resultados!$A$1:$ZZ$1, 0))</f>
        <v/>
      </c>
      <c r="C875">
        <f>INDEX(resultados!$A$2:$ZZ$3036, 869, MATCH($B$3, resultados!$A$1:$ZZ$1, 0))</f>
        <v/>
      </c>
    </row>
    <row r="876">
      <c r="A876">
        <f>INDEX(resultados!$A$2:$ZZ$3036, 870, MATCH($B$1, resultados!$A$1:$ZZ$1, 0))</f>
        <v/>
      </c>
      <c r="B876">
        <f>INDEX(resultados!$A$2:$ZZ$3036, 870, MATCH($B$2, resultados!$A$1:$ZZ$1, 0))</f>
        <v/>
      </c>
      <c r="C876">
        <f>INDEX(resultados!$A$2:$ZZ$3036, 870, MATCH($B$3, resultados!$A$1:$ZZ$1, 0))</f>
        <v/>
      </c>
    </row>
    <row r="877">
      <c r="A877">
        <f>INDEX(resultados!$A$2:$ZZ$3036, 871, MATCH($B$1, resultados!$A$1:$ZZ$1, 0))</f>
        <v/>
      </c>
      <c r="B877">
        <f>INDEX(resultados!$A$2:$ZZ$3036, 871, MATCH($B$2, resultados!$A$1:$ZZ$1, 0))</f>
        <v/>
      </c>
      <c r="C877">
        <f>INDEX(resultados!$A$2:$ZZ$3036, 871, MATCH($B$3, resultados!$A$1:$ZZ$1, 0))</f>
        <v/>
      </c>
    </row>
    <row r="878">
      <c r="A878">
        <f>INDEX(resultados!$A$2:$ZZ$3036, 872, MATCH($B$1, resultados!$A$1:$ZZ$1, 0))</f>
        <v/>
      </c>
      <c r="B878">
        <f>INDEX(resultados!$A$2:$ZZ$3036, 872, MATCH($B$2, resultados!$A$1:$ZZ$1, 0))</f>
        <v/>
      </c>
      <c r="C878">
        <f>INDEX(resultados!$A$2:$ZZ$3036, 872, MATCH($B$3, resultados!$A$1:$ZZ$1, 0))</f>
        <v/>
      </c>
    </row>
    <row r="879">
      <c r="A879">
        <f>INDEX(resultados!$A$2:$ZZ$3036, 873, MATCH($B$1, resultados!$A$1:$ZZ$1, 0))</f>
        <v/>
      </c>
      <c r="B879">
        <f>INDEX(resultados!$A$2:$ZZ$3036, 873, MATCH($B$2, resultados!$A$1:$ZZ$1, 0))</f>
        <v/>
      </c>
      <c r="C879">
        <f>INDEX(resultados!$A$2:$ZZ$3036, 873, MATCH($B$3, resultados!$A$1:$ZZ$1, 0))</f>
        <v/>
      </c>
    </row>
    <row r="880">
      <c r="A880">
        <f>INDEX(resultados!$A$2:$ZZ$3036, 874, MATCH($B$1, resultados!$A$1:$ZZ$1, 0))</f>
        <v/>
      </c>
      <c r="B880">
        <f>INDEX(resultados!$A$2:$ZZ$3036, 874, MATCH($B$2, resultados!$A$1:$ZZ$1, 0))</f>
        <v/>
      </c>
      <c r="C880">
        <f>INDEX(resultados!$A$2:$ZZ$3036, 874, MATCH($B$3, resultados!$A$1:$ZZ$1, 0))</f>
        <v/>
      </c>
    </row>
    <row r="881">
      <c r="A881">
        <f>INDEX(resultados!$A$2:$ZZ$3036, 875, MATCH($B$1, resultados!$A$1:$ZZ$1, 0))</f>
        <v/>
      </c>
      <c r="B881">
        <f>INDEX(resultados!$A$2:$ZZ$3036, 875, MATCH($B$2, resultados!$A$1:$ZZ$1, 0))</f>
        <v/>
      </c>
      <c r="C881">
        <f>INDEX(resultados!$A$2:$ZZ$3036, 875, MATCH($B$3, resultados!$A$1:$ZZ$1, 0))</f>
        <v/>
      </c>
    </row>
    <row r="882">
      <c r="A882">
        <f>INDEX(resultados!$A$2:$ZZ$3036, 876, MATCH($B$1, resultados!$A$1:$ZZ$1, 0))</f>
        <v/>
      </c>
      <c r="B882">
        <f>INDEX(resultados!$A$2:$ZZ$3036, 876, MATCH($B$2, resultados!$A$1:$ZZ$1, 0))</f>
        <v/>
      </c>
      <c r="C882">
        <f>INDEX(resultados!$A$2:$ZZ$3036, 876, MATCH($B$3, resultados!$A$1:$ZZ$1, 0))</f>
        <v/>
      </c>
    </row>
    <row r="883">
      <c r="A883">
        <f>INDEX(resultados!$A$2:$ZZ$3036, 877, MATCH($B$1, resultados!$A$1:$ZZ$1, 0))</f>
        <v/>
      </c>
      <c r="B883">
        <f>INDEX(resultados!$A$2:$ZZ$3036, 877, MATCH($B$2, resultados!$A$1:$ZZ$1, 0))</f>
        <v/>
      </c>
      <c r="C883">
        <f>INDEX(resultados!$A$2:$ZZ$3036, 877, MATCH($B$3, resultados!$A$1:$ZZ$1, 0))</f>
        <v/>
      </c>
    </row>
    <row r="884">
      <c r="A884">
        <f>INDEX(resultados!$A$2:$ZZ$3036, 878, MATCH($B$1, resultados!$A$1:$ZZ$1, 0))</f>
        <v/>
      </c>
      <c r="B884">
        <f>INDEX(resultados!$A$2:$ZZ$3036, 878, MATCH($B$2, resultados!$A$1:$ZZ$1, 0))</f>
        <v/>
      </c>
      <c r="C884">
        <f>INDEX(resultados!$A$2:$ZZ$3036, 878, MATCH($B$3, resultados!$A$1:$ZZ$1, 0))</f>
        <v/>
      </c>
    </row>
    <row r="885">
      <c r="A885">
        <f>INDEX(resultados!$A$2:$ZZ$3036, 879, MATCH($B$1, resultados!$A$1:$ZZ$1, 0))</f>
        <v/>
      </c>
      <c r="B885">
        <f>INDEX(resultados!$A$2:$ZZ$3036, 879, MATCH($B$2, resultados!$A$1:$ZZ$1, 0))</f>
        <v/>
      </c>
      <c r="C885">
        <f>INDEX(resultados!$A$2:$ZZ$3036, 879, MATCH($B$3, resultados!$A$1:$ZZ$1, 0))</f>
        <v/>
      </c>
    </row>
    <row r="886">
      <c r="A886">
        <f>INDEX(resultados!$A$2:$ZZ$3036, 880, MATCH($B$1, resultados!$A$1:$ZZ$1, 0))</f>
        <v/>
      </c>
      <c r="B886">
        <f>INDEX(resultados!$A$2:$ZZ$3036, 880, MATCH($B$2, resultados!$A$1:$ZZ$1, 0))</f>
        <v/>
      </c>
      <c r="C886">
        <f>INDEX(resultados!$A$2:$ZZ$3036, 880, MATCH($B$3, resultados!$A$1:$ZZ$1, 0))</f>
        <v/>
      </c>
    </row>
    <row r="887">
      <c r="A887">
        <f>INDEX(resultados!$A$2:$ZZ$3036, 881, MATCH($B$1, resultados!$A$1:$ZZ$1, 0))</f>
        <v/>
      </c>
      <c r="B887">
        <f>INDEX(resultados!$A$2:$ZZ$3036, 881, MATCH($B$2, resultados!$A$1:$ZZ$1, 0))</f>
        <v/>
      </c>
      <c r="C887">
        <f>INDEX(resultados!$A$2:$ZZ$3036, 881, MATCH($B$3, resultados!$A$1:$ZZ$1, 0))</f>
        <v/>
      </c>
    </row>
    <row r="888">
      <c r="A888">
        <f>INDEX(resultados!$A$2:$ZZ$3036, 882, MATCH($B$1, resultados!$A$1:$ZZ$1, 0))</f>
        <v/>
      </c>
      <c r="B888">
        <f>INDEX(resultados!$A$2:$ZZ$3036, 882, MATCH($B$2, resultados!$A$1:$ZZ$1, 0))</f>
        <v/>
      </c>
      <c r="C888">
        <f>INDEX(resultados!$A$2:$ZZ$3036, 882, MATCH($B$3, resultados!$A$1:$ZZ$1, 0))</f>
        <v/>
      </c>
    </row>
    <row r="889">
      <c r="A889">
        <f>INDEX(resultados!$A$2:$ZZ$3036, 883, MATCH($B$1, resultados!$A$1:$ZZ$1, 0))</f>
        <v/>
      </c>
      <c r="B889">
        <f>INDEX(resultados!$A$2:$ZZ$3036, 883, MATCH($B$2, resultados!$A$1:$ZZ$1, 0))</f>
        <v/>
      </c>
      <c r="C889">
        <f>INDEX(resultados!$A$2:$ZZ$3036, 883, MATCH($B$3, resultados!$A$1:$ZZ$1, 0))</f>
        <v/>
      </c>
    </row>
    <row r="890">
      <c r="A890">
        <f>INDEX(resultados!$A$2:$ZZ$3036, 884, MATCH($B$1, resultados!$A$1:$ZZ$1, 0))</f>
        <v/>
      </c>
      <c r="B890">
        <f>INDEX(resultados!$A$2:$ZZ$3036, 884, MATCH($B$2, resultados!$A$1:$ZZ$1, 0))</f>
        <v/>
      </c>
      <c r="C890">
        <f>INDEX(resultados!$A$2:$ZZ$3036, 884, MATCH($B$3, resultados!$A$1:$ZZ$1, 0))</f>
        <v/>
      </c>
    </row>
    <row r="891">
      <c r="A891">
        <f>INDEX(resultados!$A$2:$ZZ$3036, 885, MATCH($B$1, resultados!$A$1:$ZZ$1, 0))</f>
        <v/>
      </c>
      <c r="B891">
        <f>INDEX(resultados!$A$2:$ZZ$3036, 885, MATCH($B$2, resultados!$A$1:$ZZ$1, 0))</f>
        <v/>
      </c>
      <c r="C891">
        <f>INDEX(resultados!$A$2:$ZZ$3036, 885, MATCH($B$3, resultados!$A$1:$ZZ$1, 0))</f>
        <v/>
      </c>
    </row>
    <row r="892">
      <c r="A892">
        <f>INDEX(resultados!$A$2:$ZZ$3036, 886, MATCH($B$1, resultados!$A$1:$ZZ$1, 0))</f>
        <v/>
      </c>
      <c r="B892">
        <f>INDEX(resultados!$A$2:$ZZ$3036, 886, MATCH($B$2, resultados!$A$1:$ZZ$1, 0))</f>
        <v/>
      </c>
      <c r="C892">
        <f>INDEX(resultados!$A$2:$ZZ$3036, 886, MATCH($B$3, resultados!$A$1:$ZZ$1, 0))</f>
        <v/>
      </c>
    </row>
    <row r="893">
      <c r="A893">
        <f>INDEX(resultados!$A$2:$ZZ$3036, 887, MATCH($B$1, resultados!$A$1:$ZZ$1, 0))</f>
        <v/>
      </c>
      <c r="B893">
        <f>INDEX(resultados!$A$2:$ZZ$3036, 887, MATCH($B$2, resultados!$A$1:$ZZ$1, 0))</f>
        <v/>
      </c>
      <c r="C893">
        <f>INDEX(resultados!$A$2:$ZZ$3036, 887, MATCH($B$3, resultados!$A$1:$ZZ$1, 0))</f>
        <v/>
      </c>
    </row>
    <row r="894">
      <c r="A894">
        <f>INDEX(resultados!$A$2:$ZZ$3036, 888, MATCH($B$1, resultados!$A$1:$ZZ$1, 0))</f>
        <v/>
      </c>
      <c r="B894">
        <f>INDEX(resultados!$A$2:$ZZ$3036, 888, MATCH($B$2, resultados!$A$1:$ZZ$1, 0))</f>
        <v/>
      </c>
      <c r="C894">
        <f>INDEX(resultados!$A$2:$ZZ$3036, 888, MATCH($B$3, resultados!$A$1:$ZZ$1, 0))</f>
        <v/>
      </c>
    </row>
    <row r="895">
      <c r="A895">
        <f>INDEX(resultados!$A$2:$ZZ$3036, 889, MATCH($B$1, resultados!$A$1:$ZZ$1, 0))</f>
        <v/>
      </c>
      <c r="B895">
        <f>INDEX(resultados!$A$2:$ZZ$3036, 889, MATCH($B$2, resultados!$A$1:$ZZ$1, 0))</f>
        <v/>
      </c>
      <c r="C895">
        <f>INDEX(resultados!$A$2:$ZZ$3036, 889, MATCH($B$3, resultados!$A$1:$ZZ$1, 0))</f>
        <v/>
      </c>
    </row>
    <row r="896">
      <c r="A896">
        <f>INDEX(resultados!$A$2:$ZZ$3036, 890, MATCH($B$1, resultados!$A$1:$ZZ$1, 0))</f>
        <v/>
      </c>
      <c r="B896">
        <f>INDEX(resultados!$A$2:$ZZ$3036, 890, MATCH($B$2, resultados!$A$1:$ZZ$1, 0))</f>
        <v/>
      </c>
      <c r="C896">
        <f>INDEX(resultados!$A$2:$ZZ$3036, 890, MATCH($B$3, resultados!$A$1:$ZZ$1, 0))</f>
        <v/>
      </c>
    </row>
    <row r="897">
      <c r="A897">
        <f>INDEX(resultados!$A$2:$ZZ$3036, 891, MATCH($B$1, resultados!$A$1:$ZZ$1, 0))</f>
        <v/>
      </c>
      <c r="B897">
        <f>INDEX(resultados!$A$2:$ZZ$3036, 891, MATCH($B$2, resultados!$A$1:$ZZ$1, 0))</f>
        <v/>
      </c>
      <c r="C897">
        <f>INDEX(resultados!$A$2:$ZZ$3036, 891, MATCH($B$3, resultados!$A$1:$ZZ$1, 0))</f>
        <v/>
      </c>
    </row>
    <row r="898">
      <c r="A898">
        <f>INDEX(resultados!$A$2:$ZZ$3036, 892, MATCH($B$1, resultados!$A$1:$ZZ$1, 0))</f>
        <v/>
      </c>
      <c r="B898">
        <f>INDEX(resultados!$A$2:$ZZ$3036, 892, MATCH($B$2, resultados!$A$1:$ZZ$1, 0))</f>
        <v/>
      </c>
      <c r="C898">
        <f>INDEX(resultados!$A$2:$ZZ$3036, 892, MATCH($B$3, resultados!$A$1:$ZZ$1, 0))</f>
        <v/>
      </c>
    </row>
    <row r="899">
      <c r="A899">
        <f>INDEX(resultados!$A$2:$ZZ$3036, 893, MATCH($B$1, resultados!$A$1:$ZZ$1, 0))</f>
        <v/>
      </c>
      <c r="B899">
        <f>INDEX(resultados!$A$2:$ZZ$3036, 893, MATCH($B$2, resultados!$A$1:$ZZ$1, 0))</f>
        <v/>
      </c>
      <c r="C899">
        <f>INDEX(resultados!$A$2:$ZZ$3036, 893, MATCH($B$3, resultados!$A$1:$ZZ$1, 0))</f>
        <v/>
      </c>
    </row>
    <row r="900">
      <c r="A900">
        <f>INDEX(resultados!$A$2:$ZZ$3036, 894, MATCH($B$1, resultados!$A$1:$ZZ$1, 0))</f>
        <v/>
      </c>
      <c r="B900">
        <f>INDEX(resultados!$A$2:$ZZ$3036, 894, MATCH($B$2, resultados!$A$1:$ZZ$1, 0))</f>
        <v/>
      </c>
      <c r="C900">
        <f>INDEX(resultados!$A$2:$ZZ$3036, 894, MATCH($B$3, resultados!$A$1:$ZZ$1, 0))</f>
        <v/>
      </c>
    </row>
    <row r="901">
      <c r="A901">
        <f>INDEX(resultados!$A$2:$ZZ$3036, 895, MATCH($B$1, resultados!$A$1:$ZZ$1, 0))</f>
        <v/>
      </c>
      <c r="B901">
        <f>INDEX(resultados!$A$2:$ZZ$3036, 895, MATCH($B$2, resultados!$A$1:$ZZ$1, 0))</f>
        <v/>
      </c>
      <c r="C901">
        <f>INDEX(resultados!$A$2:$ZZ$3036, 895, MATCH($B$3, resultados!$A$1:$ZZ$1, 0))</f>
        <v/>
      </c>
    </row>
    <row r="902">
      <c r="A902">
        <f>INDEX(resultados!$A$2:$ZZ$3036, 896, MATCH($B$1, resultados!$A$1:$ZZ$1, 0))</f>
        <v/>
      </c>
      <c r="B902">
        <f>INDEX(resultados!$A$2:$ZZ$3036, 896, MATCH($B$2, resultados!$A$1:$ZZ$1, 0))</f>
        <v/>
      </c>
      <c r="C902">
        <f>INDEX(resultados!$A$2:$ZZ$3036, 896, MATCH($B$3, resultados!$A$1:$ZZ$1, 0))</f>
        <v/>
      </c>
    </row>
    <row r="903">
      <c r="A903">
        <f>INDEX(resultados!$A$2:$ZZ$3036, 897, MATCH($B$1, resultados!$A$1:$ZZ$1, 0))</f>
        <v/>
      </c>
      <c r="B903">
        <f>INDEX(resultados!$A$2:$ZZ$3036, 897, MATCH($B$2, resultados!$A$1:$ZZ$1, 0))</f>
        <v/>
      </c>
      <c r="C903">
        <f>INDEX(resultados!$A$2:$ZZ$3036, 897, MATCH($B$3, resultados!$A$1:$ZZ$1, 0))</f>
        <v/>
      </c>
    </row>
    <row r="904">
      <c r="A904">
        <f>INDEX(resultados!$A$2:$ZZ$3036, 898, MATCH($B$1, resultados!$A$1:$ZZ$1, 0))</f>
        <v/>
      </c>
      <c r="B904">
        <f>INDEX(resultados!$A$2:$ZZ$3036, 898, MATCH($B$2, resultados!$A$1:$ZZ$1, 0))</f>
        <v/>
      </c>
      <c r="C904">
        <f>INDEX(resultados!$A$2:$ZZ$3036, 898, MATCH($B$3, resultados!$A$1:$ZZ$1, 0))</f>
        <v/>
      </c>
    </row>
    <row r="905">
      <c r="A905">
        <f>INDEX(resultados!$A$2:$ZZ$3036, 899, MATCH($B$1, resultados!$A$1:$ZZ$1, 0))</f>
        <v/>
      </c>
      <c r="B905">
        <f>INDEX(resultados!$A$2:$ZZ$3036, 899, MATCH($B$2, resultados!$A$1:$ZZ$1, 0))</f>
        <v/>
      </c>
      <c r="C905">
        <f>INDEX(resultados!$A$2:$ZZ$3036, 899, MATCH($B$3, resultados!$A$1:$ZZ$1, 0))</f>
        <v/>
      </c>
    </row>
    <row r="906">
      <c r="A906">
        <f>INDEX(resultados!$A$2:$ZZ$3036, 900, MATCH($B$1, resultados!$A$1:$ZZ$1, 0))</f>
        <v/>
      </c>
      <c r="B906">
        <f>INDEX(resultados!$A$2:$ZZ$3036, 900, MATCH($B$2, resultados!$A$1:$ZZ$1, 0))</f>
        <v/>
      </c>
      <c r="C906">
        <f>INDEX(resultados!$A$2:$ZZ$3036, 900, MATCH($B$3, resultados!$A$1:$ZZ$1, 0))</f>
        <v/>
      </c>
    </row>
    <row r="907">
      <c r="A907">
        <f>INDEX(resultados!$A$2:$ZZ$3036, 901, MATCH($B$1, resultados!$A$1:$ZZ$1, 0))</f>
        <v/>
      </c>
      <c r="B907">
        <f>INDEX(resultados!$A$2:$ZZ$3036, 901, MATCH($B$2, resultados!$A$1:$ZZ$1, 0))</f>
        <v/>
      </c>
      <c r="C907">
        <f>INDEX(resultados!$A$2:$ZZ$3036, 901, MATCH($B$3, resultados!$A$1:$ZZ$1, 0))</f>
        <v/>
      </c>
    </row>
    <row r="908">
      <c r="A908">
        <f>INDEX(resultados!$A$2:$ZZ$3036, 902, MATCH($B$1, resultados!$A$1:$ZZ$1, 0))</f>
        <v/>
      </c>
      <c r="B908">
        <f>INDEX(resultados!$A$2:$ZZ$3036, 902, MATCH($B$2, resultados!$A$1:$ZZ$1, 0))</f>
        <v/>
      </c>
      <c r="C908">
        <f>INDEX(resultados!$A$2:$ZZ$3036, 902, MATCH($B$3, resultados!$A$1:$ZZ$1, 0))</f>
        <v/>
      </c>
    </row>
    <row r="909">
      <c r="A909">
        <f>INDEX(resultados!$A$2:$ZZ$3036, 903, MATCH($B$1, resultados!$A$1:$ZZ$1, 0))</f>
        <v/>
      </c>
      <c r="B909">
        <f>INDEX(resultados!$A$2:$ZZ$3036, 903, MATCH($B$2, resultados!$A$1:$ZZ$1, 0))</f>
        <v/>
      </c>
      <c r="C909">
        <f>INDEX(resultados!$A$2:$ZZ$3036, 903, MATCH($B$3, resultados!$A$1:$ZZ$1, 0))</f>
        <v/>
      </c>
    </row>
    <row r="910">
      <c r="A910">
        <f>INDEX(resultados!$A$2:$ZZ$3036, 904, MATCH($B$1, resultados!$A$1:$ZZ$1, 0))</f>
        <v/>
      </c>
      <c r="B910">
        <f>INDEX(resultados!$A$2:$ZZ$3036, 904, MATCH($B$2, resultados!$A$1:$ZZ$1, 0))</f>
        <v/>
      </c>
      <c r="C910">
        <f>INDEX(resultados!$A$2:$ZZ$3036, 904, MATCH($B$3, resultados!$A$1:$ZZ$1, 0))</f>
        <v/>
      </c>
    </row>
    <row r="911">
      <c r="A911">
        <f>INDEX(resultados!$A$2:$ZZ$3036, 905, MATCH($B$1, resultados!$A$1:$ZZ$1, 0))</f>
        <v/>
      </c>
      <c r="B911">
        <f>INDEX(resultados!$A$2:$ZZ$3036, 905, MATCH($B$2, resultados!$A$1:$ZZ$1, 0))</f>
        <v/>
      </c>
      <c r="C911">
        <f>INDEX(resultados!$A$2:$ZZ$3036, 905, MATCH($B$3, resultados!$A$1:$ZZ$1, 0))</f>
        <v/>
      </c>
    </row>
    <row r="912">
      <c r="A912">
        <f>INDEX(resultados!$A$2:$ZZ$3036, 906, MATCH($B$1, resultados!$A$1:$ZZ$1, 0))</f>
        <v/>
      </c>
      <c r="B912">
        <f>INDEX(resultados!$A$2:$ZZ$3036, 906, MATCH($B$2, resultados!$A$1:$ZZ$1, 0))</f>
        <v/>
      </c>
      <c r="C912">
        <f>INDEX(resultados!$A$2:$ZZ$3036, 906, MATCH($B$3, resultados!$A$1:$ZZ$1, 0))</f>
        <v/>
      </c>
    </row>
    <row r="913">
      <c r="A913">
        <f>INDEX(resultados!$A$2:$ZZ$3036, 907, MATCH($B$1, resultados!$A$1:$ZZ$1, 0))</f>
        <v/>
      </c>
      <c r="B913">
        <f>INDEX(resultados!$A$2:$ZZ$3036, 907, MATCH($B$2, resultados!$A$1:$ZZ$1, 0))</f>
        <v/>
      </c>
      <c r="C913">
        <f>INDEX(resultados!$A$2:$ZZ$3036, 907, MATCH($B$3, resultados!$A$1:$ZZ$1, 0))</f>
        <v/>
      </c>
    </row>
    <row r="914">
      <c r="A914">
        <f>INDEX(resultados!$A$2:$ZZ$3036, 908, MATCH($B$1, resultados!$A$1:$ZZ$1, 0))</f>
        <v/>
      </c>
      <c r="B914">
        <f>INDEX(resultados!$A$2:$ZZ$3036, 908, MATCH($B$2, resultados!$A$1:$ZZ$1, 0))</f>
        <v/>
      </c>
      <c r="C914">
        <f>INDEX(resultados!$A$2:$ZZ$3036, 908, MATCH($B$3, resultados!$A$1:$ZZ$1, 0))</f>
        <v/>
      </c>
    </row>
    <row r="915">
      <c r="A915">
        <f>INDEX(resultados!$A$2:$ZZ$3036, 909, MATCH($B$1, resultados!$A$1:$ZZ$1, 0))</f>
        <v/>
      </c>
      <c r="B915">
        <f>INDEX(resultados!$A$2:$ZZ$3036, 909, MATCH($B$2, resultados!$A$1:$ZZ$1, 0))</f>
        <v/>
      </c>
      <c r="C915">
        <f>INDEX(resultados!$A$2:$ZZ$3036, 909, MATCH($B$3, resultados!$A$1:$ZZ$1, 0))</f>
        <v/>
      </c>
    </row>
    <row r="916">
      <c r="A916">
        <f>INDEX(resultados!$A$2:$ZZ$3036, 910, MATCH($B$1, resultados!$A$1:$ZZ$1, 0))</f>
        <v/>
      </c>
      <c r="B916">
        <f>INDEX(resultados!$A$2:$ZZ$3036, 910, MATCH($B$2, resultados!$A$1:$ZZ$1, 0))</f>
        <v/>
      </c>
      <c r="C916">
        <f>INDEX(resultados!$A$2:$ZZ$3036, 910, MATCH($B$3, resultados!$A$1:$ZZ$1, 0))</f>
        <v/>
      </c>
    </row>
    <row r="917">
      <c r="A917">
        <f>INDEX(resultados!$A$2:$ZZ$3036, 911, MATCH($B$1, resultados!$A$1:$ZZ$1, 0))</f>
        <v/>
      </c>
      <c r="B917">
        <f>INDEX(resultados!$A$2:$ZZ$3036, 911, MATCH($B$2, resultados!$A$1:$ZZ$1, 0))</f>
        <v/>
      </c>
      <c r="C917">
        <f>INDEX(resultados!$A$2:$ZZ$3036, 911, MATCH($B$3, resultados!$A$1:$ZZ$1, 0))</f>
        <v/>
      </c>
    </row>
    <row r="918">
      <c r="A918">
        <f>INDEX(resultados!$A$2:$ZZ$3036, 912, MATCH($B$1, resultados!$A$1:$ZZ$1, 0))</f>
        <v/>
      </c>
      <c r="B918">
        <f>INDEX(resultados!$A$2:$ZZ$3036, 912, MATCH($B$2, resultados!$A$1:$ZZ$1, 0))</f>
        <v/>
      </c>
      <c r="C918">
        <f>INDEX(resultados!$A$2:$ZZ$3036, 912, MATCH($B$3, resultados!$A$1:$ZZ$1, 0))</f>
        <v/>
      </c>
    </row>
    <row r="919">
      <c r="A919">
        <f>INDEX(resultados!$A$2:$ZZ$3036, 913, MATCH($B$1, resultados!$A$1:$ZZ$1, 0))</f>
        <v/>
      </c>
      <c r="B919">
        <f>INDEX(resultados!$A$2:$ZZ$3036, 913, MATCH($B$2, resultados!$A$1:$ZZ$1, 0))</f>
        <v/>
      </c>
      <c r="C919">
        <f>INDEX(resultados!$A$2:$ZZ$3036, 913, MATCH($B$3, resultados!$A$1:$ZZ$1, 0))</f>
        <v/>
      </c>
    </row>
    <row r="920">
      <c r="A920">
        <f>INDEX(resultados!$A$2:$ZZ$3036, 914, MATCH($B$1, resultados!$A$1:$ZZ$1, 0))</f>
        <v/>
      </c>
      <c r="B920">
        <f>INDEX(resultados!$A$2:$ZZ$3036, 914, MATCH($B$2, resultados!$A$1:$ZZ$1, 0))</f>
        <v/>
      </c>
      <c r="C920">
        <f>INDEX(resultados!$A$2:$ZZ$3036, 914, MATCH($B$3, resultados!$A$1:$ZZ$1, 0))</f>
        <v/>
      </c>
    </row>
    <row r="921">
      <c r="A921">
        <f>INDEX(resultados!$A$2:$ZZ$3036, 915, MATCH($B$1, resultados!$A$1:$ZZ$1, 0))</f>
        <v/>
      </c>
      <c r="B921">
        <f>INDEX(resultados!$A$2:$ZZ$3036, 915, MATCH($B$2, resultados!$A$1:$ZZ$1, 0))</f>
        <v/>
      </c>
      <c r="C921">
        <f>INDEX(resultados!$A$2:$ZZ$3036, 915, MATCH($B$3, resultados!$A$1:$ZZ$1, 0))</f>
        <v/>
      </c>
    </row>
    <row r="922">
      <c r="A922">
        <f>INDEX(resultados!$A$2:$ZZ$3036, 916, MATCH($B$1, resultados!$A$1:$ZZ$1, 0))</f>
        <v/>
      </c>
      <c r="B922">
        <f>INDEX(resultados!$A$2:$ZZ$3036, 916, MATCH($B$2, resultados!$A$1:$ZZ$1, 0))</f>
        <v/>
      </c>
      <c r="C922">
        <f>INDEX(resultados!$A$2:$ZZ$3036, 916, MATCH($B$3, resultados!$A$1:$ZZ$1, 0))</f>
        <v/>
      </c>
    </row>
    <row r="923">
      <c r="A923">
        <f>INDEX(resultados!$A$2:$ZZ$3036, 917, MATCH($B$1, resultados!$A$1:$ZZ$1, 0))</f>
        <v/>
      </c>
      <c r="B923">
        <f>INDEX(resultados!$A$2:$ZZ$3036, 917, MATCH($B$2, resultados!$A$1:$ZZ$1, 0))</f>
        <v/>
      </c>
      <c r="C923">
        <f>INDEX(resultados!$A$2:$ZZ$3036, 917, MATCH($B$3, resultados!$A$1:$ZZ$1, 0))</f>
        <v/>
      </c>
    </row>
    <row r="924">
      <c r="A924">
        <f>INDEX(resultados!$A$2:$ZZ$3036, 918, MATCH($B$1, resultados!$A$1:$ZZ$1, 0))</f>
        <v/>
      </c>
      <c r="B924">
        <f>INDEX(resultados!$A$2:$ZZ$3036, 918, MATCH($B$2, resultados!$A$1:$ZZ$1, 0))</f>
        <v/>
      </c>
      <c r="C924">
        <f>INDEX(resultados!$A$2:$ZZ$3036, 918, MATCH($B$3, resultados!$A$1:$ZZ$1, 0))</f>
        <v/>
      </c>
    </row>
    <row r="925">
      <c r="A925">
        <f>INDEX(resultados!$A$2:$ZZ$3036, 919, MATCH($B$1, resultados!$A$1:$ZZ$1, 0))</f>
        <v/>
      </c>
      <c r="B925">
        <f>INDEX(resultados!$A$2:$ZZ$3036, 919, MATCH($B$2, resultados!$A$1:$ZZ$1, 0))</f>
        <v/>
      </c>
      <c r="C925">
        <f>INDEX(resultados!$A$2:$ZZ$3036, 919, MATCH($B$3, resultados!$A$1:$ZZ$1, 0))</f>
        <v/>
      </c>
    </row>
    <row r="926">
      <c r="A926">
        <f>INDEX(resultados!$A$2:$ZZ$3036, 920, MATCH($B$1, resultados!$A$1:$ZZ$1, 0))</f>
        <v/>
      </c>
      <c r="B926">
        <f>INDEX(resultados!$A$2:$ZZ$3036, 920, MATCH($B$2, resultados!$A$1:$ZZ$1, 0))</f>
        <v/>
      </c>
      <c r="C926">
        <f>INDEX(resultados!$A$2:$ZZ$3036, 920, MATCH($B$3, resultados!$A$1:$ZZ$1, 0))</f>
        <v/>
      </c>
    </row>
    <row r="927">
      <c r="A927">
        <f>INDEX(resultados!$A$2:$ZZ$3036, 921, MATCH($B$1, resultados!$A$1:$ZZ$1, 0))</f>
        <v/>
      </c>
      <c r="B927">
        <f>INDEX(resultados!$A$2:$ZZ$3036, 921, MATCH($B$2, resultados!$A$1:$ZZ$1, 0))</f>
        <v/>
      </c>
      <c r="C927">
        <f>INDEX(resultados!$A$2:$ZZ$3036, 921, MATCH($B$3, resultados!$A$1:$ZZ$1, 0))</f>
        <v/>
      </c>
    </row>
    <row r="928">
      <c r="A928">
        <f>INDEX(resultados!$A$2:$ZZ$3036, 922, MATCH($B$1, resultados!$A$1:$ZZ$1, 0))</f>
        <v/>
      </c>
      <c r="B928">
        <f>INDEX(resultados!$A$2:$ZZ$3036, 922, MATCH($B$2, resultados!$A$1:$ZZ$1, 0))</f>
        <v/>
      </c>
      <c r="C928">
        <f>INDEX(resultados!$A$2:$ZZ$3036, 922, MATCH($B$3, resultados!$A$1:$ZZ$1, 0))</f>
        <v/>
      </c>
    </row>
    <row r="929">
      <c r="A929">
        <f>INDEX(resultados!$A$2:$ZZ$3036, 923, MATCH($B$1, resultados!$A$1:$ZZ$1, 0))</f>
        <v/>
      </c>
      <c r="B929">
        <f>INDEX(resultados!$A$2:$ZZ$3036, 923, MATCH($B$2, resultados!$A$1:$ZZ$1, 0))</f>
        <v/>
      </c>
      <c r="C929">
        <f>INDEX(resultados!$A$2:$ZZ$3036, 923, MATCH($B$3, resultados!$A$1:$ZZ$1, 0))</f>
        <v/>
      </c>
    </row>
    <row r="930">
      <c r="A930">
        <f>INDEX(resultados!$A$2:$ZZ$3036, 924, MATCH($B$1, resultados!$A$1:$ZZ$1, 0))</f>
        <v/>
      </c>
      <c r="B930">
        <f>INDEX(resultados!$A$2:$ZZ$3036, 924, MATCH($B$2, resultados!$A$1:$ZZ$1, 0))</f>
        <v/>
      </c>
      <c r="C930">
        <f>INDEX(resultados!$A$2:$ZZ$3036, 924, MATCH($B$3, resultados!$A$1:$ZZ$1, 0))</f>
        <v/>
      </c>
    </row>
    <row r="931">
      <c r="A931">
        <f>INDEX(resultados!$A$2:$ZZ$3036, 925, MATCH($B$1, resultados!$A$1:$ZZ$1, 0))</f>
        <v/>
      </c>
      <c r="B931">
        <f>INDEX(resultados!$A$2:$ZZ$3036, 925, MATCH($B$2, resultados!$A$1:$ZZ$1, 0))</f>
        <v/>
      </c>
      <c r="C931">
        <f>INDEX(resultados!$A$2:$ZZ$3036, 925, MATCH($B$3, resultados!$A$1:$ZZ$1, 0))</f>
        <v/>
      </c>
    </row>
    <row r="932">
      <c r="A932">
        <f>INDEX(resultados!$A$2:$ZZ$3036, 926, MATCH($B$1, resultados!$A$1:$ZZ$1, 0))</f>
        <v/>
      </c>
      <c r="B932">
        <f>INDEX(resultados!$A$2:$ZZ$3036, 926, MATCH($B$2, resultados!$A$1:$ZZ$1, 0))</f>
        <v/>
      </c>
      <c r="C932">
        <f>INDEX(resultados!$A$2:$ZZ$3036, 926, MATCH($B$3, resultados!$A$1:$ZZ$1, 0))</f>
        <v/>
      </c>
    </row>
    <row r="933">
      <c r="A933">
        <f>INDEX(resultados!$A$2:$ZZ$3036, 927, MATCH($B$1, resultados!$A$1:$ZZ$1, 0))</f>
        <v/>
      </c>
      <c r="B933">
        <f>INDEX(resultados!$A$2:$ZZ$3036, 927, MATCH($B$2, resultados!$A$1:$ZZ$1, 0))</f>
        <v/>
      </c>
      <c r="C933">
        <f>INDEX(resultados!$A$2:$ZZ$3036, 927, MATCH($B$3, resultados!$A$1:$ZZ$1, 0))</f>
        <v/>
      </c>
    </row>
    <row r="934">
      <c r="A934">
        <f>INDEX(resultados!$A$2:$ZZ$3036, 928, MATCH($B$1, resultados!$A$1:$ZZ$1, 0))</f>
        <v/>
      </c>
      <c r="B934">
        <f>INDEX(resultados!$A$2:$ZZ$3036, 928, MATCH($B$2, resultados!$A$1:$ZZ$1, 0))</f>
        <v/>
      </c>
      <c r="C934">
        <f>INDEX(resultados!$A$2:$ZZ$3036, 928, MATCH($B$3, resultados!$A$1:$ZZ$1, 0))</f>
        <v/>
      </c>
    </row>
    <row r="935">
      <c r="A935">
        <f>INDEX(resultados!$A$2:$ZZ$3036, 929, MATCH($B$1, resultados!$A$1:$ZZ$1, 0))</f>
        <v/>
      </c>
      <c r="B935">
        <f>INDEX(resultados!$A$2:$ZZ$3036, 929, MATCH($B$2, resultados!$A$1:$ZZ$1, 0))</f>
        <v/>
      </c>
      <c r="C935">
        <f>INDEX(resultados!$A$2:$ZZ$3036, 929, MATCH($B$3, resultados!$A$1:$ZZ$1, 0))</f>
        <v/>
      </c>
    </row>
    <row r="936">
      <c r="A936">
        <f>INDEX(resultados!$A$2:$ZZ$3036, 930, MATCH($B$1, resultados!$A$1:$ZZ$1, 0))</f>
        <v/>
      </c>
      <c r="B936">
        <f>INDEX(resultados!$A$2:$ZZ$3036, 930, MATCH($B$2, resultados!$A$1:$ZZ$1, 0))</f>
        <v/>
      </c>
      <c r="C936">
        <f>INDEX(resultados!$A$2:$ZZ$3036, 930, MATCH($B$3, resultados!$A$1:$ZZ$1, 0))</f>
        <v/>
      </c>
    </row>
    <row r="937">
      <c r="A937">
        <f>INDEX(resultados!$A$2:$ZZ$3036, 931, MATCH($B$1, resultados!$A$1:$ZZ$1, 0))</f>
        <v/>
      </c>
      <c r="B937">
        <f>INDEX(resultados!$A$2:$ZZ$3036, 931, MATCH($B$2, resultados!$A$1:$ZZ$1, 0))</f>
        <v/>
      </c>
      <c r="C937">
        <f>INDEX(resultados!$A$2:$ZZ$3036, 931, MATCH($B$3, resultados!$A$1:$ZZ$1, 0))</f>
        <v/>
      </c>
    </row>
    <row r="938">
      <c r="A938">
        <f>INDEX(resultados!$A$2:$ZZ$3036, 932, MATCH($B$1, resultados!$A$1:$ZZ$1, 0))</f>
        <v/>
      </c>
      <c r="B938">
        <f>INDEX(resultados!$A$2:$ZZ$3036, 932, MATCH($B$2, resultados!$A$1:$ZZ$1, 0))</f>
        <v/>
      </c>
      <c r="C938">
        <f>INDEX(resultados!$A$2:$ZZ$3036, 932, MATCH($B$3, resultados!$A$1:$ZZ$1, 0))</f>
        <v/>
      </c>
    </row>
    <row r="939">
      <c r="A939">
        <f>INDEX(resultados!$A$2:$ZZ$3036, 933, MATCH($B$1, resultados!$A$1:$ZZ$1, 0))</f>
        <v/>
      </c>
      <c r="B939">
        <f>INDEX(resultados!$A$2:$ZZ$3036, 933, MATCH($B$2, resultados!$A$1:$ZZ$1, 0))</f>
        <v/>
      </c>
      <c r="C939">
        <f>INDEX(resultados!$A$2:$ZZ$3036, 933, MATCH($B$3, resultados!$A$1:$ZZ$1, 0))</f>
        <v/>
      </c>
    </row>
    <row r="940">
      <c r="A940">
        <f>INDEX(resultados!$A$2:$ZZ$3036, 934, MATCH($B$1, resultados!$A$1:$ZZ$1, 0))</f>
        <v/>
      </c>
      <c r="B940">
        <f>INDEX(resultados!$A$2:$ZZ$3036, 934, MATCH($B$2, resultados!$A$1:$ZZ$1, 0))</f>
        <v/>
      </c>
      <c r="C940">
        <f>INDEX(resultados!$A$2:$ZZ$3036, 934, MATCH($B$3, resultados!$A$1:$ZZ$1, 0))</f>
        <v/>
      </c>
    </row>
    <row r="941">
      <c r="A941">
        <f>INDEX(resultados!$A$2:$ZZ$3036, 935, MATCH($B$1, resultados!$A$1:$ZZ$1, 0))</f>
        <v/>
      </c>
      <c r="B941">
        <f>INDEX(resultados!$A$2:$ZZ$3036, 935, MATCH($B$2, resultados!$A$1:$ZZ$1, 0))</f>
        <v/>
      </c>
      <c r="C941">
        <f>INDEX(resultados!$A$2:$ZZ$3036, 935, MATCH($B$3, resultados!$A$1:$ZZ$1, 0))</f>
        <v/>
      </c>
    </row>
    <row r="942">
      <c r="A942">
        <f>INDEX(resultados!$A$2:$ZZ$3036, 936, MATCH($B$1, resultados!$A$1:$ZZ$1, 0))</f>
        <v/>
      </c>
      <c r="B942">
        <f>INDEX(resultados!$A$2:$ZZ$3036, 936, MATCH($B$2, resultados!$A$1:$ZZ$1, 0))</f>
        <v/>
      </c>
      <c r="C942">
        <f>INDEX(resultados!$A$2:$ZZ$3036, 936, MATCH($B$3, resultados!$A$1:$ZZ$1, 0))</f>
        <v/>
      </c>
    </row>
    <row r="943">
      <c r="A943">
        <f>INDEX(resultados!$A$2:$ZZ$3036, 937, MATCH($B$1, resultados!$A$1:$ZZ$1, 0))</f>
        <v/>
      </c>
      <c r="B943">
        <f>INDEX(resultados!$A$2:$ZZ$3036, 937, MATCH($B$2, resultados!$A$1:$ZZ$1, 0))</f>
        <v/>
      </c>
      <c r="C943">
        <f>INDEX(resultados!$A$2:$ZZ$3036, 937, MATCH($B$3, resultados!$A$1:$ZZ$1, 0))</f>
        <v/>
      </c>
    </row>
    <row r="944">
      <c r="A944">
        <f>INDEX(resultados!$A$2:$ZZ$3036, 938, MATCH($B$1, resultados!$A$1:$ZZ$1, 0))</f>
        <v/>
      </c>
      <c r="B944">
        <f>INDEX(resultados!$A$2:$ZZ$3036, 938, MATCH($B$2, resultados!$A$1:$ZZ$1, 0))</f>
        <v/>
      </c>
      <c r="C944">
        <f>INDEX(resultados!$A$2:$ZZ$3036, 938, MATCH($B$3, resultados!$A$1:$ZZ$1, 0))</f>
        <v/>
      </c>
    </row>
    <row r="945">
      <c r="A945">
        <f>INDEX(resultados!$A$2:$ZZ$3036, 939, MATCH($B$1, resultados!$A$1:$ZZ$1, 0))</f>
        <v/>
      </c>
      <c r="B945">
        <f>INDEX(resultados!$A$2:$ZZ$3036, 939, MATCH($B$2, resultados!$A$1:$ZZ$1, 0))</f>
        <v/>
      </c>
      <c r="C945">
        <f>INDEX(resultados!$A$2:$ZZ$3036, 939, MATCH($B$3, resultados!$A$1:$ZZ$1, 0))</f>
        <v/>
      </c>
    </row>
    <row r="946">
      <c r="A946">
        <f>INDEX(resultados!$A$2:$ZZ$3036, 940, MATCH($B$1, resultados!$A$1:$ZZ$1, 0))</f>
        <v/>
      </c>
      <c r="B946">
        <f>INDEX(resultados!$A$2:$ZZ$3036, 940, MATCH($B$2, resultados!$A$1:$ZZ$1, 0))</f>
        <v/>
      </c>
      <c r="C946">
        <f>INDEX(resultados!$A$2:$ZZ$3036, 940, MATCH($B$3, resultados!$A$1:$ZZ$1, 0))</f>
        <v/>
      </c>
    </row>
    <row r="947">
      <c r="A947">
        <f>INDEX(resultados!$A$2:$ZZ$3036, 941, MATCH($B$1, resultados!$A$1:$ZZ$1, 0))</f>
        <v/>
      </c>
      <c r="B947">
        <f>INDEX(resultados!$A$2:$ZZ$3036, 941, MATCH($B$2, resultados!$A$1:$ZZ$1, 0))</f>
        <v/>
      </c>
      <c r="C947">
        <f>INDEX(resultados!$A$2:$ZZ$3036, 941, MATCH($B$3, resultados!$A$1:$ZZ$1, 0))</f>
        <v/>
      </c>
    </row>
    <row r="948">
      <c r="A948">
        <f>INDEX(resultados!$A$2:$ZZ$3036, 942, MATCH($B$1, resultados!$A$1:$ZZ$1, 0))</f>
        <v/>
      </c>
      <c r="B948">
        <f>INDEX(resultados!$A$2:$ZZ$3036, 942, MATCH($B$2, resultados!$A$1:$ZZ$1, 0))</f>
        <v/>
      </c>
      <c r="C948">
        <f>INDEX(resultados!$A$2:$ZZ$3036, 942, MATCH($B$3, resultados!$A$1:$ZZ$1, 0))</f>
        <v/>
      </c>
    </row>
    <row r="949">
      <c r="A949">
        <f>INDEX(resultados!$A$2:$ZZ$3036, 943, MATCH($B$1, resultados!$A$1:$ZZ$1, 0))</f>
        <v/>
      </c>
      <c r="B949">
        <f>INDEX(resultados!$A$2:$ZZ$3036, 943, MATCH($B$2, resultados!$A$1:$ZZ$1, 0))</f>
        <v/>
      </c>
      <c r="C949">
        <f>INDEX(resultados!$A$2:$ZZ$3036, 943, MATCH($B$3, resultados!$A$1:$ZZ$1, 0))</f>
        <v/>
      </c>
    </row>
    <row r="950">
      <c r="A950">
        <f>INDEX(resultados!$A$2:$ZZ$3036, 944, MATCH($B$1, resultados!$A$1:$ZZ$1, 0))</f>
        <v/>
      </c>
      <c r="B950">
        <f>INDEX(resultados!$A$2:$ZZ$3036, 944, MATCH($B$2, resultados!$A$1:$ZZ$1, 0))</f>
        <v/>
      </c>
      <c r="C950">
        <f>INDEX(resultados!$A$2:$ZZ$3036, 944, MATCH($B$3, resultados!$A$1:$ZZ$1, 0))</f>
        <v/>
      </c>
    </row>
    <row r="951">
      <c r="A951">
        <f>INDEX(resultados!$A$2:$ZZ$3036, 945, MATCH($B$1, resultados!$A$1:$ZZ$1, 0))</f>
        <v/>
      </c>
      <c r="B951">
        <f>INDEX(resultados!$A$2:$ZZ$3036, 945, MATCH($B$2, resultados!$A$1:$ZZ$1, 0))</f>
        <v/>
      </c>
      <c r="C951">
        <f>INDEX(resultados!$A$2:$ZZ$3036, 945, MATCH($B$3, resultados!$A$1:$ZZ$1, 0))</f>
        <v/>
      </c>
    </row>
    <row r="952">
      <c r="A952">
        <f>INDEX(resultados!$A$2:$ZZ$3036, 946, MATCH($B$1, resultados!$A$1:$ZZ$1, 0))</f>
        <v/>
      </c>
      <c r="B952">
        <f>INDEX(resultados!$A$2:$ZZ$3036, 946, MATCH($B$2, resultados!$A$1:$ZZ$1, 0))</f>
        <v/>
      </c>
      <c r="C952">
        <f>INDEX(resultados!$A$2:$ZZ$3036, 946, MATCH($B$3, resultados!$A$1:$ZZ$1, 0))</f>
        <v/>
      </c>
    </row>
    <row r="953">
      <c r="A953">
        <f>INDEX(resultados!$A$2:$ZZ$3036, 947, MATCH($B$1, resultados!$A$1:$ZZ$1, 0))</f>
        <v/>
      </c>
      <c r="B953">
        <f>INDEX(resultados!$A$2:$ZZ$3036, 947, MATCH($B$2, resultados!$A$1:$ZZ$1, 0))</f>
        <v/>
      </c>
      <c r="C953">
        <f>INDEX(resultados!$A$2:$ZZ$3036, 947, MATCH($B$3, resultados!$A$1:$ZZ$1, 0))</f>
        <v/>
      </c>
    </row>
    <row r="954">
      <c r="A954">
        <f>INDEX(resultados!$A$2:$ZZ$3036, 948, MATCH($B$1, resultados!$A$1:$ZZ$1, 0))</f>
        <v/>
      </c>
      <c r="B954">
        <f>INDEX(resultados!$A$2:$ZZ$3036, 948, MATCH($B$2, resultados!$A$1:$ZZ$1, 0))</f>
        <v/>
      </c>
      <c r="C954">
        <f>INDEX(resultados!$A$2:$ZZ$3036, 948, MATCH($B$3, resultados!$A$1:$ZZ$1, 0))</f>
        <v/>
      </c>
    </row>
    <row r="955">
      <c r="A955">
        <f>INDEX(resultados!$A$2:$ZZ$3036, 949, MATCH($B$1, resultados!$A$1:$ZZ$1, 0))</f>
        <v/>
      </c>
      <c r="B955">
        <f>INDEX(resultados!$A$2:$ZZ$3036, 949, MATCH($B$2, resultados!$A$1:$ZZ$1, 0))</f>
        <v/>
      </c>
      <c r="C955">
        <f>INDEX(resultados!$A$2:$ZZ$3036, 949, MATCH($B$3, resultados!$A$1:$ZZ$1, 0))</f>
        <v/>
      </c>
    </row>
    <row r="956">
      <c r="A956">
        <f>INDEX(resultados!$A$2:$ZZ$3036, 950, MATCH($B$1, resultados!$A$1:$ZZ$1, 0))</f>
        <v/>
      </c>
      <c r="B956">
        <f>INDEX(resultados!$A$2:$ZZ$3036, 950, MATCH($B$2, resultados!$A$1:$ZZ$1, 0))</f>
        <v/>
      </c>
      <c r="C956">
        <f>INDEX(resultados!$A$2:$ZZ$3036, 950, MATCH($B$3, resultados!$A$1:$ZZ$1, 0))</f>
        <v/>
      </c>
    </row>
    <row r="957">
      <c r="A957">
        <f>INDEX(resultados!$A$2:$ZZ$3036, 951, MATCH($B$1, resultados!$A$1:$ZZ$1, 0))</f>
        <v/>
      </c>
      <c r="B957">
        <f>INDEX(resultados!$A$2:$ZZ$3036, 951, MATCH($B$2, resultados!$A$1:$ZZ$1, 0))</f>
        <v/>
      </c>
      <c r="C957">
        <f>INDEX(resultados!$A$2:$ZZ$3036, 951, MATCH($B$3, resultados!$A$1:$ZZ$1, 0))</f>
        <v/>
      </c>
    </row>
    <row r="958">
      <c r="A958">
        <f>INDEX(resultados!$A$2:$ZZ$3036, 952, MATCH($B$1, resultados!$A$1:$ZZ$1, 0))</f>
        <v/>
      </c>
      <c r="B958">
        <f>INDEX(resultados!$A$2:$ZZ$3036, 952, MATCH($B$2, resultados!$A$1:$ZZ$1, 0))</f>
        <v/>
      </c>
      <c r="C958">
        <f>INDEX(resultados!$A$2:$ZZ$3036, 952, MATCH($B$3, resultados!$A$1:$ZZ$1, 0))</f>
        <v/>
      </c>
    </row>
    <row r="959">
      <c r="A959">
        <f>INDEX(resultados!$A$2:$ZZ$3036, 953, MATCH($B$1, resultados!$A$1:$ZZ$1, 0))</f>
        <v/>
      </c>
      <c r="B959">
        <f>INDEX(resultados!$A$2:$ZZ$3036, 953, MATCH($B$2, resultados!$A$1:$ZZ$1, 0))</f>
        <v/>
      </c>
      <c r="C959">
        <f>INDEX(resultados!$A$2:$ZZ$3036, 953, MATCH($B$3, resultados!$A$1:$ZZ$1, 0))</f>
        <v/>
      </c>
    </row>
    <row r="960">
      <c r="A960">
        <f>INDEX(resultados!$A$2:$ZZ$3036, 954, MATCH($B$1, resultados!$A$1:$ZZ$1, 0))</f>
        <v/>
      </c>
      <c r="B960">
        <f>INDEX(resultados!$A$2:$ZZ$3036, 954, MATCH($B$2, resultados!$A$1:$ZZ$1, 0))</f>
        <v/>
      </c>
      <c r="C960">
        <f>INDEX(resultados!$A$2:$ZZ$3036, 954, MATCH($B$3, resultados!$A$1:$ZZ$1, 0))</f>
        <v/>
      </c>
    </row>
    <row r="961">
      <c r="A961">
        <f>INDEX(resultados!$A$2:$ZZ$3036, 955, MATCH($B$1, resultados!$A$1:$ZZ$1, 0))</f>
        <v/>
      </c>
      <c r="B961">
        <f>INDEX(resultados!$A$2:$ZZ$3036, 955, MATCH($B$2, resultados!$A$1:$ZZ$1, 0))</f>
        <v/>
      </c>
      <c r="C961">
        <f>INDEX(resultados!$A$2:$ZZ$3036, 955, MATCH($B$3, resultados!$A$1:$ZZ$1, 0))</f>
        <v/>
      </c>
    </row>
    <row r="962">
      <c r="A962">
        <f>INDEX(resultados!$A$2:$ZZ$3036, 956, MATCH($B$1, resultados!$A$1:$ZZ$1, 0))</f>
        <v/>
      </c>
      <c r="B962">
        <f>INDEX(resultados!$A$2:$ZZ$3036, 956, MATCH($B$2, resultados!$A$1:$ZZ$1, 0))</f>
        <v/>
      </c>
      <c r="C962">
        <f>INDEX(resultados!$A$2:$ZZ$3036, 956, MATCH($B$3, resultados!$A$1:$ZZ$1, 0))</f>
        <v/>
      </c>
    </row>
    <row r="963">
      <c r="A963">
        <f>INDEX(resultados!$A$2:$ZZ$3036, 957, MATCH($B$1, resultados!$A$1:$ZZ$1, 0))</f>
        <v/>
      </c>
      <c r="B963">
        <f>INDEX(resultados!$A$2:$ZZ$3036, 957, MATCH($B$2, resultados!$A$1:$ZZ$1, 0))</f>
        <v/>
      </c>
      <c r="C963">
        <f>INDEX(resultados!$A$2:$ZZ$3036, 957, MATCH($B$3, resultados!$A$1:$ZZ$1, 0))</f>
        <v/>
      </c>
    </row>
    <row r="964">
      <c r="A964">
        <f>INDEX(resultados!$A$2:$ZZ$3036, 958, MATCH($B$1, resultados!$A$1:$ZZ$1, 0))</f>
        <v/>
      </c>
      <c r="B964">
        <f>INDEX(resultados!$A$2:$ZZ$3036, 958, MATCH($B$2, resultados!$A$1:$ZZ$1, 0))</f>
        <v/>
      </c>
      <c r="C964">
        <f>INDEX(resultados!$A$2:$ZZ$3036, 958, MATCH($B$3, resultados!$A$1:$ZZ$1, 0))</f>
        <v/>
      </c>
    </row>
    <row r="965">
      <c r="A965">
        <f>INDEX(resultados!$A$2:$ZZ$3036, 959, MATCH($B$1, resultados!$A$1:$ZZ$1, 0))</f>
        <v/>
      </c>
      <c r="B965">
        <f>INDEX(resultados!$A$2:$ZZ$3036, 959, MATCH($B$2, resultados!$A$1:$ZZ$1, 0))</f>
        <v/>
      </c>
      <c r="C965">
        <f>INDEX(resultados!$A$2:$ZZ$3036, 959, MATCH($B$3, resultados!$A$1:$ZZ$1, 0))</f>
        <v/>
      </c>
    </row>
    <row r="966">
      <c r="A966">
        <f>INDEX(resultados!$A$2:$ZZ$3036, 960, MATCH($B$1, resultados!$A$1:$ZZ$1, 0))</f>
        <v/>
      </c>
      <c r="B966">
        <f>INDEX(resultados!$A$2:$ZZ$3036, 960, MATCH($B$2, resultados!$A$1:$ZZ$1, 0))</f>
        <v/>
      </c>
      <c r="C966">
        <f>INDEX(resultados!$A$2:$ZZ$3036, 960, MATCH($B$3, resultados!$A$1:$ZZ$1, 0))</f>
        <v/>
      </c>
    </row>
    <row r="967">
      <c r="A967">
        <f>INDEX(resultados!$A$2:$ZZ$3036, 961, MATCH($B$1, resultados!$A$1:$ZZ$1, 0))</f>
        <v/>
      </c>
      <c r="B967">
        <f>INDEX(resultados!$A$2:$ZZ$3036, 961, MATCH($B$2, resultados!$A$1:$ZZ$1, 0))</f>
        <v/>
      </c>
      <c r="C967">
        <f>INDEX(resultados!$A$2:$ZZ$3036, 961, MATCH($B$3, resultados!$A$1:$ZZ$1, 0))</f>
        <v/>
      </c>
    </row>
    <row r="968">
      <c r="A968">
        <f>INDEX(resultados!$A$2:$ZZ$3036, 962, MATCH($B$1, resultados!$A$1:$ZZ$1, 0))</f>
        <v/>
      </c>
      <c r="B968">
        <f>INDEX(resultados!$A$2:$ZZ$3036, 962, MATCH($B$2, resultados!$A$1:$ZZ$1, 0))</f>
        <v/>
      </c>
      <c r="C968">
        <f>INDEX(resultados!$A$2:$ZZ$3036, 962, MATCH($B$3, resultados!$A$1:$ZZ$1, 0))</f>
        <v/>
      </c>
    </row>
    <row r="969">
      <c r="A969">
        <f>INDEX(resultados!$A$2:$ZZ$3036, 963, MATCH($B$1, resultados!$A$1:$ZZ$1, 0))</f>
        <v/>
      </c>
      <c r="B969">
        <f>INDEX(resultados!$A$2:$ZZ$3036, 963, MATCH($B$2, resultados!$A$1:$ZZ$1, 0))</f>
        <v/>
      </c>
      <c r="C969">
        <f>INDEX(resultados!$A$2:$ZZ$3036, 963, MATCH($B$3, resultados!$A$1:$ZZ$1, 0))</f>
        <v/>
      </c>
    </row>
    <row r="970">
      <c r="A970">
        <f>INDEX(resultados!$A$2:$ZZ$3036, 964, MATCH($B$1, resultados!$A$1:$ZZ$1, 0))</f>
        <v/>
      </c>
      <c r="B970">
        <f>INDEX(resultados!$A$2:$ZZ$3036, 964, MATCH($B$2, resultados!$A$1:$ZZ$1, 0))</f>
        <v/>
      </c>
      <c r="C970">
        <f>INDEX(resultados!$A$2:$ZZ$3036, 964, MATCH($B$3, resultados!$A$1:$ZZ$1, 0))</f>
        <v/>
      </c>
    </row>
    <row r="971">
      <c r="A971">
        <f>INDEX(resultados!$A$2:$ZZ$3036, 965, MATCH($B$1, resultados!$A$1:$ZZ$1, 0))</f>
        <v/>
      </c>
      <c r="B971">
        <f>INDEX(resultados!$A$2:$ZZ$3036, 965, MATCH($B$2, resultados!$A$1:$ZZ$1, 0))</f>
        <v/>
      </c>
      <c r="C971">
        <f>INDEX(resultados!$A$2:$ZZ$3036, 965, MATCH($B$3, resultados!$A$1:$ZZ$1, 0))</f>
        <v/>
      </c>
    </row>
    <row r="972">
      <c r="A972">
        <f>INDEX(resultados!$A$2:$ZZ$3036, 966, MATCH($B$1, resultados!$A$1:$ZZ$1, 0))</f>
        <v/>
      </c>
      <c r="B972">
        <f>INDEX(resultados!$A$2:$ZZ$3036, 966, MATCH($B$2, resultados!$A$1:$ZZ$1, 0))</f>
        <v/>
      </c>
      <c r="C972">
        <f>INDEX(resultados!$A$2:$ZZ$3036, 966, MATCH($B$3, resultados!$A$1:$ZZ$1, 0))</f>
        <v/>
      </c>
    </row>
    <row r="973">
      <c r="A973">
        <f>INDEX(resultados!$A$2:$ZZ$3036, 967, MATCH($B$1, resultados!$A$1:$ZZ$1, 0))</f>
        <v/>
      </c>
      <c r="B973">
        <f>INDEX(resultados!$A$2:$ZZ$3036, 967, MATCH($B$2, resultados!$A$1:$ZZ$1, 0))</f>
        <v/>
      </c>
      <c r="C973">
        <f>INDEX(resultados!$A$2:$ZZ$3036, 967, MATCH($B$3, resultados!$A$1:$ZZ$1, 0))</f>
        <v/>
      </c>
    </row>
    <row r="974">
      <c r="A974">
        <f>INDEX(resultados!$A$2:$ZZ$3036, 968, MATCH($B$1, resultados!$A$1:$ZZ$1, 0))</f>
        <v/>
      </c>
      <c r="B974">
        <f>INDEX(resultados!$A$2:$ZZ$3036, 968, MATCH($B$2, resultados!$A$1:$ZZ$1, 0))</f>
        <v/>
      </c>
      <c r="C974">
        <f>INDEX(resultados!$A$2:$ZZ$3036, 968, MATCH($B$3, resultados!$A$1:$ZZ$1, 0))</f>
        <v/>
      </c>
    </row>
    <row r="975">
      <c r="A975">
        <f>INDEX(resultados!$A$2:$ZZ$3036, 969, MATCH($B$1, resultados!$A$1:$ZZ$1, 0))</f>
        <v/>
      </c>
      <c r="B975">
        <f>INDEX(resultados!$A$2:$ZZ$3036, 969, MATCH($B$2, resultados!$A$1:$ZZ$1, 0))</f>
        <v/>
      </c>
      <c r="C975">
        <f>INDEX(resultados!$A$2:$ZZ$3036, 969, MATCH($B$3, resultados!$A$1:$ZZ$1, 0))</f>
        <v/>
      </c>
    </row>
    <row r="976">
      <c r="A976">
        <f>INDEX(resultados!$A$2:$ZZ$3036, 970, MATCH($B$1, resultados!$A$1:$ZZ$1, 0))</f>
        <v/>
      </c>
      <c r="B976">
        <f>INDEX(resultados!$A$2:$ZZ$3036, 970, MATCH($B$2, resultados!$A$1:$ZZ$1, 0))</f>
        <v/>
      </c>
      <c r="C976">
        <f>INDEX(resultados!$A$2:$ZZ$3036, 970, MATCH($B$3, resultados!$A$1:$ZZ$1, 0))</f>
        <v/>
      </c>
    </row>
    <row r="977">
      <c r="A977">
        <f>INDEX(resultados!$A$2:$ZZ$3036, 971, MATCH($B$1, resultados!$A$1:$ZZ$1, 0))</f>
        <v/>
      </c>
      <c r="B977">
        <f>INDEX(resultados!$A$2:$ZZ$3036, 971, MATCH($B$2, resultados!$A$1:$ZZ$1, 0))</f>
        <v/>
      </c>
      <c r="C977">
        <f>INDEX(resultados!$A$2:$ZZ$3036, 971, MATCH($B$3, resultados!$A$1:$ZZ$1, 0))</f>
        <v/>
      </c>
    </row>
    <row r="978">
      <c r="A978">
        <f>INDEX(resultados!$A$2:$ZZ$3036, 972, MATCH($B$1, resultados!$A$1:$ZZ$1, 0))</f>
        <v/>
      </c>
      <c r="B978">
        <f>INDEX(resultados!$A$2:$ZZ$3036, 972, MATCH($B$2, resultados!$A$1:$ZZ$1, 0))</f>
        <v/>
      </c>
      <c r="C978">
        <f>INDEX(resultados!$A$2:$ZZ$3036, 972, MATCH($B$3, resultados!$A$1:$ZZ$1, 0))</f>
        <v/>
      </c>
    </row>
    <row r="979">
      <c r="A979">
        <f>INDEX(resultados!$A$2:$ZZ$3036, 973, MATCH($B$1, resultados!$A$1:$ZZ$1, 0))</f>
        <v/>
      </c>
      <c r="B979">
        <f>INDEX(resultados!$A$2:$ZZ$3036, 973, MATCH($B$2, resultados!$A$1:$ZZ$1, 0))</f>
        <v/>
      </c>
      <c r="C979">
        <f>INDEX(resultados!$A$2:$ZZ$3036, 973, MATCH($B$3, resultados!$A$1:$ZZ$1, 0))</f>
        <v/>
      </c>
    </row>
    <row r="980">
      <c r="A980">
        <f>INDEX(resultados!$A$2:$ZZ$3036, 974, MATCH($B$1, resultados!$A$1:$ZZ$1, 0))</f>
        <v/>
      </c>
      <c r="B980">
        <f>INDEX(resultados!$A$2:$ZZ$3036, 974, MATCH($B$2, resultados!$A$1:$ZZ$1, 0))</f>
        <v/>
      </c>
      <c r="C980">
        <f>INDEX(resultados!$A$2:$ZZ$3036, 974, MATCH($B$3, resultados!$A$1:$ZZ$1, 0))</f>
        <v/>
      </c>
    </row>
    <row r="981">
      <c r="A981">
        <f>INDEX(resultados!$A$2:$ZZ$3036, 975, MATCH($B$1, resultados!$A$1:$ZZ$1, 0))</f>
        <v/>
      </c>
      <c r="B981">
        <f>INDEX(resultados!$A$2:$ZZ$3036, 975, MATCH($B$2, resultados!$A$1:$ZZ$1, 0))</f>
        <v/>
      </c>
      <c r="C981">
        <f>INDEX(resultados!$A$2:$ZZ$3036, 975, MATCH($B$3, resultados!$A$1:$ZZ$1, 0))</f>
        <v/>
      </c>
    </row>
    <row r="982">
      <c r="A982">
        <f>INDEX(resultados!$A$2:$ZZ$3036, 976, MATCH($B$1, resultados!$A$1:$ZZ$1, 0))</f>
        <v/>
      </c>
      <c r="B982">
        <f>INDEX(resultados!$A$2:$ZZ$3036, 976, MATCH($B$2, resultados!$A$1:$ZZ$1, 0))</f>
        <v/>
      </c>
      <c r="C982">
        <f>INDEX(resultados!$A$2:$ZZ$3036, 976, MATCH($B$3, resultados!$A$1:$ZZ$1, 0))</f>
        <v/>
      </c>
    </row>
    <row r="983">
      <c r="A983">
        <f>INDEX(resultados!$A$2:$ZZ$3036, 977, MATCH($B$1, resultados!$A$1:$ZZ$1, 0))</f>
        <v/>
      </c>
      <c r="B983">
        <f>INDEX(resultados!$A$2:$ZZ$3036, 977, MATCH($B$2, resultados!$A$1:$ZZ$1, 0))</f>
        <v/>
      </c>
      <c r="C983">
        <f>INDEX(resultados!$A$2:$ZZ$3036, 977, MATCH($B$3, resultados!$A$1:$ZZ$1, 0))</f>
        <v/>
      </c>
    </row>
    <row r="984">
      <c r="A984">
        <f>INDEX(resultados!$A$2:$ZZ$3036, 978, MATCH($B$1, resultados!$A$1:$ZZ$1, 0))</f>
        <v/>
      </c>
      <c r="B984">
        <f>INDEX(resultados!$A$2:$ZZ$3036, 978, MATCH($B$2, resultados!$A$1:$ZZ$1, 0))</f>
        <v/>
      </c>
      <c r="C984">
        <f>INDEX(resultados!$A$2:$ZZ$3036, 978, MATCH($B$3, resultados!$A$1:$ZZ$1, 0))</f>
        <v/>
      </c>
    </row>
    <row r="985">
      <c r="A985">
        <f>INDEX(resultados!$A$2:$ZZ$3036, 979, MATCH($B$1, resultados!$A$1:$ZZ$1, 0))</f>
        <v/>
      </c>
      <c r="B985">
        <f>INDEX(resultados!$A$2:$ZZ$3036, 979, MATCH($B$2, resultados!$A$1:$ZZ$1, 0))</f>
        <v/>
      </c>
      <c r="C985">
        <f>INDEX(resultados!$A$2:$ZZ$3036, 979, MATCH($B$3, resultados!$A$1:$ZZ$1, 0))</f>
        <v/>
      </c>
    </row>
    <row r="986">
      <c r="A986">
        <f>INDEX(resultados!$A$2:$ZZ$3036, 980, MATCH($B$1, resultados!$A$1:$ZZ$1, 0))</f>
        <v/>
      </c>
      <c r="B986">
        <f>INDEX(resultados!$A$2:$ZZ$3036, 980, MATCH($B$2, resultados!$A$1:$ZZ$1, 0))</f>
        <v/>
      </c>
      <c r="C986">
        <f>INDEX(resultados!$A$2:$ZZ$3036, 980, MATCH($B$3, resultados!$A$1:$ZZ$1, 0))</f>
        <v/>
      </c>
    </row>
    <row r="987">
      <c r="A987">
        <f>INDEX(resultados!$A$2:$ZZ$3036, 981, MATCH($B$1, resultados!$A$1:$ZZ$1, 0))</f>
        <v/>
      </c>
      <c r="B987">
        <f>INDEX(resultados!$A$2:$ZZ$3036, 981, MATCH($B$2, resultados!$A$1:$ZZ$1, 0))</f>
        <v/>
      </c>
      <c r="C987">
        <f>INDEX(resultados!$A$2:$ZZ$3036, 981, MATCH($B$3, resultados!$A$1:$ZZ$1, 0))</f>
        <v/>
      </c>
    </row>
    <row r="988">
      <c r="A988">
        <f>INDEX(resultados!$A$2:$ZZ$3036, 982, MATCH($B$1, resultados!$A$1:$ZZ$1, 0))</f>
        <v/>
      </c>
      <c r="B988">
        <f>INDEX(resultados!$A$2:$ZZ$3036, 982, MATCH($B$2, resultados!$A$1:$ZZ$1, 0))</f>
        <v/>
      </c>
      <c r="C988">
        <f>INDEX(resultados!$A$2:$ZZ$3036, 982, MATCH($B$3, resultados!$A$1:$ZZ$1, 0))</f>
        <v/>
      </c>
    </row>
    <row r="989">
      <c r="A989">
        <f>INDEX(resultados!$A$2:$ZZ$3036, 983, MATCH($B$1, resultados!$A$1:$ZZ$1, 0))</f>
        <v/>
      </c>
      <c r="B989">
        <f>INDEX(resultados!$A$2:$ZZ$3036, 983, MATCH($B$2, resultados!$A$1:$ZZ$1, 0))</f>
        <v/>
      </c>
      <c r="C989">
        <f>INDEX(resultados!$A$2:$ZZ$3036, 983, MATCH($B$3, resultados!$A$1:$ZZ$1, 0))</f>
        <v/>
      </c>
    </row>
    <row r="990">
      <c r="A990">
        <f>INDEX(resultados!$A$2:$ZZ$3036, 984, MATCH($B$1, resultados!$A$1:$ZZ$1, 0))</f>
        <v/>
      </c>
      <c r="B990">
        <f>INDEX(resultados!$A$2:$ZZ$3036, 984, MATCH($B$2, resultados!$A$1:$ZZ$1, 0))</f>
        <v/>
      </c>
      <c r="C990">
        <f>INDEX(resultados!$A$2:$ZZ$3036, 984, MATCH($B$3, resultados!$A$1:$ZZ$1, 0))</f>
        <v/>
      </c>
    </row>
    <row r="991">
      <c r="A991">
        <f>INDEX(resultados!$A$2:$ZZ$3036, 985, MATCH($B$1, resultados!$A$1:$ZZ$1, 0))</f>
        <v/>
      </c>
      <c r="B991">
        <f>INDEX(resultados!$A$2:$ZZ$3036, 985, MATCH($B$2, resultados!$A$1:$ZZ$1, 0))</f>
        <v/>
      </c>
      <c r="C991">
        <f>INDEX(resultados!$A$2:$ZZ$3036, 985, MATCH($B$3, resultados!$A$1:$ZZ$1, 0))</f>
        <v/>
      </c>
    </row>
    <row r="992">
      <c r="A992">
        <f>INDEX(resultados!$A$2:$ZZ$3036, 986, MATCH($B$1, resultados!$A$1:$ZZ$1, 0))</f>
        <v/>
      </c>
      <c r="B992">
        <f>INDEX(resultados!$A$2:$ZZ$3036, 986, MATCH($B$2, resultados!$A$1:$ZZ$1, 0))</f>
        <v/>
      </c>
      <c r="C992">
        <f>INDEX(resultados!$A$2:$ZZ$3036, 986, MATCH($B$3, resultados!$A$1:$ZZ$1, 0))</f>
        <v/>
      </c>
    </row>
    <row r="993">
      <c r="A993">
        <f>INDEX(resultados!$A$2:$ZZ$3036, 987, MATCH($B$1, resultados!$A$1:$ZZ$1, 0))</f>
        <v/>
      </c>
      <c r="B993">
        <f>INDEX(resultados!$A$2:$ZZ$3036, 987, MATCH($B$2, resultados!$A$1:$ZZ$1, 0))</f>
        <v/>
      </c>
      <c r="C993">
        <f>INDEX(resultados!$A$2:$ZZ$3036, 987, MATCH($B$3, resultados!$A$1:$ZZ$1, 0))</f>
        <v/>
      </c>
    </row>
    <row r="994">
      <c r="A994">
        <f>INDEX(resultados!$A$2:$ZZ$3036, 988, MATCH($B$1, resultados!$A$1:$ZZ$1, 0))</f>
        <v/>
      </c>
      <c r="B994">
        <f>INDEX(resultados!$A$2:$ZZ$3036, 988, MATCH($B$2, resultados!$A$1:$ZZ$1, 0))</f>
        <v/>
      </c>
      <c r="C994">
        <f>INDEX(resultados!$A$2:$ZZ$3036, 988, MATCH($B$3, resultados!$A$1:$ZZ$1, 0))</f>
        <v/>
      </c>
    </row>
    <row r="995">
      <c r="A995">
        <f>INDEX(resultados!$A$2:$ZZ$3036, 989, MATCH($B$1, resultados!$A$1:$ZZ$1, 0))</f>
        <v/>
      </c>
      <c r="B995">
        <f>INDEX(resultados!$A$2:$ZZ$3036, 989, MATCH($B$2, resultados!$A$1:$ZZ$1, 0))</f>
        <v/>
      </c>
      <c r="C995">
        <f>INDEX(resultados!$A$2:$ZZ$3036, 989, MATCH($B$3, resultados!$A$1:$ZZ$1, 0))</f>
        <v/>
      </c>
    </row>
    <row r="996">
      <c r="A996">
        <f>INDEX(resultados!$A$2:$ZZ$3036, 990, MATCH($B$1, resultados!$A$1:$ZZ$1, 0))</f>
        <v/>
      </c>
      <c r="B996">
        <f>INDEX(resultados!$A$2:$ZZ$3036, 990, MATCH($B$2, resultados!$A$1:$ZZ$1, 0))</f>
        <v/>
      </c>
      <c r="C996">
        <f>INDEX(resultados!$A$2:$ZZ$3036, 990, MATCH($B$3, resultados!$A$1:$ZZ$1, 0))</f>
        <v/>
      </c>
    </row>
    <row r="997">
      <c r="A997">
        <f>INDEX(resultados!$A$2:$ZZ$3036, 991, MATCH($B$1, resultados!$A$1:$ZZ$1, 0))</f>
        <v/>
      </c>
      <c r="B997">
        <f>INDEX(resultados!$A$2:$ZZ$3036, 991, MATCH($B$2, resultados!$A$1:$ZZ$1, 0))</f>
        <v/>
      </c>
      <c r="C997">
        <f>INDEX(resultados!$A$2:$ZZ$3036, 991, MATCH($B$3, resultados!$A$1:$ZZ$1, 0))</f>
        <v/>
      </c>
    </row>
    <row r="998">
      <c r="A998">
        <f>INDEX(resultados!$A$2:$ZZ$3036, 992, MATCH($B$1, resultados!$A$1:$ZZ$1, 0))</f>
        <v/>
      </c>
      <c r="B998">
        <f>INDEX(resultados!$A$2:$ZZ$3036, 992, MATCH($B$2, resultados!$A$1:$ZZ$1, 0))</f>
        <v/>
      </c>
      <c r="C998">
        <f>INDEX(resultados!$A$2:$ZZ$3036, 992, MATCH($B$3, resultados!$A$1:$ZZ$1, 0))</f>
        <v/>
      </c>
    </row>
    <row r="999">
      <c r="A999">
        <f>INDEX(resultados!$A$2:$ZZ$3036, 993, MATCH($B$1, resultados!$A$1:$ZZ$1, 0))</f>
        <v/>
      </c>
      <c r="B999">
        <f>INDEX(resultados!$A$2:$ZZ$3036, 993, MATCH($B$2, resultados!$A$1:$ZZ$1, 0))</f>
        <v/>
      </c>
      <c r="C999">
        <f>INDEX(resultados!$A$2:$ZZ$3036, 993, MATCH($B$3, resultados!$A$1:$ZZ$1, 0))</f>
        <v/>
      </c>
    </row>
    <row r="1000">
      <c r="A1000">
        <f>INDEX(resultados!$A$2:$ZZ$3036, 994, MATCH($B$1, resultados!$A$1:$ZZ$1, 0))</f>
        <v/>
      </c>
      <c r="B1000">
        <f>INDEX(resultados!$A$2:$ZZ$3036, 994, MATCH($B$2, resultados!$A$1:$ZZ$1, 0))</f>
        <v/>
      </c>
      <c r="C1000">
        <f>INDEX(resultados!$A$2:$ZZ$3036, 994, MATCH($B$3, resultados!$A$1:$ZZ$1, 0))</f>
        <v/>
      </c>
    </row>
    <row r="1001">
      <c r="A1001">
        <f>INDEX(resultados!$A$2:$ZZ$3036, 995, MATCH($B$1, resultados!$A$1:$ZZ$1, 0))</f>
        <v/>
      </c>
      <c r="B1001">
        <f>INDEX(resultados!$A$2:$ZZ$3036, 995, MATCH($B$2, resultados!$A$1:$ZZ$1, 0))</f>
        <v/>
      </c>
      <c r="C1001">
        <f>INDEX(resultados!$A$2:$ZZ$3036, 995, MATCH($B$3, resultados!$A$1:$ZZ$1, 0))</f>
        <v/>
      </c>
    </row>
    <row r="1002">
      <c r="A1002">
        <f>INDEX(resultados!$A$2:$ZZ$3036, 996, MATCH($B$1, resultados!$A$1:$ZZ$1, 0))</f>
        <v/>
      </c>
      <c r="B1002">
        <f>INDEX(resultados!$A$2:$ZZ$3036, 996, MATCH($B$2, resultados!$A$1:$ZZ$1, 0))</f>
        <v/>
      </c>
      <c r="C1002">
        <f>INDEX(resultados!$A$2:$ZZ$3036, 996, MATCH($B$3, resultados!$A$1:$ZZ$1, 0))</f>
        <v/>
      </c>
    </row>
    <row r="1003">
      <c r="A1003">
        <f>INDEX(resultados!$A$2:$ZZ$3036, 997, MATCH($B$1, resultados!$A$1:$ZZ$1, 0))</f>
        <v/>
      </c>
      <c r="B1003">
        <f>INDEX(resultados!$A$2:$ZZ$3036, 997, MATCH($B$2, resultados!$A$1:$ZZ$1, 0))</f>
        <v/>
      </c>
      <c r="C1003">
        <f>INDEX(resultados!$A$2:$ZZ$3036, 997, MATCH($B$3, resultados!$A$1:$ZZ$1, 0))</f>
        <v/>
      </c>
    </row>
    <row r="1004">
      <c r="A1004">
        <f>INDEX(resultados!$A$2:$ZZ$3036, 998, MATCH($B$1, resultados!$A$1:$ZZ$1, 0))</f>
        <v/>
      </c>
      <c r="B1004">
        <f>INDEX(resultados!$A$2:$ZZ$3036, 998, MATCH($B$2, resultados!$A$1:$ZZ$1, 0))</f>
        <v/>
      </c>
      <c r="C1004">
        <f>INDEX(resultados!$A$2:$ZZ$3036, 998, MATCH($B$3, resultados!$A$1:$ZZ$1, 0))</f>
        <v/>
      </c>
    </row>
    <row r="1005">
      <c r="A1005">
        <f>INDEX(resultados!$A$2:$ZZ$3036, 999, MATCH($B$1, resultados!$A$1:$ZZ$1, 0))</f>
        <v/>
      </c>
      <c r="B1005">
        <f>INDEX(resultados!$A$2:$ZZ$3036, 999, MATCH($B$2, resultados!$A$1:$ZZ$1, 0))</f>
        <v/>
      </c>
      <c r="C1005">
        <f>INDEX(resultados!$A$2:$ZZ$3036, 999, MATCH($B$3, resultados!$A$1:$ZZ$1, 0))</f>
        <v/>
      </c>
    </row>
    <row r="1006">
      <c r="A1006">
        <f>INDEX(resultados!$A$2:$ZZ$3036, 1000, MATCH($B$1, resultados!$A$1:$ZZ$1, 0))</f>
        <v/>
      </c>
      <c r="B1006">
        <f>INDEX(resultados!$A$2:$ZZ$3036, 1000, MATCH($B$2, resultados!$A$1:$ZZ$1, 0))</f>
        <v/>
      </c>
      <c r="C1006">
        <f>INDEX(resultados!$A$2:$ZZ$3036, 1000, MATCH($B$3, resultados!$A$1:$ZZ$1, 0))</f>
        <v/>
      </c>
    </row>
    <row r="1007">
      <c r="A1007">
        <f>INDEX(resultados!$A$2:$ZZ$3036, 1001, MATCH($B$1, resultados!$A$1:$ZZ$1, 0))</f>
        <v/>
      </c>
      <c r="B1007">
        <f>INDEX(resultados!$A$2:$ZZ$3036, 1001, MATCH($B$2, resultados!$A$1:$ZZ$1, 0))</f>
        <v/>
      </c>
      <c r="C1007">
        <f>INDEX(resultados!$A$2:$ZZ$3036, 1001, MATCH($B$3, resultados!$A$1:$ZZ$1, 0))</f>
        <v/>
      </c>
    </row>
    <row r="1008">
      <c r="A1008">
        <f>INDEX(resultados!$A$2:$ZZ$3036, 1002, MATCH($B$1, resultados!$A$1:$ZZ$1, 0))</f>
        <v/>
      </c>
      <c r="B1008">
        <f>INDEX(resultados!$A$2:$ZZ$3036, 1002, MATCH($B$2, resultados!$A$1:$ZZ$1, 0))</f>
        <v/>
      </c>
      <c r="C1008">
        <f>INDEX(resultados!$A$2:$ZZ$3036, 1002, MATCH($B$3, resultados!$A$1:$ZZ$1, 0))</f>
        <v/>
      </c>
    </row>
    <row r="1009">
      <c r="A1009">
        <f>INDEX(resultados!$A$2:$ZZ$3036, 1003, MATCH($B$1, resultados!$A$1:$ZZ$1, 0))</f>
        <v/>
      </c>
      <c r="B1009">
        <f>INDEX(resultados!$A$2:$ZZ$3036, 1003, MATCH($B$2, resultados!$A$1:$ZZ$1, 0))</f>
        <v/>
      </c>
      <c r="C1009">
        <f>INDEX(resultados!$A$2:$ZZ$3036, 1003, MATCH($B$3, resultados!$A$1:$ZZ$1, 0))</f>
        <v/>
      </c>
    </row>
    <row r="1010">
      <c r="A1010">
        <f>INDEX(resultados!$A$2:$ZZ$3036, 1004, MATCH($B$1, resultados!$A$1:$ZZ$1, 0))</f>
        <v/>
      </c>
      <c r="B1010">
        <f>INDEX(resultados!$A$2:$ZZ$3036, 1004, MATCH($B$2, resultados!$A$1:$ZZ$1, 0))</f>
        <v/>
      </c>
      <c r="C1010">
        <f>INDEX(resultados!$A$2:$ZZ$3036, 1004, MATCH($B$3, resultados!$A$1:$ZZ$1, 0))</f>
        <v/>
      </c>
    </row>
    <row r="1011">
      <c r="A1011">
        <f>INDEX(resultados!$A$2:$ZZ$3036, 1005, MATCH($B$1, resultados!$A$1:$ZZ$1, 0))</f>
        <v/>
      </c>
      <c r="B1011">
        <f>INDEX(resultados!$A$2:$ZZ$3036, 1005, MATCH($B$2, resultados!$A$1:$ZZ$1, 0))</f>
        <v/>
      </c>
      <c r="C1011">
        <f>INDEX(resultados!$A$2:$ZZ$3036, 1005, MATCH($B$3, resultados!$A$1:$ZZ$1, 0))</f>
        <v/>
      </c>
    </row>
    <row r="1012">
      <c r="A1012">
        <f>INDEX(resultados!$A$2:$ZZ$3036, 1006, MATCH($B$1, resultados!$A$1:$ZZ$1, 0))</f>
        <v/>
      </c>
      <c r="B1012">
        <f>INDEX(resultados!$A$2:$ZZ$3036, 1006, MATCH($B$2, resultados!$A$1:$ZZ$1, 0))</f>
        <v/>
      </c>
      <c r="C1012">
        <f>INDEX(resultados!$A$2:$ZZ$3036, 1006, MATCH($B$3, resultados!$A$1:$ZZ$1, 0))</f>
        <v/>
      </c>
    </row>
    <row r="1013">
      <c r="A1013">
        <f>INDEX(resultados!$A$2:$ZZ$3036, 1007, MATCH($B$1, resultados!$A$1:$ZZ$1, 0))</f>
        <v/>
      </c>
      <c r="B1013">
        <f>INDEX(resultados!$A$2:$ZZ$3036, 1007, MATCH($B$2, resultados!$A$1:$ZZ$1, 0))</f>
        <v/>
      </c>
      <c r="C1013">
        <f>INDEX(resultados!$A$2:$ZZ$3036, 1007, MATCH($B$3, resultados!$A$1:$ZZ$1, 0))</f>
        <v/>
      </c>
    </row>
    <row r="1014">
      <c r="A1014">
        <f>INDEX(resultados!$A$2:$ZZ$3036, 1008, MATCH($B$1, resultados!$A$1:$ZZ$1, 0))</f>
        <v/>
      </c>
      <c r="B1014">
        <f>INDEX(resultados!$A$2:$ZZ$3036, 1008, MATCH($B$2, resultados!$A$1:$ZZ$1, 0))</f>
        <v/>
      </c>
      <c r="C1014">
        <f>INDEX(resultados!$A$2:$ZZ$3036, 1008, MATCH($B$3, resultados!$A$1:$ZZ$1, 0))</f>
        <v/>
      </c>
    </row>
    <row r="1015">
      <c r="A1015">
        <f>INDEX(resultados!$A$2:$ZZ$3036, 1009, MATCH($B$1, resultados!$A$1:$ZZ$1, 0))</f>
        <v/>
      </c>
      <c r="B1015">
        <f>INDEX(resultados!$A$2:$ZZ$3036, 1009, MATCH($B$2, resultados!$A$1:$ZZ$1, 0))</f>
        <v/>
      </c>
      <c r="C1015">
        <f>INDEX(resultados!$A$2:$ZZ$3036, 1009, MATCH($B$3, resultados!$A$1:$ZZ$1, 0))</f>
        <v/>
      </c>
    </row>
    <row r="1016">
      <c r="A1016">
        <f>INDEX(resultados!$A$2:$ZZ$3036, 1010, MATCH($B$1, resultados!$A$1:$ZZ$1, 0))</f>
        <v/>
      </c>
      <c r="B1016">
        <f>INDEX(resultados!$A$2:$ZZ$3036, 1010, MATCH($B$2, resultados!$A$1:$ZZ$1, 0))</f>
        <v/>
      </c>
      <c r="C1016">
        <f>INDEX(resultados!$A$2:$ZZ$3036, 1010, MATCH($B$3, resultados!$A$1:$ZZ$1, 0))</f>
        <v/>
      </c>
    </row>
    <row r="1017">
      <c r="A1017">
        <f>INDEX(resultados!$A$2:$ZZ$3036, 1011, MATCH($B$1, resultados!$A$1:$ZZ$1, 0))</f>
        <v/>
      </c>
      <c r="B1017">
        <f>INDEX(resultados!$A$2:$ZZ$3036, 1011, MATCH($B$2, resultados!$A$1:$ZZ$1, 0))</f>
        <v/>
      </c>
      <c r="C1017">
        <f>INDEX(resultados!$A$2:$ZZ$3036, 1011, MATCH($B$3, resultados!$A$1:$ZZ$1, 0))</f>
        <v/>
      </c>
    </row>
    <row r="1018">
      <c r="A1018">
        <f>INDEX(resultados!$A$2:$ZZ$3036, 1012, MATCH($B$1, resultados!$A$1:$ZZ$1, 0))</f>
        <v/>
      </c>
      <c r="B1018">
        <f>INDEX(resultados!$A$2:$ZZ$3036, 1012, MATCH($B$2, resultados!$A$1:$ZZ$1, 0))</f>
        <v/>
      </c>
      <c r="C1018">
        <f>INDEX(resultados!$A$2:$ZZ$3036, 1012, MATCH($B$3, resultados!$A$1:$ZZ$1, 0))</f>
        <v/>
      </c>
    </row>
    <row r="1019">
      <c r="A1019">
        <f>INDEX(resultados!$A$2:$ZZ$3036, 1013, MATCH($B$1, resultados!$A$1:$ZZ$1, 0))</f>
        <v/>
      </c>
      <c r="B1019">
        <f>INDEX(resultados!$A$2:$ZZ$3036, 1013, MATCH($B$2, resultados!$A$1:$ZZ$1, 0))</f>
        <v/>
      </c>
      <c r="C1019">
        <f>INDEX(resultados!$A$2:$ZZ$3036, 1013, MATCH($B$3, resultados!$A$1:$ZZ$1, 0))</f>
        <v/>
      </c>
    </row>
    <row r="1020">
      <c r="A1020">
        <f>INDEX(resultados!$A$2:$ZZ$3036, 1014, MATCH($B$1, resultados!$A$1:$ZZ$1, 0))</f>
        <v/>
      </c>
      <c r="B1020">
        <f>INDEX(resultados!$A$2:$ZZ$3036, 1014, MATCH($B$2, resultados!$A$1:$ZZ$1, 0))</f>
        <v/>
      </c>
      <c r="C1020">
        <f>INDEX(resultados!$A$2:$ZZ$3036, 1014, MATCH($B$3, resultados!$A$1:$ZZ$1, 0))</f>
        <v/>
      </c>
    </row>
    <row r="1021">
      <c r="A1021">
        <f>INDEX(resultados!$A$2:$ZZ$3036, 1015, MATCH($B$1, resultados!$A$1:$ZZ$1, 0))</f>
        <v/>
      </c>
      <c r="B1021">
        <f>INDEX(resultados!$A$2:$ZZ$3036, 1015, MATCH($B$2, resultados!$A$1:$ZZ$1, 0))</f>
        <v/>
      </c>
      <c r="C1021">
        <f>INDEX(resultados!$A$2:$ZZ$3036, 1015, MATCH($B$3, resultados!$A$1:$ZZ$1, 0))</f>
        <v/>
      </c>
    </row>
    <row r="1022">
      <c r="A1022">
        <f>INDEX(resultados!$A$2:$ZZ$3036, 1016, MATCH($B$1, resultados!$A$1:$ZZ$1, 0))</f>
        <v/>
      </c>
      <c r="B1022">
        <f>INDEX(resultados!$A$2:$ZZ$3036, 1016, MATCH($B$2, resultados!$A$1:$ZZ$1, 0))</f>
        <v/>
      </c>
      <c r="C1022">
        <f>INDEX(resultados!$A$2:$ZZ$3036, 1016, MATCH($B$3, resultados!$A$1:$ZZ$1, 0))</f>
        <v/>
      </c>
    </row>
    <row r="1023">
      <c r="A1023">
        <f>INDEX(resultados!$A$2:$ZZ$3036, 1017, MATCH($B$1, resultados!$A$1:$ZZ$1, 0))</f>
        <v/>
      </c>
      <c r="B1023">
        <f>INDEX(resultados!$A$2:$ZZ$3036, 1017, MATCH($B$2, resultados!$A$1:$ZZ$1, 0))</f>
        <v/>
      </c>
      <c r="C1023">
        <f>INDEX(resultados!$A$2:$ZZ$3036, 1017, MATCH($B$3, resultados!$A$1:$ZZ$1, 0))</f>
        <v/>
      </c>
    </row>
    <row r="1024">
      <c r="A1024">
        <f>INDEX(resultados!$A$2:$ZZ$3036, 1018, MATCH($B$1, resultados!$A$1:$ZZ$1, 0))</f>
        <v/>
      </c>
      <c r="B1024">
        <f>INDEX(resultados!$A$2:$ZZ$3036, 1018, MATCH($B$2, resultados!$A$1:$ZZ$1, 0))</f>
        <v/>
      </c>
      <c r="C1024">
        <f>INDEX(resultados!$A$2:$ZZ$3036, 1018, MATCH($B$3, resultados!$A$1:$ZZ$1, 0))</f>
        <v/>
      </c>
    </row>
    <row r="1025">
      <c r="A1025">
        <f>INDEX(resultados!$A$2:$ZZ$3036, 1019, MATCH($B$1, resultados!$A$1:$ZZ$1, 0))</f>
        <v/>
      </c>
      <c r="B1025">
        <f>INDEX(resultados!$A$2:$ZZ$3036, 1019, MATCH($B$2, resultados!$A$1:$ZZ$1, 0))</f>
        <v/>
      </c>
      <c r="C1025">
        <f>INDEX(resultados!$A$2:$ZZ$3036, 1019, MATCH($B$3, resultados!$A$1:$ZZ$1, 0))</f>
        <v/>
      </c>
    </row>
    <row r="1026">
      <c r="A1026">
        <f>INDEX(resultados!$A$2:$ZZ$3036, 1020, MATCH($B$1, resultados!$A$1:$ZZ$1, 0))</f>
        <v/>
      </c>
      <c r="B1026">
        <f>INDEX(resultados!$A$2:$ZZ$3036, 1020, MATCH($B$2, resultados!$A$1:$ZZ$1, 0))</f>
        <v/>
      </c>
      <c r="C1026">
        <f>INDEX(resultados!$A$2:$ZZ$3036, 1020, MATCH($B$3, resultados!$A$1:$ZZ$1, 0))</f>
        <v/>
      </c>
    </row>
    <row r="1027">
      <c r="A1027">
        <f>INDEX(resultados!$A$2:$ZZ$3036, 1021, MATCH($B$1, resultados!$A$1:$ZZ$1, 0))</f>
        <v/>
      </c>
      <c r="B1027">
        <f>INDEX(resultados!$A$2:$ZZ$3036, 1021, MATCH($B$2, resultados!$A$1:$ZZ$1, 0))</f>
        <v/>
      </c>
      <c r="C1027">
        <f>INDEX(resultados!$A$2:$ZZ$3036, 1021, MATCH($B$3, resultados!$A$1:$ZZ$1, 0))</f>
        <v/>
      </c>
    </row>
    <row r="1028">
      <c r="A1028">
        <f>INDEX(resultados!$A$2:$ZZ$3036, 1022, MATCH($B$1, resultados!$A$1:$ZZ$1, 0))</f>
        <v/>
      </c>
      <c r="B1028">
        <f>INDEX(resultados!$A$2:$ZZ$3036, 1022, MATCH($B$2, resultados!$A$1:$ZZ$1, 0))</f>
        <v/>
      </c>
      <c r="C1028">
        <f>INDEX(resultados!$A$2:$ZZ$3036, 1022, MATCH($B$3, resultados!$A$1:$ZZ$1, 0))</f>
        <v/>
      </c>
    </row>
    <row r="1029">
      <c r="A1029">
        <f>INDEX(resultados!$A$2:$ZZ$3036, 1023, MATCH($B$1, resultados!$A$1:$ZZ$1, 0))</f>
        <v/>
      </c>
      <c r="B1029">
        <f>INDEX(resultados!$A$2:$ZZ$3036, 1023, MATCH($B$2, resultados!$A$1:$ZZ$1, 0))</f>
        <v/>
      </c>
      <c r="C1029">
        <f>INDEX(resultados!$A$2:$ZZ$3036, 1023, MATCH($B$3, resultados!$A$1:$ZZ$1, 0))</f>
        <v/>
      </c>
    </row>
    <row r="1030">
      <c r="A1030">
        <f>INDEX(resultados!$A$2:$ZZ$3036, 1024, MATCH($B$1, resultados!$A$1:$ZZ$1, 0))</f>
        <v/>
      </c>
      <c r="B1030">
        <f>INDEX(resultados!$A$2:$ZZ$3036, 1024, MATCH($B$2, resultados!$A$1:$ZZ$1, 0))</f>
        <v/>
      </c>
      <c r="C1030">
        <f>INDEX(resultados!$A$2:$ZZ$3036, 1024, MATCH($B$3, resultados!$A$1:$ZZ$1, 0))</f>
        <v/>
      </c>
    </row>
    <row r="1031">
      <c r="A1031">
        <f>INDEX(resultados!$A$2:$ZZ$3036, 1025, MATCH($B$1, resultados!$A$1:$ZZ$1, 0))</f>
        <v/>
      </c>
      <c r="B1031">
        <f>INDEX(resultados!$A$2:$ZZ$3036, 1025, MATCH($B$2, resultados!$A$1:$ZZ$1, 0))</f>
        <v/>
      </c>
      <c r="C1031">
        <f>INDEX(resultados!$A$2:$ZZ$3036, 1025, MATCH($B$3, resultados!$A$1:$ZZ$1, 0))</f>
        <v/>
      </c>
    </row>
    <row r="1032">
      <c r="A1032">
        <f>INDEX(resultados!$A$2:$ZZ$3036, 1026, MATCH($B$1, resultados!$A$1:$ZZ$1, 0))</f>
        <v/>
      </c>
      <c r="B1032">
        <f>INDEX(resultados!$A$2:$ZZ$3036, 1026, MATCH($B$2, resultados!$A$1:$ZZ$1, 0))</f>
        <v/>
      </c>
      <c r="C1032">
        <f>INDEX(resultados!$A$2:$ZZ$3036, 1026, MATCH($B$3, resultados!$A$1:$ZZ$1, 0))</f>
        <v/>
      </c>
    </row>
    <row r="1033">
      <c r="A1033">
        <f>INDEX(resultados!$A$2:$ZZ$3036, 1027, MATCH($B$1, resultados!$A$1:$ZZ$1, 0))</f>
        <v/>
      </c>
      <c r="B1033">
        <f>INDEX(resultados!$A$2:$ZZ$3036, 1027, MATCH($B$2, resultados!$A$1:$ZZ$1, 0))</f>
        <v/>
      </c>
      <c r="C1033">
        <f>INDEX(resultados!$A$2:$ZZ$3036, 1027, MATCH($B$3, resultados!$A$1:$ZZ$1, 0))</f>
        <v/>
      </c>
    </row>
    <row r="1034">
      <c r="A1034">
        <f>INDEX(resultados!$A$2:$ZZ$3036, 1028, MATCH($B$1, resultados!$A$1:$ZZ$1, 0))</f>
        <v/>
      </c>
      <c r="B1034">
        <f>INDEX(resultados!$A$2:$ZZ$3036, 1028, MATCH($B$2, resultados!$A$1:$ZZ$1, 0))</f>
        <v/>
      </c>
      <c r="C1034">
        <f>INDEX(resultados!$A$2:$ZZ$3036, 1028, MATCH($B$3, resultados!$A$1:$ZZ$1, 0))</f>
        <v/>
      </c>
    </row>
    <row r="1035">
      <c r="A1035">
        <f>INDEX(resultados!$A$2:$ZZ$3036, 1029, MATCH($B$1, resultados!$A$1:$ZZ$1, 0))</f>
        <v/>
      </c>
      <c r="B1035">
        <f>INDEX(resultados!$A$2:$ZZ$3036, 1029, MATCH($B$2, resultados!$A$1:$ZZ$1, 0))</f>
        <v/>
      </c>
      <c r="C1035">
        <f>INDEX(resultados!$A$2:$ZZ$3036, 1029, MATCH($B$3, resultados!$A$1:$ZZ$1, 0))</f>
        <v/>
      </c>
    </row>
    <row r="1036">
      <c r="A1036">
        <f>INDEX(resultados!$A$2:$ZZ$3036, 1030, MATCH($B$1, resultados!$A$1:$ZZ$1, 0))</f>
        <v/>
      </c>
      <c r="B1036">
        <f>INDEX(resultados!$A$2:$ZZ$3036, 1030, MATCH($B$2, resultados!$A$1:$ZZ$1, 0))</f>
        <v/>
      </c>
      <c r="C1036">
        <f>INDEX(resultados!$A$2:$ZZ$3036, 1030, MATCH($B$3, resultados!$A$1:$ZZ$1, 0))</f>
        <v/>
      </c>
    </row>
    <row r="1037">
      <c r="A1037">
        <f>INDEX(resultados!$A$2:$ZZ$3036, 1031, MATCH($B$1, resultados!$A$1:$ZZ$1, 0))</f>
        <v/>
      </c>
      <c r="B1037">
        <f>INDEX(resultados!$A$2:$ZZ$3036, 1031, MATCH($B$2, resultados!$A$1:$ZZ$1, 0))</f>
        <v/>
      </c>
      <c r="C1037">
        <f>INDEX(resultados!$A$2:$ZZ$3036, 1031, MATCH($B$3, resultados!$A$1:$ZZ$1, 0))</f>
        <v/>
      </c>
    </row>
    <row r="1038">
      <c r="A1038">
        <f>INDEX(resultados!$A$2:$ZZ$3036, 1032, MATCH($B$1, resultados!$A$1:$ZZ$1, 0))</f>
        <v/>
      </c>
      <c r="B1038">
        <f>INDEX(resultados!$A$2:$ZZ$3036, 1032, MATCH($B$2, resultados!$A$1:$ZZ$1, 0))</f>
        <v/>
      </c>
      <c r="C1038">
        <f>INDEX(resultados!$A$2:$ZZ$3036, 1032, MATCH($B$3, resultados!$A$1:$ZZ$1, 0))</f>
        <v/>
      </c>
    </row>
    <row r="1039">
      <c r="A1039">
        <f>INDEX(resultados!$A$2:$ZZ$3036, 1033, MATCH($B$1, resultados!$A$1:$ZZ$1, 0))</f>
        <v/>
      </c>
      <c r="B1039">
        <f>INDEX(resultados!$A$2:$ZZ$3036, 1033, MATCH($B$2, resultados!$A$1:$ZZ$1, 0))</f>
        <v/>
      </c>
      <c r="C1039">
        <f>INDEX(resultados!$A$2:$ZZ$3036, 1033, MATCH($B$3, resultados!$A$1:$ZZ$1, 0))</f>
        <v/>
      </c>
    </row>
    <row r="1040">
      <c r="A1040">
        <f>INDEX(resultados!$A$2:$ZZ$3036, 1034, MATCH($B$1, resultados!$A$1:$ZZ$1, 0))</f>
        <v/>
      </c>
      <c r="B1040">
        <f>INDEX(resultados!$A$2:$ZZ$3036, 1034, MATCH($B$2, resultados!$A$1:$ZZ$1, 0))</f>
        <v/>
      </c>
      <c r="C1040">
        <f>INDEX(resultados!$A$2:$ZZ$3036, 1034, MATCH($B$3, resultados!$A$1:$ZZ$1, 0))</f>
        <v/>
      </c>
    </row>
    <row r="1041">
      <c r="A1041">
        <f>INDEX(resultados!$A$2:$ZZ$3036, 1035, MATCH($B$1, resultados!$A$1:$ZZ$1, 0))</f>
        <v/>
      </c>
      <c r="B1041">
        <f>INDEX(resultados!$A$2:$ZZ$3036, 1035, MATCH($B$2, resultados!$A$1:$ZZ$1, 0))</f>
        <v/>
      </c>
      <c r="C1041">
        <f>INDEX(resultados!$A$2:$ZZ$3036, 1035, MATCH($B$3, resultados!$A$1:$ZZ$1, 0))</f>
        <v/>
      </c>
    </row>
    <row r="1042">
      <c r="A1042">
        <f>INDEX(resultados!$A$2:$ZZ$3036, 1036, MATCH($B$1, resultados!$A$1:$ZZ$1, 0))</f>
        <v/>
      </c>
      <c r="B1042">
        <f>INDEX(resultados!$A$2:$ZZ$3036, 1036, MATCH($B$2, resultados!$A$1:$ZZ$1, 0))</f>
        <v/>
      </c>
      <c r="C1042">
        <f>INDEX(resultados!$A$2:$ZZ$3036, 1036, MATCH($B$3, resultados!$A$1:$ZZ$1, 0))</f>
        <v/>
      </c>
    </row>
    <row r="1043">
      <c r="A1043">
        <f>INDEX(resultados!$A$2:$ZZ$3036, 1037, MATCH($B$1, resultados!$A$1:$ZZ$1, 0))</f>
        <v/>
      </c>
      <c r="B1043">
        <f>INDEX(resultados!$A$2:$ZZ$3036, 1037, MATCH($B$2, resultados!$A$1:$ZZ$1, 0))</f>
        <v/>
      </c>
      <c r="C1043">
        <f>INDEX(resultados!$A$2:$ZZ$3036, 1037, MATCH($B$3, resultados!$A$1:$ZZ$1, 0))</f>
        <v/>
      </c>
    </row>
    <row r="1044">
      <c r="A1044">
        <f>INDEX(resultados!$A$2:$ZZ$3036, 1038, MATCH($B$1, resultados!$A$1:$ZZ$1, 0))</f>
        <v/>
      </c>
      <c r="B1044">
        <f>INDEX(resultados!$A$2:$ZZ$3036, 1038, MATCH($B$2, resultados!$A$1:$ZZ$1, 0))</f>
        <v/>
      </c>
      <c r="C1044">
        <f>INDEX(resultados!$A$2:$ZZ$3036, 1038, MATCH($B$3, resultados!$A$1:$ZZ$1, 0))</f>
        <v/>
      </c>
    </row>
    <row r="1045">
      <c r="A1045">
        <f>INDEX(resultados!$A$2:$ZZ$3036, 1039, MATCH($B$1, resultados!$A$1:$ZZ$1, 0))</f>
        <v/>
      </c>
      <c r="B1045">
        <f>INDEX(resultados!$A$2:$ZZ$3036, 1039, MATCH($B$2, resultados!$A$1:$ZZ$1, 0))</f>
        <v/>
      </c>
      <c r="C1045">
        <f>INDEX(resultados!$A$2:$ZZ$3036, 1039, MATCH($B$3, resultados!$A$1:$ZZ$1, 0))</f>
        <v/>
      </c>
    </row>
    <row r="1046">
      <c r="A1046">
        <f>INDEX(resultados!$A$2:$ZZ$3036, 1040, MATCH($B$1, resultados!$A$1:$ZZ$1, 0))</f>
        <v/>
      </c>
      <c r="B1046">
        <f>INDEX(resultados!$A$2:$ZZ$3036, 1040, MATCH($B$2, resultados!$A$1:$ZZ$1, 0))</f>
        <v/>
      </c>
      <c r="C1046">
        <f>INDEX(resultados!$A$2:$ZZ$3036, 1040, MATCH($B$3, resultados!$A$1:$ZZ$1, 0))</f>
        <v/>
      </c>
    </row>
    <row r="1047">
      <c r="A1047">
        <f>INDEX(resultados!$A$2:$ZZ$3036, 1041, MATCH($B$1, resultados!$A$1:$ZZ$1, 0))</f>
        <v/>
      </c>
      <c r="B1047">
        <f>INDEX(resultados!$A$2:$ZZ$3036, 1041, MATCH($B$2, resultados!$A$1:$ZZ$1, 0))</f>
        <v/>
      </c>
      <c r="C1047">
        <f>INDEX(resultados!$A$2:$ZZ$3036, 1041, MATCH($B$3, resultados!$A$1:$ZZ$1, 0))</f>
        <v/>
      </c>
    </row>
    <row r="1048">
      <c r="A1048">
        <f>INDEX(resultados!$A$2:$ZZ$3036, 1042, MATCH($B$1, resultados!$A$1:$ZZ$1, 0))</f>
        <v/>
      </c>
      <c r="B1048">
        <f>INDEX(resultados!$A$2:$ZZ$3036, 1042, MATCH($B$2, resultados!$A$1:$ZZ$1, 0))</f>
        <v/>
      </c>
      <c r="C1048">
        <f>INDEX(resultados!$A$2:$ZZ$3036, 1042, MATCH($B$3, resultados!$A$1:$ZZ$1, 0))</f>
        <v/>
      </c>
    </row>
    <row r="1049">
      <c r="A1049">
        <f>INDEX(resultados!$A$2:$ZZ$3036, 1043, MATCH($B$1, resultados!$A$1:$ZZ$1, 0))</f>
        <v/>
      </c>
      <c r="B1049">
        <f>INDEX(resultados!$A$2:$ZZ$3036, 1043, MATCH($B$2, resultados!$A$1:$ZZ$1, 0))</f>
        <v/>
      </c>
      <c r="C1049">
        <f>INDEX(resultados!$A$2:$ZZ$3036, 1043, MATCH($B$3, resultados!$A$1:$ZZ$1, 0))</f>
        <v/>
      </c>
    </row>
    <row r="1050">
      <c r="A1050">
        <f>INDEX(resultados!$A$2:$ZZ$3036, 1044, MATCH($B$1, resultados!$A$1:$ZZ$1, 0))</f>
        <v/>
      </c>
      <c r="B1050">
        <f>INDEX(resultados!$A$2:$ZZ$3036, 1044, MATCH($B$2, resultados!$A$1:$ZZ$1, 0))</f>
        <v/>
      </c>
      <c r="C1050">
        <f>INDEX(resultados!$A$2:$ZZ$3036, 1044, MATCH($B$3, resultados!$A$1:$ZZ$1, 0))</f>
        <v/>
      </c>
    </row>
    <row r="1051">
      <c r="A1051">
        <f>INDEX(resultados!$A$2:$ZZ$3036, 1045, MATCH($B$1, resultados!$A$1:$ZZ$1, 0))</f>
        <v/>
      </c>
      <c r="B1051">
        <f>INDEX(resultados!$A$2:$ZZ$3036, 1045, MATCH($B$2, resultados!$A$1:$ZZ$1, 0))</f>
        <v/>
      </c>
      <c r="C1051">
        <f>INDEX(resultados!$A$2:$ZZ$3036, 1045, MATCH($B$3, resultados!$A$1:$ZZ$1, 0))</f>
        <v/>
      </c>
    </row>
    <row r="1052">
      <c r="A1052">
        <f>INDEX(resultados!$A$2:$ZZ$3036, 1046, MATCH($B$1, resultados!$A$1:$ZZ$1, 0))</f>
        <v/>
      </c>
      <c r="B1052">
        <f>INDEX(resultados!$A$2:$ZZ$3036, 1046, MATCH($B$2, resultados!$A$1:$ZZ$1, 0))</f>
        <v/>
      </c>
      <c r="C1052">
        <f>INDEX(resultados!$A$2:$ZZ$3036, 1046, MATCH($B$3, resultados!$A$1:$ZZ$1, 0))</f>
        <v/>
      </c>
    </row>
    <row r="1053">
      <c r="A1053">
        <f>INDEX(resultados!$A$2:$ZZ$3036, 1047, MATCH($B$1, resultados!$A$1:$ZZ$1, 0))</f>
        <v/>
      </c>
      <c r="B1053">
        <f>INDEX(resultados!$A$2:$ZZ$3036, 1047, MATCH($B$2, resultados!$A$1:$ZZ$1, 0))</f>
        <v/>
      </c>
      <c r="C1053">
        <f>INDEX(resultados!$A$2:$ZZ$3036, 1047, MATCH($B$3, resultados!$A$1:$ZZ$1, 0))</f>
        <v/>
      </c>
    </row>
    <row r="1054">
      <c r="A1054">
        <f>INDEX(resultados!$A$2:$ZZ$3036, 1048, MATCH($B$1, resultados!$A$1:$ZZ$1, 0))</f>
        <v/>
      </c>
      <c r="B1054">
        <f>INDEX(resultados!$A$2:$ZZ$3036, 1048, MATCH($B$2, resultados!$A$1:$ZZ$1, 0))</f>
        <v/>
      </c>
      <c r="C1054">
        <f>INDEX(resultados!$A$2:$ZZ$3036, 1048, MATCH($B$3, resultados!$A$1:$ZZ$1, 0))</f>
        <v/>
      </c>
    </row>
    <row r="1055">
      <c r="A1055">
        <f>INDEX(resultados!$A$2:$ZZ$3036, 1049, MATCH($B$1, resultados!$A$1:$ZZ$1, 0))</f>
        <v/>
      </c>
      <c r="B1055">
        <f>INDEX(resultados!$A$2:$ZZ$3036, 1049, MATCH($B$2, resultados!$A$1:$ZZ$1, 0))</f>
        <v/>
      </c>
      <c r="C1055">
        <f>INDEX(resultados!$A$2:$ZZ$3036, 1049, MATCH($B$3, resultados!$A$1:$ZZ$1, 0))</f>
        <v/>
      </c>
    </row>
    <row r="1056">
      <c r="A1056">
        <f>INDEX(resultados!$A$2:$ZZ$3036, 1050, MATCH($B$1, resultados!$A$1:$ZZ$1, 0))</f>
        <v/>
      </c>
      <c r="B1056">
        <f>INDEX(resultados!$A$2:$ZZ$3036, 1050, MATCH($B$2, resultados!$A$1:$ZZ$1, 0))</f>
        <v/>
      </c>
      <c r="C1056">
        <f>INDEX(resultados!$A$2:$ZZ$3036, 1050, MATCH($B$3, resultados!$A$1:$ZZ$1, 0))</f>
        <v/>
      </c>
    </row>
    <row r="1057">
      <c r="A1057">
        <f>INDEX(resultados!$A$2:$ZZ$3036, 1051, MATCH($B$1, resultados!$A$1:$ZZ$1, 0))</f>
        <v/>
      </c>
      <c r="B1057">
        <f>INDEX(resultados!$A$2:$ZZ$3036, 1051, MATCH($B$2, resultados!$A$1:$ZZ$1, 0))</f>
        <v/>
      </c>
      <c r="C1057">
        <f>INDEX(resultados!$A$2:$ZZ$3036, 1051, MATCH($B$3, resultados!$A$1:$ZZ$1, 0))</f>
        <v/>
      </c>
    </row>
    <row r="1058">
      <c r="A1058">
        <f>INDEX(resultados!$A$2:$ZZ$3036, 1052, MATCH($B$1, resultados!$A$1:$ZZ$1, 0))</f>
        <v/>
      </c>
      <c r="B1058">
        <f>INDEX(resultados!$A$2:$ZZ$3036, 1052, MATCH($B$2, resultados!$A$1:$ZZ$1, 0))</f>
        <v/>
      </c>
      <c r="C1058">
        <f>INDEX(resultados!$A$2:$ZZ$3036, 1052, MATCH($B$3, resultados!$A$1:$ZZ$1, 0))</f>
        <v/>
      </c>
    </row>
    <row r="1059">
      <c r="A1059">
        <f>INDEX(resultados!$A$2:$ZZ$3036, 1053, MATCH($B$1, resultados!$A$1:$ZZ$1, 0))</f>
        <v/>
      </c>
      <c r="B1059">
        <f>INDEX(resultados!$A$2:$ZZ$3036, 1053, MATCH($B$2, resultados!$A$1:$ZZ$1, 0))</f>
        <v/>
      </c>
      <c r="C1059">
        <f>INDEX(resultados!$A$2:$ZZ$3036, 1053, MATCH($B$3, resultados!$A$1:$ZZ$1, 0))</f>
        <v/>
      </c>
    </row>
    <row r="1060">
      <c r="A1060">
        <f>INDEX(resultados!$A$2:$ZZ$3036, 1054, MATCH($B$1, resultados!$A$1:$ZZ$1, 0))</f>
        <v/>
      </c>
      <c r="B1060">
        <f>INDEX(resultados!$A$2:$ZZ$3036, 1054, MATCH($B$2, resultados!$A$1:$ZZ$1, 0))</f>
        <v/>
      </c>
      <c r="C1060">
        <f>INDEX(resultados!$A$2:$ZZ$3036, 1054, MATCH($B$3, resultados!$A$1:$ZZ$1, 0))</f>
        <v/>
      </c>
    </row>
    <row r="1061">
      <c r="A1061">
        <f>INDEX(resultados!$A$2:$ZZ$3036, 1055, MATCH($B$1, resultados!$A$1:$ZZ$1, 0))</f>
        <v/>
      </c>
      <c r="B1061">
        <f>INDEX(resultados!$A$2:$ZZ$3036, 1055, MATCH($B$2, resultados!$A$1:$ZZ$1, 0))</f>
        <v/>
      </c>
      <c r="C1061">
        <f>INDEX(resultados!$A$2:$ZZ$3036, 1055, MATCH($B$3, resultados!$A$1:$ZZ$1, 0))</f>
        <v/>
      </c>
    </row>
    <row r="1062">
      <c r="A1062">
        <f>INDEX(resultados!$A$2:$ZZ$3036, 1056, MATCH($B$1, resultados!$A$1:$ZZ$1, 0))</f>
        <v/>
      </c>
      <c r="B1062">
        <f>INDEX(resultados!$A$2:$ZZ$3036, 1056, MATCH($B$2, resultados!$A$1:$ZZ$1, 0))</f>
        <v/>
      </c>
      <c r="C1062">
        <f>INDEX(resultados!$A$2:$ZZ$3036, 1056, MATCH($B$3, resultados!$A$1:$ZZ$1, 0))</f>
        <v/>
      </c>
    </row>
    <row r="1063">
      <c r="A1063">
        <f>INDEX(resultados!$A$2:$ZZ$3036, 1057, MATCH($B$1, resultados!$A$1:$ZZ$1, 0))</f>
        <v/>
      </c>
      <c r="B1063">
        <f>INDEX(resultados!$A$2:$ZZ$3036, 1057, MATCH($B$2, resultados!$A$1:$ZZ$1, 0))</f>
        <v/>
      </c>
      <c r="C1063">
        <f>INDEX(resultados!$A$2:$ZZ$3036, 1057, MATCH($B$3, resultados!$A$1:$ZZ$1, 0))</f>
        <v/>
      </c>
    </row>
    <row r="1064">
      <c r="A1064">
        <f>INDEX(resultados!$A$2:$ZZ$3036, 1058, MATCH($B$1, resultados!$A$1:$ZZ$1, 0))</f>
        <v/>
      </c>
      <c r="B1064">
        <f>INDEX(resultados!$A$2:$ZZ$3036, 1058, MATCH($B$2, resultados!$A$1:$ZZ$1, 0))</f>
        <v/>
      </c>
      <c r="C1064">
        <f>INDEX(resultados!$A$2:$ZZ$3036, 1058, MATCH($B$3, resultados!$A$1:$ZZ$1, 0))</f>
        <v/>
      </c>
    </row>
    <row r="1065">
      <c r="A1065">
        <f>INDEX(resultados!$A$2:$ZZ$3036, 1059, MATCH($B$1, resultados!$A$1:$ZZ$1, 0))</f>
        <v/>
      </c>
      <c r="B1065">
        <f>INDEX(resultados!$A$2:$ZZ$3036, 1059, MATCH($B$2, resultados!$A$1:$ZZ$1, 0))</f>
        <v/>
      </c>
      <c r="C1065">
        <f>INDEX(resultados!$A$2:$ZZ$3036, 1059, MATCH($B$3, resultados!$A$1:$ZZ$1, 0))</f>
        <v/>
      </c>
    </row>
    <row r="1066">
      <c r="A1066">
        <f>INDEX(resultados!$A$2:$ZZ$3036, 1060, MATCH($B$1, resultados!$A$1:$ZZ$1, 0))</f>
        <v/>
      </c>
      <c r="B1066">
        <f>INDEX(resultados!$A$2:$ZZ$3036, 1060, MATCH($B$2, resultados!$A$1:$ZZ$1, 0))</f>
        <v/>
      </c>
      <c r="C1066">
        <f>INDEX(resultados!$A$2:$ZZ$3036, 1060, MATCH($B$3, resultados!$A$1:$ZZ$1, 0))</f>
        <v/>
      </c>
    </row>
    <row r="1067">
      <c r="A1067">
        <f>INDEX(resultados!$A$2:$ZZ$3036, 1061, MATCH($B$1, resultados!$A$1:$ZZ$1, 0))</f>
        <v/>
      </c>
      <c r="B1067">
        <f>INDEX(resultados!$A$2:$ZZ$3036, 1061, MATCH($B$2, resultados!$A$1:$ZZ$1, 0))</f>
        <v/>
      </c>
      <c r="C1067">
        <f>INDEX(resultados!$A$2:$ZZ$3036, 1061, MATCH($B$3, resultados!$A$1:$ZZ$1, 0))</f>
        <v/>
      </c>
    </row>
    <row r="1068">
      <c r="A1068">
        <f>INDEX(resultados!$A$2:$ZZ$3036, 1062, MATCH($B$1, resultados!$A$1:$ZZ$1, 0))</f>
        <v/>
      </c>
      <c r="B1068">
        <f>INDEX(resultados!$A$2:$ZZ$3036, 1062, MATCH($B$2, resultados!$A$1:$ZZ$1, 0))</f>
        <v/>
      </c>
      <c r="C1068">
        <f>INDEX(resultados!$A$2:$ZZ$3036, 1062, MATCH($B$3, resultados!$A$1:$ZZ$1, 0))</f>
        <v/>
      </c>
    </row>
    <row r="1069">
      <c r="A1069">
        <f>INDEX(resultados!$A$2:$ZZ$3036, 1063, MATCH($B$1, resultados!$A$1:$ZZ$1, 0))</f>
        <v/>
      </c>
      <c r="B1069">
        <f>INDEX(resultados!$A$2:$ZZ$3036, 1063, MATCH($B$2, resultados!$A$1:$ZZ$1, 0))</f>
        <v/>
      </c>
      <c r="C1069">
        <f>INDEX(resultados!$A$2:$ZZ$3036, 1063, MATCH($B$3, resultados!$A$1:$ZZ$1, 0))</f>
        <v/>
      </c>
    </row>
    <row r="1070">
      <c r="A1070">
        <f>INDEX(resultados!$A$2:$ZZ$3036, 1064, MATCH($B$1, resultados!$A$1:$ZZ$1, 0))</f>
        <v/>
      </c>
      <c r="B1070">
        <f>INDEX(resultados!$A$2:$ZZ$3036, 1064, MATCH($B$2, resultados!$A$1:$ZZ$1, 0))</f>
        <v/>
      </c>
      <c r="C1070">
        <f>INDEX(resultados!$A$2:$ZZ$3036, 1064, MATCH($B$3, resultados!$A$1:$ZZ$1, 0))</f>
        <v/>
      </c>
    </row>
    <row r="1071">
      <c r="A1071">
        <f>INDEX(resultados!$A$2:$ZZ$3036, 1065, MATCH($B$1, resultados!$A$1:$ZZ$1, 0))</f>
        <v/>
      </c>
      <c r="B1071">
        <f>INDEX(resultados!$A$2:$ZZ$3036, 1065, MATCH($B$2, resultados!$A$1:$ZZ$1, 0))</f>
        <v/>
      </c>
      <c r="C1071">
        <f>INDEX(resultados!$A$2:$ZZ$3036, 1065, MATCH($B$3, resultados!$A$1:$ZZ$1, 0))</f>
        <v/>
      </c>
    </row>
    <row r="1072">
      <c r="A1072">
        <f>INDEX(resultados!$A$2:$ZZ$3036, 1066, MATCH($B$1, resultados!$A$1:$ZZ$1, 0))</f>
        <v/>
      </c>
      <c r="B1072">
        <f>INDEX(resultados!$A$2:$ZZ$3036, 1066, MATCH($B$2, resultados!$A$1:$ZZ$1, 0))</f>
        <v/>
      </c>
      <c r="C1072">
        <f>INDEX(resultados!$A$2:$ZZ$3036, 1066, MATCH($B$3, resultados!$A$1:$ZZ$1, 0))</f>
        <v/>
      </c>
    </row>
    <row r="1073">
      <c r="A1073">
        <f>INDEX(resultados!$A$2:$ZZ$3036, 1067, MATCH($B$1, resultados!$A$1:$ZZ$1, 0))</f>
        <v/>
      </c>
      <c r="B1073">
        <f>INDEX(resultados!$A$2:$ZZ$3036, 1067, MATCH($B$2, resultados!$A$1:$ZZ$1, 0))</f>
        <v/>
      </c>
      <c r="C1073">
        <f>INDEX(resultados!$A$2:$ZZ$3036, 1067, MATCH($B$3, resultados!$A$1:$ZZ$1, 0))</f>
        <v/>
      </c>
    </row>
    <row r="1074">
      <c r="A1074">
        <f>INDEX(resultados!$A$2:$ZZ$3036, 1068, MATCH($B$1, resultados!$A$1:$ZZ$1, 0))</f>
        <v/>
      </c>
      <c r="B1074">
        <f>INDEX(resultados!$A$2:$ZZ$3036, 1068, MATCH($B$2, resultados!$A$1:$ZZ$1, 0))</f>
        <v/>
      </c>
      <c r="C1074">
        <f>INDEX(resultados!$A$2:$ZZ$3036, 1068, MATCH($B$3, resultados!$A$1:$ZZ$1, 0))</f>
        <v/>
      </c>
    </row>
    <row r="1075">
      <c r="A1075">
        <f>INDEX(resultados!$A$2:$ZZ$3036, 1069, MATCH($B$1, resultados!$A$1:$ZZ$1, 0))</f>
        <v/>
      </c>
      <c r="B1075">
        <f>INDEX(resultados!$A$2:$ZZ$3036, 1069, MATCH($B$2, resultados!$A$1:$ZZ$1, 0))</f>
        <v/>
      </c>
      <c r="C1075">
        <f>INDEX(resultados!$A$2:$ZZ$3036, 1069, MATCH($B$3, resultados!$A$1:$ZZ$1, 0))</f>
        <v/>
      </c>
    </row>
    <row r="1076">
      <c r="A1076">
        <f>INDEX(resultados!$A$2:$ZZ$3036, 1070, MATCH($B$1, resultados!$A$1:$ZZ$1, 0))</f>
        <v/>
      </c>
      <c r="B1076">
        <f>INDEX(resultados!$A$2:$ZZ$3036, 1070, MATCH($B$2, resultados!$A$1:$ZZ$1, 0))</f>
        <v/>
      </c>
      <c r="C1076">
        <f>INDEX(resultados!$A$2:$ZZ$3036, 1070, MATCH($B$3, resultados!$A$1:$ZZ$1, 0))</f>
        <v/>
      </c>
    </row>
    <row r="1077">
      <c r="A1077">
        <f>INDEX(resultados!$A$2:$ZZ$3036, 1071, MATCH($B$1, resultados!$A$1:$ZZ$1, 0))</f>
        <v/>
      </c>
      <c r="B1077">
        <f>INDEX(resultados!$A$2:$ZZ$3036, 1071, MATCH($B$2, resultados!$A$1:$ZZ$1, 0))</f>
        <v/>
      </c>
      <c r="C1077">
        <f>INDEX(resultados!$A$2:$ZZ$3036, 1071, MATCH($B$3, resultados!$A$1:$ZZ$1, 0))</f>
        <v/>
      </c>
    </row>
    <row r="1078">
      <c r="A1078">
        <f>INDEX(resultados!$A$2:$ZZ$3036, 1072, MATCH($B$1, resultados!$A$1:$ZZ$1, 0))</f>
        <v/>
      </c>
      <c r="B1078">
        <f>INDEX(resultados!$A$2:$ZZ$3036, 1072, MATCH($B$2, resultados!$A$1:$ZZ$1, 0))</f>
        <v/>
      </c>
      <c r="C1078">
        <f>INDEX(resultados!$A$2:$ZZ$3036, 1072, MATCH($B$3, resultados!$A$1:$ZZ$1, 0))</f>
        <v/>
      </c>
    </row>
    <row r="1079">
      <c r="A1079">
        <f>INDEX(resultados!$A$2:$ZZ$3036, 1073, MATCH($B$1, resultados!$A$1:$ZZ$1, 0))</f>
        <v/>
      </c>
      <c r="B1079">
        <f>INDEX(resultados!$A$2:$ZZ$3036, 1073, MATCH($B$2, resultados!$A$1:$ZZ$1, 0))</f>
        <v/>
      </c>
      <c r="C1079">
        <f>INDEX(resultados!$A$2:$ZZ$3036, 1073, MATCH($B$3, resultados!$A$1:$ZZ$1, 0))</f>
        <v/>
      </c>
    </row>
    <row r="1080">
      <c r="A1080">
        <f>INDEX(resultados!$A$2:$ZZ$3036, 1074, MATCH($B$1, resultados!$A$1:$ZZ$1, 0))</f>
        <v/>
      </c>
      <c r="B1080">
        <f>INDEX(resultados!$A$2:$ZZ$3036, 1074, MATCH($B$2, resultados!$A$1:$ZZ$1, 0))</f>
        <v/>
      </c>
      <c r="C1080">
        <f>INDEX(resultados!$A$2:$ZZ$3036, 1074, MATCH($B$3, resultados!$A$1:$ZZ$1, 0))</f>
        <v/>
      </c>
    </row>
    <row r="1081">
      <c r="A1081">
        <f>INDEX(resultados!$A$2:$ZZ$3036, 1075, MATCH($B$1, resultados!$A$1:$ZZ$1, 0))</f>
        <v/>
      </c>
      <c r="B1081">
        <f>INDEX(resultados!$A$2:$ZZ$3036, 1075, MATCH($B$2, resultados!$A$1:$ZZ$1, 0))</f>
        <v/>
      </c>
      <c r="C1081">
        <f>INDEX(resultados!$A$2:$ZZ$3036, 1075, MATCH($B$3, resultados!$A$1:$ZZ$1, 0))</f>
        <v/>
      </c>
    </row>
    <row r="1082">
      <c r="A1082">
        <f>INDEX(resultados!$A$2:$ZZ$3036, 1076, MATCH($B$1, resultados!$A$1:$ZZ$1, 0))</f>
        <v/>
      </c>
      <c r="B1082">
        <f>INDEX(resultados!$A$2:$ZZ$3036, 1076, MATCH($B$2, resultados!$A$1:$ZZ$1, 0))</f>
        <v/>
      </c>
      <c r="C1082">
        <f>INDEX(resultados!$A$2:$ZZ$3036, 1076, MATCH($B$3, resultados!$A$1:$ZZ$1, 0))</f>
        <v/>
      </c>
    </row>
    <row r="1083">
      <c r="A1083">
        <f>INDEX(resultados!$A$2:$ZZ$3036, 1077, MATCH($B$1, resultados!$A$1:$ZZ$1, 0))</f>
        <v/>
      </c>
      <c r="B1083">
        <f>INDEX(resultados!$A$2:$ZZ$3036, 1077, MATCH($B$2, resultados!$A$1:$ZZ$1, 0))</f>
        <v/>
      </c>
      <c r="C1083">
        <f>INDEX(resultados!$A$2:$ZZ$3036, 1077, MATCH($B$3, resultados!$A$1:$ZZ$1, 0))</f>
        <v/>
      </c>
    </row>
    <row r="1084">
      <c r="A1084">
        <f>INDEX(resultados!$A$2:$ZZ$3036, 1078, MATCH($B$1, resultados!$A$1:$ZZ$1, 0))</f>
        <v/>
      </c>
      <c r="B1084">
        <f>INDEX(resultados!$A$2:$ZZ$3036, 1078, MATCH($B$2, resultados!$A$1:$ZZ$1, 0))</f>
        <v/>
      </c>
      <c r="C1084">
        <f>INDEX(resultados!$A$2:$ZZ$3036, 1078, MATCH($B$3, resultados!$A$1:$ZZ$1, 0))</f>
        <v/>
      </c>
    </row>
    <row r="1085">
      <c r="A1085">
        <f>INDEX(resultados!$A$2:$ZZ$3036, 1079, MATCH($B$1, resultados!$A$1:$ZZ$1, 0))</f>
        <v/>
      </c>
      <c r="B1085">
        <f>INDEX(resultados!$A$2:$ZZ$3036, 1079, MATCH($B$2, resultados!$A$1:$ZZ$1, 0))</f>
        <v/>
      </c>
      <c r="C1085">
        <f>INDEX(resultados!$A$2:$ZZ$3036, 1079, MATCH($B$3, resultados!$A$1:$ZZ$1, 0))</f>
        <v/>
      </c>
    </row>
    <row r="1086">
      <c r="A1086">
        <f>INDEX(resultados!$A$2:$ZZ$3036, 1080, MATCH($B$1, resultados!$A$1:$ZZ$1, 0))</f>
        <v/>
      </c>
      <c r="B1086">
        <f>INDEX(resultados!$A$2:$ZZ$3036, 1080, MATCH($B$2, resultados!$A$1:$ZZ$1, 0))</f>
        <v/>
      </c>
      <c r="C1086">
        <f>INDEX(resultados!$A$2:$ZZ$3036, 1080, MATCH($B$3, resultados!$A$1:$ZZ$1, 0))</f>
        <v/>
      </c>
    </row>
    <row r="1087">
      <c r="A1087">
        <f>INDEX(resultados!$A$2:$ZZ$3036, 1081, MATCH($B$1, resultados!$A$1:$ZZ$1, 0))</f>
        <v/>
      </c>
      <c r="B1087">
        <f>INDEX(resultados!$A$2:$ZZ$3036, 1081, MATCH($B$2, resultados!$A$1:$ZZ$1, 0))</f>
        <v/>
      </c>
      <c r="C1087">
        <f>INDEX(resultados!$A$2:$ZZ$3036, 1081, MATCH($B$3, resultados!$A$1:$ZZ$1, 0))</f>
        <v/>
      </c>
    </row>
    <row r="1088">
      <c r="A1088">
        <f>INDEX(resultados!$A$2:$ZZ$3036, 1082, MATCH($B$1, resultados!$A$1:$ZZ$1, 0))</f>
        <v/>
      </c>
      <c r="B1088">
        <f>INDEX(resultados!$A$2:$ZZ$3036, 1082, MATCH($B$2, resultados!$A$1:$ZZ$1, 0))</f>
        <v/>
      </c>
      <c r="C1088">
        <f>INDEX(resultados!$A$2:$ZZ$3036, 1082, MATCH($B$3, resultados!$A$1:$ZZ$1, 0))</f>
        <v/>
      </c>
    </row>
    <row r="1089">
      <c r="A1089">
        <f>INDEX(resultados!$A$2:$ZZ$3036, 1083, MATCH($B$1, resultados!$A$1:$ZZ$1, 0))</f>
        <v/>
      </c>
      <c r="B1089">
        <f>INDEX(resultados!$A$2:$ZZ$3036, 1083, MATCH($B$2, resultados!$A$1:$ZZ$1, 0))</f>
        <v/>
      </c>
      <c r="C1089">
        <f>INDEX(resultados!$A$2:$ZZ$3036, 1083, MATCH($B$3, resultados!$A$1:$ZZ$1, 0))</f>
        <v/>
      </c>
    </row>
    <row r="1090">
      <c r="A1090">
        <f>INDEX(resultados!$A$2:$ZZ$3036, 1084, MATCH($B$1, resultados!$A$1:$ZZ$1, 0))</f>
        <v/>
      </c>
      <c r="B1090">
        <f>INDEX(resultados!$A$2:$ZZ$3036, 1084, MATCH($B$2, resultados!$A$1:$ZZ$1, 0))</f>
        <v/>
      </c>
      <c r="C1090">
        <f>INDEX(resultados!$A$2:$ZZ$3036, 1084, MATCH($B$3, resultados!$A$1:$ZZ$1, 0))</f>
        <v/>
      </c>
    </row>
    <row r="1091">
      <c r="A1091">
        <f>INDEX(resultados!$A$2:$ZZ$3036, 1085, MATCH($B$1, resultados!$A$1:$ZZ$1, 0))</f>
        <v/>
      </c>
      <c r="B1091">
        <f>INDEX(resultados!$A$2:$ZZ$3036, 1085, MATCH($B$2, resultados!$A$1:$ZZ$1, 0))</f>
        <v/>
      </c>
      <c r="C1091">
        <f>INDEX(resultados!$A$2:$ZZ$3036, 1085, MATCH($B$3, resultados!$A$1:$ZZ$1, 0))</f>
        <v/>
      </c>
    </row>
    <row r="1092">
      <c r="A1092">
        <f>INDEX(resultados!$A$2:$ZZ$3036, 1086, MATCH($B$1, resultados!$A$1:$ZZ$1, 0))</f>
        <v/>
      </c>
      <c r="B1092">
        <f>INDEX(resultados!$A$2:$ZZ$3036, 1086, MATCH($B$2, resultados!$A$1:$ZZ$1, 0))</f>
        <v/>
      </c>
      <c r="C1092">
        <f>INDEX(resultados!$A$2:$ZZ$3036, 1086, MATCH($B$3, resultados!$A$1:$ZZ$1, 0))</f>
        <v/>
      </c>
    </row>
    <row r="1093">
      <c r="A1093">
        <f>INDEX(resultados!$A$2:$ZZ$3036, 1087, MATCH($B$1, resultados!$A$1:$ZZ$1, 0))</f>
        <v/>
      </c>
      <c r="B1093">
        <f>INDEX(resultados!$A$2:$ZZ$3036, 1087, MATCH($B$2, resultados!$A$1:$ZZ$1, 0))</f>
        <v/>
      </c>
      <c r="C1093">
        <f>INDEX(resultados!$A$2:$ZZ$3036, 1087, MATCH($B$3, resultados!$A$1:$ZZ$1, 0))</f>
        <v/>
      </c>
    </row>
    <row r="1094">
      <c r="A1094">
        <f>INDEX(resultados!$A$2:$ZZ$3036, 1088, MATCH($B$1, resultados!$A$1:$ZZ$1, 0))</f>
        <v/>
      </c>
      <c r="B1094">
        <f>INDEX(resultados!$A$2:$ZZ$3036, 1088, MATCH($B$2, resultados!$A$1:$ZZ$1, 0))</f>
        <v/>
      </c>
      <c r="C1094">
        <f>INDEX(resultados!$A$2:$ZZ$3036, 1088, MATCH($B$3, resultados!$A$1:$ZZ$1, 0))</f>
        <v/>
      </c>
    </row>
    <row r="1095">
      <c r="A1095">
        <f>INDEX(resultados!$A$2:$ZZ$3036, 1089, MATCH($B$1, resultados!$A$1:$ZZ$1, 0))</f>
        <v/>
      </c>
      <c r="B1095">
        <f>INDEX(resultados!$A$2:$ZZ$3036, 1089, MATCH($B$2, resultados!$A$1:$ZZ$1, 0))</f>
        <v/>
      </c>
      <c r="C1095">
        <f>INDEX(resultados!$A$2:$ZZ$3036, 1089, MATCH($B$3, resultados!$A$1:$ZZ$1, 0))</f>
        <v/>
      </c>
    </row>
    <row r="1096">
      <c r="A1096">
        <f>INDEX(resultados!$A$2:$ZZ$3036, 1090, MATCH($B$1, resultados!$A$1:$ZZ$1, 0))</f>
        <v/>
      </c>
      <c r="B1096">
        <f>INDEX(resultados!$A$2:$ZZ$3036, 1090, MATCH($B$2, resultados!$A$1:$ZZ$1, 0))</f>
        <v/>
      </c>
      <c r="C1096">
        <f>INDEX(resultados!$A$2:$ZZ$3036, 1090, MATCH($B$3, resultados!$A$1:$ZZ$1, 0))</f>
        <v/>
      </c>
    </row>
    <row r="1097">
      <c r="A1097">
        <f>INDEX(resultados!$A$2:$ZZ$3036, 1091, MATCH($B$1, resultados!$A$1:$ZZ$1, 0))</f>
        <v/>
      </c>
      <c r="B1097">
        <f>INDEX(resultados!$A$2:$ZZ$3036, 1091, MATCH($B$2, resultados!$A$1:$ZZ$1, 0))</f>
        <v/>
      </c>
      <c r="C1097">
        <f>INDEX(resultados!$A$2:$ZZ$3036, 1091, MATCH($B$3, resultados!$A$1:$ZZ$1, 0))</f>
        <v/>
      </c>
    </row>
    <row r="1098">
      <c r="A1098">
        <f>INDEX(resultados!$A$2:$ZZ$3036, 1092, MATCH($B$1, resultados!$A$1:$ZZ$1, 0))</f>
        <v/>
      </c>
      <c r="B1098">
        <f>INDEX(resultados!$A$2:$ZZ$3036, 1092, MATCH($B$2, resultados!$A$1:$ZZ$1, 0))</f>
        <v/>
      </c>
      <c r="C1098">
        <f>INDEX(resultados!$A$2:$ZZ$3036, 1092, MATCH($B$3, resultados!$A$1:$ZZ$1, 0))</f>
        <v/>
      </c>
    </row>
    <row r="1099">
      <c r="A1099">
        <f>INDEX(resultados!$A$2:$ZZ$3036, 1093, MATCH($B$1, resultados!$A$1:$ZZ$1, 0))</f>
        <v/>
      </c>
      <c r="B1099">
        <f>INDEX(resultados!$A$2:$ZZ$3036, 1093, MATCH($B$2, resultados!$A$1:$ZZ$1, 0))</f>
        <v/>
      </c>
      <c r="C1099">
        <f>INDEX(resultados!$A$2:$ZZ$3036, 1093, MATCH($B$3, resultados!$A$1:$ZZ$1, 0))</f>
        <v/>
      </c>
    </row>
    <row r="1100">
      <c r="A1100">
        <f>INDEX(resultados!$A$2:$ZZ$3036, 1094, MATCH($B$1, resultados!$A$1:$ZZ$1, 0))</f>
        <v/>
      </c>
      <c r="B1100">
        <f>INDEX(resultados!$A$2:$ZZ$3036, 1094, MATCH($B$2, resultados!$A$1:$ZZ$1, 0))</f>
        <v/>
      </c>
      <c r="C1100">
        <f>INDEX(resultados!$A$2:$ZZ$3036, 1094, MATCH($B$3, resultados!$A$1:$ZZ$1, 0))</f>
        <v/>
      </c>
    </row>
    <row r="1101">
      <c r="A1101">
        <f>INDEX(resultados!$A$2:$ZZ$3036, 1095, MATCH($B$1, resultados!$A$1:$ZZ$1, 0))</f>
        <v/>
      </c>
      <c r="B1101">
        <f>INDEX(resultados!$A$2:$ZZ$3036, 1095, MATCH($B$2, resultados!$A$1:$ZZ$1, 0))</f>
        <v/>
      </c>
      <c r="C1101">
        <f>INDEX(resultados!$A$2:$ZZ$3036, 1095, MATCH($B$3, resultados!$A$1:$ZZ$1, 0))</f>
        <v/>
      </c>
    </row>
    <row r="1102">
      <c r="A1102">
        <f>INDEX(resultados!$A$2:$ZZ$3036, 1096, MATCH($B$1, resultados!$A$1:$ZZ$1, 0))</f>
        <v/>
      </c>
      <c r="B1102">
        <f>INDEX(resultados!$A$2:$ZZ$3036, 1096, MATCH($B$2, resultados!$A$1:$ZZ$1, 0))</f>
        <v/>
      </c>
      <c r="C1102">
        <f>INDEX(resultados!$A$2:$ZZ$3036, 1096, MATCH($B$3, resultados!$A$1:$ZZ$1, 0))</f>
        <v/>
      </c>
    </row>
    <row r="1103">
      <c r="A1103">
        <f>INDEX(resultados!$A$2:$ZZ$3036, 1097, MATCH($B$1, resultados!$A$1:$ZZ$1, 0))</f>
        <v/>
      </c>
      <c r="B1103">
        <f>INDEX(resultados!$A$2:$ZZ$3036, 1097, MATCH($B$2, resultados!$A$1:$ZZ$1, 0))</f>
        <v/>
      </c>
      <c r="C1103">
        <f>INDEX(resultados!$A$2:$ZZ$3036, 1097, MATCH($B$3, resultados!$A$1:$ZZ$1, 0))</f>
        <v/>
      </c>
    </row>
    <row r="1104">
      <c r="A1104">
        <f>INDEX(resultados!$A$2:$ZZ$3036, 1098, MATCH($B$1, resultados!$A$1:$ZZ$1, 0))</f>
        <v/>
      </c>
      <c r="B1104">
        <f>INDEX(resultados!$A$2:$ZZ$3036, 1098, MATCH($B$2, resultados!$A$1:$ZZ$1, 0))</f>
        <v/>
      </c>
      <c r="C1104">
        <f>INDEX(resultados!$A$2:$ZZ$3036, 1098, MATCH($B$3, resultados!$A$1:$ZZ$1, 0))</f>
        <v/>
      </c>
    </row>
    <row r="1105">
      <c r="A1105">
        <f>INDEX(resultados!$A$2:$ZZ$3036, 1099, MATCH($B$1, resultados!$A$1:$ZZ$1, 0))</f>
        <v/>
      </c>
      <c r="B1105">
        <f>INDEX(resultados!$A$2:$ZZ$3036, 1099, MATCH($B$2, resultados!$A$1:$ZZ$1, 0))</f>
        <v/>
      </c>
      <c r="C1105">
        <f>INDEX(resultados!$A$2:$ZZ$3036, 1099, MATCH($B$3, resultados!$A$1:$ZZ$1, 0))</f>
        <v/>
      </c>
    </row>
    <row r="1106">
      <c r="A1106">
        <f>INDEX(resultados!$A$2:$ZZ$3036, 1100, MATCH($B$1, resultados!$A$1:$ZZ$1, 0))</f>
        <v/>
      </c>
      <c r="B1106">
        <f>INDEX(resultados!$A$2:$ZZ$3036, 1100, MATCH($B$2, resultados!$A$1:$ZZ$1, 0))</f>
        <v/>
      </c>
      <c r="C1106">
        <f>INDEX(resultados!$A$2:$ZZ$3036, 1100, MATCH($B$3, resultados!$A$1:$ZZ$1, 0))</f>
        <v/>
      </c>
    </row>
    <row r="1107">
      <c r="A1107">
        <f>INDEX(resultados!$A$2:$ZZ$3036, 1101, MATCH($B$1, resultados!$A$1:$ZZ$1, 0))</f>
        <v/>
      </c>
      <c r="B1107">
        <f>INDEX(resultados!$A$2:$ZZ$3036, 1101, MATCH($B$2, resultados!$A$1:$ZZ$1, 0))</f>
        <v/>
      </c>
      <c r="C1107">
        <f>INDEX(resultados!$A$2:$ZZ$3036, 1101, MATCH($B$3, resultados!$A$1:$ZZ$1, 0))</f>
        <v/>
      </c>
    </row>
    <row r="1108">
      <c r="A1108">
        <f>INDEX(resultados!$A$2:$ZZ$3036, 1102, MATCH($B$1, resultados!$A$1:$ZZ$1, 0))</f>
        <v/>
      </c>
      <c r="B1108">
        <f>INDEX(resultados!$A$2:$ZZ$3036, 1102, MATCH($B$2, resultados!$A$1:$ZZ$1, 0))</f>
        <v/>
      </c>
      <c r="C1108">
        <f>INDEX(resultados!$A$2:$ZZ$3036, 1102, MATCH($B$3, resultados!$A$1:$ZZ$1, 0))</f>
        <v/>
      </c>
    </row>
    <row r="1109">
      <c r="A1109">
        <f>INDEX(resultados!$A$2:$ZZ$3036, 1103, MATCH($B$1, resultados!$A$1:$ZZ$1, 0))</f>
        <v/>
      </c>
      <c r="B1109">
        <f>INDEX(resultados!$A$2:$ZZ$3036, 1103, MATCH($B$2, resultados!$A$1:$ZZ$1, 0))</f>
        <v/>
      </c>
      <c r="C1109">
        <f>INDEX(resultados!$A$2:$ZZ$3036, 1103, MATCH($B$3, resultados!$A$1:$ZZ$1, 0))</f>
        <v/>
      </c>
    </row>
    <row r="1110">
      <c r="A1110">
        <f>INDEX(resultados!$A$2:$ZZ$3036, 1104, MATCH($B$1, resultados!$A$1:$ZZ$1, 0))</f>
        <v/>
      </c>
      <c r="B1110">
        <f>INDEX(resultados!$A$2:$ZZ$3036, 1104, MATCH($B$2, resultados!$A$1:$ZZ$1, 0))</f>
        <v/>
      </c>
      <c r="C1110">
        <f>INDEX(resultados!$A$2:$ZZ$3036, 1104, MATCH($B$3, resultados!$A$1:$ZZ$1, 0))</f>
        <v/>
      </c>
    </row>
    <row r="1111">
      <c r="A1111">
        <f>INDEX(resultados!$A$2:$ZZ$3036, 1105, MATCH($B$1, resultados!$A$1:$ZZ$1, 0))</f>
        <v/>
      </c>
      <c r="B1111">
        <f>INDEX(resultados!$A$2:$ZZ$3036, 1105, MATCH($B$2, resultados!$A$1:$ZZ$1, 0))</f>
        <v/>
      </c>
      <c r="C1111">
        <f>INDEX(resultados!$A$2:$ZZ$3036, 1105, MATCH($B$3, resultados!$A$1:$ZZ$1, 0))</f>
        <v/>
      </c>
    </row>
    <row r="1112">
      <c r="A1112">
        <f>INDEX(resultados!$A$2:$ZZ$3036, 1106, MATCH($B$1, resultados!$A$1:$ZZ$1, 0))</f>
        <v/>
      </c>
      <c r="B1112">
        <f>INDEX(resultados!$A$2:$ZZ$3036, 1106, MATCH($B$2, resultados!$A$1:$ZZ$1, 0))</f>
        <v/>
      </c>
      <c r="C1112">
        <f>INDEX(resultados!$A$2:$ZZ$3036, 1106, MATCH($B$3, resultados!$A$1:$ZZ$1, 0))</f>
        <v/>
      </c>
    </row>
    <row r="1113">
      <c r="A1113">
        <f>INDEX(resultados!$A$2:$ZZ$3036, 1107, MATCH($B$1, resultados!$A$1:$ZZ$1, 0))</f>
        <v/>
      </c>
      <c r="B1113">
        <f>INDEX(resultados!$A$2:$ZZ$3036, 1107, MATCH($B$2, resultados!$A$1:$ZZ$1, 0))</f>
        <v/>
      </c>
      <c r="C1113">
        <f>INDEX(resultados!$A$2:$ZZ$3036, 1107, MATCH($B$3, resultados!$A$1:$ZZ$1, 0))</f>
        <v/>
      </c>
    </row>
    <row r="1114">
      <c r="A1114">
        <f>INDEX(resultados!$A$2:$ZZ$3036, 1108, MATCH($B$1, resultados!$A$1:$ZZ$1, 0))</f>
        <v/>
      </c>
      <c r="B1114">
        <f>INDEX(resultados!$A$2:$ZZ$3036, 1108, MATCH($B$2, resultados!$A$1:$ZZ$1, 0))</f>
        <v/>
      </c>
      <c r="C1114">
        <f>INDEX(resultados!$A$2:$ZZ$3036, 1108, MATCH($B$3, resultados!$A$1:$ZZ$1, 0))</f>
        <v/>
      </c>
    </row>
    <row r="1115">
      <c r="A1115">
        <f>INDEX(resultados!$A$2:$ZZ$3036, 1109, MATCH($B$1, resultados!$A$1:$ZZ$1, 0))</f>
        <v/>
      </c>
      <c r="B1115">
        <f>INDEX(resultados!$A$2:$ZZ$3036, 1109, MATCH($B$2, resultados!$A$1:$ZZ$1, 0))</f>
        <v/>
      </c>
      <c r="C1115">
        <f>INDEX(resultados!$A$2:$ZZ$3036, 1109, MATCH($B$3, resultados!$A$1:$ZZ$1, 0))</f>
        <v/>
      </c>
    </row>
    <row r="1116">
      <c r="A1116">
        <f>INDEX(resultados!$A$2:$ZZ$3036, 1110, MATCH($B$1, resultados!$A$1:$ZZ$1, 0))</f>
        <v/>
      </c>
      <c r="B1116">
        <f>INDEX(resultados!$A$2:$ZZ$3036, 1110, MATCH($B$2, resultados!$A$1:$ZZ$1, 0))</f>
        <v/>
      </c>
      <c r="C1116">
        <f>INDEX(resultados!$A$2:$ZZ$3036, 1110, MATCH($B$3, resultados!$A$1:$ZZ$1, 0))</f>
        <v/>
      </c>
    </row>
    <row r="1117">
      <c r="A1117">
        <f>INDEX(resultados!$A$2:$ZZ$3036, 1111, MATCH($B$1, resultados!$A$1:$ZZ$1, 0))</f>
        <v/>
      </c>
      <c r="B1117">
        <f>INDEX(resultados!$A$2:$ZZ$3036, 1111, MATCH($B$2, resultados!$A$1:$ZZ$1, 0))</f>
        <v/>
      </c>
      <c r="C1117">
        <f>INDEX(resultados!$A$2:$ZZ$3036, 1111, MATCH($B$3, resultados!$A$1:$ZZ$1, 0))</f>
        <v/>
      </c>
    </row>
    <row r="1118">
      <c r="A1118">
        <f>INDEX(resultados!$A$2:$ZZ$3036, 1112, MATCH($B$1, resultados!$A$1:$ZZ$1, 0))</f>
        <v/>
      </c>
      <c r="B1118">
        <f>INDEX(resultados!$A$2:$ZZ$3036, 1112, MATCH($B$2, resultados!$A$1:$ZZ$1, 0))</f>
        <v/>
      </c>
      <c r="C1118">
        <f>INDEX(resultados!$A$2:$ZZ$3036, 1112, MATCH($B$3, resultados!$A$1:$ZZ$1, 0))</f>
        <v/>
      </c>
    </row>
    <row r="1119">
      <c r="A1119">
        <f>INDEX(resultados!$A$2:$ZZ$3036, 1113, MATCH($B$1, resultados!$A$1:$ZZ$1, 0))</f>
        <v/>
      </c>
      <c r="B1119">
        <f>INDEX(resultados!$A$2:$ZZ$3036, 1113, MATCH($B$2, resultados!$A$1:$ZZ$1, 0))</f>
        <v/>
      </c>
      <c r="C1119">
        <f>INDEX(resultados!$A$2:$ZZ$3036, 1113, MATCH($B$3, resultados!$A$1:$ZZ$1, 0))</f>
        <v/>
      </c>
    </row>
    <row r="1120">
      <c r="A1120">
        <f>INDEX(resultados!$A$2:$ZZ$3036, 1114, MATCH($B$1, resultados!$A$1:$ZZ$1, 0))</f>
        <v/>
      </c>
      <c r="B1120">
        <f>INDEX(resultados!$A$2:$ZZ$3036, 1114, MATCH($B$2, resultados!$A$1:$ZZ$1, 0))</f>
        <v/>
      </c>
      <c r="C1120">
        <f>INDEX(resultados!$A$2:$ZZ$3036, 1114, MATCH($B$3, resultados!$A$1:$ZZ$1, 0))</f>
        <v/>
      </c>
    </row>
    <row r="1121">
      <c r="A1121">
        <f>INDEX(resultados!$A$2:$ZZ$3036, 1115, MATCH($B$1, resultados!$A$1:$ZZ$1, 0))</f>
        <v/>
      </c>
      <c r="B1121">
        <f>INDEX(resultados!$A$2:$ZZ$3036, 1115, MATCH($B$2, resultados!$A$1:$ZZ$1, 0))</f>
        <v/>
      </c>
      <c r="C1121">
        <f>INDEX(resultados!$A$2:$ZZ$3036, 1115, MATCH($B$3, resultados!$A$1:$ZZ$1, 0))</f>
        <v/>
      </c>
    </row>
    <row r="1122">
      <c r="A1122">
        <f>INDEX(resultados!$A$2:$ZZ$3036, 1116, MATCH($B$1, resultados!$A$1:$ZZ$1, 0))</f>
        <v/>
      </c>
      <c r="B1122">
        <f>INDEX(resultados!$A$2:$ZZ$3036, 1116, MATCH($B$2, resultados!$A$1:$ZZ$1, 0))</f>
        <v/>
      </c>
      <c r="C1122">
        <f>INDEX(resultados!$A$2:$ZZ$3036, 1116, MATCH($B$3, resultados!$A$1:$ZZ$1, 0))</f>
        <v/>
      </c>
    </row>
    <row r="1123">
      <c r="A1123">
        <f>INDEX(resultados!$A$2:$ZZ$3036, 1117, MATCH($B$1, resultados!$A$1:$ZZ$1, 0))</f>
        <v/>
      </c>
      <c r="B1123">
        <f>INDEX(resultados!$A$2:$ZZ$3036, 1117, MATCH($B$2, resultados!$A$1:$ZZ$1, 0))</f>
        <v/>
      </c>
      <c r="C1123">
        <f>INDEX(resultados!$A$2:$ZZ$3036, 1117, MATCH($B$3, resultados!$A$1:$ZZ$1, 0))</f>
        <v/>
      </c>
    </row>
    <row r="1124">
      <c r="A1124">
        <f>INDEX(resultados!$A$2:$ZZ$3036, 1118, MATCH($B$1, resultados!$A$1:$ZZ$1, 0))</f>
        <v/>
      </c>
      <c r="B1124">
        <f>INDEX(resultados!$A$2:$ZZ$3036, 1118, MATCH($B$2, resultados!$A$1:$ZZ$1, 0))</f>
        <v/>
      </c>
      <c r="C1124">
        <f>INDEX(resultados!$A$2:$ZZ$3036, 1118, MATCH($B$3, resultados!$A$1:$ZZ$1, 0))</f>
        <v/>
      </c>
    </row>
    <row r="1125">
      <c r="A1125">
        <f>INDEX(resultados!$A$2:$ZZ$3036, 1119, MATCH($B$1, resultados!$A$1:$ZZ$1, 0))</f>
        <v/>
      </c>
      <c r="B1125">
        <f>INDEX(resultados!$A$2:$ZZ$3036, 1119, MATCH($B$2, resultados!$A$1:$ZZ$1, 0))</f>
        <v/>
      </c>
      <c r="C1125">
        <f>INDEX(resultados!$A$2:$ZZ$3036, 1119, MATCH($B$3, resultados!$A$1:$ZZ$1, 0))</f>
        <v/>
      </c>
    </row>
    <row r="1126">
      <c r="A1126">
        <f>INDEX(resultados!$A$2:$ZZ$3036, 1120, MATCH($B$1, resultados!$A$1:$ZZ$1, 0))</f>
        <v/>
      </c>
      <c r="B1126">
        <f>INDEX(resultados!$A$2:$ZZ$3036, 1120, MATCH($B$2, resultados!$A$1:$ZZ$1, 0))</f>
        <v/>
      </c>
      <c r="C1126">
        <f>INDEX(resultados!$A$2:$ZZ$3036, 1120, MATCH($B$3, resultados!$A$1:$ZZ$1, 0))</f>
        <v/>
      </c>
    </row>
    <row r="1127">
      <c r="A1127">
        <f>INDEX(resultados!$A$2:$ZZ$3036, 1121, MATCH($B$1, resultados!$A$1:$ZZ$1, 0))</f>
        <v/>
      </c>
      <c r="B1127">
        <f>INDEX(resultados!$A$2:$ZZ$3036, 1121, MATCH($B$2, resultados!$A$1:$ZZ$1, 0))</f>
        <v/>
      </c>
      <c r="C1127">
        <f>INDEX(resultados!$A$2:$ZZ$3036, 1121, MATCH($B$3, resultados!$A$1:$ZZ$1, 0))</f>
        <v/>
      </c>
    </row>
    <row r="1128">
      <c r="A1128">
        <f>INDEX(resultados!$A$2:$ZZ$3036, 1122, MATCH($B$1, resultados!$A$1:$ZZ$1, 0))</f>
        <v/>
      </c>
      <c r="B1128">
        <f>INDEX(resultados!$A$2:$ZZ$3036, 1122, MATCH($B$2, resultados!$A$1:$ZZ$1, 0))</f>
        <v/>
      </c>
      <c r="C1128">
        <f>INDEX(resultados!$A$2:$ZZ$3036, 1122, MATCH($B$3, resultados!$A$1:$ZZ$1, 0))</f>
        <v/>
      </c>
    </row>
    <row r="1129">
      <c r="A1129">
        <f>INDEX(resultados!$A$2:$ZZ$3036, 1123, MATCH($B$1, resultados!$A$1:$ZZ$1, 0))</f>
        <v/>
      </c>
      <c r="B1129">
        <f>INDEX(resultados!$A$2:$ZZ$3036, 1123, MATCH($B$2, resultados!$A$1:$ZZ$1, 0))</f>
        <v/>
      </c>
      <c r="C1129">
        <f>INDEX(resultados!$A$2:$ZZ$3036, 1123, MATCH($B$3, resultados!$A$1:$ZZ$1, 0))</f>
        <v/>
      </c>
    </row>
    <row r="1130">
      <c r="A1130">
        <f>INDEX(resultados!$A$2:$ZZ$3036, 1124, MATCH($B$1, resultados!$A$1:$ZZ$1, 0))</f>
        <v/>
      </c>
      <c r="B1130">
        <f>INDEX(resultados!$A$2:$ZZ$3036, 1124, MATCH($B$2, resultados!$A$1:$ZZ$1, 0))</f>
        <v/>
      </c>
      <c r="C1130">
        <f>INDEX(resultados!$A$2:$ZZ$3036, 1124, MATCH($B$3, resultados!$A$1:$ZZ$1, 0))</f>
        <v/>
      </c>
    </row>
    <row r="1131">
      <c r="A1131">
        <f>INDEX(resultados!$A$2:$ZZ$3036, 1125, MATCH($B$1, resultados!$A$1:$ZZ$1, 0))</f>
        <v/>
      </c>
      <c r="B1131">
        <f>INDEX(resultados!$A$2:$ZZ$3036, 1125, MATCH($B$2, resultados!$A$1:$ZZ$1, 0))</f>
        <v/>
      </c>
      <c r="C1131">
        <f>INDEX(resultados!$A$2:$ZZ$3036, 1125, MATCH($B$3, resultados!$A$1:$ZZ$1, 0))</f>
        <v/>
      </c>
    </row>
    <row r="1132">
      <c r="A1132">
        <f>INDEX(resultados!$A$2:$ZZ$3036, 1126, MATCH($B$1, resultados!$A$1:$ZZ$1, 0))</f>
        <v/>
      </c>
      <c r="B1132">
        <f>INDEX(resultados!$A$2:$ZZ$3036, 1126, MATCH($B$2, resultados!$A$1:$ZZ$1, 0))</f>
        <v/>
      </c>
      <c r="C1132">
        <f>INDEX(resultados!$A$2:$ZZ$3036, 1126, MATCH($B$3, resultados!$A$1:$ZZ$1, 0))</f>
        <v/>
      </c>
    </row>
    <row r="1133">
      <c r="A1133">
        <f>INDEX(resultados!$A$2:$ZZ$3036, 1127, MATCH($B$1, resultados!$A$1:$ZZ$1, 0))</f>
        <v/>
      </c>
      <c r="B1133">
        <f>INDEX(resultados!$A$2:$ZZ$3036, 1127, MATCH($B$2, resultados!$A$1:$ZZ$1, 0))</f>
        <v/>
      </c>
      <c r="C1133">
        <f>INDEX(resultados!$A$2:$ZZ$3036, 1127, MATCH($B$3, resultados!$A$1:$ZZ$1, 0))</f>
        <v/>
      </c>
    </row>
    <row r="1134">
      <c r="A1134">
        <f>INDEX(resultados!$A$2:$ZZ$3036, 1128, MATCH($B$1, resultados!$A$1:$ZZ$1, 0))</f>
        <v/>
      </c>
      <c r="B1134">
        <f>INDEX(resultados!$A$2:$ZZ$3036, 1128, MATCH($B$2, resultados!$A$1:$ZZ$1, 0))</f>
        <v/>
      </c>
      <c r="C1134">
        <f>INDEX(resultados!$A$2:$ZZ$3036, 1128, MATCH($B$3, resultados!$A$1:$ZZ$1, 0))</f>
        <v/>
      </c>
    </row>
    <row r="1135">
      <c r="A1135">
        <f>INDEX(resultados!$A$2:$ZZ$3036, 1129, MATCH($B$1, resultados!$A$1:$ZZ$1, 0))</f>
        <v/>
      </c>
      <c r="B1135">
        <f>INDEX(resultados!$A$2:$ZZ$3036, 1129, MATCH($B$2, resultados!$A$1:$ZZ$1, 0))</f>
        <v/>
      </c>
      <c r="C1135">
        <f>INDEX(resultados!$A$2:$ZZ$3036, 1129, MATCH($B$3, resultados!$A$1:$ZZ$1, 0))</f>
        <v/>
      </c>
    </row>
    <row r="1136">
      <c r="A1136">
        <f>INDEX(resultados!$A$2:$ZZ$3036, 1130, MATCH($B$1, resultados!$A$1:$ZZ$1, 0))</f>
        <v/>
      </c>
      <c r="B1136">
        <f>INDEX(resultados!$A$2:$ZZ$3036, 1130, MATCH($B$2, resultados!$A$1:$ZZ$1, 0))</f>
        <v/>
      </c>
      <c r="C1136">
        <f>INDEX(resultados!$A$2:$ZZ$3036, 1130, MATCH($B$3, resultados!$A$1:$ZZ$1, 0))</f>
        <v/>
      </c>
    </row>
    <row r="1137">
      <c r="A1137">
        <f>INDEX(resultados!$A$2:$ZZ$3036, 1131, MATCH($B$1, resultados!$A$1:$ZZ$1, 0))</f>
        <v/>
      </c>
      <c r="B1137">
        <f>INDEX(resultados!$A$2:$ZZ$3036, 1131, MATCH($B$2, resultados!$A$1:$ZZ$1, 0))</f>
        <v/>
      </c>
      <c r="C1137">
        <f>INDEX(resultados!$A$2:$ZZ$3036, 1131, MATCH($B$3, resultados!$A$1:$ZZ$1, 0))</f>
        <v/>
      </c>
    </row>
    <row r="1138">
      <c r="A1138">
        <f>INDEX(resultados!$A$2:$ZZ$3036, 1132, MATCH($B$1, resultados!$A$1:$ZZ$1, 0))</f>
        <v/>
      </c>
      <c r="B1138">
        <f>INDEX(resultados!$A$2:$ZZ$3036, 1132, MATCH($B$2, resultados!$A$1:$ZZ$1, 0))</f>
        <v/>
      </c>
      <c r="C1138">
        <f>INDEX(resultados!$A$2:$ZZ$3036, 1132, MATCH($B$3, resultados!$A$1:$ZZ$1, 0))</f>
        <v/>
      </c>
    </row>
    <row r="1139">
      <c r="A1139">
        <f>INDEX(resultados!$A$2:$ZZ$3036, 1133, MATCH($B$1, resultados!$A$1:$ZZ$1, 0))</f>
        <v/>
      </c>
      <c r="B1139">
        <f>INDEX(resultados!$A$2:$ZZ$3036, 1133, MATCH($B$2, resultados!$A$1:$ZZ$1, 0))</f>
        <v/>
      </c>
      <c r="C1139">
        <f>INDEX(resultados!$A$2:$ZZ$3036, 1133, MATCH($B$3, resultados!$A$1:$ZZ$1, 0))</f>
        <v/>
      </c>
    </row>
    <row r="1140">
      <c r="A1140">
        <f>INDEX(resultados!$A$2:$ZZ$3036, 1134, MATCH($B$1, resultados!$A$1:$ZZ$1, 0))</f>
        <v/>
      </c>
      <c r="B1140">
        <f>INDEX(resultados!$A$2:$ZZ$3036, 1134, MATCH($B$2, resultados!$A$1:$ZZ$1, 0))</f>
        <v/>
      </c>
      <c r="C1140">
        <f>INDEX(resultados!$A$2:$ZZ$3036, 1134, MATCH($B$3, resultados!$A$1:$ZZ$1, 0))</f>
        <v/>
      </c>
    </row>
    <row r="1141">
      <c r="A1141">
        <f>INDEX(resultados!$A$2:$ZZ$3036, 1135, MATCH($B$1, resultados!$A$1:$ZZ$1, 0))</f>
        <v/>
      </c>
      <c r="B1141">
        <f>INDEX(resultados!$A$2:$ZZ$3036, 1135, MATCH($B$2, resultados!$A$1:$ZZ$1, 0))</f>
        <v/>
      </c>
      <c r="C1141">
        <f>INDEX(resultados!$A$2:$ZZ$3036, 1135, MATCH($B$3, resultados!$A$1:$ZZ$1, 0))</f>
        <v/>
      </c>
    </row>
    <row r="1142">
      <c r="A1142">
        <f>INDEX(resultados!$A$2:$ZZ$3036, 1136, MATCH($B$1, resultados!$A$1:$ZZ$1, 0))</f>
        <v/>
      </c>
      <c r="B1142">
        <f>INDEX(resultados!$A$2:$ZZ$3036, 1136, MATCH($B$2, resultados!$A$1:$ZZ$1, 0))</f>
        <v/>
      </c>
      <c r="C1142">
        <f>INDEX(resultados!$A$2:$ZZ$3036, 1136, MATCH($B$3, resultados!$A$1:$ZZ$1, 0))</f>
        <v/>
      </c>
    </row>
    <row r="1143">
      <c r="A1143">
        <f>INDEX(resultados!$A$2:$ZZ$3036, 1137, MATCH($B$1, resultados!$A$1:$ZZ$1, 0))</f>
        <v/>
      </c>
      <c r="B1143">
        <f>INDEX(resultados!$A$2:$ZZ$3036, 1137, MATCH($B$2, resultados!$A$1:$ZZ$1, 0))</f>
        <v/>
      </c>
      <c r="C1143">
        <f>INDEX(resultados!$A$2:$ZZ$3036, 1137, MATCH($B$3, resultados!$A$1:$ZZ$1, 0))</f>
        <v/>
      </c>
    </row>
    <row r="1144">
      <c r="A1144">
        <f>INDEX(resultados!$A$2:$ZZ$3036, 1138, MATCH($B$1, resultados!$A$1:$ZZ$1, 0))</f>
        <v/>
      </c>
      <c r="B1144">
        <f>INDEX(resultados!$A$2:$ZZ$3036, 1138, MATCH($B$2, resultados!$A$1:$ZZ$1, 0))</f>
        <v/>
      </c>
      <c r="C1144">
        <f>INDEX(resultados!$A$2:$ZZ$3036, 1138, MATCH($B$3, resultados!$A$1:$ZZ$1, 0))</f>
        <v/>
      </c>
    </row>
    <row r="1145">
      <c r="A1145">
        <f>INDEX(resultados!$A$2:$ZZ$3036, 1139, MATCH($B$1, resultados!$A$1:$ZZ$1, 0))</f>
        <v/>
      </c>
      <c r="B1145">
        <f>INDEX(resultados!$A$2:$ZZ$3036, 1139, MATCH($B$2, resultados!$A$1:$ZZ$1, 0))</f>
        <v/>
      </c>
      <c r="C1145">
        <f>INDEX(resultados!$A$2:$ZZ$3036, 1139, MATCH($B$3, resultados!$A$1:$ZZ$1, 0))</f>
        <v/>
      </c>
    </row>
    <row r="1146">
      <c r="A1146">
        <f>INDEX(resultados!$A$2:$ZZ$3036, 1140, MATCH($B$1, resultados!$A$1:$ZZ$1, 0))</f>
        <v/>
      </c>
      <c r="B1146">
        <f>INDEX(resultados!$A$2:$ZZ$3036, 1140, MATCH($B$2, resultados!$A$1:$ZZ$1, 0))</f>
        <v/>
      </c>
      <c r="C1146">
        <f>INDEX(resultados!$A$2:$ZZ$3036, 1140, MATCH($B$3, resultados!$A$1:$ZZ$1, 0))</f>
        <v/>
      </c>
    </row>
    <row r="1147">
      <c r="A1147">
        <f>INDEX(resultados!$A$2:$ZZ$3036, 1141, MATCH($B$1, resultados!$A$1:$ZZ$1, 0))</f>
        <v/>
      </c>
      <c r="B1147">
        <f>INDEX(resultados!$A$2:$ZZ$3036, 1141, MATCH($B$2, resultados!$A$1:$ZZ$1, 0))</f>
        <v/>
      </c>
      <c r="C1147">
        <f>INDEX(resultados!$A$2:$ZZ$3036, 1141, MATCH($B$3, resultados!$A$1:$ZZ$1, 0))</f>
        <v/>
      </c>
    </row>
    <row r="1148">
      <c r="A1148">
        <f>INDEX(resultados!$A$2:$ZZ$3036, 1142, MATCH($B$1, resultados!$A$1:$ZZ$1, 0))</f>
        <v/>
      </c>
      <c r="B1148">
        <f>INDEX(resultados!$A$2:$ZZ$3036, 1142, MATCH($B$2, resultados!$A$1:$ZZ$1, 0))</f>
        <v/>
      </c>
      <c r="C1148">
        <f>INDEX(resultados!$A$2:$ZZ$3036, 1142, MATCH($B$3, resultados!$A$1:$ZZ$1, 0))</f>
        <v/>
      </c>
    </row>
    <row r="1149">
      <c r="A1149">
        <f>INDEX(resultados!$A$2:$ZZ$3036, 1143, MATCH($B$1, resultados!$A$1:$ZZ$1, 0))</f>
        <v/>
      </c>
      <c r="B1149">
        <f>INDEX(resultados!$A$2:$ZZ$3036, 1143, MATCH($B$2, resultados!$A$1:$ZZ$1, 0))</f>
        <v/>
      </c>
      <c r="C1149">
        <f>INDEX(resultados!$A$2:$ZZ$3036, 1143, MATCH($B$3, resultados!$A$1:$ZZ$1, 0))</f>
        <v/>
      </c>
    </row>
    <row r="1150">
      <c r="A1150">
        <f>INDEX(resultados!$A$2:$ZZ$3036, 1144, MATCH($B$1, resultados!$A$1:$ZZ$1, 0))</f>
        <v/>
      </c>
      <c r="B1150">
        <f>INDEX(resultados!$A$2:$ZZ$3036, 1144, MATCH($B$2, resultados!$A$1:$ZZ$1, 0))</f>
        <v/>
      </c>
      <c r="C1150">
        <f>INDEX(resultados!$A$2:$ZZ$3036, 1144, MATCH($B$3, resultados!$A$1:$ZZ$1, 0))</f>
        <v/>
      </c>
    </row>
    <row r="1151">
      <c r="A1151">
        <f>INDEX(resultados!$A$2:$ZZ$3036, 1145, MATCH($B$1, resultados!$A$1:$ZZ$1, 0))</f>
        <v/>
      </c>
      <c r="B1151">
        <f>INDEX(resultados!$A$2:$ZZ$3036, 1145, MATCH($B$2, resultados!$A$1:$ZZ$1, 0))</f>
        <v/>
      </c>
      <c r="C1151">
        <f>INDEX(resultados!$A$2:$ZZ$3036, 1145, MATCH($B$3, resultados!$A$1:$ZZ$1, 0))</f>
        <v/>
      </c>
    </row>
    <row r="1152">
      <c r="A1152">
        <f>INDEX(resultados!$A$2:$ZZ$3036, 1146, MATCH($B$1, resultados!$A$1:$ZZ$1, 0))</f>
        <v/>
      </c>
      <c r="B1152">
        <f>INDEX(resultados!$A$2:$ZZ$3036, 1146, MATCH($B$2, resultados!$A$1:$ZZ$1, 0))</f>
        <v/>
      </c>
      <c r="C1152">
        <f>INDEX(resultados!$A$2:$ZZ$3036, 1146, MATCH($B$3, resultados!$A$1:$ZZ$1, 0))</f>
        <v/>
      </c>
    </row>
    <row r="1153">
      <c r="A1153">
        <f>INDEX(resultados!$A$2:$ZZ$3036, 1147, MATCH($B$1, resultados!$A$1:$ZZ$1, 0))</f>
        <v/>
      </c>
      <c r="B1153">
        <f>INDEX(resultados!$A$2:$ZZ$3036, 1147, MATCH($B$2, resultados!$A$1:$ZZ$1, 0))</f>
        <v/>
      </c>
      <c r="C1153">
        <f>INDEX(resultados!$A$2:$ZZ$3036, 1147, MATCH($B$3, resultados!$A$1:$ZZ$1, 0))</f>
        <v/>
      </c>
    </row>
    <row r="1154">
      <c r="A1154">
        <f>INDEX(resultados!$A$2:$ZZ$3036, 1148, MATCH($B$1, resultados!$A$1:$ZZ$1, 0))</f>
        <v/>
      </c>
      <c r="B1154">
        <f>INDEX(resultados!$A$2:$ZZ$3036, 1148, MATCH($B$2, resultados!$A$1:$ZZ$1, 0))</f>
        <v/>
      </c>
      <c r="C1154">
        <f>INDEX(resultados!$A$2:$ZZ$3036, 1148, MATCH($B$3, resultados!$A$1:$ZZ$1, 0))</f>
        <v/>
      </c>
    </row>
    <row r="1155">
      <c r="A1155">
        <f>INDEX(resultados!$A$2:$ZZ$3036, 1149, MATCH($B$1, resultados!$A$1:$ZZ$1, 0))</f>
        <v/>
      </c>
      <c r="B1155">
        <f>INDEX(resultados!$A$2:$ZZ$3036, 1149, MATCH($B$2, resultados!$A$1:$ZZ$1, 0))</f>
        <v/>
      </c>
      <c r="C1155">
        <f>INDEX(resultados!$A$2:$ZZ$3036, 1149, MATCH($B$3, resultados!$A$1:$ZZ$1, 0))</f>
        <v/>
      </c>
    </row>
    <row r="1156">
      <c r="A1156">
        <f>INDEX(resultados!$A$2:$ZZ$3036, 1150, MATCH($B$1, resultados!$A$1:$ZZ$1, 0))</f>
        <v/>
      </c>
      <c r="B1156">
        <f>INDEX(resultados!$A$2:$ZZ$3036, 1150, MATCH($B$2, resultados!$A$1:$ZZ$1, 0))</f>
        <v/>
      </c>
      <c r="C1156">
        <f>INDEX(resultados!$A$2:$ZZ$3036, 1150, MATCH($B$3, resultados!$A$1:$ZZ$1, 0))</f>
        <v/>
      </c>
    </row>
    <row r="1157">
      <c r="A1157">
        <f>INDEX(resultados!$A$2:$ZZ$3036, 1151, MATCH($B$1, resultados!$A$1:$ZZ$1, 0))</f>
        <v/>
      </c>
      <c r="B1157">
        <f>INDEX(resultados!$A$2:$ZZ$3036, 1151, MATCH($B$2, resultados!$A$1:$ZZ$1, 0))</f>
        <v/>
      </c>
      <c r="C1157">
        <f>INDEX(resultados!$A$2:$ZZ$3036, 1151, MATCH($B$3, resultados!$A$1:$ZZ$1, 0))</f>
        <v/>
      </c>
    </row>
    <row r="1158">
      <c r="A1158">
        <f>INDEX(resultados!$A$2:$ZZ$3036, 1152, MATCH($B$1, resultados!$A$1:$ZZ$1, 0))</f>
        <v/>
      </c>
      <c r="B1158">
        <f>INDEX(resultados!$A$2:$ZZ$3036, 1152, MATCH($B$2, resultados!$A$1:$ZZ$1, 0))</f>
        <v/>
      </c>
      <c r="C1158">
        <f>INDEX(resultados!$A$2:$ZZ$3036, 1152, MATCH($B$3, resultados!$A$1:$ZZ$1, 0))</f>
        <v/>
      </c>
    </row>
    <row r="1159">
      <c r="A1159">
        <f>INDEX(resultados!$A$2:$ZZ$3036, 1153, MATCH($B$1, resultados!$A$1:$ZZ$1, 0))</f>
        <v/>
      </c>
      <c r="B1159">
        <f>INDEX(resultados!$A$2:$ZZ$3036, 1153, MATCH($B$2, resultados!$A$1:$ZZ$1, 0))</f>
        <v/>
      </c>
      <c r="C1159">
        <f>INDEX(resultados!$A$2:$ZZ$3036, 1153, MATCH($B$3, resultados!$A$1:$ZZ$1, 0))</f>
        <v/>
      </c>
    </row>
    <row r="1160">
      <c r="A1160">
        <f>INDEX(resultados!$A$2:$ZZ$3036, 1154, MATCH($B$1, resultados!$A$1:$ZZ$1, 0))</f>
        <v/>
      </c>
      <c r="B1160">
        <f>INDEX(resultados!$A$2:$ZZ$3036, 1154, MATCH($B$2, resultados!$A$1:$ZZ$1, 0))</f>
        <v/>
      </c>
      <c r="C1160">
        <f>INDEX(resultados!$A$2:$ZZ$3036, 1154, MATCH($B$3, resultados!$A$1:$ZZ$1, 0))</f>
        <v/>
      </c>
    </row>
    <row r="1161">
      <c r="A1161">
        <f>INDEX(resultados!$A$2:$ZZ$3036, 1155, MATCH($B$1, resultados!$A$1:$ZZ$1, 0))</f>
        <v/>
      </c>
      <c r="B1161">
        <f>INDEX(resultados!$A$2:$ZZ$3036, 1155, MATCH($B$2, resultados!$A$1:$ZZ$1, 0))</f>
        <v/>
      </c>
      <c r="C1161">
        <f>INDEX(resultados!$A$2:$ZZ$3036, 1155, MATCH($B$3, resultados!$A$1:$ZZ$1, 0))</f>
        <v/>
      </c>
    </row>
    <row r="1162">
      <c r="A1162">
        <f>INDEX(resultados!$A$2:$ZZ$3036, 1156, MATCH($B$1, resultados!$A$1:$ZZ$1, 0))</f>
        <v/>
      </c>
      <c r="B1162">
        <f>INDEX(resultados!$A$2:$ZZ$3036, 1156, MATCH($B$2, resultados!$A$1:$ZZ$1, 0))</f>
        <v/>
      </c>
      <c r="C1162">
        <f>INDEX(resultados!$A$2:$ZZ$3036, 1156, MATCH($B$3, resultados!$A$1:$ZZ$1, 0))</f>
        <v/>
      </c>
    </row>
    <row r="1163">
      <c r="A1163">
        <f>INDEX(resultados!$A$2:$ZZ$3036, 1157, MATCH($B$1, resultados!$A$1:$ZZ$1, 0))</f>
        <v/>
      </c>
      <c r="B1163">
        <f>INDEX(resultados!$A$2:$ZZ$3036, 1157, MATCH($B$2, resultados!$A$1:$ZZ$1, 0))</f>
        <v/>
      </c>
      <c r="C1163">
        <f>INDEX(resultados!$A$2:$ZZ$3036, 1157, MATCH($B$3, resultados!$A$1:$ZZ$1, 0))</f>
        <v/>
      </c>
    </row>
    <row r="1164">
      <c r="A1164">
        <f>INDEX(resultados!$A$2:$ZZ$3036, 1158, MATCH($B$1, resultados!$A$1:$ZZ$1, 0))</f>
        <v/>
      </c>
      <c r="B1164">
        <f>INDEX(resultados!$A$2:$ZZ$3036, 1158, MATCH($B$2, resultados!$A$1:$ZZ$1, 0))</f>
        <v/>
      </c>
      <c r="C1164">
        <f>INDEX(resultados!$A$2:$ZZ$3036, 1158, MATCH($B$3, resultados!$A$1:$ZZ$1, 0))</f>
        <v/>
      </c>
    </row>
    <row r="1165">
      <c r="A1165">
        <f>INDEX(resultados!$A$2:$ZZ$3036, 1159, MATCH($B$1, resultados!$A$1:$ZZ$1, 0))</f>
        <v/>
      </c>
      <c r="B1165">
        <f>INDEX(resultados!$A$2:$ZZ$3036, 1159, MATCH($B$2, resultados!$A$1:$ZZ$1, 0))</f>
        <v/>
      </c>
      <c r="C1165">
        <f>INDEX(resultados!$A$2:$ZZ$3036, 1159, MATCH($B$3, resultados!$A$1:$ZZ$1, 0))</f>
        <v/>
      </c>
    </row>
    <row r="1166">
      <c r="A1166">
        <f>INDEX(resultados!$A$2:$ZZ$3036, 1160, MATCH($B$1, resultados!$A$1:$ZZ$1, 0))</f>
        <v/>
      </c>
      <c r="B1166">
        <f>INDEX(resultados!$A$2:$ZZ$3036, 1160, MATCH($B$2, resultados!$A$1:$ZZ$1, 0))</f>
        <v/>
      </c>
      <c r="C1166">
        <f>INDEX(resultados!$A$2:$ZZ$3036, 1160, MATCH($B$3, resultados!$A$1:$ZZ$1, 0))</f>
        <v/>
      </c>
    </row>
    <row r="1167">
      <c r="A1167">
        <f>INDEX(resultados!$A$2:$ZZ$3036, 1161, MATCH($B$1, resultados!$A$1:$ZZ$1, 0))</f>
        <v/>
      </c>
      <c r="B1167">
        <f>INDEX(resultados!$A$2:$ZZ$3036, 1161, MATCH($B$2, resultados!$A$1:$ZZ$1, 0))</f>
        <v/>
      </c>
      <c r="C1167">
        <f>INDEX(resultados!$A$2:$ZZ$3036, 1161, MATCH($B$3, resultados!$A$1:$ZZ$1, 0))</f>
        <v/>
      </c>
    </row>
    <row r="1168">
      <c r="A1168">
        <f>INDEX(resultados!$A$2:$ZZ$3036, 1162, MATCH($B$1, resultados!$A$1:$ZZ$1, 0))</f>
        <v/>
      </c>
      <c r="B1168">
        <f>INDEX(resultados!$A$2:$ZZ$3036, 1162, MATCH($B$2, resultados!$A$1:$ZZ$1, 0))</f>
        <v/>
      </c>
      <c r="C1168">
        <f>INDEX(resultados!$A$2:$ZZ$3036, 1162, MATCH($B$3, resultados!$A$1:$ZZ$1, 0))</f>
        <v/>
      </c>
    </row>
    <row r="1169">
      <c r="A1169">
        <f>INDEX(resultados!$A$2:$ZZ$3036, 1163, MATCH($B$1, resultados!$A$1:$ZZ$1, 0))</f>
        <v/>
      </c>
      <c r="B1169">
        <f>INDEX(resultados!$A$2:$ZZ$3036, 1163, MATCH($B$2, resultados!$A$1:$ZZ$1, 0))</f>
        <v/>
      </c>
      <c r="C1169">
        <f>INDEX(resultados!$A$2:$ZZ$3036, 1163, MATCH($B$3, resultados!$A$1:$ZZ$1, 0))</f>
        <v/>
      </c>
    </row>
    <row r="1170">
      <c r="A1170">
        <f>INDEX(resultados!$A$2:$ZZ$3036, 1164, MATCH($B$1, resultados!$A$1:$ZZ$1, 0))</f>
        <v/>
      </c>
      <c r="B1170">
        <f>INDEX(resultados!$A$2:$ZZ$3036, 1164, MATCH($B$2, resultados!$A$1:$ZZ$1, 0))</f>
        <v/>
      </c>
      <c r="C1170">
        <f>INDEX(resultados!$A$2:$ZZ$3036, 1164, MATCH($B$3, resultados!$A$1:$ZZ$1, 0))</f>
        <v/>
      </c>
    </row>
    <row r="1171">
      <c r="A1171">
        <f>INDEX(resultados!$A$2:$ZZ$3036, 1165, MATCH($B$1, resultados!$A$1:$ZZ$1, 0))</f>
        <v/>
      </c>
      <c r="B1171">
        <f>INDEX(resultados!$A$2:$ZZ$3036, 1165, MATCH($B$2, resultados!$A$1:$ZZ$1, 0))</f>
        <v/>
      </c>
      <c r="C1171">
        <f>INDEX(resultados!$A$2:$ZZ$3036, 1165, MATCH($B$3, resultados!$A$1:$ZZ$1, 0))</f>
        <v/>
      </c>
    </row>
    <row r="1172">
      <c r="A1172">
        <f>INDEX(resultados!$A$2:$ZZ$3036, 1166, MATCH($B$1, resultados!$A$1:$ZZ$1, 0))</f>
        <v/>
      </c>
      <c r="B1172">
        <f>INDEX(resultados!$A$2:$ZZ$3036, 1166, MATCH($B$2, resultados!$A$1:$ZZ$1, 0))</f>
        <v/>
      </c>
      <c r="C1172">
        <f>INDEX(resultados!$A$2:$ZZ$3036, 1166, MATCH($B$3, resultados!$A$1:$ZZ$1, 0))</f>
        <v/>
      </c>
    </row>
    <row r="1173">
      <c r="A1173">
        <f>INDEX(resultados!$A$2:$ZZ$3036, 1167, MATCH($B$1, resultados!$A$1:$ZZ$1, 0))</f>
        <v/>
      </c>
      <c r="B1173">
        <f>INDEX(resultados!$A$2:$ZZ$3036, 1167, MATCH($B$2, resultados!$A$1:$ZZ$1, 0))</f>
        <v/>
      </c>
      <c r="C1173">
        <f>INDEX(resultados!$A$2:$ZZ$3036, 1167, MATCH($B$3, resultados!$A$1:$ZZ$1, 0))</f>
        <v/>
      </c>
    </row>
    <row r="1174">
      <c r="A1174">
        <f>INDEX(resultados!$A$2:$ZZ$3036, 1168, MATCH($B$1, resultados!$A$1:$ZZ$1, 0))</f>
        <v/>
      </c>
      <c r="B1174">
        <f>INDEX(resultados!$A$2:$ZZ$3036, 1168, MATCH($B$2, resultados!$A$1:$ZZ$1, 0))</f>
        <v/>
      </c>
      <c r="C1174">
        <f>INDEX(resultados!$A$2:$ZZ$3036, 1168, MATCH($B$3, resultados!$A$1:$ZZ$1, 0))</f>
        <v/>
      </c>
    </row>
    <row r="1175">
      <c r="A1175">
        <f>INDEX(resultados!$A$2:$ZZ$3036, 1169, MATCH($B$1, resultados!$A$1:$ZZ$1, 0))</f>
        <v/>
      </c>
      <c r="B1175">
        <f>INDEX(resultados!$A$2:$ZZ$3036, 1169, MATCH($B$2, resultados!$A$1:$ZZ$1, 0))</f>
        <v/>
      </c>
      <c r="C1175">
        <f>INDEX(resultados!$A$2:$ZZ$3036, 1169, MATCH($B$3, resultados!$A$1:$ZZ$1, 0))</f>
        <v/>
      </c>
    </row>
    <row r="1176">
      <c r="A1176">
        <f>INDEX(resultados!$A$2:$ZZ$3036, 1170, MATCH($B$1, resultados!$A$1:$ZZ$1, 0))</f>
        <v/>
      </c>
      <c r="B1176">
        <f>INDEX(resultados!$A$2:$ZZ$3036, 1170, MATCH($B$2, resultados!$A$1:$ZZ$1, 0))</f>
        <v/>
      </c>
      <c r="C1176">
        <f>INDEX(resultados!$A$2:$ZZ$3036, 1170, MATCH($B$3, resultados!$A$1:$ZZ$1, 0))</f>
        <v/>
      </c>
    </row>
    <row r="1177">
      <c r="A1177">
        <f>INDEX(resultados!$A$2:$ZZ$3036, 1171, MATCH($B$1, resultados!$A$1:$ZZ$1, 0))</f>
        <v/>
      </c>
      <c r="B1177">
        <f>INDEX(resultados!$A$2:$ZZ$3036, 1171, MATCH($B$2, resultados!$A$1:$ZZ$1, 0))</f>
        <v/>
      </c>
      <c r="C1177">
        <f>INDEX(resultados!$A$2:$ZZ$3036, 1171, MATCH($B$3, resultados!$A$1:$ZZ$1, 0))</f>
        <v/>
      </c>
    </row>
    <row r="1178">
      <c r="A1178">
        <f>INDEX(resultados!$A$2:$ZZ$3036, 1172, MATCH($B$1, resultados!$A$1:$ZZ$1, 0))</f>
        <v/>
      </c>
      <c r="B1178">
        <f>INDEX(resultados!$A$2:$ZZ$3036, 1172, MATCH($B$2, resultados!$A$1:$ZZ$1, 0))</f>
        <v/>
      </c>
      <c r="C1178">
        <f>INDEX(resultados!$A$2:$ZZ$3036, 1172, MATCH($B$3, resultados!$A$1:$ZZ$1, 0))</f>
        <v/>
      </c>
    </row>
    <row r="1179">
      <c r="A1179">
        <f>INDEX(resultados!$A$2:$ZZ$3036, 1173, MATCH($B$1, resultados!$A$1:$ZZ$1, 0))</f>
        <v/>
      </c>
      <c r="B1179">
        <f>INDEX(resultados!$A$2:$ZZ$3036, 1173, MATCH($B$2, resultados!$A$1:$ZZ$1, 0))</f>
        <v/>
      </c>
      <c r="C1179">
        <f>INDEX(resultados!$A$2:$ZZ$3036, 1173, MATCH($B$3, resultados!$A$1:$ZZ$1, 0))</f>
        <v/>
      </c>
    </row>
    <row r="1180">
      <c r="A1180">
        <f>INDEX(resultados!$A$2:$ZZ$3036, 1174, MATCH($B$1, resultados!$A$1:$ZZ$1, 0))</f>
        <v/>
      </c>
      <c r="B1180">
        <f>INDEX(resultados!$A$2:$ZZ$3036, 1174, MATCH($B$2, resultados!$A$1:$ZZ$1, 0))</f>
        <v/>
      </c>
      <c r="C1180">
        <f>INDEX(resultados!$A$2:$ZZ$3036, 1174, MATCH($B$3, resultados!$A$1:$ZZ$1, 0))</f>
        <v/>
      </c>
    </row>
    <row r="1181">
      <c r="A1181">
        <f>INDEX(resultados!$A$2:$ZZ$3036, 1175, MATCH($B$1, resultados!$A$1:$ZZ$1, 0))</f>
        <v/>
      </c>
      <c r="B1181">
        <f>INDEX(resultados!$A$2:$ZZ$3036, 1175, MATCH($B$2, resultados!$A$1:$ZZ$1, 0))</f>
        <v/>
      </c>
      <c r="C1181">
        <f>INDEX(resultados!$A$2:$ZZ$3036, 1175, MATCH($B$3, resultados!$A$1:$ZZ$1, 0))</f>
        <v/>
      </c>
    </row>
    <row r="1182">
      <c r="A1182">
        <f>INDEX(resultados!$A$2:$ZZ$3036, 1176, MATCH($B$1, resultados!$A$1:$ZZ$1, 0))</f>
        <v/>
      </c>
      <c r="B1182">
        <f>INDEX(resultados!$A$2:$ZZ$3036, 1176, MATCH($B$2, resultados!$A$1:$ZZ$1, 0))</f>
        <v/>
      </c>
      <c r="C1182">
        <f>INDEX(resultados!$A$2:$ZZ$3036, 1176, MATCH($B$3, resultados!$A$1:$ZZ$1, 0))</f>
        <v/>
      </c>
    </row>
    <row r="1183">
      <c r="A1183">
        <f>INDEX(resultados!$A$2:$ZZ$3036, 1177, MATCH($B$1, resultados!$A$1:$ZZ$1, 0))</f>
        <v/>
      </c>
      <c r="B1183">
        <f>INDEX(resultados!$A$2:$ZZ$3036, 1177, MATCH($B$2, resultados!$A$1:$ZZ$1, 0))</f>
        <v/>
      </c>
      <c r="C1183">
        <f>INDEX(resultados!$A$2:$ZZ$3036, 1177, MATCH($B$3, resultados!$A$1:$ZZ$1, 0))</f>
        <v/>
      </c>
    </row>
    <row r="1184">
      <c r="A1184">
        <f>INDEX(resultados!$A$2:$ZZ$3036, 1178, MATCH($B$1, resultados!$A$1:$ZZ$1, 0))</f>
        <v/>
      </c>
      <c r="B1184">
        <f>INDEX(resultados!$A$2:$ZZ$3036, 1178, MATCH($B$2, resultados!$A$1:$ZZ$1, 0))</f>
        <v/>
      </c>
      <c r="C1184">
        <f>INDEX(resultados!$A$2:$ZZ$3036, 1178, MATCH($B$3, resultados!$A$1:$ZZ$1, 0))</f>
        <v/>
      </c>
    </row>
    <row r="1185">
      <c r="A1185">
        <f>INDEX(resultados!$A$2:$ZZ$3036, 1179, MATCH($B$1, resultados!$A$1:$ZZ$1, 0))</f>
        <v/>
      </c>
      <c r="B1185">
        <f>INDEX(resultados!$A$2:$ZZ$3036, 1179, MATCH($B$2, resultados!$A$1:$ZZ$1, 0))</f>
        <v/>
      </c>
      <c r="C1185">
        <f>INDEX(resultados!$A$2:$ZZ$3036, 1179, MATCH($B$3, resultados!$A$1:$ZZ$1, 0))</f>
        <v/>
      </c>
    </row>
    <row r="1186">
      <c r="A1186">
        <f>INDEX(resultados!$A$2:$ZZ$3036, 1180, MATCH($B$1, resultados!$A$1:$ZZ$1, 0))</f>
        <v/>
      </c>
      <c r="B1186">
        <f>INDEX(resultados!$A$2:$ZZ$3036, 1180, MATCH($B$2, resultados!$A$1:$ZZ$1, 0))</f>
        <v/>
      </c>
      <c r="C1186">
        <f>INDEX(resultados!$A$2:$ZZ$3036, 1180, MATCH($B$3, resultados!$A$1:$ZZ$1, 0))</f>
        <v/>
      </c>
    </row>
    <row r="1187">
      <c r="A1187">
        <f>INDEX(resultados!$A$2:$ZZ$3036, 1181, MATCH($B$1, resultados!$A$1:$ZZ$1, 0))</f>
        <v/>
      </c>
      <c r="B1187">
        <f>INDEX(resultados!$A$2:$ZZ$3036, 1181, MATCH($B$2, resultados!$A$1:$ZZ$1, 0))</f>
        <v/>
      </c>
      <c r="C1187">
        <f>INDEX(resultados!$A$2:$ZZ$3036, 1181, MATCH($B$3, resultados!$A$1:$ZZ$1, 0))</f>
        <v/>
      </c>
    </row>
    <row r="1188">
      <c r="A1188">
        <f>INDEX(resultados!$A$2:$ZZ$3036, 1182, MATCH($B$1, resultados!$A$1:$ZZ$1, 0))</f>
        <v/>
      </c>
      <c r="B1188">
        <f>INDEX(resultados!$A$2:$ZZ$3036, 1182, MATCH($B$2, resultados!$A$1:$ZZ$1, 0))</f>
        <v/>
      </c>
      <c r="C1188">
        <f>INDEX(resultados!$A$2:$ZZ$3036, 1182, MATCH($B$3, resultados!$A$1:$ZZ$1, 0))</f>
        <v/>
      </c>
    </row>
    <row r="1189">
      <c r="A1189">
        <f>INDEX(resultados!$A$2:$ZZ$3036, 1183, MATCH($B$1, resultados!$A$1:$ZZ$1, 0))</f>
        <v/>
      </c>
      <c r="B1189">
        <f>INDEX(resultados!$A$2:$ZZ$3036, 1183, MATCH($B$2, resultados!$A$1:$ZZ$1, 0))</f>
        <v/>
      </c>
      <c r="C1189">
        <f>INDEX(resultados!$A$2:$ZZ$3036, 1183, MATCH($B$3, resultados!$A$1:$ZZ$1, 0))</f>
        <v/>
      </c>
    </row>
    <row r="1190">
      <c r="A1190">
        <f>INDEX(resultados!$A$2:$ZZ$3036, 1184, MATCH($B$1, resultados!$A$1:$ZZ$1, 0))</f>
        <v/>
      </c>
      <c r="B1190">
        <f>INDEX(resultados!$A$2:$ZZ$3036, 1184, MATCH($B$2, resultados!$A$1:$ZZ$1, 0))</f>
        <v/>
      </c>
      <c r="C1190">
        <f>INDEX(resultados!$A$2:$ZZ$3036, 1184, MATCH($B$3, resultados!$A$1:$ZZ$1, 0))</f>
        <v/>
      </c>
    </row>
    <row r="1191">
      <c r="A1191">
        <f>INDEX(resultados!$A$2:$ZZ$3036, 1185, MATCH($B$1, resultados!$A$1:$ZZ$1, 0))</f>
        <v/>
      </c>
      <c r="B1191">
        <f>INDEX(resultados!$A$2:$ZZ$3036, 1185, MATCH($B$2, resultados!$A$1:$ZZ$1, 0))</f>
        <v/>
      </c>
      <c r="C1191">
        <f>INDEX(resultados!$A$2:$ZZ$3036, 1185, MATCH($B$3, resultados!$A$1:$ZZ$1, 0))</f>
        <v/>
      </c>
    </row>
    <row r="1192">
      <c r="A1192">
        <f>INDEX(resultados!$A$2:$ZZ$3036, 1186, MATCH($B$1, resultados!$A$1:$ZZ$1, 0))</f>
        <v/>
      </c>
      <c r="B1192">
        <f>INDEX(resultados!$A$2:$ZZ$3036, 1186, MATCH($B$2, resultados!$A$1:$ZZ$1, 0))</f>
        <v/>
      </c>
      <c r="C1192">
        <f>INDEX(resultados!$A$2:$ZZ$3036, 1186, MATCH($B$3, resultados!$A$1:$ZZ$1, 0))</f>
        <v/>
      </c>
    </row>
    <row r="1193">
      <c r="A1193">
        <f>INDEX(resultados!$A$2:$ZZ$3036, 1187, MATCH($B$1, resultados!$A$1:$ZZ$1, 0))</f>
        <v/>
      </c>
      <c r="B1193">
        <f>INDEX(resultados!$A$2:$ZZ$3036, 1187, MATCH($B$2, resultados!$A$1:$ZZ$1, 0))</f>
        <v/>
      </c>
      <c r="C1193">
        <f>INDEX(resultados!$A$2:$ZZ$3036, 1187, MATCH($B$3, resultados!$A$1:$ZZ$1, 0))</f>
        <v/>
      </c>
    </row>
    <row r="1194">
      <c r="A1194">
        <f>INDEX(resultados!$A$2:$ZZ$3036, 1188, MATCH($B$1, resultados!$A$1:$ZZ$1, 0))</f>
        <v/>
      </c>
      <c r="B1194">
        <f>INDEX(resultados!$A$2:$ZZ$3036, 1188, MATCH($B$2, resultados!$A$1:$ZZ$1, 0))</f>
        <v/>
      </c>
      <c r="C1194">
        <f>INDEX(resultados!$A$2:$ZZ$3036, 1188, MATCH($B$3, resultados!$A$1:$ZZ$1, 0))</f>
        <v/>
      </c>
    </row>
    <row r="1195">
      <c r="A1195">
        <f>INDEX(resultados!$A$2:$ZZ$3036, 1189, MATCH($B$1, resultados!$A$1:$ZZ$1, 0))</f>
        <v/>
      </c>
      <c r="B1195">
        <f>INDEX(resultados!$A$2:$ZZ$3036, 1189, MATCH($B$2, resultados!$A$1:$ZZ$1, 0))</f>
        <v/>
      </c>
      <c r="C1195">
        <f>INDEX(resultados!$A$2:$ZZ$3036, 1189, MATCH($B$3, resultados!$A$1:$ZZ$1, 0))</f>
        <v/>
      </c>
    </row>
    <row r="1196">
      <c r="A1196">
        <f>INDEX(resultados!$A$2:$ZZ$3036, 1190, MATCH($B$1, resultados!$A$1:$ZZ$1, 0))</f>
        <v/>
      </c>
      <c r="B1196">
        <f>INDEX(resultados!$A$2:$ZZ$3036, 1190, MATCH($B$2, resultados!$A$1:$ZZ$1, 0))</f>
        <v/>
      </c>
      <c r="C1196">
        <f>INDEX(resultados!$A$2:$ZZ$3036, 1190, MATCH($B$3, resultados!$A$1:$ZZ$1, 0))</f>
        <v/>
      </c>
    </row>
    <row r="1197">
      <c r="A1197">
        <f>INDEX(resultados!$A$2:$ZZ$3036, 1191, MATCH($B$1, resultados!$A$1:$ZZ$1, 0))</f>
        <v/>
      </c>
      <c r="B1197">
        <f>INDEX(resultados!$A$2:$ZZ$3036, 1191, MATCH($B$2, resultados!$A$1:$ZZ$1, 0))</f>
        <v/>
      </c>
      <c r="C1197">
        <f>INDEX(resultados!$A$2:$ZZ$3036, 1191, MATCH($B$3, resultados!$A$1:$ZZ$1, 0))</f>
        <v/>
      </c>
    </row>
    <row r="1198">
      <c r="A1198">
        <f>INDEX(resultados!$A$2:$ZZ$3036, 1192, MATCH($B$1, resultados!$A$1:$ZZ$1, 0))</f>
        <v/>
      </c>
      <c r="B1198">
        <f>INDEX(resultados!$A$2:$ZZ$3036, 1192, MATCH($B$2, resultados!$A$1:$ZZ$1, 0))</f>
        <v/>
      </c>
      <c r="C1198">
        <f>INDEX(resultados!$A$2:$ZZ$3036, 1192, MATCH($B$3, resultados!$A$1:$ZZ$1, 0))</f>
        <v/>
      </c>
    </row>
    <row r="1199">
      <c r="A1199">
        <f>INDEX(resultados!$A$2:$ZZ$3036, 1193, MATCH($B$1, resultados!$A$1:$ZZ$1, 0))</f>
        <v/>
      </c>
      <c r="B1199">
        <f>INDEX(resultados!$A$2:$ZZ$3036, 1193, MATCH($B$2, resultados!$A$1:$ZZ$1, 0))</f>
        <v/>
      </c>
      <c r="C1199">
        <f>INDEX(resultados!$A$2:$ZZ$3036, 1193, MATCH($B$3, resultados!$A$1:$ZZ$1, 0))</f>
        <v/>
      </c>
    </row>
    <row r="1200">
      <c r="A1200">
        <f>INDEX(resultados!$A$2:$ZZ$3036, 1194, MATCH($B$1, resultados!$A$1:$ZZ$1, 0))</f>
        <v/>
      </c>
      <c r="B1200">
        <f>INDEX(resultados!$A$2:$ZZ$3036, 1194, MATCH($B$2, resultados!$A$1:$ZZ$1, 0))</f>
        <v/>
      </c>
      <c r="C1200">
        <f>INDEX(resultados!$A$2:$ZZ$3036, 1194, MATCH($B$3, resultados!$A$1:$ZZ$1, 0))</f>
        <v/>
      </c>
    </row>
    <row r="1201">
      <c r="A1201">
        <f>INDEX(resultados!$A$2:$ZZ$3036, 1195, MATCH($B$1, resultados!$A$1:$ZZ$1, 0))</f>
        <v/>
      </c>
      <c r="B1201">
        <f>INDEX(resultados!$A$2:$ZZ$3036, 1195, MATCH($B$2, resultados!$A$1:$ZZ$1, 0))</f>
        <v/>
      </c>
      <c r="C1201">
        <f>INDEX(resultados!$A$2:$ZZ$3036, 1195, MATCH($B$3, resultados!$A$1:$ZZ$1, 0))</f>
        <v/>
      </c>
    </row>
    <row r="1202">
      <c r="A1202">
        <f>INDEX(resultados!$A$2:$ZZ$3036, 1196, MATCH($B$1, resultados!$A$1:$ZZ$1, 0))</f>
        <v/>
      </c>
      <c r="B1202">
        <f>INDEX(resultados!$A$2:$ZZ$3036, 1196, MATCH($B$2, resultados!$A$1:$ZZ$1, 0))</f>
        <v/>
      </c>
      <c r="C1202">
        <f>INDEX(resultados!$A$2:$ZZ$3036, 1196, MATCH($B$3, resultados!$A$1:$ZZ$1, 0))</f>
        <v/>
      </c>
    </row>
    <row r="1203">
      <c r="A1203">
        <f>INDEX(resultados!$A$2:$ZZ$3036, 1197, MATCH($B$1, resultados!$A$1:$ZZ$1, 0))</f>
        <v/>
      </c>
      <c r="B1203">
        <f>INDEX(resultados!$A$2:$ZZ$3036, 1197, MATCH($B$2, resultados!$A$1:$ZZ$1, 0))</f>
        <v/>
      </c>
      <c r="C1203">
        <f>INDEX(resultados!$A$2:$ZZ$3036, 1197, MATCH($B$3, resultados!$A$1:$ZZ$1, 0))</f>
        <v/>
      </c>
    </row>
    <row r="1204">
      <c r="A1204">
        <f>INDEX(resultados!$A$2:$ZZ$3036, 1198, MATCH($B$1, resultados!$A$1:$ZZ$1, 0))</f>
        <v/>
      </c>
      <c r="B1204">
        <f>INDEX(resultados!$A$2:$ZZ$3036, 1198, MATCH($B$2, resultados!$A$1:$ZZ$1, 0))</f>
        <v/>
      </c>
      <c r="C1204">
        <f>INDEX(resultados!$A$2:$ZZ$3036, 1198, MATCH($B$3, resultados!$A$1:$ZZ$1, 0))</f>
        <v/>
      </c>
    </row>
    <row r="1205">
      <c r="A1205">
        <f>INDEX(resultados!$A$2:$ZZ$3036, 1199, MATCH($B$1, resultados!$A$1:$ZZ$1, 0))</f>
        <v/>
      </c>
      <c r="B1205">
        <f>INDEX(resultados!$A$2:$ZZ$3036, 1199, MATCH($B$2, resultados!$A$1:$ZZ$1, 0))</f>
        <v/>
      </c>
      <c r="C1205">
        <f>INDEX(resultados!$A$2:$ZZ$3036, 1199, MATCH($B$3, resultados!$A$1:$ZZ$1, 0))</f>
        <v/>
      </c>
    </row>
    <row r="1206">
      <c r="A1206">
        <f>INDEX(resultados!$A$2:$ZZ$3036, 1200, MATCH($B$1, resultados!$A$1:$ZZ$1, 0))</f>
        <v/>
      </c>
      <c r="B1206">
        <f>INDEX(resultados!$A$2:$ZZ$3036, 1200, MATCH($B$2, resultados!$A$1:$ZZ$1, 0))</f>
        <v/>
      </c>
      <c r="C1206">
        <f>INDEX(resultados!$A$2:$ZZ$3036, 1200, MATCH($B$3, resultados!$A$1:$ZZ$1, 0))</f>
        <v/>
      </c>
    </row>
    <row r="1207">
      <c r="A1207">
        <f>INDEX(resultados!$A$2:$ZZ$3036, 1201, MATCH($B$1, resultados!$A$1:$ZZ$1, 0))</f>
        <v/>
      </c>
      <c r="B1207">
        <f>INDEX(resultados!$A$2:$ZZ$3036, 1201, MATCH($B$2, resultados!$A$1:$ZZ$1, 0))</f>
        <v/>
      </c>
      <c r="C1207">
        <f>INDEX(resultados!$A$2:$ZZ$3036, 1201, MATCH($B$3, resultados!$A$1:$ZZ$1, 0))</f>
        <v/>
      </c>
    </row>
    <row r="1208">
      <c r="A1208">
        <f>INDEX(resultados!$A$2:$ZZ$3036, 1202, MATCH($B$1, resultados!$A$1:$ZZ$1, 0))</f>
        <v/>
      </c>
      <c r="B1208">
        <f>INDEX(resultados!$A$2:$ZZ$3036, 1202, MATCH($B$2, resultados!$A$1:$ZZ$1, 0))</f>
        <v/>
      </c>
      <c r="C1208">
        <f>INDEX(resultados!$A$2:$ZZ$3036, 1202, MATCH($B$3, resultados!$A$1:$ZZ$1, 0))</f>
        <v/>
      </c>
    </row>
    <row r="1209">
      <c r="A1209">
        <f>INDEX(resultados!$A$2:$ZZ$3036, 1203, MATCH($B$1, resultados!$A$1:$ZZ$1, 0))</f>
        <v/>
      </c>
      <c r="B1209">
        <f>INDEX(resultados!$A$2:$ZZ$3036, 1203, MATCH($B$2, resultados!$A$1:$ZZ$1, 0))</f>
        <v/>
      </c>
      <c r="C1209">
        <f>INDEX(resultados!$A$2:$ZZ$3036, 1203, MATCH($B$3, resultados!$A$1:$ZZ$1, 0))</f>
        <v/>
      </c>
    </row>
    <row r="1210">
      <c r="A1210">
        <f>INDEX(resultados!$A$2:$ZZ$3036, 1204, MATCH($B$1, resultados!$A$1:$ZZ$1, 0))</f>
        <v/>
      </c>
      <c r="B1210">
        <f>INDEX(resultados!$A$2:$ZZ$3036, 1204, MATCH($B$2, resultados!$A$1:$ZZ$1, 0))</f>
        <v/>
      </c>
      <c r="C1210">
        <f>INDEX(resultados!$A$2:$ZZ$3036, 1204, MATCH($B$3, resultados!$A$1:$ZZ$1, 0))</f>
        <v/>
      </c>
    </row>
    <row r="1211">
      <c r="A1211">
        <f>INDEX(resultados!$A$2:$ZZ$3036, 1205, MATCH($B$1, resultados!$A$1:$ZZ$1, 0))</f>
        <v/>
      </c>
      <c r="B1211">
        <f>INDEX(resultados!$A$2:$ZZ$3036, 1205, MATCH($B$2, resultados!$A$1:$ZZ$1, 0))</f>
        <v/>
      </c>
      <c r="C1211">
        <f>INDEX(resultados!$A$2:$ZZ$3036, 1205, MATCH($B$3, resultados!$A$1:$ZZ$1, 0))</f>
        <v/>
      </c>
    </row>
    <row r="1212">
      <c r="A1212">
        <f>INDEX(resultados!$A$2:$ZZ$3036, 1206, MATCH($B$1, resultados!$A$1:$ZZ$1, 0))</f>
        <v/>
      </c>
      <c r="B1212">
        <f>INDEX(resultados!$A$2:$ZZ$3036, 1206, MATCH($B$2, resultados!$A$1:$ZZ$1, 0))</f>
        <v/>
      </c>
      <c r="C1212">
        <f>INDEX(resultados!$A$2:$ZZ$3036, 1206, MATCH($B$3, resultados!$A$1:$ZZ$1, 0))</f>
        <v/>
      </c>
    </row>
    <row r="1213">
      <c r="A1213">
        <f>INDEX(resultados!$A$2:$ZZ$3036, 1207, MATCH($B$1, resultados!$A$1:$ZZ$1, 0))</f>
        <v/>
      </c>
      <c r="B1213">
        <f>INDEX(resultados!$A$2:$ZZ$3036, 1207, MATCH($B$2, resultados!$A$1:$ZZ$1, 0))</f>
        <v/>
      </c>
      <c r="C1213">
        <f>INDEX(resultados!$A$2:$ZZ$3036, 1207, MATCH($B$3, resultados!$A$1:$ZZ$1, 0))</f>
        <v/>
      </c>
    </row>
    <row r="1214">
      <c r="A1214">
        <f>INDEX(resultados!$A$2:$ZZ$3036, 1208, MATCH($B$1, resultados!$A$1:$ZZ$1, 0))</f>
        <v/>
      </c>
      <c r="B1214">
        <f>INDEX(resultados!$A$2:$ZZ$3036, 1208, MATCH($B$2, resultados!$A$1:$ZZ$1, 0))</f>
        <v/>
      </c>
      <c r="C1214">
        <f>INDEX(resultados!$A$2:$ZZ$3036, 1208, MATCH($B$3, resultados!$A$1:$ZZ$1, 0))</f>
        <v/>
      </c>
    </row>
    <row r="1215">
      <c r="A1215">
        <f>INDEX(resultados!$A$2:$ZZ$3036, 1209, MATCH($B$1, resultados!$A$1:$ZZ$1, 0))</f>
        <v/>
      </c>
      <c r="B1215">
        <f>INDEX(resultados!$A$2:$ZZ$3036, 1209, MATCH($B$2, resultados!$A$1:$ZZ$1, 0))</f>
        <v/>
      </c>
      <c r="C1215">
        <f>INDEX(resultados!$A$2:$ZZ$3036, 1209, MATCH($B$3, resultados!$A$1:$ZZ$1, 0))</f>
        <v/>
      </c>
    </row>
    <row r="1216">
      <c r="A1216">
        <f>INDEX(resultados!$A$2:$ZZ$3036, 1210, MATCH($B$1, resultados!$A$1:$ZZ$1, 0))</f>
        <v/>
      </c>
      <c r="B1216">
        <f>INDEX(resultados!$A$2:$ZZ$3036, 1210, MATCH($B$2, resultados!$A$1:$ZZ$1, 0))</f>
        <v/>
      </c>
      <c r="C1216">
        <f>INDEX(resultados!$A$2:$ZZ$3036, 1210, MATCH($B$3, resultados!$A$1:$ZZ$1, 0))</f>
        <v/>
      </c>
    </row>
    <row r="1217">
      <c r="A1217">
        <f>INDEX(resultados!$A$2:$ZZ$3036, 1211, MATCH($B$1, resultados!$A$1:$ZZ$1, 0))</f>
        <v/>
      </c>
      <c r="B1217">
        <f>INDEX(resultados!$A$2:$ZZ$3036, 1211, MATCH($B$2, resultados!$A$1:$ZZ$1, 0))</f>
        <v/>
      </c>
      <c r="C1217">
        <f>INDEX(resultados!$A$2:$ZZ$3036, 1211, MATCH($B$3, resultados!$A$1:$ZZ$1, 0))</f>
        <v/>
      </c>
    </row>
    <row r="1218">
      <c r="A1218">
        <f>INDEX(resultados!$A$2:$ZZ$3036, 1212, MATCH($B$1, resultados!$A$1:$ZZ$1, 0))</f>
        <v/>
      </c>
      <c r="B1218">
        <f>INDEX(resultados!$A$2:$ZZ$3036, 1212, MATCH($B$2, resultados!$A$1:$ZZ$1, 0))</f>
        <v/>
      </c>
      <c r="C1218">
        <f>INDEX(resultados!$A$2:$ZZ$3036, 1212, MATCH($B$3, resultados!$A$1:$ZZ$1, 0))</f>
        <v/>
      </c>
    </row>
    <row r="1219">
      <c r="A1219">
        <f>INDEX(resultados!$A$2:$ZZ$3036, 1213, MATCH($B$1, resultados!$A$1:$ZZ$1, 0))</f>
        <v/>
      </c>
      <c r="B1219">
        <f>INDEX(resultados!$A$2:$ZZ$3036, 1213, MATCH($B$2, resultados!$A$1:$ZZ$1, 0))</f>
        <v/>
      </c>
      <c r="C1219">
        <f>INDEX(resultados!$A$2:$ZZ$3036, 1213, MATCH($B$3, resultados!$A$1:$ZZ$1, 0))</f>
        <v/>
      </c>
    </row>
    <row r="1220">
      <c r="A1220">
        <f>INDEX(resultados!$A$2:$ZZ$3036, 1214, MATCH($B$1, resultados!$A$1:$ZZ$1, 0))</f>
        <v/>
      </c>
      <c r="B1220">
        <f>INDEX(resultados!$A$2:$ZZ$3036, 1214, MATCH($B$2, resultados!$A$1:$ZZ$1, 0))</f>
        <v/>
      </c>
      <c r="C1220">
        <f>INDEX(resultados!$A$2:$ZZ$3036, 1214, MATCH($B$3, resultados!$A$1:$ZZ$1, 0))</f>
        <v/>
      </c>
    </row>
    <row r="1221">
      <c r="A1221">
        <f>INDEX(resultados!$A$2:$ZZ$3036, 1215, MATCH($B$1, resultados!$A$1:$ZZ$1, 0))</f>
        <v/>
      </c>
      <c r="B1221">
        <f>INDEX(resultados!$A$2:$ZZ$3036, 1215, MATCH($B$2, resultados!$A$1:$ZZ$1, 0))</f>
        <v/>
      </c>
      <c r="C1221">
        <f>INDEX(resultados!$A$2:$ZZ$3036, 1215, MATCH($B$3, resultados!$A$1:$ZZ$1, 0))</f>
        <v/>
      </c>
    </row>
    <row r="1222">
      <c r="A1222">
        <f>INDEX(resultados!$A$2:$ZZ$3036, 1216, MATCH($B$1, resultados!$A$1:$ZZ$1, 0))</f>
        <v/>
      </c>
      <c r="B1222">
        <f>INDEX(resultados!$A$2:$ZZ$3036, 1216, MATCH($B$2, resultados!$A$1:$ZZ$1, 0))</f>
        <v/>
      </c>
      <c r="C1222">
        <f>INDEX(resultados!$A$2:$ZZ$3036, 1216, MATCH($B$3, resultados!$A$1:$ZZ$1, 0))</f>
        <v/>
      </c>
    </row>
    <row r="1223">
      <c r="A1223">
        <f>INDEX(resultados!$A$2:$ZZ$3036, 1217, MATCH($B$1, resultados!$A$1:$ZZ$1, 0))</f>
        <v/>
      </c>
      <c r="B1223">
        <f>INDEX(resultados!$A$2:$ZZ$3036, 1217, MATCH($B$2, resultados!$A$1:$ZZ$1, 0))</f>
        <v/>
      </c>
      <c r="C1223">
        <f>INDEX(resultados!$A$2:$ZZ$3036, 1217, MATCH($B$3, resultados!$A$1:$ZZ$1, 0))</f>
        <v/>
      </c>
    </row>
    <row r="1224">
      <c r="A1224">
        <f>INDEX(resultados!$A$2:$ZZ$3036, 1218, MATCH($B$1, resultados!$A$1:$ZZ$1, 0))</f>
        <v/>
      </c>
      <c r="B1224">
        <f>INDEX(resultados!$A$2:$ZZ$3036, 1218, MATCH($B$2, resultados!$A$1:$ZZ$1, 0))</f>
        <v/>
      </c>
      <c r="C1224">
        <f>INDEX(resultados!$A$2:$ZZ$3036, 1218, MATCH($B$3, resultados!$A$1:$ZZ$1, 0))</f>
        <v/>
      </c>
    </row>
    <row r="1225">
      <c r="A1225">
        <f>INDEX(resultados!$A$2:$ZZ$3036, 1219, MATCH($B$1, resultados!$A$1:$ZZ$1, 0))</f>
        <v/>
      </c>
      <c r="B1225">
        <f>INDEX(resultados!$A$2:$ZZ$3036, 1219, MATCH($B$2, resultados!$A$1:$ZZ$1, 0))</f>
        <v/>
      </c>
      <c r="C1225">
        <f>INDEX(resultados!$A$2:$ZZ$3036, 1219, MATCH($B$3, resultados!$A$1:$ZZ$1, 0))</f>
        <v/>
      </c>
    </row>
    <row r="1226">
      <c r="A1226">
        <f>INDEX(resultados!$A$2:$ZZ$3036, 1220, MATCH($B$1, resultados!$A$1:$ZZ$1, 0))</f>
        <v/>
      </c>
      <c r="B1226">
        <f>INDEX(resultados!$A$2:$ZZ$3036, 1220, MATCH($B$2, resultados!$A$1:$ZZ$1, 0))</f>
        <v/>
      </c>
      <c r="C1226">
        <f>INDEX(resultados!$A$2:$ZZ$3036, 1220, MATCH($B$3, resultados!$A$1:$ZZ$1, 0))</f>
        <v/>
      </c>
    </row>
    <row r="1227">
      <c r="A1227">
        <f>INDEX(resultados!$A$2:$ZZ$3036, 1221, MATCH($B$1, resultados!$A$1:$ZZ$1, 0))</f>
        <v/>
      </c>
      <c r="B1227">
        <f>INDEX(resultados!$A$2:$ZZ$3036, 1221, MATCH($B$2, resultados!$A$1:$ZZ$1, 0))</f>
        <v/>
      </c>
      <c r="C1227">
        <f>INDEX(resultados!$A$2:$ZZ$3036, 1221, MATCH($B$3, resultados!$A$1:$ZZ$1, 0))</f>
        <v/>
      </c>
    </row>
    <row r="1228">
      <c r="A1228">
        <f>INDEX(resultados!$A$2:$ZZ$3036, 1222, MATCH($B$1, resultados!$A$1:$ZZ$1, 0))</f>
        <v/>
      </c>
      <c r="B1228">
        <f>INDEX(resultados!$A$2:$ZZ$3036, 1222, MATCH($B$2, resultados!$A$1:$ZZ$1, 0))</f>
        <v/>
      </c>
      <c r="C1228">
        <f>INDEX(resultados!$A$2:$ZZ$3036, 1222, MATCH($B$3, resultados!$A$1:$ZZ$1, 0))</f>
        <v/>
      </c>
    </row>
    <row r="1229">
      <c r="A1229">
        <f>INDEX(resultados!$A$2:$ZZ$3036, 1223, MATCH($B$1, resultados!$A$1:$ZZ$1, 0))</f>
        <v/>
      </c>
      <c r="B1229">
        <f>INDEX(resultados!$A$2:$ZZ$3036, 1223, MATCH($B$2, resultados!$A$1:$ZZ$1, 0))</f>
        <v/>
      </c>
      <c r="C1229">
        <f>INDEX(resultados!$A$2:$ZZ$3036, 1223, MATCH($B$3, resultados!$A$1:$ZZ$1, 0))</f>
        <v/>
      </c>
    </row>
    <row r="1230">
      <c r="A1230">
        <f>INDEX(resultados!$A$2:$ZZ$3036, 1224, MATCH($B$1, resultados!$A$1:$ZZ$1, 0))</f>
        <v/>
      </c>
      <c r="B1230">
        <f>INDEX(resultados!$A$2:$ZZ$3036, 1224, MATCH($B$2, resultados!$A$1:$ZZ$1, 0))</f>
        <v/>
      </c>
      <c r="C1230">
        <f>INDEX(resultados!$A$2:$ZZ$3036, 1224, MATCH($B$3, resultados!$A$1:$ZZ$1, 0))</f>
        <v/>
      </c>
    </row>
    <row r="1231">
      <c r="A1231">
        <f>INDEX(resultados!$A$2:$ZZ$3036, 1225, MATCH($B$1, resultados!$A$1:$ZZ$1, 0))</f>
        <v/>
      </c>
      <c r="B1231">
        <f>INDEX(resultados!$A$2:$ZZ$3036, 1225, MATCH($B$2, resultados!$A$1:$ZZ$1, 0))</f>
        <v/>
      </c>
      <c r="C1231">
        <f>INDEX(resultados!$A$2:$ZZ$3036, 1225, MATCH($B$3, resultados!$A$1:$ZZ$1, 0))</f>
        <v/>
      </c>
    </row>
    <row r="1232">
      <c r="A1232">
        <f>INDEX(resultados!$A$2:$ZZ$3036, 1226, MATCH($B$1, resultados!$A$1:$ZZ$1, 0))</f>
        <v/>
      </c>
      <c r="B1232">
        <f>INDEX(resultados!$A$2:$ZZ$3036, 1226, MATCH($B$2, resultados!$A$1:$ZZ$1, 0))</f>
        <v/>
      </c>
      <c r="C1232">
        <f>INDEX(resultados!$A$2:$ZZ$3036, 1226, MATCH($B$3, resultados!$A$1:$ZZ$1, 0))</f>
        <v/>
      </c>
    </row>
    <row r="1233">
      <c r="A1233">
        <f>INDEX(resultados!$A$2:$ZZ$3036, 1227, MATCH($B$1, resultados!$A$1:$ZZ$1, 0))</f>
        <v/>
      </c>
      <c r="B1233">
        <f>INDEX(resultados!$A$2:$ZZ$3036, 1227, MATCH($B$2, resultados!$A$1:$ZZ$1, 0))</f>
        <v/>
      </c>
      <c r="C1233">
        <f>INDEX(resultados!$A$2:$ZZ$3036, 1227, MATCH($B$3, resultados!$A$1:$ZZ$1, 0))</f>
        <v/>
      </c>
    </row>
    <row r="1234">
      <c r="A1234">
        <f>INDEX(resultados!$A$2:$ZZ$3036, 1228, MATCH($B$1, resultados!$A$1:$ZZ$1, 0))</f>
        <v/>
      </c>
      <c r="B1234">
        <f>INDEX(resultados!$A$2:$ZZ$3036, 1228, MATCH($B$2, resultados!$A$1:$ZZ$1, 0))</f>
        <v/>
      </c>
      <c r="C1234">
        <f>INDEX(resultados!$A$2:$ZZ$3036, 1228, MATCH($B$3, resultados!$A$1:$ZZ$1, 0))</f>
        <v/>
      </c>
    </row>
    <row r="1235">
      <c r="A1235">
        <f>INDEX(resultados!$A$2:$ZZ$3036, 1229, MATCH($B$1, resultados!$A$1:$ZZ$1, 0))</f>
        <v/>
      </c>
      <c r="B1235">
        <f>INDEX(resultados!$A$2:$ZZ$3036, 1229, MATCH($B$2, resultados!$A$1:$ZZ$1, 0))</f>
        <v/>
      </c>
      <c r="C1235">
        <f>INDEX(resultados!$A$2:$ZZ$3036, 1229, MATCH($B$3, resultados!$A$1:$ZZ$1, 0))</f>
        <v/>
      </c>
    </row>
    <row r="1236">
      <c r="A1236">
        <f>INDEX(resultados!$A$2:$ZZ$3036, 1230, MATCH($B$1, resultados!$A$1:$ZZ$1, 0))</f>
        <v/>
      </c>
      <c r="B1236">
        <f>INDEX(resultados!$A$2:$ZZ$3036, 1230, MATCH($B$2, resultados!$A$1:$ZZ$1, 0))</f>
        <v/>
      </c>
      <c r="C1236">
        <f>INDEX(resultados!$A$2:$ZZ$3036, 1230, MATCH($B$3, resultados!$A$1:$ZZ$1, 0))</f>
        <v/>
      </c>
    </row>
    <row r="1237">
      <c r="A1237">
        <f>INDEX(resultados!$A$2:$ZZ$3036, 1231, MATCH($B$1, resultados!$A$1:$ZZ$1, 0))</f>
        <v/>
      </c>
      <c r="B1237">
        <f>INDEX(resultados!$A$2:$ZZ$3036, 1231, MATCH($B$2, resultados!$A$1:$ZZ$1, 0))</f>
        <v/>
      </c>
      <c r="C1237">
        <f>INDEX(resultados!$A$2:$ZZ$3036, 1231, MATCH($B$3, resultados!$A$1:$ZZ$1, 0))</f>
        <v/>
      </c>
    </row>
    <row r="1238">
      <c r="A1238">
        <f>INDEX(resultados!$A$2:$ZZ$3036, 1232, MATCH($B$1, resultados!$A$1:$ZZ$1, 0))</f>
        <v/>
      </c>
      <c r="B1238">
        <f>INDEX(resultados!$A$2:$ZZ$3036, 1232, MATCH($B$2, resultados!$A$1:$ZZ$1, 0))</f>
        <v/>
      </c>
      <c r="C1238">
        <f>INDEX(resultados!$A$2:$ZZ$3036, 1232, MATCH($B$3, resultados!$A$1:$ZZ$1, 0))</f>
        <v/>
      </c>
    </row>
    <row r="1239">
      <c r="A1239">
        <f>INDEX(resultados!$A$2:$ZZ$3036, 1233, MATCH($B$1, resultados!$A$1:$ZZ$1, 0))</f>
        <v/>
      </c>
      <c r="B1239">
        <f>INDEX(resultados!$A$2:$ZZ$3036, 1233, MATCH($B$2, resultados!$A$1:$ZZ$1, 0))</f>
        <v/>
      </c>
      <c r="C1239">
        <f>INDEX(resultados!$A$2:$ZZ$3036, 1233, MATCH($B$3, resultados!$A$1:$ZZ$1, 0))</f>
        <v/>
      </c>
    </row>
    <row r="1240">
      <c r="A1240">
        <f>INDEX(resultados!$A$2:$ZZ$3036, 1234, MATCH($B$1, resultados!$A$1:$ZZ$1, 0))</f>
        <v/>
      </c>
      <c r="B1240">
        <f>INDEX(resultados!$A$2:$ZZ$3036, 1234, MATCH($B$2, resultados!$A$1:$ZZ$1, 0))</f>
        <v/>
      </c>
      <c r="C1240">
        <f>INDEX(resultados!$A$2:$ZZ$3036, 1234, MATCH($B$3, resultados!$A$1:$ZZ$1, 0))</f>
        <v/>
      </c>
    </row>
    <row r="1241">
      <c r="A1241">
        <f>INDEX(resultados!$A$2:$ZZ$3036, 1235, MATCH($B$1, resultados!$A$1:$ZZ$1, 0))</f>
        <v/>
      </c>
      <c r="B1241">
        <f>INDEX(resultados!$A$2:$ZZ$3036, 1235, MATCH($B$2, resultados!$A$1:$ZZ$1, 0))</f>
        <v/>
      </c>
      <c r="C1241">
        <f>INDEX(resultados!$A$2:$ZZ$3036, 1235, MATCH($B$3, resultados!$A$1:$ZZ$1, 0))</f>
        <v/>
      </c>
    </row>
    <row r="1242">
      <c r="A1242">
        <f>INDEX(resultados!$A$2:$ZZ$3036, 1236, MATCH($B$1, resultados!$A$1:$ZZ$1, 0))</f>
        <v/>
      </c>
      <c r="B1242">
        <f>INDEX(resultados!$A$2:$ZZ$3036, 1236, MATCH($B$2, resultados!$A$1:$ZZ$1, 0))</f>
        <v/>
      </c>
      <c r="C1242">
        <f>INDEX(resultados!$A$2:$ZZ$3036, 1236, MATCH($B$3, resultados!$A$1:$ZZ$1, 0))</f>
        <v/>
      </c>
    </row>
    <row r="1243">
      <c r="A1243">
        <f>INDEX(resultados!$A$2:$ZZ$3036, 1237, MATCH($B$1, resultados!$A$1:$ZZ$1, 0))</f>
        <v/>
      </c>
      <c r="B1243">
        <f>INDEX(resultados!$A$2:$ZZ$3036, 1237, MATCH($B$2, resultados!$A$1:$ZZ$1, 0))</f>
        <v/>
      </c>
      <c r="C1243">
        <f>INDEX(resultados!$A$2:$ZZ$3036, 1237, MATCH($B$3, resultados!$A$1:$ZZ$1, 0))</f>
        <v/>
      </c>
    </row>
    <row r="1244">
      <c r="A1244">
        <f>INDEX(resultados!$A$2:$ZZ$3036, 1238, MATCH($B$1, resultados!$A$1:$ZZ$1, 0))</f>
        <v/>
      </c>
      <c r="B1244">
        <f>INDEX(resultados!$A$2:$ZZ$3036, 1238, MATCH($B$2, resultados!$A$1:$ZZ$1, 0))</f>
        <v/>
      </c>
      <c r="C1244">
        <f>INDEX(resultados!$A$2:$ZZ$3036, 1238, MATCH($B$3, resultados!$A$1:$ZZ$1, 0))</f>
        <v/>
      </c>
    </row>
    <row r="1245">
      <c r="A1245">
        <f>INDEX(resultados!$A$2:$ZZ$3036, 1239, MATCH($B$1, resultados!$A$1:$ZZ$1, 0))</f>
        <v/>
      </c>
      <c r="B1245">
        <f>INDEX(resultados!$A$2:$ZZ$3036, 1239, MATCH($B$2, resultados!$A$1:$ZZ$1, 0))</f>
        <v/>
      </c>
      <c r="C1245">
        <f>INDEX(resultados!$A$2:$ZZ$3036, 1239, MATCH($B$3, resultados!$A$1:$ZZ$1, 0))</f>
        <v/>
      </c>
    </row>
    <row r="1246">
      <c r="A1246">
        <f>INDEX(resultados!$A$2:$ZZ$3036, 1240, MATCH($B$1, resultados!$A$1:$ZZ$1, 0))</f>
        <v/>
      </c>
      <c r="B1246">
        <f>INDEX(resultados!$A$2:$ZZ$3036, 1240, MATCH($B$2, resultados!$A$1:$ZZ$1, 0))</f>
        <v/>
      </c>
      <c r="C1246">
        <f>INDEX(resultados!$A$2:$ZZ$3036, 1240, MATCH($B$3, resultados!$A$1:$ZZ$1, 0))</f>
        <v/>
      </c>
    </row>
    <row r="1247">
      <c r="A1247">
        <f>INDEX(resultados!$A$2:$ZZ$3036, 1241, MATCH($B$1, resultados!$A$1:$ZZ$1, 0))</f>
        <v/>
      </c>
      <c r="B1247">
        <f>INDEX(resultados!$A$2:$ZZ$3036, 1241, MATCH($B$2, resultados!$A$1:$ZZ$1, 0))</f>
        <v/>
      </c>
      <c r="C1247">
        <f>INDEX(resultados!$A$2:$ZZ$3036, 1241, MATCH($B$3, resultados!$A$1:$ZZ$1, 0))</f>
        <v/>
      </c>
    </row>
    <row r="1248">
      <c r="A1248">
        <f>INDEX(resultados!$A$2:$ZZ$3036, 1242, MATCH($B$1, resultados!$A$1:$ZZ$1, 0))</f>
        <v/>
      </c>
      <c r="B1248">
        <f>INDEX(resultados!$A$2:$ZZ$3036, 1242, MATCH($B$2, resultados!$A$1:$ZZ$1, 0))</f>
        <v/>
      </c>
      <c r="C1248">
        <f>INDEX(resultados!$A$2:$ZZ$3036, 1242, MATCH($B$3, resultados!$A$1:$ZZ$1, 0))</f>
        <v/>
      </c>
    </row>
    <row r="1249">
      <c r="A1249">
        <f>INDEX(resultados!$A$2:$ZZ$3036, 1243, MATCH($B$1, resultados!$A$1:$ZZ$1, 0))</f>
        <v/>
      </c>
      <c r="B1249">
        <f>INDEX(resultados!$A$2:$ZZ$3036, 1243, MATCH($B$2, resultados!$A$1:$ZZ$1, 0))</f>
        <v/>
      </c>
      <c r="C1249">
        <f>INDEX(resultados!$A$2:$ZZ$3036, 1243, MATCH($B$3, resultados!$A$1:$ZZ$1, 0))</f>
        <v/>
      </c>
    </row>
    <row r="1250">
      <c r="A1250">
        <f>INDEX(resultados!$A$2:$ZZ$3036, 1244, MATCH($B$1, resultados!$A$1:$ZZ$1, 0))</f>
        <v/>
      </c>
      <c r="B1250">
        <f>INDEX(resultados!$A$2:$ZZ$3036, 1244, MATCH($B$2, resultados!$A$1:$ZZ$1, 0))</f>
        <v/>
      </c>
      <c r="C1250">
        <f>INDEX(resultados!$A$2:$ZZ$3036, 1244, MATCH($B$3, resultados!$A$1:$ZZ$1, 0))</f>
        <v/>
      </c>
    </row>
    <row r="1251">
      <c r="A1251">
        <f>INDEX(resultados!$A$2:$ZZ$3036, 1245, MATCH($B$1, resultados!$A$1:$ZZ$1, 0))</f>
        <v/>
      </c>
      <c r="B1251">
        <f>INDEX(resultados!$A$2:$ZZ$3036, 1245, MATCH($B$2, resultados!$A$1:$ZZ$1, 0))</f>
        <v/>
      </c>
      <c r="C1251">
        <f>INDEX(resultados!$A$2:$ZZ$3036, 1245, MATCH($B$3, resultados!$A$1:$ZZ$1, 0))</f>
        <v/>
      </c>
    </row>
    <row r="1252">
      <c r="A1252">
        <f>INDEX(resultados!$A$2:$ZZ$3036, 1246, MATCH($B$1, resultados!$A$1:$ZZ$1, 0))</f>
        <v/>
      </c>
      <c r="B1252">
        <f>INDEX(resultados!$A$2:$ZZ$3036, 1246, MATCH($B$2, resultados!$A$1:$ZZ$1, 0))</f>
        <v/>
      </c>
      <c r="C1252">
        <f>INDEX(resultados!$A$2:$ZZ$3036, 1246, MATCH($B$3, resultados!$A$1:$ZZ$1, 0))</f>
        <v/>
      </c>
    </row>
    <row r="1253">
      <c r="A1253">
        <f>INDEX(resultados!$A$2:$ZZ$3036, 1247, MATCH($B$1, resultados!$A$1:$ZZ$1, 0))</f>
        <v/>
      </c>
      <c r="B1253">
        <f>INDEX(resultados!$A$2:$ZZ$3036, 1247, MATCH($B$2, resultados!$A$1:$ZZ$1, 0))</f>
        <v/>
      </c>
      <c r="C1253">
        <f>INDEX(resultados!$A$2:$ZZ$3036, 1247, MATCH($B$3, resultados!$A$1:$ZZ$1, 0))</f>
        <v/>
      </c>
    </row>
    <row r="1254">
      <c r="A1254">
        <f>INDEX(resultados!$A$2:$ZZ$3036, 1248, MATCH($B$1, resultados!$A$1:$ZZ$1, 0))</f>
        <v/>
      </c>
      <c r="B1254">
        <f>INDEX(resultados!$A$2:$ZZ$3036, 1248, MATCH($B$2, resultados!$A$1:$ZZ$1, 0))</f>
        <v/>
      </c>
      <c r="C1254">
        <f>INDEX(resultados!$A$2:$ZZ$3036, 1248, MATCH($B$3, resultados!$A$1:$ZZ$1, 0))</f>
        <v/>
      </c>
    </row>
    <row r="1255">
      <c r="A1255">
        <f>INDEX(resultados!$A$2:$ZZ$3036, 1249, MATCH($B$1, resultados!$A$1:$ZZ$1, 0))</f>
        <v/>
      </c>
      <c r="B1255">
        <f>INDEX(resultados!$A$2:$ZZ$3036, 1249, MATCH($B$2, resultados!$A$1:$ZZ$1, 0))</f>
        <v/>
      </c>
      <c r="C1255">
        <f>INDEX(resultados!$A$2:$ZZ$3036, 1249, MATCH($B$3, resultados!$A$1:$ZZ$1, 0))</f>
        <v/>
      </c>
    </row>
    <row r="1256">
      <c r="A1256">
        <f>INDEX(resultados!$A$2:$ZZ$3036, 1250, MATCH($B$1, resultados!$A$1:$ZZ$1, 0))</f>
        <v/>
      </c>
      <c r="B1256">
        <f>INDEX(resultados!$A$2:$ZZ$3036, 1250, MATCH($B$2, resultados!$A$1:$ZZ$1, 0))</f>
        <v/>
      </c>
      <c r="C1256">
        <f>INDEX(resultados!$A$2:$ZZ$3036, 1250, MATCH($B$3, resultados!$A$1:$ZZ$1, 0))</f>
        <v/>
      </c>
    </row>
    <row r="1257">
      <c r="A1257">
        <f>INDEX(resultados!$A$2:$ZZ$3036, 1251, MATCH($B$1, resultados!$A$1:$ZZ$1, 0))</f>
        <v/>
      </c>
      <c r="B1257">
        <f>INDEX(resultados!$A$2:$ZZ$3036, 1251, MATCH($B$2, resultados!$A$1:$ZZ$1, 0))</f>
        <v/>
      </c>
      <c r="C1257">
        <f>INDEX(resultados!$A$2:$ZZ$3036, 1251, MATCH($B$3, resultados!$A$1:$ZZ$1, 0))</f>
        <v/>
      </c>
    </row>
    <row r="1258">
      <c r="A1258">
        <f>INDEX(resultados!$A$2:$ZZ$3036, 1252, MATCH($B$1, resultados!$A$1:$ZZ$1, 0))</f>
        <v/>
      </c>
      <c r="B1258">
        <f>INDEX(resultados!$A$2:$ZZ$3036, 1252, MATCH($B$2, resultados!$A$1:$ZZ$1, 0))</f>
        <v/>
      </c>
      <c r="C1258">
        <f>INDEX(resultados!$A$2:$ZZ$3036, 1252, MATCH($B$3, resultados!$A$1:$ZZ$1, 0))</f>
        <v/>
      </c>
    </row>
    <row r="1259">
      <c r="A1259">
        <f>INDEX(resultados!$A$2:$ZZ$3036, 1253, MATCH($B$1, resultados!$A$1:$ZZ$1, 0))</f>
        <v/>
      </c>
      <c r="B1259">
        <f>INDEX(resultados!$A$2:$ZZ$3036, 1253, MATCH($B$2, resultados!$A$1:$ZZ$1, 0))</f>
        <v/>
      </c>
      <c r="C1259">
        <f>INDEX(resultados!$A$2:$ZZ$3036, 1253, MATCH($B$3, resultados!$A$1:$ZZ$1, 0))</f>
        <v/>
      </c>
    </row>
    <row r="1260">
      <c r="A1260">
        <f>INDEX(resultados!$A$2:$ZZ$3036, 1254, MATCH($B$1, resultados!$A$1:$ZZ$1, 0))</f>
        <v/>
      </c>
      <c r="B1260">
        <f>INDEX(resultados!$A$2:$ZZ$3036, 1254, MATCH($B$2, resultados!$A$1:$ZZ$1, 0))</f>
        <v/>
      </c>
      <c r="C1260">
        <f>INDEX(resultados!$A$2:$ZZ$3036, 1254, MATCH($B$3, resultados!$A$1:$ZZ$1, 0))</f>
        <v/>
      </c>
    </row>
    <row r="1261">
      <c r="A1261">
        <f>INDEX(resultados!$A$2:$ZZ$3036, 1255, MATCH($B$1, resultados!$A$1:$ZZ$1, 0))</f>
        <v/>
      </c>
      <c r="B1261">
        <f>INDEX(resultados!$A$2:$ZZ$3036, 1255, MATCH($B$2, resultados!$A$1:$ZZ$1, 0))</f>
        <v/>
      </c>
      <c r="C1261">
        <f>INDEX(resultados!$A$2:$ZZ$3036, 1255, MATCH($B$3, resultados!$A$1:$ZZ$1, 0))</f>
        <v/>
      </c>
    </row>
    <row r="1262">
      <c r="A1262">
        <f>INDEX(resultados!$A$2:$ZZ$3036, 1256, MATCH($B$1, resultados!$A$1:$ZZ$1, 0))</f>
        <v/>
      </c>
      <c r="B1262">
        <f>INDEX(resultados!$A$2:$ZZ$3036, 1256, MATCH($B$2, resultados!$A$1:$ZZ$1, 0))</f>
        <v/>
      </c>
      <c r="C1262">
        <f>INDEX(resultados!$A$2:$ZZ$3036, 1256, MATCH($B$3, resultados!$A$1:$ZZ$1, 0))</f>
        <v/>
      </c>
    </row>
    <row r="1263">
      <c r="A1263">
        <f>INDEX(resultados!$A$2:$ZZ$3036, 1257, MATCH($B$1, resultados!$A$1:$ZZ$1, 0))</f>
        <v/>
      </c>
      <c r="B1263">
        <f>INDEX(resultados!$A$2:$ZZ$3036, 1257, MATCH($B$2, resultados!$A$1:$ZZ$1, 0))</f>
        <v/>
      </c>
      <c r="C1263">
        <f>INDEX(resultados!$A$2:$ZZ$3036, 1257, MATCH($B$3, resultados!$A$1:$ZZ$1, 0))</f>
        <v/>
      </c>
    </row>
    <row r="1264">
      <c r="A1264">
        <f>INDEX(resultados!$A$2:$ZZ$3036, 1258, MATCH($B$1, resultados!$A$1:$ZZ$1, 0))</f>
        <v/>
      </c>
      <c r="B1264">
        <f>INDEX(resultados!$A$2:$ZZ$3036, 1258, MATCH($B$2, resultados!$A$1:$ZZ$1, 0))</f>
        <v/>
      </c>
      <c r="C1264">
        <f>INDEX(resultados!$A$2:$ZZ$3036, 1258, MATCH($B$3, resultados!$A$1:$ZZ$1, 0))</f>
        <v/>
      </c>
    </row>
    <row r="1265">
      <c r="A1265">
        <f>INDEX(resultados!$A$2:$ZZ$3036, 1259, MATCH($B$1, resultados!$A$1:$ZZ$1, 0))</f>
        <v/>
      </c>
      <c r="B1265">
        <f>INDEX(resultados!$A$2:$ZZ$3036, 1259, MATCH($B$2, resultados!$A$1:$ZZ$1, 0))</f>
        <v/>
      </c>
      <c r="C1265">
        <f>INDEX(resultados!$A$2:$ZZ$3036, 1259, MATCH($B$3, resultados!$A$1:$ZZ$1, 0))</f>
        <v/>
      </c>
    </row>
    <row r="1266">
      <c r="A1266">
        <f>INDEX(resultados!$A$2:$ZZ$3036, 1260, MATCH($B$1, resultados!$A$1:$ZZ$1, 0))</f>
        <v/>
      </c>
      <c r="B1266">
        <f>INDEX(resultados!$A$2:$ZZ$3036, 1260, MATCH($B$2, resultados!$A$1:$ZZ$1, 0))</f>
        <v/>
      </c>
      <c r="C1266">
        <f>INDEX(resultados!$A$2:$ZZ$3036, 1260, MATCH($B$3, resultados!$A$1:$ZZ$1, 0))</f>
        <v/>
      </c>
    </row>
    <row r="1267">
      <c r="A1267">
        <f>INDEX(resultados!$A$2:$ZZ$3036, 1261, MATCH($B$1, resultados!$A$1:$ZZ$1, 0))</f>
        <v/>
      </c>
      <c r="B1267">
        <f>INDEX(resultados!$A$2:$ZZ$3036, 1261, MATCH($B$2, resultados!$A$1:$ZZ$1, 0))</f>
        <v/>
      </c>
      <c r="C1267">
        <f>INDEX(resultados!$A$2:$ZZ$3036, 1261, MATCH($B$3, resultados!$A$1:$ZZ$1, 0))</f>
        <v/>
      </c>
    </row>
    <row r="1268">
      <c r="A1268">
        <f>INDEX(resultados!$A$2:$ZZ$3036, 1262, MATCH($B$1, resultados!$A$1:$ZZ$1, 0))</f>
        <v/>
      </c>
      <c r="B1268">
        <f>INDEX(resultados!$A$2:$ZZ$3036, 1262, MATCH($B$2, resultados!$A$1:$ZZ$1, 0))</f>
        <v/>
      </c>
      <c r="C1268">
        <f>INDEX(resultados!$A$2:$ZZ$3036, 1262, MATCH($B$3, resultados!$A$1:$ZZ$1, 0))</f>
        <v/>
      </c>
    </row>
    <row r="1269">
      <c r="A1269">
        <f>INDEX(resultados!$A$2:$ZZ$3036, 1263, MATCH($B$1, resultados!$A$1:$ZZ$1, 0))</f>
        <v/>
      </c>
      <c r="B1269">
        <f>INDEX(resultados!$A$2:$ZZ$3036, 1263, MATCH($B$2, resultados!$A$1:$ZZ$1, 0))</f>
        <v/>
      </c>
      <c r="C1269">
        <f>INDEX(resultados!$A$2:$ZZ$3036, 1263, MATCH($B$3, resultados!$A$1:$ZZ$1, 0))</f>
        <v/>
      </c>
    </row>
    <row r="1270">
      <c r="A1270">
        <f>INDEX(resultados!$A$2:$ZZ$3036, 1264, MATCH($B$1, resultados!$A$1:$ZZ$1, 0))</f>
        <v/>
      </c>
      <c r="B1270">
        <f>INDEX(resultados!$A$2:$ZZ$3036, 1264, MATCH($B$2, resultados!$A$1:$ZZ$1, 0))</f>
        <v/>
      </c>
      <c r="C1270">
        <f>INDEX(resultados!$A$2:$ZZ$3036, 1264, MATCH($B$3, resultados!$A$1:$ZZ$1, 0))</f>
        <v/>
      </c>
    </row>
    <row r="1271">
      <c r="A1271">
        <f>INDEX(resultados!$A$2:$ZZ$3036, 1265, MATCH($B$1, resultados!$A$1:$ZZ$1, 0))</f>
        <v/>
      </c>
      <c r="B1271">
        <f>INDEX(resultados!$A$2:$ZZ$3036, 1265, MATCH($B$2, resultados!$A$1:$ZZ$1, 0))</f>
        <v/>
      </c>
      <c r="C1271">
        <f>INDEX(resultados!$A$2:$ZZ$3036, 1265, MATCH($B$3, resultados!$A$1:$ZZ$1, 0))</f>
        <v/>
      </c>
    </row>
    <row r="1272">
      <c r="A1272">
        <f>INDEX(resultados!$A$2:$ZZ$3036, 1266, MATCH($B$1, resultados!$A$1:$ZZ$1, 0))</f>
        <v/>
      </c>
      <c r="B1272">
        <f>INDEX(resultados!$A$2:$ZZ$3036, 1266, MATCH($B$2, resultados!$A$1:$ZZ$1, 0))</f>
        <v/>
      </c>
      <c r="C1272">
        <f>INDEX(resultados!$A$2:$ZZ$3036, 1266, MATCH($B$3, resultados!$A$1:$ZZ$1, 0))</f>
        <v/>
      </c>
    </row>
    <row r="1273">
      <c r="A1273">
        <f>INDEX(resultados!$A$2:$ZZ$3036, 1267, MATCH($B$1, resultados!$A$1:$ZZ$1, 0))</f>
        <v/>
      </c>
      <c r="B1273">
        <f>INDEX(resultados!$A$2:$ZZ$3036, 1267, MATCH($B$2, resultados!$A$1:$ZZ$1, 0))</f>
        <v/>
      </c>
      <c r="C1273">
        <f>INDEX(resultados!$A$2:$ZZ$3036, 1267, MATCH($B$3, resultados!$A$1:$ZZ$1, 0))</f>
        <v/>
      </c>
    </row>
    <row r="1274">
      <c r="A1274">
        <f>INDEX(resultados!$A$2:$ZZ$3036, 1268, MATCH($B$1, resultados!$A$1:$ZZ$1, 0))</f>
        <v/>
      </c>
      <c r="B1274">
        <f>INDEX(resultados!$A$2:$ZZ$3036, 1268, MATCH($B$2, resultados!$A$1:$ZZ$1, 0))</f>
        <v/>
      </c>
      <c r="C1274">
        <f>INDEX(resultados!$A$2:$ZZ$3036, 1268, MATCH($B$3, resultados!$A$1:$ZZ$1, 0))</f>
        <v/>
      </c>
    </row>
    <row r="1275">
      <c r="A1275">
        <f>INDEX(resultados!$A$2:$ZZ$3036, 1269, MATCH($B$1, resultados!$A$1:$ZZ$1, 0))</f>
        <v/>
      </c>
      <c r="B1275">
        <f>INDEX(resultados!$A$2:$ZZ$3036, 1269, MATCH($B$2, resultados!$A$1:$ZZ$1, 0))</f>
        <v/>
      </c>
      <c r="C1275">
        <f>INDEX(resultados!$A$2:$ZZ$3036, 1269, MATCH($B$3, resultados!$A$1:$ZZ$1, 0))</f>
        <v/>
      </c>
    </row>
    <row r="1276">
      <c r="A1276">
        <f>INDEX(resultados!$A$2:$ZZ$3036, 1270, MATCH($B$1, resultados!$A$1:$ZZ$1, 0))</f>
        <v/>
      </c>
      <c r="B1276">
        <f>INDEX(resultados!$A$2:$ZZ$3036, 1270, MATCH($B$2, resultados!$A$1:$ZZ$1, 0))</f>
        <v/>
      </c>
      <c r="C1276">
        <f>INDEX(resultados!$A$2:$ZZ$3036, 1270, MATCH($B$3, resultados!$A$1:$ZZ$1, 0))</f>
        <v/>
      </c>
    </row>
    <row r="1277">
      <c r="A1277">
        <f>INDEX(resultados!$A$2:$ZZ$3036, 1271, MATCH($B$1, resultados!$A$1:$ZZ$1, 0))</f>
        <v/>
      </c>
      <c r="B1277">
        <f>INDEX(resultados!$A$2:$ZZ$3036, 1271, MATCH($B$2, resultados!$A$1:$ZZ$1, 0))</f>
        <v/>
      </c>
      <c r="C1277">
        <f>INDEX(resultados!$A$2:$ZZ$3036, 1271, MATCH($B$3, resultados!$A$1:$ZZ$1, 0))</f>
        <v/>
      </c>
    </row>
    <row r="1278">
      <c r="A1278">
        <f>INDEX(resultados!$A$2:$ZZ$3036, 1272, MATCH($B$1, resultados!$A$1:$ZZ$1, 0))</f>
        <v/>
      </c>
      <c r="B1278">
        <f>INDEX(resultados!$A$2:$ZZ$3036, 1272, MATCH($B$2, resultados!$A$1:$ZZ$1, 0))</f>
        <v/>
      </c>
      <c r="C1278">
        <f>INDEX(resultados!$A$2:$ZZ$3036, 1272, MATCH($B$3, resultados!$A$1:$ZZ$1, 0))</f>
        <v/>
      </c>
    </row>
    <row r="1279">
      <c r="A1279">
        <f>INDEX(resultados!$A$2:$ZZ$3036, 1273, MATCH($B$1, resultados!$A$1:$ZZ$1, 0))</f>
        <v/>
      </c>
      <c r="B1279">
        <f>INDEX(resultados!$A$2:$ZZ$3036, 1273, MATCH($B$2, resultados!$A$1:$ZZ$1, 0))</f>
        <v/>
      </c>
      <c r="C1279">
        <f>INDEX(resultados!$A$2:$ZZ$3036, 1273, MATCH($B$3, resultados!$A$1:$ZZ$1, 0))</f>
        <v/>
      </c>
    </row>
    <row r="1280">
      <c r="A1280">
        <f>INDEX(resultados!$A$2:$ZZ$3036, 1274, MATCH($B$1, resultados!$A$1:$ZZ$1, 0))</f>
        <v/>
      </c>
      <c r="B1280">
        <f>INDEX(resultados!$A$2:$ZZ$3036, 1274, MATCH($B$2, resultados!$A$1:$ZZ$1, 0))</f>
        <v/>
      </c>
      <c r="C1280">
        <f>INDEX(resultados!$A$2:$ZZ$3036, 1274, MATCH($B$3, resultados!$A$1:$ZZ$1, 0))</f>
        <v/>
      </c>
    </row>
    <row r="1281">
      <c r="A1281">
        <f>INDEX(resultados!$A$2:$ZZ$3036, 1275, MATCH($B$1, resultados!$A$1:$ZZ$1, 0))</f>
        <v/>
      </c>
      <c r="B1281">
        <f>INDEX(resultados!$A$2:$ZZ$3036, 1275, MATCH($B$2, resultados!$A$1:$ZZ$1, 0))</f>
        <v/>
      </c>
      <c r="C1281">
        <f>INDEX(resultados!$A$2:$ZZ$3036, 1275, MATCH($B$3, resultados!$A$1:$ZZ$1, 0))</f>
        <v/>
      </c>
    </row>
    <row r="1282">
      <c r="A1282">
        <f>INDEX(resultados!$A$2:$ZZ$3036, 1276, MATCH($B$1, resultados!$A$1:$ZZ$1, 0))</f>
        <v/>
      </c>
      <c r="B1282">
        <f>INDEX(resultados!$A$2:$ZZ$3036, 1276, MATCH($B$2, resultados!$A$1:$ZZ$1, 0))</f>
        <v/>
      </c>
      <c r="C1282">
        <f>INDEX(resultados!$A$2:$ZZ$3036, 1276, MATCH($B$3, resultados!$A$1:$ZZ$1, 0))</f>
        <v/>
      </c>
    </row>
    <row r="1283">
      <c r="A1283">
        <f>INDEX(resultados!$A$2:$ZZ$3036, 1277, MATCH($B$1, resultados!$A$1:$ZZ$1, 0))</f>
        <v/>
      </c>
      <c r="B1283">
        <f>INDEX(resultados!$A$2:$ZZ$3036, 1277, MATCH($B$2, resultados!$A$1:$ZZ$1, 0))</f>
        <v/>
      </c>
      <c r="C1283">
        <f>INDEX(resultados!$A$2:$ZZ$3036, 1277, MATCH($B$3, resultados!$A$1:$ZZ$1, 0))</f>
        <v/>
      </c>
    </row>
    <row r="1284">
      <c r="A1284">
        <f>INDEX(resultados!$A$2:$ZZ$3036, 1278, MATCH($B$1, resultados!$A$1:$ZZ$1, 0))</f>
        <v/>
      </c>
      <c r="B1284">
        <f>INDEX(resultados!$A$2:$ZZ$3036, 1278, MATCH($B$2, resultados!$A$1:$ZZ$1, 0))</f>
        <v/>
      </c>
      <c r="C1284">
        <f>INDEX(resultados!$A$2:$ZZ$3036, 1278, MATCH($B$3, resultados!$A$1:$ZZ$1, 0))</f>
        <v/>
      </c>
    </row>
    <row r="1285">
      <c r="A1285">
        <f>INDEX(resultados!$A$2:$ZZ$3036, 1279, MATCH($B$1, resultados!$A$1:$ZZ$1, 0))</f>
        <v/>
      </c>
      <c r="B1285">
        <f>INDEX(resultados!$A$2:$ZZ$3036, 1279, MATCH($B$2, resultados!$A$1:$ZZ$1, 0))</f>
        <v/>
      </c>
      <c r="C1285">
        <f>INDEX(resultados!$A$2:$ZZ$3036, 1279, MATCH($B$3, resultados!$A$1:$ZZ$1, 0))</f>
        <v/>
      </c>
    </row>
    <row r="1286">
      <c r="A1286">
        <f>INDEX(resultados!$A$2:$ZZ$3036, 1280, MATCH($B$1, resultados!$A$1:$ZZ$1, 0))</f>
        <v/>
      </c>
      <c r="B1286">
        <f>INDEX(resultados!$A$2:$ZZ$3036, 1280, MATCH($B$2, resultados!$A$1:$ZZ$1, 0))</f>
        <v/>
      </c>
      <c r="C1286">
        <f>INDEX(resultados!$A$2:$ZZ$3036, 1280, MATCH($B$3, resultados!$A$1:$ZZ$1, 0))</f>
        <v/>
      </c>
    </row>
    <row r="1287">
      <c r="A1287">
        <f>INDEX(resultados!$A$2:$ZZ$3036, 1281, MATCH($B$1, resultados!$A$1:$ZZ$1, 0))</f>
        <v/>
      </c>
      <c r="B1287">
        <f>INDEX(resultados!$A$2:$ZZ$3036, 1281, MATCH($B$2, resultados!$A$1:$ZZ$1, 0))</f>
        <v/>
      </c>
      <c r="C1287">
        <f>INDEX(resultados!$A$2:$ZZ$3036, 1281, MATCH($B$3, resultados!$A$1:$ZZ$1, 0))</f>
        <v/>
      </c>
    </row>
    <row r="1288">
      <c r="A1288">
        <f>INDEX(resultados!$A$2:$ZZ$3036, 1282, MATCH($B$1, resultados!$A$1:$ZZ$1, 0))</f>
        <v/>
      </c>
      <c r="B1288">
        <f>INDEX(resultados!$A$2:$ZZ$3036, 1282, MATCH($B$2, resultados!$A$1:$ZZ$1, 0))</f>
        <v/>
      </c>
      <c r="C1288">
        <f>INDEX(resultados!$A$2:$ZZ$3036, 1282, MATCH($B$3, resultados!$A$1:$ZZ$1, 0))</f>
        <v/>
      </c>
    </row>
    <row r="1289">
      <c r="A1289">
        <f>INDEX(resultados!$A$2:$ZZ$3036, 1283, MATCH($B$1, resultados!$A$1:$ZZ$1, 0))</f>
        <v/>
      </c>
      <c r="B1289">
        <f>INDEX(resultados!$A$2:$ZZ$3036, 1283, MATCH($B$2, resultados!$A$1:$ZZ$1, 0))</f>
        <v/>
      </c>
      <c r="C1289">
        <f>INDEX(resultados!$A$2:$ZZ$3036, 1283, MATCH($B$3, resultados!$A$1:$ZZ$1, 0))</f>
        <v/>
      </c>
    </row>
    <row r="1290">
      <c r="A1290">
        <f>INDEX(resultados!$A$2:$ZZ$3036, 1284, MATCH($B$1, resultados!$A$1:$ZZ$1, 0))</f>
        <v/>
      </c>
      <c r="B1290">
        <f>INDEX(resultados!$A$2:$ZZ$3036, 1284, MATCH($B$2, resultados!$A$1:$ZZ$1, 0))</f>
        <v/>
      </c>
      <c r="C1290">
        <f>INDEX(resultados!$A$2:$ZZ$3036, 1284, MATCH($B$3, resultados!$A$1:$ZZ$1, 0))</f>
        <v/>
      </c>
    </row>
    <row r="1291">
      <c r="A1291">
        <f>INDEX(resultados!$A$2:$ZZ$3036, 1285, MATCH($B$1, resultados!$A$1:$ZZ$1, 0))</f>
        <v/>
      </c>
      <c r="B1291">
        <f>INDEX(resultados!$A$2:$ZZ$3036, 1285, MATCH($B$2, resultados!$A$1:$ZZ$1, 0))</f>
        <v/>
      </c>
      <c r="C1291">
        <f>INDEX(resultados!$A$2:$ZZ$3036, 1285, MATCH($B$3, resultados!$A$1:$ZZ$1, 0))</f>
        <v/>
      </c>
    </row>
    <row r="1292">
      <c r="A1292">
        <f>INDEX(resultados!$A$2:$ZZ$3036, 1286, MATCH($B$1, resultados!$A$1:$ZZ$1, 0))</f>
        <v/>
      </c>
      <c r="B1292">
        <f>INDEX(resultados!$A$2:$ZZ$3036, 1286, MATCH($B$2, resultados!$A$1:$ZZ$1, 0))</f>
        <v/>
      </c>
      <c r="C1292">
        <f>INDEX(resultados!$A$2:$ZZ$3036, 1286, MATCH($B$3, resultados!$A$1:$ZZ$1, 0))</f>
        <v/>
      </c>
    </row>
    <row r="1293">
      <c r="A1293">
        <f>INDEX(resultados!$A$2:$ZZ$3036, 1287, MATCH($B$1, resultados!$A$1:$ZZ$1, 0))</f>
        <v/>
      </c>
      <c r="B1293">
        <f>INDEX(resultados!$A$2:$ZZ$3036, 1287, MATCH($B$2, resultados!$A$1:$ZZ$1, 0))</f>
        <v/>
      </c>
      <c r="C1293">
        <f>INDEX(resultados!$A$2:$ZZ$3036, 1287, MATCH($B$3, resultados!$A$1:$ZZ$1, 0))</f>
        <v/>
      </c>
    </row>
    <row r="1294">
      <c r="A1294">
        <f>INDEX(resultados!$A$2:$ZZ$3036, 1288, MATCH($B$1, resultados!$A$1:$ZZ$1, 0))</f>
        <v/>
      </c>
      <c r="B1294">
        <f>INDEX(resultados!$A$2:$ZZ$3036, 1288, MATCH($B$2, resultados!$A$1:$ZZ$1, 0))</f>
        <v/>
      </c>
      <c r="C1294">
        <f>INDEX(resultados!$A$2:$ZZ$3036, 1288, MATCH($B$3, resultados!$A$1:$ZZ$1, 0))</f>
        <v/>
      </c>
    </row>
    <row r="1295">
      <c r="A1295">
        <f>INDEX(resultados!$A$2:$ZZ$3036, 1289, MATCH($B$1, resultados!$A$1:$ZZ$1, 0))</f>
        <v/>
      </c>
      <c r="B1295">
        <f>INDEX(resultados!$A$2:$ZZ$3036, 1289, MATCH($B$2, resultados!$A$1:$ZZ$1, 0))</f>
        <v/>
      </c>
      <c r="C1295">
        <f>INDEX(resultados!$A$2:$ZZ$3036, 1289, MATCH($B$3, resultados!$A$1:$ZZ$1, 0))</f>
        <v/>
      </c>
    </row>
    <row r="1296">
      <c r="A1296">
        <f>INDEX(resultados!$A$2:$ZZ$3036, 1290, MATCH($B$1, resultados!$A$1:$ZZ$1, 0))</f>
        <v/>
      </c>
      <c r="B1296">
        <f>INDEX(resultados!$A$2:$ZZ$3036, 1290, MATCH($B$2, resultados!$A$1:$ZZ$1, 0))</f>
        <v/>
      </c>
      <c r="C1296">
        <f>INDEX(resultados!$A$2:$ZZ$3036, 1290, MATCH($B$3, resultados!$A$1:$ZZ$1, 0))</f>
        <v/>
      </c>
    </row>
    <row r="1297">
      <c r="A1297">
        <f>INDEX(resultados!$A$2:$ZZ$3036, 1291, MATCH($B$1, resultados!$A$1:$ZZ$1, 0))</f>
        <v/>
      </c>
      <c r="B1297">
        <f>INDEX(resultados!$A$2:$ZZ$3036, 1291, MATCH($B$2, resultados!$A$1:$ZZ$1, 0))</f>
        <v/>
      </c>
      <c r="C1297">
        <f>INDEX(resultados!$A$2:$ZZ$3036, 1291, MATCH($B$3, resultados!$A$1:$ZZ$1, 0))</f>
        <v/>
      </c>
    </row>
    <row r="1298">
      <c r="A1298">
        <f>INDEX(resultados!$A$2:$ZZ$3036, 1292, MATCH($B$1, resultados!$A$1:$ZZ$1, 0))</f>
        <v/>
      </c>
      <c r="B1298">
        <f>INDEX(resultados!$A$2:$ZZ$3036, 1292, MATCH($B$2, resultados!$A$1:$ZZ$1, 0))</f>
        <v/>
      </c>
      <c r="C1298">
        <f>INDEX(resultados!$A$2:$ZZ$3036, 1292, MATCH($B$3, resultados!$A$1:$ZZ$1, 0))</f>
        <v/>
      </c>
    </row>
    <row r="1299">
      <c r="A1299">
        <f>INDEX(resultados!$A$2:$ZZ$3036, 1293, MATCH($B$1, resultados!$A$1:$ZZ$1, 0))</f>
        <v/>
      </c>
      <c r="B1299">
        <f>INDEX(resultados!$A$2:$ZZ$3036, 1293, MATCH($B$2, resultados!$A$1:$ZZ$1, 0))</f>
        <v/>
      </c>
      <c r="C1299">
        <f>INDEX(resultados!$A$2:$ZZ$3036, 1293, MATCH($B$3, resultados!$A$1:$ZZ$1, 0))</f>
        <v/>
      </c>
    </row>
    <row r="1300">
      <c r="A1300">
        <f>INDEX(resultados!$A$2:$ZZ$3036, 1294, MATCH($B$1, resultados!$A$1:$ZZ$1, 0))</f>
        <v/>
      </c>
      <c r="B1300">
        <f>INDEX(resultados!$A$2:$ZZ$3036, 1294, MATCH($B$2, resultados!$A$1:$ZZ$1, 0))</f>
        <v/>
      </c>
      <c r="C1300">
        <f>INDEX(resultados!$A$2:$ZZ$3036, 1294, MATCH($B$3, resultados!$A$1:$ZZ$1, 0))</f>
        <v/>
      </c>
    </row>
    <row r="1301">
      <c r="A1301">
        <f>INDEX(resultados!$A$2:$ZZ$3036, 1295, MATCH($B$1, resultados!$A$1:$ZZ$1, 0))</f>
        <v/>
      </c>
      <c r="B1301">
        <f>INDEX(resultados!$A$2:$ZZ$3036, 1295, MATCH($B$2, resultados!$A$1:$ZZ$1, 0))</f>
        <v/>
      </c>
      <c r="C1301">
        <f>INDEX(resultados!$A$2:$ZZ$3036, 1295, MATCH($B$3, resultados!$A$1:$ZZ$1, 0))</f>
        <v/>
      </c>
    </row>
    <row r="1302">
      <c r="A1302">
        <f>INDEX(resultados!$A$2:$ZZ$3036, 1296, MATCH($B$1, resultados!$A$1:$ZZ$1, 0))</f>
        <v/>
      </c>
      <c r="B1302">
        <f>INDEX(resultados!$A$2:$ZZ$3036, 1296, MATCH($B$2, resultados!$A$1:$ZZ$1, 0))</f>
        <v/>
      </c>
      <c r="C1302">
        <f>INDEX(resultados!$A$2:$ZZ$3036, 1296, MATCH($B$3, resultados!$A$1:$ZZ$1, 0))</f>
        <v/>
      </c>
    </row>
    <row r="1303">
      <c r="A1303">
        <f>INDEX(resultados!$A$2:$ZZ$3036, 1297, MATCH($B$1, resultados!$A$1:$ZZ$1, 0))</f>
        <v/>
      </c>
      <c r="B1303">
        <f>INDEX(resultados!$A$2:$ZZ$3036, 1297, MATCH($B$2, resultados!$A$1:$ZZ$1, 0))</f>
        <v/>
      </c>
      <c r="C1303">
        <f>INDEX(resultados!$A$2:$ZZ$3036, 1297, MATCH($B$3, resultados!$A$1:$ZZ$1, 0))</f>
        <v/>
      </c>
    </row>
    <row r="1304">
      <c r="A1304">
        <f>INDEX(resultados!$A$2:$ZZ$3036, 1298, MATCH($B$1, resultados!$A$1:$ZZ$1, 0))</f>
        <v/>
      </c>
      <c r="B1304">
        <f>INDEX(resultados!$A$2:$ZZ$3036, 1298, MATCH($B$2, resultados!$A$1:$ZZ$1, 0))</f>
        <v/>
      </c>
      <c r="C1304">
        <f>INDEX(resultados!$A$2:$ZZ$3036, 1298, MATCH($B$3, resultados!$A$1:$ZZ$1, 0))</f>
        <v/>
      </c>
    </row>
    <row r="1305">
      <c r="A1305">
        <f>INDEX(resultados!$A$2:$ZZ$3036, 1299, MATCH($B$1, resultados!$A$1:$ZZ$1, 0))</f>
        <v/>
      </c>
      <c r="B1305">
        <f>INDEX(resultados!$A$2:$ZZ$3036, 1299, MATCH($B$2, resultados!$A$1:$ZZ$1, 0))</f>
        <v/>
      </c>
      <c r="C1305">
        <f>INDEX(resultados!$A$2:$ZZ$3036, 1299, MATCH($B$3, resultados!$A$1:$ZZ$1, 0))</f>
        <v/>
      </c>
    </row>
    <row r="1306">
      <c r="A1306">
        <f>INDEX(resultados!$A$2:$ZZ$3036, 1300, MATCH($B$1, resultados!$A$1:$ZZ$1, 0))</f>
        <v/>
      </c>
      <c r="B1306">
        <f>INDEX(resultados!$A$2:$ZZ$3036, 1300, MATCH($B$2, resultados!$A$1:$ZZ$1, 0))</f>
        <v/>
      </c>
      <c r="C1306">
        <f>INDEX(resultados!$A$2:$ZZ$3036, 1300, MATCH($B$3, resultados!$A$1:$ZZ$1, 0))</f>
        <v/>
      </c>
    </row>
    <row r="1307">
      <c r="A1307">
        <f>INDEX(resultados!$A$2:$ZZ$3036, 1301, MATCH($B$1, resultados!$A$1:$ZZ$1, 0))</f>
        <v/>
      </c>
      <c r="B1307">
        <f>INDEX(resultados!$A$2:$ZZ$3036, 1301, MATCH($B$2, resultados!$A$1:$ZZ$1, 0))</f>
        <v/>
      </c>
      <c r="C1307">
        <f>INDEX(resultados!$A$2:$ZZ$3036, 1301, MATCH($B$3, resultados!$A$1:$ZZ$1, 0))</f>
        <v/>
      </c>
    </row>
    <row r="1308">
      <c r="A1308">
        <f>INDEX(resultados!$A$2:$ZZ$3036, 1302, MATCH($B$1, resultados!$A$1:$ZZ$1, 0))</f>
        <v/>
      </c>
      <c r="B1308">
        <f>INDEX(resultados!$A$2:$ZZ$3036, 1302, MATCH($B$2, resultados!$A$1:$ZZ$1, 0))</f>
        <v/>
      </c>
      <c r="C1308">
        <f>INDEX(resultados!$A$2:$ZZ$3036, 1302, MATCH($B$3, resultados!$A$1:$ZZ$1, 0))</f>
        <v/>
      </c>
    </row>
    <row r="1309">
      <c r="A1309">
        <f>INDEX(resultados!$A$2:$ZZ$3036, 1303, MATCH($B$1, resultados!$A$1:$ZZ$1, 0))</f>
        <v/>
      </c>
      <c r="B1309">
        <f>INDEX(resultados!$A$2:$ZZ$3036, 1303, MATCH($B$2, resultados!$A$1:$ZZ$1, 0))</f>
        <v/>
      </c>
      <c r="C1309">
        <f>INDEX(resultados!$A$2:$ZZ$3036, 1303, MATCH($B$3, resultados!$A$1:$ZZ$1, 0))</f>
        <v/>
      </c>
    </row>
    <row r="1310">
      <c r="A1310">
        <f>INDEX(resultados!$A$2:$ZZ$3036, 1304, MATCH($B$1, resultados!$A$1:$ZZ$1, 0))</f>
        <v/>
      </c>
      <c r="B1310">
        <f>INDEX(resultados!$A$2:$ZZ$3036, 1304, MATCH($B$2, resultados!$A$1:$ZZ$1, 0))</f>
        <v/>
      </c>
      <c r="C1310">
        <f>INDEX(resultados!$A$2:$ZZ$3036, 1304, MATCH($B$3, resultados!$A$1:$ZZ$1, 0))</f>
        <v/>
      </c>
    </row>
    <row r="1311">
      <c r="A1311">
        <f>INDEX(resultados!$A$2:$ZZ$3036, 1305, MATCH($B$1, resultados!$A$1:$ZZ$1, 0))</f>
        <v/>
      </c>
      <c r="B1311">
        <f>INDEX(resultados!$A$2:$ZZ$3036, 1305, MATCH($B$2, resultados!$A$1:$ZZ$1, 0))</f>
        <v/>
      </c>
      <c r="C1311">
        <f>INDEX(resultados!$A$2:$ZZ$3036, 1305, MATCH($B$3, resultados!$A$1:$ZZ$1, 0))</f>
        <v/>
      </c>
    </row>
    <row r="1312">
      <c r="A1312">
        <f>INDEX(resultados!$A$2:$ZZ$3036, 1306, MATCH($B$1, resultados!$A$1:$ZZ$1, 0))</f>
        <v/>
      </c>
      <c r="B1312">
        <f>INDEX(resultados!$A$2:$ZZ$3036, 1306, MATCH($B$2, resultados!$A$1:$ZZ$1, 0))</f>
        <v/>
      </c>
      <c r="C1312">
        <f>INDEX(resultados!$A$2:$ZZ$3036, 1306, MATCH($B$3, resultados!$A$1:$ZZ$1, 0))</f>
        <v/>
      </c>
    </row>
    <row r="1313">
      <c r="A1313">
        <f>INDEX(resultados!$A$2:$ZZ$3036, 1307, MATCH($B$1, resultados!$A$1:$ZZ$1, 0))</f>
        <v/>
      </c>
      <c r="B1313">
        <f>INDEX(resultados!$A$2:$ZZ$3036, 1307, MATCH($B$2, resultados!$A$1:$ZZ$1, 0))</f>
        <v/>
      </c>
      <c r="C1313">
        <f>INDEX(resultados!$A$2:$ZZ$3036, 1307, MATCH($B$3, resultados!$A$1:$ZZ$1, 0))</f>
        <v/>
      </c>
    </row>
    <row r="1314">
      <c r="A1314">
        <f>INDEX(resultados!$A$2:$ZZ$3036, 1308, MATCH($B$1, resultados!$A$1:$ZZ$1, 0))</f>
        <v/>
      </c>
      <c r="B1314">
        <f>INDEX(resultados!$A$2:$ZZ$3036, 1308, MATCH($B$2, resultados!$A$1:$ZZ$1, 0))</f>
        <v/>
      </c>
      <c r="C1314">
        <f>INDEX(resultados!$A$2:$ZZ$3036, 1308, MATCH($B$3, resultados!$A$1:$ZZ$1, 0))</f>
        <v/>
      </c>
    </row>
    <row r="1315">
      <c r="A1315">
        <f>INDEX(resultados!$A$2:$ZZ$3036, 1309, MATCH($B$1, resultados!$A$1:$ZZ$1, 0))</f>
        <v/>
      </c>
      <c r="B1315">
        <f>INDEX(resultados!$A$2:$ZZ$3036, 1309, MATCH($B$2, resultados!$A$1:$ZZ$1, 0))</f>
        <v/>
      </c>
      <c r="C1315">
        <f>INDEX(resultados!$A$2:$ZZ$3036, 1309, MATCH($B$3, resultados!$A$1:$ZZ$1, 0))</f>
        <v/>
      </c>
    </row>
    <row r="1316">
      <c r="A1316">
        <f>INDEX(resultados!$A$2:$ZZ$3036, 1310, MATCH($B$1, resultados!$A$1:$ZZ$1, 0))</f>
        <v/>
      </c>
      <c r="B1316">
        <f>INDEX(resultados!$A$2:$ZZ$3036, 1310, MATCH($B$2, resultados!$A$1:$ZZ$1, 0))</f>
        <v/>
      </c>
      <c r="C1316">
        <f>INDEX(resultados!$A$2:$ZZ$3036, 1310, MATCH($B$3, resultados!$A$1:$ZZ$1, 0))</f>
        <v/>
      </c>
    </row>
    <row r="1317">
      <c r="A1317">
        <f>INDEX(resultados!$A$2:$ZZ$3036, 1311, MATCH($B$1, resultados!$A$1:$ZZ$1, 0))</f>
        <v/>
      </c>
      <c r="B1317">
        <f>INDEX(resultados!$A$2:$ZZ$3036, 1311, MATCH($B$2, resultados!$A$1:$ZZ$1, 0))</f>
        <v/>
      </c>
      <c r="C1317">
        <f>INDEX(resultados!$A$2:$ZZ$3036, 1311, MATCH($B$3, resultados!$A$1:$ZZ$1, 0))</f>
        <v/>
      </c>
    </row>
    <row r="1318">
      <c r="A1318">
        <f>INDEX(resultados!$A$2:$ZZ$3036, 1312, MATCH($B$1, resultados!$A$1:$ZZ$1, 0))</f>
        <v/>
      </c>
      <c r="B1318">
        <f>INDEX(resultados!$A$2:$ZZ$3036, 1312, MATCH($B$2, resultados!$A$1:$ZZ$1, 0))</f>
        <v/>
      </c>
      <c r="C1318">
        <f>INDEX(resultados!$A$2:$ZZ$3036, 1312, MATCH($B$3, resultados!$A$1:$ZZ$1, 0))</f>
        <v/>
      </c>
    </row>
    <row r="1319">
      <c r="A1319">
        <f>INDEX(resultados!$A$2:$ZZ$3036, 1313, MATCH($B$1, resultados!$A$1:$ZZ$1, 0))</f>
        <v/>
      </c>
      <c r="B1319">
        <f>INDEX(resultados!$A$2:$ZZ$3036, 1313, MATCH($B$2, resultados!$A$1:$ZZ$1, 0))</f>
        <v/>
      </c>
      <c r="C1319">
        <f>INDEX(resultados!$A$2:$ZZ$3036, 1313, MATCH($B$3, resultados!$A$1:$ZZ$1, 0))</f>
        <v/>
      </c>
    </row>
    <row r="1320">
      <c r="A1320">
        <f>INDEX(resultados!$A$2:$ZZ$3036, 1314, MATCH($B$1, resultados!$A$1:$ZZ$1, 0))</f>
        <v/>
      </c>
      <c r="B1320">
        <f>INDEX(resultados!$A$2:$ZZ$3036, 1314, MATCH($B$2, resultados!$A$1:$ZZ$1, 0))</f>
        <v/>
      </c>
      <c r="C1320">
        <f>INDEX(resultados!$A$2:$ZZ$3036, 1314, MATCH($B$3, resultados!$A$1:$ZZ$1, 0))</f>
        <v/>
      </c>
    </row>
    <row r="1321">
      <c r="A1321">
        <f>INDEX(resultados!$A$2:$ZZ$3036, 1315, MATCH($B$1, resultados!$A$1:$ZZ$1, 0))</f>
        <v/>
      </c>
      <c r="B1321">
        <f>INDEX(resultados!$A$2:$ZZ$3036, 1315, MATCH($B$2, resultados!$A$1:$ZZ$1, 0))</f>
        <v/>
      </c>
      <c r="C1321">
        <f>INDEX(resultados!$A$2:$ZZ$3036, 1315, MATCH($B$3, resultados!$A$1:$ZZ$1, 0))</f>
        <v/>
      </c>
    </row>
    <row r="1322">
      <c r="A1322">
        <f>INDEX(resultados!$A$2:$ZZ$3036, 1316, MATCH($B$1, resultados!$A$1:$ZZ$1, 0))</f>
        <v/>
      </c>
      <c r="B1322">
        <f>INDEX(resultados!$A$2:$ZZ$3036, 1316, MATCH($B$2, resultados!$A$1:$ZZ$1, 0))</f>
        <v/>
      </c>
      <c r="C1322">
        <f>INDEX(resultados!$A$2:$ZZ$3036, 1316, MATCH($B$3, resultados!$A$1:$ZZ$1, 0))</f>
        <v/>
      </c>
    </row>
    <row r="1323">
      <c r="A1323">
        <f>INDEX(resultados!$A$2:$ZZ$3036, 1317, MATCH($B$1, resultados!$A$1:$ZZ$1, 0))</f>
        <v/>
      </c>
      <c r="B1323">
        <f>INDEX(resultados!$A$2:$ZZ$3036, 1317, MATCH($B$2, resultados!$A$1:$ZZ$1, 0))</f>
        <v/>
      </c>
      <c r="C1323">
        <f>INDEX(resultados!$A$2:$ZZ$3036, 1317, MATCH($B$3, resultados!$A$1:$ZZ$1, 0))</f>
        <v/>
      </c>
    </row>
    <row r="1324">
      <c r="A1324">
        <f>INDEX(resultados!$A$2:$ZZ$3036, 1318, MATCH($B$1, resultados!$A$1:$ZZ$1, 0))</f>
        <v/>
      </c>
      <c r="B1324">
        <f>INDEX(resultados!$A$2:$ZZ$3036, 1318, MATCH($B$2, resultados!$A$1:$ZZ$1, 0))</f>
        <v/>
      </c>
      <c r="C1324">
        <f>INDEX(resultados!$A$2:$ZZ$3036, 1318, MATCH($B$3, resultados!$A$1:$ZZ$1, 0))</f>
        <v/>
      </c>
    </row>
    <row r="1325">
      <c r="A1325">
        <f>INDEX(resultados!$A$2:$ZZ$3036, 1319, MATCH($B$1, resultados!$A$1:$ZZ$1, 0))</f>
        <v/>
      </c>
      <c r="B1325">
        <f>INDEX(resultados!$A$2:$ZZ$3036, 1319, MATCH($B$2, resultados!$A$1:$ZZ$1, 0))</f>
        <v/>
      </c>
      <c r="C1325">
        <f>INDEX(resultados!$A$2:$ZZ$3036, 1319, MATCH($B$3, resultados!$A$1:$ZZ$1, 0))</f>
        <v/>
      </c>
    </row>
    <row r="1326">
      <c r="A1326">
        <f>INDEX(resultados!$A$2:$ZZ$3036, 1320, MATCH($B$1, resultados!$A$1:$ZZ$1, 0))</f>
        <v/>
      </c>
      <c r="B1326">
        <f>INDEX(resultados!$A$2:$ZZ$3036, 1320, MATCH($B$2, resultados!$A$1:$ZZ$1, 0))</f>
        <v/>
      </c>
      <c r="C1326">
        <f>INDEX(resultados!$A$2:$ZZ$3036, 1320, MATCH($B$3, resultados!$A$1:$ZZ$1, 0))</f>
        <v/>
      </c>
    </row>
    <row r="1327">
      <c r="A1327">
        <f>INDEX(resultados!$A$2:$ZZ$3036, 1321, MATCH($B$1, resultados!$A$1:$ZZ$1, 0))</f>
        <v/>
      </c>
      <c r="B1327">
        <f>INDEX(resultados!$A$2:$ZZ$3036, 1321, MATCH($B$2, resultados!$A$1:$ZZ$1, 0))</f>
        <v/>
      </c>
      <c r="C1327">
        <f>INDEX(resultados!$A$2:$ZZ$3036, 1321, MATCH($B$3, resultados!$A$1:$ZZ$1, 0))</f>
        <v/>
      </c>
    </row>
    <row r="1328">
      <c r="A1328">
        <f>INDEX(resultados!$A$2:$ZZ$3036, 1322, MATCH($B$1, resultados!$A$1:$ZZ$1, 0))</f>
        <v/>
      </c>
      <c r="B1328">
        <f>INDEX(resultados!$A$2:$ZZ$3036, 1322, MATCH($B$2, resultados!$A$1:$ZZ$1, 0))</f>
        <v/>
      </c>
      <c r="C1328">
        <f>INDEX(resultados!$A$2:$ZZ$3036, 1322, MATCH($B$3, resultados!$A$1:$ZZ$1, 0))</f>
        <v/>
      </c>
    </row>
    <row r="1329">
      <c r="A1329">
        <f>INDEX(resultados!$A$2:$ZZ$3036, 1323, MATCH($B$1, resultados!$A$1:$ZZ$1, 0))</f>
        <v/>
      </c>
      <c r="B1329">
        <f>INDEX(resultados!$A$2:$ZZ$3036, 1323, MATCH($B$2, resultados!$A$1:$ZZ$1, 0))</f>
        <v/>
      </c>
      <c r="C1329">
        <f>INDEX(resultados!$A$2:$ZZ$3036, 1323, MATCH($B$3, resultados!$A$1:$ZZ$1, 0))</f>
        <v/>
      </c>
    </row>
    <row r="1330">
      <c r="A1330">
        <f>INDEX(resultados!$A$2:$ZZ$3036, 1324, MATCH($B$1, resultados!$A$1:$ZZ$1, 0))</f>
        <v/>
      </c>
      <c r="B1330">
        <f>INDEX(resultados!$A$2:$ZZ$3036, 1324, MATCH($B$2, resultados!$A$1:$ZZ$1, 0))</f>
        <v/>
      </c>
      <c r="C1330">
        <f>INDEX(resultados!$A$2:$ZZ$3036, 1324, MATCH($B$3, resultados!$A$1:$ZZ$1, 0))</f>
        <v/>
      </c>
    </row>
    <row r="1331">
      <c r="A1331">
        <f>INDEX(resultados!$A$2:$ZZ$3036, 1325, MATCH($B$1, resultados!$A$1:$ZZ$1, 0))</f>
        <v/>
      </c>
      <c r="B1331">
        <f>INDEX(resultados!$A$2:$ZZ$3036, 1325, MATCH($B$2, resultados!$A$1:$ZZ$1, 0))</f>
        <v/>
      </c>
      <c r="C1331">
        <f>INDEX(resultados!$A$2:$ZZ$3036, 1325, MATCH($B$3, resultados!$A$1:$ZZ$1, 0))</f>
        <v/>
      </c>
    </row>
    <row r="1332">
      <c r="A1332">
        <f>INDEX(resultados!$A$2:$ZZ$3036, 1326, MATCH($B$1, resultados!$A$1:$ZZ$1, 0))</f>
        <v/>
      </c>
      <c r="B1332">
        <f>INDEX(resultados!$A$2:$ZZ$3036, 1326, MATCH($B$2, resultados!$A$1:$ZZ$1, 0))</f>
        <v/>
      </c>
      <c r="C1332">
        <f>INDEX(resultados!$A$2:$ZZ$3036, 1326, MATCH($B$3, resultados!$A$1:$ZZ$1, 0))</f>
        <v/>
      </c>
    </row>
    <row r="1333">
      <c r="A1333">
        <f>INDEX(resultados!$A$2:$ZZ$3036, 1327, MATCH($B$1, resultados!$A$1:$ZZ$1, 0))</f>
        <v/>
      </c>
      <c r="B1333">
        <f>INDEX(resultados!$A$2:$ZZ$3036, 1327, MATCH($B$2, resultados!$A$1:$ZZ$1, 0))</f>
        <v/>
      </c>
      <c r="C1333">
        <f>INDEX(resultados!$A$2:$ZZ$3036, 1327, MATCH($B$3, resultados!$A$1:$ZZ$1, 0))</f>
        <v/>
      </c>
    </row>
    <row r="1334">
      <c r="A1334">
        <f>INDEX(resultados!$A$2:$ZZ$3036, 1328, MATCH($B$1, resultados!$A$1:$ZZ$1, 0))</f>
        <v/>
      </c>
      <c r="B1334">
        <f>INDEX(resultados!$A$2:$ZZ$3036, 1328, MATCH($B$2, resultados!$A$1:$ZZ$1, 0))</f>
        <v/>
      </c>
      <c r="C1334">
        <f>INDEX(resultados!$A$2:$ZZ$3036, 1328, MATCH($B$3, resultados!$A$1:$ZZ$1, 0))</f>
        <v/>
      </c>
    </row>
    <row r="1335">
      <c r="A1335">
        <f>INDEX(resultados!$A$2:$ZZ$3036, 1329, MATCH($B$1, resultados!$A$1:$ZZ$1, 0))</f>
        <v/>
      </c>
      <c r="B1335">
        <f>INDEX(resultados!$A$2:$ZZ$3036, 1329, MATCH($B$2, resultados!$A$1:$ZZ$1, 0))</f>
        <v/>
      </c>
      <c r="C1335">
        <f>INDEX(resultados!$A$2:$ZZ$3036, 1329, MATCH($B$3, resultados!$A$1:$ZZ$1, 0))</f>
        <v/>
      </c>
    </row>
    <row r="1336">
      <c r="A1336">
        <f>INDEX(resultados!$A$2:$ZZ$3036, 1330, MATCH($B$1, resultados!$A$1:$ZZ$1, 0))</f>
        <v/>
      </c>
      <c r="B1336">
        <f>INDEX(resultados!$A$2:$ZZ$3036, 1330, MATCH($B$2, resultados!$A$1:$ZZ$1, 0))</f>
        <v/>
      </c>
      <c r="C1336">
        <f>INDEX(resultados!$A$2:$ZZ$3036, 1330, MATCH($B$3, resultados!$A$1:$ZZ$1, 0))</f>
        <v/>
      </c>
    </row>
    <row r="1337">
      <c r="A1337">
        <f>INDEX(resultados!$A$2:$ZZ$3036, 1331, MATCH($B$1, resultados!$A$1:$ZZ$1, 0))</f>
        <v/>
      </c>
      <c r="B1337">
        <f>INDEX(resultados!$A$2:$ZZ$3036, 1331, MATCH($B$2, resultados!$A$1:$ZZ$1, 0))</f>
        <v/>
      </c>
      <c r="C1337">
        <f>INDEX(resultados!$A$2:$ZZ$3036, 1331, MATCH($B$3, resultados!$A$1:$ZZ$1, 0))</f>
        <v/>
      </c>
    </row>
    <row r="1338">
      <c r="A1338">
        <f>INDEX(resultados!$A$2:$ZZ$3036, 1332, MATCH($B$1, resultados!$A$1:$ZZ$1, 0))</f>
        <v/>
      </c>
      <c r="B1338">
        <f>INDEX(resultados!$A$2:$ZZ$3036, 1332, MATCH($B$2, resultados!$A$1:$ZZ$1, 0))</f>
        <v/>
      </c>
      <c r="C1338">
        <f>INDEX(resultados!$A$2:$ZZ$3036, 1332, MATCH($B$3, resultados!$A$1:$ZZ$1, 0))</f>
        <v/>
      </c>
    </row>
    <row r="1339">
      <c r="A1339">
        <f>INDEX(resultados!$A$2:$ZZ$3036, 1333, MATCH($B$1, resultados!$A$1:$ZZ$1, 0))</f>
        <v/>
      </c>
      <c r="B1339">
        <f>INDEX(resultados!$A$2:$ZZ$3036, 1333, MATCH($B$2, resultados!$A$1:$ZZ$1, 0))</f>
        <v/>
      </c>
      <c r="C1339">
        <f>INDEX(resultados!$A$2:$ZZ$3036, 1333, MATCH($B$3, resultados!$A$1:$ZZ$1, 0))</f>
        <v/>
      </c>
    </row>
    <row r="1340">
      <c r="A1340">
        <f>INDEX(resultados!$A$2:$ZZ$3036, 1334, MATCH($B$1, resultados!$A$1:$ZZ$1, 0))</f>
        <v/>
      </c>
      <c r="B1340">
        <f>INDEX(resultados!$A$2:$ZZ$3036, 1334, MATCH($B$2, resultados!$A$1:$ZZ$1, 0))</f>
        <v/>
      </c>
      <c r="C1340">
        <f>INDEX(resultados!$A$2:$ZZ$3036, 1334, MATCH($B$3, resultados!$A$1:$ZZ$1, 0))</f>
        <v/>
      </c>
    </row>
    <row r="1341">
      <c r="A1341">
        <f>INDEX(resultados!$A$2:$ZZ$3036, 1335, MATCH($B$1, resultados!$A$1:$ZZ$1, 0))</f>
        <v/>
      </c>
      <c r="B1341">
        <f>INDEX(resultados!$A$2:$ZZ$3036, 1335, MATCH($B$2, resultados!$A$1:$ZZ$1, 0))</f>
        <v/>
      </c>
      <c r="C1341">
        <f>INDEX(resultados!$A$2:$ZZ$3036, 1335, MATCH($B$3, resultados!$A$1:$ZZ$1, 0))</f>
        <v/>
      </c>
    </row>
    <row r="1342">
      <c r="A1342">
        <f>INDEX(resultados!$A$2:$ZZ$3036, 1336, MATCH($B$1, resultados!$A$1:$ZZ$1, 0))</f>
        <v/>
      </c>
      <c r="B1342">
        <f>INDEX(resultados!$A$2:$ZZ$3036, 1336, MATCH($B$2, resultados!$A$1:$ZZ$1, 0))</f>
        <v/>
      </c>
      <c r="C1342">
        <f>INDEX(resultados!$A$2:$ZZ$3036, 1336, MATCH($B$3, resultados!$A$1:$ZZ$1, 0))</f>
        <v/>
      </c>
    </row>
    <row r="1343">
      <c r="A1343">
        <f>INDEX(resultados!$A$2:$ZZ$3036, 1337, MATCH($B$1, resultados!$A$1:$ZZ$1, 0))</f>
        <v/>
      </c>
      <c r="B1343">
        <f>INDEX(resultados!$A$2:$ZZ$3036, 1337, MATCH($B$2, resultados!$A$1:$ZZ$1, 0))</f>
        <v/>
      </c>
      <c r="C1343">
        <f>INDEX(resultados!$A$2:$ZZ$3036, 1337, MATCH($B$3, resultados!$A$1:$ZZ$1, 0))</f>
        <v/>
      </c>
    </row>
    <row r="1344">
      <c r="A1344">
        <f>INDEX(resultados!$A$2:$ZZ$3036, 1338, MATCH($B$1, resultados!$A$1:$ZZ$1, 0))</f>
        <v/>
      </c>
      <c r="B1344">
        <f>INDEX(resultados!$A$2:$ZZ$3036, 1338, MATCH($B$2, resultados!$A$1:$ZZ$1, 0))</f>
        <v/>
      </c>
      <c r="C1344">
        <f>INDEX(resultados!$A$2:$ZZ$3036, 1338, MATCH($B$3, resultados!$A$1:$ZZ$1, 0))</f>
        <v/>
      </c>
    </row>
    <row r="1345">
      <c r="A1345">
        <f>INDEX(resultados!$A$2:$ZZ$3036, 1339, MATCH($B$1, resultados!$A$1:$ZZ$1, 0))</f>
        <v/>
      </c>
      <c r="B1345">
        <f>INDEX(resultados!$A$2:$ZZ$3036, 1339, MATCH($B$2, resultados!$A$1:$ZZ$1, 0))</f>
        <v/>
      </c>
      <c r="C1345">
        <f>INDEX(resultados!$A$2:$ZZ$3036, 1339, MATCH($B$3, resultados!$A$1:$ZZ$1, 0))</f>
        <v/>
      </c>
    </row>
    <row r="1346">
      <c r="A1346">
        <f>INDEX(resultados!$A$2:$ZZ$3036, 1340, MATCH($B$1, resultados!$A$1:$ZZ$1, 0))</f>
        <v/>
      </c>
      <c r="B1346">
        <f>INDEX(resultados!$A$2:$ZZ$3036, 1340, MATCH($B$2, resultados!$A$1:$ZZ$1, 0))</f>
        <v/>
      </c>
      <c r="C1346">
        <f>INDEX(resultados!$A$2:$ZZ$3036, 1340, MATCH($B$3, resultados!$A$1:$ZZ$1, 0))</f>
        <v/>
      </c>
    </row>
    <row r="1347">
      <c r="A1347">
        <f>INDEX(resultados!$A$2:$ZZ$3036, 1341, MATCH($B$1, resultados!$A$1:$ZZ$1, 0))</f>
        <v/>
      </c>
      <c r="B1347">
        <f>INDEX(resultados!$A$2:$ZZ$3036, 1341, MATCH($B$2, resultados!$A$1:$ZZ$1, 0))</f>
        <v/>
      </c>
      <c r="C1347">
        <f>INDEX(resultados!$A$2:$ZZ$3036, 1341, MATCH($B$3, resultados!$A$1:$ZZ$1, 0))</f>
        <v/>
      </c>
    </row>
    <row r="1348">
      <c r="A1348">
        <f>INDEX(resultados!$A$2:$ZZ$3036, 1342, MATCH($B$1, resultados!$A$1:$ZZ$1, 0))</f>
        <v/>
      </c>
      <c r="B1348">
        <f>INDEX(resultados!$A$2:$ZZ$3036, 1342, MATCH($B$2, resultados!$A$1:$ZZ$1, 0))</f>
        <v/>
      </c>
      <c r="C1348">
        <f>INDEX(resultados!$A$2:$ZZ$3036, 1342, MATCH($B$3, resultados!$A$1:$ZZ$1, 0))</f>
        <v/>
      </c>
    </row>
    <row r="1349">
      <c r="A1349">
        <f>INDEX(resultados!$A$2:$ZZ$3036, 1343, MATCH($B$1, resultados!$A$1:$ZZ$1, 0))</f>
        <v/>
      </c>
      <c r="B1349">
        <f>INDEX(resultados!$A$2:$ZZ$3036, 1343, MATCH($B$2, resultados!$A$1:$ZZ$1, 0))</f>
        <v/>
      </c>
      <c r="C1349">
        <f>INDEX(resultados!$A$2:$ZZ$3036, 1343, MATCH($B$3, resultados!$A$1:$ZZ$1, 0))</f>
        <v/>
      </c>
    </row>
    <row r="1350">
      <c r="A1350">
        <f>INDEX(resultados!$A$2:$ZZ$3036, 1344, MATCH($B$1, resultados!$A$1:$ZZ$1, 0))</f>
        <v/>
      </c>
      <c r="B1350">
        <f>INDEX(resultados!$A$2:$ZZ$3036, 1344, MATCH($B$2, resultados!$A$1:$ZZ$1, 0))</f>
        <v/>
      </c>
      <c r="C1350">
        <f>INDEX(resultados!$A$2:$ZZ$3036, 1344, MATCH($B$3, resultados!$A$1:$ZZ$1, 0))</f>
        <v/>
      </c>
    </row>
    <row r="1351">
      <c r="A1351">
        <f>INDEX(resultados!$A$2:$ZZ$3036, 1345, MATCH($B$1, resultados!$A$1:$ZZ$1, 0))</f>
        <v/>
      </c>
      <c r="B1351">
        <f>INDEX(resultados!$A$2:$ZZ$3036, 1345, MATCH($B$2, resultados!$A$1:$ZZ$1, 0))</f>
        <v/>
      </c>
      <c r="C1351">
        <f>INDEX(resultados!$A$2:$ZZ$3036, 1345, MATCH($B$3, resultados!$A$1:$ZZ$1, 0))</f>
        <v/>
      </c>
    </row>
    <row r="1352">
      <c r="A1352">
        <f>INDEX(resultados!$A$2:$ZZ$3036, 1346, MATCH($B$1, resultados!$A$1:$ZZ$1, 0))</f>
        <v/>
      </c>
      <c r="B1352">
        <f>INDEX(resultados!$A$2:$ZZ$3036, 1346, MATCH($B$2, resultados!$A$1:$ZZ$1, 0))</f>
        <v/>
      </c>
      <c r="C1352">
        <f>INDEX(resultados!$A$2:$ZZ$3036, 1346, MATCH($B$3, resultados!$A$1:$ZZ$1, 0))</f>
        <v/>
      </c>
    </row>
    <row r="1353">
      <c r="A1353">
        <f>INDEX(resultados!$A$2:$ZZ$3036, 1347, MATCH($B$1, resultados!$A$1:$ZZ$1, 0))</f>
        <v/>
      </c>
      <c r="B1353">
        <f>INDEX(resultados!$A$2:$ZZ$3036, 1347, MATCH($B$2, resultados!$A$1:$ZZ$1, 0))</f>
        <v/>
      </c>
      <c r="C1353">
        <f>INDEX(resultados!$A$2:$ZZ$3036, 1347, MATCH($B$3, resultados!$A$1:$ZZ$1, 0))</f>
        <v/>
      </c>
    </row>
    <row r="1354">
      <c r="A1354">
        <f>INDEX(resultados!$A$2:$ZZ$3036, 1348, MATCH($B$1, resultados!$A$1:$ZZ$1, 0))</f>
        <v/>
      </c>
      <c r="B1354">
        <f>INDEX(resultados!$A$2:$ZZ$3036, 1348, MATCH($B$2, resultados!$A$1:$ZZ$1, 0))</f>
        <v/>
      </c>
      <c r="C1354">
        <f>INDEX(resultados!$A$2:$ZZ$3036, 1348, MATCH($B$3, resultados!$A$1:$ZZ$1, 0))</f>
        <v/>
      </c>
    </row>
    <row r="1355">
      <c r="A1355">
        <f>INDEX(resultados!$A$2:$ZZ$3036, 1349, MATCH($B$1, resultados!$A$1:$ZZ$1, 0))</f>
        <v/>
      </c>
      <c r="B1355">
        <f>INDEX(resultados!$A$2:$ZZ$3036, 1349, MATCH($B$2, resultados!$A$1:$ZZ$1, 0))</f>
        <v/>
      </c>
      <c r="C1355">
        <f>INDEX(resultados!$A$2:$ZZ$3036, 1349, MATCH($B$3, resultados!$A$1:$ZZ$1, 0))</f>
        <v/>
      </c>
    </row>
    <row r="1356">
      <c r="A1356">
        <f>INDEX(resultados!$A$2:$ZZ$3036, 1350, MATCH($B$1, resultados!$A$1:$ZZ$1, 0))</f>
        <v/>
      </c>
      <c r="B1356">
        <f>INDEX(resultados!$A$2:$ZZ$3036, 1350, MATCH($B$2, resultados!$A$1:$ZZ$1, 0))</f>
        <v/>
      </c>
      <c r="C1356">
        <f>INDEX(resultados!$A$2:$ZZ$3036, 1350, MATCH($B$3, resultados!$A$1:$ZZ$1, 0))</f>
        <v/>
      </c>
    </row>
    <row r="1357">
      <c r="A1357">
        <f>INDEX(resultados!$A$2:$ZZ$3036, 1351, MATCH($B$1, resultados!$A$1:$ZZ$1, 0))</f>
        <v/>
      </c>
      <c r="B1357">
        <f>INDEX(resultados!$A$2:$ZZ$3036, 1351, MATCH($B$2, resultados!$A$1:$ZZ$1, 0))</f>
        <v/>
      </c>
      <c r="C1357">
        <f>INDEX(resultados!$A$2:$ZZ$3036, 1351, MATCH($B$3, resultados!$A$1:$ZZ$1, 0))</f>
        <v/>
      </c>
    </row>
    <row r="1358">
      <c r="A1358">
        <f>INDEX(resultados!$A$2:$ZZ$3036, 1352, MATCH($B$1, resultados!$A$1:$ZZ$1, 0))</f>
        <v/>
      </c>
      <c r="B1358">
        <f>INDEX(resultados!$A$2:$ZZ$3036, 1352, MATCH($B$2, resultados!$A$1:$ZZ$1, 0))</f>
        <v/>
      </c>
      <c r="C1358">
        <f>INDEX(resultados!$A$2:$ZZ$3036, 1352, MATCH($B$3, resultados!$A$1:$ZZ$1, 0))</f>
        <v/>
      </c>
    </row>
    <row r="1359">
      <c r="A1359">
        <f>INDEX(resultados!$A$2:$ZZ$3036, 1353, MATCH($B$1, resultados!$A$1:$ZZ$1, 0))</f>
        <v/>
      </c>
      <c r="B1359">
        <f>INDEX(resultados!$A$2:$ZZ$3036, 1353, MATCH($B$2, resultados!$A$1:$ZZ$1, 0))</f>
        <v/>
      </c>
      <c r="C1359">
        <f>INDEX(resultados!$A$2:$ZZ$3036, 1353, MATCH($B$3, resultados!$A$1:$ZZ$1, 0))</f>
        <v/>
      </c>
    </row>
    <row r="1360">
      <c r="A1360">
        <f>INDEX(resultados!$A$2:$ZZ$3036, 1354, MATCH($B$1, resultados!$A$1:$ZZ$1, 0))</f>
        <v/>
      </c>
      <c r="B1360">
        <f>INDEX(resultados!$A$2:$ZZ$3036, 1354, MATCH($B$2, resultados!$A$1:$ZZ$1, 0))</f>
        <v/>
      </c>
      <c r="C1360">
        <f>INDEX(resultados!$A$2:$ZZ$3036, 1354, MATCH($B$3, resultados!$A$1:$ZZ$1, 0))</f>
        <v/>
      </c>
    </row>
    <row r="1361">
      <c r="A1361">
        <f>INDEX(resultados!$A$2:$ZZ$3036, 1355, MATCH($B$1, resultados!$A$1:$ZZ$1, 0))</f>
        <v/>
      </c>
      <c r="B1361">
        <f>INDEX(resultados!$A$2:$ZZ$3036, 1355, MATCH($B$2, resultados!$A$1:$ZZ$1, 0))</f>
        <v/>
      </c>
      <c r="C1361">
        <f>INDEX(resultados!$A$2:$ZZ$3036, 1355, MATCH($B$3, resultados!$A$1:$ZZ$1, 0))</f>
        <v/>
      </c>
    </row>
    <row r="1362">
      <c r="A1362">
        <f>INDEX(resultados!$A$2:$ZZ$3036, 1356, MATCH($B$1, resultados!$A$1:$ZZ$1, 0))</f>
        <v/>
      </c>
      <c r="B1362">
        <f>INDEX(resultados!$A$2:$ZZ$3036, 1356, MATCH($B$2, resultados!$A$1:$ZZ$1, 0))</f>
        <v/>
      </c>
      <c r="C1362">
        <f>INDEX(resultados!$A$2:$ZZ$3036, 1356, MATCH($B$3, resultados!$A$1:$ZZ$1, 0))</f>
        <v/>
      </c>
    </row>
    <row r="1363">
      <c r="A1363">
        <f>INDEX(resultados!$A$2:$ZZ$3036, 1357, MATCH($B$1, resultados!$A$1:$ZZ$1, 0))</f>
        <v/>
      </c>
      <c r="B1363">
        <f>INDEX(resultados!$A$2:$ZZ$3036, 1357, MATCH($B$2, resultados!$A$1:$ZZ$1, 0))</f>
        <v/>
      </c>
      <c r="C1363">
        <f>INDEX(resultados!$A$2:$ZZ$3036, 1357, MATCH($B$3, resultados!$A$1:$ZZ$1, 0))</f>
        <v/>
      </c>
    </row>
    <row r="1364">
      <c r="A1364">
        <f>INDEX(resultados!$A$2:$ZZ$3036, 1358, MATCH($B$1, resultados!$A$1:$ZZ$1, 0))</f>
        <v/>
      </c>
      <c r="B1364">
        <f>INDEX(resultados!$A$2:$ZZ$3036, 1358, MATCH($B$2, resultados!$A$1:$ZZ$1, 0))</f>
        <v/>
      </c>
      <c r="C1364">
        <f>INDEX(resultados!$A$2:$ZZ$3036, 1358, MATCH($B$3, resultados!$A$1:$ZZ$1, 0))</f>
        <v/>
      </c>
    </row>
    <row r="1365">
      <c r="A1365">
        <f>INDEX(resultados!$A$2:$ZZ$3036, 1359, MATCH($B$1, resultados!$A$1:$ZZ$1, 0))</f>
        <v/>
      </c>
      <c r="B1365">
        <f>INDEX(resultados!$A$2:$ZZ$3036, 1359, MATCH($B$2, resultados!$A$1:$ZZ$1, 0))</f>
        <v/>
      </c>
      <c r="C1365">
        <f>INDEX(resultados!$A$2:$ZZ$3036, 1359, MATCH($B$3, resultados!$A$1:$ZZ$1, 0))</f>
        <v/>
      </c>
    </row>
    <row r="1366">
      <c r="A1366">
        <f>INDEX(resultados!$A$2:$ZZ$3036, 1360, MATCH($B$1, resultados!$A$1:$ZZ$1, 0))</f>
        <v/>
      </c>
      <c r="B1366">
        <f>INDEX(resultados!$A$2:$ZZ$3036, 1360, MATCH($B$2, resultados!$A$1:$ZZ$1, 0))</f>
        <v/>
      </c>
      <c r="C1366">
        <f>INDEX(resultados!$A$2:$ZZ$3036, 1360, MATCH($B$3, resultados!$A$1:$ZZ$1, 0))</f>
        <v/>
      </c>
    </row>
    <row r="1367">
      <c r="A1367">
        <f>INDEX(resultados!$A$2:$ZZ$3036, 1361, MATCH($B$1, resultados!$A$1:$ZZ$1, 0))</f>
        <v/>
      </c>
      <c r="B1367">
        <f>INDEX(resultados!$A$2:$ZZ$3036, 1361, MATCH($B$2, resultados!$A$1:$ZZ$1, 0))</f>
        <v/>
      </c>
      <c r="C1367">
        <f>INDEX(resultados!$A$2:$ZZ$3036, 1361, MATCH($B$3, resultados!$A$1:$ZZ$1, 0))</f>
        <v/>
      </c>
    </row>
    <row r="1368">
      <c r="A1368">
        <f>INDEX(resultados!$A$2:$ZZ$3036, 1362, MATCH($B$1, resultados!$A$1:$ZZ$1, 0))</f>
        <v/>
      </c>
      <c r="B1368">
        <f>INDEX(resultados!$A$2:$ZZ$3036, 1362, MATCH($B$2, resultados!$A$1:$ZZ$1, 0))</f>
        <v/>
      </c>
      <c r="C1368">
        <f>INDEX(resultados!$A$2:$ZZ$3036, 1362, MATCH($B$3, resultados!$A$1:$ZZ$1, 0))</f>
        <v/>
      </c>
    </row>
    <row r="1369">
      <c r="A1369">
        <f>INDEX(resultados!$A$2:$ZZ$3036, 1363, MATCH($B$1, resultados!$A$1:$ZZ$1, 0))</f>
        <v/>
      </c>
      <c r="B1369">
        <f>INDEX(resultados!$A$2:$ZZ$3036, 1363, MATCH($B$2, resultados!$A$1:$ZZ$1, 0))</f>
        <v/>
      </c>
      <c r="C1369">
        <f>INDEX(resultados!$A$2:$ZZ$3036, 1363, MATCH($B$3, resultados!$A$1:$ZZ$1, 0))</f>
        <v/>
      </c>
    </row>
    <row r="1370">
      <c r="A1370">
        <f>INDEX(resultados!$A$2:$ZZ$3036, 1364, MATCH($B$1, resultados!$A$1:$ZZ$1, 0))</f>
        <v/>
      </c>
      <c r="B1370">
        <f>INDEX(resultados!$A$2:$ZZ$3036, 1364, MATCH($B$2, resultados!$A$1:$ZZ$1, 0))</f>
        <v/>
      </c>
      <c r="C1370">
        <f>INDEX(resultados!$A$2:$ZZ$3036, 1364, MATCH($B$3, resultados!$A$1:$ZZ$1, 0))</f>
        <v/>
      </c>
    </row>
    <row r="1371">
      <c r="A1371">
        <f>INDEX(resultados!$A$2:$ZZ$3036, 1365, MATCH($B$1, resultados!$A$1:$ZZ$1, 0))</f>
        <v/>
      </c>
      <c r="B1371">
        <f>INDEX(resultados!$A$2:$ZZ$3036, 1365, MATCH($B$2, resultados!$A$1:$ZZ$1, 0))</f>
        <v/>
      </c>
      <c r="C1371">
        <f>INDEX(resultados!$A$2:$ZZ$3036, 1365, MATCH($B$3, resultados!$A$1:$ZZ$1, 0))</f>
        <v/>
      </c>
    </row>
    <row r="1372">
      <c r="A1372">
        <f>INDEX(resultados!$A$2:$ZZ$3036, 1366, MATCH($B$1, resultados!$A$1:$ZZ$1, 0))</f>
        <v/>
      </c>
      <c r="B1372">
        <f>INDEX(resultados!$A$2:$ZZ$3036, 1366, MATCH($B$2, resultados!$A$1:$ZZ$1, 0))</f>
        <v/>
      </c>
      <c r="C1372">
        <f>INDEX(resultados!$A$2:$ZZ$3036, 1366, MATCH($B$3, resultados!$A$1:$ZZ$1, 0))</f>
        <v/>
      </c>
    </row>
    <row r="1373">
      <c r="A1373">
        <f>INDEX(resultados!$A$2:$ZZ$3036, 1367, MATCH($B$1, resultados!$A$1:$ZZ$1, 0))</f>
        <v/>
      </c>
      <c r="B1373">
        <f>INDEX(resultados!$A$2:$ZZ$3036, 1367, MATCH($B$2, resultados!$A$1:$ZZ$1, 0))</f>
        <v/>
      </c>
      <c r="C1373">
        <f>INDEX(resultados!$A$2:$ZZ$3036, 1367, MATCH($B$3, resultados!$A$1:$ZZ$1, 0))</f>
        <v/>
      </c>
    </row>
    <row r="1374">
      <c r="A1374">
        <f>INDEX(resultados!$A$2:$ZZ$3036, 1368, MATCH($B$1, resultados!$A$1:$ZZ$1, 0))</f>
        <v/>
      </c>
      <c r="B1374">
        <f>INDEX(resultados!$A$2:$ZZ$3036, 1368, MATCH($B$2, resultados!$A$1:$ZZ$1, 0))</f>
        <v/>
      </c>
      <c r="C1374">
        <f>INDEX(resultados!$A$2:$ZZ$3036, 1368, MATCH($B$3, resultados!$A$1:$ZZ$1, 0))</f>
        <v/>
      </c>
    </row>
    <row r="1375">
      <c r="A1375">
        <f>INDEX(resultados!$A$2:$ZZ$3036, 1369, MATCH($B$1, resultados!$A$1:$ZZ$1, 0))</f>
        <v/>
      </c>
      <c r="B1375">
        <f>INDEX(resultados!$A$2:$ZZ$3036, 1369, MATCH($B$2, resultados!$A$1:$ZZ$1, 0))</f>
        <v/>
      </c>
      <c r="C1375">
        <f>INDEX(resultados!$A$2:$ZZ$3036, 1369, MATCH($B$3, resultados!$A$1:$ZZ$1, 0))</f>
        <v/>
      </c>
    </row>
    <row r="1376">
      <c r="A1376">
        <f>INDEX(resultados!$A$2:$ZZ$3036, 1370, MATCH($B$1, resultados!$A$1:$ZZ$1, 0))</f>
        <v/>
      </c>
      <c r="B1376">
        <f>INDEX(resultados!$A$2:$ZZ$3036, 1370, MATCH($B$2, resultados!$A$1:$ZZ$1, 0))</f>
        <v/>
      </c>
      <c r="C1376">
        <f>INDEX(resultados!$A$2:$ZZ$3036, 1370, MATCH($B$3, resultados!$A$1:$ZZ$1, 0))</f>
        <v/>
      </c>
    </row>
    <row r="1377">
      <c r="A1377">
        <f>INDEX(resultados!$A$2:$ZZ$3036, 1371, MATCH($B$1, resultados!$A$1:$ZZ$1, 0))</f>
        <v/>
      </c>
      <c r="B1377">
        <f>INDEX(resultados!$A$2:$ZZ$3036, 1371, MATCH($B$2, resultados!$A$1:$ZZ$1, 0))</f>
        <v/>
      </c>
      <c r="C1377">
        <f>INDEX(resultados!$A$2:$ZZ$3036, 1371, MATCH($B$3, resultados!$A$1:$ZZ$1, 0))</f>
        <v/>
      </c>
    </row>
    <row r="1378">
      <c r="A1378">
        <f>INDEX(resultados!$A$2:$ZZ$3036, 1372, MATCH($B$1, resultados!$A$1:$ZZ$1, 0))</f>
        <v/>
      </c>
      <c r="B1378">
        <f>INDEX(resultados!$A$2:$ZZ$3036, 1372, MATCH($B$2, resultados!$A$1:$ZZ$1, 0))</f>
        <v/>
      </c>
      <c r="C1378">
        <f>INDEX(resultados!$A$2:$ZZ$3036, 1372, MATCH($B$3, resultados!$A$1:$ZZ$1, 0))</f>
        <v/>
      </c>
    </row>
    <row r="1379">
      <c r="A1379">
        <f>INDEX(resultados!$A$2:$ZZ$3036, 1373, MATCH($B$1, resultados!$A$1:$ZZ$1, 0))</f>
        <v/>
      </c>
      <c r="B1379">
        <f>INDEX(resultados!$A$2:$ZZ$3036, 1373, MATCH($B$2, resultados!$A$1:$ZZ$1, 0))</f>
        <v/>
      </c>
      <c r="C1379">
        <f>INDEX(resultados!$A$2:$ZZ$3036, 1373, MATCH($B$3, resultados!$A$1:$ZZ$1, 0))</f>
        <v/>
      </c>
    </row>
    <row r="1380">
      <c r="A1380">
        <f>INDEX(resultados!$A$2:$ZZ$3036, 1374, MATCH($B$1, resultados!$A$1:$ZZ$1, 0))</f>
        <v/>
      </c>
      <c r="B1380">
        <f>INDEX(resultados!$A$2:$ZZ$3036, 1374, MATCH($B$2, resultados!$A$1:$ZZ$1, 0))</f>
        <v/>
      </c>
      <c r="C1380">
        <f>INDEX(resultados!$A$2:$ZZ$3036, 1374, MATCH($B$3, resultados!$A$1:$ZZ$1, 0))</f>
        <v/>
      </c>
    </row>
    <row r="1381">
      <c r="A1381">
        <f>INDEX(resultados!$A$2:$ZZ$3036, 1375, MATCH($B$1, resultados!$A$1:$ZZ$1, 0))</f>
        <v/>
      </c>
      <c r="B1381">
        <f>INDEX(resultados!$A$2:$ZZ$3036, 1375, MATCH($B$2, resultados!$A$1:$ZZ$1, 0))</f>
        <v/>
      </c>
      <c r="C1381">
        <f>INDEX(resultados!$A$2:$ZZ$3036, 1375, MATCH($B$3, resultados!$A$1:$ZZ$1, 0))</f>
        <v/>
      </c>
    </row>
    <row r="1382">
      <c r="A1382">
        <f>INDEX(resultados!$A$2:$ZZ$3036, 1376, MATCH($B$1, resultados!$A$1:$ZZ$1, 0))</f>
        <v/>
      </c>
      <c r="B1382">
        <f>INDEX(resultados!$A$2:$ZZ$3036, 1376, MATCH($B$2, resultados!$A$1:$ZZ$1, 0))</f>
        <v/>
      </c>
      <c r="C1382">
        <f>INDEX(resultados!$A$2:$ZZ$3036, 1376, MATCH($B$3, resultados!$A$1:$ZZ$1, 0))</f>
        <v/>
      </c>
    </row>
    <row r="1383">
      <c r="A1383">
        <f>INDEX(resultados!$A$2:$ZZ$3036, 1377, MATCH($B$1, resultados!$A$1:$ZZ$1, 0))</f>
        <v/>
      </c>
      <c r="B1383">
        <f>INDEX(resultados!$A$2:$ZZ$3036, 1377, MATCH($B$2, resultados!$A$1:$ZZ$1, 0))</f>
        <v/>
      </c>
      <c r="C1383">
        <f>INDEX(resultados!$A$2:$ZZ$3036, 1377, MATCH($B$3, resultados!$A$1:$ZZ$1, 0))</f>
        <v/>
      </c>
    </row>
    <row r="1384">
      <c r="A1384">
        <f>INDEX(resultados!$A$2:$ZZ$3036, 1378, MATCH($B$1, resultados!$A$1:$ZZ$1, 0))</f>
        <v/>
      </c>
      <c r="B1384">
        <f>INDEX(resultados!$A$2:$ZZ$3036, 1378, MATCH($B$2, resultados!$A$1:$ZZ$1, 0))</f>
        <v/>
      </c>
      <c r="C1384">
        <f>INDEX(resultados!$A$2:$ZZ$3036, 1378, MATCH($B$3, resultados!$A$1:$ZZ$1, 0))</f>
        <v/>
      </c>
    </row>
    <row r="1385">
      <c r="A1385">
        <f>INDEX(resultados!$A$2:$ZZ$3036, 1379, MATCH($B$1, resultados!$A$1:$ZZ$1, 0))</f>
        <v/>
      </c>
      <c r="B1385">
        <f>INDEX(resultados!$A$2:$ZZ$3036, 1379, MATCH($B$2, resultados!$A$1:$ZZ$1, 0))</f>
        <v/>
      </c>
      <c r="C1385">
        <f>INDEX(resultados!$A$2:$ZZ$3036, 1379, MATCH($B$3, resultados!$A$1:$ZZ$1, 0))</f>
        <v/>
      </c>
    </row>
    <row r="1386">
      <c r="A1386">
        <f>INDEX(resultados!$A$2:$ZZ$3036, 1380, MATCH($B$1, resultados!$A$1:$ZZ$1, 0))</f>
        <v/>
      </c>
      <c r="B1386">
        <f>INDEX(resultados!$A$2:$ZZ$3036, 1380, MATCH($B$2, resultados!$A$1:$ZZ$1, 0))</f>
        <v/>
      </c>
      <c r="C1386">
        <f>INDEX(resultados!$A$2:$ZZ$3036, 1380, MATCH($B$3, resultados!$A$1:$ZZ$1, 0))</f>
        <v/>
      </c>
    </row>
    <row r="1387">
      <c r="A1387">
        <f>INDEX(resultados!$A$2:$ZZ$3036, 1381, MATCH($B$1, resultados!$A$1:$ZZ$1, 0))</f>
        <v/>
      </c>
      <c r="B1387">
        <f>INDEX(resultados!$A$2:$ZZ$3036, 1381, MATCH($B$2, resultados!$A$1:$ZZ$1, 0))</f>
        <v/>
      </c>
      <c r="C1387">
        <f>INDEX(resultados!$A$2:$ZZ$3036, 1381, MATCH($B$3, resultados!$A$1:$ZZ$1, 0))</f>
        <v/>
      </c>
    </row>
    <row r="1388">
      <c r="A1388">
        <f>INDEX(resultados!$A$2:$ZZ$3036, 1382, MATCH($B$1, resultados!$A$1:$ZZ$1, 0))</f>
        <v/>
      </c>
      <c r="B1388">
        <f>INDEX(resultados!$A$2:$ZZ$3036, 1382, MATCH($B$2, resultados!$A$1:$ZZ$1, 0))</f>
        <v/>
      </c>
      <c r="C1388">
        <f>INDEX(resultados!$A$2:$ZZ$3036, 1382, MATCH($B$3, resultados!$A$1:$ZZ$1, 0))</f>
        <v/>
      </c>
    </row>
    <row r="1389">
      <c r="A1389">
        <f>INDEX(resultados!$A$2:$ZZ$3036, 1383, MATCH($B$1, resultados!$A$1:$ZZ$1, 0))</f>
        <v/>
      </c>
      <c r="B1389">
        <f>INDEX(resultados!$A$2:$ZZ$3036, 1383, MATCH($B$2, resultados!$A$1:$ZZ$1, 0))</f>
        <v/>
      </c>
      <c r="C1389">
        <f>INDEX(resultados!$A$2:$ZZ$3036, 1383, MATCH($B$3, resultados!$A$1:$ZZ$1, 0))</f>
        <v/>
      </c>
    </row>
    <row r="1390">
      <c r="A1390">
        <f>INDEX(resultados!$A$2:$ZZ$3036, 1384, MATCH($B$1, resultados!$A$1:$ZZ$1, 0))</f>
        <v/>
      </c>
      <c r="B1390">
        <f>INDEX(resultados!$A$2:$ZZ$3036, 1384, MATCH($B$2, resultados!$A$1:$ZZ$1, 0))</f>
        <v/>
      </c>
      <c r="C1390">
        <f>INDEX(resultados!$A$2:$ZZ$3036, 1384, MATCH($B$3, resultados!$A$1:$ZZ$1, 0))</f>
        <v/>
      </c>
    </row>
    <row r="1391">
      <c r="A1391">
        <f>INDEX(resultados!$A$2:$ZZ$3036, 1385, MATCH($B$1, resultados!$A$1:$ZZ$1, 0))</f>
        <v/>
      </c>
      <c r="B1391">
        <f>INDEX(resultados!$A$2:$ZZ$3036, 1385, MATCH($B$2, resultados!$A$1:$ZZ$1, 0))</f>
        <v/>
      </c>
      <c r="C1391">
        <f>INDEX(resultados!$A$2:$ZZ$3036, 1385, MATCH($B$3, resultados!$A$1:$ZZ$1, 0))</f>
        <v/>
      </c>
    </row>
    <row r="1392">
      <c r="A1392">
        <f>INDEX(resultados!$A$2:$ZZ$3036, 1386, MATCH($B$1, resultados!$A$1:$ZZ$1, 0))</f>
        <v/>
      </c>
      <c r="B1392">
        <f>INDEX(resultados!$A$2:$ZZ$3036, 1386, MATCH($B$2, resultados!$A$1:$ZZ$1, 0))</f>
        <v/>
      </c>
      <c r="C1392">
        <f>INDEX(resultados!$A$2:$ZZ$3036, 1386, MATCH($B$3, resultados!$A$1:$ZZ$1, 0))</f>
        <v/>
      </c>
    </row>
    <row r="1393">
      <c r="A1393">
        <f>INDEX(resultados!$A$2:$ZZ$3036, 1387, MATCH($B$1, resultados!$A$1:$ZZ$1, 0))</f>
        <v/>
      </c>
      <c r="B1393">
        <f>INDEX(resultados!$A$2:$ZZ$3036, 1387, MATCH($B$2, resultados!$A$1:$ZZ$1, 0))</f>
        <v/>
      </c>
      <c r="C1393">
        <f>INDEX(resultados!$A$2:$ZZ$3036, 1387, MATCH($B$3, resultados!$A$1:$ZZ$1, 0))</f>
        <v/>
      </c>
    </row>
    <row r="1394">
      <c r="A1394">
        <f>INDEX(resultados!$A$2:$ZZ$3036, 1388, MATCH($B$1, resultados!$A$1:$ZZ$1, 0))</f>
        <v/>
      </c>
      <c r="B1394">
        <f>INDEX(resultados!$A$2:$ZZ$3036, 1388, MATCH($B$2, resultados!$A$1:$ZZ$1, 0))</f>
        <v/>
      </c>
      <c r="C1394">
        <f>INDEX(resultados!$A$2:$ZZ$3036, 1388, MATCH($B$3, resultados!$A$1:$ZZ$1, 0))</f>
        <v/>
      </c>
    </row>
    <row r="1395">
      <c r="A1395">
        <f>INDEX(resultados!$A$2:$ZZ$3036, 1389, MATCH($B$1, resultados!$A$1:$ZZ$1, 0))</f>
        <v/>
      </c>
      <c r="B1395">
        <f>INDEX(resultados!$A$2:$ZZ$3036, 1389, MATCH($B$2, resultados!$A$1:$ZZ$1, 0))</f>
        <v/>
      </c>
      <c r="C1395">
        <f>INDEX(resultados!$A$2:$ZZ$3036, 1389, MATCH($B$3, resultados!$A$1:$ZZ$1, 0))</f>
        <v/>
      </c>
    </row>
    <row r="1396">
      <c r="A1396">
        <f>INDEX(resultados!$A$2:$ZZ$3036, 1390, MATCH($B$1, resultados!$A$1:$ZZ$1, 0))</f>
        <v/>
      </c>
      <c r="B1396">
        <f>INDEX(resultados!$A$2:$ZZ$3036, 1390, MATCH($B$2, resultados!$A$1:$ZZ$1, 0))</f>
        <v/>
      </c>
      <c r="C1396">
        <f>INDEX(resultados!$A$2:$ZZ$3036, 1390, MATCH($B$3, resultados!$A$1:$ZZ$1, 0))</f>
        <v/>
      </c>
    </row>
    <row r="1397">
      <c r="A1397">
        <f>INDEX(resultados!$A$2:$ZZ$3036, 1391, MATCH($B$1, resultados!$A$1:$ZZ$1, 0))</f>
        <v/>
      </c>
      <c r="B1397">
        <f>INDEX(resultados!$A$2:$ZZ$3036, 1391, MATCH($B$2, resultados!$A$1:$ZZ$1, 0))</f>
        <v/>
      </c>
      <c r="C1397">
        <f>INDEX(resultados!$A$2:$ZZ$3036, 1391, MATCH($B$3, resultados!$A$1:$ZZ$1, 0))</f>
        <v/>
      </c>
    </row>
    <row r="1398">
      <c r="A1398">
        <f>INDEX(resultados!$A$2:$ZZ$3036, 1392, MATCH($B$1, resultados!$A$1:$ZZ$1, 0))</f>
        <v/>
      </c>
      <c r="B1398">
        <f>INDEX(resultados!$A$2:$ZZ$3036, 1392, MATCH($B$2, resultados!$A$1:$ZZ$1, 0))</f>
        <v/>
      </c>
      <c r="C1398">
        <f>INDEX(resultados!$A$2:$ZZ$3036, 1392, MATCH($B$3, resultados!$A$1:$ZZ$1, 0))</f>
        <v/>
      </c>
    </row>
    <row r="1399">
      <c r="A1399">
        <f>INDEX(resultados!$A$2:$ZZ$3036, 1393, MATCH($B$1, resultados!$A$1:$ZZ$1, 0))</f>
        <v/>
      </c>
      <c r="B1399">
        <f>INDEX(resultados!$A$2:$ZZ$3036, 1393, MATCH($B$2, resultados!$A$1:$ZZ$1, 0))</f>
        <v/>
      </c>
      <c r="C1399">
        <f>INDEX(resultados!$A$2:$ZZ$3036, 1393, MATCH($B$3, resultados!$A$1:$ZZ$1, 0))</f>
        <v/>
      </c>
    </row>
    <row r="1400">
      <c r="A1400">
        <f>INDEX(resultados!$A$2:$ZZ$3036, 1394, MATCH($B$1, resultados!$A$1:$ZZ$1, 0))</f>
        <v/>
      </c>
      <c r="B1400">
        <f>INDEX(resultados!$A$2:$ZZ$3036, 1394, MATCH($B$2, resultados!$A$1:$ZZ$1, 0))</f>
        <v/>
      </c>
      <c r="C1400">
        <f>INDEX(resultados!$A$2:$ZZ$3036, 1394, MATCH($B$3, resultados!$A$1:$ZZ$1, 0))</f>
        <v/>
      </c>
    </row>
    <row r="1401">
      <c r="A1401">
        <f>INDEX(resultados!$A$2:$ZZ$3036, 1395, MATCH($B$1, resultados!$A$1:$ZZ$1, 0))</f>
        <v/>
      </c>
      <c r="B1401">
        <f>INDEX(resultados!$A$2:$ZZ$3036, 1395, MATCH($B$2, resultados!$A$1:$ZZ$1, 0))</f>
        <v/>
      </c>
      <c r="C1401">
        <f>INDEX(resultados!$A$2:$ZZ$3036, 1395, MATCH($B$3, resultados!$A$1:$ZZ$1, 0))</f>
        <v/>
      </c>
    </row>
    <row r="1402">
      <c r="A1402">
        <f>INDEX(resultados!$A$2:$ZZ$3036, 1396, MATCH($B$1, resultados!$A$1:$ZZ$1, 0))</f>
        <v/>
      </c>
      <c r="B1402">
        <f>INDEX(resultados!$A$2:$ZZ$3036, 1396, MATCH($B$2, resultados!$A$1:$ZZ$1, 0))</f>
        <v/>
      </c>
      <c r="C1402">
        <f>INDEX(resultados!$A$2:$ZZ$3036, 1396, MATCH($B$3, resultados!$A$1:$ZZ$1, 0))</f>
        <v/>
      </c>
    </row>
    <row r="1403">
      <c r="A1403">
        <f>INDEX(resultados!$A$2:$ZZ$3036, 1397, MATCH($B$1, resultados!$A$1:$ZZ$1, 0))</f>
        <v/>
      </c>
      <c r="B1403">
        <f>INDEX(resultados!$A$2:$ZZ$3036, 1397, MATCH($B$2, resultados!$A$1:$ZZ$1, 0))</f>
        <v/>
      </c>
      <c r="C1403">
        <f>INDEX(resultados!$A$2:$ZZ$3036, 1397, MATCH($B$3, resultados!$A$1:$ZZ$1, 0))</f>
        <v/>
      </c>
    </row>
    <row r="1404">
      <c r="A1404">
        <f>INDEX(resultados!$A$2:$ZZ$3036, 1398, MATCH($B$1, resultados!$A$1:$ZZ$1, 0))</f>
        <v/>
      </c>
      <c r="B1404">
        <f>INDEX(resultados!$A$2:$ZZ$3036, 1398, MATCH($B$2, resultados!$A$1:$ZZ$1, 0))</f>
        <v/>
      </c>
      <c r="C1404">
        <f>INDEX(resultados!$A$2:$ZZ$3036, 1398, MATCH($B$3, resultados!$A$1:$ZZ$1, 0))</f>
        <v/>
      </c>
    </row>
    <row r="1405">
      <c r="A1405">
        <f>INDEX(resultados!$A$2:$ZZ$3036, 1399, MATCH($B$1, resultados!$A$1:$ZZ$1, 0))</f>
        <v/>
      </c>
      <c r="B1405">
        <f>INDEX(resultados!$A$2:$ZZ$3036, 1399, MATCH($B$2, resultados!$A$1:$ZZ$1, 0))</f>
        <v/>
      </c>
      <c r="C1405">
        <f>INDEX(resultados!$A$2:$ZZ$3036, 1399, MATCH($B$3, resultados!$A$1:$ZZ$1, 0))</f>
        <v/>
      </c>
    </row>
    <row r="1406">
      <c r="A1406">
        <f>INDEX(resultados!$A$2:$ZZ$3036, 1400, MATCH($B$1, resultados!$A$1:$ZZ$1, 0))</f>
        <v/>
      </c>
      <c r="B1406">
        <f>INDEX(resultados!$A$2:$ZZ$3036, 1400, MATCH($B$2, resultados!$A$1:$ZZ$1, 0))</f>
        <v/>
      </c>
      <c r="C1406">
        <f>INDEX(resultados!$A$2:$ZZ$3036, 1400, MATCH($B$3, resultados!$A$1:$ZZ$1, 0))</f>
        <v/>
      </c>
    </row>
    <row r="1407">
      <c r="A1407">
        <f>INDEX(resultados!$A$2:$ZZ$3036, 1401, MATCH($B$1, resultados!$A$1:$ZZ$1, 0))</f>
        <v/>
      </c>
      <c r="B1407">
        <f>INDEX(resultados!$A$2:$ZZ$3036, 1401, MATCH($B$2, resultados!$A$1:$ZZ$1, 0))</f>
        <v/>
      </c>
      <c r="C1407">
        <f>INDEX(resultados!$A$2:$ZZ$3036, 1401, MATCH($B$3, resultados!$A$1:$ZZ$1, 0))</f>
        <v/>
      </c>
    </row>
    <row r="1408">
      <c r="A1408">
        <f>INDEX(resultados!$A$2:$ZZ$3036, 1402, MATCH($B$1, resultados!$A$1:$ZZ$1, 0))</f>
        <v/>
      </c>
      <c r="B1408">
        <f>INDEX(resultados!$A$2:$ZZ$3036, 1402, MATCH($B$2, resultados!$A$1:$ZZ$1, 0))</f>
        <v/>
      </c>
      <c r="C1408">
        <f>INDEX(resultados!$A$2:$ZZ$3036, 1402, MATCH($B$3, resultados!$A$1:$ZZ$1, 0))</f>
        <v/>
      </c>
    </row>
    <row r="1409">
      <c r="A1409">
        <f>INDEX(resultados!$A$2:$ZZ$3036, 1403, MATCH($B$1, resultados!$A$1:$ZZ$1, 0))</f>
        <v/>
      </c>
      <c r="B1409">
        <f>INDEX(resultados!$A$2:$ZZ$3036, 1403, MATCH($B$2, resultados!$A$1:$ZZ$1, 0))</f>
        <v/>
      </c>
      <c r="C1409">
        <f>INDEX(resultados!$A$2:$ZZ$3036, 1403, MATCH($B$3, resultados!$A$1:$ZZ$1, 0))</f>
        <v/>
      </c>
    </row>
    <row r="1410">
      <c r="A1410">
        <f>INDEX(resultados!$A$2:$ZZ$3036, 1404, MATCH($B$1, resultados!$A$1:$ZZ$1, 0))</f>
        <v/>
      </c>
      <c r="B1410">
        <f>INDEX(resultados!$A$2:$ZZ$3036, 1404, MATCH($B$2, resultados!$A$1:$ZZ$1, 0))</f>
        <v/>
      </c>
      <c r="C1410">
        <f>INDEX(resultados!$A$2:$ZZ$3036, 1404, MATCH($B$3, resultados!$A$1:$ZZ$1, 0))</f>
        <v/>
      </c>
    </row>
    <row r="1411">
      <c r="A1411">
        <f>INDEX(resultados!$A$2:$ZZ$3036, 1405, MATCH($B$1, resultados!$A$1:$ZZ$1, 0))</f>
        <v/>
      </c>
      <c r="B1411">
        <f>INDEX(resultados!$A$2:$ZZ$3036, 1405, MATCH($B$2, resultados!$A$1:$ZZ$1, 0))</f>
        <v/>
      </c>
      <c r="C1411">
        <f>INDEX(resultados!$A$2:$ZZ$3036, 1405, MATCH($B$3, resultados!$A$1:$ZZ$1, 0))</f>
        <v/>
      </c>
    </row>
    <row r="1412">
      <c r="A1412">
        <f>INDEX(resultados!$A$2:$ZZ$3036, 1406, MATCH($B$1, resultados!$A$1:$ZZ$1, 0))</f>
        <v/>
      </c>
      <c r="B1412">
        <f>INDEX(resultados!$A$2:$ZZ$3036, 1406, MATCH($B$2, resultados!$A$1:$ZZ$1, 0))</f>
        <v/>
      </c>
      <c r="C1412">
        <f>INDEX(resultados!$A$2:$ZZ$3036, 1406, MATCH($B$3, resultados!$A$1:$ZZ$1, 0))</f>
        <v/>
      </c>
    </row>
    <row r="1413">
      <c r="A1413">
        <f>INDEX(resultados!$A$2:$ZZ$3036, 1407, MATCH($B$1, resultados!$A$1:$ZZ$1, 0))</f>
        <v/>
      </c>
      <c r="B1413">
        <f>INDEX(resultados!$A$2:$ZZ$3036, 1407, MATCH($B$2, resultados!$A$1:$ZZ$1, 0))</f>
        <v/>
      </c>
      <c r="C1413">
        <f>INDEX(resultados!$A$2:$ZZ$3036, 1407, MATCH($B$3, resultados!$A$1:$ZZ$1, 0))</f>
        <v/>
      </c>
    </row>
    <row r="1414">
      <c r="A1414">
        <f>INDEX(resultados!$A$2:$ZZ$3036, 1408, MATCH($B$1, resultados!$A$1:$ZZ$1, 0))</f>
        <v/>
      </c>
      <c r="B1414">
        <f>INDEX(resultados!$A$2:$ZZ$3036, 1408, MATCH($B$2, resultados!$A$1:$ZZ$1, 0))</f>
        <v/>
      </c>
      <c r="C1414">
        <f>INDEX(resultados!$A$2:$ZZ$3036, 1408, MATCH($B$3, resultados!$A$1:$ZZ$1, 0))</f>
        <v/>
      </c>
    </row>
    <row r="1415">
      <c r="A1415">
        <f>INDEX(resultados!$A$2:$ZZ$3036, 1409, MATCH($B$1, resultados!$A$1:$ZZ$1, 0))</f>
        <v/>
      </c>
      <c r="B1415">
        <f>INDEX(resultados!$A$2:$ZZ$3036, 1409, MATCH($B$2, resultados!$A$1:$ZZ$1, 0))</f>
        <v/>
      </c>
      <c r="C1415">
        <f>INDEX(resultados!$A$2:$ZZ$3036, 1409, MATCH($B$3, resultados!$A$1:$ZZ$1, 0))</f>
        <v/>
      </c>
    </row>
    <row r="1416">
      <c r="A1416">
        <f>INDEX(resultados!$A$2:$ZZ$3036, 1410, MATCH($B$1, resultados!$A$1:$ZZ$1, 0))</f>
        <v/>
      </c>
      <c r="B1416">
        <f>INDEX(resultados!$A$2:$ZZ$3036, 1410, MATCH($B$2, resultados!$A$1:$ZZ$1, 0))</f>
        <v/>
      </c>
      <c r="C1416">
        <f>INDEX(resultados!$A$2:$ZZ$3036, 1410, MATCH($B$3, resultados!$A$1:$ZZ$1, 0))</f>
        <v/>
      </c>
    </row>
    <row r="1417">
      <c r="A1417">
        <f>INDEX(resultados!$A$2:$ZZ$3036, 1411, MATCH($B$1, resultados!$A$1:$ZZ$1, 0))</f>
        <v/>
      </c>
      <c r="B1417">
        <f>INDEX(resultados!$A$2:$ZZ$3036, 1411, MATCH($B$2, resultados!$A$1:$ZZ$1, 0))</f>
        <v/>
      </c>
      <c r="C1417">
        <f>INDEX(resultados!$A$2:$ZZ$3036, 1411, MATCH($B$3, resultados!$A$1:$ZZ$1, 0))</f>
        <v/>
      </c>
    </row>
    <row r="1418">
      <c r="A1418">
        <f>INDEX(resultados!$A$2:$ZZ$3036, 1412, MATCH($B$1, resultados!$A$1:$ZZ$1, 0))</f>
        <v/>
      </c>
      <c r="B1418">
        <f>INDEX(resultados!$A$2:$ZZ$3036, 1412, MATCH($B$2, resultados!$A$1:$ZZ$1, 0))</f>
        <v/>
      </c>
      <c r="C1418">
        <f>INDEX(resultados!$A$2:$ZZ$3036, 1412, MATCH($B$3, resultados!$A$1:$ZZ$1, 0))</f>
        <v/>
      </c>
    </row>
    <row r="1419">
      <c r="A1419">
        <f>INDEX(resultados!$A$2:$ZZ$3036, 1413, MATCH($B$1, resultados!$A$1:$ZZ$1, 0))</f>
        <v/>
      </c>
      <c r="B1419">
        <f>INDEX(resultados!$A$2:$ZZ$3036, 1413, MATCH($B$2, resultados!$A$1:$ZZ$1, 0))</f>
        <v/>
      </c>
      <c r="C1419">
        <f>INDEX(resultados!$A$2:$ZZ$3036, 1413, MATCH($B$3, resultados!$A$1:$ZZ$1, 0))</f>
        <v/>
      </c>
    </row>
    <row r="1420">
      <c r="A1420">
        <f>INDEX(resultados!$A$2:$ZZ$3036, 1414, MATCH($B$1, resultados!$A$1:$ZZ$1, 0))</f>
        <v/>
      </c>
      <c r="B1420">
        <f>INDEX(resultados!$A$2:$ZZ$3036, 1414, MATCH($B$2, resultados!$A$1:$ZZ$1, 0))</f>
        <v/>
      </c>
      <c r="C1420">
        <f>INDEX(resultados!$A$2:$ZZ$3036, 1414, MATCH($B$3, resultados!$A$1:$ZZ$1, 0))</f>
        <v/>
      </c>
    </row>
    <row r="1421">
      <c r="A1421">
        <f>INDEX(resultados!$A$2:$ZZ$3036, 1415, MATCH($B$1, resultados!$A$1:$ZZ$1, 0))</f>
        <v/>
      </c>
      <c r="B1421">
        <f>INDEX(resultados!$A$2:$ZZ$3036, 1415, MATCH($B$2, resultados!$A$1:$ZZ$1, 0))</f>
        <v/>
      </c>
      <c r="C1421">
        <f>INDEX(resultados!$A$2:$ZZ$3036, 1415, MATCH($B$3, resultados!$A$1:$ZZ$1, 0))</f>
        <v/>
      </c>
    </row>
    <row r="1422">
      <c r="A1422">
        <f>INDEX(resultados!$A$2:$ZZ$3036, 1416, MATCH($B$1, resultados!$A$1:$ZZ$1, 0))</f>
        <v/>
      </c>
      <c r="B1422">
        <f>INDEX(resultados!$A$2:$ZZ$3036, 1416, MATCH($B$2, resultados!$A$1:$ZZ$1, 0))</f>
        <v/>
      </c>
      <c r="C1422">
        <f>INDEX(resultados!$A$2:$ZZ$3036, 1416, MATCH($B$3, resultados!$A$1:$ZZ$1, 0))</f>
        <v/>
      </c>
    </row>
    <row r="1423">
      <c r="A1423">
        <f>INDEX(resultados!$A$2:$ZZ$3036, 1417, MATCH($B$1, resultados!$A$1:$ZZ$1, 0))</f>
        <v/>
      </c>
      <c r="B1423">
        <f>INDEX(resultados!$A$2:$ZZ$3036, 1417, MATCH($B$2, resultados!$A$1:$ZZ$1, 0))</f>
        <v/>
      </c>
      <c r="C1423">
        <f>INDEX(resultados!$A$2:$ZZ$3036, 1417, MATCH($B$3, resultados!$A$1:$ZZ$1, 0))</f>
        <v/>
      </c>
    </row>
    <row r="1424">
      <c r="A1424">
        <f>INDEX(resultados!$A$2:$ZZ$3036, 1418, MATCH($B$1, resultados!$A$1:$ZZ$1, 0))</f>
        <v/>
      </c>
      <c r="B1424">
        <f>INDEX(resultados!$A$2:$ZZ$3036, 1418, MATCH($B$2, resultados!$A$1:$ZZ$1, 0))</f>
        <v/>
      </c>
      <c r="C1424">
        <f>INDEX(resultados!$A$2:$ZZ$3036, 1418, MATCH($B$3, resultados!$A$1:$ZZ$1, 0))</f>
        <v/>
      </c>
    </row>
    <row r="1425">
      <c r="A1425">
        <f>INDEX(resultados!$A$2:$ZZ$3036, 1419, MATCH($B$1, resultados!$A$1:$ZZ$1, 0))</f>
        <v/>
      </c>
      <c r="B1425">
        <f>INDEX(resultados!$A$2:$ZZ$3036, 1419, MATCH($B$2, resultados!$A$1:$ZZ$1, 0))</f>
        <v/>
      </c>
      <c r="C1425">
        <f>INDEX(resultados!$A$2:$ZZ$3036, 1419, MATCH($B$3, resultados!$A$1:$ZZ$1, 0))</f>
        <v/>
      </c>
    </row>
    <row r="1426">
      <c r="A1426">
        <f>INDEX(resultados!$A$2:$ZZ$3036, 1420, MATCH($B$1, resultados!$A$1:$ZZ$1, 0))</f>
        <v/>
      </c>
      <c r="B1426">
        <f>INDEX(resultados!$A$2:$ZZ$3036, 1420, MATCH($B$2, resultados!$A$1:$ZZ$1, 0))</f>
        <v/>
      </c>
      <c r="C1426">
        <f>INDEX(resultados!$A$2:$ZZ$3036, 1420, MATCH($B$3, resultados!$A$1:$ZZ$1, 0))</f>
        <v/>
      </c>
    </row>
    <row r="1427">
      <c r="A1427">
        <f>INDEX(resultados!$A$2:$ZZ$3036, 1421, MATCH($B$1, resultados!$A$1:$ZZ$1, 0))</f>
        <v/>
      </c>
      <c r="B1427">
        <f>INDEX(resultados!$A$2:$ZZ$3036, 1421, MATCH($B$2, resultados!$A$1:$ZZ$1, 0))</f>
        <v/>
      </c>
      <c r="C1427">
        <f>INDEX(resultados!$A$2:$ZZ$3036, 1421, MATCH($B$3, resultados!$A$1:$ZZ$1, 0))</f>
        <v/>
      </c>
    </row>
    <row r="1428">
      <c r="A1428">
        <f>INDEX(resultados!$A$2:$ZZ$3036, 1422, MATCH($B$1, resultados!$A$1:$ZZ$1, 0))</f>
        <v/>
      </c>
      <c r="B1428">
        <f>INDEX(resultados!$A$2:$ZZ$3036, 1422, MATCH($B$2, resultados!$A$1:$ZZ$1, 0))</f>
        <v/>
      </c>
      <c r="C1428">
        <f>INDEX(resultados!$A$2:$ZZ$3036, 1422, MATCH($B$3, resultados!$A$1:$ZZ$1, 0))</f>
        <v/>
      </c>
    </row>
    <row r="1429">
      <c r="A1429">
        <f>INDEX(resultados!$A$2:$ZZ$3036, 1423, MATCH($B$1, resultados!$A$1:$ZZ$1, 0))</f>
        <v/>
      </c>
      <c r="B1429">
        <f>INDEX(resultados!$A$2:$ZZ$3036, 1423, MATCH($B$2, resultados!$A$1:$ZZ$1, 0))</f>
        <v/>
      </c>
      <c r="C1429">
        <f>INDEX(resultados!$A$2:$ZZ$3036, 1423, MATCH($B$3, resultados!$A$1:$ZZ$1, 0))</f>
        <v/>
      </c>
    </row>
    <row r="1430">
      <c r="A1430">
        <f>INDEX(resultados!$A$2:$ZZ$3036, 1424, MATCH($B$1, resultados!$A$1:$ZZ$1, 0))</f>
        <v/>
      </c>
      <c r="B1430">
        <f>INDEX(resultados!$A$2:$ZZ$3036, 1424, MATCH($B$2, resultados!$A$1:$ZZ$1, 0))</f>
        <v/>
      </c>
      <c r="C1430">
        <f>INDEX(resultados!$A$2:$ZZ$3036, 1424, MATCH($B$3, resultados!$A$1:$ZZ$1, 0))</f>
        <v/>
      </c>
    </row>
    <row r="1431">
      <c r="A1431">
        <f>INDEX(resultados!$A$2:$ZZ$3036, 1425, MATCH($B$1, resultados!$A$1:$ZZ$1, 0))</f>
        <v/>
      </c>
      <c r="B1431">
        <f>INDEX(resultados!$A$2:$ZZ$3036, 1425, MATCH($B$2, resultados!$A$1:$ZZ$1, 0))</f>
        <v/>
      </c>
      <c r="C1431">
        <f>INDEX(resultados!$A$2:$ZZ$3036, 1425, MATCH($B$3, resultados!$A$1:$ZZ$1, 0))</f>
        <v/>
      </c>
    </row>
    <row r="1432">
      <c r="A1432">
        <f>INDEX(resultados!$A$2:$ZZ$3036, 1426, MATCH($B$1, resultados!$A$1:$ZZ$1, 0))</f>
        <v/>
      </c>
      <c r="B1432">
        <f>INDEX(resultados!$A$2:$ZZ$3036, 1426, MATCH($B$2, resultados!$A$1:$ZZ$1, 0))</f>
        <v/>
      </c>
      <c r="C1432">
        <f>INDEX(resultados!$A$2:$ZZ$3036, 1426, MATCH($B$3, resultados!$A$1:$ZZ$1, 0))</f>
        <v/>
      </c>
    </row>
    <row r="1433">
      <c r="A1433">
        <f>INDEX(resultados!$A$2:$ZZ$3036, 1427, MATCH($B$1, resultados!$A$1:$ZZ$1, 0))</f>
        <v/>
      </c>
      <c r="B1433">
        <f>INDEX(resultados!$A$2:$ZZ$3036, 1427, MATCH($B$2, resultados!$A$1:$ZZ$1, 0))</f>
        <v/>
      </c>
      <c r="C1433">
        <f>INDEX(resultados!$A$2:$ZZ$3036, 1427, MATCH($B$3, resultados!$A$1:$ZZ$1, 0))</f>
        <v/>
      </c>
    </row>
    <row r="1434">
      <c r="A1434">
        <f>INDEX(resultados!$A$2:$ZZ$3036, 1428, MATCH($B$1, resultados!$A$1:$ZZ$1, 0))</f>
        <v/>
      </c>
      <c r="B1434">
        <f>INDEX(resultados!$A$2:$ZZ$3036, 1428, MATCH($B$2, resultados!$A$1:$ZZ$1, 0))</f>
        <v/>
      </c>
      <c r="C1434">
        <f>INDEX(resultados!$A$2:$ZZ$3036, 1428, MATCH($B$3, resultados!$A$1:$ZZ$1, 0))</f>
        <v/>
      </c>
    </row>
    <row r="1435">
      <c r="A1435">
        <f>INDEX(resultados!$A$2:$ZZ$3036, 1429, MATCH($B$1, resultados!$A$1:$ZZ$1, 0))</f>
        <v/>
      </c>
      <c r="B1435">
        <f>INDEX(resultados!$A$2:$ZZ$3036, 1429, MATCH($B$2, resultados!$A$1:$ZZ$1, 0))</f>
        <v/>
      </c>
      <c r="C1435">
        <f>INDEX(resultados!$A$2:$ZZ$3036, 1429, MATCH($B$3, resultados!$A$1:$ZZ$1, 0))</f>
        <v/>
      </c>
    </row>
    <row r="1436">
      <c r="A1436">
        <f>INDEX(resultados!$A$2:$ZZ$3036, 1430, MATCH($B$1, resultados!$A$1:$ZZ$1, 0))</f>
        <v/>
      </c>
      <c r="B1436">
        <f>INDEX(resultados!$A$2:$ZZ$3036, 1430, MATCH($B$2, resultados!$A$1:$ZZ$1, 0))</f>
        <v/>
      </c>
      <c r="C1436">
        <f>INDEX(resultados!$A$2:$ZZ$3036, 1430, MATCH($B$3, resultados!$A$1:$ZZ$1, 0))</f>
        <v/>
      </c>
    </row>
    <row r="1437">
      <c r="A1437">
        <f>INDEX(resultados!$A$2:$ZZ$3036, 1431, MATCH($B$1, resultados!$A$1:$ZZ$1, 0))</f>
        <v/>
      </c>
      <c r="B1437">
        <f>INDEX(resultados!$A$2:$ZZ$3036, 1431, MATCH($B$2, resultados!$A$1:$ZZ$1, 0))</f>
        <v/>
      </c>
      <c r="C1437">
        <f>INDEX(resultados!$A$2:$ZZ$3036, 1431, MATCH($B$3, resultados!$A$1:$ZZ$1, 0))</f>
        <v/>
      </c>
    </row>
    <row r="1438">
      <c r="A1438">
        <f>INDEX(resultados!$A$2:$ZZ$3036, 1432, MATCH($B$1, resultados!$A$1:$ZZ$1, 0))</f>
        <v/>
      </c>
      <c r="B1438">
        <f>INDEX(resultados!$A$2:$ZZ$3036, 1432, MATCH($B$2, resultados!$A$1:$ZZ$1, 0))</f>
        <v/>
      </c>
      <c r="C1438">
        <f>INDEX(resultados!$A$2:$ZZ$3036, 1432, MATCH($B$3, resultados!$A$1:$ZZ$1, 0))</f>
        <v/>
      </c>
    </row>
    <row r="1439">
      <c r="A1439">
        <f>INDEX(resultados!$A$2:$ZZ$3036, 1433, MATCH($B$1, resultados!$A$1:$ZZ$1, 0))</f>
        <v/>
      </c>
      <c r="B1439">
        <f>INDEX(resultados!$A$2:$ZZ$3036, 1433, MATCH($B$2, resultados!$A$1:$ZZ$1, 0))</f>
        <v/>
      </c>
      <c r="C1439">
        <f>INDEX(resultados!$A$2:$ZZ$3036, 1433, MATCH($B$3, resultados!$A$1:$ZZ$1, 0))</f>
        <v/>
      </c>
    </row>
    <row r="1440">
      <c r="A1440">
        <f>INDEX(resultados!$A$2:$ZZ$3036, 1434, MATCH($B$1, resultados!$A$1:$ZZ$1, 0))</f>
        <v/>
      </c>
      <c r="B1440">
        <f>INDEX(resultados!$A$2:$ZZ$3036, 1434, MATCH($B$2, resultados!$A$1:$ZZ$1, 0))</f>
        <v/>
      </c>
      <c r="C1440">
        <f>INDEX(resultados!$A$2:$ZZ$3036, 1434, MATCH($B$3, resultados!$A$1:$ZZ$1, 0))</f>
        <v/>
      </c>
    </row>
    <row r="1441">
      <c r="A1441">
        <f>INDEX(resultados!$A$2:$ZZ$3036, 1435, MATCH($B$1, resultados!$A$1:$ZZ$1, 0))</f>
        <v/>
      </c>
      <c r="B1441">
        <f>INDEX(resultados!$A$2:$ZZ$3036, 1435, MATCH($B$2, resultados!$A$1:$ZZ$1, 0))</f>
        <v/>
      </c>
      <c r="C1441">
        <f>INDEX(resultados!$A$2:$ZZ$3036, 1435, MATCH($B$3, resultados!$A$1:$ZZ$1, 0))</f>
        <v/>
      </c>
    </row>
    <row r="1442">
      <c r="A1442">
        <f>INDEX(resultados!$A$2:$ZZ$3036, 1436, MATCH($B$1, resultados!$A$1:$ZZ$1, 0))</f>
        <v/>
      </c>
      <c r="B1442">
        <f>INDEX(resultados!$A$2:$ZZ$3036, 1436, MATCH($B$2, resultados!$A$1:$ZZ$1, 0))</f>
        <v/>
      </c>
      <c r="C1442">
        <f>INDEX(resultados!$A$2:$ZZ$3036, 1436, MATCH($B$3, resultados!$A$1:$ZZ$1, 0))</f>
        <v/>
      </c>
    </row>
    <row r="1443">
      <c r="A1443">
        <f>INDEX(resultados!$A$2:$ZZ$3036, 1437, MATCH($B$1, resultados!$A$1:$ZZ$1, 0))</f>
        <v/>
      </c>
      <c r="B1443">
        <f>INDEX(resultados!$A$2:$ZZ$3036, 1437, MATCH($B$2, resultados!$A$1:$ZZ$1, 0))</f>
        <v/>
      </c>
      <c r="C1443">
        <f>INDEX(resultados!$A$2:$ZZ$3036, 1437, MATCH($B$3, resultados!$A$1:$ZZ$1, 0))</f>
        <v/>
      </c>
    </row>
    <row r="1444">
      <c r="A1444">
        <f>INDEX(resultados!$A$2:$ZZ$3036, 1438, MATCH($B$1, resultados!$A$1:$ZZ$1, 0))</f>
        <v/>
      </c>
      <c r="B1444">
        <f>INDEX(resultados!$A$2:$ZZ$3036, 1438, MATCH($B$2, resultados!$A$1:$ZZ$1, 0))</f>
        <v/>
      </c>
      <c r="C1444">
        <f>INDEX(resultados!$A$2:$ZZ$3036, 1438, MATCH($B$3, resultados!$A$1:$ZZ$1, 0))</f>
        <v/>
      </c>
    </row>
    <row r="1445">
      <c r="A1445">
        <f>INDEX(resultados!$A$2:$ZZ$3036, 1439, MATCH($B$1, resultados!$A$1:$ZZ$1, 0))</f>
        <v/>
      </c>
      <c r="B1445">
        <f>INDEX(resultados!$A$2:$ZZ$3036, 1439, MATCH($B$2, resultados!$A$1:$ZZ$1, 0))</f>
        <v/>
      </c>
      <c r="C1445">
        <f>INDEX(resultados!$A$2:$ZZ$3036, 1439, MATCH($B$3, resultados!$A$1:$ZZ$1, 0))</f>
        <v/>
      </c>
    </row>
    <row r="1446">
      <c r="A1446">
        <f>INDEX(resultados!$A$2:$ZZ$3036, 1440, MATCH($B$1, resultados!$A$1:$ZZ$1, 0))</f>
        <v/>
      </c>
      <c r="B1446">
        <f>INDEX(resultados!$A$2:$ZZ$3036, 1440, MATCH($B$2, resultados!$A$1:$ZZ$1, 0))</f>
        <v/>
      </c>
      <c r="C1446">
        <f>INDEX(resultados!$A$2:$ZZ$3036, 1440, MATCH($B$3, resultados!$A$1:$ZZ$1, 0))</f>
        <v/>
      </c>
    </row>
    <row r="1447">
      <c r="A1447">
        <f>INDEX(resultados!$A$2:$ZZ$3036, 1441, MATCH($B$1, resultados!$A$1:$ZZ$1, 0))</f>
        <v/>
      </c>
      <c r="B1447">
        <f>INDEX(resultados!$A$2:$ZZ$3036, 1441, MATCH($B$2, resultados!$A$1:$ZZ$1, 0))</f>
        <v/>
      </c>
      <c r="C1447">
        <f>INDEX(resultados!$A$2:$ZZ$3036, 1441, MATCH($B$3, resultados!$A$1:$ZZ$1, 0))</f>
        <v/>
      </c>
    </row>
    <row r="1448">
      <c r="A1448">
        <f>INDEX(resultados!$A$2:$ZZ$3036, 1442, MATCH($B$1, resultados!$A$1:$ZZ$1, 0))</f>
        <v/>
      </c>
      <c r="B1448">
        <f>INDEX(resultados!$A$2:$ZZ$3036, 1442, MATCH($B$2, resultados!$A$1:$ZZ$1, 0))</f>
        <v/>
      </c>
      <c r="C1448">
        <f>INDEX(resultados!$A$2:$ZZ$3036, 1442, MATCH($B$3, resultados!$A$1:$ZZ$1, 0))</f>
        <v/>
      </c>
    </row>
    <row r="1449">
      <c r="A1449">
        <f>INDEX(resultados!$A$2:$ZZ$3036, 1443, MATCH($B$1, resultados!$A$1:$ZZ$1, 0))</f>
        <v/>
      </c>
      <c r="B1449">
        <f>INDEX(resultados!$A$2:$ZZ$3036, 1443, MATCH($B$2, resultados!$A$1:$ZZ$1, 0))</f>
        <v/>
      </c>
      <c r="C1449">
        <f>INDEX(resultados!$A$2:$ZZ$3036, 1443, MATCH($B$3, resultados!$A$1:$ZZ$1, 0))</f>
        <v/>
      </c>
    </row>
    <row r="1450">
      <c r="A1450">
        <f>INDEX(resultados!$A$2:$ZZ$3036, 1444, MATCH($B$1, resultados!$A$1:$ZZ$1, 0))</f>
        <v/>
      </c>
      <c r="B1450">
        <f>INDEX(resultados!$A$2:$ZZ$3036, 1444, MATCH($B$2, resultados!$A$1:$ZZ$1, 0))</f>
        <v/>
      </c>
      <c r="C1450">
        <f>INDEX(resultados!$A$2:$ZZ$3036, 1444, MATCH($B$3, resultados!$A$1:$ZZ$1, 0))</f>
        <v/>
      </c>
    </row>
    <row r="1451">
      <c r="A1451">
        <f>INDEX(resultados!$A$2:$ZZ$3036, 1445, MATCH($B$1, resultados!$A$1:$ZZ$1, 0))</f>
        <v/>
      </c>
      <c r="B1451">
        <f>INDEX(resultados!$A$2:$ZZ$3036, 1445, MATCH($B$2, resultados!$A$1:$ZZ$1, 0))</f>
        <v/>
      </c>
      <c r="C1451">
        <f>INDEX(resultados!$A$2:$ZZ$3036, 1445, MATCH($B$3, resultados!$A$1:$ZZ$1, 0))</f>
        <v/>
      </c>
    </row>
    <row r="1452">
      <c r="A1452">
        <f>INDEX(resultados!$A$2:$ZZ$3036, 1446, MATCH($B$1, resultados!$A$1:$ZZ$1, 0))</f>
        <v/>
      </c>
      <c r="B1452">
        <f>INDEX(resultados!$A$2:$ZZ$3036, 1446, MATCH($B$2, resultados!$A$1:$ZZ$1, 0))</f>
        <v/>
      </c>
      <c r="C1452">
        <f>INDEX(resultados!$A$2:$ZZ$3036, 1446, MATCH($B$3, resultados!$A$1:$ZZ$1, 0))</f>
        <v/>
      </c>
    </row>
    <row r="1453">
      <c r="A1453">
        <f>INDEX(resultados!$A$2:$ZZ$3036, 1447, MATCH($B$1, resultados!$A$1:$ZZ$1, 0))</f>
        <v/>
      </c>
      <c r="B1453">
        <f>INDEX(resultados!$A$2:$ZZ$3036, 1447, MATCH($B$2, resultados!$A$1:$ZZ$1, 0))</f>
        <v/>
      </c>
      <c r="C1453">
        <f>INDEX(resultados!$A$2:$ZZ$3036, 1447, MATCH($B$3, resultados!$A$1:$ZZ$1, 0))</f>
        <v/>
      </c>
    </row>
    <row r="1454">
      <c r="A1454">
        <f>INDEX(resultados!$A$2:$ZZ$3036, 1448, MATCH($B$1, resultados!$A$1:$ZZ$1, 0))</f>
        <v/>
      </c>
      <c r="B1454">
        <f>INDEX(resultados!$A$2:$ZZ$3036, 1448, MATCH($B$2, resultados!$A$1:$ZZ$1, 0))</f>
        <v/>
      </c>
      <c r="C1454">
        <f>INDEX(resultados!$A$2:$ZZ$3036, 1448, MATCH($B$3, resultados!$A$1:$ZZ$1, 0))</f>
        <v/>
      </c>
    </row>
    <row r="1455">
      <c r="A1455">
        <f>INDEX(resultados!$A$2:$ZZ$3036, 1449, MATCH($B$1, resultados!$A$1:$ZZ$1, 0))</f>
        <v/>
      </c>
      <c r="B1455">
        <f>INDEX(resultados!$A$2:$ZZ$3036, 1449, MATCH($B$2, resultados!$A$1:$ZZ$1, 0))</f>
        <v/>
      </c>
      <c r="C1455">
        <f>INDEX(resultados!$A$2:$ZZ$3036, 1449, MATCH($B$3, resultados!$A$1:$ZZ$1, 0))</f>
        <v/>
      </c>
    </row>
    <row r="1456">
      <c r="A1456">
        <f>INDEX(resultados!$A$2:$ZZ$3036, 1450, MATCH($B$1, resultados!$A$1:$ZZ$1, 0))</f>
        <v/>
      </c>
      <c r="B1456">
        <f>INDEX(resultados!$A$2:$ZZ$3036, 1450, MATCH($B$2, resultados!$A$1:$ZZ$1, 0))</f>
        <v/>
      </c>
      <c r="C1456">
        <f>INDEX(resultados!$A$2:$ZZ$3036, 1450, MATCH($B$3, resultados!$A$1:$ZZ$1, 0))</f>
        <v/>
      </c>
    </row>
    <row r="1457">
      <c r="A1457">
        <f>INDEX(resultados!$A$2:$ZZ$3036, 1451, MATCH($B$1, resultados!$A$1:$ZZ$1, 0))</f>
        <v/>
      </c>
      <c r="B1457">
        <f>INDEX(resultados!$A$2:$ZZ$3036, 1451, MATCH($B$2, resultados!$A$1:$ZZ$1, 0))</f>
        <v/>
      </c>
      <c r="C1457">
        <f>INDEX(resultados!$A$2:$ZZ$3036, 1451, MATCH($B$3, resultados!$A$1:$ZZ$1, 0))</f>
        <v/>
      </c>
    </row>
    <row r="1458">
      <c r="A1458">
        <f>INDEX(resultados!$A$2:$ZZ$3036, 1452, MATCH($B$1, resultados!$A$1:$ZZ$1, 0))</f>
        <v/>
      </c>
      <c r="B1458">
        <f>INDEX(resultados!$A$2:$ZZ$3036, 1452, MATCH($B$2, resultados!$A$1:$ZZ$1, 0))</f>
        <v/>
      </c>
      <c r="C1458">
        <f>INDEX(resultados!$A$2:$ZZ$3036, 1452, MATCH($B$3, resultados!$A$1:$ZZ$1, 0))</f>
        <v/>
      </c>
    </row>
    <row r="1459">
      <c r="A1459">
        <f>INDEX(resultados!$A$2:$ZZ$3036, 1453, MATCH($B$1, resultados!$A$1:$ZZ$1, 0))</f>
        <v/>
      </c>
      <c r="B1459">
        <f>INDEX(resultados!$A$2:$ZZ$3036, 1453, MATCH($B$2, resultados!$A$1:$ZZ$1, 0))</f>
        <v/>
      </c>
      <c r="C1459">
        <f>INDEX(resultados!$A$2:$ZZ$3036, 1453, MATCH($B$3, resultados!$A$1:$ZZ$1, 0))</f>
        <v/>
      </c>
    </row>
    <row r="1460">
      <c r="A1460">
        <f>INDEX(resultados!$A$2:$ZZ$3036, 1454, MATCH($B$1, resultados!$A$1:$ZZ$1, 0))</f>
        <v/>
      </c>
      <c r="B1460">
        <f>INDEX(resultados!$A$2:$ZZ$3036, 1454, MATCH($B$2, resultados!$A$1:$ZZ$1, 0))</f>
        <v/>
      </c>
      <c r="C1460">
        <f>INDEX(resultados!$A$2:$ZZ$3036, 1454, MATCH($B$3, resultados!$A$1:$ZZ$1, 0))</f>
        <v/>
      </c>
    </row>
    <row r="1461">
      <c r="A1461">
        <f>INDEX(resultados!$A$2:$ZZ$3036, 1455, MATCH($B$1, resultados!$A$1:$ZZ$1, 0))</f>
        <v/>
      </c>
      <c r="B1461">
        <f>INDEX(resultados!$A$2:$ZZ$3036, 1455, MATCH($B$2, resultados!$A$1:$ZZ$1, 0))</f>
        <v/>
      </c>
      <c r="C1461">
        <f>INDEX(resultados!$A$2:$ZZ$3036, 1455, MATCH($B$3, resultados!$A$1:$ZZ$1, 0))</f>
        <v/>
      </c>
    </row>
    <row r="1462">
      <c r="A1462">
        <f>INDEX(resultados!$A$2:$ZZ$3036, 1456, MATCH($B$1, resultados!$A$1:$ZZ$1, 0))</f>
        <v/>
      </c>
      <c r="B1462">
        <f>INDEX(resultados!$A$2:$ZZ$3036, 1456, MATCH($B$2, resultados!$A$1:$ZZ$1, 0))</f>
        <v/>
      </c>
      <c r="C1462">
        <f>INDEX(resultados!$A$2:$ZZ$3036, 1456, MATCH($B$3, resultados!$A$1:$ZZ$1, 0))</f>
        <v/>
      </c>
    </row>
    <row r="1463">
      <c r="A1463">
        <f>INDEX(resultados!$A$2:$ZZ$3036, 1457, MATCH($B$1, resultados!$A$1:$ZZ$1, 0))</f>
        <v/>
      </c>
      <c r="B1463">
        <f>INDEX(resultados!$A$2:$ZZ$3036, 1457, MATCH($B$2, resultados!$A$1:$ZZ$1, 0))</f>
        <v/>
      </c>
      <c r="C1463">
        <f>INDEX(resultados!$A$2:$ZZ$3036, 1457, MATCH($B$3, resultados!$A$1:$ZZ$1, 0))</f>
        <v/>
      </c>
    </row>
    <row r="1464">
      <c r="A1464">
        <f>INDEX(resultados!$A$2:$ZZ$3036, 1458, MATCH($B$1, resultados!$A$1:$ZZ$1, 0))</f>
        <v/>
      </c>
      <c r="B1464">
        <f>INDEX(resultados!$A$2:$ZZ$3036, 1458, MATCH($B$2, resultados!$A$1:$ZZ$1, 0))</f>
        <v/>
      </c>
      <c r="C1464">
        <f>INDEX(resultados!$A$2:$ZZ$3036, 1458, MATCH($B$3, resultados!$A$1:$ZZ$1, 0))</f>
        <v/>
      </c>
    </row>
    <row r="1465">
      <c r="A1465">
        <f>INDEX(resultados!$A$2:$ZZ$3036, 1459, MATCH($B$1, resultados!$A$1:$ZZ$1, 0))</f>
        <v/>
      </c>
      <c r="B1465">
        <f>INDEX(resultados!$A$2:$ZZ$3036, 1459, MATCH($B$2, resultados!$A$1:$ZZ$1, 0))</f>
        <v/>
      </c>
      <c r="C1465">
        <f>INDEX(resultados!$A$2:$ZZ$3036, 1459, MATCH($B$3, resultados!$A$1:$ZZ$1, 0))</f>
        <v/>
      </c>
    </row>
    <row r="1466">
      <c r="A1466">
        <f>INDEX(resultados!$A$2:$ZZ$3036, 1460, MATCH($B$1, resultados!$A$1:$ZZ$1, 0))</f>
        <v/>
      </c>
      <c r="B1466">
        <f>INDEX(resultados!$A$2:$ZZ$3036, 1460, MATCH($B$2, resultados!$A$1:$ZZ$1, 0))</f>
        <v/>
      </c>
      <c r="C1466">
        <f>INDEX(resultados!$A$2:$ZZ$3036, 1460, MATCH($B$3, resultados!$A$1:$ZZ$1, 0))</f>
        <v/>
      </c>
    </row>
    <row r="1467">
      <c r="A1467">
        <f>INDEX(resultados!$A$2:$ZZ$3036, 1461, MATCH($B$1, resultados!$A$1:$ZZ$1, 0))</f>
        <v/>
      </c>
      <c r="B1467">
        <f>INDEX(resultados!$A$2:$ZZ$3036, 1461, MATCH($B$2, resultados!$A$1:$ZZ$1, 0))</f>
        <v/>
      </c>
      <c r="C1467">
        <f>INDEX(resultados!$A$2:$ZZ$3036, 1461, MATCH($B$3, resultados!$A$1:$ZZ$1, 0))</f>
        <v/>
      </c>
    </row>
    <row r="1468">
      <c r="A1468">
        <f>INDEX(resultados!$A$2:$ZZ$3036, 1462, MATCH($B$1, resultados!$A$1:$ZZ$1, 0))</f>
        <v/>
      </c>
      <c r="B1468">
        <f>INDEX(resultados!$A$2:$ZZ$3036, 1462, MATCH($B$2, resultados!$A$1:$ZZ$1, 0))</f>
        <v/>
      </c>
      <c r="C1468">
        <f>INDEX(resultados!$A$2:$ZZ$3036, 1462, MATCH($B$3, resultados!$A$1:$ZZ$1, 0))</f>
        <v/>
      </c>
    </row>
    <row r="1469">
      <c r="A1469">
        <f>INDEX(resultados!$A$2:$ZZ$3036, 1463, MATCH($B$1, resultados!$A$1:$ZZ$1, 0))</f>
        <v/>
      </c>
      <c r="B1469">
        <f>INDEX(resultados!$A$2:$ZZ$3036, 1463, MATCH($B$2, resultados!$A$1:$ZZ$1, 0))</f>
        <v/>
      </c>
      <c r="C1469">
        <f>INDEX(resultados!$A$2:$ZZ$3036, 1463, MATCH($B$3, resultados!$A$1:$ZZ$1, 0))</f>
        <v/>
      </c>
    </row>
    <row r="1470">
      <c r="A1470">
        <f>INDEX(resultados!$A$2:$ZZ$3036, 1464, MATCH($B$1, resultados!$A$1:$ZZ$1, 0))</f>
        <v/>
      </c>
      <c r="B1470">
        <f>INDEX(resultados!$A$2:$ZZ$3036, 1464, MATCH($B$2, resultados!$A$1:$ZZ$1, 0))</f>
        <v/>
      </c>
      <c r="C1470">
        <f>INDEX(resultados!$A$2:$ZZ$3036, 1464, MATCH($B$3, resultados!$A$1:$ZZ$1, 0))</f>
        <v/>
      </c>
    </row>
    <row r="1471">
      <c r="A1471">
        <f>INDEX(resultados!$A$2:$ZZ$3036, 1465, MATCH($B$1, resultados!$A$1:$ZZ$1, 0))</f>
        <v/>
      </c>
      <c r="B1471">
        <f>INDEX(resultados!$A$2:$ZZ$3036, 1465, MATCH($B$2, resultados!$A$1:$ZZ$1, 0))</f>
        <v/>
      </c>
      <c r="C1471">
        <f>INDEX(resultados!$A$2:$ZZ$3036, 1465, MATCH($B$3, resultados!$A$1:$ZZ$1, 0))</f>
        <v/>
      </c>
    </row>
    <row r="1472">
      <c r="A1472">
        <f>INDEX(resultados!$A$2:$ZZ$3036, 1466, MATCH($B$1, resultados!$A$1:$ZZ$1, 0))</f>
        <v/>
      </c>
      <c r="B1472">
        <f>INDEX(resultados!$A$2:$ZZ$3036, 1466, MATCH($B$2, resultados!$A$1:$ZZ$1, 0))</f>
        <v/>
      </c>
      <c r="C1472">
        <f>INDEX(resultados!$A$2:$ZZ$3036, 1466, MATCH($B$3, resultados!$A$1:$ZZ$1, 0))</f>
        <v/>
      </c>
    </row>
    <row r="1473">
      <c r="A1473">
        <f>INDEX(resultados!$A$2:$ZZ$3036, 1467, MATCH($B$1, resultados!$A$1:$ZZ$1, 0))</f>
        <v/>
      </c>
      <c r="B1473">
        <f>INDEX(resultados!$A$2:$ZZ$3036, 1467, MATCH($B$2, resultados!$A$1:$ZZ$1, 0))</f>
        <v/>
      </c>
      <c r="C1473">
        <f>INDEX(resultados!$A$2:$ZZ$3036, 1467, MATCH($B$3, resultados!$A$1:$ZZ$1, 0))</f>
        <v/>
      </c>
    </row>
    <row r="1474">
      <c r="A1474">
        <f>INDEX(resultados!$A$2:$ZZ$3036, 1468, MATCH($B$1, resultados!$A$1:$ZZ$1, 0))</f>
        <v/>
      </c>
      <c r="B1474">
        <f>INDEX(resultados!$A$2:$ZZ$3036, 1468, MATCH($B$2, resultados!$A$1:$ZZ$1, 0))</f>
        <v/>
      </c>
      <c r="C1474">
        <f>INDEX(resultados!$A$2:$ZZ$3036, 1468, MATCH($B$3, resultados!$A$1:$ZZ$1, 0))</f>
        <v/>
      </c>
    </row>
    <row r="1475">
      <c r="A1475">
        <f>INDEX(resultados!$A$2:$ZZ$3036, 1469, MATCH($B$1, resultados!$A$1:$ZZ$1, 0))</f>
        <v/>
      </c>
      <c r="B1475">
        <f>INDEX(resultados!$A$2:$ZZ$3036, 1469, MATCH($B$2, resultados!$A$1:$ZZ$1, 0))</f>
        <v/>
      </c>
      <c r="C1475">
        <f>INDEX(resultados!$A$2:$ZZ$3036, 1469, MATCH($B$3, resultados!$A$1:$ZZ$1, 0))</f>
        <v/>
      </c>
    </row>
    <row r="1476">
      <c r="A1476">
        <f>INDEX(resultados!$A$2:$ZZ$3036, 1470, MATCH($B$1, resultados!$A$1:$ZZ$1, 0))</f>
        <v/>
      </c>
      <c r="B1476">
        <f>INDEX(resultados!$A$2:$ZZ$3036, 1470, MATCH($B$2, resultados!$A$1:$ZZ$1, 0))</f>
        <v/>
      </c>
      <c r="C1476">
        <f>INDEX(resultados!$A$2:$ZZ$3036, 1470, MATCH($B$3, resultados!$A$1:$ZZ$1, 0))</f>
        <v/>
      </c>
    </row>
    <row r="1477">
      <c r="A1477">
        <f>INDEX(resultados!$A$2:$ZZ$3036, 1471, MATCH($B$1, resultados!$A$1:$ZZ$1, 0))</f>
        <v/>
      </c>
      <c r="B1477">
        <f>INDEX(resultados!$A$2:$ZZ$3036, 1471, MATCH($B$2, resultados!$A$1:$ZZ$1, 0))</f>
        <v/>
      </c>
      <c r="C1477">
        <f>INDEX(resultados!$A$2:$ZZ$3036, 1471, MATCH($B$3, resultados!$A$1:$ZZ$1, 0))</f>
        <v/>
      </c>
    </row>
    <row r="1478">
      <c r="A1478">
        <f>INDEX(resultados!$A$2:$ZZ$3036, 1472, MATCH($B$1, resultados!$A$1:$ZZ$1, 0))</f>
        <v/>
      </c>
      <c r="B1478">
        <f>INDEX(resultados!$A$2:$ZZ$3036, 1472, MATCH($B$2, resultados!$A$1:$ZZ$1, 0))</f>
        <v/>
      </c>
      <c r="C1478">
        <f>INDEX(resultados!$A$2:$ZZ$3036, 1472, MATCH($B$3, resultados!$A$1:$ZZ$1, 0))</f>
        <v/>
      </c>
    </row>
    <row r="1479">
      <c r="A1479">
        <f>INDEX(resultados!$A$2:$ZZ$3036, 1473, MATCH($B$1, resultados!$A$1:$ZZ$1, 0))</f>
        <v/>
      </c>
      <c r="B1479">
        <f>INDEX(resultados!$A$2:$ZZ$3036, 1473, MATCH($B$2, resultados!$A$1:$ZZ$1, 0))</f>
        <v/>
      </c>
      <c r="C1479">
        <f>INDEX(resultados!$A$2:$ZZ$3036, 1473, MATCH($B$3, resultados!$A$1:$ZZ$1, 0))</f>
        <v/>
      </c>
    </row>
    <row r="1480">
      <c r="A1480">
        <f>INDEX(resultados!$A$2:$ZZ$3036, 1474, MATCH($B$1, resultados!$A$1:$ZZ$1, 0))</f>
        <v/>
      </c>
      <c r="B1480">
        <f>INDEX(resultados!$A$2:$ZZ$3036, 1474, MATCH($B$2, resultados!$A$1:$ZZ$1, 0))</f>
        <v/>
      </c>
      <c r="C1480">
        <f>INDEX(resultados!$A$2:$ZZ$3036, 1474, MATCH($B$3, resultados!$A$1:$ZZ$1, 0))</f>
        <v/>
      </c>
    </row>
    <row r="1481">
      <c r="A1481">
        <f>INDEX(resultados!$A$2:$ZZ$3036, 1475, MATCH($B$1, resultados!$A$1:$ZZ$1, 0))</f>
        <v/>
      </c>
      <c r="B1481">
        <f>INDEX(resultados!$A$2:$ZZ$3036, 1475, MATCH($B$2, resultados!$A$1:$ZZ$1, 0))</f>
        <v/>
      </c>
      <c r="C1481">
        <f>INDEX(resultados!$A$2:$ZZ$3036, 1475, MATCH($B$3, resultados!$A$1:$ZZ$1, 0))</f>
        <v/>
      </c>
    </row>
    <row r="1482">
      <c r="A1482">
        <f>INDEX(resultados!$A$2:$ZZ$3036, 1476, MATCH($B$1, resultados!$A$1:$ZZ$1, 0))</f>
        <v/>
      </c>
      <c r="B1482">
        <f>INDEX(resultados!$A$2:$ZZ$3036, 1476, MATCH($B$2, resultados!$A$1:$ZZ$1, 0))</f>
        <v/>
      </c>
      <c r="C1482">
        <f>INDEX(resultados!$A$2:$ZZ$3036, 1476, MATCH($B$3, resultados!$A$1:$ZZ$1, 0))</f>
        <v/>
      </c>
    </row>
    <row r="1483">
      <c r="A1483">
        <f>INDEX(resultados!$A$2:$ZZ$3036, 1477, MATCH($B$1, resultados!$A$1:$ZZ$1, 0))</f>
        <v/>
      </c>
      <c r="B1483">
        <f>INDEX(resultados!$A$2:$ZZ$3036, 1477, MATCH($B$2, resultados!$A$1:$ZZ$1, 0))</f>
        <v/>
      </c>
      <c r="C1483">
        <f>INDEX(resultados!$A$2:$ZZ$3036, 1477, MATCH($B$3, resultados!$A$1:$ZZ$1, 0))</f>
        <v/>
      </c>
    </row>
    <row r="1484">
      <c r="A1484">
        <f>INDEX(resultados!$A$2:$ZZ$3036, 1478, MATCH($B$1, resultados!$A$1:$ZZ$1, 0))</f>
        <v/>
      </c>
      <c r="B1484">
        <f>INDEX(resultados!$A$2:$ZZ$3036, 1478, MATCH($B$2, resultados!$A$1:$ZZ$1, 0))</f>
        <v/>
      </c>
      <c r="C1484">
        <f>INDEX(resultados!$A$2:$ZZ$3036, 1478, MATCH($B$3, resultados!$A$1:$ZZ$1, 0))</f>
        <v/>
      </c>
    </row>
    <row r="1485">
      <c r="A1485">
        <f>INDEX(resultados!$A$2:$ZZ$3036, 1479, MATCH($B$1, resultados!$A$1:$ZZ$1, 0))</f>
        <v/>
      </c>
      <c r="B1485">
        <f>INDEX(resultados!$A$2:$ZZ$3036, 1479, MATCH($B$2, resultados!$A$1:$ZZ$1, 0))</f>
        <v/>
      </c>
      <c r="C1485">
        <f>INDEX(resultados!$A$2:$ZZ$3036, 1479, MATCH($B$3, resultados!$A$1:$ZZ$1, 0))</f>
        <v/>
      </c>
    </row>
    <row r="1486">
      <c r="A1486">
        <f>INDEX(resultados!$A$2:$ZZ$3036, 1480, MATCH($B$1, resultados!$A$1:$ZZ$1, 0))</f>
        <v/>
      </c>
      <c r="B1486">
        <f>INDEX(resultados!$A$2:$ZZ$3036, 1480, MATCH($B$2, resultados!$A$1:$ZZ$1, 0))</f>
        <v/>
      </c>
      <c r="C1486">
        <f>INDEX(resultados!$A$2:$ZZ$3036, 1480, MATCH($B$3, resultados!$A$1:$ZZ$1, 0))</f>
        <v/>
      </c>
    </row>
    <row r="1487">
      <c r="A1487">
        <f>INDEX(resultados!$A$2:$ZZ$3036, 1481, MATCH($B$1, resultados!$A$1:$ZZ$1, 0))</f>
        <v/>
      </c>
      <c r="B1487">
        <f>INDEX(resultados!$A$2:$ZZ$3036, 1481, MATCH($B$2, resultados!$A$1:$ZZ$1, 0))</f>
        <v/>
      </c>
      <c r="C1487">
        <f>INDEX(resultados!$A$2:$ZZ$3036, 1481, MATCH($B$3, resultados!$A$1:$ZZ$1, 0))</f>
        <v/>
      </c>
    </row>
    <row r="1488">
      <c r="A1488">
        <f>INDEX(resultados!$A$2:$ZZ$3036, 1482, MATCH($B$1, resultados!$A$1:$ZZ$1, 0))</f>
        <v/>
      </c>
      <c r="B1488">
        <f>INDEX(resultados!$A$2:$ZZ$3036, 1482, MATCH($B$2, resultados!$A$1:$ZZ$1, 0))</f>
        <v/>
      </c>
      <c r="C1488">
        <f>INDEX(resultados!$A$2:$ZZ$3036, 1482, MATCH($B$3, resultados!$A$1:$ZZ$1, 0))</f>
        <v/>
      </c>
    </row>
    <row r="1489">
      <c r="A1489">
        <f>INDEX(resultados!$A$2:$ZZ$3036, 1483, MATCH($B$1, resultados!$A$1:$ZZ$1, 0))</f>
        <v/>
      </c>
      <c r="B1489">
        <f>INDEX(resultados!$A$2:$ZZ$3036, 1483, MATCH($B$2, resultados!$A$1:$ZZ$1, 0))</f>
        <v/>
      </c>
      <c r="C1489">
        <f>INDEX(resultados!$A$2:$ZZ$3036, 1483, MATCH($B$3, resultados!$A$1:$ZZ$1, 0))</f>
        <v/>
      </c>
    </row>
    <row r="1490">
      <c r="A1490">
        <f>INDEX(resultados!$A$2:$ZZ$3036, 1484, MATCH($B$1, resultados!$A$1:$ZZ$1, 0))</f>
        <v/>
      </c>
      <c r="B1490">
        <f>INDEX(resultados!$A$2:$ZZ$3036, 1484, MATCH($B$2, resultados!$A$1:$ZZ$1, 0))</f>
        <v/>
      </c>
      <c r="C1490">
        <f>INDEX(resultados!$A$2:$ZZ$3036, 1484, MATCH($B$3, resultados!$A$1:$ZZ$1, 0))</f>
        <v/>
      </c>
    </row>
    <row r="1491">
      <c r="A1491">
        <f>INDEX(resultados!$A$2:$ZZ$3036, 1485, MATCH($B$1, resultados!$A$1:$ZZ$1, 0))</f>
        <v/>
      </c>
      <c r="B1491">
        <f>INDEX(resultados!$A$2:$ZZ$3036, 1485, MATCH($B$2, resultados!$A$1:$ZZ$1, 0))</f>
        <v/>
      </c>
      <c r="C1491">
        <f>INDEX(resultados!$A$2:$ZZ$3036, 1485, MATCH($B$3, resultados!$A$1:$ZZ$1, 0))</f>
        <v/>
      </c>
    </row>
    <row r="1492">
      <c r="A1492">
        <f>INDEX(resultados!$A$2:$ZZ$3036, 1486, MATCH($B$1, resultados!$A$1:$ZZ$1, 0))</f>
        <v/>
      </c>
      <c r="B1492">
        <f>INDEX(resultados!$A$2:$ZZ$3036, 1486, MATCH($B$2, resultados!$A$1:$ZZ$1, 0))</f>
        <v/>
      </c>
      <c r="C1492">
        <f>INDEX(resultados!$A$2:$ZZ$3036, 1486, MATCH($B$3, resultados!$A$1:$ZZ$1, 0))</f>
        <v/>
      </c>
    </row>
    <row r="1493">
      <c r="A1493">
        <f>INDEX(resultados!$A$2:$ZZ$3036, 1487, MATCH($B$1, resultados!$A$1:$ZZ$1, 0))</f>
        <v/>
      </c>
      <c r="B1493">
        <f>INDEX(resultados!$A$2:$ZZ$3036, 1487, MATCH($B$2, resultados!$A$1:$ZZ$1, 0))</f>
        <v/>
      </c>
      <c r="C1493">
        <f>INDEX(resultados!$A$2:$ZZ$3036, 1487, MATCH($B$3, resultados!$A$1:$ZZ$1, 0))</f>
        <v/>
      </c>
    </row>
    <row r="1494">
      <c r="A1494">
        <f>INDEX(resultados!$A$2:$ZZ$3036, 1488, MATCH($B$1, resultados!$A$1:$ZZ$1, 0))</f>
        <v/>
      </c>
      <c r="B1494">
        <f>INDEX(resultados!$A$2:$ZZ$3036, 1488, MATCH($B$2, resultados!$A$1:$ZZ$1, 0))</f>
        <v/>
      </c>
      <c r="C1494">
        <f>INDEX(resultados!$A$2:$ZZ$3036, 1488, MATCH($B$3, resultados!$A$1:$ZZ$1, 0))</f>
        <v/>
      </c>
    </row>
    <row r="1495">
      <c r="A1495">
        <f>INDEX(resultados!$A$2:$ZZ$3036, 1489, MATCH($B$1, resultados!$A$1:$ZZ$1, 0))</f>
        <v/>
      </c>
      <c r="B1495">
        <f>INDEX(resultados!$A$2:$ZZ$3036, 1489, MATCH($B$2, resultados!$A$1:$ZZ$1, 0))</f>
        <v/>
      </c>
      <c r="C1495">
        <f>INDEX(resultados!$A$2:$ZZ$3036, 1489, MATCH($B$3, resultados!$A$1:$ZZ$1, 0))</f>
        <v/>
      </c>
    </row>
    <row r="1496">
      <c r="A1496">
        <f>INDEX(resultados!$A$2:$ZZ$3036, 1490, MATCH($B$1, resultados!$A$1:$ZZ$1, 0))</f>
        <v/>
      </c>
      <c r="B1496">
        <f>INDEX(resultados!$A$2:$ZZ$3036, 1490, MATCH($B$2, resultados!$A$1:$ZZ$1, 0))</f>
        <v/>
      </c>
      <c r="C1496">
        <f>INDEX(resultados!$A$2:$ZZ$3036, 1490, MATCH($B$3, resultados!$A$1:$ZZ$1, 0))</f>
        <v/>
      </c>
    </row>
    <row r="1497">
      <c r="A1497">
        <f>INDEX(resultados!$A$2:$ZZ$3036, 1491, MATCH($B$1, resultados!$A$1:$ZZ$1, 0))</f>
        <v/>
      </c>
      <c r="B1497">
        <f>INDEX(resultados!$A$2:$ZZ$3036, 1491, MATCH($B$2, resultados!$A$1:$ZZ$1, 0))</f>
        <v/>
      </c>
      <c r="C1497">
        <f>INDEX(resultados!$A$2:$ZZ$3036, 1491, MATCH($B$3, resultados!$A$1:$ZZ$1, 0))</f>
        <v/>
      </c>
    </row>
    <row r="1498">
      <c r="A1498">
        <f>INDEX(resultados!$A$2:$ZZ$3036, 1492, MATCH($B$1, resultados!$A$1:$ZZ$1, 0))</f>
        <v/>
      </c>
      <c r="B1498">
        <f>INDEX(resultados!$A$2:$ZZ$3036, 1492, MATCH($B$2, resultados!$A$1:$ZZ$1, 0))</f>
        <v/>
      </c>
      <c r="C1498">
        <f>INDEX(resultados!$A$2:$ZZ$3036, 1492, MATCH($B$3, resultados!$A$1:$ZZ$1, 0))</f>
        <v/>
      </c>
    </row>
    <row r="1499">
      <c r="A1499">
        <f>INDEX(resultados!$A$2:$ZZ$3036, 1493, MATCH($B$1, resultados!$A$1:$ZZ$1, 0))</f>
        <v/>
      </c>
      <c r="B1499">
        <f>INDEX(resultados!$A$2:$ZZ$3036, 1493, MATCH($B$2, resultados!$A$1:$ZZ$1, 0))</f>
        <v/>
      </c>
      <c r="C1499">
        <f>INDEX(resultados!$A$2:$ZZ$3036, 1493, MATCH($B$3, resultados!$A$1:$ZZ$1, 0))</f>
        <v/>
      </c>
    </row>
    <row r="1500">
      <c r="A1500">
        <f>INDEX(resultados!$A$2:$ZZ$3036, 1494, MATCH($B$1, resultados!$A$1:$ZZ$1, 0))</f>
        <v/>
      </c>
      <c r="B1500">
        <f>INDEX(resultados!$A$2:$ZZ$3036, 1494, MATCH($B$2, resultados!$A$1:$ZZ$1, 0))</f>
        <v/>
      </c>
      <c r="C1500">
        <f>INDEX(resultados!$A$2:$ZZ$3036, 1494, MATCH($B$3, resultados!$A$1:$ZZ$1, 0))</f>
        <v/>
      </c>
    </row>
    <row r="1501">
      <c r="A1501">
        <f>INDEX(resultados!$A$2:$ZZ$3036, 1495, MATCH($B$1, resultados!$A$1:$ZZ$1, 0))</f>
        <v/>
      </c>
      <c r="B1501">
        <f>INDEX(resultados!$A$2:$ZZ$3036, 1495, MATCH($B$2, resultados!$A$1:$ZZ$1, 0))</f>
        <v/>
      </c>
      <c r="C1501">
        <f>INDEX(resultados!$A$2:$ZZ$3036, 1495, MATCH($B$3, resultados!$A$1:$ZZ$1, 0))</f>
        <v/>
      </c>
    </row>
    <row r="1502">
      <c r="A1502">
        <f>INDEX(resultados!$A$2:$ZZ$3036, 1496, MATCH($B$1, resultados!$A$1:$ZZ$1, 0))</f>
        <v/>
      </c>
      <c r="B1502">
        <f>INDEX(resultados!$A$2:$ZZ$3036, 1496, MATCH($B$2, resultados!$A$1:$ZZ$1, 0))</f>
        <v/>
      </c>
      <c r="C1502">
        <f>INDEX(resultados!$A$2:$ZZ$3036, 1496, MATCH($B$3, resultados!$A$1:$ZZ$1, 0))</f>
        <v/>
      </c>
    </row>
    <row r="1503">
      <c r="A1503">
        <f>INDEX(resultados!$A$2:$ZZ$3036, 1497, MATCH($B$1, resultados!$A$1:$ZZ$1, 0))</f>
        <v/>
      </c>
      <c r="B1503">
        <f>INDEX(resultados!$A$2:$ZZ$3036, 1497, MATCH($B$2, resultados!$A$1:$ZZ$1, 0))</f>
        <v/>
      </c>
      <c r="C1503">
        <f>INDEX(resultados!$A$2:$ZZ$3036, 1497, MATCH($B$3, resultados!$A$1:$ZZ$1, 0))</f>
        <v/>
      </c>
    </row>
    <row r="1504">
      <c r="A1504">
        <f>INDEX(resultados!$A$2:$ZZ$3036, 1498, MATCH($B$1, resultados!$A$1:$ZZ$1, 0))</f>
        <v/>
      </c>
      <c r="B1504">
        <f>INDEX(resultados!$A$2:$ZZ$3036, 1498, MATCH($B$2, resultados!$A$1:$ZZ$1, 0))</f>
        <v/>
      </c>
      <c r="C1504">
        <f>INDEX(resultados!$A$2:$ZZ$3036, 1498, MATCH($B$3, resultados!$A$1:$ZZ$1, 0))</f>
        <v/>
      </c>
    </row>
    <row r="1505">
      <c r="A1505">
        <f>INDEX(resultados!$A$2:$ZZ$3036, 1499, MATCH($B$1, resultados!$A$1:$ZZ$1, 0))</f>
        <v/>
      </c>
      <c r="B1505">
        <f>INDEX(resultados!$A$2:$ZZ$3036, 1499, MATCH($B$2, resultados!$A$1:$ZZ$1, 0))</f>
        <v/>
      </c>
      <c r="C1505">
        <f>INDEX(resultados!$A$2:$ZZ$3036, 1499, MATCH($B$3, resultados!$A$1:$ZZ$1, 0))</f>
        <v/>
      </c>
    </row>
    <row r="1506">
      <c r="A1506">
        <f>INDEX(resultados!$A$2:$ZZ$3036, 1500, MATCH($B$1, resultados!$A$1:$ZZ$1, 0))</f>
        <v/>
      </c>
      <c r="B1506">
        <f>INDEX(resultados!$A$2:$ZZ$3036, 1500, MATCH($B$2, resultados!$A$1:$ZZ$1, 0))</f>
        <v/>
      </c>
      <c r="C1506">
        <f>INDEX(resultados!$A$2:$ZZ$3036, 1500, MATCH($B$3, resultados!$A$1:$ZZ$1, 0))</f>
        <v/>
      </c>
    </row>
    <row r="1507">
      <c r="A1507">
        <f>INDEX(resultados!$A$2:$ZZ$3036, 1501, MATCH($B$1, resultados!$A$1:$ZZ$1, 0))</f>
        <v/>
      </c>
      <c r="B1507">
        <f>INDEX(resultados!$A$2:$ZZ$3036, 1501, MATCH($B$2, resultados!$A$1:$ZZ$1, 0))</f>
        <v/>
      </c>
      <c r="C1507">
        <f>INDEX(resultados!$A$2:$ZZ$3036, 1501, MATCH($B$3, resultados!$A$1:$ZZ$1, 0))</f>
        <v/>
      </c>
    </row>
    <row r="1508">
      <c r="A1508">
        <f>INDEX(resultados!$A$2:$ZZ$3036, 1502, MATCH($B$1, resultados!$A$1:$ZZ$1, 0))</f>
        <v/>
      </c>
      <c r="B1508">
        <f>INDEX(resultados!$A$2:$ZZ$3036, 1502, MATCH($B$2, resultados!$A$1:$ZZ$1, 0))</f>
        <v/>
      </c>
      <c r="C1508">
        <f>INDEX(resultados!$A$2:$ZZ$3036, 1502, MATCH($B$3, resultados!$A$1:$ZZ$1, 0))</f>
        <v/>
      </c>
    </row>
    <row r="1509">
      <c r="A1509">
        <f>INDEX(resultados!$A$2:$ZZ$3036, 1503, MATCH($B$1, resultados!$A$1:$ZZ$1, 0))</f>
        <v/>
      </c>
      <c r="B1509">
        <f>INDEX(resultados!$A$2:$ZZ$3036, 1503, MATCH($B$2, resultados!$A$1:$ZZ$1, 0))</f>
        <v/>
      </c>
      <c r="C1509">
        <f>INDEX(resultados!$A$2:$ZZ$3036, 1503, MATCH($B$3, resultados!$A$1:$ZZ$1, 0))</f>
        <v/>
      </c>
    </row>
    <row r="1510">
      <c r="A1510">
        <f>INDEX(resultados!$A$2:$ZZ$3036, 1504, MATCH($B$1, resultados!$A$1:$ZZ$1, 0))</f>
        <v/>
      </c>
      <c r="B1510">
        <f>INDEX(resultados!$A$2:$ZZ$3036, 1504, MATCH($B$2, resultados!$A$1:$ZZ$1, 0))</f>
        <v/>
      </c>
      <c r="C1510">
        <f>INDEX(resultados!$A$2:$ZZ$3036, 1504, MATCH($B$3, resultados!$A$1:$ZZ$1, 0))</f>
        <v/>
      </c>
    </row>
    <row r="1511">
      <c r="A1511">
        <f>INDEX(resultados!$A$2:$ZZ$3036, 1505, MATCH($B$1, resultados!$A$1:$ZZ$1, 0))</f>
        <v/>
      </c>
      <c r="B1511">
        <f>INDEX(resultados!$A$2:$ZZ$3036, 1505, MATCH($B$2, resultados!$A$1:$ZZ$1, 0))</f>
        <v/>
      </c>
      <c r="C1511">
        <f>INDEX(resultados!$A$2:$ZZ$3036, 1505, MATCH($B$3, resultados!$A$1:$ZZ$1, 0))</f>
        <v/>
      </c>
    </row>
    <row r="1512">
      <c r="A1512">
        <f>INDEX(resultados!$A$2:$ZZ$3036, 1506, MATCH($B$1, resultados!$A$1:$ZZ$1, 0))</f>
        <v/>
      </c>
      <c r="B1512">
        <f>INDEX(resultados!$A$2:$ZZ$3036, 1506, MATCH($B$2, resultados!$A$1:$ZZ$1, 0))</f>
        <v/>
      </c>
      <c r="C1512">
        <f>INDEX(resultados!$A$2:$ZZ$3036, 1506, MATCH($B$3, resultados!$A$1:$ZZ$1, 0))</f>
        <v/>
      </c>
    </row>
    <row r="1513">
      <c r="A1513">
        <f>INDEX(resultados!$A$2:$ZZ$3036, 1507, MATCH($B$1, resultados!$A$1:$ZZ$1, 0))</f>
        <v/>
      </c>
      <c r="B1513">
        <f>INDEX(resultados!$A$2:$ZZ$3036, 1507, MATCH($B$2, resultados!$A$1:$ZZ$1, 0))</f>
        <v/>
      </c>
      <c r="C1513">
        <f>INDEX(resultados!$A$2:$ZZ$3036, 1507, MATCH($B$3, resultados!$A$1:$ZZ$1, 0))</f>
        <v/>
      </c>
    </row>
    <row r="1514">
      <c r="A1514">
        <f>INDEX(resultados!$A$2:$ZZ$3036, 1508, MATCH($B$1, resultados!$A$1:$ZZ$1, 0))</f>
        <v/>
      </c>
      <c r="B1514">
        <f>INDEX(resultados!$A$2:$ZZ$3036, 1508, MATCH($B$2, resultados!$A$1:$ZZ$1, 0))</f>
        <v/>
      </c>
      <c r="C1514">
        <f>INDEX(resultados!$A$2:$ZZ$3036, 1508, MATCH($B$3, resultados!$A$1:$ZZ$1, 0))</f>
        <v/>
      </c>
    </row>
    <row r="1515">
      <c r="A1515">
        <f>INDEX(resultados!$A$2:$ZZ$3036, 1509, MATCH($B$1, resultados!$A$1:$ZZ$1, 0))</f>
        <v/>
      </c>
      <c r="B1515">
        <f>INDEX(resultados!$A$2:$ZZ$3036, 1509, MATCH($B$2, resultados!$A$1:$ZZ$1, 0))</f>
        <v/>
      </c>
      <c r="C1515">
        <f>INDEX(resultados!$A$2:$ZZ$3036, 1509, MATCH($B$3, resultados!$A$1:$ZZ$1, 0))</f>
        <v/>
      </c>
    </row>
    <row r="1516">
      <c r="A1516">
        <f>INDEX(resultados!$A$2:$ZZ$3036, 1510, MATCH($B$1, resultados!$A$1:$ZZ$1, 0))</f>
        <v/>
      </c>
      <c r="B1516">
        <f>INDEX(resultados!$A$2:$ZZ$3036, 1510, MATCH($B$2, resultados!$A$1:$ZZ$1, 0))</f>
        <v/>
      </c>
      <c r="C1516">
        <f>INDEX(resultados!$A$2:$ZZ$3036, 1510, MATCH($B$3, resultados!$A$1:$ZZ$1, 0))</f>
        <v/>
      </c>
    </row>
    <row r="1517">
      <c r="A1517">
        <f>INDEX(resultados!$A$2:$ZZ$3036, 1511, MATCH($B$1, resultados!$A$1:$ZZ$1, 0))</f>
        <v/>
      </c>
      <c r="B1517">
        <f>INDEX(resultados!$A$2:$ZZ$3036, 1511, MATCH($B$2, resultados!$A$1:$ZZ$1, 0))</f>
        <v/>
      </c>
      <c r="C1517">
        <f>INDEX(resultados!$A$2:$ZZ$3036, 1511, MATCH($B$3, resultados!$A$1:$ZZ$1, 0))</f>
        <v/>
      </c>
    </row>
    <row r="1518">
      <c r="A1518">
        <f>INDEX(resultados!$A$2:$ZZ$3036, 1512, MATCH($B$1, resultados!$A$1:$ZZ$1, 0))</f>
        <v/>
      </c>
      <c r="B1518">
        <f>INDEX(resultados!$A$2:$ZZ$3036, 1512, MATCH($B$2, resultados!$A$1:$ZZ$1, 0))</f>
        <v/>
      </c>
      <c r="C1518">
        <f>INDEX(resultados!$A$2:$ZZ$3036, 1512, MATCH($B$3, resultados!$A$1:$ZZ$1, 0))</f>
        <v/>
      </c>
    </row>
    <row r="1519">
      <c r="A1519">
        <f>INDEX(resultados!$A$2:$ZZ$3036, 1513, MATCH($B$1, resultados!$A$1:$ZZ$1, 0))</f>
        <v/>
      </c>
      <c r="B1519">
        <f>INDEX(resultados!$A$2:$ZZ$3036, 1513, MATCH($B$2, resultados!$A$1:$ZZ$1, 0))</f>
        <v/>
      </c>
      <c r="C1519">
        <f>INDEX(resultados!$A$2:$ZZ$3036, 1513, MATCH($B$3, resultados!$A$1:$ZZ$1, 0))</f>
        <v/>
      </c>
    </row>
    <row r="1520">
      <c r="A1520">
        <f>INDEX(resultados!$A$2:$ZZ$3036, 1514, MATCH($B$1, resultados!$A$1:$ZZ$1, 0))</f>
        <v/>
      </c>
      <c r="B1520">
        <f>INDEX(resultados!$A$2:$ZZ$3036, 1514, MATCH($B$2, resultados!$A$1:$ZZ$1, 0))</f>
        <v/>
      </c>
      <c r="C1520">
        <f>INDEX(resultados!$A$2:$ZZ$3036, 1514, MATCH($B$3, resultados!$A$1:$ZZ$1, 0))</f>
        <v/>
      </c>
    </row>
    <row r="1521">
      <c r="A1521">
        <f>INDEX(resultados!$A$2:$ZZ$3036, 1515, MATCH($B$1, resultados!$A$1:$ZZ$1, 0))</f>
        <v/>
      </c>
      <c r="B1521">
        <f>INDEX(resultados!$A$2:$ZZ$3036, 1515, MATCH($B$2, resultados!$A$1:$ZZ$1, 0))</f>
        <v/>
      </c>
      <c r="C1521">
        <f>INDEX(resultados!$A$2:$ZZ$3036, 1515, MATCH($B$3, resultados!$A$1:$ZZ$1, 0))</f>
        <v/>
      </c>
    </row>
    <row r="1522">
      <c r="A1522">
        <f>INDEX(resultados!$A$2:$ZZ$3036, 1516, MATCH($B$1, resultados!$A$1:$ZZ$1, 0))</f>
        <v/>
      </c>
      <c r="B1522">
        <f>INDEX(resultados!$A$2:$ZZ$3036, 1516, MATCH($B$2, resultados!$A$1:$ZZ$1, 0))</f>
        <v/>
      </c>
      <c r="C1522">
        <f>INDEX(resultados!$A$2:$ZZ$3036, 1516, MATCH($B$3, resultados!$A$1:$ZZ$1, 0))</f>
        <v/>
      </c>
    </row>
    <row r="1523">
      <c r="A1523">
        <f>INDEX(resultados!$A$2:$ZZ$3036, 1517, MATCH($B$1, resultados!$A$1:$ZZ$1, 0))</f>
        <v/>
      </c>
      <c r="B1523">
        <f>INDEX(resultados!$A$2:$ZZ$3036, 1517, MATCH($B$2, resultados!$A$1:$ZZ$1, 0))</f>
        <v/>
      </c>
      <c r="C1523">
        <f>INDEX(resultados!$A$2:$ZZ$3036, 1517, MATCH($B$3, resultados!$A$1:$ZZ$1, 0))</f>
        <v/>
      </c>
    </row>
    <row r="1524">
      <c r="A1524">
        <f>INDEX(resultados!$A$2:$ZZ$3036, 1518, MATCH($B$1, resultados!$A$1:$ZZ$1, 0))</f>
        <v/>
      </c>
      <c r="B1524">
        <f>INDEX(resultados!$A$2:$ZZ$3036, 1518, MATCH($B$2, resultados!$A$1:$ZZ$1, 0))</f>
        <v/>
      </c>
      <c r="C1524">
        <f>INDEX(resultados!$A$2:$ZZ$3036, 1518, MATCH($B$3, resultados!$A$1:$ZZ$1, 0))</f>
        <v/>
      </c>
    </row>
    <row r="1525">
      <c r="A1525">
        <f>INDEX(resultados!$A$2:$ZZ$3036, 1519, MATCH($B$1, resultados!$A$1:$ZZ$1, 0))</f>
        <v/>
      </c>
      <c r="B1525">
        <f>INDEX(resultados!$A$2:$ZZ$3036, 1519, MATCH($B$2, resultados!$A$1:$ZZ$1, 0))</f>
        <v/>
      </c>
      <c r="C1525">
        <f>INDEX(resultados!$A$2:$ZZ$3036, 1519, MATCH($B$3, resultados!$A$1:$ZZ$1, 0))</f>
        <v/>
      </c>
    </row>
    <row r="1526">
      <c r="A1526">
        <f>INDEX(resultados!$A$2:$ZZ$3036, 1520, MATCH($B$1, resultados!$A$1:$ZZ$1, 0))</f>
        <v/>
      </c>
      <c r="B1526">
        <f>INDEX(resultados!$A$2:$ZZ$3036, 1520, MATCH($B$2, resultados!$A$1:$ZZ$1, 0))</f>
        <v/>
      </c>
      <c r="C1526">
        <f>INDEX(resultados!$A$2:$ZZ$3036, 1520, MATCH($B$3, resultados!$A$1:$ZZ$1, 0))</f>
        <v/>
      </c>
    </row>
    <row r="1527">
      <c r="A1527">
        <f>INDEX(resultados!$A$2:$ZZ$3036, 1521, MATCH($B$1, resultados!$A$1:$ZZ$1, 0))</f>
        <v/>
      </c>
      <c r="B1527">
        <f>INDEX(resultados!$A$2:$ZZ$3036, 1521, MATCH($B$2, resultados!$A$1:$ZZ$1, 0))</f>
        <v/>
      </c>
      <c r="C1527">
        <f>INDEX(resultados!$A$2:$ZZ$3036, 1521, MATCH($B$3, resultados!$A$1:$ZZ$1, 0))</f>
        <v/>
      </c>
    </row>
    <row r="1528">
      <c r="A1528">
        <f>INDEX(resultados!$A$2:$ZZ$3036, 1522, MATCH($B$1, resultados!$A$1:$ZZ$1, 0))</f>
        <v/>
      </c>
      <c r="B1528">
        <f>INDEX(resultados!$A$2:$ZZ$3036, 1522, MATCH($B$2, resultados!$A$1:$ZZ$1, 0))</f>
        <v/>
      </c>
      <c r="C1528">
        <f>INDEX(resultados!$A$2:$ZZ$3036, 1522, MATCH($B$3, resultados!$A$1:$ZZ$1, 0))</f>
        <v/>
      </c>
    </row>
    <row r="1529">
      <c r="A1529">
        <f>INDEX(resultados!$A$2:$ZZ$3036, 1523, MATCH($B$1, resultados!$A$1:$ZZ$1, 0))</f>
        <v/>
      </c>
      <c r="B1529">
        <f>INDEX(resultados!$A$2:$ZZ$3036, 1523, MATCH($B$2, resultados!$A$1:$ZZ$1, 0))</f>
        <v/>
      </c>
      <c r="C1529">
        <f>INDEX(resultados!$A$2:$ZZ$3036, 1523, MATCH($B$3, resultados!$A$1:$ZZ$1, 0))</f>
        <v/>
      </c>
    </row>
    <row r="1530">
      <c r="A1530">
        <f>INDEX(resultados!$A$2:$ZZ$3036, 1524, MATCH($B$1, resultados!$A$1:$ZZ$1, 0))</f>
        <v/>
      </c>
      <c r="B1530">
        <f>INDEX(resultados!$A$2:$ZZ$3036, 1524, MATCH($B$2, resultados!$A$1:$ZZ$1, 0))</f>
        <v/>
      </c>
      <c r="C1530">
        <f>INDEX(resultados!$A$2:$ZZ$3036, 1524, MATCH($B$3, resultados!$A$1:$ZZ$1, 0))</f>
        <v/>
      </c>
    </row>
    <row r="1531">
      <c r="A1531">
        <f>INDEX(resultados!$A$2:$ZZ$3036, 1525, MATCH($B$1, resultados!$A$1:$ZZ$1, 0))</f>
        <v/>
      </c>
      <c r="B1531">
        <f>INDEX(resultados!$A$2:$ZZ$3036, 1525, MATCH($B$2, resultados!$A$1:$ZZ$1, 0))</f>
        <v/>
      </c>
      <c r="C1531">
        <f>INDEX(resultados!$A$2:$ZZ$3036, 1525, MATCH($B$3, resultados!$A$1:$ZZ$1, 0))</f>
        <v/>
      </c>
    </row>
    <row r="1532">
      <c r="A1532">
        <f>INDEX(resultados!$A$2:$ZZ$3036, 1526, MATCH($B$1, resultados!$A$1:$ZZ$1, 0))</f>
        <v/>
      </c>
      <c r="B1532">
        <f>INDEX(resultados!$A$2:$ZZ$3036, 1526, MATCH($B$2, resultados!$A$1:$ZZ$1, 0))</f>
        <v/>
      </c>
      <c r="C1532">
        <f>INDEX(resultados!$A$2:$ZZ$3036, 1526, MATCH($B$3, resultados!$A$1:$ZZ$1, 0))</f>
        <v/>
      </c>
    </row>
    <row r="1533">
      <c r="A1533">
        <f>INDEX(resultados!$A$2:$ZZ$3036, 1527, MATCH($B$1, resultados!$A$1:$ZZ$1, 0))</f>
        <v/>
      </c>
      <c r="B1533">
        <f>INDEX(resultados!$A$2:$ZZ$3036, 1527, MATCH($B$2, resultados!$A$1:$ZZ$1, 0))</f>
        <v/>
      </c>
      <c r="C1533">
        <f>INDEX(resultados!$A$2:$ZZ$3036, 1527, MATCH($B$3, resultados!$A$1:$ZZ$1, 0))</f>
        <v/>
      </c>
    </row>
    <row r="1534">
      <c r="A1534">
        <f>INDEX(resultados!$A$2:$ZZ$3036, 1528, MATCH($B$1, resultados!$A$1:$ZZ$1, 0))</f>
        <v/>
      </c>
      <c r="B1534">
        <f>INDEX(resultados!$A$2:$ZZ$3036, 1528, MATCH($B$2, resultados!$A$1:$ZZ$1, 0))</f>
        <v/>
      </c>
      <c r="C1534">
        <f>INDEX(resultados!$A$2:$ZZ$3036, 1528, MATCH($B$3, resultados!$A$1:$ZZ$1, 0))</f>
        <v/>
      </c>
    </row>
    <row r="1535">
      <c r="A1535">
        <f>INDEX(resultados!$A$2:$ZZ$3036, 1529, MATCH($B$1, resultados!$A$1:$ZZ$1, 0))</f>
        <v/>
      </c>
      <c r="B1535">
        <f>INDEX(resultados!$A$2:$ZZ$3036, 1529, MATCH($B$2, resultados!$A$1:$ZZ$1, 0))</f>
        <v/>
      </c>
      <c r="C1535">
        <f>INDEX(resultados!$A$2:$ZZ$3036, 1529, MATCH($B$3, resultados!$A$1:$ZZ$1, 0))</f>
        <v/>
      </c>
    </row>
    <row r="1536">
      <c r="A1536">
        <f>INDEX(resultados!$A$2:$ZZ$3036, 1530, MATCH($B$1, resultados!$A$1:$ZZ$1, 0))</f>
        <v/>
      </c>
      <c r="B1536">
        <f>INDEX(resultados!$A$2:$ZZ$3036, 1530, MATCH($B$2, resultados!$A$1:$ZZ$1, 0))</f>
        <v/>
      </c>
      <c r="C1536">
        <f>INDEX(resultados!$A$2:$ZZ$3036, 1530, MATCH($B$3, resultados!$A$1:$ZZ$1, 0))</f>
        <v/>
      </c>
    </row>
    <row r="1537">
      <c r="A1537">
        <f>INDEX(resultados!$A$2:$ZZ$3036, 1531, MATCH($B$1, resultados!$A$1:$ZZ$1, 0))</f>
        <v/>
      </c>
      <c r="B1537">
        <f>INDEX(resultados!$A$2:$ZZ$3036, 1531, MATCH($B$2, resultados!$A$1:$ZZ$1, 0))</f>
        <v/>
      </c>
      <c r="C1537">
        <f>INDEX(resultados!$A$2:$ZZ$3036, 1531, MATCH($B$3, resultados!$A$1:$ZZ$1, 0))</f>
        <v/>
      </c>
    </row>
    <row r="1538">
      <c r="A1538">
        <f>INDEX(resultados!$A$2:$ZZ$3036, 1532, MATCH($B$1, resultados!$A$1:$ZZ$1, 0))</f>
        <v/>
      </c>
      <c r="B1538">
        <f>INDEX(resultados!$A$2:$ZZ$3036, 1532, MATCH($B$2, resultados!$A$1:$ZZ$1, 0))</f>
        <v/>
      </c>
      <c r="C1538">
        <f>INDEX(resultados!$A$2:$ZZ$3036, 1532, MATCH($B$3, resultados!$A$1:$ZZ$1, 0))</f>
        <v/>
      </c>
    </row>
    <row r="1539">
      <c r="A1539">
        <f>INDEX(resultados!$A$2:$ZZ$3036, 1533, MATCH($B$1, resultados!$A$1:$ZZ$1, 0))</f>
        <v/>
      </c>
      <c r="B1539">
        <f>INDEX(resultados!$A$2:$ZZ$3036, 1533, MATCH($B$2, resultados!$A$1:$ZZ$1, 0))</f>
        <v/>
      </c>
      <c r="C1539">
        <f>INDEX(resultados!$A$2:$ZZ$3036, 1533, MATCH($B$3, resultados!$A$1:$ZZ$1, 0))</f>
        <v/>
      </c>
    </row>
    <row r="1540">
      <c r="A1540">
        <f>INDEX(resultados!$A$2:$ZZ$3036, 1534, MATCH($B$1, resultados!$A$1:$ZZ$1, 0))</f>
        <v/>
      </c>
      <c r="B1540">
        <f>INDEX(resultados!$A$2:$ZZ$3036, 1534, MATCH($B$2, resultados!$A$1:$ZZ$1, 0))</f>
        <v/>
      </c>
      <c r="C1540">
        <f>INDEX(resultados!$A$2:$ZZ$3036, 1534, MATCH($B$3, resultados!$A$1:$ZZ$1, 0))</f>
        <v/>
      </c>
    </row>
    <row r="1541">
      <c r="A1541">
        <f>INDEX(resultados!$A$2:$ZZ$3036, 1535, MATCH($B$1, resultados!$A$1:$ZZ$1, 0))</f>
        <v/>
      </c>
      <c r="B1541">
        <f>INDEX(resultados!$A$2:$ZZ$3036, 1535, MATCH($B$2, resultados!$A$1:$ZZ$1, 0))</f>
        <v/>
      </c>
      <c r="C1541">
        <f>INDEX(resultados!$A$2:$ZZ$3036, 1535, MATCH($B$3, resultados!$A$1:$ZZ$1, 0))</f>
        <v/>
      </c>
    </row>
    <row r="1542">
      <c r="A1542">
        <f>INDEX(resultados!$A$2:$ZZ$3036, 1536, MATCH($B$1, resultados!$A$1:$ZZ$1, 0))</f>
        <v/>
      </c>
      <c r="B1542">
        <f>INDEX(resultados!$A$2:$ZZ$3036, 1536, MATCH($B$2, resultados!$A$1:$ZZ$1, 0))</f>
        <v/>
      </c>
      <c r="C1542">
        <f>INDEX(resultados!$A$2:$ZZ$3036, 1536, MATCH($B$3, resultados!$A$1:$ZZ$1, 0))</f>
        <v/>
      </c>
    </row>
    <row r="1543">
      <c r="A1543">
        <f>INDEX(resultados!$A$2:$ZZ$3036, 1537, MATCH($B$1, resultados!$A$1:$ZZ$1, 0))</f>
        <v/>
      </c>
      <c r="B1543">
        <f>INDEX(resultados!$A$2:$ZZ$3036, 1537, MATCH($B$2, resultados!$A$1:$ZZ$1, 0))</f>
        <v/>
      </c>
      <c r="C1543">
        <f>INDEX(resultados!$A$2:$ZZ$3036, 1537, MATCH($B$3, resultados!$A$1:$ZZ$1, 0))</f>
        <v/>
      </c>
    </row>
    <row r="1544">
      <c r="A1544">
        <f>INDEX(resultados!$A$2:$ZZ$3036, 1538, MATCH($B$1, resultados!$A$1:$ZZ$1, 0))</f>
        <v/>
      </c>
      <c r="B1544">
        <f>INDEX(resultados!$A$2:$ZZ$3036, 1538, MATCH($B$2, resultados!$A$1:$ZZ$1, 0))</f>
        <v/>
      </c>
      <c r="C1544">
        <f>INDEX(resultados!$A$2:$ZZ$3036, 1538, MATCH($B$3, resultados!$A$1:$ZZ$1, 0))</f>
        <v/>
      </c>
    </row>
    <row r="1545">
      <c r="A1545">
        <f>INDEX(resultados!$A$2:$ZZ$3036, 1539, MATCH($B$1, resultados!$A$1:$ZZ$1, 0))</f>
        <v/>
      </c>
      <c r="B1545">
        <f>INDEX(resultados!$A$2:$ZZ$3036, 1539, MATCH($B$2, resultados!$A$1:$ZZ$1, 0))</f>
        <v/>
      </c>
      <c r="C1545">
        <f>INDEX(resultados!$A$2:$ZZ$3036, 1539, MATCH($B$3, resultados!$A$1:$ZZ$1, 0))</f>
        <v/>
      </c>
    </row>
    <row r="1546">
      <c r="A1546">
        <f>INDEX(resultados!$A$2:$ZZ$3036, 1540, MATCH($B$1, resultados!$A$1:$ZZ$1, 0))</f>
        <v/>
      </c>
      <c r="B1546">
        <f>INDEX(resultados!$A$2:$ZZ$3036, 1540, MATCH($B$2, resultados!$A$1:$ZZ$1, 0))</f>
        <v/>
      </c>
      <c r="C1546">
        <f>INDEX(resultados!$A$2:$ZZ$3036, 1540, MATCH($B$3, resultados!$A$1:$ZZ$1, 0))</f>
        <v/>
      </c>
    </row>
    <row r="1547">
      <c r="A1547">
        <f>INDEX(resultados!$A$2:$ZZ$3036, 1541, MATCH($B$1, resultados!$A$1:$ZZ$1, 0))</f>
        <v/>
      </c>
      <c r="B1547">
        <f>INDEX(resultados!$A$2:$ZZ$3036, 1541, MATCH($B$2, resultados!$A$1:$ZZ$1, 0))</f>
        <v/>
      </c>
      <c r="C1547">
        <f>INDEX(resultados!$A$2:$ZZ$3036, 1541, MATCH($B$3, resultados!$A$1:$ZZ$1, 0))</f>
        <v/>
      </c>
    </row>
    <row r="1548">
      <c r="A1548">
        <f>INDEX(resultados!$A$2:$ZZ$3036, 1542, MATCH($B$1, resultados!$A$1:$ZZ$1, 0))</f>
        <v/>
      </c>
      <c r="B1548">
        <f>INDEX(resultados!$A$2:$ZZ$3036, 1542, MATCH($B$2, resultados!$A$1:$ZZ$1, 0))</f>
        <v/>
      </c>
      <c r="C1548">
        <f>INDEX(resultados!$A$2:$ZZ$3036, 1542, MATCH($B$3, resultados!$A$1:$ZZ$1, 0))</f>
        <v/>
      </c>
    </row>
    <row r="1549">
      <c r="A1549">
        <f>INDEX(resultados!$A$2:$ZZ$3036, 1543, MATCH($B$1, resultados!$A$1:$ZZ$1, 0))</f>
        <v/>
      </c>
      <c r="B1549">
        <f>INDEX(resultados!$A$2:$ZZ$3036, 1543, MATCH($B$2, resultados!$A$1:$ZZ$1, 0))</f>
        <v/>
      </c>
      <c r="C1549">
        <f>INDEX(resultados!$A$2:$ZZ$3036, 1543, MATCH($B$3, resultados!$A$1:$ZZ$1, 0))</f>
        <v/>
      </c>
    </row>
    <row r="1550">
      <c r="A1550">
        <f>INDEX(resultados!$A$2:$ZZ$3036, 1544, MATCH($B$1, resultados!$A$1:$ZZ$1, 0))</f>
        <v/>
      </c>
      <c r="B1550">
        <f>INDEX(resultados!$A$2:$ZZ$3036, 1544, MATCH($B$2, resultados!$A$1:$ZZ$1, 0))</f>
        <v/>
      </c>
      <c r="C1550">
        <f>INDEX(resultados!$A$2:$ZZ$3036, 1544, MATCH($B$3, resultados!$A$1:$ZZ$1, 0))</f>
        <v/>
      </c>
    </row>
    <row r="1551">
      <c r="A1551">
        <f>INDEX(resultados!$A$2:$ZZ$3036, 1545, MATCH($B$1, resultados!$A$1:$ZZ$1, 0))</f>
        <v/>
      </c>
      <c r="B1551">
        <f>INDEX(resultados!$A$2:$ZZ$3036, 1545, MATCH($B$2, resultados!$A$1:$ZZ$1, 0))</f>
        <v/>
      </c>
      <c r="C1551">
        <f>INDEX(resultados!$A$2:$ZZ$3036, 1545, MATCH($B$3, resultados!$A$1:$ZZ$1, 0))</f>
        <v/>
      </c>
    </row>
    <row r="1552">
      <c r="A1552">
        <f>INDEX(resultados!$A$2:$ZZ$3036, 1546, MATCH($B$1, resultados!$A$1:$ZZ$1, 0))</f>
        <v/>
      </c>
      <c r="B1552">
        <f>INDEX(resultados!$A$2:$ZZ$3036, 1546, MATCH($B$2, resultados!$A$1:$ZZ$1, 0))</f>
        <v/>
      </c>
      <c r="C1552">
        <f>INDEX(resultados!$A$2:$ZZ$3036, 1546, MATCH($B$3, resultados!$A$1:$ZZ$1, 0))</f>
        <v/>
      </c>
    </row>
    <row r="1553">
      <c r="A1553">
        <f>INDEX(resultados!$A$2:$ZZ$3036, 1547, MATCH($B$1, resultados!$A$1:$ZZ$1, 0))</f>
        <v/>
      </c>
      <c r="B1553">
        <f>INDEX(resultados!$A$2:$ZZ$3036, 1547, MATCH($B$2, resultados!$A$1:$ZZ$1, 0))</f>
        <v/>
      </c>
      <c r="C1553">
        <f>INDEX(resultados!$A$2:$ZZ$3036, 1547, MATCH($B$3, resultados!$A$1:$ZZ$1, 0))</f>
        <v/>
      </c>
    </row>
    <row r="1554">
      <c r="A1554">
        <f>INDEX(resultados!$A$2:$ZZ$3036, 1548, MATCH($B$1, resultados!$A$1:$ZZ$1, 0))</f>
        <v/>
      </c>
      <c r="B1554">
        <f>INDEX(resultados!$A$2:$ZZ$3036, 1548, MATCH($B$2, resultados!$A$1:$ZZ$1, 0))</f>
        <v/>
      </c>
      <c r="C1554">
        <f>INDEX(resultados!$A$2:$ZZ$3036, 1548, MATCH($B$3, resultados!$A$1:$ZZ$1, 0))</f>
        <v/>
      </c>
    </row>
    <row r="1555">
      <c r="A1555">
        <f>INDEX(resultados!$A$2:$ZZ$3036, 1549, MATCH($B$1, resultados!$A$1:$ZZ$1, 0))</f>
        <v/>
      </c>
      <c r="B1555">
        <f>INDEX(resultados!$A$2:$ZZ$3036, 1549, MATCH($B$2, resultados!$A$1:$ZZ$1, 0))</f>
        <v/>
      </c>
      <c r="C1555">
        <f>INDEX(resultados!$A$2:$ZZ$3036, 1549, MATCH($B$3, resultados!$A$1:$ZZ$1, 0))</f>
        <v/>
      </c>
    </row>
    <row r="1556">
      <c r="A1556">
        <f>INDEX(resultados!$A$2:$ZZ$3036, 1550, MATCH($B$1, resultados!$A$1:$ZZ$1, 0))</f>
        <v/>
      </c>
      <c r="B1556">
        <f>INDEX(resultados!$A$2:$ZZ$3036, 1550, MATCH($B$2, resultados!$A$1:$ZZ$1, 0))</f>
        <v/>
      </c>
      <c r="C1556">
        <f>INDEX(resultados!$A$2:$ZZ$3036, 1550, MATCH($B$3, resultados!$A$1:$ZZ$1, 0))</f>
        <v/>
      </c>
    </row>
    <row r="1557">
      <c r="A1557">
        <f>INDEX(resultados!$A$2:$ZZ$3036, 1551, MATCH($B$1, resultados!$A$1:$ZZ$1, 0))</f>
        <v/>
      </c>
      <c r="B1557">
        <f>INDEX(resultados!$A$2:$ZZ$3036, 1551, MATCH($B$2, resultados!$A$1:$ZZ$1, 0))</f>
        <v/>
      </c>
      <c r="C1557">
        <f>INDEX(resultados!$A$2:$ZZ$3036, 1551, MATCH($B$3, resultados!$A$1:$ZZ$1, 0))</f>
        <v/>
      </c>
    </row>
    <row r="1558">
      <c r="A1558">
        <f>INDEX(resultados!$A$2:$ZZ$3036, 1552, MATCH($B$1, resultados!$A$1:$ZZ$1, 0))</f>
        <v/>
      </c>
      <c r="B1558">
        <f>INDEX(resultados!$A$2:$ZZ$3036, 1552, MATCH($B$2, resultados!$A$1:$ZZ$1, 0))</f>
        <v/>
      </c>
      <c r="C1558">
        <f>INDEX(resultados!$A$2:$ZZ$3036, 1552, MATCH($B$3, resultados!$A$1:$ZZ$1, 0))</f>
        <v/>
      </c>
    </row>
    <row r="1559">
      <c r="A1559">
        <f>INDEX(resultados!$A$2:$ZZ$3036, 1553, MATCH($B$1, resultados!$A$1:$ZZ$1, 0))</f>
        <v/>
      </c>
      <c r="B1559">
        <f>INDEX(resultados!$A$2:$ZZ$3036, 1553, MATCH($B$2, resultados!$A$1:$ZZ$1, 0))</f>
        <v/>
      </c>
      <c r="C1559">
        <f>INDEX(resultados!$A$2:$ZZ$3036, 1553, MATCH($B$3, resultados!$A$1:$ZZ$1, 0))</f>
        <v/>
      </c>
    </row>
    <row r="1560">
      <c r="A1560">
        <f>INDEX(resultados!$A$2:$ZZ$3036, 1554, MATCH($B$1, resultados!$A$1:$ZZ$1, 0))</f>
        <v/>
      </c>
      <c r="B1560">
        <f>INDEX(resultados!$A$2:$ZZ$3036, 1554, MATCH($B$2, resultados!$A$1:$ZZ$1, 0))</f>
        <v/>
      </c>
      <c r="C1560">
        <f>INDEX(resultados!$A$2:$ZZ$3036, 1554, MATCH($B$3, resultados!$A$1:$ZZ$1, 0))</f>
        <v/>
      </c>
    </row>
    <row r="1561">
      <c r="A1561">
        <f>INDEX(resultados!$A$2:$ZZ$3036, 1555, MATCH($B$1, resultados!$A$1:$ZZ$1, 0))</f>
        <v/>
      </c>
      <c r="B1561">
        <f>INDEX(resultados!$A$2:$ZZ$3036, 1555, MATCH($B$2, resultados!$A$1:$ZZ$1, 0))</f>
        <v/>
      </c>
      <c r="C1561">
        <f>INDEX(resultados!$A$2:$ZZ$3036, 1555, MATCH($B$3, resultados!$A$1:$ZZ$1, 0))</f>
        <v/>
      </c>
    </row>
    <row r="1562">
      <c r="A1562">
        <f>INDEX(resultados!$A$2:$ZZ$3036, 1556, MATCH($B$1, resultados!$A$1:$ZZ$1, 0))</f>
        <v/>
      </c>
      <c r="B1562">
        <f>INDEX(resultados!$A$2:$ZZ$3036, 1556, MATCH($B$2, resultados!$A$1:$ZZ$1, 0))</f>
        <v/>
      </c>
      <c r="C1562">
        <f>INDEX(resultados!$A$2:$ZZ$3036, 1556, MATCH($B$3, resultados!$A$1:$ZZ$1, 0))</f>
        <v/>
      </c>
    </row>
    <row r="1563">
      <c r="A1563">
        <f>INDEX(resultados!$A$2:$ZZ$3036, 1557, MATCH($B$1, resultados!$A$1:$ZZ$1, 0))</f>
        <v/>
      </c>
      <c r="B1563">
        <f>INDEX(resultados!$A$2:$ZZ$3036, 1557, MATCH($B$2, resultados!$A$1:$ZZ$1, 0))</f>
        <v/>
      </c>
      <c r="C1563">
        <f>INDEX(resultados!$A$2:$ZZ$3036, 1557, MATCH($B$3, resultados!$A$1:$ZZ$1, 0))</f>
        <v/>
      </c>
    </row>
    <row r="1564">
      <c r="A1564">
        <f>INDEX(resultados!$A$2:$ZZ$3036, 1558, MATCH($B$1, resultados!$A$1:$ZZ$1, 0))</f>
        <v/>
      </c>
      <c r="B1564">
        <f>INDEX(resultados!$A$2:$ZZ$3036, 1558, MATCH($B$2, resultados!$A$1:$ZZ$1, 0))</f>
        <v/>
      </c>
      <c r="C1564">
        <f>INDEX(resultados!$A$2:$ZZ$3036, 1558, MATCH($B$3, resultados!$A$1:$ZZ$1, 0))</f>
        <v/>
      </c>
    </row>
    <row r="1565">
      <c r="A1565">
        <f>INDEX(resultados!$A$2:$ZZ$3036, 1559, MATCH($B$1, resultados!$A$1:$ZZ$1, 0))</f>
        <v/>
      </c>
      <c r="B1565">
        <f>INDEX(resultados!$A$2:$ZZ$3036, 1559, MATCH($B$2, resultados!$A$1:$ZZ$1, 0))</f>
        <v/>
      </c>
      <c r="C1565">
        <f>INDEX(resultados!$A$2:$ZZ$3036, 1559, MATCH($B$3, resultados!$A$1:$ZZ$1, 0))</f>
        <v/>
      </c>
    </row>
    <row r="1566">
      <c r="A1566">
        <f>INDEX(resultados!$A$2:$ZZ$3036, 1560, MATCH($B$1, resultados!$A$1:$ZZ$1, 0))</f>
        <v/>
      </c>
      <c r="B1566">
        <f>INDEX(resultados!$A$2:$ZZ$3036, 1560, MATCH($B$2, resultados!$A$1:$ZZ$1, 0))</f>
        <v/>
      </c>
      <c r="C1566">
        <f>INDEX(resultados!$A$2:$ZZ$3036, 1560, MATCH($B$3, resultados!$A$1:$ZZ$1, 0))</f>
        <v/>
      </c>
    </row>
    <row r="1567">
      <c r="A1567">
        <f>INDEX(resultados!$A$2:$ZZ$3036, 1561, MATCH($B$1, resultados!$A$1:$ZZ$1, 0))</f>
        <v/>
      </c>
      <c r="B1567">
        <f>INDEX(resultados!$A$2:$ZZ$3036, 1561, MATCH($B$2, resultados!$A$1:$ZZ$1, 0))</f>
        <v/>
      </c>
      <c r="C1567">
        <f>INDEX(resultados!$A$2:$ZZ$3036, 1561, MATCH($B$3, resultados!$A$1:$ZZ$1, 0))</f>
        <v/>
      </c>
    </row>
    <row r="1568">
      <c r="A1568">
        <f>INDEX(resultados!$A$2:$ZZ$3036, 1562, MATCH($B$1, resultados!$A$1:$ZZ$1, 0))</f>
        <v/>
      </c>
      <c r="B1568">
        <f>INDEX(resultados!$A$2:$ZZ$3036, 1562, MATCH($B$2, resultados!$A$1:$ZZ$1, 0))</f>
        <v/>
      </c>
      <c r="C1568">
        <f>INDEX(resultados!$A$2:$ZZ$3036, 1562, MATCH($B$3, resultados!$A$1:$ZZ$1, 0))</f>
        <v/>
      </c>
    </row>
    <row r="1569">
      <c r="A1569">
        <f>INDEX(resultados!$A$2:$ZZ$3036, 1563, MATCH($B$1, resultados!$A$1:$ZZ$1, 0))</f>
        <v/>
      </c>
      <c r="B1569">
        <f>INDEX(resultados!$A$2:$ZZ$3036, 1563, MATCH($B$2, resultados!$A$1:$ZZ$1, 0))</f>
        <v/>
      </c>
      <c r="C1569">
        <f>INDEX(resultados!$A$2:$ZZ$3036, 1563, MATCH($B$3, resultados!$A$1:$ZZ$1, 0))</f>
        <v/>
      </c>
    </row>
    <row r="1570">
      <c r="A1570">
        <f>INDEX(resultados!$A$2:$ZZ$3036, 1564, MATCH($B$1, resultados!$A$1:$ZZ$1, 0))</f>
        <v/>
      </c>
      <c r="B1570">
        <f>INDEX(resultados!$A$2:$ZZ$3036, 1564, MATCH($B$2, resultados!$A$1:$ZZ$1, 0))</f>
        <v/>
      </c>
      <c r="C1570">
        <f>INDEX(resultados!$A$2:$ZZ$3036, 1564, MATCH($B$3, resultados!$A$1:$ZZ$1, 0))</f>
        <v/>
      </c>
    </row>
    <row r="1571">
      <c r="A1571">
        <f>INDEX(resultados!$A$2:$ZZ$3036, 1565, MATCH($B$1, resultados!$A$1:$ZZ$1, 0))</f>
        <v/>
      </c>
      <c r="B1571">
        <f>INDEX(resultados!$A$2:$ZZ$3036, 1565, MATCH($B$2, resultados!$A$1:$ZZ$1, 0))</f>
        <v/>
      </c>
      <c r="C1571">
        <f>INDEX(resultados!$A$2:$ZZ$3036, 1565, MATCH($B$3, resultados!$A$1:$ZZ$1, 0))</f>
        <v/>
      </c>
    </row>
    <row r="1572">
      <c r="A1572">
        <f>INDEX(resultados!$A$2:$ZZ$3036, 1566, MATCH($B$1, resultados!$A$1:$ZZ$1, 0))</f>
        <v/>
      </c>
      <c r="B1572">
        <f>INDEX(resultados!$A$2:$ZZ$3036, 1566, MATCH($B$2, resultados!$A$1:$ZZ$1, 0))</f>
        <v/>
      </c>
      <c r="C1572">
        <f>INDEX(resultados!$A$2:$ZZ$3036, 1566, MATCH($B$3, resultados!$A$1:$ZZ$1, 0))</f>
        <v/>
      </c>
    </row>
    <row r="1573">
      <c r="A1573">
        <f>INDEX(resultados!$A$2:$ZZ$3036, 1567, MATCH($B$1, resultados!$A$1:$ZZ$1, 0))</f>
        <v/>
      </c>
      <c r="B1573">
        <f>INDEX(resultados!$A$2:$ZZ$3036, 1567, MATCH($B$2, resultados!$A$1:$ZZ$1, 0))</f>
        <v/>
      </c>
      <c r="C1573">
        <f>INDEX(resultados!$A$2:$ZZ$3036, 1567, MATCH($B$3, resultados!$A$1:$ZZ$1, 0))</f>
        <v/>
      </c>
    </row>
    <row r="1574">
      <c r="A1574">
        <f>INDEX(resultados!$A$2:$ZZ$3036, 1568, MATCH($B$1, resultados!$A$1:$ZZ$1, 0))</f>
        <v/>
      </c>
      <c r="B1574">
        <f>INDEX(resultados!$A$2:$ZZ$3036, 1568, MATCH($B$2, resultados!$A$1:$ZZ$1, 0))</f>
        <v/>
      </c>
      <c r="C1574">
        <f>INDEX(resultados!$A$2:$ZZ$3036, 1568, MATCH($B$3, resultados!$A$1:$ZZ$1, 0))</f>
        <v/>
      </c>
    </row>
    <row r="1575">
      <c r="A1575">
        <f>INDEX(resultados!$A$2:$ZZ$3036, 1569, MATCH($B$1, resultados!$A$1:$ZZ$1, 0))</f>
        <v/>
      </c>
      <c r="B1575">
        <f>INDEX(resultados!$A$2:$ZZ$3036, 1569, MATCH($B$2, resultados!$A$1:$ZZ$1, 0))</f>
        <v/>
      </c>
      <c r="C1575">
        <f>INDEX(resultados!$A$2:$ZZ$3036, 1569, MATCH($B$3, resultados!$A$1:$ZZ$1, 0))</f>
        <v/>
      </c>
    </row>
    <row r="1576">
      <c r="A1576">
        <f>INDEX(resultados!$A$2:$ZZ$3036, 1570, MATCH($B$1, resultados!$A$1:$ZZ$1, 0))</f>
        <v/>
      </c>
      <c r="B1576">
        <f>INDEX(resultados!$A$2:$ZZ$3036, 1570, MATCH($B$2, resultados!$A$1:$ZZ$1, 0))</f>
        <v/>
      </c>
      <c r="C1576">
        <f>INDEX(resultados!$A$2:$ZZ$3036, 1570, MATCH($B$3, resultados!$A$1:$ZZ$1, 0))</f>
        <v/>
      </c>
    </row>
    <row r="1577">
      <c r="A1577">
        <f>INDEX(resultados!$A$2:$ZZ$3036, 1571, MATCH($B$1, resultados!$A$1:$ZZ$1, 0))</f>
        <v/>
      </c>
      <c r="B1577">
        <f>INDEX(resultados!$A$2:$ZZ$3036, 1571, MATCH($B$2, resultados!$A$1:$ZZ$1, 0))</f>
        <v/>
      </c>
      <c r="C1577">
        <f>INDEX(resultados!$A$2:$ZZ$3036, 1571, MATCH($B$3, resultados!$A$1:$ZZ$1, 0))</f>
        <v/>
      </c>
    </row>
    <row r="1578">
      <c r="A1578">
        <f>INDEX(resultados!$A$2:$ZZ$3036, 1572, MATCH($B$1, resultados!$A$1:$ZZ$1, 0))</f>
        <v/>
      </c>
      <c r="B1578">
        <f>INDEX(resultados!$A$2:$ZZ$3036, 1572, MATCH($B$2, resultados!$A$1:$ZZ$1, 0))</f>
        <v/>
      </c>
      <c r="C1578">
        <f>INDEX(resultados!$A$2:$ZZ$3036, 1572, MATCH($B$3, resultados!$A$1:$ZZ$1, 0))</f>
        <v/>
      </c>
    </row>
    <row r="1579">
      <c r="A1579">
        <f>INDEX(resultados!$A$2:$ZZ$3036, 1573, MATCH($B$1, resultados!$A$1:$ZZ$1, 0))</f>
        <v/>
      </c>
      <c r="B1579">
        <f>INDEX(resultados!$A$2:$ZZ$3036, 1573, MATCH($B$2, resultados!$A$1:$ZZ$1, 0))</f>
        <v/>
      </c>
      <c r="C1579">
        <f>INDEX(resultados!$A$2:$ZZ$3036, 1573, MATCH($B$3, resultados!$A$1:$ZZ$1, 0))</f>
        <v/>
      </c>
    </row>
    <row r="1580">
      <c r="A1580">
        <f>INDEX(resultados!$A$2:$ZZ$3036, 1574, MATCH($B$1, resultados!$A$1:$ZZ$1, 0))</f>
        <v/>
      </c>
      <c r="B1580">
        <f>INDEX(resultados!$A$2:$ZZ$3036, 1574, MATCH($B$2, resultados!$A$1:$ZZ$1, 0))</f>
        <v/>
      </c>
      <c r="C1580">
        <f>INDEX(resultados!$A$2:$ZZ$3036, 1574, MATCH($B$3, resultados!$A$1:$ZZ$1, 0))</f>
        <v/>
      </c>
    </row>
    <row r="1581">
      <c r="A1581">
        <f>INDEX(resultados!$A$2:$ZZ$3036, 1575, MATCH($B$1, resultados!$A$1:$ZZ$1, 0))</f>
        <v/>
      </c>
      <c r="B1581">
        <f>INDEX(resultados!$A$2:$ZZ$3036, 1575, MATCH($B$2, resultados!$A$1:$ZZ$1, 0))</f>
        <v/>
      </c>
      <c r="C1581">
        <f>INDEX(resultados!$A$2:$ZZ$3036, 1575, MATCH($B$3, resultados!$A$1:$ZZ$1, 0))</f>
        <v/>
      </c>
    </row>
    <row r="1582">
      <c r="A1582">
        <f>INDEX(resultados!$A$2:$ZZ$3036, 1576, MATCH($B$1, resultados!$A$1:$ZZ$1, 0))</f>
        <v/>
      </c>
      <c r="B1582">
        <f>INDEX(resultados!$A$2:$ZZ$3036, 1576, MATCH($B$2, resultados!$A$1:$ZZ$1, 0))</f>
        <v/>
      </c>
      <c r="C1582">
        <f>INDEX(resultados!$A$2:$ZZ$3036, 1576, MATCH($B$3, resultados!$A$1:$ZZ$1, 0))</f>
        <v/>
      </c>
    </row>
    <row r="1583">
      <c r="A1583">
        <f>INDEX(resultados!$A$2:$ZZ$3036, 1577, MATCH($B$1, resultados!$A$1:$ZZ$1, 0))</f>
        <v/>
      </c>
      <c r="B1583">
        <f>INDEX(resultados!$A$2:$ZZ$3036, 1577, MATCH($B$2, resultados!$A$1:$ZZ$1, 0))</f>
        <v/>
      </c>
      <c r="C1583">
        <f>INDEX(resultados!$A$2:$ZZ$3036, 1577, MATCH($B$3, resultados!$A$1:$ZZ$1, 0))</f>
        <v/>
      </c>
    </row>
    <row r="1584">
      <c r="A1584">
        <f>INDEX(resultados!$A$2:$ZZ$3036, 1578, MATCH($B$1, resultados!$A$1:$ZZ$1, 0))</f>
        <v/>
      </c>
      <c r="B1584">
        <f>INDEX(resultados!$A$2:$ZZ$3036, 1578, MATCH($B$2, resultados!$A$1:$ZZ$1, 0))</f>
        <v/>
      </c>
      <c r="C1584">
        <f>INDEX(resultados!$A$2:$ZZ$3036, 1578, MATCH($B$3, resultados!$A$1:$ZZ$1, 0))</f>
        <v/>
      </c>
    </row>
    <row r="1585">
      <c r="A1585">
        <f>INDEX(resultados!$A$2:$ZZ$3036, 1579, MATCH($B$1, resultados!$A$1:$ZZ$1, 0))</f>
        <v/>
      </c>
      <c r="B1585">
        <f>INDEX(resultados!$A$2:$ZZ$3036, 1579, MATCH($B$2, resultados!$A$1:$ZZ$1, 0))</f>
        <v/>
      </c>
      <c r="C1585">
        <f>INDEX(resultados!$A$2:$ZZ$3036, 1579, MATCH($B$3, resultados!$A$1:$ZZ$1, 0))</f>
        <v/>
      </c>
    </row>
    <row r="1586">
      <c r="A1586">
        <f>INDEX(resultados!$A$2:$ZZ$3036, 1580, MATCH($B$1, resultados!$A$1:$ZZ$1, 0))</f>
        <v/>
      </c>
      <c r="B1586">
        <f>INDEX(resultados!$A$2:$ZZ$3036, 1580, MATCH($B$2, resultados!$A$1:$ZZ$1, 0))</f>
        <v/>
      </c>
      <c r="C1586">
        <f>INDEX(resultados!$A$2:$ZZ$3036, 1580, MATCH($B$3, resultados!$A$1:$ZZ$1, 0))</f>
        <v/>
      </c>
    </row>
    <row r="1587">
      <c r="A1587">
        <f>INDEX(resultados!$A$2:$ZZ$3036, 1581, MATCH($B$1, resultados!$A$1:$ZZ$1, 0))</f>
        <v/>
      </c>
      <c r="B1587">
        <f>INDEX(resultados!$A$2:$ZZ$3036, 1581, MATCH($B$2, resultados!$A$1:$ZZ$1, 0))</f>
        <v/>
      </c>
      <c r="C1587">
        <f>INDEX(resultados!$A$2:$ZZ$3036, 1581, MATCH($B$3, resultados!$A$1:$ZZ$1, 0))</f>
        <v/>
      </c>
    </row>
    <row r="1588">
      <c r="A1588">
        <f>INDEX(resultados!$A$2:$ZZ$3036, 1582, MATCH($B$1, resultados!$A$1:$ZZ$1, 0))</f>
        <v/>
      </c>
      <c r="B1588">
        <f>INDEX(resultados!$A$2:$ZZ$3036, 1582, MATCH($B$2, resultados!$A$1:$ZZ$1, 0))</f>
        <v/>
      </c>
      <c r="C1588">
        <f>INDEX(resultados!$A$2:$ZZ$3036, 1582, MATCH($B$3, resultados!$A$1:$ZZ$1, 0))</f>
        <v/>
      </c>
    </row>
    <row r="1589">
      <c r="A1589">
        <f>INDEX(resultados!$A$2:$ZZ$3036, 1583, MATCH($B$1, resultados!$A$1:$ZZ$1, 0))</f>
        <v/>
      </c>
      <c r="B1589">
        <f>INDEX(resultados!$A$2:$ZZ$3036, 1583, MATCH($B$2, resultados!$A$1:$ZZ$1, 0))</f>
        <v/>
      </c>
      <c r="C1589">
        <f>INDEX(resultados!$A$2:$ZZ$3036, 1583, MATCH($B$3, resultados!$A$1:$ZZ$1, 0))</f>
        <v/>
      </c>
    </row>
    <row r="1590">
      <c r="A1590">
        <f>INDEX(resultados!$A$2:$ZZ$3036, 1584, MATCH($B$1, resultados!$A$1:$ZZ$1, 0))</f>
        <v/>
      </c>
      <c r="B1590">
        <f>INDEX(resultados!$A$2:$ZZ$3036, 1584, MATCH($B$2, resultados!$A$1:$ZZ$1, 0))</f>
        <v/>
      </c>
      <c r="C1590">
        <f>INDEX(resultados!$A$2:$ZZ$3036, 1584, MATCH($B$3, resultados!$A$1:$ZZ$1, 0))</f>
        <v/>
      </c>
    </row>
    <row r="1591">
      <c r="A1591">
        <f>INDEX(resultados!$A$2:$ZZ$3036, 1585, MATCH($B$1, resultados!$A$1:$ZZ$1, 0))</f>
        <v/>
      </c>
      <c r="B1591">
        <f>INDEX(resultados!$A$2:$ZZ$3036, 1585, MATCH($B$2, resultados!$A$1:$ZZ$1, 0))</f>
        <v/>
      </c>
      <c r="C1591">
        <f>INDEX(resultados!$A$2:$ZZ$3036, 1585, MATCH($B$3, resultados!$A$1:$ZZ$1, 0))</f>
        <v/>
      </c>
    </row>
    <row r="1592">
      <c r="A1592">
        <f>INDEX(resultados!$A$2:$ZZ$3036, 1586, MATCH($B$1, resultados!$A$1:$ZZ$1, 0))</f>
        <v/>
      </c>
      <c r="B1592">
        <f>INDEX(resultados!$A$2:$ZZ$3036, 1586, MATCH($B$2, resultados!$A$1:$ZZ$1, 0))</f>
        <v/>
      </c>
      <c r="C1592">
        <f>INDEX(resultados!$A$2:$ZZ$3036, 1586, MATCH($B$3, resultados!$A$1:$ZZ$1, 0))</f>
        <v/>
      </c>
    </row>
    <row r="1593">
      <c r="A1593">
        <f>INDEX(resultados!$A$2:$ZZ$3036, 1587, MATCH($B$1, resultados!$A$1:$ZZ$1, 0))</f>
        <v/>
      </c>
      <c r="B1593">
        <f>INDEX(resultados!$A$2:$ZZ$3036, 1587, MATCH($B$2, resultados!$A$1:$ZZ$1, 0))</f>
        <v/>
      </c>
      <c r="C1593">
        <f>INDEX(resultados!$A$2:$ZZ$3036, 1587, MATCH($B$3, resultados!$A$1:$ZZ$1, 0))</f>
        <v/>
      </c>
    </row>
    <row r="1594">
      <c r="A1594">
        <f>INDEX(resultados!$A$2:$ZZ$3036, 1588, MATCH($B$1, resultados!$A$1:$ZZ$1, 0))</f>
        <v/>
      </c>
      <c r="B1594">
        <f>INDEX(resultados!$A$2:$ZZ$3036, 1588, MATCH($B$2, resultados!$A$1:$ZZ$1, 0))</f>
        <v/>
      </c>
      <c r="C1594">
        <f>INDEX(resultados!$A$2:$ZZ$3036, 1588, MATCH($B$3, resultados!$A$1:$ZZ$1, 0))</f>
        <v/>
      </c>
    </row>
    <row r="1595">
      <c r="A1595">
        <f>INDEX(resultados!$A$2:$ZZ$3036, 1589, MATCH($B$1, resultados!$A$1:$ZZ$1, 0))</f>
        <v/>
      </c>
      <c r="B1595">
        <f>INDEX(resultados!$A$2:$ZZ$3036, 1589, MATCH($B$2, resultados!$A$1:$ZZ$1, 0))</f>
        <v/>
      </c>
      <c r="C1595">
        <f>INDEX(resultados!$A$2:$ZZ$3036, 1589, MATCH($B$3, resultados!$A$1:$ZZ$1, 0))</f>
        <v/>
      </c>
    </row>
    <row r="1596">
      <c r="A1596">
        <f>INDEX(resultados!$A$2:$ZZ$3036, 1590, MATCH($B$1, resultados!$A$1:$ZZ$1, 0))</f>
        <v/>
      </c>
      <c r="B1596">
        <f>INDEX(resultados!$A$2:$ZZ$3036, 1590, MATCH($B$2, resultados!$A$1:$ZZ$1, 0))</f>
        <v/>
      </c>
      <c r="C1596">
        <f>INDEX(resultados!$A$2:$ZZ$3036, 1590, MATCH($B$3, resultados!$A$1:$ZZ$1, 0))</f>
        <v/>
      </c>
    </row>
    <row r="1597">
      <c r="A1597">
        <f>INDEX(resultados!$A$2:$ZZ$3036, 1591, MATCH($B$1, resultados!$A$1:$ZZ$1, 0))</f>
        <v/>
      </c>
      <c r="B1597">
        <f>INDEX(resultados!$A$2:$ZZ$3036, 1591, MATCH($B$2, resultados!$A$1:$ZZ$1, 0))</f>
        <v/>
      </c>
      <c r="C1597">
        <f>INDEX(resultados!$A$2:$ZZ$3036, 1591, MATCH($B$3, resultados!$A$1:$ZZ$1, 0))</f>
        <v/>
      </c>
    </row>
    <row r="1598">
      <c r="A1598">
        <f>INDEX(resultados!$A$2:$ZZ$3036, 1592, MATCH($B$1, resultados!$A$1:$ZZ$1, 0))</f>
        <v/>
      </c>
      <c r="B1598">
        <f>INDEX(resultados!$A$2:$ZZ$3036, 1592, MATCH($B$2, resultados!$A$1:$ZZ$1, 0))</f>
        <v/>
      </c>
      <c r="C1598">
        <f>INDEX(resultados!$A$2:$ZZ$3036, 1592, MATCH($B$3, resultados!$A$1:$ZZ$1, 0))</f>
        <v/>
      </c>
    </row>
    <row r="1599">
      <c r="A1599">
        <f>INDEX(resultados!$A$2:$ZZ$3036, 1593, MATCH($B$1, resultados!$A$1:$ZZ$1, 0))</f>
        <v/>
      </c>
      <c r="B1599">
        <f>INDEX(resultados!$A$2:$ZZ$3036, 1593, MATCH($B$2, resultados!$A$1:$ZZ$1, 0))</f>
        <v/>
      </c>
      <c r="C1599">
        <f>INDEX(resultados!$A$2:$ZZ$3036, 1593, MATCH($B$3, resultados!$A$1:$ZZ$1, 0))</f>
        <v/>
      </c>
    </row>
    <row r="1600">
      <c r="A1600">
        <f>INDEX(resultados!$A$2:$ZZ$3036, 1594, MATCH($B$1, resultados!$A$1:$ZZ$1, 0))</f>
        <v/>
      </c>
      <c r="B1600">
        <f>INDEX(resultados!$A$2:$ZZ$3036, 1594, MATCH($B$2, resultados!$A$1:$ZZ$1, 0))</f>
        <v/>
      </c>
      <c r="C1600">
        <f>INDEX(resultados!$A$2:$ZZ$3036, 1594, MATCH($B$3, resultados!$A$1:$ZZ$1, 0))</f>
        <v/>
      </c>
    </row>
    <row r="1601">
      <c r="A1601">
        <f>INDEX(resultados!$A$2:$ZZ$3036, 1595, MATCH($B$1, resultados!$A$1:$ZZ$1, 0))</f>
        <v/>
      </c>
      <c r="B1601">
        <f>INDEX(resultados!$A$2:$ZZ$3036, 1595, MATCH($B$2, resultados!$A$1:$ZZ$1, 0))</f>
        <v/>
      </c>
      <c r="C1601">
        <f>INDEX(resultados!$A$2:$ZZ$3036, 1595, MATCH($B$3, resultados!$A$1:$ZZ$1, 0))</f>
        <v/>
      </c>
    </row>
    <row r="1602">
      <c r="A1602">
        <f>INDEX(resultados!$A$2:$ZZ$3036, 1596, MATCH($B$1, resultados!$A$1:$ZZ$1, 0))</f>
        <v/>
      </c>
      <c r="B1602">
        <f>INDEX(resultados!$A$2:$ZZ$3036, 1596, MATCH($B$2, resultados!$A$1:$ZZ$1, 0))</f>
        <v/>
      </c>
      <c r="C1602">
        <f>INDEX(resultados!$A$2:$ZZ$3036, 1596, MATCH($B$3, resultados!$A$1:$ZZ$1, 0))</f>
        <v/>
      </c>
    </row>
    <row r="1603">
      <c r="A1603">
        <f>INDEX(resultados!$A$2:$ZZ$3036, 1597, MATCH($B$1, resultados!$A$1:$ZZ$1, 0))</f>
        <v/>
      </c>
      <c r="B1603">
        <f>INDEX(resultados!$A$2:$ZZ$3036, 1597, MATCH($B$2, resultados!$A$1:$ZZ$1, 0))</f>
        <v/>
      </c>
      <c r="C1603">
        <f>INDEX(resultados!$A$2:$ZZ$3036, 1597, MATCH($B$3, resultados!$A$1:$ZZ$1, 0))</f>
        <v/>
      </c>
    </row>
    <row r="1604">
      <c r="A1604">
        <f>INDEX(resultados!$A$2:$ZZ$3036, 1598, MATCH($B$1, resultados!$A$1:$ZZ$1, 0))</f>
        <v/>
      </c>
      <c r="B1604">
        <f>INDEX(resultados!$A$2:$ZZ$3036, 1598, MATCH($B$2, resultados!$A$1:$ZZ$1, 0))</f>
        <v/>
      </c>
      <c r="C1604">
        <f>INDEX(resultados!$A$2:$ZZ$3036, 1598, MATCH($B$3, resultados!$A$1:$ZZ$1, 0))</f>
        <v/>
      </c>
    </row>
    <row r="1605">
      <c r="A1605">
        <f>INDEX(resultados!$A$2:$ZZ$3036, 1599, MATCH($B$1, resultados!$A$1:$ZZ$1, 0))</f>
        <v/>
      </c>
      <c r="B1605">
        <f>INDEX(resultados!$A$2:$ZZ$3036, 1599, MATCH($B$2, resultados!$A$1:$ZZ$1, 0))</f>
        <v/>
      </c>
      <c r="C1605">
        <f>INDEX(resultados!$A$2:$ZZ$3036, 1599, MATCH($B$3, resultados!$A$1:$ZZ$1, 0))</f>
        <v/>
      </c>
    </row>
    <row r="1606">
      <c r="A1606">
        <f>INDEX(resultados!$A$2:$ZZ$3036, 1600, MATCH($B$1, resultados!$A$1:$ZZ$1, 0))</f>
        <v/>
      </c>
      <c r="B1606">
        <f>INDEX(resultados!$A$2:$ZZ$3036, 1600, MATCH($B$2, resultados!$A$1:$ZZ$1, 0))</f>
        <v/>
      </c>
      <c r="C1606">
        <f>INDEX(resultados!$A$2:$ZZ$3036, 1600, MATCH($B$3, resultados!$A$1:$ZZ$1, 0))</f>
        <v/>
      </c>
    </row>
    <row r="1607">
      <c r="A1607">
        <f>INDEX(resultados!$A$2:$ZZ$3036, 1601, MATCH($B$1, resultados!$A$1:$ZZ$1, 0))</f>
        <v/>
      </c>
      <c r="B1607">
        <f>INDEX(resultados!$A$2:$ZZ$3036, 1601, MATCH($B$2, resultados!$A$1:$ZZ$1, 0))</f>
        <v/>
      </c>
      <c r="C1607">
        <f>INDEX(resultados!$A$2:$ZZ$3036, 1601, MATCH($B$3, resultados!$A$1:$ZZ$1, 0))</f>
        <v/>
      </c>
    </row>
    <row r="1608">
      <c r="A1608">
        <f>INDEX(resultados!$A$2:$ZZ$3036, 1602, MATCH($B$1, resultados!$A$1:$ZZ$1, 0))</f>
        <v/>
      </c>
      <c r="B1608">
        <f>INDEX(resultados!$A$2:$ZZ$3036, 1602, MATCH($B$2, resultados!$A$1:$ZZ$1, 0))</f>
        <v/>
      </c>
      <c r="C1608">
        <f>INDEX(resultados!$A$2:$ZZ$3036, 1602, MATCH($B$3, resultados!$A$1:$ZZ$1, 0))</f>
        <v/>
      </c>
    </row>
    <row r="1609">
      <c r="A1609">
        <f>INDEX(resultados!$A$2:$ZZ$3036, 1603, MATCH($B$1, resultados!$A$1:$ZZ$1, 0))</f>
        <v/>
      </c>
      <c r="B1609">
        <f>INDEX(resultados!$A$2:$ZZ$3036, 1603, MATCH($B$2, resultados!$A$1:$ZZ$1, 0))</f>
        <v/>
      </c>
      <c r="C1609">
        <f>INDEX(resultados!$A$2:$ZZ$3036, 1603, MATCH($B$3, resultados!$A$1:$ZZ$1, 0))</f>
        <v/>
      </c>
    </row>
    <row r="1610">
      <c r="A1610">
        <f>INDEX(resultados!$A$2:$ZZ$3036, 1604, MATCH($B$1, resultados!$A$1:$ZZ$1, 0))</f>
        <v/>
      </c>
      <c r="B1610">
        <f>INDEX(resultados!$A$2:$ZZ$3036, 1604, MATCH($B$2, resultados!$A$1:$ZZ$1, 0))</f>
        <v/>
      </c>
      <c r="C1610">
        <f>INDEX(resultados!$A$2:$ZZ$3036, 1604, MATCH($B$3, resultados!$A$1:$ZZ$1, 0))</f>
        <v/>
      </c>
    </row>
    <row r="1611">
      <c r="A1611">
        <f>INDEX(resultados!$A$2:$ZZ$3036, 1605, MATCH($B$1, resultados!$A$1:$ZZ$1, 0))</f>
        <v/>
      </c>
      <c r="B1611">
        <f>INDEX(resultados!$A$2:$ZZ$3036, 1605, MATCH($B$2, resultados!$A$1:$ZZ$1, 0))</f>
        <v/>
      </c>
      <c r="C1611">
        <f>INDEX(resultados!$A$2:$ZZ$3036, 1605, MATCH($B$3, resultados!$A$1:$ZZ$1, 0))</f>
        <v/>
      </c>
    </row>
    <row r="1612">
      <c r="A1612">
        <f>INDEX(resultados!$A$2:$ZZ$3036, 1606, MATCH($B$1, resultados!$A$1:$ZZ$1, 0))</f>
        <v/>
      </c>
      <c r="B1612">
        <f>INDEX(resultados!$A$2:$ZZ$3036, 1606, MATCH($B$2, resultados!$A$1:$ZZ$1, 0))</f>
        <v/>
      </c>
      <c r="C1612">
        <f>INDEX(resultados!$A$2:$ZZ$3036, 1606, MATCH($B$3, resultados!$A$1:$ZZ$1, 0))</f>
        <v/>
      </c>
    </row>
    <row r="1613">
      <c r="A1613">
        <f>INDEX(resultados!$A$2:$ZZ$3036, 1607, MATCH($B$1, resultados!$A$1:$ZZ$1, 0))</f>
        <v/>
      </c>
      <c r="B1613">
        <f>INDEX(resultados!$A$2:$ZZ$3036, 1607, MATCH($B$2, resultados!$A$1:$ZZ$1, 0))</f>
        <v/>
      </c>
      <c r="C1613">
        <f>INDEX(resultados!$A$2:$ZZ$3036, 1607, MATCH($B$3, resultados!$A$1:$ZZ$1, 0))</f>
        <v/>
      </c>
    </row>
    <row r="1614">
      <c r="A1614">
        <f>INDEX(resultados!$A$2:$ZZ$3036, 1608, MATCH($B$1, resultados!$A$1:$ZZ$1, 0))</f>
        <v/>
      </c>
      <c r="B1614">
        <f>INDEX(resultados!$A$2:$ZZ$3036, 1608, MATCH($B$2, resultados!$A$1:$ZZ$1, 0))</f>
        <v/>
      </c>
      <c r="C1614">
        <f>INDEX(resultados!$A$2:$ZZ$3036, 1608, MATCH($B$3, resultados!$A$1:$ZZ$1, 0))</f>
        <v/>
      </c>
    </row>
    <row r="1615">
      <c r="A1615">
        <f>INDEX(resultados!$A$2:$ZZ$3036, 1609, MATCH($B$1, resultados!$A$1:$ZZ$1, 0))</f>
        <v/>
      </c>
      <c r="B1615">
        <f>INDEX(resultados!$A$2:$ZZ$3036, 1609, MATCH($B$2, resultados!$A$1:$ZZ$1, 0))</f>
        <v/>
      </c>
      <c r="C1615">
        <f>INDEX(resultados!$A$2:$ZZ$3036, 1609, MATCH($B$3, resultados!$A$1:$ZZ$1, 0))</f>
        <v/>
      </c>
    </row>
    <row r="1616">
      <c r="A1616">
        <f>INDEX(resultados!$A$2:$ZZ$3036, 1610, MATCH($B$1, resultados!$A$1:$ZZ$1, 0))</f>
        <v/>
      </c>
      <c r="B1616">
        <f>INDEX(resultados!$A$2:$ZZ$3036, 1610, MATCH($B$2, resultados!$A$1:$ZZ$1, 0))</f>
        <v/>
      </c>
      <c r="C1616">
        <f>INDEX(resultados!$A$2:$ZZ$3036, 1610, MATCH($B$3, resultados!$A$1:$ZZ$1, 0))</f>
        <v/>
      </c>
    </row>
    <row r="1617">
      <c r="A1617">
        <f>INDEX(resultados!$A$2:$ZZ$3036, 1611, MATCH($B$1, resultados!$A$1:$ZZ$1, 0))</f>
        <v/>
      </c>
      <c r="B1617">
        <f>INDEX(resultados!$A$2:$ZZ$3036, 1611, MATCH($B$2, resultados!$A$1:$ZZ$1, 0))</f>
        <v/>
      </c>
      <c r="C1617">
        <f>INDEX(resultados!$A$2:$ZZ$3036, 1611, MATCH($B$3, resultados!$A$1:$ZZ$1, 0))</f>
        <v/>
      </c>
    </row>
    <row r="1618">
      <c r="A1618">
        <f>INDEX(resultados!$A$2:$ZZ$3036, 1612, MATCH($B$1, resultados!$A$1:$ZZ$1, 0))</f>
        <v/>
      </c>
      <c r="B1618">
        <f>INDEX(resultados!$A$2:$ZZ$3036, 1612, MATCH($B$2, resultados!$A$1:$ZZ$1, 0))</f>
        <v/>
      </c>
      <c r="C1618">
        <f>INDEX(resultados!$A$2:$ZZ$3036, 1612, MATCH($B$3, resultados!$A$1:$ZZ$1, 0))</f>
        <v/>
      </c>
    </row>
    <row r="1619">
      <c r="A1619">
        <f>INDEX(resultados!$A$2:$ZZ$3036, 1613, MATCH($B$1, resultados!$A$1:$ZZ$1, 0))</f>
        <v/>
      </c>
      <c r="B1619">
        <f>INDEX(resultados!$A$2:$ZZ$3036, 1613, MATCH($B$2, resultados!$A$1:$ZZ$1, 0))</f>
        <v/>
      </c>
      <c r="C1619">
        <f>INDEX(resultados!$A$2:$ZZ$3036, 1613, MATCH($B$3, resultados!$A$1:$ZZ$1, 0))</f>
        <v/>
      </c>
    </row>
    <row r="1620">
      <c r="A1620">
        <f>INDEX(resultados!$A$2:$ZZ$3036, 1614, MATCH($B$1, resultados!$A$1:$ZZ$1, 0))</f>
        <v/>
      </c>
      <c r="B1620">
        <f>INDEX(resultados!$A$2:$ZZ$3036, 1614, MATCH($B$2, resultados!$A$1:$ZZ$1, 0))</f>
        <v/>
      </c>
      <c r="C1620">
        <f>INDEX(resultados!$A$2:$ZZ$3036, 1614, MATCH($B$3, resultados!$A$1:$ZZ$1, 0))</f>
        <v/>
      </c>
    </row>
    <row r="1621">
      <c r="A1621">
        <f>INDEX(resultados!$A$2:$ZZ$3036, 1615, MATCH($B$1, resultados!$A$1:$ZZ$1, 0))</f>
        <v/>
      </c>
      <c r="B1621">
        <f>INDEX(resultados!$A$2:$ZZ$3036, 1615, MATCH($B$2, resultados!$A$1:$ZZ$1, 0))</f>
        <v/>
      </c>
      <c r="C1621">
        <f>INDEX(resultados!$A$2:$ZZ$3036, 1615, MATCH($B$3, resultados!$A$1:$ZZ$1, 0))</f>
        <v/>
      </c>
    </row>
    <row r="1622">
      <c r="A1622">
        <f>INDEX(resultados!$A$2:$ZZ$3036, 1616, MATCH($B$1, resultados!$A$1:$ZZ$1, 0))</f>
        <v/>
      </c>
      <c r="B1622">
        <f>INDEX(resultados!$A$2:$ZZ$3036, 1616, MATCH($B$2, resultados!$A$1:$ZZ$1, 0))</f>
        <v/>
      </c>
      <c r="C1622">
        <f>INDEX(resultados!$A$2:$ZZ$3036, 1616, MATCH($B$3, resultados!$A$1:$ZZ$1, 0))</f>
        <v/>
      </c>
    </row>
    <row r="1623">
      <c r="A1623">
        <f>INDEX(resultados!$A$2:$ZZ$3036, 1617, MATCH($B$1, resultados!$A$1:$ZZ$1, 0))</f>
        <v/>
      </c>
      <c r="B1623">
        <f>INDEX(resultados!$A$2:$ZZ$3036, 1617, MATCH($B$2, resultados!$A$1:$ZZ$1, 0))</f>
        <v/>
      </c>
      <c r="C1623">
        <f>INDEX(resultados!$A$2:$ZZ$3036, 1617, MATCH($B$3, resultados!$A$1:$ZZ$1, 0))</f>
        <v/>
      </c>
    </row>
    <row r="1624">
      <c r="A1624">
        <f>INDEX(resultados!$A$2:$ZZ$3036, 1618, MATCH($B$1, resultados!$A$1:$ZZ$1, 0))</f>
        <v/>
      </c>
      <c r="B1624">
        <f>INDEX(resultados!$A$2:$ZZ$3036, 1618, MATCH($B$2, resultados!$A$1:$ZZ$1, 0))</f>
        <v/>
      </c>
      <c r="C1624">
        <f>INDEX(resultados!$A$2:$ZZ$3036, 1618, MATCH($B$3, resultados!$A$1:$ZZ$1, 0))</f>
        <v/>
      </c>
    </row>
    <row r="1625">
      <c r="A1625">
        <f>INDEX(resultados!$A$2:$ZZ$3036, 1619, MATCH($B$1, resultados!$A$1:$ZZ$1, 0))</f>
        <v/>
      </c>
      <c r="B1625">
        <f>INDEX(resultados!$A$2:$ZZ$3036, 1619, MATCH($B$2, resultados!$A$1:$ZZ$1, 0))</f>
        <v/>
      </c>
      <c r="C1625">
        <f>INDEX(resultados!$A$2:$ZZ$3036, 1619, MATCH($B$3, resultados!$A$1:$ZZ$1, 0))</f>
        <v/>
      </c>
    </row>
    <row r="1626">
      <c r="A1626">
        <f>INDEX(resultados!$A$2:$ZZ$3036, 1620, MATCH($B$1, resultados!$A$1:$ZZ$1, 0))</f>
        <v/>
      </c>
      <c r="B1626">
        <f>INDEX(resultados!$A$2:$ZZ$3036, 1620, MATCH($B$2, resultados!$A$1:$ZZ$1, 0))</f>
        <v/>
      </c>
      <c r="C1626">
        <f>INDEX(resultados!$A$2:$ZZ$3036, 1620, MATCH($B$3, resultados!$A$1:$ZZ$1, 0))</f>
        <v/>
      </c>
    </row>
    <row r="1627">
      <c r="A1627">
        <f>INDEX(resultados!$A$2:$ZZ$3036, 1621, MATCH($B$1, resultados!$A$1:$ZZ$1, 0))</f>
        <v/>
      </c>
      <c r="B1627">
        <f>INDEX(resultados!$A$2:$ZZ$3036, 1621, MATCH($B$2, resultados!$A$1:$ZZ$1, 0))</f>
        <v/>
      </c>
      <c r="C1627">
        <f>INDEX(resultados!$A$2:$ZZ$3036, 1621, MATCH($B$3, resultados!$A$1:$ZZ$1, 0))</f>
        <v/>
      </c>
    </row>
    <row r="1628">
      <c r="A1628">
        <f>INDEX(resultados!$A$2:$ZZ$3036, 1622, MATCH($B$1, resultados!$A$1:$ZZ$1, 0))</f>
        <v/>
      </c>
      <c r="B1628">
        <f>INDEX(resultados!$A$2:$ZZ$3036, 1622, MATCH($B$2, resultados!$A$1:$ZZ$1, 0))</f>
        <v/>
      </c>
      <c r="C1628">
        <f>INDEX(resultados!$A$2:$ZZ$3036, 1622, MATCH($B$3, resultados!$A$1:$ZZ$1, 0))</f>
        <v/>
      </c>
    </row>
    <row r="1629">
      <c r="A1629">
        <f>INDEX(resultados!$A$2:$ZZ$3036, 1623, MATCH($B$1, resultados!$A$1:$ZZ$1, 0))</f>
        <v/>
      </c>
      <c r="B1629">
        <f>INDEX(resultados!$A$2:$ZZ$3036, 1623, MATCH($B$2, resultados!$A$1:$ZZ$1, 0))</f>
        <v/>
      </c>
      <c r="C1629">
        <f>INDEX(resultados!$A$2:$ZZ$3036, 1623, MATCH($B$3, resultados!$A$1:$ZZ$1, 0))</f>
        <v/>
      </c>
    </row>
    <row r="1630">
      <c r="A1630">
        <f>INDEX(resultados!$A$2:$ZZ$3036, 1624, MATCH($B$1, resultados!$A$1:$ZZ$1, 0))</f>
        <v/>
      </c>
      <c r="B1630">
        <f>INDEX(resultados!$A$2:$ZZ$3036, 1624, MATCH($B$2, resultados!$A$1:$ZZ$1, 0))</f>
        <v/>
      </c>
      <c r="C1630">
        <f>INDEX(resultados!$A$2:$ZZ$3036, 1624, MATCH($B$3, resultados!$A$1:$ZZ$1, 0))</f>
        <v/>
      </c>
    </row>
    <row r="1631">
      <c r="A1631">
        <f>INDEX(resultados!$A$2:$ZZ$3036, 1625, MATCH($B$1, resultados!$A$1:$ZZ$1, 0))</f>
        <v/>
      </c>
      <c r="B1631">
        <f>INDEX(resultados!$A$2:$ZZ$3036, 1625, MATCH($B$2, resultados!$A$1:$ZZ$1, 0))</f>
        <v/>
      </c>
      <c r="C1631">
        <f>INDEX(resultados!$A$2:$ZZ$3036, 1625, MATCH($B$3, resultados!$A$1:$ZZ$1, 0))</f>
        <v/>
      </c>
    </row>
    <row r="1632">
      <c r="A1632">
        <f>INDEX(resultados!$A$2:$ZZ$3036, 1626, MATCH($B$1, resultados!$A$1:$ZZ$1, 0))</f>
        <v/>
      </c>
      <c r="B1632">
        <f>INDEX(resultados!$A$2:$ZZ$3036, 1626, MATCH($B$2, resultados!$A$1:$ZZ$1, 0))</f>
        <v/>
      </c>
      <c r="C1632">
        <f>INDEX(resultados!$A$2:$ZZ$3036, 1626, MATCH($B$3, resultados!$A$1:$ZZ$1, 0))</f>
        <v/>
      </c>
    </row>
    <row r="1633">
      <c r="A1633">
        <f>INDEX(resultados!$A$2:$ZZ$3036, 1627, MATCH($B$1, resultados!$A$1:$ZZ$1, 0))</f>
        <v/>
      </c>
      <c r="B1633">
        <f>INDEX(resultados!$A$2:$ZZ$3036, 1627, MATCH($B$2, resultados!$A$1:$ZZ$1, 0))</f>
        <v/>
      </c>
      <c r="C1633">
        <f>INDEX(resultados!$A$2:$ZZ$3036, 1627, MATCH($B$3, resultados!$A$1:$ZZ$1, 0))</f>
        <v/>
      </c>
    </row>
    <row r="1634">
      <c r="A1634">
        <f>INDEX(resultados!$A$2:$ZZ$3036, 1628, MATCH($B$1, resultados!$A$1:$ZZ$1, 0))</f>
        <v/>
      </c>
      <c r="B1634">
        <f>INDEX(resultados!$A$2:$ZZ$3036, 1628, MATCH($B$2, resultados!$A$1:$ZZ$1, 0))</f>
        <v/>
      </c>
      <c r="C1634">
        <f>INDEX(resultados!$A$2:$ZZ$3036, 1628, MATCH($B$3, resultados!$A$1:$ZZ$1, 0))</f>
        <v/>
      </c>
    </row>
    <row r="1635">
      <c r="A1635">
        <f>INDEX(resultados!$A$2:$ZZ$3036, 1629, MATCH($B$1, resultados!$A$1:$ZZ$1, 0))</f>
        <v/>
      </c>
      <c r="B1635">
        <f>INDEX(resultados!$A$2:$ZZ$3036, 1629, MATCH($B$2, resultados!$A$1:$ZZ$1, 0))</f>
        <v/>
      </c>
      <c r="C1635">
        <f>INDEX(resultados!$A$2:$ZZ$3036, 1629, MATCH($B$3, resultados!$A$1:$ZZ$1, 0))</f>
        <v/>
      </c>
    </row>
    <row r="1636">
      <c r="A1636">
        <f>INDEX(resultados!$A$2:$ZZ$3036, 1630, MATCH($B$1, resultados!$A$1:$ZZ$1, 0))</f>
        <v/>
      </c>
      <c r="B1636">
        <f>INDEX(resultados!$A$2:$ZZ$3036, 1630, MATCH($B$2, resultados!$A$1:$ZZ$1, 0))</f>
        <v/>
      </c>
      <c r="C1636">
        <f>INDEX(resultados!$A$2:$ZZ$3036, 1630, MATCH($B$3, resultados!$A$1:$ZZ$1, 0))</f>
        <v/>
      </c>
    </row>
    <row r="1637">
      <c r="A1637">
        <f>INDEX(resultados!$A$2:$ZZ$3036, 1631, MATCH($B$1, resultados!$A$1:$ZZ$1, 0))</f>
        <v/>
      </c>
      <c r="B1637">
        <f>INDEX(resultados!$A$2:$ZZ$3036, 1631, MATCH($B$2, resultados!$A$1:$ZZ$1, 0))</f>
        <v/>
      </c>
      <c r="C1637">
        <f>INDEX(resultados!$A$2:$ZZ$3036, 1631, MATCH($B$3, resultados!$A$1:$ZZ$1, 0))</f>
        <v/>
      </c>
    </row>
    <row r="1638">
      <c r="A1638">
        <f>INDEX(resultados!$A$2:$ZZ$3036, 1632, MATCH($B$1, resultados!$A$1:$ZZ$1, 0))</f>
        <v/>
      </c>
      <c r="B1638">
        <f>INDEX(resultados!$A$2:$ZZ$3036, 1632, MATCH($B$2, resultados!$A$1:$ZZ$1, 0))</f>
        <v/>
      </c>
      <c r="C1638">
        <f>INDEX(resultados!$A$2:$ZZ$3036, 1632, MATCH($B$3, resultados!$A$1:$ZZ$1, 0))</f>
        <v/>
      </c>
    </row>
    <row r="1639">
      <c r="A1639">
        <f>INDEX(resultados!$A$2:$ZZ$3036, 1633, MATCH($B$1, resultados!$A$1:$ZZ$1, 0))</f>
        <v/>
      </c>
      <c r="B1639">
        <f>INDEX(resultados!$A$2:$ZZ$3036, 1633, MATCH($B$2, resultados!$A$1:$ZZ$1, 0))</f>
        <v/>
      </c>
      <c r="C1639">
        <f>INDEX(resultados!$A$2:$ZZ$3036, 1633, MATCH($B$3, resultados!$A$1:$ZZ$1, 0))</f>
        <v/>
      </c>
    </row>
    <row r="1640">
      <c r="A1640">
        <f>INDEX(resultados!$A$2:$ZZ$3036, 1634, MATCH($B$1, resultados!$A$1:$ZZ$1, 0))</f>
        <v/>
      </c>
      <c r="B1640">
        <f>INDEX(resultados!$A$2:$ZZ$3036, 1634, MATCH($B$2, resultados!$A$1:$ZZ$1, 0))</f>
        <v/>
      </c>
      <c r="C1640">
        <f>INDEX(resultados!$A$2:$ZZ$3036, 1634, MATCH($B$3, resultados!$A$1:$ZZ$1, 0))</f>
        <v/>
      </c>
    </row>
    <row r="1641">
      <c r="A1641">
        <f>INDEX(resultados!$A$2:$ZZ$3036, 1635, MATCH($B$1, resultados!$A$1:$ZZ$1, 0))</f>
        <v/>
      </c>
      <c r="B1641">
        <f>INDEX(resultados!$A$2:$ZZ$3036, 1635, MATCH($B$2, resultados!$A$1:$ZZ$1, 0))</f>
        <v/>
      </c>
      <c r="C1641">
        <f>INDEX(resultados!$A$2:$ZZ$3036, 1635, MATCH($B$3, resultados!$A$1:$ZZ$1, 0))</f>
        <v/>
      </c>
    </row>
    <row r="1642">
      <c r="A1642">
        <f>INDEX(resultados!$A$2:$ZZ$3036, 1636, MATCH($B$1, resultados!$A$1:$ZZ$1, 0))</f>
        <v/>
      </c>
      <c r="B1642">
        <f>INDEX(resultados!$A$2:$ZZ$3036, 1636, MATCH($B$2, resultados!$A$1:$ZZ$1, 0))</f>
        <v/>
      </c>
      <c r="C1642">
        <f>INDEX(resultados!$A$2:$ZZ$3036, 1636, MATCH($B$3, resultados!$A$1:$ZZ$1, 0))</f>
        <v/>
      </c>
    </row>
    <row r="1643">
      <c r="A1643">
        <f>INDEX(resultados!$A$2:$ZZ$3036, 1637, MATCH($B$1, resultados!$A$1:$ZZ$1, 0))</f>
        <v/>
      </c>
      <c r="B1643">
        <f>INDEX(resultados!$A$2:$ZZ$3036, 1637, MATCH($B$2, resultados!$A$1:$ZZ$1, 0))</f>
        <v/>
      </c>
      <c r="C1643">
        <f>INDEX(resultados!$A$2:$ZZ$3036, 1637, MATCH($B$3, resultados!$A$1:$ZZ$1, 0))</f>
        <v/>
      </c>
    </row>
    <row r="1644">
      <c r="A1644">
        <f>INDEX(resultados!$A$2:$ZZ$3036, 1638, MATCH($B$1, resultados!$A$1:$ZZ$1, 0))</f>
        <v/>
      </c>
      <c r="B1644">
        <f>INDEX(resultados!$A$2:$ZZ$3036, 1638, MATCH($B$2, resultados!$A$1:$ZZ$1, 0))</f>
        <v/>
      </c>
      <c r="C1644">
        <f>INDEX(resultados!$A$2:$ZZ$3036, 1638, MATCH($B$3, resultados!$A$1:$ZZ$1, 0))</f>
        <v/>
      </c>
    </row>
    <row r="1645">
      <c r="A1645">
        <f>INDEX(resultados!$A$2:$ZZ$3036, 1639, MATCH($B$1, resultados!$A$1:$ZZ$1, 0))</f>
        <v/>
      </c>
      <c r="B1645">
        <f>INDEX(resultados!$A$2:$ZZ$3036, 1639, MATCH($B$2, resultados!$A$1:$ZZ$1, 0))</f>
        <v/>
      </c>
      <c r="C1645">
        <f>INDEX(resultados!$A$2:$ZZ$3036, 1639, MATCH($B$3, resultados!$A$1:$ZZ$1, 0))</f>
        <v/>
      </c>
    </row>
    <row r="1646">
      <c r="A1646">
        <f>INDEX(resultados!$A$2:$ZZ$3036, 1640, MATCH($B$1, resultados!$A$1:$ZZ$1, 0))</f>
        <v/>
      </c>
      <c r="B1646">
        <f>INDEX(resultados!$A$2:$ZZ$3036, 1640, MATCH($B$2, resultados!$A$1:$ZZ$1, 0))</f>
        <v/>
      </c>
      <c r="C1646">
        <f>INDEX(resultados!$A$2:$ZZ$3036, 1640, MATCH($B$3, resultados!$A$1:$ZZ$1, 0))</f>
        <v/>
      </c>
    </row>
    <row r="1647">
      <c r="A1647">
        <f>INDEX(resultados!$A$2:$ZZ$3036, 1641, MATCH($B$1, resultados!$A$1:$ZZ$1, 0))</f>
        <v/>
      </c>
      <c r="B1647">
        <f>INDEX(resultados!$A$2:$ZZ$3036, 1641, MATCH($B$2, resultados!$A$1:$ZZ$1, 0))</f>
        <v/>
      </c>
      <c r="C1647">
        <f>INDEX(resultados!$A$2:$ZZ$3036, 1641, MATCH($B$3, resultados!$A$1:$ZZ$1, 0))</f>
        <v/>
      </c>
    </row>
    <row r="1648">
      <c r="A1648">
        <f>INDEX(resultados!$A$2:$ZZ$3036, 1642, MATCH($B$1, resultados!$A$1:$ZZ$1, 0))</f>
        <v/>
      </c>
      <c r="B1648">
        <f>INDEX(resultados!$A$2:$ZZ$3036, 1642, MATCH($B$2, resultados!$A$1:$ZZ$1, 0))</f>
        <v/>
      </c>
      <c r="C1648">
        <f>INDEX(resultados!$A$2:$ZZ$3036, 1642, MATCH($B$3, resultados!$A$1:$ZZ$1, 0))</f>
        <v/>
      </c>
    </row>
    <row r="1649">
      <c r="A1649">
        <f>INDEX(resultados!$A$2:$ZZ$3036, 1643, MATCH($B$1, resultados!$A$1:$ZZ$1, 0))</f>
        <v/>
      </c>
      <c r="B1649">
        <f>INDEX(resultados!$A$2:$ZZ$3036, 1643, MATCH($B$2, resultados!$A$1:$ZZ$1, 0))</f>
        <v/>
      </c>
      <c r="C1649">
        <f>INDEX(resultados!$A$2:$ZZ$3036, 1643, MATCH($B$3, resultados!$A$1:$ZZ$1, 0))</f>
        <v/>
      </c>
    </row>
    <row r="1650">
      <c r="A1650">
        <f>INDEX(resultados!$A$2:$ZZ$3036, 1644, MATCH($B$1, resultados!$A$1:$ZZ$1, 0))</f>
        <v/>
      </c>
      <c r="B1650">
        <f>INDEX(resultados!$A$2:$ZZ$3036, 1644, MATCH($B$2, resultados!$A$1:$ZZ$1, 0))</f>
        <v/>
      </c>
      <c r="C1650">
        <f>INDEX(resultados!$A$2:$ZZ$3036, 1644, MATCH($B$3, resultados!$A$1:$ZZ$1, 0))</f>
        <v/>
      </c>
    </row>
    <row r="1651">
      <c r="A1651">
        <f>INDEX(resultados!$A$2:$ZZ$3036, 1645, MATCH($B$1, resultados!$A$1:$ZZ$1, 0))</f>
        <v/>
      </c>
      <c r="B1651">
        <f>INDEX(resultados!$A$2:$ZZ$3036, 1645, MATCH($B$2, resultados!$A$1:$ZZ$1, 0))</f>
        <v/>
      </c>
      <c r="C1651">
        <f>INDEX(resultados!$A$2:$ZZ$3036, 1645, MATCH($B$3, resultados!$A$1:$ZZ$1, 0))</f>
        <v/>
      </c>
    </row>
    <row r="1652">
      <c r="A1652">
        <f>INDEX(resultados!$A$2:$ZZ$3036, 1646, MATCH($B$1, resultados!$A$1:$ZZ$1, 0))</f>
        <v/>
      </c>
      <c r="B1652">
        <f>INDEX(resultados!$A$2:$ZZ$3036, 1646, MATCH($B$2, resultados!$A$1:$ZZ$1, 0))</f>
        <v/>
      </c>
      <c r="C1652">
        <f>INDEX(resultados!$A$2:$ZZ$3036, 1646, MATCH($B$3, resultados!$A$1:$ZZ$1, 0))</f>
        <v/>
      </c>
    </row>
    <row r="1653">
      <c r="A1653">
        <f>INDEX(resultados!$A$2:$ZZ$3036, 1647, MATCH($B$1, resultados!$A$1:$ZZ$1, 0))</f>
        <v/>
      </c>
      <c r="B1653">
        <f>INDEX(resultados!$A$2:$ZZ$3036, 1647, MATCH($B$2, resultados!$A$1:$ZZ$1, 0))</f>
        <v/>
      </c>
      <c r="C1653">
        <f>INDEX(resultados!$A$2:$ZZ$3036, 1647, MATCH($B$3, resultados!$A$1:$ZZ$1, 0))</f>
        <v/>
      </c>
    </row>
    <row r="1654">
      <c r="A1654">
        <f>INDEX(resultados!$A$2:$ZZ$3036, 1648, MATCH($B$1, resultados!$A$1:$ZZ$1, 0))</f>
        <v/>
      </c>
      <c r="B1654">
        <f>INDEX(resultados!$A$2:$ZZ$3036, 1648, MATCH($B$2, resultados!$A$1:$ZZ$1, 0))</f>
        <v/>
      </c>
      <c r="C1654">
        <f>INDEX(resultados!$A$2:$ZZ$3036, 1648, MATCH($B$3, resultados!$A$1:$ZZ$1, 0))</f>
        <v/>
      </c>
    </row>
    <row r="1655">
      <c r="A1655">
        <f>INDEX(resultados!$A$2:$ZZ$3036, 1649, MATCH($B$1, resultados!$A$1:$ZZ$1, 0))</f>
        <v/>
      </c>
      <c r="B1655">
        <f>INDEX(resultados!$A$2:$ZZ$3036, 1649, MATCH($B$2, resultados!$A$1:$ZZ$1, 0))</f>
        <v/>
      </c>
      <c r="C1655">
        <f>INDEX(resultados!$A$2:$ZZ$3036, 1649, MATCH($B$3, resultados!$A$1:$ZZ$1, 0))</f>
        <v/>
      </c>
    </row>
    <row r="1656">
      <c r="A1656">
        <f>INDEX(resultados!$A$2:$ZZ$3036, 1650, MATCH($B$1, resultados!$A$1:$ZZ$1, 0))</f>
        <v/>
      </c>
      <c r="B1656">
        <f>INDEX(resultados!$A$2:$ZZ$3036, 1650, MATCH($B$2, resultados!$A$1:$ZZ$1, 0))</f>
        <v/>
      </c>
      <c r="C1656">
        <f>INDEX(resultados!$A$2:$ZZ$3036, 1650, MATCH($B$3, resultados!$A$1:$ZZ$1, 0))</f>
        <v/>
      </c>
    </row>
    <row r="1657">
      <c r="A1657">
        <f>INDEX(resultados!$A$2:$ZZ$3036, 1651, MATCH($B$1, resultados!$A$1:$ZZ$1, 0))</f>
        <v/>
      </c>
      <c r="B1657">
        <f>INDEX(resultados!$A$2:$ZZ$3036, 1651, MATCH($B$2, resultados!$A$1:$ZZ$1, 0))</f>
        <v/>
      </c>
      <c r="C1657">
        <f>INDEX(resultados!$A$2:$ZZ$3036, 1651, MATCH($B$3, resultados!$A$1:$ZZ$1, 0))</f>
        <v/>
      </c>
    </row>
    <row r="1658">
      <c r="A1658">
        <f>INDEX(resultados!$A$2:$ZZ$3036, 1652, MATCH($B$1, resultados!$A$1:$ZZ$1, 0))</f>
        <v/>
      </c>
      <c r="B1658">
        <f>INDEX(resultados!$A$2:$ZZ$3036, 1652, MATCH($B$2, resultados!$A$1:$ZZ$1, 0))</f>
        <v/>
      </c>
      <c r="C1658">
        <f>INDEX(resultados!$A$2:$ZZ$3036, 1652, MATCH($B$3, resultados!$A$1:$ZZ$1, 0))</f>
        <v/>
      </c>
    </row>
    <row r="1659">
      <c r="A1659">
        <f>INDEX(resultados!$A$2:$ZZ$3036, 1653, MATCH($B$1, resultados!$A$1:$ZZ$1, 0))</f>
        <v/>
      </c>
      <c r="B1659">
        <f>INDEX(resultados!$A$2:$ZZ$3036, 1653, MATCH($B$2, resultados!$A$1:$ZZ$1, 0))</f>
        <v/>
      </c>
      <c r="C1659">
        <f>INDEX(resultados!$A$2:$ZZ$3036, 1653, MATCH($B$3, resultados!$A$1:$ZZ$1, 0))</f>
        <v/>
      </c>
    </row>
    <row r="1660">
      <c r="A1660">
        <f>INDEX(resultados!$A$2:$ZZ$3036, 1654, MATCH($B$1, resultados!$A$1:$ZZ$1, 0))</f>
        <v/>
      </c>
      <c r="B1660">
        <f>INDEX(resultados!$A$2:$ZZ$3036, 1654, MATCH($B$2, resultados!$A$1:$ZZ$1, 0))</f>
        <v/>
      </c>
      <c r="C1660">
        <f>INDEX(resultados!$A$2:$ZZ$3036, 1654, MATCH($B$3, resultados!$A$1:$ZZ$1, 0))</f>
        <v/>
      </c>
    </row>
    <row r="1661">
      <c r="A1661">
        <f>INDEX(resultados!$A$2:$ZZ$3036, 1655, MATCH($B$1, resultados!$A$1:$ZZ$1, 0))</f>
        <v/>
      </c>
      <c r="B1661">
        <f>INDEX(resultados!$A$2:$ZZ$3036, 1655, MATCH($B$2, resultados!$A$1:$ZZ$1, 0))</f>
        <v/>
      </c>
      <c r="C1661">
        <f>INDEX(resultados!$A$2:$ZZ$3036, 1655, MATCH($B$3, resultados!$A$1:$ZZ$1, 0))</f>
        <v/>
      </c>
    </row>
    <row r="1662">
      <c r="A1662">
        <f>INDEX(resultados!$A$2:$ZZ$3036, 1656, MATCH($B$1, resultados!$A$1:$ZZ$1, 0))</f>
        <v/>
      </c>
      <c r="B1662">
        <f>INDEX(resultados!$A$2:$ZZ$3036, 1656, MATCH($B$2, resultados!$A$1:$ZZ$1, 0))</f>
        <v/>
      </c>
      <c r="C1662">
        <f>INDEX(resultados!$A$2:$ZZ$3036, 1656, MATCH($B$3, resultados!$A$1:$ZZ$1, 0))</f>
        <v/>
      </c>
    </row>
    <row r="1663">
      <c r="A1663">
        <f>INDEX(resultados!$A$2:$ZZ$3036, 1657, MATCH($B$1, resultados!$A$1:$ZZ$1, 0))</f>
        <v/>
      </c>
      <c r="B1663">
        <f>INDEX(resultados!$A$2:$ZZ$3036, 1657, MATCH($B$2, resultados!$A$1:$ZZ$1, 0))</f>
        <v/>
      </c>
      <c r="C1663">
        <f>INDEX(resultados!$A$2:$ZZ$3036, 1657, MATCH($B$3, resultados!$A$1:$ZZ$1, 0))</f>
        <v/>
      </c>
    </row>
    <row r="1664">
      <c r="A1664">
        <f>INDEX(resultados!$A$2:$ZZ$3036, 1658, MATCH($B$1, resultados!$A$1:$ZZ$1, 0))</f>
        <v/>
      </c>
      <c r="B1664">
        <f>INDEX(resultados!$A$2:$ZZ$3036, 1658, MATCH($B$2, resultados!$A$1:$ZZ$1, 0))</f>
        <v/>
      </c>
      <c r="C1664">
        <f>INDEX(resultados!$A$2:$ZZ$3036, 1658, MATCH($B$3, resultados!$A$1:$ZZ$1, 0))</f>
        <v/>
      </c>
    </row>
    <row r="1665">
      <c r="A1665">
        <f>INDEX(resultados!$A$2:$ZZ$3036, 1659, MATCH($B$1, resultados!$A$1:$ZZ$1, 0))</f>
        <v/>
      </c>
      <c r="B1665">
        <f>INDEX(resultados!$A$2:$ZZ$3036, 1659, MATCH($B$2, resultados!$A$1:$ZZ$1, 0))</f>
        <v/>
      </c>
      <c r="C1665">
        <f>INDEX(resultados!$A$2:$ZZ$3036, 1659, MATCH($B$3, resultados!$A$1:$ZZ$1, 0))</f>
        <v/>
      </c>
    </row>
    <row r="1666">
      <c r="A1666">
        <f>INDEX(resultados!$A$2:$ZZ$3036, 1660, MATCH($B$1, resultados!$A$1:$ZZ$1, 0))</f>
        <v/>
      </c>
      <c r="B1666">
        <f>INDEX(resultados!$A$2:$ZZ$3036, 1660, MATCH($B$2, resultados!$A$1:$ZZ$1, 0))</f>
        <v/>
      </c>
      <c r="C1666">
        <f>INDEX(resultados!$A$2:$ZZ$3036, 1660, MATCH($B$3, resultados!$A$1:$ZZ$1, 0))</f>
        <v/>
      </c>
    </row>
    <row r="1667">
      <c r="A1667">
        <f>INDEX(resultados!$A$2:$ZZ$3036, 1661, MATCH($B$1, resultados!$A$1:$ZZ$1, 0))</f>
        <v/>
      </c>
      <c r="B1667">
        <f>INDEX(resultados!$A$2:$ZZ$3036, 1661, MATCH($B$2, resultados!$A$1:$ZZ$1, 0))</f>
        <v/>
      </c>
      <c r="C1667">
        <f>INDEX(resultados!$A$2:$ZZ$3036, 1661, MATCH($B$3, resultados!$A$1:$ZZ$1, 0))</f>
        <v/>
      </c>
    </row>
    <row r="1668">
      <c r="A1668">
        <f>INDEX(resultados!$A$2:$ZZ$3036, 1662, MATCH($B$1, resultados!$A$1:$ZZ$1, 0))</f>
        <v/>
      </c>
      <c r="B1668">
        <f>INDEX(resultados!$A$2:$ZZ$3036, 1662, MATCH($B$2, resultados!$A$1:$ZZ$1, 0))</f>
        <v/>
      </c>
      <c r="C1668">
        <f>INDEX(resultados!$A$2:$ZZ$3036, 1662, MATCH($B$3, resultados!$A$1:$ZZ$1, 0))</f>
        <v/>
      </c>
    </row>
    <row r="1669">
      <c r="A1669">
        <f>INDEX(resultados!$A$2:$ZZ$3036, 1663, MATCH($B$1, resultados!$A$1:$ZZ$1, 0))</f>
        <v/>
      </c>
      <c r="B1669">
        <f>INDEX(resultados!$A$2:$ZZ$3036, 1663, MATCH($B$2, resultados!$A$1:$ZZ$1, 0))</f>
        <v/>
      </c>
      <c r="C1669">
        <f>INDEX(resultados!$A$2:$ZZ$3036, 1663, MATCH($B$3, resultados!$A$1:$ZZ$1, 0))</f>
        <v/>
      </c>
    </row>
    <row r="1670">
      <c r="A1670">
        <f>INDEX(resultados!$A$2:$ZZ$3036, 1664, MATCH($B$1, resultados!$A$1:$ZZ$1, 0))</f>
        <v/>
      </c>
      <c r="B1670">
        <f>INDEX(resultados!$A$2:$ZZ$3036, 1664, MATCH($B$2, resultados!$A$1:$ZZ$1, 0))</f>
        <v/>
      </c>
      <c r="C1670">
        <f>INDEX(resultados!$A$2:$ZZ$3036, 1664, MATCH($B$3, resultados!$A$1:$ZZ$1, 0))</f>
        <v/>
      </c>
    </row>
    <row r="1671">
      <c r="A1671">
        <f>INDEX(resultados!$A$2:$ZZ$3036, 1665, MATCH($B$1, resultados!$A$1:$ZZ$1, 0))</f>
        <v/>
      </c>
      <c r="B1671">
        <f>INDEX(resultados!$A$2:$ZZ$3036, 1665, MATCH($B$2, resultados!$A$1:$ZZ$1, 0))</f>
        <v/>
      </c>
      <c r="C1671">
        <f>INDEX(resultados!$A$2:$ZZ$3036, 1665, MATCH($B$3, resultados!$A$1:$ZZ$1, 0))</f>
        <v/>
      </c>
    </row>
    <row r="1672">
      <c r="A1672">
        <f>INDEX(resultados!$A$2:$ZZ$3036, 1666, MATCH($B$1, resultados!$A$1:$ZZ$1, 0))</f>
        <v/>
      </c>
      <c r="B1672">
        <f>INDEX(resultados!$A$2:$ZZ$3036, 1666, MATCH($B$2, resultados!$A$1:$ZZ$1, 0))</f>
        <v/>
      </c>
      <c r="C1672">
        <f>INDEX(resultados!$A$2:$ZZ$3036, 1666, MATCH($B$3, resultados!$A$1:$ZZ$1, 0))</f>
        <v/>
      </c>
    </row>
    <row r="1673">
      <c r="A1673">
        <f>INDEX(resultados!$A$2:$ZZ$3036, 1667, MATCH($B$1, resultados!$A$1:$ZZ$1, 0))</f>
        <v/>
      </c>
      <c r="B1673">
        <f>INDEX(resultados!$A$2:$ZZ$3036, 1667, MATCH($B$2, resultados!$A$1:$ZZ$1, 0))</f>
        <v/>
      </c>
      <c r="C1673">
        <f>INDEX(resultados!$A$2:$ZZ$3036, 1667, MATCH($B$3, resultados!$A$1:$ZZ$1, 0))</f>
        <v/>
      </c>
    </row>
    <row r="1674">
      <c r="A1674">
        <f>INDEX(resultados!$A$2:$ZZ$3036, 1668, MATCH($B$1, resultados!$A$1:$ZZ$1, 0))</f>
        <v/>
      </c>
      <c r="B1674">
        <f>INDEX(resultados!$A$2:$ZZ$3036, 1668, MATCH($B$2, resultados!$A$1:$ZZ$1, 0))</f>
        <v/>
      </c>
      <c r="C1674">
        <f>INDEX(resultados!$A$2:$ZZ$3036, 1668, MATCH($B$3, resultados!$A$1:$ZZ$1, 0))</f>
        <v/>
      </c>
    </row>
    <row r="1675">
      <c r="A1675">
        <f>INDEX(resultados!$A$2:$ZZ$3036, 1669, MATCH($B$1, resultados!$A$1:$ZZ$1, 0))</f>
        <v/>
      </c>
      <c r="B1675">
        <f>INDEX(resultados!$A$2:$ZZ$3036, 1669, MATCH($B$2, resultados!$A$1:$ZZ$1, 0))</f>
        <v/>
      </c>
      <c r="C1675">
        <f>INDEX(resultados!$A$2:$ZZ$3036, 1669, MATCH($B$3, resultados!$A$1:$ZZ$1, 0))</f>
        <v/>
      </c>
    </row>
    <row r="1676">
      <c r="A1676">
        <f>INDEX(resultados!$A$2:$ZZ$3036, 1670, MATCH($B$1, resultados!$A$1:$ZZ$1, 0))</f>
        <v/>
      </c>
      <c r="B1676">
        <f>INDEX(resultados!$A$2:$ZZ$3036, 1670, MATCH($B$2, resultados!$A$1:$ZZ$1, 0))</f>
        <v/>
      </c>
      <c r="C1676">
        <f>INDEX(resultados!$A$2:$ZZ$3036, 1670, MATCH($B$3, resultados!$A$1:$ZZ$1, 0))</f>
        <v/>
      </c>
    </row>
    <row r="1677">
      <c r="A1677">
        <f>INDEX(resultados!$A$2:$ZZ$3036, 1671, MATCH($B$1, resultados!$A$1:$ZZ$1, 0))</f>
        <v/>
      </c>
      <c r="B1677">
        <f>INDEX(resultados!$A$2:$ZZ$3036, 1671, MATCH($B$2, resultados!$A$1:$ZZ$1, 0))</f>
        <v/>
      </c>
      <c r="C1677">
        <f>INDEX(resultados!$A$2:$ZZ$3036, 1671, MATCH($B$3, resultados!$A$1:$ZZ$1, 0))</f>
        <v/>
      </c>
    </row>
    <row r="1678">
      <c r="A1678">
        <f>INDEX(resultados!$A$2:$ZZ$3036, 1672, MATCH($B$1, resultados!$A$1:$ZZ$1, 0))</f>
        <v/>
      </c>
      <c r="B1678">
        <f>INDEX(resultados!$A$2:$ZZ$3036, 1672, MATCH($B$2, resultados!$A$1:$ZZ$1, 0))</f>
        <v/>
      </c>
      <c r="C1678">
        <f>INDEX(resultados!$A$2:$ZZ$3036, 1672, MATCH($B$3, resultados!$A$1:$ZZ$1, 0))</f>
        <v/>
      </c>
    </row>
    <row r="1679">
      <c r="A1679">
        <f>INDEX(resultados!$A$2:$ZZ$3036, 1673, MATCH($B$1, resultados!$A$1:$ZZ$1, 0))</f>
        <v/>
      </c>
      <c r="B1679">
        <f>INDEX(resultados!$A$2:$ZZ$3036, 1673, MATCH($B$2, resultados!$A$1:$ZZ$1, 0))</f>
        <v/>
      </c>
      <c r="C1679">
        <f>INDEX(resultados!$A$2:$ZZ$3036, 1673, MATCH($B$3, resultados!$A$1:$ZZ$1, 0))</f>
        <v/>
      </c>
    </row>
    <row r="1680">
      <c r="A1680">
        <f>INDEX(resultados!$A$2:$ZZ$3036, 1674, MATCH($B$1, resultados!$A$1:$ZZ$1, 0))</f>
        <v/>
      </c>
      <c r="B1680">
        <f>INDEX(resultados!$A$2:$ZZ$3036, 1674, MATCH($B$2, resultados!$A$1:$ZZ$1, 0))</f>
        <v/>
      </c>
      <c r="C1680">
        <f>INDEX(resultados!$A$2:$ZZ$3036, 1674, MATCH($B$3, resultados!$A$1:$ZZ$1, 0))</f>
        <v/>
      </c>
    </row>
    <row r="1681">
      <c r="A1681">
        <f>INDEX(resultados!$A$2:$ZZ$3036, 1675, MATCH($B$1, resultados!$A$1:$ZZ$1, 0))</f>
        <v/>
      </c>
      <c r="B1681">
        <f>INDEX(resultados!$A$2:$ZZ$3036, 1675, MATCH($B$2, resultados!$A$1:$ZZ$1, 0))</f>
        <v/>
      </c>
      <c r="C1681">
        <f>INDEX(resultados!$A$2:$ZZ$3036, 1675, MATCH($B$3, resultados!$A$1:$ZZ$1, 0))</f>
        <v/>
      </c>
    </row>
    <row r="1682">
      <c r="A1682">
        <f>INDEX(resultados!$A$2:$ZZ$3036, 1676, MATCH($B$1, resultados!$A$1:$ZZ$1, 0))</f>
        <v/>
      </c>
      <c r="B1682">
        <f>INDEX(resultados!$A$2:$ZZ$3036, 1676, MATCH($B$2, resultados!$A$1:$ZZ$1, 0))</f>
        <v/>
      </c>
      <c r="C1682">
        <f>INDEX(resultados!$A$2:$ZZ$3036, 1676, MATCH($B$3, resultados!$A$1:$ZZ$1, 0))</f>
        <v/>
      </c>
    </row>
    <row r="1683">
      <c r="A1683">
        <f>INDEX(resultados!$A$2:$ZZ$3036, 1677, MATCH($B$1, resultados!$A$1:$ZZ$1, 0))</f>
        <v/>
      </c>
      <c r="B1683">
        <f>INDEX(resultados!$A$2:$ZZ$3036, 1677, MATCH($B$2, resultados!$A$1:$ZZ$1, 0))</f>
        <v/>
      </c>
      <c r="C1683">
        <f>INDEX(resultados!$A$2:$ZZ$3036, 1677, MATCH($B$3, resultados!$A$1:$ZZ$1, 0))</f>
        <v/>
      </c>
    </row>
    <row r="1684">
      <c r="A1684">
        <f>INDEX(resultados!$A$2:$ZZ$3036, 1678, MATCH($B$1, resultados!$A$1:$ZZ$1, 0))</f>
        <v/>
      </c>
      <c r="B1684">
        <f>INDEX(resultados!$A$2:$ZZ$3036, 1678, MATCH($B$2, resultados!$A$1:$ZZ$1, 0))</f>
        <v/>
      </c>
      <c r="C1684">
        <f>INDEX(resultados!$A$2:$ZZ$3036, 1678, MATCH($B$3, resultados!$A$1:$ZZ$1, 0))</f>
        <v/>
      </c>
    </row>
    <row r="1685">
      <c r="A1685">
        <f>INDEX(resultados!$A$2:$ZZ$3036, 1679, MATCH($B$1, resultados!$A$1:$ZZ$1, 0))</f>
        <v/>
      </c>
      <c r="B1685">
        <f>INDEX(resultados!$A$2:$ZZ$3036, 1679, MATCH($B$2, resultados!$A$1:$ZZ$1, 0))</f>
        <v/>
      </c>
      <c r="C1685">
        <f>INDEX(resultados!$A$2:$ZZ$3036, 1679, MATCH($B$3, resultados!$A$1:$ZZ$1, 0))</f>
        <v/>
      </c>
    </row>
    <row r="1686">
      <c r="A1686">
        <f>INDEX(resultados!$A$2:$ZZ$3036, 1680, MATCH($B$1, resultados!$A$1:$ZZ$1, 0))</f>
        <v/>
      </c>
      <c r="B1686">
        <f>INDEX(resultados!$A$2:$ZZ$3036, 1680, MATCH($B$2, resultados!$A$1:$ZZ$1, 0))</f>
        <v/>
      </c>
      <c r="C1686">
        <f>INDEX(resultados!$A$2:$ZZ$3036, 1680, MATCH($B$3, resultados!$A$1:$ZZ$1, 0))</f>
        <v/>
      </c>
    </row>
    <row r="1687">
      <c r="A1687">
        <f>INDEX(resultados!$A$2:$ZZ$3036, 1681, MATCH($B$1, resultados!$A$1:$ZZ$1, 0))</f>
        <v/>
      </c>
      <c r="B1687">
        <f>INDEX(resultados!$A$2:$ZZ$3036, 1681, MATCH($B$2, resultados!$A$1:$ZZ$1, 0))</f>
        <v/>
      </c>
      <c r="C1687">
        <f>INDEX(resultados!$A$2:$ZZ$3036, 1681, MATCH($B$3, resultados!$A$1:$ZZ$1, 0))</f>
        <v/>
      </c>
    </row>
    <row r="1688">
      <c r="A1688">
        <f>INDEX(resultados!$A$2:$ZZ$3036, 1682, MATCH($B$1, resultados!$A$1:$ZZ$1, 0))</f>
        <v/>
      </c>
      <c r="B1688">
        <f>INDEX(resultados!$A$2:$ZZ$3036, 1682, MATCH($B$2, resultados!$A$1:$ZZ$1, 0))</f>
        <v/>
      </c>
      <c r="C1688">
        <f>INDEX(resultados!$A$2:$ZZ$3036, 1682, MATCH($B$3, resultados!$A$1:$ZZ$1, 0))</f>
        <v/>
      </c>
    </row>
    <row r="1689">
      <c r="A1689">
        <f>INDEX(resultados!$A$2:$ZZ$3036, 1683, MATCH($B$1, resultados!$A$1:$ZZ$1, 0))</f>
        <v/>
      </c>
      <c r="B1689">
        <f>INDEX(resultados!$A$2:$ZZ$3036, 1683, MATCH($B$2, resultados!$A$1:$ZZ$1, 0))</f>
        <v/>
      </c>
      <c r="C1689">
        <f>INDEX(resultados!$A$2:$ZZ$3036, 1683, MATCH($B$3, resultados!$A$1:$ZZ$1, 0))</f>
        <v/>
      </c>
    </row>
    <row r="1690">
      <c r="A1690">
        <f>INDEX(resultados!$A$2:$ZZ$3036, 1684, MATCH($B$1, resultados!$A$1:$ZZ$1, 0))</f>
        <v/>
      </c>
      <c r="B1690">
        <f>INDEX(resultados!$A$2:$ZZ$3036, 1684, MATCH($B$2, resultados!$A$1:$ZZ$1, 0))</f>
        <v/>
      </c>
      <c r="C1690">
        <f>INDEX(resultados!$A$2:$ZZ$3036, 1684, MATCH($B$3, resultados!$A$1:$ZZ$1, 0))</f>
        <v/>
      </c>
    </row>
    <row r="1691">
      <c r="A1691">
        <f>INDEX(resultados!$A$2:$ZZ$3036, 1685, MATCH($B$1, resultados!$A$1:$ZZ$1, 0))</f>
        <v/>
      </c>
      <c r="B1691">
        <f>INDEX(resultados!$A$2:$ZZ$3036, 1685, MATCH($B$2, resultados!$A$1:$ZZ$1, 0))</f>
        <v/>
      </c>
      <c r="C1691">
        <f>INDEX(resultados!$A$2:$ZZ$3036, 1685, MATCH($B$3, resultados!$A$1:$ZZ$1, 0))</f>
        <v/>
      </c>
    </row>
    <row r="1692">
      <c r="A1692">
        <f>INDEX(resultados!$A$2:$ZZ$3036, 1686, MATCH($B$1, resultados!$A$1:$ZZ$1, 0))</f>
        <v/>
      </c>
      <c r="B1692">
        <f>INDEX(resultados!$A$2:$ZZ$3036, 1686, MATCH($B$2, resultados!$A$1:$ZZ$1, 0))</f>
        <v/>
      </c>
      <c r="C1692">
        <f>INDEX(resultados!$A$2:$ZZ$3036, 1686, MATCH($B$3, resultados!$A$1:$ZZ$1, 0))</f>
        <v/>
      </c>
    </row>
    <row r="1693">
      <c r="A1693">
        <f>INDEX(resultados!$A$2:$ZZ$3036, 1687, MATCH($B$1, resultados!$A$1:$ZZ$1, 0))</f>
        <v/>
      </c>
      <c r="B1693">
        <f>INDEX(resultados!$A$2:$ZZ$3036, 1687, MATCH($B$2, resultados!$A$1:$ZZ$1, 0))</f>
        <v/>
      </c>
      <c r="C1693">
        <f>INDEX(resultados!$A$2:$ZZ$3036, 1687, MATCH($B$3, resultados!$A$1:$ZZ$1, 0))</f>
        <v/>
      </c>
    </row>
    <row r="1694">
      <c r="A1694">
        <f>INDEX(resultados!$A$2:$ZZ$3036, 1688, MATCH($B$1, resultados!$A$1:$ZZ$1, 0))</f>
        <v/>
      </c>
      <c r="B1694">
        <f>INDEX(resultados!$A$2:$ZZ$3036, 1688, MATCH($B$2, resultados!$A$1:$ZZ$1, 0))</f>
        <v/>
      </c>
      <c r="C1694">
        <f>INDEX(resultados!$A$2:$ZZ$3036, 1688, MATCH($B$3, resultados!$A$1:$ZZ$1, 0))</f>
        <v/>
      </c>
    </row>
    <row r="1695">
      <c r="A1695">
        <f>INDEX(resultados!$A$2:$ZZ$3036, 1689, MATCH($B$1, resultados!$A$1:$ZZ$1, 0))</f>
        <v/>
      </c>
      <c r="B1695">
        <f>INDEX(resultados!$A$2:$ZZ$3036, 1689, MATCH($B$2, resultados!$A$1:$ZZ$1, 0))</f>
        <v/>
      </c>
      <c r="C1695">
        <f>INDEX(resultados!$A$2:$ZZ$3036, 1689, MATCH($B$3, resultados!$A$1:$ZZ$1, 0))</f>
        <v/>
      </c>
    </row>
    <row r="1696">
      <c r="A1696">
        <f>INDEX(resultados!$A$2:$ZZ$3036, 1690, MATCH($B$1, resultados!$A$1:$ZZ$1, 0))</f>
        <v/>
      </c>
      <c r="B1696">
        <f>INDEX(resultados!$A$2:$ZZ$3036, 1690, MATCH($B$2, resultados!$A$1:$ZZ$1, 0))</f>
        <v/>
      </c>
      <c r="C1696">
        <f>INDEX(resultados!$A$2:$ZZ$3036, 1690, MATCH($B$3, resultados!$A$1:$ZZ$1, 0))</f>
        <v/>
      </c>
    </row>
    <row r="1697">
      <c r="A1697">
        <f>INDEX(resultados!$A$2:$ZZ$3036, 1691, MATCH($B$1, resultados!$A$1:$ZZ$1, 0))</f>
        <v/>
      </c>
      <c r="B1697">
        <f>INDEX(resultados!$A$2:$ZZ$3036, 1691, MATCH($B$2, resultados!$A$1:$ZZ$1, 0))</f>
        <v/>
      </c>
      <c r="C1697">
        <f>INDEX(resultados!$A$2:$ZZ$3036, 1691, MATCH($B$3, resultados!$A$1:$ZZ$1, 0))</f>
        <v/>
      </c>
    </row>
    <row r="1698">
      <c r="A1698">
        <f>INDEX(resultados!$A$2:$ZZ$3036, 1692, MATCH($B$1, resultados!$A$1:$ZZ$1, 0))</f>
        <v/>
      </c>
      <c r="B1698">
        <f>INDEX(resultados!$A$2:$ZZ$3036, 1692, MATCH($B$2, resultados!$A$1:$ZZ$1, 0))</f>
        <v/>
      </c>
      <c r="C1698">
        <f>INDEX(resultados!$A$2:$ZZ$3036, 1692, MATCH($B$3, resultados!$A$1:$ZZ$1, 0))</f>
        <v/>
      </c>
    </row>
    <row r="1699">
      <c r="A1699">
        <f>INDEX(resultados!$A$2:$ZZ$3036, 1693, MATCH($B$1, resultados!$A$1:$ZZ$1, 0))</f>
        <v/>
      </c>
      <c r="B1699">
        <f>INDEX(resultados!$A$2:$ZZ$3036, 1693, MATCH($B$2, resultados!$A$1:$ZZ$1, 0))</f>
        <v/>
      </c>
      <c r="C1699">
        <f>INDEX(resultados!$A$2:$ZZ$3036, 1693, MATCH($B$3, resultados!$A$1:$ZZ$1, 0))</f>
        <v/>
      </c>
    </row>
    <row r="1700">
      <c r="A1700">
        <f>INDEX(resultados!$A$2:$ZZ$3036, 1694, MATCH($B$1, resultados!$A$1:$ZZ$1, 0))</f>
        <v/>
      </c>
      <c r="B1700">
        <f>INDEX(resultados!$A$2:$ZZ$3036, 1694, MATCH($B$2, resultados!$A$1:$ZZ$1, 0))</f>
        <v/>
      </c>
      <c r="C1700">
        <f>INDEX(resultados!$A$2:$ZZ$3036, 1694, MATCH($B$3, resultados!$A$1:$ZZ$1, 0))</f>
        <v/>
      </c>
    </row>
    <row r="1701">
      <c r="A1701">
        <f>INDEX(resultados!$A$2:$ZZ$3036, 1695, MATCH($B$1, resultados!$A$1:$ZZ$1, 0))</f>
        <v/>
      </c>
      <c r="B1701">
        <f>INDEX(resultados!$A$2:$ZZ$3036, 1695, MATCH($B$2, resultados!$A$1:$ZZ$1, 0))</f>
        <v/>
      </c>
      <c r="C1701">
        <f>INDEX(resultados!$A$2:$ZZ$3036, 1695, MATCH($B$3, resultados!$A$1:$ZZ$1, 0))</f>
        <v/>
      </c>
    </row>
    <row r="1702">
      <c r="A1702">
        <f>INDEX(resultados!$A$2:$ZZ$3036, 1696, MATCH($B$1, resultados!$A$1:$ZZ$1, 0))</f>
        <v/>
      </c>
      <c r="B1702">
        <f>INDEX(resultados!$A$2:$ZZ$3036, 1696, MATCH($B$2, resultados!$A$1:$ZZ$1, 0))</f>
        <v/>
      </c>
      <c r="C1702">
        <f>INDEX(resultados!$A$2:$ZZ$3036, 1696, MATCH($B$3, resultados!$A$1:$ZZ$1, 0))</f>
        <v/>
      </c>
    </row>
    <row r="1703">
      <c r="A1703">
        <f>INDEX(resultados!$A$2:$ZZ$3036, 1697, MATCH($B$1, resultados!$A$1:$ZZ$1, 0))</f>
        <v/>
      </c>
      <c r="B1703">
        <f>INDEX(resultados!$A$2:$ZZ$3036, 1697, MATCH($B$2, resultados!$A$1:$ZZ$1, 0))</f>
        <v/>
      </c>
      <c r="C1703">
        <f>INDEX(resultados!$A$2:$ZZ$3036, 1697, MATCH($B$3, resultados!$A$1:$ZZ$1, 0))</f>
        <v/>
      </c>
    </row>
    <row r="1704">
      <c r="A1704">
        <f>INDEX(resultados!$A$2:$ZZ$3036, 1698, MATCH($B$1, resultados!$A$1:$ZZ$1, 0))</f>
        <v/>
      </c>
      <c r="B1704">
        <f>INDEX(resultados!$A$2:$ZZ$3036, 1698, MATCH($B$2, resultados!$A$1:$ZZ$1, 0))</f>
        <v/>
      </c>
      <c r="C1704">
        <f>INDEX(resultados!$A$2:$ZZ$3036, 1698, MATCH($B$3, resultados!$A$1:$ZZ$1, 0))</f>
        <v/>
      </c>
    </row>
    <row r="1705">
      <c r="A1705">
        <f>INDEX(resultados!$A$2:$ZZ$3036, 1699, MATCH($B$1, resultados!$A$1:$ZZ$1, 0))</f>
        <v/>
      </c>
      <c r="B1705">
        <f>INDEX(resultados!$A$2:$ZZ$3036, 1699, MATCH($B$2, resultados!$A$1:$ZZ$1, 0))</f>
        <v/>
      </c>
      <c r="C1705">
        <f>INDEX(resultados!$A$2:$ZZ$3036, 1699, MATCH($B$3, resultados!$A$1:$ZZ$1, 0))</f>
        <v/>
      </c>
    </row>
    <row r="1706">
      <c r="A1706">
        <f>INDEX(resultados!$A$2:$ZZ$3036, 1700, MATCH($B$1, resultados!$A$1:$ZZ$1, 0))</f>
        <v/>
      </c>
      <c r="B1706">
        <f>INDEX(resultados!$A$2:$ZZ$3036, 1700, MATCH($B$2, resultados!$A$1:$ZZ$1, 0))</f>
        <v/>
      </c>
      <c r="C1706">
        <f>INDEX(resultados!$A$2:$ZZ$3036, 1700, MATCH($B$3, resultados!$A$1:$ZZ$1, 0))</f>
        <v/>
      </c>
    </row>
    <row r="1707">
      <c r="A1707">
        <f>INDEX(resultados!$A$2:$ZZ$3036, 1701, MATCH($B$1, resultados!$A$1:$ZZ$1, 0))</f>
        <v/>
      </c>
      <c r="B1707">
        <f>INDEX(resultados!$A$2:$ZZ$3036, 1701, MATCH($B$2, resultados!$A$1:$ZZ$1, 0))</f>
        <v/>
      </c>
      <c r="C1707">
        <f>INDEX(resultados!$A$2:$ZZ$3036, 1701, MATCH($B$3, resultados!$A$1:$ZZ$1, 0))</f>
        <v/>
      </c>
    </row>
    <row r="1708">
      <c r="A1708">
        <f>INDEX(resultados!$A$2:$ZZ$3036, 1702, MATCH($B$1, resultados!$A$1:$ZZ$1, 0))</f>
        <v/>
      </c>
      <c r="B1708">
        <f>INDEX(resultados!$A$2:$ZZ$3036, 1702, MATCH($B$2, resultados!$A$1:$ZZ$1, 0))</f>
        <v/>
      </c>
      <c r="C1708">
        <f>INDEX(resultados!$A$2:$ZZ$3036, 1702, MATCH($B$3, resultados!$A$1:$ZZ$1, 0))</f>
        <v/>
      </c>
    </row>
    <row r="1709">
      <c r="A1709">
        <f>INDEX(resultados!$A$2:$ZZ$3036, 1703, MATCH($B$1, resultados!$A$1:$ZZ$1, 0))</f>
        <v/>
      </c>
      <c r="B1709">
        <f>INDEX(resultados!$A$2:$ZZ$3036, 1703, MATCH($B$2, resultados!$A$1:$ZZ$1, 0))</f>
        <v/>
      </c>
      <c r="C1709">
        <f>INDEX(resultados!$A$2:$ZZ$3036, 1703, MATCH($B$3, resultados!$A$1:$ZZ$1, 0))</f>
        <v/>
      </c>
    </row>
    <row r="1710">
      <c r="A1710">
        <f>INDEX(resultados!$A$2:$ZZ$3036, 1704, MATCH($B$1, resultados!$A$1:$ZZ$1, 0))</f>
        <v/>
      </c>
      <c r="B1710">
        <f>INDEX(resultados!$A$2:$ZZ$3036, 1704, MATCH($B$2, resultados!$A$1:$ZZ$1, 0))</f>
        <v/>
      </c>
      <c r="C1710">
        <f>INDEX(resultados!$A$2:$ZZ$3036, 1704, MATCH($B$3, resultados!$A$1:$ZZ$1, 0))</f>
        <v/>
      </c>
    </row>
    <row r="1711">
      <c r="A1711">
        <f>INDEX(resultados!$A$2:$ZZ$3036, 1705, MATCH($B$1, resultados!$A$1:$ZZ$1, 0))</f>
        <v/>
      </c>
      <c r="B1711">
        <f>INDEX(resultados!$A$2:$ZZ$3036, 1705, MATCH($B$2, resultados!$A$1:$ZZ$1, 0))</f>
        <v/>
      </c>
      <c r="C1711">
        <f>INDEX(resultados!$A$2:$ZZ$3036, 1705, MATCH($B$3, resultados!$A$1:$ZZ$1, 0))</f>
        <v/>
      </c>
    </row>
    <row r="1712">
      <c r="A1712">
        <f>INDEX(resultados!$A$2:$ZZ$3036, 1706, MATCH($B$1, resultados!$A$1:$ZZ$1, 0))</f>
        <v/>
      </c>
      <c r="B1712">
        <f>INDEX(resultados!$A$2:$ZZ$3036, 1706, MATCH($B$2, resultados!$A$1:$ZZ$1, 0))</f>
        <v/>
      </c>
      <c r="C1712">
        <f>INDEX(resultados!$A$2:$ZZ$3036, 1706, MATCH($B$3, resultados!$A$1:$ZZ$1, 0))</f>
        <v/>
      </c>
    </row>
    <row r="1713">
      <c r="A1713">
        <f>INDEX(resultados!$A$2:$ZZ$3036, 1707, MATCH($B$1, resultados!$A$1:$ZZ$1, 0))</f>
        <v/>
      </c>
      <c r="B1713">
        <f>INDEX(resultados!$A$2:$ZZ$3036, 1707, MATCH($B$2, resultados!$A$1:$ZZ$1, 0))</f>
        <v/>
      </c>
      <c r="C1713">
        <f>INDEX(resultados!$A$2:$ZZ$3036, 1707, MATCH($B$3, resultados!$A$1:$ZZ$1, 0))</f>
        <v/>
      </c>
    </row>
    <row r="1714">
      <c r="A1714">
        <f>INDEX(resultados!$A$2:$ZZ$3036, 1708, MATCH($B$1, resultados!$A$1:$ZZ$1, 0))</f>
        <v/>
      </c>
      <c r="B1714">
        <f>INDEX(resultados!$A$2:$ZZ$3036, 1708, MATCH($B$2, resultados!$A$1:$ZZ$1, 0))</f>
        <v/>
      </c>
      <c r="C1714">
        <f>INDEX(resultados!$A$2:$ZZ$3036, 1708, MATCH($B$3, resultados!$A$1:$ZZ$1, 0))</f>
        <v/>
      </c>
    </row>
    <row r="1715">
      <c r="A1715">
        <f>INDEX(resultados!$A$2:$ZZ$3036, 1709, MATCH($B$1, resultados!$A$1:$ZZ$1, 0))</f>
        <v/>
      </c>
      <c r="B1715">
        <f>INDEX(resultados!$A$2:$ZZ$3036, 1709, MATCH($B$2, resultados!$A$1:$ZZ$1, 0))</f>
        <v/>
      </c>
      <c r="C1715">
        <f>INDEX(resultados!$A$2:$ZZ$3036, 1709, MATCH($B$3, resultados!$A$1:$ZZ$1, 0))</f>
        <v/>
      </c>
    </row>
    <row r="1716">
      <c r="A1716">
        <f>INDEX(resultados!$A$2:$ZZ$3036, 1710, MATCH($B$1, resultados!$A$1:$ZZ$1, 0))</f>
        <v/>
      </c>
      <c r="B1716">
        <f>INDEX(resultados!$A$2:$ZZ$3036, 1710, MATCH($B$2, resultados!$A$1:$ZZ$1, 0))</f>
        <v/>
      </c>
      <c r="C1716">
        <f>INDEX(resultados!$A$2:$ZZ$3036, 1710, MATCH($B$3, resultados!$A$1:$ZZ$1, 0))</f>
        <v/>
      </c>
    </row>
    <row r="1717">
      <c r="A1717">
        <f>INDEX(resultados!$A$2:$ZZ$3036, 1711, MATCH($B$1, resultados!$A$1:$ZZ$1, 0))</f>
        <v/>
      </c>
      <c r="B1717">
        <f>INDEX(resultados!$A$2:$ZZ$3036, 1711, MATCH($B$2, resultados!$A$1:$ZZ$1, 0))</f>
        <v/>
      </c>
      <c r="C1717">
        <f>INDEX(resultados!$A$2:$ZZ$3036, 1711, MATCH($B$3, resultados!$A$1:$ZZ$1, 0))</f>
        <v/>
      </c>
    </row>
    <row r="1718">
      <c r="A1718">
        <f>INDEX(resultados!$A$2:$ZZ$3036, 1712, MATCH($B$1, resultados!$A$1:$ZZ$1, 0))</f>
        <v/>
      </c>
      <c r="B1718">
        <f>INDEX(resultados!$A$2:$ZZ$3036, 1712, MATCH($B$2, resultados!$A$1:$ZZ$1, 0))</f>
        <v/>
      </c>
      <c r="C1718">
        <f>INDEX(resultados!$A$2:$ZZ$3036, 1712, MATCH($B$3, resultados!$A$1:$ZZ$1, 0))</f>
        <v/>
      </c>
    </row>
    <row r="1719">
      <c r="A1719">
        <f>INDEX(resultados!$A$2:$ZZ$3036, 1713, MATCH($B$1, resultados!$A$1:$ZZ$1, 0))</f>
        <v/>
      </c>
      <c r="B1719">
        <f>INDEX(resultados!$A$2:$ZZ$3036, 1713, MATCH($B$2, resultados!$A$1:$ZZ$1, 0))</f>
        <v/>
      </c>
      <c r="C1719">
        <f>INDEX(resultados!$A$2:$ZZ$3036, 1713, MATCH($B$3, resultados!$A$1:$ZZ$1, 0))</f>
        <v/>
      </c>
    </row>
    <row r="1720">
      <c r="A1720">
        <f>INDEX(resultados!$A$2:$ZZ$3036, 1714, MATCH($B$1, resultados!$A$1:$ZZ$1, 0))</f>
        <v/>
      </c>
      <c r="B1720">
        <f>INDEX(resultados!$A$2:$ZZ$3036, 1714, MATCH($B$2, resultados!$A$1:$ZZ$1, 0))</f>
        <v/>
      </c>
      <c r="C1720">
        <f>INDEX(resultados!$A$2:$ZZ$3036, 1714, MATCH($B$3, resultados!$A$1:$ZZ$1, 0))</f>
        <v/>
      </c>
    </row>
    <row r="1721">
      <c r="A1721">
        <f>INDEX(resultados!$A$2:$ZZ$3036, 1715, MATCH($B$1, resultados!$A$1:$ZZ$1, 0))</f>
        <v/>
      </c>
      <c r="B1721">
        <f>INDEX(resultados!$A$2:$ZZ$3036, 1715, MATCH($B$2, resultados!$A$1:$ZZ$1, 0))</f>
        <v/>
      </c>
      <c r="C1721">
        <f>INDEX(resultados!$A$2:$ZZ$3036, 1715, MATCH($B$3, resultados!$A$1:$ZZ$1, 0))</f>
        <v/>
      </c>
    </row>
    <row r="1722">
      <c r="A1722">
        <f>INDEX(resultados!$A$2:$ZZ$3036, 1716, MATCH($B$1, resultados!$A$1:$ZZ$1, 0))</f>
        <v/>
      </c>
      <c r="B1722">
        <f>INDEX(resultados!$A$2:$ZZ$3036, 1716, MATCH($B$2, resultados!$A$1:$ZZ$1, 0))</f>
        <v/>
      </c>
      <c r="C1722">
        <f>INDEX(resultados!$A$2:$ZZ$3036, 1716, MATCH($B$3, resultados!$A$1:$ZZ$1, 0))</f>
        <v/>
      </c>
    </row>
    <row r="1723">
      <c r="A1723">
        <f>INDEX(resultados!$A$2:$ZZ$3036, 1717, MATCH($B$1, resultados!$A$1:$ZZ$1, 0))</f>
        <v/>
      </c>
      <c r="B1723">
        <f>INDEX(resultados!$A$2:$ZZ$3036, 1717, MATCH($B$2, resultados!$A$1:$ZZ$1, 0))</f>
        <v/>
      </c>
      <c r="C1723">
        <f>INDEX(resultados!$A$2:$ZZ$3036, 1717, MATCH($B$3, resultados!$A$1:$ZZ$1, 0))</f>
        <v/>
      </c>
    </row>
    <row r="1724">
      <c r="A1724">
        <f>INDEX(resultados!$A$2:$ZZ$3036, 1718, MATCH($B$1, resultados!$A$1:$ZZ$1, 0))</f>
        <v/>
      </c>
      <c r="B1724">
        <f>INDEX(resultados!$A$2:$ZZ$3036, 1718, MATCH($B$2, resultados!$A$1:$ZZ$1, 0))</f>
        <v/>
      </c>
      <c r="C1724">
        <f>INDEX(resultados!$A$2:$ZZ$3036, 1718, MATCH($B$3, resultados!$A$1:$ZZ$1, 0))</f>
        <v/>
      </c>
    </row>
    <row r="1725">
      <c r="A1725">
        <f>INDEX(resultados!$A$2:$ZZ$3036, 1719, MATCH($B$1, resultados!$A$1:$ZZ$1, 0))</f>
        <v/>
      </c>
      <c r="B1725">
        <f>INDEX(resultados!$A$2:$ZZ$3036, 1719, MATCH($B$2, resultados!$A$1:$ZZ$1, 0))</f>
        <v/>
      </c>
      <c r="C1725">
        <f>INDEX(resultados!$A$2:$ZZ$3036, 1719, MATCH($B$3, resultados!$A$1:$ZZ$1, 0))</f>
        <v/>
      </c>
    </row>
    <row r="1726">
      <c r="A1726">
        <f>INDEX(resultados!$A$2:$ZZ$3036, 1720, MATCH($B$1, resultados!$A$1:$ZZ$1, 0))</f>
        <v/>
      </c>
      <c r="B1726">
        <f>INDEX(resultados!$A$2:$ZZ$3036, 1720, MATCH($B$2, resultados!$A$1:$ZZ$1, 0))</f>
        <v/>
      </c>
      <c r="C1726">
        <f>INDEX(resultados!$A$2:$ZZ$3036, 1720, MATCH($B$3, resultados!$A$1:$ZZ$1, 0))</f>
        <v/>
      </c>
    </row>
    <row r="1727">
      <c r="A1727">
        <f>INDEX(resultados!$A$2:$ZZ$3036, 1721, MATCH($B$1, resultados!$A$1:$ZZ$1, 0))</f>
        <v/>
      </c>
      <c r="B1727">
        <f>INDEX(resultados!$A$2:$ZZ$3036, 1721, MATCH($B$2, resultados!$A$1:$ZZ$1, 0))</f>
        <v/>
      </c>
      <c r="C1727">
        <f>INDEX(resultados!$A$2:$ZZ$3036, 1721, MATCH($B$3, resultados!$A$1:$ZZ$1, 0))</f>
        <v/>
      </c>
    </row>
    <row r="1728">
      <c r="A1728">
        <f>INDEX(resultados!$A$2:$ZZ$3036, 1722, MATCH($B$1, resultados!$A$1:$ZZ$1, 0))</f>
        <v/>
      </c>
      <c r="B1728">
        <f>INDEX(resultados!$A$2:$ZZ$3036, 1722, MATCH($B$2, resultados!$A$1:$ZZ$1, 0))</f>
        <v/>
      </c>
      <c r="C1728">
        <f>INDEX(resultados!$A$2:$ZZ$3036, 1722, MATCH($B$3, resultados!$A$1:$ZZ$1, 0))</f>
        <v/>
      </c>
    </row>
    <row r="1729">
      <c r="A1729">
        <f>INDEX(resultados!$A$2:$ZZ$3036, 1723, MATCH($B$1, resultados!$A$1:$ZZ$1, 0))</f>
        <v/>
      </c>
      <c r="B1729">
        <f>INDEX(resultados!$A$2:$ZZ$3036, 1723, MATCH($B$2, resultados!$A$1:$ZZ$1, 0))</f>
        <v/>
      </c>
      <c r="C1729">
        <f>INDEX(resultados!$A$2:$ZZ$3036, 1723, MATCH($B$3, resultados!$A$1:$ZZ$1, 0))</f>
        <v/>
      </c>
    </row>
    <row r="1730">
      <c r="A1730">
        <f>INDEX(resultados!$A$2:$ZZ$3036, 1724, MATCH($B$1, resultados!$A$1:$ZZ$1, 0))</f>
        <v/>
      </c>
      <c r="B1730">
        <f>INDEX(resultados!$A$2:$ZZ$3036, 1724, MATCH($B$2, resultados!$A$1:$ZZ$1, 0))</f>
        <v/>
      </c>
      <c r="C1730">
        <f>INDEX(resultados!$A$2:$ZZ$3036, 1724, MATCH($B$3, resultados!$A$1:$ZZ$1, 0))</f>
        <v/>
      </c>
    </row>
    <row r="1731">
      <c r="A1731">
        <f>INDEX(resultados!$A$2:$ZZ$3036, 1725, MATCH($B$1, resultados!$A$1:$ZZ$1, 0))</f>
        <v/>
      </c>
      <c r="B1731">
        <f>INDEX(resultados!$A$2:$ZZ$3036, 1725, MATCH($B$2, resultados!$A$1:$ZZ$1, 0))</f>
        <v/>
      </c>
      <c r="C1731">
        <f>INDEX(resultados!$A$2:$ZZ$3036, 1725, MATCH($B$3, resultados!$A$1:$ZZ$1, 0))</f>
        <v/>
      </c>
    </row>
    <row r="1732">
      <c r="A1732">
        <f>INDEX(resultados!$A$2:$ZZ$3036, 1726, MATCH($B$1, resultados!$A$1:$ZZ$1, 0))</f>
        <v/>
      </c>
      <c r="B1732">
        <f>INDEX(resultados!$A$2:$ZZ$3036, 1726, MATCH($B$2, resultados!$A$1:$ZZ$1, 0))</f>
        <v/>
      </c>
      <c r="C1732">
        <f>INDEX(resultados!$A$2:$ZZ$3036, 1726, MATCH($B$3, resultados!$A$1:$ZZ$1, 0))</f>
        <v/>
      </c>
    </row>
    <row r="1733">
      <c r="A1733">
        <f>INDEX(resultados!$A$2:$ZZ$3036, 1727, MATCH($B$1, resultados!$A$1:$ZZ$1, 0))</f>
        <v/>
      </c>
      <c r="B1733">
        <f>INDEX(resultados!$A$2:$ZZ$3036, 1727, MATCH($B$2, resultados!$A$1:$ZZ$1, 0))</f>
        <v/>
      </c>
      <c r="C1733">
        <f>INDEX(resultados!$A$2:$ZZ$3036, 1727, MATCH($B$3, resultados!$A$1:$ZZ$1, 0))</f>
        <v/>
      </c>
    </row>
    <row r="1734">
      <c r="A1734">
        <f>INDEX(resultados!$A$2:$ZZ$3036, 1728, MATCH($B$1, resultados!$A$1:$ZZ$1, 0))</f>
        <v/>
      </c>
      <c r="B1734">
        <f>INDEX(resultados!$A$2:$ZZ$3036, 1728, MATCH($B$2, resultados!$A$1:$ZZ$1, 0))</f>
        <v/>
      </c>
      <c r="C1734">
        <f>INDEX(resultados!$A$2:$ZZ$3036, 1728, MATCH($B$3, resultados!$A$1:$ZZ$1, 0))</f>
        <v/>
      </c>
    </row>
    <row r="1735">
      <c r="A1735">
        <f>INDEX(resultados!$A$2:$ZZ$3036, 1729, MATCH($B$1, resultados!$A$1:$ZZ$1, 0))</f>
        <v/>
      </c>
      <c r="B1735">
        <f>INDEX(resultados!$A$2:$ZZ$3036, 1729, MATCH($B$2, resultados!$A$1:$ZZ$1, 0))</f>
        <v/>
      </c>
      <c r="C1735">
        <f>INDEX(resultados!$A$2:$ZZ$3036, 1729, MATCH($B$3, resultados!$A$1:$ZZ$1, 0))</f>
        <v/>
      </c>
    </row>
    <row r="1736">
      <c r="A1736">
        <f>INDEX(resultados!$A$2:$ZZ$3036, 1730, MATCH($B$1, resultados!$A$1:$ZZ$1, 0))</f>
        <v/>
      </c>
      <c r="B1736">
        <f>INDEX(resultados!$A$2:$ZZ$3036, 1730, MATCH($B$2, resultados!$A$1:$ZZ$1, 0))</f>
        <v/>
      </c>
      <c r="C1736">
        <f>INDEX(resultados!$A$2:$ZZ$3036, 1730, MATCH($B$3, resultados!$A$1:$ZZ$1, 0))</f>
        <v/>
      </c>
    </row>
    <row r="1737">
      <c r="A1737">
        <f>INDEX(resultados!$A$2:$ZZ$3036, 1731, MATCH($B$1, resultados!$A$1:$ZZ$1, 0))</f>
        <v/>
      </c>
      <c r="B1737">
        <f>INDEX(resultados!$A$2:$ZZ$3036, 1731, MATCH($B$2, resultados!$A$1:$ZZ$1, 0))</f>
        <v/>
      </c>
      <c r="C1737">
        <f>INDEX(resultados!$A$2:$ZZ$3036, 1731, MATCH($B$3, resultados!$A$1:$ZZ$1, 0))</f>
        <v/>
      </c>
    </row>
    <row r="1738">
      <c r="A1738">
        <f>INDEX(resultados!$A$2:$ZZ$3036, 1732, MATCH($B$1, resultados!$A$1:$ZZ$1, 0))</f>
        <v/>
      </c>
      <c r="B1738">
        <f>INDEX(resultados!$A$2:$ZZ$3036, 1732, MATCH($B$2, resultados!$A$1:$ZZ$1, 0))</f>
        <v/>
      </c>
      <c r="C1738">
        <f>INDEX(resultados!$A$2:$ZZ$3036, 1732, MATCH($B$3, resultados!$A$1:$ZZ$1, 0))</f>
        <v/>
      </c>
    </row>
    <row r="1739">
      <c r="A1739">
        <f>INDEX(resultados!$A$2:$ZZ$3036, 1733, MATCH($B$1, resultados!$A$1:$ZZ$1, 0))</f>
        <v/>
      </c>
      <c r="B1739">
        <f>INDEX(resultados!$A$2:$ZZ$3036, 1733, MATCH($B$2, resultados!$A$1:$ZZ$1, 0))</f>
        <v/>
      </c>
      <c r="C1739">
        <f>INDEX(resultados!$A$2:$ZZ$3036, 1733, MATCH($B$3, resultados!$A$1:$ZZ$1, 0))</f>
        <v/>
      </c>
    </row>
    <row r="1740">
      <c r="A1740">
        <f>INDEX(resultados!$A$2:$ZZ$3036, 1734, MATCH($B$1, resultados!$A$1:$ZZ$1, 0))</f>
        <v/>
      </c>
      <c r="B1740">
        <f>INDEX(resultados!$A$2:$ZZ$3036, 1734, MATCH($B$2, resultados!$A$1:$ZZ$1, 0))</f>
        <v/>
      </c>
      <c r="C1740">
        <f>INDEX(resultados!$A$2:$ZZ$3036, 1734, MATCH($B$3, resultados!$A$1:$ZZ$1, 0))</f>
        <v/>
      </c>
    </row>
    <row r="1741">
      <c r="A1741">
        <f>INDEX(resultados!$A$2:$ZZ$3036, 1735, MATCH($B$1, resultados!$A$1:$ZZ$1, 0))</f>
        <v/>
      </c>
      <c r="B1741">
        <f>INDEX(resultados!$A$2:$ZZ$3036, 1735, MATCH($B$2, resultados!$A$1:$ZZ$1, 0))</f>
        <v/>
      </c>
      <c r="C1741">
        <f>INDEX(resultados!$A$2:$ZZ$3036, 1735, MATCH($B$3, resultados!$A$1:$ZZ$1, 0))</f>
        <v/>
      </c>
    </row>
    <row r="1742">
      <c r="A1742">
        <f>INDEX(resultados!$A$2:$ZZ$3036, 1736, MATCH($B$1, resultados!$A$1:$ZZ$1, 0))</f>
        <v/>
      </c>
      <c r="B1742">
        <f>INDEX(resultados!$A$2:$ZZ$3036, 1736, MATCH($B$2, resultados!$A$1:$ZZ$1, 0))</f>
        <v/>
      </c>
      <c r="C1742">
        <f>INDEX(resultados!$A$2:$ZZ$3036, 1736, MATCH($B$3, resultados!$A$1:$ZZ$1, 0))</f>
        <v/>
      </c>
    </row>
    <row r="1743">
      <c r="A1743">
        <f>INDEX(resultados!$A$2:$ZZ$3036, 1737, MATCH($B$1, resultados!$A$1:$ZZ$1, 0))</f>
        <v/>
      </c>
      <c r="B1743">
        <f>INDEX(resultados!$A$2:$ZZ$3036, 1737, MATCH($B$2, resultados!$A$1:$ZZ$1, 0))</f>
        <v/>
      </c>
      <c r="C1743">
        <f>INDEX(resultados!$A$2:$ZZ$3036, 1737, MATCH($B$3, resultados!$A$1:$ZZ$1, 0))</f>
        <v/>
      </c>
    </row>
    <row r="1744">
      <c r="A1744">
        <f>INDEX(resultados!$A$2:$ZZ$3036, 1738, MATCH($B$1, resultados!$A$1:$ZZ$1, 0))</f>
        <v/>
      </c>
      <c r="B1744">
        <f>INDEX(resultados!$A$2:$ZZ$3036, 1738, MATCH($B$2, resultados!$A$1:$ZZ$1, 0))</f>
        <v/>
      </c>
      <c r="C1744">
        <f>INDEX(resultados!$A$2:$ZZ$3036, 1738, MATCH($B$3, resultados!$A$1:$ZZ$1, 0))</f>
        <v/>
      </c>
    </row>
    <row r="1745">
      <c r="A1745">
        <f>INDEX(resultados!$A$2:$ZZ$3036, 1739, MATCH($B$1, resultados!$A$1:$ZZ$1, 0))</f>
        <v/>
      </c>
      <c r="B1745">
        <f>INDEX(resultados!$A$2:$ZZ$3036, 1739, MATCH($B$2, resultados!$A$1:$ZZ$1, 0))</f>
        <v/>
      </c>
      <c r="C1745">
        <f>INDEX(resultados!$A$2:$ZZ$3036, 1739, MATCH($B$3, resultados!$A$1:$ZZ$1, 0))</f>
        <v/>
      </c>
    </row>
    <row r="1746">
      <c r="A1746">
        <f>INDEX(resultados!$A$2:$ZZ$3036, 1740, MATCH($B$1, resultados!$A$1:$ZZ$1, 0))</f>
        <v/>
      </c>
      <c r="B1746">
        <f>INDEX(resultados!$A$2:$ZZ$3036, 1740, MATCH($B$2, resultados!$A$1:$ZZ$1, 0))</f>
        <v/>
      </c>
      <c r="C1746">
        <f>INDEX(resultados!$A$2:$ZZ$3036, 1740, MATCH($B$3, resultados!$A$1:$ZZ$1, 0))</f>
        <v/>
      </c>
    </row>
    <row r="1747">
      <c r="A1747">
        <f>INDEX(resultados!$A$2:$ZZ$3036, 1741, MATCH($B$1, resultados!$A$1:$ZZ$1, 0))</f>
        <v/>
      </c>
      <c r="B1747">
        <f>INDEX(resultados!$A$2:$ZZ$3036, 1741, MATCH($B$2, resultados!$A$1:$ZZ$1, 0))</f>
        <v/>
      </c>
      <c r="C1747">
        <f>INDEX(resultados!$A$2:$ZZ$3036, 1741, MATCH($B$3, resultados!$A$1:$ZZ$1, 0))</f>
        <v/>
      </c>
    </row>
    <row r="1748">
      <c r="A1748">
        <f>INDEX(resultados!$A$2:$ZZ$3036, 1742, MATCH($B$1, resultados!$A$1:$ZZ$1, 0))</f>
        <v/>
      </c>
      <c r="B1748">
        <f>INDEX(resultados!$A$2:$ZZ$3036, 1742, MATCH($B$2, resultados!$A$1:$ZZ$1, 0))</f>
        <v/>
      </c>
      <c r="C1748">
        <f>INDEX(resultados!$A$2:$ZZ$3036, 1742, MATCH($B$3, resultados!$A$1:$ZZ$1, 0))</f>
        <v/>
      </c>
    </row>
    <row r="1749">
      <c r="A1749">
        <f>INDEX(resultados!$A$2:$ZZ$3036, 1743, MATCH($B$1, resultados!$A$1:$ZZ$1, 0))</f>
        <v/>
      </c>
      <c r="B1749">
        <f>INDEX(resultados!$A$2:$ZZ$3036, 1743, MATCH($B$2, resultados!$A$1:$ZZ$1, 0))</f>
        <v/>
      </c>
      <c r="C1749">
        <f>INDEX(resultados!$A$2:$ZZ$3036, 1743, MATCH($B$3, resultados!$A$1:$ZZ$1, 0))</f>
        <v/>
      </c>
    </row>
    <row r="1750">
      <c r="A1750">
        <f>INDEX(resultados!$A$2:$ZZ$3036, 1744, MATCH($B$1, resultados!$A$1:$ZZ$1, 0))</f>
        <v/>
      </c>
      <c r="B1750">
        <f>INDEX(resultados!$A$2:$ZZ$3036, 1744, MATCH($B$2, resultados!$A$1:$ZZ$1, 0))</f>
        <v/>
      </c>
      <c r="C1750">
        <f>INDEX(resultados!$A$2:$ZZ$3036, 1744, MATCH($B$3, resultados!$A$1:$ZZ$1, 0))</f>
        <v/>
      </c>
    </row>
    <row r="1751">
      <c r="A1751">
        <f>INDEX(resultados!$A$2:$ZZ$3036, 1745, MATCH($B$1, resultados!$A$1:$ZZ$1, 0))</f>
        <v/>
      </c>
      <c r="B1751">
        <f>INDEX(resultados!$A$2:$ZZ$3036, 1745, MATCH($B$2, resultados!$A$1:$ZZ$1, 0))</f>
        <v/>
      </c>
      <c r="C1751">
        <f>INDEX(resultados!$A$2:$ZZ$3036, 1745, MATCH($B$3, resultados!$A$1:$ZZ$1, 0))</f>
        <v/>
      </c>
    </row>
    <row r="1752">
      <c r="A1752">
        <f>INDEX(resultados!$A$2:$ZZ$3036, 1746, MATCH($B$1, resultados!$A$1:$ZZ$1, 0))</f>
        <v/>
      </c>
      <c r="B1752">
        <f>INDEX(resultados!$A$2:$ZZ$3036, 1746, MATCH($B$2, resultados!$A$1:$ZZ$1, 0))</f>
        <v/>
      </c>
      <c r="C1752">
        <f>INDEX(resultados!$A$2:$ZZ$3036, 1746, MATCH($B$3, resultados!$A$1:$ZZ$1, 0))</f>
        <v/>
      </c>
    </row>
    <row r="1753">
      <c r="A1753">
        <f>INDEX(resultados!$A$2:$ZZ$3036, 1747, MATCH($B$1, resultados!$A$1:$ZZ$1, 0))</f>
        <v/>
      </c>
      <c r="B1753">
        <f>INDEX(resultados!$A$2:$ZZ$3036, 1747, MATCH($B$2, resultados!$A$1:$ZZ$1, 0))</f>
        <v/>
      </c>
      <c r="C1753">
        <f>INDEX(resultados!$A$2:$ZZ$3036, 1747, MATCH($B$3, resultados!$A$1:$ZZ$1, 0))</f>
        <v/>
      </c>
    </row>
    <row r="1754">
      <c r="A1754">
        <f>INDEX(resultados!$A$2:$ZZ$3036, 1748, MATCH($B$1, resultados!$A$1:$ZZ$1, 0))</f>
        <v/>
      </c>
      <c r="B1754">
        <f>INDEX(resultados!$A$2:$ZZ$3036, 1748, MATCH($B$2, resultados!$A$1:$ZZ$1, 0))</f>
        <v/>
      </c>
      <c r="C1754">
        <f>INDEX(resultados!$A$2:$ZZ$3036, 1748, MATCH($B$3, resultados!$A$1:$ZZ$1, 0))</f>
        <v/>
      </c>
    </row>
    <row r="1755">
      <c r="A1755">
        <f>INDEX(resultados!$A$2:$ZZ$3036, 1749, MATCH($B$1, resultados!$A$1:$ZZ$1, 0))</f>
        <v/>
      </c>
      <c r="B1755">
        <f>INDEX(resultados!$A$2:$ZZ$3036, 1749, MATCH($B$2, resultados!$A$1:$ZZ$1, 0))</f>
        <v/>
      </c>
      <c r="C1755">
        <f>INDEX(resultados!$A$2:$ZZ$3036, 1749, MATCH($B$3, resultados!$A$1:$ZZ$1, 0))</f>
        <v/>
      </c>
    </row>
    <row r="1756">
      <c r="A1756">
        <f>INDEX(resultados!$A$2:$ZZ$3036, 1750, MATCH($B$1, resultados!$A$1:$ZZ$1, 0))</f>
        <v/>
      </c>
      <c r="B1756">
        <f>INDEX(resultados!$A$2:$ZZ$3036, 1750, MATCH($B$2, resultados!$A$1:$ZZ$1, 0))</f>
        <v/>
      </c>
      <c r="C1756">
        <f>INDEX(resultados!$A$2:$ZZ$3036, 1750, MATCH($B$3, resultados!$A$1:$ZZ$1, 0))</f>
        <v/>
      </c>
    </row>
    <row r="1757">
      <c r="A1757">
        <f>INDEX(resultados!$A$2:$ZZ$3036, 1751, MATCH($B$1, resultados!$A$1:$ZZ$1, 0))</f>
        <v/>
      </c>
      <c r="B1757">
        <f>INDEX(resultados!$A$2:$ZZ$3036, 1751, MATCH($B$2, resultados!$A$1:$ZZ$1, 0))</f>
        <v/>
      </c>
      <c r="C1757">
        <f>INDEX(resultados!$A$2:$ZZ$3036, 1751, MATCH($B$3, resultados!$A$1:$ZZ$1, 0))</f>
        <v/>
      </c>
    </row>
    <row r="1758">
      <c r="A1758">
        <f>INDEX(resultados!$A$2:$ZZ$3036, 1752, MATCH($B$1, resultados!$A$1:$ZZ$1, 0))</f>
        <v/>
      </c>
      <c r="B1758">
        <f>INDEX(resultados!$A$2:$ZZ$3036, 1752, MATCH($B$2, resultados!$A$1:$ZZ$1, 0))</f>
        <v/>
      </c>
      <c r="C1758">
        <f>INDEX(resultados!$A$2:$ZZ$3036, 1752, MATCH($B$3, resultados!$A$1:$ZZ$1, 0))</f>
        <v/>
      </c>
    </row>
    <row r="1759">
      <c r="A1759">
        <f>INDEX(resultados!$A$2:$ZZ$3036, 1753, MATCH($B$1, resultados!$A$1:$ZZ$1, 0))</f>
        <v/>
      </c>
      <c r="B1759">
        <f>INDEX(resultados!$A$2:$ZZ$3036, 1753, MATCH($B$2, resultados!$A$1:$ZZ$1, 0))</f>
        <v/>
      </c>
      <c r="C1759">
        <f>INDEX(resultados!$A$2:$ZZ$3036, 1753, MATCH($B$3, resultados!$A$1:$ZZ$1, 0))</f>
        <v/>
      </c>
    </row>
    <row r="1760">
      <c r="A1760">
        <f>INDEX(resultados!$A$2:$ZZ$3036, 1754, MATCH($B$1, resultados!$A$1:$ZZ$1, 0))</f>
        <v/>
      </c>
      <c r="B1760">
        <f>INDEX(resultados!$A$2:$ZZ$3036, 1754, MATCH($B$2, resultados!$A$1:$ZZ$1, 0))</f>
        <v/>
      </c>
      <c r="C1760">
        <f>INDEX(resultados!$A$2:$ZZ$3036, 1754, MATCH($B$3, resultados!$A$1:$ZZ$1, 0))</f>
        <v/>
      </c>
    </row>
    <row r="1761">
      <c r="A1761">
        <f>INDEX(resultados!$A$2:$ZZ$3036, 1755, MATCH($B$1, resultados!$A$1:$ZZ$1, 0))</f>
        <v/>
      </c>
      <c r="B1761">
        <f>INDEX(resultados!$A$2:$ZZ$3036, 1755, MATCH($B$2, resultados!$A$1:$ZZ$1, 0))</f>
        <v/>
      </c>
      <c r="C1761">
        <f>INDEX(resultados!$A$2:$ZZ$3036, 1755, MATCH($B$3, resultados!$A$1:$ZZ$1, 0))</f>
        <v/>
      </c>
    </row>
    <row r="1762">
      <c r="A1762">
        <f>INDEX(resultados!$A$2:$ZZ$3036, 1756, MATCH($B$1, resultados!$A$1:$ZZ$1, 0))</f>
        <v/>
      </c>
      <c r="B1762">
        <f>INDEX(resultados!$A$2:$ZZ$3036, 1756, MATCH($B$2, resultados!$A$1:$ZZ$1, 0))</f>
        <v/>
      </c>
      <c r="C1762">
        <f>INDEX(resultados!$A$2:$ZZ$3036, 1756, MATCH($B$3, resultados!$A$1:$ZZ$1, 0))</f>
        <v/>
      </c>
    </row>
    <row r="1763">
      <c r="A1763">
        <f>INDEX(resultados!$A$2:$ZZ$3036, 1757, MATCH($B$1, resultados!$A$1:$ZZ$1, 0))</f>
        <v/>
      </c>
      <c r="B1763">
        <f>INDEX(resultados!$A$2:$ZZ$3036, 1757, MATCH($B$2, resultados!$A$1:$ZZ$1, 0))</f>
        <v/>
      </c>
      <c r="C1763">
        <f>INDEX(resultados!$A$2:$ZZ$3036, 1757, MATCH($B$3, resultados!$A$1:$ZZ$1, 0))</f>
        <v/>
      </c>
    </row>
    <row r="1764">
      <c r="A1764">
        <f>INDEX(resultados!$A$2:$ZZ$3036, 1758, MATCH($B$1, resultados!$A$1:$ZZ$1, 0))</f>
        <v/>
      </c>
      <c r="B1764">
        <f>INDEX(resultados!$A$2:$ZZ$3036, 1758, MATCH($B$2, resultados!$A$1:$ZZ$1, 0))</f>
        <v/>
      </c>
      <c r="C1764">
        <f>INDEX(resultados!$A$2:$ZZ$3036, 1758, MATCH($B$3, resultados!$A$1:$ZZ$1, 0))</f>
        <v/>
      </c>
    </row>
    <row r="1765">
      <c r="A1765">
        <f>INDEX(resultados!$A$2:$ZZ$3036, 1759, MATCH($B$1, resultados!$A$1:$ZZ$1, 0))</f>
        <v/>
      </c>
      <c r="B1765">
        <f>INDEX(resultados!$A$2:$ZZ$3036, 1759, MATCH($B$2, resultados!$A$1:$ZZ$1, 0))</f>
        <v/>
      </c>
      <c r="C1765">
        <f>INDEX(resultados!$A$2:$ZZ$3036, 1759, MATCH($B$3, resultados!$A$1:$ZZ$1, 0))</f>
        <v/>
      </c>
    </row>
    <row r="1766">
      <c r="A1766">
        <f>INDEX(resultados!$A$2:$ZZ$3036, 1760, MATCH($B$1, resultados!$A$1:$ZZ$1, 0))</f>
        <v/>
      </c>
      <c r="B1766">
        <f>INDEX(resultados!$A$2:$ZZ$3036, 1760, MATCH($B$2, resultados!$A$1:$ZZ$1, 0))</f>
        <v/>
      </c>
      <c r="C1766">
        <f>INDEX(resultados!$A$2:$ZZ$3036, 1760, MATCH($B$3, resultados!$A$1:$ZZ$1, 0))</f>
        <v/>
      </c>
    </row>
    <row r="1767">
      <c r="A1767">
        <f>INDEX(resultados!$A$2:$ZZ$3036, 1761, MATCH($B$1, resultados!$A$1:$ZZ$1, 0))</f>
        <v/>
      </c>
      <c r="B1767">
        <f>INDEX(resultados!$A$2:$ZZ$3036, 1761, MATCH($B$2, resultados!$A$1:$ZZ$1, 0))</f>
        <v/>
      </c>
      <c r="C1767">
        <f>INDEX(resultados!$A$2:$ZZ$3036, 1761, MATCH($B$3, resultados!$A$1:$ZZ$1, 0))</f>
        <v/>
      </c>
    </row>
    <row r="1768">
      <c r="A1768">
        <f>INDEX(resultados!$A$2:$ZZ$3036, 1762, MATCH($B$1, resultados!$A$1:$ZZ$1, 0))</f>
        <v/>
      </c>
      <c r="B1768">
        <f>INDEX(resultados!$A$2:$ZZ$3036, 1762, MATCH($B$2, resultados!$A$1:$ZZ$1, 0))</f>
        <v/>
      </c>
      <c r="C1768">
        <f>INDEX(resultados!$A$2:$ZZ$3036, 1762, MATCH($B$3, resultados!$A$1:$ZZ$1, 0))</f>
        <v/>
      </c>
    </row>
    <row r="1769">
      <c r="A1769">
        <f>INDEX(resultados!$A$2:$ZZ$3036, 1763, MATCH($B$1, resultados!$A$1:$ZZ$1, 0))</f>
        <v/>
      </c>
      <c r="B1769">
        <f>INDEX(resultados!$A$2:$ZZ$3036, 1763, MATCH($B$2, resultados!$A$1:$ZZ$1, 0))</f>
        <v/>
      </c>
      <c r="C1769">
        <f>INDEX(resultados!$A$2:$ZZ$3036, 1763, MATCH($B$3, resultados!$A$1:$ZZ$1, 0))</f>
        <v/>
      </c>
    </row>
    <row r="1770">
      <c r="A1770">
        <f>INDEX(resultados!$A$2:$ZZ$3036, 1764, MATCH($B$1, resultados!$A$1:$ZZ$1, 0))</f>
        <v/>
      </c>
      <c r="B1770">
        <f>INDEX(resultados!$A$2:$ZZ$3036, 1764, MATCH($B$2, resultados!$A$1:$ZZ$1, 0))</f>
        <v/>
      </c>
      <c r="C1770">
        <f>INDEX(resultados!$A$2:$ZZ$3036, 1764, MATCH($B$3, resultados!$A$1:$ZZ$1, 0))</f>
        <v/>
      </c>
    </row>
    <row r="1771">
      <c r="A1771">
        <f>INDEX(resultados!$A$2:$ZZ$3036, 1765, MATCH($B$1, resultados!$A$1:$ZZ$1, 0))</f>
        <v/>
      </c>
      <c r="B1771">
        <f>INDEX(resultados!$A$2:$ZZ$3036, 1765, MATCH($B$2, resultados!$A$1:$ZZ$1, 0))</f>
        <v/>
      </c>
      <c r="C1771">
        <f>INDEX(resultados!$A$2:$ZZ$3036, 1765, MATCH($B$3, resultados!$A$1:$ZZ$1, 0))</f>
        <v/>
      </c>
    </row>
    <row r="1772">
      <c r="A1772">
        <f>INDEX(resultados!$A$2:$ZZ$3036, 1766, MATCH($B$1, resultados!$A$1:$ZZ$1, 0))</f>
        <v/>
      </c>
      <c r="B1772">
        <f>INDEX(resultados!$A$2:$ZZ$3036, 1766, MATCH($B$2, resultados!$A$1:$ZZ$1, 0))</f>
        <v/>
      </c>
      <c r="C1772">
        <f>INDEX(resultados!$A$2:$ZZ$3036, 1766, MATCH($B$3, resultados!$A$1:$ZZ$1, 0))</f>
        <v/>
      </c>
    </row>
    <row r="1773">
      <c r="A1773">
        <f>INDEX(resultados!$A$2:$ZZ$3036, 1767, MATCH($B$1, resultados!$A$1:$ZZ$1, 0))</f>
        <v/>
      </c>
      <c r="B1773">
        <f>INDEX(resultados!$A$2:$ZZ$3036, 1767, MATCH($B$2, resultados!$A$1:$ZZ$1, 0))</f>
        <v/>
      </c>
      <c r="C1773">
        <f>INDEX(resultados!$A$2:$ZZ$3036, 1767, MATCH($B$3, resultados!$A$1:$ZZ$1, 0))</f>
        <v/>
      </c>
    </row>
    <row r="1774">
      <c r="A1774">
        <f>INDEX(resultados!$A$2:$ZZ$3036, 1768, MATCH($B$1, resultados!$A$1:$ZZ$1, 0))</f>
        <v/>
      </c>
      <c r="B1774">
        <f>INDEX(resultados!$A$2:$ZZ$3036, 1768, MATCH($B$2, resultados!$A$1:$ZZ$1, 0))</f>
        <v/>
      </c>
      <c r="C1774">
        <f>INDEX(resultados!$A$2:$ZZ$3036, 1768, MATCH($B$3, resultados!$A$1:$ZZ$1, 0))</f>
        <v/>
      </c>
    </row>
    <row r="1775">
      <c r="A1775">
        <f>INDEX(resultados!$A$2:$ZZ$3036, 1769, MATCH($B$1, resultados!$A$1:$ZZ$1, 0))</f>
        <v/>
      </c>
      <c r="B1775">
        <f>INDEX(resultados!$A$2:$ZZ$3036, 1769, MATCH($B$2, resultados!$A$1:$ZZ$1, 0))</f>
        <v/>
      </c>
      <c r="C1775">
        <f>INDEX(resultados!$A$2:$ZZ$3036, 1769, MATCH($B$3, resultados!$A$1:$ZZ$1, 0))</f>
        <v/>
      </c>
    </row>
    <row r="1776">
      <c r="A1776">
        <f>INDEX(resultados!$A$2:$ZZ$3036, 1770, MATCH($B$1, resultados!$A$1:$ZZ$1, 0))</f>
        <v/>
      </c>
      <c r="B1776">
        <f>INDEX(resultados!$A$2:$ZZ$3036, 1770, MATCH($B$2, resultados!$A$1:$ZZ$1, 0))</f>
        <v/>
      </c>
      <c r="C1776">
        <f>INDEX(resultados!$A$2:$ZZ$3036, 1770, MATCH($B$3, resultados!$A$1:$ZZ$1, 0))</f>
        <v/>
      </c>
    </row>
    <row r="1777">
      <c r="A1777">
        <f>INDEX(resultados!$A$2:$ZZ$3036, 1771, MATCH($B$1, resultados!$A$1:$ZZ$1, 0))</f>
        <v/>
      </c>
      <c r="B1777">
        <f>INDEX(resultados!$A$2:$ZZ$3036, 1771, MATCH($B$2, resultados!$A$1:$ZZ$1, 0))</f>
        <v/>
      </c>
      <c r="C1777">
        <f>INDEX(resultados!$A$2:$ZZ$3036, 1771, MATCH($B$3, resultados!$A$1:$ZZ$1, 0))</f>
        <v/>
      </c>
    </row>
    <row r="1778">
      <c r="A1778">
        <f>INDEX(resultados!$A$2:$ZZ$3036, 1772, MATCH($B$1, resultados!$A$1:$ZZ$1, 0))</f>
        <v/>
      </c>
      <c r="B1778">
        <f>INDEX(resultados!$A$2:$ZZ$3036, 1772, MATCH($B$2, resultados!$A$1:$ZZ$1, 0))</f>
        <v/>
      </c>
      <c r="C1778">
        <f>INDEX(resultados!$A$2:$ZZ$3036, 1772, MATCH($B$3, resultados!$A$1:$ZZ$1, 0))</f>
        <v/>
      </c>
    </row>
    <row r="1779">
      <c r="A1779">
        <f>INDEX(resultados!$A$2:$ZZ$3036, 1773, MATCH($B$1, resultados!$A$1:$ZZ$1, 0))</f>
        <v/>
      </c>
      <c r="B1779">
        <f>INDEX(resultados!$A$2:$ZZ$3036, 1773, MATCH($B$2, resultados!$A$1:$ZZ$1, 0))</f>
        <v/>
      </c>
      <c r="C1779">
        <f>INDEX(resultados!$A$2:$ZZ$3036, 1773, MATCH($B$3, resultados!$A$1:$ZZ$1, 0))</f>
        <v/>
      </c>
    </row>
    <row r="1780">
      <c r="A1780">
        <f>INDEX(resultados!$A$2:$ZZ$3036, 1774, MATCH($B$1, resultados!$A$1:$ZZ$1, 0))</f>
        <v/>
      </c>
      <c r="B1780">
        <f>INDEX(resultados!$A$2:$ZZ$3036, 1774, MATCH($B$2, resultados!$A$1:$ZZ$1, 0))</f>
        <v/>
      </c>
      <c r="C1780">
        <f>INDEX(resultados!$A$2:$ZZ$3036, 1774, MATCH($B$3, resultados!$A$1:$ZZ$1, 0))</f>
        <v/>
      </c>
    </row>
    <row r="1781">
      <c r="A1781">
        <f>INDEX(resultados!$A$2:$ZZ$3036, 1775, MATCH($B$1, resultados!$A$1:$ZZ$1, 0))</f>
        <v/>
      </c>
      <c r="B1781">
        <f>INDEX(resultados!$A$2:$ZZ$3036, 1775, MATCH($B$2, resultados!$A$1:$ZZ$1, 0))</f>
        <v/>
      </c>
      <c r="C1781">
        <f>INDEX(resultados!$A$2:$ZZ$3036, 1775, MATCH($B$3, resultados!$A$1:$ZZ$1, 0))</f>
        <v/>
      </c>
    </row>
    <row r="1782">
      <c r="A1782">
        <f>INDEX(resultados!$A$2:$ZZ$3036, 1776, MATCH($B$1, resultados!$A$1:$ZZ$1, 0))</f>
        <v/>
      </c>
      <c r="B1782">
        <f>INDEX(resultados!$A$2:$ZZ$3036, 1776, MATCH($B$2, resultados!$A$1:$ZZ$1, 0))</f>
        <v/>
      </c>
      <c r="C1782">
        <f>INDEX(resultados!$A$2:$ZZ$3036, 1776, MATCH($B$3, resultados!$A$1:$ZZ$1, 0))</f>
        <v/>
      </c>
    </row>
    <row r="1783">
      <c r="A1783">
        <f>INDEX(resultados!$A$2:$ZZ$3036, 1777, MATCH($B$1, resultados!$A$1:$ZZ$1, 0))</f>
        <v/>
      </c>
      <c r="B1783">
        <f>INDEX(resultados!$A$2:$ZZ$3036, 1777, MATCH($B$2, resultados!$A$1:$ZZ$1, 0))</f>
        <v/>
      </c>
      <c r="C1783">
        <f>INDEX(resultados!$A$2:$ZZ$3036, 1777, MATCH($B$3, resultados!$A$1:$ZZ$1, 0))</f>
        <v/>
      </c>
    </row>
    <row r="1784">
      <c r="A1784">
        <f>INDEX(resultados!$A$2:$ZZ$3036, 1778, MATCH($B$1, resultados!$A$1:$ZZ$1, 0))</f>
        <v/>
      </c>
      <c r="B1784">
        <f>INDEX(resultados!$A$2:$ZZ$3036, 1778, MATCH($B$2, resultados!$A$1:$ZZ$1, 0))</f>
        <v/>
      </c>
      <c r="C1784">
        <f>INDEX(resultados!$A$2:$ZZ$3036, 1778, MATCH($B$3, resultados!$A$1:$ZZ$1, 0))</f>
        <v/>
      </c>
    </row>
    <row r="1785">
      <c r="A1785">
        <f>INDEX(resultados!$A$2:$ZZ$3036, 1779, MATCH($B$1, resultados!$A$1:$ZZ$1, 0))</f>
        <v/>
      </c>
      <c r="B1785">
        <f>INDEX(resultados!$A$2:$ZZ$3036, 1779, MATCH($B$2, resultados!$A$1:$ZZ$1, 0))</f>
        <v/>
      </c>
      <c r="C1785">
        <f>INDEX(resultados!$A$2:$ZZ$3036, 1779, MATCH($B$3, resultados!$A$1:$ZZ$1, 0))</f>
        <v/>
      </c>
    </row>
    <row r="1786">
      <c r="A1786">
        <f>INDEX(resultados!$A$2:$ZZ$3036, 1780, MATCH($B$1, resultados!$A$1:$ZZ$1, 0))</f>
        <v/>
      </c>
      <c r="B1786">
        <f>INDEX(resultados!$A$2:$ZZ$3036, 1780, MATCH($B$2, resultados!$A$1:$ZZ$1, 0))</f>
        <v/>
      </c>
      <c r="C1786">
        <f>INDEX(resultados!$A$2:$ZZ$3036, 1780, MATCH($B$3, resultados!$A$1:$ZZ$1, 0))</f>
        <v/>
      </c>
    </row>
    <row r="1787">
      <c r="A1787">
        <f>INDEX(resultados!$A$2:$ZZ$3036, 1781, MATCH($B$1, resultados!$A$1:$ZZ$1, 0))</f>
        <v/>
      </c>
      <c r="B1787">
        <f>INDEX(resultados!$A$2:$ZZ$3036, 1781, MATCH($B$2, resultados!$A$1:$ZZ$1, 0))</f>
        <v/>
      </c>
      <c r="C1787">
        <f>INDEX(resultados!$A$2:$ZZ$3036, 1781, MATCH($B$3, resultados!$A$1:$ZZ$1, 0))</f>
        <v/>
      </c>
    </row>
    <row r="1788">
      <c r="A1788">
        <f>INDEX(resultados!$A$2:$ZZ$3036, 1782, MATCH($B$1, resultados!$A$1:$ZZ$1, 0))</f>
        <v/>
      </c>
      <c r="B1788">
        <f>INDEX(resultados!$A$2:$ZZ$3036, 1782, MATCH($B$2, resultados!$A$1:$ZZ$1, 0))</f>
        <v/>
      </c>
      <c r="C1788">
        <f>INDEX(resultados!$A$2:$ZZ$3036, 1782, MATCH($B$3, resultados!$A$1:$ZZ$1, 0))</f>
        <v/>
      </c>
    </row>
    <row r="1789">
      <c r="A1789">
        <f>INDEX(resultados!$A$2:$ZZ$3036, 1783, MATCH($B$1, resultados!$A$1:$ZZ$1, 0))</f>
        <v/>
      </c>
      <c r="B1789">
        <f>INDEX(resultados!$A$2:$ZZ$3036, 1783, MATCH($B$2, resultados!$A$1:$ZZ$1, 0))</f>
        <v/>
      </c>
      <c r="C1789">
        <f>INDEX(resultados!$A$2:$ZZ$3036, 1783, MATCH($B$3, resultados!$A$1:$ZZ$1, 0))</f>
        <v/>
      </c>
    </row>
    <row r="1790">
      <c r="A1790">
        <f>INDEX(resultados!$A$2:$ZZ$3036, 1784, MATCH($B$1, resultados!$A$1:$ZZ$1, 0))</f>
        <v/>
      </c>
      <c r="B1790">
        <f>INDEX(resultados!$A$2:$ZZ$3036, 1784, MATCH($B$2, resultados!$A$1:$ZZ$1, 0))</f>
        <v/>
      </c>
      <c r="C1790">
        <f>INDEX(resultados!$A$2:$ZZ$3036, 1784, MATCH($B$3, resultados!$A$1:$ZZ$1, 0))</f>
        <v/>
      </c>
    </row>
    <row r="1791">
      <c r="A1791">
        <f>INDEX(resultados!$A$2:$ZZ$3036, 1785, MATCH($B$1, resultados!$A$1:$ZZ$1, 0))</f>
        <v/>
      </c>
      <c r="B1791">
        <f>INDEX(resultados!$A$2:$ZZ$3036, 1785, MATCH($B$2, resultados!$A$1:$ZZ$1, 0))</f>
        <v/>
      </c>
      <c r="C1791">
        <f>INDEX(resultados!$A$2:$ZZ$3036, 1785, MATCH($B$3, resultados!$A$1:$ZZ$1, 0))</f>
        <v/>
      </c>
    </row>
    <row r="1792">
      <c r="A1792">
        <f>INDEX(resultados!$A$2:$ZZ$3036, 1786, MATCH($B$1, resultados!$A$1:$ZZ$1, 0))</f>
        <v/>
      </c>
      <c r="B1792">
        <f>INDEX(resultados!$A$2:$ZZ$3036, 1786, MATCH($B$2, resultados!$A$1:$ZZ$1, 0))</f>
        <v/>
      </c>
      <c r="C1792">
        <f>INDEX(resultados!$A$2:$ZZ$3036, 1786, MATCH($B$3, resultados!$A$1:$ZZ$1, 0))</f>
        <v/>
      </c>
    </row>
    <row r="1793">
      <c r="A1793">
        <f>INDEX(resultados!$A$2:$ZZ$3036, 1787, MATCH($B$1, resultados!$A$1:$ZZ$1, 0))</f>
        <v/>
      </c>
      <c r="B1793">
        <f>INDEX(resultados!$A$2:$ZZ$3036, 1787, MATCH($B$2, resultados!$A$1:$ZZ$1, 0))</f>
        <v/>
      </c>
      <c r="C1793">
        <f>INDEX(resultados!$A$2:$ZZ$3036, 1787, MATCH($B$3, resultados!$A$1:$ZZ$1, 0))</f>
        <v/>
      </c>
    </row>
    <row r="1794">
      <c r="A1794">
        <f>INDEX(resultados!$A$2:$ZZ$3036, 1788, MATCH($B$1, resultados!$A$1:$ZZ$1, 0))</f>
        <v/>
      </c>
      <c r="B1794">
        <f>INDEX(resultados!$A$2:$ZZ$3036, 1788, MATCH($B$2, resultados!$A$1:$ZZ$1, 0))</f>
        <v/>
      </c>
      <c r="C1794">
        <f>INDEX(resultados!$A$2:$ZZ$3036, 1788, MATCH($B$3, resultados!$A$1:$ZZ$1, 0))</f>
        <v/>
      </c>
    </row>
    <row r="1795">
      <c r="A1795">
        <f>INDEX(resultados!$A$2:$ZZ$3036, 1789, MATCH($B$1, resultados!$A$1:$ZZ$1, 0))</f>
        <v/>
      </c>
      <c r="B1795">
        <f>INDEX(resultados!$A$2:$ZZ$3036, 1789, MATCH($B$2, resultados!$A$1:$ZZ$1, 0))</f>
        <v/>
      </c>
      <c r="C1795">
        <f>INDEX(resultados!$A$2:$ZZ$3036, 1789, MATCH($B$3, resultados!$A$1:$ZZ$1, 0))</f>
        <v/>
      </c>
    </row>
    <row r="1796">
      <c r="A1796">
        <f>INDEX(resultados!$A$2:$ZZ$3036, 1790, MATCH($B$1, resultados!$A$1:$ZZ$1, 0))</f>
        <v/>
      </c>
      <c r="B1796">
        <f>INDEX(resultados!$A$2:$ZZ$3036, 1790, MATCH($B$2, resultados!$A$1:$ZZ$1, 0))</f>
        <v/>
      </c>
      <c r="C1796">
        <f>INDEX(resultados!$A$2:$ZZ$3036, 1790, MATCH($B$3, resultados!$A$1:$ZZ$1, 0))</f>
        <v/>
      </c>
    </row>
    <row r="1797">
      <c r="A1797">
        <f>INDEX(resultados!$A$2:$ZZ$3036, 1791, MATCH($B$1, resultados!$A$1:$ZZ$1, 0))</f>
        <v/>
      </c>
      <c r="B1797">
        <f>INDEX(resultados!$A$2:$ZZ$3036, 1791, MATCH($B$2, resultados!$A$1:$ZZ$1, 0))</f>
        <v/>
      </c>
      <c r="C1797">
        <f>INDEX(resultados!$A$2:$ZZ$3036, 1791, MATCH($B$3, resultados!$A$1:$ZZ$1, 0))</f>
        <v/>
      </c>
    </row>
    <row r="1798">
      <c r="A1798">
        <f>INDEX(resultados!$A$2:$ZZ$3036, 1792, MATCH($B$1, resultados!$A$1:$ZZ$1, 0))</f>
        <v/>
      </c>
      <c r="B1798">
        <f>INDEX(resultados!$A$2:$ZZ$3036, 1792, MATCH($B$2, resultados!$A$1:$ZZ$1, 0))</f>
        <v/>
      </c>
      <c r="C1798">
        <f>INDEX(resultados!$A$2:$ZZ$3036, 1792, MATCH($B$3, resultados!$A$1:$ZZ$1, 0))</f>
        <v/>
      </c>
    </row>
    <row r="1799">
      <c r="A1799">
        <f>INDEX(resultados!$A$2:$ZZ$3036, 1793, MATCH($B$1, resultados!$A$1:$ZZ$1, 0))</f>
        <v/>
      </c>
      <c r="B1799">
        <f>INDEX(resultados!$A$2:$ZZ$3036, 1793, MATCH($B$2, resultados!$A$1:$ZZ$1, 0))</f>
        <v/>
      </c>
      <c r="C1799">
        <f>INDEX(resultados!$A$2:$ZZ$3036, 1793, MATCH($B$3, resultados!$A$1:$ZZ$1, 0))</f>
        <v/>
      </c>
    </row>
    <row r="1800">
      <c r="A1800">
        <f>INDEX(resultados!$A$2:$ZZ$3036, 1794, MATCH($B$1, resultados!$A$1:$ZZ$1, 0))</f>
        <v/>
      </c>
      <c r="B1800">
        <f>INDEX(resultados!$A$2:$ZZ$3036, 1794, MATCH($B$2, resultados!$A$1:$ZZ$1, 0))</f>
        <v/>
      </c>
      <c r="C1800">
        <f>INDEX(resultados!$A$2:$ZZ$3036, 1794, MATCH($B$3, resultados!$A$1:$ZZ$1, 0))</f>
        <v/>
      </c>
    </row>
    <row r="1801">
      <c r="A1801">
        <f>INDEX(resultados!$A$2:$ZZ$3036, 1795, MATCH($B$1, resultados!$A$1:$ZZ$1, 0))</f>
        <v/>
      </c>
      <c r="B1801">
        <f>INDEX(resultados!$A$2:$ZZ$3036, 1795, MATCH($B$2, resultados!$A$1:$ZZ$1, 0))</f>
        <v/>
      </c>
      <c r="C1801">
        <f>INDEX(resultados!$A$2:$ZZ$3036, 1795, MATCH($B$3, resultados!$A$1:$ZZ$1, 0))</f>
        <v/>
      </c>
    </row>
    <row r="1802">
      <c r="A1802">
        <f>INDEX(resultados!$A$2:$ZZ$3036, 1796, MATCH($B$1, resultados!$A$1:$ZZ$1, 0))</f>
        <v/>
      </c>
      <c r="B1802">
        <f>INDEX(resultados!$A$2:$ZZ$3036, 1796, MATCH($B$2, resultados!$A$1:$ZZ$1, 0))</f>
        <v/>
      </c>
      <c r="C1802">
        <f>INDEX(resultados!$A$2:$ZZ$3036, 1796, MATCH($B$3, resultados!$A$1:$ZZ$1, 0))</f>
        <v/>
      </c>
    </row>
    <row r="1803">
      <c r="A1803">
        <f>INDEX(resultados!$A$2:$ZZ$3036, 1797, MATCH($B$1, resultados!$A$1:$ZZ$1, 0))</f>
        <v/>
      </c>
      <c r="B1803">
        <f>INDEX(resultados!$A$2:$ZZ$3036, 1797, MATCH($B$2, resultados!$A$1:$ZZ$1, 0))</f>
        <v/>
      </c>
      <c r="C1803">
        <f>INDEX(resultados!$A$2:$ZZ$3036, 1797, MATCH($B$3, resultados!$A$1:$ZZ$1, 0))</f>
        <v/>
      </c>
    </row>
    <row r="1804">
      <c r="A1804">
        <f>INDEX(resultados!$A$2:$ZZ$3036, 1798, MATCH($B$1, resultados!$A$1:$ZZ$1, 0))</f>
        <v/>
      </c>
      <c r="B1804">
        <f>INDEX(resultados!$A$2:$ZZ$3036, 1798, MATCH($B$2, resultados!$A$1:$ZZ$1, 0))</f>
        <v/>
      </c>
      <c r="C1804">
        <f>INDEX(resultados!$A$2:$ZZ$3036, 1798, MATCH($B$3, resultados!$A$1:$ZZ$1, 0))</f>
        <v/>
      </c>
    </row>
    <row r="1805">
      <c r="A1805">
        <f>INDEX(resultados!$A$2:$ZZ$3036, 1799, MATCH($B$1, resultados!$A$1:$ZZ$1, 0))</f>
        <v/>
      </c>
      <c r="B1805">
        <f>INDEX(resultados!$A$2:$ZZ$3036, 1799, MATCH($B$2, resultados!$A$1:$ZZ$1, 0))</f>
        <v/>
      </c>
      <c r="C1805">
        <f>INDEX(resultados!$A$2:$ZZ$3036, 1799, MATCH($B$3, resultados!$A$1:$ZZ$1, 0))</f>
        <v/>
      </c>
    </row>
    <row r="1806">
      <c r="A1806">
        <f>INDEX(resultados!$A$2:$ZZ$3036, 1800, MATCH($B$1, resultados!$A$1:$ZZ$1, 0))</f>
        <v/>
      </c>
      <c r="B1806">
        <f>INDEX(resultados!$A$2:$ZZ$3036, 1800, MATCH($B$2, resultados!$A$1:$ZZ$1, 0))</f>
        <v/>
      </c>
      <c r="C1806">
        <f>INDEX(resultados!$A$2:$ZZ$3036, 1800, MATCH($B$3, resultados!$A$1:$ZZ$1, 0))</f>
        <v/>
      </c>
    </row>
    <row r="1807">
      <c r="A1807">
        <f>INDEX(resultados!$A$2:$ZZ$3036, 1801, MATCH($B$1, resultados!$A$1:$ZZ$1, 0))</f>
        <v/>
      </c>
      <c r="B1807">
        <f>INDEX(resultados!$A$2:$ZZ$3036, 1801, MATCH($B$2, resultados!$A$1:$ZZ$1, 0))</f>
        <v/>
      </c>
      <c r="C1807">
        <f>INDEX(resultados!$A$2:$ZZ$3036, 1801, MATCH($B$3, resultados!$A$1:$ZZ$1, 0))</f>
        <v/>
      </c>
    </row>
    <row r="1808">
      <c r="A1808">
        <f>INDEX(resultados!$A$2:$ZZ$3036, 1802, MATCH($B$1, resultados!$A$1:$ZZ$1, 0))</f>
        <v/>
      </c>
      <c r="B1808">
        <f>INDEX(resultados!$A$2:$ZZ$3036, 1802, MATCH($B$2, resultados!$A$1:$ZZ$1, 0))</f>
        <v/>
      </c>
      <c r="C1808">
        <f>INDEX(resultados!$A$2:$ZZ$3036, 1802, MATCH($B$3, resultados!$A$1:$ZZ$1, 0))</f>
        <v/>
      </c>
    </row>
    <row r="1809">
      <c r="A1809">
        <f>INDEX(resultados!$A$2:$ZZ$3036, 1803, MATCH($B$1, resultados!$A$1:$ZZ$1, 0))</f>
        <v/>
      </c>
      <c r="B1809">
        <f>INDEX(resultados!$A$2:$ZZ$3036, 1803, MATCH($B$2, resultados!$A$1:$ZZ$1, 0))</f>
        <v/>
      </c>
      <c r="C1809">
        <f>INDEX(resultados!$A$2:$ZZ$3036, 1803, MATCH($B$3, resultados!$A$1:$ZZ$1, 0))</f>
        <v/>
      </c>
    </row>
    <row r="1810">
      <c r="A1810">
        <f>INDEX(resultados!$A$2:$ZZ$3036, 1804, MATCH($B$1, resultados!$A$1:$ZZ$1, 0))</f>
        <v/>
      </c>
      <c r="B1810">
        <f>INDEX(resultados!$A$2:$ZZ$3036, 1804, MATCH($B$2, resultados!$A$1:$ZZ$1, 0))</f>
        <v/>
      </c>
      <c r="C1810">
        <f>INDEX(resultados!$A$2:$ZZ$3036, 1804, MATCH($B$3, resultados!$A$1:$ZZ$1, 0))</f>
        <v/>
      </c>
    </row>
    <row r="1811">
      <c r="A1811">
        <f>INDEX(resultados!$A$2:$ZZ$3036, 1805, MATCH($B$1, resultados!$A$1:$ZZ$1, 0))</f>
        <v/>
      </c>
      <c r="B1811">
        <f>INDEX(resultados!$A$2:$ZZ$3036, 1805, MATCH($B$2, resultados!$A$1:$ZZ$1, 0))</f>
        <v/>
      </c>
      <c r="C1811">
        <f>INDEX(resultados!$A$2:$ZZ$3036, 1805, MATCH($B$3, resultados!$A$1:$ZZ$1, 0))</f>
        <v/>
      </c>
    </row>
    <row r="1812">
      <c r="A1812">
        <f>INDEX(resultados!$A$2:$ZZ$3036, 1806, MATCH($B$1, resultados!$A$1:$ZZ$1, 0))</f>
        <v/>
      </c>
      <c r="B1812">
        <f>INDEX(resultados!$A$2:$ZZ$3036, 1806, MATCH($B$2, resultados!$A$1:$ZZ$1, 0))</f>
        <v/>
      </c>
      <c r="C1812">
        <f>INDEX(resultados!$A$2:$ZZ$3036, 1806, MATCH($B$3, resultados!$A$1:$ZZ$1, 0))</f>
        <v/>
      </c>
    </row>
    <row r="1813">
      <c r="A1813">
        <f>INDEX(resultados!$A$2:$ZZ$3036, 1807, MATCH($B$1, resultados!$A$1:$ZZ$1, 0))</f>
        <v/>
      </c>
      <c r="B1813">
        <f>INDEX(resultados!$A$2:$ZZ$3036, 1807, MATCH($B$2, resultados!$A$1:$ZZ$1, 0))</f>
        <v/>
      </c>
      <c r="C1813">
        <f>INDEX(resultados!$A$2:$ZZ$3036, 1807, MATCH($B$3, resultados!$A$1:$ZZ$1, 0))</f>
        <v/>
      </c>
    </row>
    <row r="1814">
      <c r="A1814">
        <f>INDEX(resultados!$A$2:$ZZ$3036, 1808, MATCH($B$1, resultados!$A$1:$ZZ$1, 0))</f>
        <v/>
      </c>
      <c r="B1814">
        <f>INDEX(resultados!$A$2:$ZZ$3036, 1808, MATCH($B$2, resultados!$A$1:$ZZ$1, 0))</f>
        <v/>
      </c>
      <c r="C1814">
        <f>INDEX(resultados!$A$2:$ZZ$3036, 1808, MATCH($B$3, resultados!$A$1:$ZZ$1, 0))</f>
        <v/>
      </c>
    </row>
    <row r="1815">
      <c r="A1815">
        <f>INDEX(resultados!$A$2:$ZZ$3036, 1809, MATCH($B$1, resultados!$A$1:$ZZ$1, 0))</f>
        <v/>
      </c>
      <c r="B1815">
        <f>INDEX(resultados!$A$2:$ZZ$3036, 1809, MATCH($B$2, resultados!$A$1:$ZZ$1, 0))</f>
        <v/>
      </c>
      <c r="C1815">
        <f>INDEX(resultados!$A$2:$ZZ$3036, 1809, MATCH($B$3, resultados!$A$1:$ZZ$1, 0))</f>
        <v/>
      </c>
    </row>
    <row r="1816">
      <c r="A1816">
        <f>INDEX(resultados!$A$2:$ZZ$3036, 1810, MATCH($B$1, resultados!$A$1:$ZZ$1, 0))</f>
        <v/>
      </c>
      <c r="B1816">
        <f>INDEX(resultados!$A$2:$ZZ$3036, 1810, MATCH($B$2, resultados!$A$1:$ZZ$1, 0))</f>
        <v/>
      </c>
      <c r="C1816">
        <f>INDEX(resultados!$A$2:$ZZ$3036, 1810, MATCH($B$3, resultados!$A$1:$ZZ$1, 0))</f>
        <v/>
      </c>
    </row>
    <row r="1817">
      <c r="A1817">
        <f>INDEX(resultados!$A$2:$ZZ$3036, 1811, MATCH($B$1, resultados!$A$1:$ZZ$1, 0))</f>
        <v/>
      </c>
      <c r="B1817">
        <f>INDEX(resultados!$A$2:$ZZ$3036, 1811, MATCH($B$2, resultados!$A$1:$ZZ$1, 0))</f>
        <v/>
      </c>
      <c r="C1817">
        <f>INDEX(resultados!$A$2:$ZZ$3036, 1811, MATCH($B$3, resultados!$A$1:$ZZ$1, 0))</f>
        <v/>
      </c>
    </row>
    <row r="1818">
      <c r="A1818">
        <f>INDEX(resultados!$A$2:$ZZ$3036, 1812, MATCH($B$1, resultados!$A$1:$ZZ$1, 0))</f>
        <v/>
      </c>
      <c r="B1818">
        <f>INDEX(resultados!$A$2:$ZZ$3036, 1812, MATCH($B$2, resultados!$A$1:$ZZ$1, 0))</f>
        <v/>
      </c>
      <c r="C1818">
        <f>INDEX(resultados!$A$2:$ZZ$3036, 1812, MATCH($B$3, resultados!$A$1:$ZZ$1, 0))</f>
        <v/>
      </c>
    </row>
    <row r="1819">
      <c r="A1819">
        <f>INDEX(resultados!$A$2:$ZZ$3036, 1813, MATCH($B$1, resultados!$A$1:$ZZ$1, 0))</f>
        <v/>
      </c>
      <c r="B1819">
        <f>INDEX(resultados!$A$2:$ZZ$3036, 1813, MATCH($B$2, resultados!$A$1:$ZZ$1, 0))</f>
        <v/>
      </c>
      <c r="C1819">
        <f>INDEX(resultados!$A$2:$ZZ$3036, 1813, MATCH($B$3, resultados!$A$1:$ZZ$1, 0))</f>
        <v/>
      </c>
    </row>
    <row r="1820">
      <c r="A1820">
        <f>INDEX(resultados!$A$2:$ZZ$3036, 1814, MATCH($B$1, resultados!$A$1:$ZZ$1, 0))</f>
        <v/>
      </c>
      <c r="B1820">
        <f>INDEX(resultados!$A$2:$ZZ$3036, 1814, MATCH($B$2, resultados!$A$1:$ZZ$1, 0))</f>
        <v/>
      </c>
      <c r="C1820">
        <f>INDEX(resultados!$A$2:$ZZ$3036, 1814, MATCH($B$3, resultados!$A$1:$ZZ$1, 0))</f>
        <v/>
      </c>
    </row>
    <row r="1821">
      <c r="A1821">
        <f>INDEX(resultados!$A$2:$ZZ$3036, 1815, MATCH($B$1, resultados!$A$1:$ZZ$1, 0))</f>
        <v/>
      </c>
      <c r="B1821">
        <f>INDEX(resultados!$A$2:$ZZ$3036, 1815, MATCH($B$2, resultados!$A$1:$ZZ$1, 0))</f>
        <v/>
      </c>
      <c r="C1821">
        <f>INDEX(resultados!$A$2:$ZZ$3036, 1815, MATCH($B$3, resultados!$A$1:$ZZ$1, 0))</f>
        <v/>
      </c>
    </row>
    <row r="1822">
      <c r="A1822">
        <f>INDEX(resultados!$A$2:$ZZ$3036, 1816, MATCH($B$1, resultados!$A$1:$ZZ$1, 0))</f>
        <v/>
      </c>
      <c r="B1822">
        <f>INDEX(resultados!$A$2:$ZZ$3036, 1816, MATCH($B$2, resultados!$A$1:$ZZ$1, 0))</f>
        <v/>
      </c>
      <c r="C1822">
        <f>INDEX(resultados!$A$2:$ZZ$3036, 1816, MATCH($B$3, resultados!$A$1:$ZZ$1, 0))</f>
        <v/>
      </c>
    </row>
    <row r="1823">
      <c r="A1823">
        <f>INDEX(resultados!$A$2:$ZZ$3036, 1817, MATCH($B$1, resultados!$A$1:$ZZ$1, 0))</f>
        <v/>
      </c>
      <c r="B1823">
        <f>INDEX(resultados!$A$2:$ZZ$3036, 1817, MATCH($B$2, resultados!$A$1:$ZZ$1, 0))</f>
        <v/>
      </c>
      <c r="C1823">
        <f>INDEX(resultados!$A$2:$ZZ$3036, 1817, MATCH($B$3, resultados!$A$1:$ZZ$1, 0))</f>
        <v/>
      </c>
    </row>
    <row r="1824">
      <c r="A1824">
        <f>INDEX(resultados!$A$2:$ZZ$3036, 1818, MATCH($B$1, resultados!$A$1:$ZZ$1, 0))</f>
        <v/>
      </c>
      <c r="B1824">
        <f>INDEX(resultados!$A$2:$ZZ$3036, 1818, MATCH($B$2, resultados!$A$1:$ZZ$1, 0))</f>
        <v/>
      </c>
      <c r="C1824">
        <f>INDEX(resultados!$A$2:$ZZ$3036, 1818, MATCH($B$3, resultados!$A$1:$ZZ$1, 0))</f>
        <v/>
      </c>
    </row>
    <row r="1825">
      <c r="A1825">
        <f>INDEX(resultados!$A$2:$ZZ$3036, 1819, MATCH($B$1, resultados!$A$1:$ZZ$1, 0))</f>
        <v/>
      </c>
      <c r="B1825">
        <f>INDEX(resultados!$A$2:$ZZ$3036, 1819, MATCH($B$2, resultados!$A$1:$ZZ$1, 0))</f>
        <v/>
      </c>
      <c r="C1825">
        <f>INDEX(resultados!$A$2:$ZZ$3036, 1819, MATCH($B$3, resultados!$A$1:$ZZ$1, 0))</f>
        <v/>
      </c>
    </row>
    <row r="1826">
      <c r="A1826">
        <f>INDEX(resultados!$A$2:$ZZ$3036, 1820, MATCH($B$1, resultados!$A$1:$ZZ$1, 0))</f>
        <v/>
      </c>
      <c r="B1826">
        <f>INDEX(resultados!$A$2:$ZZ$3036, 1820, MATCH($B$2, resultados!$A$1:$ZZ$1, 0))</f>
        <v/>
      </c>
      <c r="C1826">
        <f>INDEX(resultados!$A$2:$ZZ$3036, 1820, MATCH($B$3, resultados!$A$1:$ZZ$1, 0))</f>
        <v/>
      </c>
    </row>
    <row r="1827">
      <c r="A1827">
        <f>INDEX(resultados!$A$2:$ZZ$3036, 1821, MATCH($B$1, resultados!$A$1:$ZZ$1, 0))</f>
        <v/>
      </c>
      <c r="B1827">
        <f>INDEX(resultados!$A$2:$ZZ$3036, 1821, MATCH($B$2, resultados!$A$1:$ZZ$1, 0))</f>
        <v/>
      </c>
      <c r="C1827">
        <f>INDEX(resultados!$A$2:$ZZ$3036, 1821, MATCH($B$3, resultados!$A$1:$ZZ$1, 0))</f>
        <v/>
      </c>
    </row>
    <row r="1828">
      <c r="A1828">
        <f>INDEX(resultados!$A$2:$ZZ$3036, 1822, MATCH($B$1, resultados!$A$1:$ZZ$1, 0))</f>
        <v/>
      </c>
      <c r="B1828">
        <f>INDEX(resultados!$A$2:$ZZ$3036, 1822, MATCH($B$2, resultados!$A$1:$ZZ$1, 0))</f>
        <v/>
      </c>
      <c r="C1828">
        <f>INDEX(resultados!$A$2:$ZZ$3036, 1822, MATCH($B$3, resultados!$A$1:$ZZ$1, 0))</f>
        <v/>
      </c>
    </row>
    <row r="1829">
      <c r="A1829">
        <f>INDEX(resultados!$A$2:$ZZ$3036, 1823, MATCH($B$1, resultados!$A$1:$ZZ$1, 0))</f>
        <v/>
      </c>
      <c r="B1829">
        <f>INDEX(resultados!$A$2:$ZZ$3036, 1823, MATCH($B$2, resultados!$A$1:$ZZ$1, 0))</f>
        <v/>
      </c>
      <c r="C1829">
        <f>INDEX(resultados!$A$2:$ZZ$3036, 1823, MATCH($B$3, resultados!$A$1:$ZZ$1, 0))</f>
        <v/>
      </c>
    </row>
    <row r="1830">
      <c r="A1830">
        <f>INDEX(resultados!$A$2:$ZZ$3036, 1824, MATCH($B$1, resultados!$A$1:$ZZ$1, 0))</f>
        <v/>
      </c>
      <c r="B1830">
        <f>INDEX(resultados!$A$2:$ZZ$3036, 1824, MATCH($B$2, resultados!$A$1:$ZZ$1, 0))</f>
        <v/>
      </c>
      <c r="C1830">
        <f>INDEX(resultados!$A$2:$ZZ$3036, 1824, MATCH($B$3, resultados!$A$1:$ZZ$1, 0))</f>
        <v/>
      </c>
    </row>
    <row r="1831">
      <c r="A1831">
        <f>INDEX(resultados!$A$2:$ZZ$3036, 1825, MATCH($B$1, resultados!$A$1:$ZZ$1, 0))</f>
        <v/>
      </c>
      <c r="B1831">
        <f>INDEX(resultados!$A$2:$ZZ$3036, 1825, MATCH($B$2, resultados!$A$1:$ZZ$1, 0))</f>
        <v/>
      </c>
      <c r="C1831">
        <f>INDEX(resultados!$A$2:$ZZ$3036, 1825, MATCH($B$3, resultados!$A$1:$ZZ$1, 0))</f>
        <v/>
      </c>
    </row>
    <row r="1832">
      <c r="A1832">
        <f>INDEX(resultados!$A$2:$ZZ$3036, 1826, MATCH($B$1, resultados!$A$1:$ZZ$1, 0))</f>
        <v/>
      </c>
      <c r="B1832">
        <f>INDEX(resultados!$A$2:$ZZ$3036, 1826, MATCH($B$2, resultados!$A$1:$ZZ$1, 0))</f>
        <v/>
      </c>
      <c r="C1832">
        <f>INDEX(resultados!$A$2:$ZZ$3036, 1826, MATCH($B$3, resultados!$A$1:$ZZ$1, 0))</f>
        <v/>
      </c>
    </row>
    <row r="1833">
      <c r="A1833">
        <f>INDEX(resultados!$A$2:$ZZ$3036, 1827, MATCH($B$1, resultados!$A$1:$ZZ$1, 0))</f>
        <v/>
      </c>
      <c r="B1833">
        <f>INDEX(resultados!$A$2:$ZZ$3036, 1827, MATCH($B$2, resultados!$A$1:$ZZ$1, 0))</f>
        <v/>
      </c>
      <c r="C1833">
        <f>INDEX(resultados!$A$2:$ZZ$3036, 1827, MATCH($B$3, resultados!$A$1:$ZZ$1, 0))</f>
        <v/>
      </c>
    </row>
    <row r="1834">
      <c r="A1834">
        <f>INDEX(resultados!$A$2:$ZZ$3036, 1828, MATCH($B$1, resultados!$A$1:$ZZ$1, 0))</f>
        <v/>
      </c>
      <c r="B1834">
        <f>INDEX(resultados!$A$2:$ZZ$3036, 1828, MATCH($B$2, resultados!$A$1:$ZZ$1, 0))</f>
        <v/>
      </c>
      <c r="C1834">
        <f>INDEX(resultados!$A$2:$ZZ$3036, 1828, MATCH($B$3, resultados!$A$1:$ZZ$1, 0))</f>
        <v/>
      </c>
    </row>
    <row r="1835">
      <c r="A1835">
        <f>INDEX(resultados!$A$2:$ZZ$3036, 1829, MATCH($B$1, resultados!$A$1:$ZZ$1, 0))</f>
        <v/>
      </c>
      <c r="B1835">
        <f>INDEX(resultados!$A$2:$ZZ$3036, 1829, MATCH($B$2, resultados!$A$1:$ZZ$1, 0))</f>
        <v/>
      </c>
      <c r="C1835">
        <f>INDEX(resultados!$A$2:$ZZ$3036, 1829, MATCH($B$3, resultados!$A$1:$ZZ$1, 0))</f>
        <v/>
      </c>
    </row>
    <row r="1836">
      <c r="A1836">
        <f>INDEX(resultados!$A$2:$ZZ$3036, 1830, MATCH($B$1, resultados!$A$1:$ZZ$1, 0))</f>
        <v/>
      </c>
      <c r="B1836">
        <f>INDEX(resultados!$A$2:$ZZ$3036, 1830, MATCH($B$2, resultados!$A$1:$ZZ$1, 0))</f>
        <v/>
      </c>
      <c r="C1836">
        <f>INDEX(resultados!$A$2:$ZZ$3036, 1830, MATCH($B$3, resultados!$A$1:$ZZ$1, 0))</f>
        <v/>
      </c>
    </row>
    <row r="1837">
      <c r="A1837">
        <f>INDEX(resultados!$A$2:$ZZ$3036, 1831, MATCH($B$1, resultados!$A$1:$ZZ$1, 0))</f>
        <v/>
      </c>
      <c r="B1837">
        <f>INDEX(resultados!$A$2:$ZZ$3036, 1831, MATCH($B$2, resultados!$A$1:$ZZ$1, 0))</f>
        <v/>
      </c>
      <c r="C1837">
        <f>INDEX(resultados!$A$2:$ZZ$3036, 1831, MATCH($B$3, resultados!$A$1:$ZZ$1, 0))</f>
        <v/>
      </c>
    </row>
    <row r="1838">
      <c r="A1838">
        <f>INDEX(resultados!$A$2:$ZZ$3036, 1832, MATCH($B$1, resultados!$A$1:$ZZ$1, 0))</f>
        <v/>
      </c>
      <c r="B1838">
        <f>INDEX(resultados!$A$2:$ZZ$3036, 1832, MATCH($B$2, resultados!$A$1:$ZZ$1, 0))</f>
        <v/>
      </c>
      <c r="C1838">
        <f>INDEX(resultados!$A$2:$ZZ$3036, 1832, MATCH($B$3, resultados!$A$1:$ZZ$1, 0))</f>
        <v/>
      </c>
    </row>
    <row r="1839">
      <c r="A1839">
        <f>INDEX(resultados!$A$2:$ZZ$3036, 1833, MATCH($B$1, resultados!$A$1:$ZZ$1, 0))</f>
        <v/>
      </c>
      <c r="B1839">
        <f>INDEX(resultados!$A$2:$ZZ$3036, 1833, MATCH($B$2, resultados!$A$1:$ZZ$1, 0))</f>
        <v/>
      </c>
      <c r="C1839">
        <f>INDEX(resultados!$A$2:$ZZ$3036, 1833, MATCH($B$3, resultados!$A$1:$ZZ$1, 0))</f>
        <v/>
      </c>
    </row>
    <row r="1840">
      <c r="A1840">
        <f>INDEX(resultados!$A$2:$ZZ$3036, 1834, MATCH($B$1, resultados!$A$1:$ZZ$1, 0))</f>
        <v/>
      </c>
      <c r="B1840">
        <f>INDEX(resultados!$A$2:$ZZ$3036, 1834, MATCH($B$2, resultados!$A$1:$ZZ$1, 0))</f>
        <v/>
      </c>
      <c r="C1840">
        <f>INDEX(resultados!$A$2:$ZZ$3036, 1834, MATCH($B$3, resultados!$A$1:$ZZ$1, 0))</f>
        <v/>
      </c>
    </row>
    <row r="1841">
      <c r="A1841">
        <f>INDEX(resultados!$A$2:$ZZ$3036, 1835, MATCH($B$1, resultados!$A$1:$ZZ$1, 0))</f>
        <v/>
      </c>
      <c r="B1841">
        <f>INDEX(resultados!$A$2:$ZZ$3036, 1835, MATCH($B$2, resultados!$A$1:$ZZ$1, 0))</f>
        <v/>
      </c>
      <c r="C1841">
        <f>INDEX(resultados!$A$2:$ZZ$3036, 1835, MATCH($B$3, resultados!$A$1:$ZZ$1, 0))</f>
        <v/>
      </c>
    </row>
    <row r="1842">
      <c r="A1842">
        <f>INDEX(resultados!$A$2:$ZZ$3036, 1836, MATCH($B$1, resultados!$A$1:$ZZ$1, 0))</f>
        <v/>
      </c>
      <c r="B1842">
        <f>INDEX(resultados!$A$2:$ZZ$3036, 1836, MATCH($B$2, resultados!$A$1:$ZZ$1, 0))</f>
        <v/>
      </c>
      <c r="C1842">
        <f>INDEX(resultados!$A$2:$ZZ$3036, 1836, MATCH($B$3, resultados!$A$1:$ZZ$1, 0))</f>
        <v/>
      </c>
    </row>
    <row r="1843">
      <c r="A1843">
        <f>INDEX(resultados!$A$2:$ZZ$3036, 1837, MATCH($B$1, resultados!$A$1:$ZZ$1, 0))</f>
        <v/>
      </c>
      <c r="B1843">
        <f>INDEX(resultados!$A$2:$ZZ$3036, 1837, MATCH($B$2, resultados!$A$1:$ZZ$1, 0))</f>
        <v/>
      </c>
      <c r="C1843">
        <f>INDEX(resultados!$A$2:$ZZ$3036, 1837, MATCH($B$3, resultados!$A$1:$ZZ$1, 0))</f>
        <v/>
      </c>
    </row>
    <row r="1844">
      <c r="A1844">
        <f>INDEX(resultados!$A$2:$ZZ$3036, 1838, MATCH($B$1, resultados!$A$1:$ZZ$1, 0))</f>
        <v/>
      </c>
      <c r="B1844">
        <f>INDEX(resultados!$A$2:$ZZ$3036, 1838, MATCH($B$2, resultados!$A$1:$ZZ$1, 0))</f>
        <v/>
      </c>
      <c r="C1844">
        <f>INDEX(resultados!$A$2:$ZZ$3036, 1838, MATCH($B$3, resultados!$A$1:$ZZ$1, 0))</f>
        <v/>
      </c>
    </row>
    <row r="1845">
      <c r="A1845">
        <f>INDEX(resultados!$A$2:$ZZ$3036, 1839, MATCH($B$1, resultados!$A$1:$ZZ$1, 0))</f>
        <v/>
      </c>
      <c r="B1845">
        <f>INDEX(resultados!$A$2:$ZZ$3036, 1839, MATCH($B$2, resultados!$A$1:$ZZ$1, 0))</f>
        <v/>
      </c>
      <c r="C1845">
        <f>INDEX(resultados!$A$2:$ZZ$3036, 1839, MATCH($B$3, resultados!$A$1:$ZZ$1, 0))</f>
        <v/>
      </c>
    </row>
    <row r="1846">
      <c r="A1846">
        <f>INDEX(resultados!$A$2:$ZZ$3036, 1840, MATCH($B$1, resultados!$A$1:$ZZ$1, 0))</f>
        <v/>
      </c>
      <c r="B1846">
        <f>INDEX(resultados!$A$2:$ZZ$3036, 1840, MATCH($B$2, resultados!$A$1:$ZZ$1, 0))</f>
        <v/>
      </c>
      <c r="C1846">
        <f>INDEX(resultados!$A$2:$ZZ$3036, 1840, MATCH($B$3, resultados!$A$1:$ZZ$1, 0))</f>
        <v/>
      </c>
    </row>
    <row r="1847">
      <c r="A1847">
        <f>INDEX(resultados!$A$2:$ZZ$3036, 1841, MATCH($B$1, resultados!$A$1:$ZZ$1, 0))</f>
        <v/>
      </c>
      <c r="B1847">
        <f>INDEX(resultados!$A$2:$ZZ$3036, 1841, MATCH($B$2, resultados!$A$1:$ZZ$1, 0))</f>
        <v/>
      </c>
      <c r="C1847">
        <f>INDEX(resultados!$A$2:$ZZ$3036, 1841, MATCH($B$3, resultados!$A$1:$ZZ$1, 0))</f>
        <v/>
      </c>
    </row>
    <row r="1848">
      <c r="A1848">
        <f>INDEX(resultados!$A$2:$ZZ$3036, 1842, MATCH($B$1, resultados!$A$1:$ZZ$1, 0))</f>
        <v/>
      </c>
      <c r="B1848">
        <f>INDEX(resultados!$A$2:$ZZ$3036, 1842, MATCH($B$2, resultados!$A$1:$ZZ$1, 0))</f>
        <v/>
      </c>
      <c r="C1848">
        <f>INDEX(resultados!$A$2:$ZZ$3036, 1842, MATCH($B$3, resultados!$A$1:$ZZ$1, 0))</f>
        <v/>
      </c>
    </row>
    <row r="1849">
      <c r="A1849">
        <f>INDEX(resultados!$A$2:$ZZ$3036, 1843, MATCH($B$1, resultados!$A$1:$ZZ$1, 0))</f>
        <v/>
      </c>
      <c r="B1849">
        <f>INDEX(resultados!$A$2:$ZZ$3036, 1843, MATCH($B$2, resultados!$A$1:$ZZ$1, 0))</f>
        <v/>
      </c>
      <c r="C1849">
        <f>INDEX(resultados!$A$2:$ZZ$3036, 1843, MATCH($B$3, resultados!$A$1:$ZZ$1, 0))</f>
        <v/>
      </c>
    </row>
    <row r="1850">
      <c r="A1850">
        <f>INDEX(resultados!$A$2:$ZZ$3036, 1844, MATCH($B$1, resultados!$A$1:$ZZ$1, 0))</f>
        <v/>
      </c>
      <c r="B1850">
        <f>INDEX(resultados!$A$2:$ZZ$3036, 1844, MATCH($B$2, resultados!$A$1:$ZZ$1, 0))</f>
        <v/>
      </c>
      <c r="C1850">
        <f>INDEX(resultados!$A$2:$ZZ$3036, 1844, MATCH($B$3, resultados!$A$1:$ZZ$1, 0))</f>
        <v/>
      </c>
    </row>
    <row r="1851">
      <c r="A1851">
        <f>INDEX(resultados!$A$2:$ZZ$3036, 1845, MATCH($B$1, resultados!$A$1:$ZZ$1, 0))</f>
        <v/>
      </c>
      <c r="B1851">
        <f>INDEX(resultados!$A$2:$ZZ$3036, 1845, MATCH($B$2, resultados!$A$1:$ZZ$1, 0))</f>
        <v/>
      </c>
      <c r="C1851">
        <f>INDEX(resultados!$A$2:$ZZ$3036, 1845, MATCH($B$3, resultados!$A$1:$ZZ$1, 0))</f>
        <v/>
      </c>
    </row>
    <row r="1852">
      <c r="A1852">
        <f>INDEX(resultados!$A$2:$ZZ$3036, 1846, MATCH($B$1, resultados!$A$1:$ZZ$1, 0))</f>
        <v/>
      </c>
      <c r="B1852">
        <f>INDEX(resultados!$A$2:$ZZ$3036, 1846, MATCH($B$2, resultados!$A$1:$ZZ$1, 0))</f>
        <v/>
      </c>
      <c r="C1852">
        <f>INDEX(resultados!$A$2:$ZZ$3036, 1846, MATCH($B$3, resultados!$A$1:$ZZ$1, 0))</f>
        <v/>
      </c>
    </row>
    <row r="1853">
      <c r="A1853">
        <f>INDEX(resultados!$A$2:$ZZ$3036, 1847, MATCH($B$1, resultados!$A$1:$ZZ$1, 0))</f>
        <v/>
      </c>
      <c r="B1853">
        <f>INDEX(resultados!$A$2:$ZZ$3036, 1847, MATCH($B$2, resultados!$A$1:$ZZ$1, 0))</f>
        <v/>
      </c>
      <c r="C1853">
        <f>INDEX(resultados!$A$2:$ZZ$3036, 1847, MATCH($B$3, resultados!$A$1:$ZZ$1, 0))</f>
        <v/>
      </c>
    </row>
    <row r="1854">
      <c r="A1854">
        <f>INDEX(resultados!$A$2:$ZZ$3036, 1848, MATCH($B$1, resultados!$A$1:$ZZ$1, 0))</f>
        <v/>
      </c>
      <c r="B1854">
        <f>INDEX(resultados!$A$2:$ZZ$3036, 1848, MATCH($B$2, resultados!$A$1:$ZZ$1, 0))</f>
        <v/>
      </c>
      <c r="C1854">
        <f>INDEX(resultados!$A$2:$ZZ$3036, 1848, MATCH($B$3, resultados!$A$1:$ZZ$1, 0))</f>
        <v/>
      </c>
    </row>
    <row r="1855">
      <c r="A1855">
        <f>INDEX(resultados!$A$2:$ZZ$3036, 1849, MATCH($B$1, resultados!$A$1:$ZZ$1, 0))</f>
        <v/>
      </c>
      <c r="B1855">
        <f>INDEX(resultados!$A$2:$ZZ$3036, 1849, MATCH($B$2, resultados!$A$1:$ZZ$1, 0))</f>
        <v/>
      </c>
      <c r="C1855">
        <f>INDEX(resultados!$A$2:$ZZ$3036, 1849, MATCH($B$3, resultados!$A$1:$ZZ$1, 0))</f>
        <v/>
      </c>
    </row>
    <row r="1856">
      <c r="A1856">
        <f>INDEX(resultados!$A$2:$ZZ$3036, 1850, MATCH($B$1, resultados!$A$1:$ZZ$1, 0))</f>
        <v/>
      </c>
      <c r="B1856">
        <f>INDEX(resultados!$A$2:$ZZ$3036, 1850, MATCH($B$2, resultados!$A$1:$ZZ$1, 0))</f>
        <v/>
      </c>
      <c r="C1856">
        <f>INDEX(resultados!$A$2:$ZZ$3036, 1850, MATCH($B$3, resultados!$A$1:$ZZ$1, 0))</f>
        <v/>
      </c>
    </row>
    <row r="1857">
      <c r="A1857">
        <f>INDEX(resultados!$A$2:$ZZ$3036, 1851, MATCH($B$1, resultados!$A$1:$ZZ$1, 0))</f>
        <v/>
      </c>
      <c r="B1857">
        <f>INDEX(resultados!$A$2:$ZZ$3036, 1851, MATCH($B$2, resultados!$A$1:$ZZ$1, 0))</f>
        <v/>
      </c>
      <c r="C1857">
        <f>INDEX(resultados!$A$2:$ZZ$3036, 1851, MATCH($B$3, resultados!$A$1:$ZZ$1, 0))</f>
        <v/>
      </c>
    </row>
    <row r="1858">
      <c r="A1858">
        <f>INDEX(resultados!$A$2:$ZZ$3036, 1852, MATCH($B$1, resultados!$A$1:$ZZ$1, 0))</f>
        <v/>
      </c>
      <c r="B1858">
        <f>INDEX(resultados!$A$2:$ZZ$3036, 1852, MATCH($B$2, resultados!$A$1:$ZZ$1, 0))</f>
        <v/>
      </c>
      <c r="C1858">
        <f>INDEX(resultados!$A$2:$ZZ$3036, 1852, MATCH($B$3, resultados!$A$1:$ZZ$1, 0))</f>
        <v/>
      </c>
    </row>
    <row r="1859">
      <c r="A1859">
        <f>INDEX(resultados!$A$2:$ZZ$3036, 1853, MATCH($B$1, resultados!$A$1:$ZZ$1, 0))</f>
        <v/>
      </c>
      <c r="B1859">
        <f>INDEX(resultados!$A$2:$ZZ$3036, 1853, MATCH($B$2, resultados!$A$1:$ZZ$1, 0))</f>
        <v/>
      </c>
      <c r="C1859">
        <f>INDEX(resultados!$A$2:$ZZ$3036, 1853, MATCH($B$3, resultados!$A$1:$ZZ$1, 0))</f>
        <v/>
      </c>
    </row>
    <row r="1860">
      <c r="A1860">
        <f>INDEX(resultados!$A$2:$ZZ$3036, 1854, MATCH($B$1, resultados!$A$1:$ZZ$1, 0))</f>
        <v/>
      </c>
      <c r="B1860">
        <f>INDEX(resultados!$A$2:$ZZ$3036, 1854, MATCH($B$2, resultados!$A$1:$ZZ$1, 0))</f>
        <v/>
      </c>
      <c r="C1860">
        <f>INDEX(resultados!$A$2:$ZZ$3036, 1854, MATCH($B$3, resultados!$A$1:$ZZ$1, 0))</f>
        <v/>
      </c>
    </row>
    <row r="1861">
      <c r="A1861">
        <f>INDEX(resultados!$A$2:$ZZ$3036, 1855, MATCH($B$1, resultados!$A$1:$ZZ$1, 0))</f>
        <v/>
      </c>
      <c r="B1861">
        <f>INDEX(resultados!$A$2:$ZZ$3036, 1855, MATCH($B$2, resultados!$A$1:$ZZ$1, 0))</f>
        <v/>
      </c>
      <c r="C1861">
        <f>INDEX(resultados!$A$2:$ZZ$3036, 1855, MATCH($B$3, resultados!$A$1:$ZZ$1, 0))</f>
        <v/>
      </c>
    </row>
    <row r="1862">
      <c r="A1862">
        <f>INDEX(resultados!$A$2:$ZZ$3036, 1856, MATCH($B$1, resultados!$A$1:$ZZ$1, 0))</f>
        <v/>
      </c>
      <c r="B1862">
        <f>INDEX(resultados!$A$2:$ZZ$3036, 1856, MATCH($B$2, resultados!$A$1:$ZZ$1, 0))</f>
        <v/>
      </c>
      <c r="C1862">
        <f>INDEX(resultados!$A$2:$ZZ$3036, 1856, MATCH($B$3, resultados!$A$1:$ZZ$1, 0))</f>
        <v/>
      </c>
    </row>
    <row r="1863">
      <c r="A1863">
        <f>INDEX(resultados!$A$2:$ZZ$3036, 1857, MATCH($B$1, resultados!$A$1:$ZZ$1, 0))</f>
        <v/>
      </c>
      <c r="B1863">
        <f>INDEX(resultados!$A$2:$ZZ$3036, 1857, MATCH($B$2, resultados!$A$1:$ZZ$1, 0))</f>
        <v/>
      </c>
      <c r="C1863">
        <f>INDEX(resultados!$A$2:$ZZ$3036, 1857, MATCH($B$3, resultados!$A$1:$ZZ$1, 0))</f>
        <v/>
      </c>
    </row>
    <row r="1864">
      <c r="A1864">
        <f>INDEX(resultados!$A$2:$ZZ$3036, 1858, MATCH($B$1, resultados!$A$1:$ZZ$1, 0))</f>
        <v/>
      </c>
      <c r="B1864">
        <f>INDEX(resultados!$A$2:$ZZ$3036, 1858, MATCH($B$2, resultados!$A$1:$ZZ$1, 0))</f>
        <v/>
      </c>
      <c r="C1864">
        <f>INDEX(resultados!$A$2:$ZZ$3036, 1858, MATCH($B$3, resultados!$A$1:$ZZ$1, 0))</f>
        <v/>
      </c>
    </row>
    <row r="1865">
      <c r="A1865">
        <f>INDEX(resultados!$A$2:$ZZ$3036, 1859, MATCH($B$1, resultados!$A$1:$ZZ$1, 0))</f>
        <v/>
      </c>
      <c r="B1865">
        <f>INDEX(resultados!$A$2:$ZZ$3036, 1859, MATCH($B$2, resultados!$A$1:$ZZ$1, 0))</f>
        <v/>
      </c>
      <c r="C1865">
        <f>INDEX(resultados!$A$2:$ZZ$3036, 1859, MATCH($B$3, resultados!$A$1:$ZZ$1, 0))</f>
        <v/>
      </c>
    </row>
    <row r="1866">
      <c r="A1866">
        <f>INDEX(resultados!$A$2:$ZZ$3036, 1860, MATCH($B$1, resultados!$A$1:$ZZ$1, 0))</f>
        <v/>
      </c>
      <c r="B1866">
        <f>INDEX(resultados!$A$2:$ZZ$3036, 1860, MATCH($B$2, resultados!$A$1:$ZZ$1, 0))</f>
        <v/>
      </c>
      <c r="C1866">
        <f>INDEX(resultados!$A$2:$ZZ$3036, 1860, MATCH($B$3, resultados!$A$1:$ZZ$1, 0))</f>
        <v/>
      </c>
    </row>
    <row r="1867">
      <c r="A1867">
        <f>INDEX(resultados!$A$2:$ZZ$3036, 1861, MATCH($B$1, resultados!$A$1:$ZZ$1, 0))</f>
        <v/>
      </c>
      <c r="B1867">
        <f>INDEX(resultados!$A$2:$ZZ$3036, 1861, MATCH($B$2, resultados!$A$1:$ZZ$1, 0))</f>
        <v/>
      </c>
      <c r="C1867">
        <f>INDEX(resultados!$A$2:$ZZ$3036, 1861, MATCH($B$3, resultados!$A$1:$ZZ$1, 0))</f>
        <v/>
      </c>
    </row>
    <row r="1868">
      <c r="A1868">
        <f>INDEX(resultados!$A$2:$ZZ$3036, 1862, MATCH($B$1, resultados!$A$1:$ZZ$1, 0))</f>
        <v/>
      </c>
      <c r="B1868">
        <f>INDEX(resultados!$A$2:$ZZ$3036, 1862, MATCH($B$2, resultados!$A$1:$ZZ$1, 0))</f>
        <v/>
      </c>
      <c r="C1868">
        <f>INDEX(resultados!$A$2:$ZZ$3036, 1862, MATCH($B$3, resultados!$A$1:$ZZ$1, 0))</f>
        <v/>
      </c>
    </row>
    <row r="1869">
      <c r="A1869">
        <f>INDEX(resultados!$A$2:$ZZ$3036, 1863, MATCH($B$1, resultados!$A$1:$ZZ$1, 0))</f>
        <v/>
      </c>
      <c r="B1869">
        <f>INDEX(resultados!$A$2:$ZZ$3036, 1863, MATCH($B$2, resultados!$A$1:$ZZ$1, 0))</f>
        <v/>
      </c>
      <c r="C1869">
        <f>INDEX(resultados!$A$2:$ZZ$3036, 1863, MATCH($B$3, resultados!$A$1:$ZZ$1, 0))</f>
        <v/>
      </c>
    </row>
    <row r="1870">
      <c r="A1870">
        <f>INDEX(resultados!$A$2:$ZZ$3036, 1864, MATCH($B$1, resultados!$A$1:$ZZ$1, 0))</f>
        <v/>
      </c>
      <c r="B1870">
        <f>INDEX(resultados!$A$2:$ZZ$3036, 1864, MATCH($B$2, resultados!$A$1:$ZZ$1, 0))</f>
        <v/>
      </c>
      <c r="C1870">
        <f>INDEX(resultados!$A$2:$ZZ$3036, 1864, MATCH($B$3, resultados!$A$1:$ZZ$1, 0))</f>
        <v/>
      </c>
    </row>
    <row r="1871">
      <c r="A1871">
        <f>INDEX(resultados!$A$2:$ZZ$3036, 1865, MATCH($B$1, resultados!$A$1:$ZZ$1, 0))</f>
        <v/>
      </c>
      <c r="B1871">
        <f>INDEX(resultados!$A$2:$ZZ$3036, 1865, MATCH($B$2, resultados!$A$1:$ZZ$1, 0))</f>
        <v/>
      </c>
      <c r="C1871">
        <f>INDEX(resultados!$A$2:$ZZ$3036, 1865, MATCH($B$3, resultados!$A$1:$ZZ$1, 0))</f>
        <v/>
      </c>
    </row>
    <row r="1872">
      <c r="A1872">
        <f>INDEX(resultados!$A$2:$ZZ$3036, 1866, MATCH($B$1, resultados!$A$1:$ZZ$1, 0))</f>
        <v/>
      </c>
      <c r="B1872">
        <f>INDEX(resultados!$A$2:$ZZ$3036, 1866, MATCH($B$2, resultados!$A$1:$ZZ$1, 0))</f>
        <v/>
      </c>
      <c r="C1872">
        <f>INDEX(resultados!$A$2:$ZZ$3036, 1866, MATCH($B$3, resultados!$A$1:$ZZ$1, 0))</f>
        <v/>
      </c>
    </row>
    <row r="1873">
      <c r="A1873">
        <f>INDEX(resultados!$A$2:$ZZ$3036, 1867, MATCH($B$1, resultados!$A$1:$ZZ$1, 0))</f>
        <v/>
      </c>
      <c r="B1873">
        <f>INDEX(resultados!$A$2:$ZZ$3036, 1867, MATCH($B$2, resultados!$A$1:$ZZ$1, 0))</f>
        <v/>
      </c>
      <c r="C1873">
        <f>INDEX(resultados!$A$2:$ZZ$3036, 1867, MATCH($B$3, resultados!$A$1:$ZZ$1, 0))</f>
        <v/>
      </c>
    </row>
    <row r="1874">
      <c r="A1874">
        <f>INDEX(resultados!$A$2:$ZZ$3036, 1868, MATCH($B$1, resultados!$A$1:$ZZ$1, 0))</f>
        <v/>
      </c>
      <c r="B1874">
        <f>INDEX(resultados!$A$2:$ZZ$3036, 1868, MATCH($B$2, resultados!$A$1:$ZZ$1, 0))</f>
        <v/>
      </c>
      <c r="C1874">
        <f>INDEX(resultados!$A$2:$ZZ$3036, 1868, MATCH($B$3, resultados!$A$1:$ZZ$1, 0))</f>
        <v/>
      </c>
    </row>
    <row r="1875">
      <c r="A1875">
        <f>INDEX(resultados!$A$2:$ZZ$3036, 1869, MATCH($B$1, resultados!$A$1:$ZZ$1, 0))</f>
        <v/>
      </c>
      <c r="B1875">
        <f>INDEX(resultados!$A$2:$ZZ$3036, 1869, MATCH($B$2, resultados!$A$1:$ZZ$1, 0))</f>
        <v/>
      </c>
      <c r="C1875">
        <f>INDEX(resultados!$A$2:$ZZ$3036, 1869, MATCH($B$3, resultados!$A$1:$ZZ$1, 0))</f>
        <v/>
      </c>
    </row>
    <row r="1876">
      <c r="A1876">
        <f>INDEX(resultados!$A$2:$ZZ$3036, 1870, MATCH($B$1, resultados!$A$1:$ZZ$1, 0))</f>
        <v/>
      </c>
      <c r="B1876">
        <f>INDEX(resultados!$A$2:$ZZ$3036, 1870, MATCH($B$2, resultados!$A$1:$ZZ$1, 0))</f>
        <v/>
      </c>
      <c r="C1876">
        <f>INDEX(resultados!$A$2:$ZZ$3036, 1870, MATCH($B$3, resultados!$A$1:$ZZ$1, 0))</f>
        <v/>
      </c>
    </row>
    <row r="1877">
      <c r="A1877">
        <f>INDEX(resultados!$A$2:$ZZ$3036, 1871, MATCH($B$1, resultados!$A$1:$ZZ$1, 0))</f>
        <v/>
      </c>
      <c r="B1877">
        <f>INDEX(resultados!$A$2:$ZZ$3036, 1871, MATCH($B$2, resultados!$A$1:$ZZ$1, 0))</f>
        <v/>
      </c>
      <c r="C1877">
        <f>INDEX(resultados!$A$2:$ZZ$3036, 1871, MATCH($B$3, resultados!$A$1:$ZZ$1, 0))</f>
        <v/>
      </c>
    </row>
    <row r="1878">
      <c r="A1878">
        <f>INDEX(resultados!$A$2:$ZZ$3036, 1872, MATCH($B$1, resultados!$A$1:$ZZ$1, 0))</f>
        <v/>
      </c>
      <c r="B1878">
        <f>INDEX(resultados!$A$2:$ZZ$3036, 1872, MATCH($B$2, resultados!$A$1:$ZZ$1, 0))</f>
        <v/>
      </c>
      <c r="C1878">
        <f>INDEX(resultados!$A$2:$ZZ$3036, 1872, MATCH($B$3, resultados!$A$1:$ZZ$1, 0))</f>
        <v/>
      </c>
    </row>
    <row r="1879">
      <c r="A1879">
        <f>INDEX(resultados!$A$2:$ZZ$3036, 1873, MATCH($B$1, resultados!$A$1:$ZZ$1, 0))</f>
        <v/>
      </c>
      <c r="B1879">
        <f>INDEX(resultados!$A$2:$ZZ$3036, 1873, MATCH($B$2, resultados!$A$1:$ZZ$1, 0))</f>
        <v/>
      </c>
      <c r="C1879">
        <f>INDEX(resultados!$A$2:$ZZ$3036, 1873, MATCH($B$3, resultados!$A$1:$ZZ$1, 0))</f>
        <v/>
      </c>
    </row>
    <row r="1880">
      <c r="A1880">
        <f>INDEX(resultados!$A$2:$ZZ$3036, 1874, MATCH($B$1, resultados!$A$1:$ZZ$1, 0))</f>
        <v/>
      </c>
      <c r="B1880">
        <f>INDEX(resultados!$A$2:$ZZ$3036, 1874, MATCH($B$2, resultados!$A$1:$ZZ$1, 0))</f>
        <v/>
      </c>
      <c r="C1880">
        <f>INDEX(resultados!$A$2:$ZZ$3036, 1874, MATCH($B$3, resultados!$A$1:$ZZ$1, 0))</f>
        <v/>
      </c>
    </row>
    <row r="1881">
      <c r="A1881">
        <f>INDEX(resultados!$A$2:$ZZ$3036, 1875, MATCH($B$1, resultados!$A$1:$ZZ$1, 0))</f>
        <v/>
      </c>
      <c r="B1881">
        <f>INDEX(resultados!$A$2:$ZZ$3036, 1875, MATCH($B$2, resultados!$A$1:$ZZ$1, 0))</f>
        <v/>
      </c>
      <c r="C1881">
        <f>INDEX(resultados!$A$2:$ZZ$3036, 1875, MATCH($B$3, resultados!$A$1:$ZZ$1, 0))</f>
        <v/>
      </c>
    </row>
    <row r="1882">
      <c r="A1882">
        <f>INDEX(resultados!$A$2:$ZZ$3036, 1876, MATCH($B$1, resultados!$A$1:$ZZ$1, 0))</f>
        <v/>
      </c>
      <c r="B1882">
        <f>INDEX(resultados!$A$2:$ZZ$3036, 1876, MATCH($B$2, resultados!$A$1:$ZZ$1, 0))</f>
        <v/>
      </c>
      <c r="C1882">
        <f>INDEX(resultados!$A$2:$ZZ$3036, 1876, MATCH($B$3, resultados!$A$1:$ZZ$1, 0))</f>
        <v/>
      </c>
    </row>
    <row r="1883">
      <c r="A1883">
        <f>INDEX(resultados!$A$2:$ZZ$3036, 1877, MATCH($B$1, resultados!$A$1:$ZZ$1, 0))</f>
        <v/>
      </c>
      <c r="B1883">
        <f>INDEX(resultados!$A$2:$ZZ$3036, 1877, MATCH($B$2, resultados!$A$1:$ZZ$1, 0))</f>
        <v/>
      </c>
      <c r="C1883">
        <f>INDEX(resultados!$A$2:$ZZ$3036, 1877, MATCH($B$3, resultados!$A$1:$ZZ$1, 0))</f>
        <v/>
      </c>
    </row>
    <row r="1884">
      <c r="A1884">
        <f>INDEX(resultados!$A$2:$ZZ$3036, 1878, MATCH($B$1, resultados!$A$1:$ZZ$1, 0))</f>
        <v/>
      </c>
      <c r="B1884">
        <f>INDEX(resultados!$A$2:$ZZ$3036, 1878, MATCH($B$2, resultados!$A$1:$ZZ$1, 0))</f>
        <v/>
      </c>
      <c r="C1884">
        <f>INDEX(resultados!$A$2:$ZZ$3036, 1878, MATCH($B$3, resultados!$A$1:$ZZ$1, 0))</f>
        <v/>
      </c>
    </row>
    <row r="1885">
      <c r="A1885">
        <f>INDEX(resultados!$A$2:$ZZ$3036, 1879, MATCH($B$1, resultados!$A$1:$ZZ$1, 0))</f>
        <v/>
      </c>
      <c r="B1885">
        <f>INDEX(resultados!$A$2:$ZZ$3036, 1879, MATCH($B$2, resultados!$A$1:$ZZ$1, 0))</f>
        <v/>
      </c>
      <c r="C1885">
        <f>INDEX(resultados!$A$2:$ZZ$3036, 1879, MATCH($B$3, resultados!$A$1:$ZZ$1, 0))</f>
        <v/>
      </c>
    </row>
    <row r="1886">
      <c r="A1886">
        <f>INDEX(resultados!$A$2:$ZZ$3036, 1880, MATCH($B$1, resultados!$A$1:$ZZ$1, 0))</f>
        <v/>
      </c>
      <c r="B1886">
        <f>INDEX(resultados!$A$2:$ZZ$3036, 1880, MATCH($B$2, resultados!$A$1:$ZZ$1, 0))</f>
        <v/>
      </c>
      <c r="C1886">
        <f>INDEX(resultados!$A$2:$ZZ$3036, 1880, MATCH($B$3, resultados!$A$1:$ZZ$1, 0))</f>
        <v/>
      </c>
    </row>
    <row r="1887">
      <c r="A1887">
        <f>INDEX(resultados!$A$2:$ZZ$3036, 1881, MATCH($B$1, resultados!$A$1:$ZZ$1, 0))</f>
        <v/>
      </c>
      <c r="B1887">
        <f>INDEX(resultados!$A$2:$ZZ$3036, 1881, MATCH($B$2, resultados!$A$1:$ZZ$1, 0))</f>
        <v/>
      </c>
      <c r="C1887">
        <f>INDEX(resultados!$A$2:$ZZ$3036, 1881, MATCH($B$3, resultados!$A$1:$ZZ$1, 0))</f>
        <v/>
      </c>
    </row>
    <row r="1888">
      <c r="A1888">
        <f>INDEX(resultados!$A$2:$ZZ$3036, 1882, MATCH($B$1, resultados!$A$1:$ZZ$1, 0))</f>
        <v/>
      </c>
      <c r="B1888">
        <f>INDEX(resultados!$A$2:$ZZ$3036, 1882, MATCH($B$2, resultados!$A$1:$ZZ$1, 0))</f>
        <v/>
      </c>
      <c r="C1888">
        <f>INDEX(resultados!$A$2:$ZZ$3036, 1882, MATCH($B$3, resultados!$A$1:$ZZ$1, 0))</f>
        <v/>
      </c>
    </row>
    <row r="1889">
      <c r="A1889">
        <f>INDEX(resultados!$A$2:$ZZ$3036, 1883, MATCH($B$1, resultados!$A$1:$ZZ$1, 0))</f>
        <v/>
      </c>
      <c r="B1889">
        <f>INDEX(resultados!$A$2:$ZZ$3036, 1883, MATCH($B$2, resultados!$A$1:$ZZ$1, 0))</f>
        <v/>
      </c>
      <c r="C1889">
        <f>INDEX(resultados!$A$2:$ZZ$3036, 1883, MATCH($B$3, resultados!$A$1:$ZZ$1, 0))</f>
        <v/>
      </c>
    </row>
    <row r="1890">
      <c r="A1890">
        <f>INDEX(resultados!$A$2:$ZZ$3036, 1884, MATCH($B$1, resultados!$A$1:$ZZ$1, 0))</f>
        <v/>
      </c>
      <c r="B1890">
        <f>INDEX(resultados!$A$2:$ZZ$3036, 1884, MATCH($B$2, resultados!$A$1:$ZZ$1, 0))</f>
        <v/>
      </c>
      <c r="C1890">
        <f>INDEX(resultados!$A$2:$ZZ$3036, 1884, MATCH($B$3, resultados!$A$1:$ZZ$1, 0))</f>
        <v/>
      </c>
    </row>
    <row r="1891">
      <c r="A1891">
        <f>INDEX(resultados!$A$2:$ZZ$3036, 1885, MATCH($B$1, resultados!$A$1:$ZZ$1, 0))</f>
        <v/>
      </c>
      <c r="B1891">
        <f>INDEX(resultados!$A$2:$ZZ$3036, 1885, MATCH($B$2, resultados!$A$1:$ZZ$1, 0))</f>
        <v/>
      </c>
      <c r="C1891">
        <f>INDEX(resultados!$A$2:$ZZ$3036, 1885, MATCH($B$3, resultados!$A$1:$ZZ$1, 0))</f>
        <v/>
      </c>
    </row>
    <row r="1892">
      <c r="A1892">
        <f>INDEX(resultados!$A$2:$ZZ$3036, 1886, MATCH($B$1, resultados!$A$1:$ZZ$1, 0))</f>
        <v/>
      </c>
      <c r="B1892">
        <f>INDEX(resultados!$A$2:$ZZ$3036, 1886, MATCH($B$2, resultados!$A$1:$ZZ$1, 0))</f>
        <v/>
      </c>
      <c r="C1892">
        <f>INDEX(resultados!$A$2:$ZZ$3036, 1886, MATCH($B$3, resultados!$A$1:$ZZ$1, 0))</f>
        <v/>
      </c>
    </row>
    <row r="1893">
      <c r="A1893">
        <f>INDEX(resultados!$A$2:$ZZ$3036, 1887, MATCH($B$1, resultados!$A$1:$ZZ$1, 0))</f>
        <v/>
      </c>
      <c r="B1893">
        <f>INDEX(resultados!$A$2:$ZZ$3036, 1887, MATCH($B$2, resultados!$A$1:$ZZ$1, 0))</f>
        <v/>
      </c>
      <c r="C1893">
        <f>INDEX(resultados!$A$2:$ZZ$3036, 1887, MATCH($B$3, resultados!$A$1:$ZZ$1, 0))</f>
        <v/>
      </c>
    </row>
    <row r="1894">
      <c r="A1894">
        <f>INDEX(resultados!$A$2:$ZZ$3036, 1888, MATCH($B$1, resultados!$A$1:$ZZ$1, 0))</f>
        <v/>
      </c>
      <c r="B1894">
        <f>INDEX(resultados!$A$2:$ZZ$3036, 1888, MATCH($B$2, resultados!$A$1:$ZZ$1, 0))</f>
        <v/>
      </c>
      <c r="C1894">
        <f>INDEX(resultados!$A$2:$ZZ$3036, 1888, MATCH($B$3, resultados!$A$1:$ZZ$1, 0))</f>
        <v/>
      </c>
    </row>
    <row r="1895">
      <c r="A1895">
        <f>INDEX(resultados!$A$2:$ZZ$3036, 1889, MATCH($B$1, resultados!$A$1:$ZZ$1, 0))</f>
        <v/>
      </c>
      <c r="B1895">
        <f>INDEX(resultados!$A$2:$ZZ$3036, 1889, MATCH($B$2, resultados!$A$1:$ZZ$1, 0))</f>
        <v/>
      </c>
      <c r="C1895">
        <f>INDEX(resultados!$A$2:$ZZ$3036, 1889, MATCH($B$3, resultados!$A$1:$ZZ$1, 0))</f>
        <v/>
      </c>
    </row>
    <row r="1896">
      <c r="A1896">
        <f>INDEX(resultados!$A$2:$ZZ$3036, 1890, MATCH($B$1, resultados!$A$1:$ZZ$1, 0))</f>
        <v/>
      </c>
      <c r="B1896">
        <f>INDEX(resultados!$A$2:$ZZ$3036, 1890, MATCH($B$2, resultados!$A$1:$ZZ$1, 0))</f>
        <v/>
      </c>
      <c r="C1896">
        <f>INDEX(resultados!$A$2:$ZZ$3036, 1890, MATCH($B$3, resultados!$A$1:$ZZ$1, 0))</f>
        <v/>
      </c>
    </row>
    <row r="1897">
      <c r="A1897">
        <f>INDEX(resultados!$A$2:$ZZ$3036, 1891, MATCH($B$1, resultados!$A$1:$ZZ$1, 0))</f>
        <v/>
      </c>
      <c r="B1897">
        <f>INDEX(resultados!$A$2:$ZZ$3036, 1891, MATCH($B$2, resultados!$A$1:$ZZ$1, 0))</f>
        <v/>
      </c>
      <c r="C1897">
        <f>INDEX(resultados!$A$2:$ZZ$3036, 1891, MATCH($B$3, resultados!$A$1:$ZZ$1, 0))</f>
        <v/>
      </c>
    </row>
    <row r="1898">
      <c r="A1898">
        <f>INDEX(resultados!$A$2:$ZZ$3036, 1892, MATCH($B$1, resultados!$A$1:$ZZ$1, 0))</f>
        <v/>
      </c>
      <c r="B1898">
        <f>INDEX(resultados!$A$2:$ZZ$3036, 1892, MATCH($B$2, resultados!$A$1:$ZZ$1, 0))</f>
        <v/>
      </c>
      <c r="C1898">
        <f>INDEX(resultados!$A$2:$ZZ$3036, 1892, MATCH($B$3, resultados!$A$1:$ZZ$1, 0))</f>
        <v/>
      </c>
    </row>
    <row r="1899">
      <c r="A1899">
        <f>INDEX(resultados!$A$2:$ZZ$3036, 1893, MATCH($B$1, resultados!$A$1:$ZZ$1, 0))</f>
        <v/>
      </c>
      <c r="B1899">
        <f>INDEX(resultados!$A$2:$ZZ$3036, 1893, MATCH($B$2, resultados!$A$1:$ZZ$1, 0))</f>
        <v/>
      </c>
      <c r="C1899">
        <f>INDEX(resultados!$A$2:$ZZ$3036, 1893, MATCH($B$3, resultados!$A$1:$ZZ$1, 0))</f>
        <v/>
      </c>
    </row>
    <row r="1900">
      <c r="A1900">
        <f>INDEX(resultados!$A$2:$ZZ$3036, 1894, MATCH($B$1, resultados!$A$1:$ZZ$1, 0))</f>
        <v/>
      </c>
      <c r="B1900">
        <f>INDEX(resultados!$A$2:$ZZ$3036, 1894, MATCH($B$2, resultados!$A$1:$ZZ$1, 0))</f>
        <v/>
      </c>
      <c r="C1900">
        <f>INDEX(resultados!$A$2:$ZZ$3036, 1894, MATCH($B$3, resultados!$A$1:$ZZ$1, 0))</f>
        <v/>
      </c>
    </row>
    <row r="1901">
      <c r="A1901">
        <f>INDEX(resultados!$A$2:$ZZ$3036, 1895, MATCH($B$1, resultados!$A$1:$ZZ$1, 0))</f>
        <v/>
      </c>
      <c r="B1901">
        <f>INDEX(resultados!$A$2:$ZZ$3036, 1895, MATCH($B$2, resultados!$A$1:$ZZ$1, 0))</f>
        <v/>
      </c>
      <c r="C1901">
        <f>INDEX(resultados!$A$2:$ZZ$3036, 1895, MATCH($B$3, resultados!$A$1:$ZZ$1, 0))</f>
        <v/>
      </c>
    </row>
    <row r="1902">
      <c r="A1902">
        <f>INDEX(resultados!$A$2:$ZZ$3036, 1896, MATCH($B$1, resultados!$A$1:$ZZ$1, 0))</f>
        <v/>
      </c>
      <c r="B1902">
        <f>INDEX(resultados!$A$2:$ZZ$3036, 1896, MATCH($B$2, resultados!$A$1:$ZZ$1, 0))</f>
        <v/>
      </c>
      <c r="C1902">
        <f>INDEX(resultados!$A$2:$ZZ$3036, 1896, MATCH($B$3, resultados!$A$1:$ZZ$1, 0))</f>
        <v/>
      </c>
    </row>
    <row r="1903">
      <c r="A1903">
        <f>INDEX(resultados!$A$2:$ZZ$3036, 1897, MATCH($B$1, resultados!$A$1:$ZZ$1, 0))</f>
        <v/>
      </c>
      <c r="B1903">
        <f>INDEX(resultados!$A$2:$ZZ$3036, 1897, MATCH($B$2, resultados!$A$1:$ZZ$1, 0))</f>
        <v/>
      </c>
      <c r="C1903">
        <f>INDEX(resultados!$A$2:$ZZ$3036, 1897, MATCH($B$3, resultados!$A$1:$ZZ$1, 0))</f>
        <v/>
      </c>
    </row>
    <row r="1904">
      <c r="A1904">
        <f>INDEX(resultados!$A$2:$ZZ$3036, 1898, MATCH($B$1, resultados!$A$1:$ZZ$1, 0))</f>
        <v/>
      </c>
      <c r="B1904">
        <f>INDEX(resultados!$A$2:$ZZ$3036, 1898, MATCH($B$2, resultados!$A$1:$ZZ$1, 0))</f>
        <v/>
      </c>
      <c r="C1904">
        <f>INDEX(resultados!$A$2:$ZZ$3036, 1898, MATCH($B$3, resultados!$A$1:$ZZ$1, 0))</f>
        <v/>
      </c>
    </row>
    <row r="1905">
      <c r="A1905">
        <f>INDEX(resultados!$A$2:$ZZ$3036, 1899, MATCH($B$1, resultados!$A$1:$ZZ$1, 0))</f>
        <v/>
      </c>
      <c r="B1905">
        <f>INDEX(resultados!$A$2:$ZZ$3036, 1899, MATCH($B$2, resultados!$A$1:$ZZ$1, 0))</f>
        <v/>
      </c>
      <c r="C1905">
        <f>INDEX(resultados!$A$2:$ZZ$3036, 1899, MATCH($B$3, resultados!$A$1:$ZZ$1, 0))</f>
        <v/>
      </c>
    </row>
    <row r="1906">
      <c r="A1906">
        <f>INDEX(resultados!$A$2:$ZZ$3036, 1900, MATCH($B$1, resultados!$A$1:$ZZ$1, 0))</f>
        <v/>
      </c>
      <c r="B1906">
        <f>INDEX(resultados!$A$2:$ZZ$3036, 1900, MATCH($B$2, resultados!$A$1:$ZZ$1, 0))</f>
        <v/>
      </c>
      <c r="C1906">
        <f>INDEX(resultados!$A$2:$ZZ$3036, 1900, MATCH($B$3, resultados!$A$1:$ZZ$1, 0))</f>
        <v/>
      </c>
    </row>
    <row r="1907">
      <c r="A1907">
        <f>INDEX(resultados!$A$2:$ZZ$3036, 1901, MATCH($B$1, resultados!$A$1:$ZZ$1, 0))</f>
        <v/>
      </c>
      <c r="B1907">
        <f>INDEX(resultados!$A$2:$ZZ$3036, 1901, MATCH($B$2, resultados!$A$1:$ZZ$1, 0))</f>
        <v/>
      </c>
      <c r="C1907">
        <f>INDEX(resultados!$A$2:$ZZ$3036, 1901, MATCH($B$3, resultados!$A$1:$ZZ$1, 0))</f>
        <v/>
      </c>
    </row>
    <row r="1908">
      <c r="A1908">
        <f>INDEX(resultados!$A$2:$ZZ$3036, 1902, MATCH($B$1, resultados!$A$1:$ZZ$1, 0))</f>
        <v/>
      </c>
      <c r="B1908">
        <f>INDEX(resultados!$A$2:$ZZ$3036, 1902, MATCH($B$2, resultados!$A$1:$ZZ$1, 0))</f>
        <v/>
      </c>
      <c r="C1908">
        <f>INDEX(resultados!$A$2:$ZZ$3036, 1902, MATCH($B$3, resultados!$A$1:$ZZ$1, 0))</f>
        <v/>
      </c>
    </row>
    <row r="1909">
      <c r="A1909">
        <f>INDEX(resultados!$A$2:$ZZ$3036, 1903, MATCH($B$1, resultados!$A$1:$ZZ$1, 0))</f>
        <v/>
      </c>
      <c r="B1909">
        <f>INDEX(resultados!$A$2:$ZZ$3036, 1903, MATCH($B$2, resultados!$A$1:$ZZ$1, 0))</f>
        <v/>
      </c>
      <c r="C1909">
        <f>INDEX(resultados!$A$2:$ZZ$3036, 1903, MATCH($B$3, resultados!$A$1:$ZZ$1, 0))</f>
        <v/>
      </c>
    </row>
    <row r="1910">
      <c r="A1910">
        <f>INDEX(resultados!$A$2:$ZZ$3036, 1904, MATCH($B$1, resultados!$A$1:$ZZ$1, 0))</f>
        <v/>
      </c>
      <c r="B1910">
        <f>INDEX(resultados!$A$2:$ZZ$3036, 1904, MATCH($B$2, resultados!$A$1:$ZZ$1, 0))</f>
        <v/>
      </c>
      <c r="C1910">
        <f>INDEX(resultados!$A$2:$ZZ$3036, 1904, MATCH($B$3, resultados!$A$1:$ZZ$1, 0))</f>
        <v/>
      </c>
    </row>
    <row r="1911">
      <c r="A1911">
        <f>INDEX(resultados!$A$2:$ZZ$3036, 1905, MATCH($B$1, resultados!$A$1:$ZZ$1, 0))</f>
        <v/>
      </c>
      <c r="B1911">
        <f>INDEX(resultados!$A$2:$ZZ$3036, 1905, MATCH($B$2, resultados!$A$1:$ZZ$1, 0))</f>
        <v/>
      </c>
      <c r="C1911">
        <f>INDEX(resultados!$A$2:$ZZ$3036, 1905, MATCH($B$3, resultados!$A$1:$ZZ$1, 0))</f>
        <v/>
      </c>
    </row>
    <row r="1912">
      <c r="A1912">
        <f>INDEX(resultados!$A$2:$ZZ$3036, 1906, MATCH($B$1, resultados!$A$1:$ZZ$1, 0))</f>
        <v/>
      </c>
      <c r="B1912">
        <f>INDEX(resultados!$A$2:$ZZ$3036, 1906, MATCH($B$2, resultados!$A$1:$ZZ$1, 0))</f>
        <v/>
      </c>
      <c r="C1912">
        <f>INDEX(resultados!$A$2:$ZZ$3036, 1906, MATCH($B$3, resultados!$A$1:$ZZ$1, 0))</f>
        <v/>
      </c>
    </row>
    <row r="1913">
      <c r="A1913">
        <f>INDEX(resultados!$A$2:$ZZ$3036, 1907, MATCH($B$1, resultados!$A$1:$ZZ$1, 0))</f>
        <v/>
      </c>
      <c r="B1913">
        <f>INDEX(resultados!$A$2:$ZZ$3036, 1907, MATCH($B$2, resultados!$A$1:$ZZ$1, 0))</f>
        <v/>
      </c>
      <c r="C1913">
        <f>INDEX(resultados!$A$2:$ZZ$3036, 1907, MATCH($B$3, resultados!$A$1:$ZZ$1, 0))</f>
        <v/>
      </c>
    </row>
    <row r="1914">
      <c r="A1914">
        <f>INDEX(resultados!$A$2:$ZZ$3036, 1908, MATCH($B$1, resultados!$A$1:$ZZ$1, 0))</f>
        <v/>
      </c>
      <c r="B1914">
        <f>INDEX(resultados!$A$2:$ZZ$3036, 1908, MATCH($B$2, resultados!$A$1:$ZZ$1, 0))</f>
        <v/>
      </c>
      <c r="C1914">
        <f>INDEX(resultados!$A$2:$ZZ$3036, 1908, MATCH($B$3, resultados!$A$1:$ZZ$1, 0))</f>
        <v/>
      </c>
    </row>
    <row r="1915">
      <c r="A1915">
        <f>INDEX(resultados!$A$2:$ZZ$3036, 1909, MATCH($B$1, resultados!$A$1:$ZZ$1, 0))</f>
        <v/>
      </c>
      <c r="B1915">
        <f>INDEX(resultados!$A$2:$ZZ$3036, 1909, MATCH($B$2, resultados!$A$1:$ZZ$1, 0))</f>
        <v/>
      </c>
      <c r="C1915">
        <f>INDEX(resultados!$A$2:$ZZ$3036, 1909, MATCH($B$3, resultados!$A$1:$ZZ$1, 0))</f>
        <v/>
      </c>
    </row>
    <row r="1916">
      <c r="A1916">
        <f>INDEX(resultados!$A$2:$ZZ$3036, 1910, MATCH($B$1, resultados!$A$1:$ZZ$1, 0))</f>
        <v/>
      </c>
      <c r="B1916">
        <f>INDEX(resultados!$A$2:$ZZ$3036, 1910, MATCH($B$2, resultados!$A$1:$ZZ$1, 0))</f>
        <v/>
      </c>
      <c r="C1916">
        <f>INDEX(resultados!$A$2:$ZZ$3036, 1910, MATCH($B$3, resultados!$A$1:$ZZ$1, 0))</f>
        <v/>
      </c>
    </row>
    <row r="1917">
      <c r="A1917">
        <f>INDEX(resultados!$A$2:$ZZ$3036, 1911, MATCH($B$1, resultados!$A$1:$ZZ$1, 0))</f>
        <v/>
      </c>
      <c r="B1917">
        <f>INDEX(resultados!$A$2:$ZZ$3036, 1911, MATCH($B$2, resultados!$A$1:$ZZ$1, 0))</f>
        <v/>
      </c>
      <c r="C1917">
        <f>INDEX(resultados!$A$2:$ZZ$3036, 1911, MATCH($B$3, resultados!$A$1:$ZZ$1, 0))</f>
        <v/>
      </c>
    </row>
    <row r="1918">
      <c r="A1918">
        <f>INDEX(resultados!$A$2:$ZZ$3036, 1912, MATCH($B$1, resultados!$A$1:$ZZ$1, 0))</f>
        <v/>
      </c>
      <c r="B1918">
        <f>INDEX(resultados!$A$2:$ZZ$3036, 1912, MATCH($B$2, resultados!$A$1:$ZZ$1, 0))</f>
        <v/>
      </c>
      <c r="C1918">
        <f>INDEX(resultados!$A$2:$ZZ$3036, 1912, MATCH($B$3, resultados!$A$1:$ZZ$1, 0))</f>
        <v/>
      </c>
    </row>
    <row r="1919">
      <c r="A1919">
        <f>INDEX(resultados!$A$2:$ZZ$3036, 1913, MATCH($B$1, resultados!$A$1:$ZZ$1, 0))</f>
        <v/>
      </c>
      <c r="B1919">
        <f>INDEX(resultados!$A$2:$ZZ$3036, 1913, MATCH($B$2, resultados!$A$1:$ZZ$1, 0))</f>
        <v/>
      </c>
      <c r="C1919">
        <f>INDEX(resultados!$A$2:$ZZ$3036, 1913, MATCH($B$3, resultados!$A$1:$ZZ$1, 0))</f>
        <v/>
      </c>
    </row>
    <row r="1920">
      <c r="A1920">
        <f>INDEX(resultados!$A$2:$ZZ$3036, 1914, MATCH($B$1, resultados!$A$1:$ZZ$1, 0))</f>
        <v/>
      </c>
      <c r="B1920">
        <f>INDEX(resultados!$A$2:$ZZ$3036, 1914, MATCH($B$2, resultados!$A$1:$ZZ$1, 0))</f>
        <v/>
      </c>
      <c r="C1920">
        <f>INDEX(resultados!$A$2:$ZZ$3036, 1914, MATCH($B$3, resultados!$A$1:$ZZ$1, 0))</f>
        <v/>
      </c>
    </row>
    <row r="1921">
      <c r="A1921">
        <f>INDEX(resultados!$A$2:$ZZ$3036, 1915, MATCH($B$1, resultados!$A$1:$ZZ$1, 0))</f>
        <v/>
      </c>
      <c r="B1921">
        <f>INDEX(resultados!$A$2:$ZZ$3036, 1915, MATCH($B$2, resultados!$A$1:$ZZ$1, 0))</f>
        <v/>
      </c>
      <c r="C1921">
        <f>INDEX(resultados!$A$2:$ZZ$3036, 1915, MATCH($B$3, resultados!$A$1:$ZZ$1, 0))</f>
        <v/>
      </c>
    </row>
    <row r="1922">
      <c r="A1922">
        <f>INDEX(resultados!$A$2:$ZZ$3036, 1916, MATCH($B$1, resultados!$A$1:$ZZ$1, 0))</f>
        <v/>
      </c>
      <c r="B1922">
        <f>INDEX(resultados!$A$2:$ZZ$3036, 1916, MATCH($B$2, resultados!$A$1:$ZZ$1, 0))</f>
        <v/>
      </c>
      <c r="C1922">
        <f>INDEX(resultados!$A$2:$ZZ$3036, 1916, MATCH($B$3, resultados!$A$1:$ZZ$1, 0))</f>
        <v/>
      </c>
    </row>
    <row r="1923">
      <c r="A1923">
        <f>INDEX(resultados!$A$2:$ZZ$3036, 1917, MATCH($B$1, resultados!$A$1:$ZZ$1, 0))</f>
        <v/>
      </c>
      <c r="B1923">
        <f>INDEX(resultados!$A$2:$ZZ$3036, 1917, MATCH($B$2, resultados!$A$1:$ZZ$1, 0))</f>
        <v/>
      </c>
      <c r="C1923">
        <f>INDEX(resultados!$A$2:$ZZ$3036, 1917, MATCH($B$3, resultados!$A$1:$ZZ$1, 0))</f>
        <v/>
      </c>
    </row>
    <row r="1924">
      <c r="A1924">
        <f>INDEX(resultados!$A$2:$ZZ$3036, 1918, MATCH($B$1, resultados!$A$1:$ZZ$1, 0))</f>
        <v/>
      </c>
      <c r="B1924">
        <f>INDEX(resultados!$A$2:$ZZ$3036, 1918, MATCH($B$2, resultados!$A$1:$ZZ$1, 0))</f>
        <v/>
      </c>
      <c r="C1924">
        <f>INDEX(resultados!$A$2:$ZZ$3036, 1918, MATCH($B$3, resultados!$A$1:$ZZ$1, 0))</f>
        <v/>
      </c>
    </row>
    <row r="1925">
      <c r="A1925">
        <f>INDEX(resultados!$A$2:$ZZ$3036, 1919, MATCH($B$1, resultados!$A$1:$ZZ$1, 0))</f>
        <v/>
      </c>
      <c r="B1925">
        <f>INDEX(resultados!$A$2:$ZZ$3036, 1919, MATCH($B$2, resultados!$A$1:$ZZ$1, 0))</f>
        <v/>
      </c>
      <c r="C1925">
        <f>INDEX(resultados!$A$2:$ZZ$3036, 1919, MATCH($B$3, resultados!$A$1:$ZZ$1, 0))</f>
        <v/>
      </c>
    </row>
    <row r="1926">
      <c r="A1926">
        <f>INDEX(resultados!$A$2:$ZZ$3036, 1920, MATCH($B$1, resultados!$A$1:$ZZ$1, 0))</f>
        <v/>
      </c>
      <c r="B1926">
        <f>INDEX(resultados!$A$2:$ZZ$3036, 1920, MATCH($B$2, resultados!$A$1:$ZZ$1, 0))</f>
        <v/>
      </c>
      <c r="C1926">
        <f>INDEX(resultados!$A$2:$ZZ$3036, 1920, MATCH($B$3, resultados!$A$1:$ZZ$1, 0))</f>
        <v/>
      </c>
    </row>
    <row r="1927">
      <c r="A1927">
        <f>INDEX(resultados!$A$2:$ZZ$3036, 1921, MATCH($B$1, resultados!$A$1:$ZZ$1, 0))</f>
        <v/>
      </c>
      <c r="B1927">
        <f>INDEX(resultados!$A$2:$ZZ$3036, 1921, MATCH($B$2, resultados!$A$1:$ZZ$1, 0))</f>
        <v/>
      </c>
      <c r="C1927">
        <f>INDEX(resultados!$A$2:$ZZ$3036, 1921, MATCH($B$3, resultados!$A$1:$ZZ$1, 0))</f>
        <v/>
      </c>
    </row>
    <row r="1928">
      <c r="A1928">
        <f>INDEX(resultados!$A$2:$ZZ$3036, 1922, MATCH($B$1, resultados!$A$1:$ZZ$1, 0))</f>
        <v/>
      </c>
      <c r="B1928">
        <f>INDEX(resultados!$A$2:$ZZ$3036, 1922, MATCH($B$2, resultados!$A$1:$ZZ$1, 0))</f>
        <v/>
      </c>
      <c r="C1928">
        <f>INDEX(resultados!$A$2:$ZZ$3036, 1922, MATCH($B$3, resultados!$A$1:$ZZ$1, 0))</f>
        <v/>
      </c>
    </row>
    <row r="1929">
      <c r="A1929">
        <f>INDEX(resultados!$A$2:$ZZ$3036, 1923, MATCH($B$1, resultados!$A$1:$ZZ$1, 0))</f>
        <v/>
      </c>
      <c r="B1929">
        <f>INDEX(resultados!$A$2:$ZZ$3036, 1923, MATCH($B$2, resultados!$A$1:$ZZ$1, 0))</f>
        <v/>
      </c>
      <c r="C1929">
        <f>INDEX(resultados!$A$2:$ZZ$3036, 1923, MATCH($B$3, resultados!$A$1:$ZZ$1, 0))</f>
        <v/>
      </c>
    </row>
    <row r="1930">
      <c r="A1930">
        <f>INDEX(resultados!$A$2:$ZZ$3036, 1924, MATCH($B$1, resultados!$A$1:$ZZ$1, 0))</f>
        <v/>
      </c>
      <c r="B1930">
        <f>INDEX(resultados!$A$2:$ZZ$3036, 1924, MATCH($B$2, resultados!$A$1:$ZZ$1, 0))</f>
        <v/>
      </c>
      <c r="C1930">
        <f>INDEX(resultados!$A$2:$ZZ$3036, 1924, MATCH($B$3, resultados!$A$1:$ZZ$1, 0))</f>
        <v/>
      </c>
    </row>
    <row r="1931">
      <c r="A1931">
        <f>INDEX(resultados!$A$2:$ZZ$3036, 1925, MATCH($B$1, resultados!$A$1:$ZZ$1, 0))</f>
        <v/>
      </c>
      <c r="B1931">
        <f>INDEX(resultados!$A$2:$ZZ$3036, 1925, MATCH($B$2, resultados!$A$1:$ZZ$1, 0))</f>
        <v/>
      </c>
      <c r="C1931">
        <f>INDEX(resultados!$A$2:$ZZ$3036, 1925, MATCH($B$3, resultados!$A$1:$ZZ$1, 0))</f>
        <v/>
      </c>
    </row>
    <row r="1932">
      <c r="A1932">
        <f>INDEX(resultados!$A$2:$ZZ$3036, 1926, MATCH($B$1, resultados!$A$1:$ZZ$1, 0))</f>
        <v/>
      </c>
      <c r="B1932">
        <f>INDEX(resultados!$A$2:$ZZ$3036, 1926, MATCH($B$2, resultados!$A$1:$ZZ$1, 0))</f>
        <v/>
      </c>
      <c r="C1932">
        <f>INDEX(resultados!$A$2:$ZZ$3036, 1926, MATCH($B$3, resultados!$A$1:$ZZ$1, 0))</f>
        <v/>
      </c>
    </row>
    <row r="1933">
      <c r="A1933">
        <f>INDEX(resultados!$A$2:$ZZ$3036, 1927, MATCH($B$1, resultados!$A$1:$ZZ$1, 0))</f>
        <v/>
      </c>
      <c r="B1933">
        <f>INDEX(resultados!$A$2:$ZZ$3036, 1927, MATCH($B$2, resultados!$A$1:$ZZ$1, 0))</f>
        <v/>
      </c>
      <c r="C1933">
        <f>INDEX(resultados!$A$2:$ZZ$3036, 1927, MATCH($B$3, resultados!$A$1:$ZZ$1, 0))</f>
        <v/>
      </c>
    </row>
    <row r="1934">
      <c r="A1934">
        <f>INDEX(resultados!$A$2:$ZZ$3036, 1928, MATCH($B$1, resultados!$A$1:$ZZ$1, 0))</f>
        <v/>
      </c>
      <c r="B1934">
        <f>INDEX(resultados!$A$2:$ZZ$3036, 1928, MATCH($B$2, resultados!$A$1:$ZZ$1, 0))</f>
        <v/>
      </c>
      <c r="C1934">
        <f>INDEX(resultados!$A$2:$ZZ$3036, 1928, MATCH($B$3, resultados!$A$1:$ZZ$1, 0))</f>
        <v/>
      </c>
    </row>
    <row r="1935">
      <c r="A1935">
        <f>INDEX(resultados!$A$2:$ZZ$3036, 1929, MATCH($B$1, resultados!$A$1:$ZZ$1, 0))</f>
        <v/>
      </c>
      <c r="B1935">
        <f>INDEX(resultados!$A$2:$ZZ$3036, 1929, MATCH($B$2, resultados!$A$1:$ZZ$1, 0))</f>
        <v/>
      </c>
      <c r="C1935">
        <f>INDEX(resultados!$A$2:$ZZ$3036, 1929, MATCH($B$3, resultados!$A$1:$ZZ$1, 0))</f>
        <v/>
      </c>
    </row>
    <row r="1936">
      <c r="A1936">
        <f>INDEX(resultados!$A$2:$ZZ$3036, 1930, MATCH($B$1, resultados!$A$1:$ZZ$1, 0))</f>
        <v/>
      </c>
      <c r="B1936">
        <f>INDEX(resultados!$A$2:$ZZ$3036, 1930, MATCH($B$2, resultados!$A$1:$ZZ$1, 0))</f>
        <v/>
      </c>
      <c r="C1936">
        <f>INDEX(resultados!$A$2:$ZZ$3036, 1930, MATCH($B$3, resultados!$A$1:$ZZ$1, 0))</f>
        <v/>
      </c>
    </row>
    <row r="1937">
      <c r="A1937">
        <f>INDEX(resultados!$A$2:$ZZ$3036, 1931, MATCH($B$1, resultados!$A$1:$ZZ$1, 0))</f>
        <v/>
      </c>
      <c r="B1937">
        <f>INDEX(resultados!$A$2:$ZZ$3036, 1931, MATCH($B$2, resultados!$A$1:$ZZ$1, 0))</f>
        <v/>
      </c>
      <c r="C1937">
        <f>INDEX(resultados!$A$2:$ZZ$3036, 1931, MATCH($B$3, resultados!$A$1:$ZZ$1, 0))</f>
        <v/>
      </c>
    </row>
    <row r="1938">
      <c r="A1938">
        <f>INDEX(resultados!$A$2:$ZZ$3036, 1932, MATCH($B$1, resultados!$A$1:$ZZ$1, 0))</f>
        <v/>
      </c>
      <c r="B1938">
        <f>INDEX(resultados!$A$2:$ZZ$3036, 1932, MATCH($B$2, resultados!$A$1:$ZZ$1, 0))</f>
        <v/>
      </c>
      <c r="C1938">
        <f>INDEX(resultados!$A$2:$ZZ$3036, 1932, MATCH($B$3, resultados!$A$1:$ZZ$1, 0))</f>
        <v/>
      </c>
    </row>
    <row r="1939">
      <c r="A1939">
        <f>INDEX(resultados!$A$2:$ZZ$3036, 1933, MATCH($B$1, resultados!$A$1:$ZZ$1, 0))</f>
        <v/>
      </c>
      <c r="B1939">
        <f>INDEX(resultados!$A$2:$ZZ$3036, 1933, MATCH($B$2, resultados!$A$1:$ZZ$1, 0))</f>
        <v/>
      </c>
      <c r="C1939">
        <f>INDEX(resultados!$A$2:$ZZ$3036, 1933, MATCH($B$3, resultados!$A$1:$ZZ$1, 0))</f>
        <v/>
      </c>
    </row>
    <row r="1940">
      <c r="A1940">
        <f>INDEX(resultados!$A$2:$ZZ$3036, 1934, MATCH($B$1, resultados!$A$1:$ZZ$1, 0))</f>
        <v/>
      </c>
      <c r="B1940">
        <f>INDEX(resultados!$A$2:$ZZ$3036, 1934, MATCH($B$2, resultados!$A$1:$ZZ$1, 0))</f>
        <v/>
      </c>
      <c r="C1940">
        <f>INDEX(resultados!$A$2:$ZZ$3036, 1934, MATCH($B$3, resultados!$A$1:$ZZ$1, 0))</f>
        <v/>
      </c>
    </row>
    <row r="1941">
      <c r="A1941">
        <f>INDEX(resultados!$A$2:$ZZ$3036, 1935, MATCH($B$1, resultados!$A$1:$ZZ$1, 0))</f>
        <v/>
      </c>
      <c r="B1941">
        <f>INDEX(resultados!$A$2:$ZZ$3036, 1935, MATCH($B$2, resultados!$A$1:$ZZ$1, 0))</f>
        <v/>
      </c>
      <c r="C1941">
        <f>INDEX(resultados!$A$2:$ZZ$3036, 1935, MATCH($B$3, resultados!$A$1:$ZZ$1, 0))</f>
        <v/>
      </c>
    </row>
    <row r="1942">
      <c r="A1942">
        <f>INDEX(resultados!$A$2:$ZZ$3036, 1936, MATCH($B$1, resultados!$A$1:$ZZ$1, 0))</f>
        <v/>
      </c>
      <c r="B1942">
        <f>INDEX(resultados!$A$2:$ZZ$3036, 1936, MATCH($B$2, resultados!$A$1:$ZZ$1, 0))</f>
        <v/>
      </c>
      <c r="C1942">
        <f>INDEX(resultados!$A$2:$ZZ$3036, 1936, MATCH($B$3, resultados!$A$1:$ZZ$1, 0))</f>
        <v/>
      </c>
    </row>
    <row r="1943">
      <c r="A1943">
        <f>INDEX(resultados!$A$2:$ZZ$3036, 1937, MATCH($B$1, resultados!$A$1:$ZZ$1, 0))</f>
        <v/>
      </c>
      <c r="B1943">
        <f>INDEX(resultados!$A$2:$ZZ$3036, 1937, MATCH($B$2, resultados!$A$1:$ZZ$1, 0))</f>
        <v/>
      </c>
      <c r="C1943">
        <f>INDEX(resultados!$A$2:$ZZ$3036, 1937, MATCH($B$3, resultados!$A$1:$ZZ$1, 0))</f>
        <v/>
      </c>
    </row>
    <row r="1944">
      <c r="A1944">
        <f>INDEX(resultados!$A$2:$ZZ$3036, 1938, MATCH($B$1, resultados!$A$1:$ZZ$1, 0))</f>
        <v/>
      </c>
      <c r="B1944">
        <f>INDEX(resultados!$A$2:$ZZ$3036, 1938, MATCH($B$2, resultados!$A$1:$ZZ$1, 0))</f>
        <v/>
      </c>
      <c r="C1944">
        <f>INDEX(resultados!$A$2:$ZZ$3036, 1938, MATCH($B$3, resultados!$A$1:$ZZ$1, 0))</f>
        <v/>
      </c>
    </row>
    <row r="1945">
      <c r="A1945">
        <f>INDEX(resultados!$A$2:$ZZ$3036, 1939, MATCH($B$1, resultados!$A$1:$ZZ$1, 0))</f>
        <v/>
      </c>
      <c r="B1945">
        <f>INDEX(resultados!$A$2:$ZZ$3036, 1939, MATCH($B$2, resultados!$A$1:$ZZ$1, 0))</f>
        <v/>
      </c>
      <c r="C1945">
        <f>INDEX(resultados!$A$2:$ZZ$3036, 1939, MATCH($B$3, resultados!$A$1:$ZZ$1, 0))</f>
        <v/>
      </c>
    </row>
    <row r="1946">
      <c r="A1946">
        <f>INDEX(resultados!$A$2:$ZZ$3036, 1940, MATCH($B$1, resultados!$A$1:$ZZ$1, 0))</f>
        <v/>
      </c>
      <c r="B1946">
        <f>INDEX(resultados!$A$2:$ZZ$3036, 1940, MATCH($B$2, resultados!$A$1:$ZZ$1, 0))</f>
        <v/>
      </c>
      <c r="C1946">
        <f>INDEX(resultados!$A$2:$ZZ$3036, 1940, MATCH($B$3, resultados!$A$1:$ZZ$1, 0))</f>
        <v/>
      </c>
    </row>
    <row r="1947">
      <c r="A1947">
        <f>INDEX(resultados!$A$2:$ZZ$3036, 1941, MATCH($B$1, resultados!$A$1:$ZZ$1, 0))</f>
        <v/>
      </c>
      <c r="B1947">
        <f>INDEX(resultados!$A$2:$ZZ$3036, 1941, MATCH($B$2, resultados!$A$1:$ZZ$1, 0))</f>
        <v/>
      </c>
      <c r="C1947">
        <f>INDEX(resultados!$A$2:$ZZ$3036, 1941, MATCH($B$3, resultados!$A$1:$ZZ$1, 0))</f>
        <v/>
      </c>
    </row>
    <row r="1948">
      <c r="A1948">
        <f>INDEX(resultados!$A$2:$ZZ$3036, 1942, MATCH($B$1, resultados!$A$1:$ZZ$1, 0))</f>
        <v/>
      </c>
      <c r="B1948">
        <f>INDEX(resultados!$A$2:$ZZ$3036, 1942, MATCH($B$2, resultados!$A$1:$ZZ$1, 0))</f>
        <v/>
      </c>
      <c r="C1948">
        <f>INDEX(resultados!$A$2:$ZZ$3036, 1942, MATCH($B$3, resultados!$A$1:$ZZ$1, 0))</f>
        <v/>
      </c>
    </row>
    <row r="1949">
      <c r="A1949">
        <f>INDEX(resultados!$A$2:$ZZ$3036, 1943, MATCH($B$1, resultados!$A$1:$ZZ$1, 0))</f>
        <v/>
      </c>
      <c r="B1949">
        <f>INDEX(resultados!$A$2:$ZZ$3036, 1943, MATCH($B$2, resultados!$A$1:$ZZ$1, 0))</f>
        <v/>
      </c>
      <c r="C1949">
        <f>INDEX(resultados!$A$2:$ZZ$3036, 1943, MATCH($B$3, resultados!$A$1:$ZZ$1, 0))</f>
        <v/>
      </c>
    </row>
    <row r="1950">
      <c r="A1950">
        <f>INDEX(resultados!$A$2:$ZZ$3036, 1944, MATCH($B$1, resultados!$A$1:$ZZ$1, 0))</f>
        <v/>
      </c>
      <c r="B1950">
        <f>INDEX(resultados!$A$2:$ZZ$3036, 1944, MATCH($B$2, resultados!$A$1:$ZZ$1, 0))</f>
        <v/>
      </c>
      <c r="C1950">
        <f>INDEX(resultados!$A$2:$ZZ$3036, 1944, MATCH($B$3, resultados!$A$1:$ZZ$1, 0))</f>
        <v/>
      </c>
    </row>
    <row r="1951">
      <c r="A1951">
        <f>INDEX(resultados!$A$2:$ZZ$3036, 1945, MATCH($B$1, resultados!$A$1:$ZZ$1, 0))</f>
        <v/>
      </c>
      <c r="B1951">
        <f>INDEX(resultados!$A$2:$ZZ$3036, 1945, MATCH($B$2, resultados!$A$1:$ZZ$1, 0))</f>
        <v/>
      </c>
      <c r="C1951">
        <f>INDEX(resultados!$A$2:$ZZ$3036, 1945, MATCH($B$3, resultados!$A$1:$ZZ$1, 0))</f>
        <v/>
      </c>
    </row>
    <row r="1952">
      <c r="A1952">
        <f>INDEX(resultados!$A$2:$ZZ$3036, 1946, MATCH($B$1, resultados!$A$1:$ZZ$1, 0))</f>
        <v/>
      </c>
      <c r="B1952">
        <f>INDEX(resultados!$A$2:$ZZ$3036, 1946, MATCH($B$2, resultados!$A$1:$ZZ$1, 0))</f>
        <v/>
      </c>
      <c r="C1952">
        <f>INDEX(resultados!$A$2:$ZZ$3036, 1946, MATCH($B$3, resultados!$A$1:$ZZ$1, 0))</f>
        <v/>
      </c>
    </row>
    <row r="1953">
      <c r="A1953">
        <f>INDEX(resultados!$A$2:$ZZ$3036, 1947, MATCH($B$1, resultados!$A$1:$ZZ$1, 0))</f>
        <v/>
      </c>
      <c r="B1953">
        <f>INDEX(resultados!$A$2:$ZZ$3036, 1947, MATCH($B$2, resultados!$A$1:$ZZ$1, 0))</f>
        <v/>
      </c>
      <c r="C1953">
        <f>INDEX(resultados!$A$2:$ZZ$3036, 1947, MATCH($B$3, resultados!$A$1:$ZZ$1, 0))</f>
        <v/>
      </c>
    </row>
    <row r="1954">
      <c r="A1954">
        <f>INDEX(resultados!$A$2:$ZZ$3036, 1948, MATCH($B$1, resultados!$A$1:$ZZ$1, 0))</f>
        <v/>
      </c>
      <c r="B1954">
        <f>INDEX(resultados!$A$2:$ZZ$3036, 1948, MATCH($B$2, resultados!$A$1:$ZZ$1, 0))</f>
        <v/>
      </c>
      <c r="C1954">
        <f>INDEX(resultados!$A$2:$ZZ$3036, 1948, MATCH($B$3, resultados!$A$1:$ZZ$1, 0))</f>
        <v/>
      </c>
    </row>
    <row r="1955">
      <c r="A1955">
        <f>INDEX(resultados!$A$2:$ZZ$3036, 1949, MATCH($B$1, resultados!$A$1:$ZZ$1, 0))</f>
        <v/>
      </c>
      <c r="B1955">
        <f>INDEX(resultados!$A$2:$ZZ$3036, 1949, MATCH($B$2, resultados!$A$1:$ZZ$1, 0))</f>
        <v/>
      </c>
      <c r="C1955">
        <f>INDEX(resultados!$A$2:$ZZ$3036, 1949, MATCH($B$3, resultados!$A$1:$ZZ$1, 0))</f>
        <v/>
      </c>
    </row>
    <row r="1956">
      <c r="A1956">
        <f>INDEX(resultados!$A$2:$ZZ$3036, 1950, MATCH($B$1, resultados!$A$1:$ZZ$1, 0))</f>
        <v/>
      </c>
      <c r="B1956">
        <f>INDEX(resultados!$A$2:$ZZ$3036, 1950, MATCH($B$2, resultados!$A$1:$ZZ$1, 0))</f>
        <v/>
      </c>
      <c r="C1956">
        <f>INDEX(resultados!$A$2:$ZZ$3036, 1950, MATCH($B$3, resultados!$A$1:$ZZ$1, 0))</f>
        <v/>
      </c>
    </row>
    <row r="1957">
      <c r="A1957">
        <f>INDEX(resultados!$A$2:$ZZ$3036, 1951, MATCH($B$1, resultados!$A$1:$ZZ$1, 0))</f>
        <v/>
      </c>
      <c r="B1957">
        <f>INDEX(resultados!$A$2:$ZZ$3036, 1951, MATCH($B$2, resultados!$A$1:$ZZ$1, 0))</f>
        <v/>
      </c>
      <c r="C1957">
        <f>INDEX(resultados!$A$2:$ZZ$3036, 1951, MATCH($B$3, resultados!$A$1:$ZZ$1, 0))</f>
        <v/>
      </c>
    </row>
    <row r="1958">
      <c r="A1958">
        <f>INDEX(resultados!$A$2:$ZZ$3036, 1952, MATCH($B$1, resultados!$A$1:$ZZ$1, 0))</f>
        <v/>
      </c>
      <c r="B1958">
        <f>INDEX(resultados!$A$2:$ZZ$3036, 1952, MATCH($B$2, resultados!$A$1:$ZZ$1, 0))</f>
        <v/>
      </c>
      <c r="C1958">
        <f>INDEX(resultados!$A$2:$ZZ$3036, 1952, MATCH($B$3, resultados!$A$1:$ZZ$1, 0))</f>
        <v/>
      </c>
    </row>
    <row r="1959">
      <c r="A1959">
        <f>INDEX(resultados!$A$2:$ZZ$3036, 1953, MATCH($B$1, resultados!$A$1:$ZZ$1, 0))</f>
        <v/>
      </c>
      <c r="B1959">
        <f>INDEX(resultados!$A$2:$ZZ$3036, 1953, MATCH($B$2, resultados!$A$1:$ZZ$1, 0))</f>
        <v/>
      </c>
      <c r="C1959">
        <f>INDEX(resultados!$A$2:$ZZ$3036, 1953, MATCH($B$3, resultados!$A$1:$ZZ$1, 0))</f>
        <v/>
      </c>
    </row>
    <row r="1960">
      <c r="A1960">
        <f>INDEX(resultados!$A$2:$ZZ$3036, 1954, MATCH($B$1, resultados!$A$1:$ZZ$1, 0))</f>
        <v/>
      </c>
      <c r="B1960">
        <f>INDEX(resultados!$A$2:$ZZ$3036, 1954, MATCH($B$2, resultados!$A$1:$ZZ$1, 0))</f>
        <v/>
      </c>
      <c r="C1960">
        <f>INDEX(resultados!$A$2:$ZZ$3036, 1954, MATCH($B$3, resultados!$A$1:$ZZ$1, 0))</f>
        <v/>
      </c>
    </row>
    <row r="1961">
      <c r="A1961">
        <f>INDEX(resultados!$A$2:$ZZ$3036, 1955, MATCH($B$1, resultados!$A$1:$ZZ$1, 0))</f>
        <v/>
      </c>
      <c r="B1961">
        <f>INDEX(resultados!$A$2:$ZZ$3036, 1955, MATCH($B$2, resultados!$A$1:$ZZ$1, 0))</f>
        <v/>
      </c>
      <c r="C1961">
        <f>INDEX(resultados!$A$2:$ZZ$3036, 1955, MATCH($B$3, resultados!$A$1:$ZZ$1, 0))</f>
        <v/>
      </c>
    </row>
    <row r="1962">
      <c r="A1962">
        <f>INDEX(resultados!$A$2:$ZZ$3036, 1956, MATCH($B$1, resultados!$A$1:$ZZ$1, 0))</f>
        <v/>
      </c>
      <c r="B1962">
        <f>INDEX(resultados!$A$2:$ZZ$3036, 1956, MATCH($B$2, resultados!$A$1:$ZZ$1, 0))</f>
        <v/>
      </c>
      <c r="C1962">
        <f>INDEX(resultados!$A$2:$ZZ$3036, 1956, MATCH($B$3, resultados!$A$1:$ZZ$1, 0))</f>
        <v/>
      </c>
    </row>
    <row r="1963">
      <c r="A1963">
        <f>INDEX(resultados!$A$2:$ZZ$3036, 1957, MATCH($B$1, resultados!$A$1:$ZZ$1, 0))</f>
        <v/>
      </c>
      <c r="B1963">
        <f>INDEX(resultados!$A$2:$ZZ$3036, 1957, MATCH($B$2, resultados!$A$1:$ZZ$1, 0))</f>
        <v/>
      </c>
      <c r="C1963">
        <f>INDEX(resultados!$A$2:$ZZ$3036, 1957, MATCH($B$3, resultados!$A$1:$ZZ$1, 0))</f>
        <v/>
      </c>
    </row>
    <row r="1964">
      <c r="A1964">
        <f>INDEX(resultados!$A$2:$ZZ$3036, 1958, MATCH($B$1, resultados!$A$1:$ZZ$1, 0))</f>
        <v/>
      </c>
      <c r="B1964">
        <f>INDEX(resultados!$A$2:$ZZ$3036, 1958, MATCH($B$2, resultados!$A$1:$ZZ$1, 0))</f>
        <v/>
      </c>
      <c r="C1964">
        <f>INDEX(resultados!$A$2:$ZZ$3036, 1958, MATCH($B$3, resultados!$A$1:$ZZ$1, 0))</f>
        <v/>
      </c>
    </row>
    <row r="1965">
      <c r="A1965">
        <f>INDEX(resultados!$A$2:$ZZ$3036, 1959, MATCH($B$1, resultados!$A$1:$ZZ$1, 0))</f>
        <v/>
      </c>
      <c r="B1965">
        <f>INDEX(resultados!$A$2:$ZZ$3036, 1959, MATCH($B$2, resultados!$A$1:$ZZ$1, 0))</f>
        <v/>
      </c>
      <c r="C1965">
        <f>INDEX(resultados!$A$2:$ZZ$3036, 1959, MATCH($B$3, resultados!$A$1:$ZZ$1, 0))</f>
        <v/>
      </c>
    </row>
    <row r="1966">
      <c r="A1966">
        <f>INDEX(resultados!$A$2:$ZZ$3036, 1960, MATCH($B$1, resultados!$A$1:$ZZ$1, 0))</f>
        <v/>
      </c>
      <c r="B1966">
        <f>INDEX(resultados!$A$2:$ZZ$3036, 1960, MATCH($B$2, resultados!$A$1:$ZZ$1, 0))</f>
        <v/>
      </c>
      <c r="C1966">
        <f>INDEX(resultados!$A$2:$ZZ$3036, 1960, MATCH($B$3, resultados!$A$1:$ZZ$1, 0))</f>
        <v/>
      </c>
    </row>
    <row r="1967">
      <c r="A1967">
        <f>INDEX(resultados!$A$2:$ZZ$3036, 1961, MATCH($B$1, resultados!$A$1:$ZZ$1, 0))</f>
        <v/>
      </c>
      <c r="B1967">
        <f>INDEX(resultados!$A$2:$ZZ$3036, 1961, MATCH($B$2, resultados!$A$1:$ZZ$1, 0))</f>
        <v/>
      </c>
      <c r="C1967">
        <f>INDEX(resultados!$A$2:$ZZ$3036, 1961, MATCH($B$3, resultados!$A$1:$ZZ$1, 0))</f>
        <v/>
      </c>
    </row>
    <row r="1968">
      <c r="A1968">
        <f>INDEX(resultados!$A$2:$ZZ$3036, 1962, MATCH($B$1, resultados!$A$1:$ZZ$1, 0))</f>
        <v/>
      </c>
      <c r="B1968">
        <f>INDEX(resultados!$A$2:$ZZ$3036, 1962, MATCH($B$2, resultados!$A$1:$ZZ$1, 0))</f>
        <v/>
      </c>
      <c r="C1968">
        <f>INDEX(resultados!$A$2:$ZZ$3036, 1962, MATCH($B$3, resultados!$A$1:$ZZ$1, 0))</f>
        <v/>
      </c>
    </row>
    <row r="1969">
      <c r="A1969">
        <f>INDEX(resultados!$A$2:$ZZ$3036, 1963, MATCH($B$1, resultados!$A$1:$ZZ$1, 0))</f>
        <v/>
      </c>
      <c r="B1969">
        <f>INDEX(resultados!$A$2:$ZZ$3036, 1963, MATCH($B$2, resultados!$A$1:$ZZ$1, 0))</f>
        <v/>
      </c>
      <c r="C1969">
        <f>INDEX(resultados!$A$2:$ZZ$3036, 1963, MATCH($B$3, resultados!$A$1:$ZZ$1, 0))</f>
        <v/>
      </c>
    </row>
    <row r="1970">
      <c r="A1970">
        <f>INDEX(resultados!$A$2:$ZZ$3036, 1964, MATCH($B$1, resultados!$A$1:$ZZ$1, 0))</f>
        <v/>
      </c>
      <c r="B1970">
        <f>INDEX(resultados!$A$2:$ZZ$3036, 1964, MATCH($B$2, resultados!$A$1:$ZZ$1, 0))</f>
        <v/>
      </c>
      <c r="C1970">
        <f>INDEX(resultados!$A$2:$ZZ$3036, 1964, MATCH($B$3, resultados!$A$1:$ZZ$1, 0))</f>
        <v/>
      </c>
    </row>
    <row r="1971">
      <c r="A1971">
        <f>INDEX(resultados!$A$2:$ZZ$3036, 1965, MATCH($B$1, resultados!$A$1:$ZZ$1, 0))</f>
        <v/>
      </c>
      <c r="B1971">
        <f>INDEX(resultados!$A$2:$ZZ$3036, 1965, MATCH($B$2, resultados!$A$1:$ZZ$1, 0))</f>
        <v/>
      </c>
      <c r="C1971">
        <f>INDEX(resultados!$A$2:$ZZ$3036, 1965, MATCH($B$3, resultados!$A$1:$ZZ$1, 0))</f>
        <v/>
      </c>
    </row>
    <row r="1972">
      <c r="A1972">
        <f>INDEX(resultados!$A$2:$ZZ$3036, 1966, MATCH($B$1, resultados!$A$1:$ZZ$1, 0))</f>
        <v/>
      </c>
      <c r="B1972">
        <f>INDEX(resultados!$A$2:$ZZ$3036, 1966, MATCH($B$2, resultados!$A$1:$ZZ$1, 0))</f>
        <v/>
      </c>
      <c r="C1972">
        <f>INDEX(resultados!$A$2:$ZZ$3036, 1966, MATCH($B$3, resultados!$A$1:$ZZ$1, 0))</f>
        <v/>
      </c>
    </row>
    <row r="1973">
      <c r="A1973">
        <f>INDEX(resultados!$A$2:$ZZ$3036, 1967, MATCH($B$1, resultados!$A$1:$ZZ$1, 0))</f>
        <v/>
      </c>
      <c r="B1973">
        <f>INDEX(resultados!$A$2:$ZZ$3036, 1967, MATCH($B$2, resultados!$A$1:$ZZ$1, 0))</f>
        <v/>
      </c>
      <c r="C1973">
        <f>INDEX(resultados!$A$2:$ZZ$3036, 1967, MATCH($B$3, resultados!$A$1:$ZZ$1, 0))</f>
        <v/>
      </c>
    </row>
    <row r="1974">
      <c r="A1974">
        <f>INDEX(resultados!$A$2:$ZZ$3036, 1968, MATCH($B$1, resultados!$A$1:$ZZ$1, 0))</f>
        <v/>
      </c>
      <c r="B1974">
        <f>INDEX(resultados!$A$2:$ZZ$3036, 1968, MATCH($B$2, resultados!$A$1:$ZZ$1, 0))</f>
        <v/>
      </c>
      <c r="C1974">
        <f>INDEX(resultados!$A$2:$ZZ$3036, 1968, MATCH($B$3, resultados!$A$1:$ZZ$1, 0))</f>
        <v/>
      </c>
    </row>
    <row r="1975">
      <c r="A1975">
        <f>INDEX(resultados!$A$2:$ZZ$3036, 1969, MATCH($B$1, resultados!$A$1:$ZZ$1, 0))</f>
        <v/>
      </c>
      <c r="B1975">
        <f>INDEX(resultados!$A$2:$ZZ$3036, 1969, MATCH($B$2, resultados!$A$1:$ZZ$1, 0))</f>
        <v/>
      </c>
      <c r="C1975">
        <f>INDEX(resultados!$A$2:$ZZ$3036, 1969, MATCH($B$3, resultados!$A$1:$ZZ$1, 0))</f>
        <v/>
      </c>
    </row>
    <row r="1976">
      <c r="A1976">
        <f>INDEX(resultados!$A$2:$ZZ$3036, 1970, MATCH($B$1, resultados!$A$1:$ZZ$1, 0))</f>
        <v/>
      </c>
      <c r="B1976">
        <f>INDEX(resultados!$A$2:$ZZ$3036, 1970, MATCH($B$2, resultados!$A$1:$ZZ$1, 0))</f>
        <v/>
      </c>
      <c r="C1976">
        <f>INDEX(resultados!$A$2:$ZZ$3036, 1970, MATCH($B$3, resultados!$A$1:$ZZ$1, 0))</f>
        <v/>
      </c>
    </row>
    <row r="1977">
      <c r="A1977">
        <f>INDEX(resultados!$A$2:$ZZ$3036, 1971, MATCH($B$1, resultados!$A$1:$ZZ$1, 0))</f>
        <v/>
      </c>
      <c r="B1977">
        <f>INDEX(resultados!$A$2:$ZZ$3036, 1971, MATCH($B$2, resultados!$A$1:$ZZ$1, 0))</f>
        <v/>
      </c>
      <c r="C1977">
        <f>INDEX(resultados!$A$2:$ZZ$3036, 1971, MATCH($B$3, resultados!$A$1:$ZZ$1, 0))</f>
        <v/>
      </c>
    </row>
    <row r="1978">
      <c r="A1978">
        <f>INDEX(resultados!$A$2:$ZZ$3036, 1972, MATCH($B$1, resultados!$A$1:$ZZ$1, 0))</f>
        <v/>
      </c>
      <c r="B1978">
        <f>INDEX(resultados!$A$2:$ZZ$3036, 1972, MATCH($B$2, resultados!$A$1:$ZZ$1, 0))</f>
        <v/>
      </c>
      <c r="C1978">
        <f>INDEX(resultados!$A$2:$ZZ$3036, 1972, MATCH($B$3, resultados!$A$1:$ZZ$1, 0))</f>
        <v/>
      </c>
    </row>
    <row r="1979">
      <c r="A1979">
        <f>INDEX(resultados!$A$2:$ZZ$3036, 1973, MATCH($B$1, resultados!$A$1:$ZZ$1, 0))</f>
        <v/>
      </c>
      <c r="B1979">
        <f>INDEX(resultados!$A$2:$ZZ$3036, 1973, MATCH($B$2, resultados!$A$1:$ZZ$1, 0))</f>
        <v/>
      </c>
      <c r="C1979">
        <f>INDEX(resultados!$A$2:$ZZ$3036, 1973, MATCH($B$3, resultados!$A$1:$ZZ$1, 0))</f>
        <v/>
      </c>
    </row>
    <row r="1980">
      <c r="A1980">
        <f>INDEX(resultados!$A$2:$ZZ$3036, 1974, MATCH($B$1, resultados!$A$1:$ZZ$1, 0))</f>
        <v/>
      </c>
      <c r="B1980">
        <f>INDEX(resultados!$A$2:$ZZ$3036, 1974, MATCH($B$2, resultados!$A$1:$ZZ$1, 0))</f>
        <v/>
      </c>
      <c r="C1980">
        <f>INDEX(resultados!$A$2:$ZZ$3036, 1974, MATCH($B$3, resultados!$A$1:$ZZ$1, 0))</f>
        <v/>
      </c>
    </row>
    <row r="1981">
      <c r="A1981">
        <f>INDEX(resultados!$A$2:$ZZ$3036, 1975, MATCH($B$1, resultados!$A$1:$ZZ$1, 0))</f>
        <v/>
      </c>
      <c r="B1981">
        <f>INDEX(resultados!$A$2:$ZZ$3036, 1975, MATCH($B$2, resultados!$A$1:$ZZ$1, 0))</f>
        <v/>
      </c>
      <c r="C1981">
        <f>INDEX(resultados!$A$2:$ZZ$3036, 1975, MATCH($B$3, resultados!$A$1:$ZZ$1, 0))</f>
        <v/>
      </c>
    </row>
    <row r="1982">
      <c r="A1982">
        <f>INDEX(resultados!$A$2:$ZZ$3036, 1976, MATCH($B$1, resultados!$A$1:$ZZ$1, 0))</f>
        <v/>
      </c>
      <c r="B1982">
        <f>INDEX(resultados!$A$2:$ZZ$3036, 1976, MATCH($B$2, resultados!$A$1:$ZZ$1, 0))</f>
        <v/>
      </c>
      <c r="C1982">
        <f>INDEX(resultados!$A$2:$ZZ$3036, 1976, MATCH($B$3, resultados!$A$1:$ZZ$1, 0))</f>
        <v/>
      </c>
    </row>
    <row r="1983">
      <c r="A1983">
        <f>INDEX(resultados!$A$2:$ZZ$3036, 1977, MATCH($B$1, resultados!$A$1:$ZZ$1, 0))</f>
        <v/>
      </c>
      <c r="B1983">
        <f>INDEX(resultados!$A$2:$ZZ$3036, 1977, MATCH($B$2, resultados!$A$1:$ZZ$1, 0))</f>
        <v/>
      </c>
      <c r="C1983">
        <f>INDEX(resultados!$A$2:$ZZ$3036, 1977, MATCH($B$3, resultados!$A$1:$ZZ$1, 0))</f>
        <v/>
      </c>
    </row>
    <row r="1984">
      <c r="A1984">
        <f>INDEX(resultados!$A$2:$ZZ$3036, 1978, MATCH($B$1, resultados!$A$1:$ZZ$1, 0))</f>
        <v/>
      </c>
      <c r="B1984">
        <f>INDEX(resultados!$A$2:$ZZ$3036, 1978, MATCH($B$2, resultados!$A$1:$ZZ$1, 0))</f>
        <v/>
      </c>
      <c r="C1984">
        <f>INDEX(resultados!$A$2:$ZZ$3036, 1978, MATCH($B$3, resultados!$A$1:$ZZ$1, 0))</f>
        <v/>
      </c>
    </row>
    <row r="1985">
      <c r="A1985">
        <f>INDEX(resultados!$A$2:$ZZ$3036, 1979, MATCH($B$1, resultados!$A$1:$ZZ$1, 0))</f>
        <v/>
      </c>
      <c r="B1985">
        <f>INDEX(resultados!$A$2:$ZZ$3036, 1979, MATCH($B$2, resultados!$A$1:$ZZ$1, 0))</f>
        <v/>
      </c>
      <c r="C1985">
        <f>INDEX(resultados!$A$2:$ZZ$3036, 1979, MATCH($B$3, resultados!$A$1:$ZZ$1, 0))</f>
        <v/>
      </c>
    </row>
    <row r="1986">
      <c r="A1986">
        <f>INDEX(resultados!$A$2:$ZZ$3036, 1980, MATCH($B$1, resultados!$A$1:$ZZ$1, 0))</f>
        <v/>
      </c>
      <c r="B1986">
        <f>INDEX(resultados!$A$2:$ZZ$3036, 1980, MATCH($B$2, resultados!$A$1:$ZZ$1, 0))</f>
        <v/>
      </c>
      <c r="C1986">
        <f>INDEX(resultados!$A$2:$ZZ$3036, 1980, MATCH($B$3, resultados!$A$1:$ZZ$1, 0))</f>
        <v/>
      </c>
    </row>
    <row r="1987">
      <c r="A1987">
        <f>INDEX(resultados!$A$2:$ZZ$3036, 1981, MATCH($B$1, resultados!$A$1:$ZZ$1, 0))</f>
        <v/>
      </c>
      <c r="B1987">
        <f>INDEX(resultados!$A$2:$ZZ$3036, 1981, MATCH($B$2, resultados!$A$1:$ZZ$1, 0))</f>
        <v/>
      </c>
      <c r="C1987">
        <f>INDEX(resultados!$A$2:$ZZ$3036, 1981, MATCH($B$3, resultados!$A$1:$ZZ$1, 0))</f>
        <v/>
      </c>
    </row>
    <row r="1988">
      <c r="A1988">
        <f>INDEX(resultados!$A$2:$ZZ$3036, 1982, MATCH($B$1, resultados!$A$1:$ZZ$1, 0))</f>
        <v/>
      </c>
      <c r="B1988">
        <f>INDEX(resultados!$A$2:$ZZ$3036, 1982, MATCH($B$2, resultados!$A$1:$ZZ$1, 0))</f>
        <v/>
      </c>
      <c r="C1988">
        <f>INDEX(resultados!$A$2:$ZZ$3036, 1982, MATCH($B$3, resultados!$A$1:$ZZ$1, 0))</f>
        <v/>
      </c>
    </row>
    <row r="1989">
      <c r="A1989">
        <f>INDEX(resultados!$A$2:$ZZ$3036, 1983, MATCH($B$1, resultados!$A$1:$ZZ$1, 0))</f>
        <v/>
      </c>
      <c r="B1989">
        <f>INDEX(resultados!$A$2:$ZZ$3036, 1983, MATCH($B$2, resultados!$A$1:$ZZ$1, 0))</f>
        <v/>
      </c>
      <c r="C1989">
        <f>INDEX(resultados!$A$2:$ZZ$3036, 1983, MATCH($B$3, resultados!$A$1:$ZZ$1, 0))</f>
        <v/>
      </c>
    </row>
    <row r="1990">
      <c r="A1990">
        <f>INDEX(resultados!$A$2:$ZZ$3036, 1984, MATCH($B$1, resultados!$A$1:$ZZ$1, 0))</f>
        <v/>
      </c>
      <c r="B1990">
        <f>INDEX(resultados!$A$2:$ZZ$3036, 1984, MATCH($B$2, resultados!$A$1:$ZZ$1, 0))</f>
        <v/>
      </c>
      <c r="C1990">
        <f>INDEX(resultados!$A$2:$ZZ$3036, 1984, MATCH($B$3, resultados!$A$1:$ZZ$1, 0))</f>
        <v/>
      </c>
    </row>
    <row r="1991">
      <c r="A1991">
        <f>INDEX(resultados!$A$2:$ZZ$3036, 1985, MATCH($B$1, resultados!$A$1:$ZZ$1, 0))</f>
        <v/>
      </c>
      <c r="B1991">
        <f>INDEX(resultados!$A$2:$ZZ$3036, 1985, MATCH($B$2, resultados!$A$1:$ZZ$1, 0))</f>
        <v/>
      </c>
      <c r="C1991">
        <f>INDEX(resultados!$A$2:$ZZ$3036, 1985, MATCH($B$3, resultados!$A$1:$ZZ$1, 0))</f>
        <v/>
      </c>
    </row>
    <row r="1992">
      <c r="A1992">
        <f>INDEX(resultados!$A$2:$ZZ$3036, 1986, MATCH($B$1, resultados!$A$1:$ZZ$1, 0))</f>
        <v/>
      </c>
      <c r="B1992">
        <f>INDEX(resultados!$A$2:$ZZ$3036, 1986, MATCH($B$2, resultados!$A$1:$ZZ$1, 0))</f>
        <v/>
      </c>
      <c r="C1992">
        <f>INDEX(resultados!$A$2:$ZZ$3036, 1986, MATCH($B$3, resultados!$A$1:$ZZ$1, 0))</f>
        <v/>
      </c>
    </row>
    <row r="1993">
      <c r="A1993">
        <f>INDEX(resultados!$A$2:$ZZ$3036, 1987, MATCH($B$1, resultados!$A$1:$ZZ$1, 0))</f>
        <v/>
      </c>
      <c r="B1993">
        <f>INDEX(resultados!$A$2:$ZZ$3036, 1987, MATCH($B$2, resultados!$A$1:$ZZ$1, 0))</f>
        <v/>
      </c>
      <c r="C1993">
        <f>INDEX(resultados!$A$2:$ZZ$3036, 1987, MATCH($B$3, resultados!$A$1:$ZZ$1, 0))</f>
        <v/>
      </c>
    </row>
    <row r="1994">
      <c r="A1994">
        <f>INDEX(resultados!$A$2:$ZZ$3036, 1988, MATCH($B$1, resultados!$A$1:$ZZ$1, 0))</f>
        <v/>
      </c>
      <c r="B1994">
        <f>INDEX(resultados!$A$2:$ZZ$3036, 1988, MATCH($B$2, resultados!$A$1:$ZZ$1, 0))</f>
        <v/>
      </c>
      <c r="C1994">
        <f>INDEX(resultados!$A$2:$ZZ$3036, 1988, MATCH($B$3, resultados!$A$1:$ZZ$1, 0))</f>
        <v/>
      </c>
    </row>
    <row r="1995">
      <c r="A1995">
        <f>INDEX(resultados!$A$2:$ZZ$3036, 1989, MATCH($B$1, resultados!$A$1:$ZZ$1, 0))</f>
        <v/>
      </c>
      <c r="B1995">
        <f>INDEX(resultados!$A$2:$ZZ$3036, 1989, MATCH($B$2, resultados!$A$1:$ZZ$1, 0))</f>
        <v/>
      </c>
      <c r="C1995">
        <f>INDEX(resultados!$A$2:$ZZ$3036, 1989, MATCH($B$3, resultados!$A$1:$ZZ$1, 0))</f>
        <v/>
      </c>
    </row>
    <row r="1996">
      <c r="A1996">
        <f>INDEX(resultados!$A$2:$ZZ$3036, 1990, MATCH($B$1, resultados!$A$1:$ZZ$1, 0))</f>
        <v/>
      </c>
      <c r="B1996">
        <f>INDEX(resultados!$A$2:$ZZ$3036, 1990, MATCH($B$2, resultados!$A$1:$ZZ$1, 0))</f>
        <v/>
      </c>
      <c r="C1996">
        <f>INDEX(resultados!$A$2:$ZZ$3036, 1990, MATCH($B$3, resultados!$A$1:$ZZ$1, 0))</f>
        <v/>
      </c>
    </row>
    <row r="1997">
      <c r="A1997">
        <f>INDEX(resultados!$A$2:$ZZ$3036, 1991, MATCH($B$1, resultados!$A$1:$ZZ$1, 0))</f>
        <v/>
      </c>
      <c r="B1997">
        <f>INDEX(resultados!$A$2:$ZZ$3036, 1991, MATCH($B$2, resultados!$A$1:$ZZ$1, 0))</f>
        <v/>
      </c>
      <c r="C1997">
        <f>INDEX(resultados!$A$2:$ZZ$3036, 1991, MATCH($B$3, resultados!$A$1:$ZZ$1, 0))</f>
        <v/>
      </c>
    </row>
    <row r="1998">
      <c r="A1998">
        <f>INDEX(resultados!$A$2:$ZZ$3036, 1992, MATCH($B$1, resultados!$A$1:$ZZ$1, 0))</f>
        <v/>
      </c>
      <c r="B1998">
        <f>INDEX(resultados!$A$2:$ZZ$3036, 1992, MATCH($B$2, resultados!$A$1:$ZZ$1, 0))</f>
        <v/>
      </c>
      <c r="C1998">
        <f>INDEX(resultados!$A$2:$ZZ$3036, 1992, MATCH($B$3, resultados!$A$1:$ZZ$1, 0))</f>
        <v/>
      </c>
    </row>
    <row r="1999">
      <c r="A1999">
        <f>INDEX(resultados!$A$2:$ZZ$3036, 1993, MATCH($B$1, resultados!$A$1:$ZZ$1, 0))</f>
        <v/>
      </c>
      <c r="B1999">
        <f>INDEX(resultados!$A$2:$ZZ$3036, 1993, MATCH($B$2, resultados!$A$1:$ZZ$1, 0))</f>
        <v/>
      </c>
      <c r="C1999">
        <f>INDEX(resultados!$A$2:$ZZ$3036, 1993, MATCH($B$3, resultados!$A$1:$ZZ$1, 0))</f>
        <v/>
      </c>
    </row>
    <row r="2000">
      <c r="A2000">
        <f>INDEX(resultados!$A$2:$ZZ$3036, 1994, MATCH($B$1, resultados!$A$1:$ZZ$1, 0))</f>
        <v/>
      </c>
      <c r="B2000">
        <f>INDEX(resultados!$A$2:$ZZ$3036, 1994, MATCH($B$2, resultados!$A$1:$ZZ$1, 0))</f>
        <v/>
      </c>
      <c r="C2000">
        <f>INDEX(resultados!$A$2:$ZZ$3036, 1994, MATCH($B$3, resultados!$A$1:$ZZ$1, 0))</f>
        <v/>
      </c>
    </row>
    <row r="2001">
      <c r="A2001">
        <f>INDEX(resultados!$A$2:$ZZ$3036, 1995, MATCH($B$1, resultados!$A$1:$ZZ$1, 0))</f>
        <v/>
      </c>
      <c r="B2001">
        <f>INDEX(resultados!$A$2:$ZZ$3036, 1995, MATCH($B$2, resultados!$A$1:$ZZ$1, 0))</f>
        <v/>
      </c>
      <c r="C2001">
        <f>INDEX(resultados!$A$2:$ZZ$3036, 1995, MATCH($B$3, resultados!$A$1:$ZZ$1, 0))</f>
        <v/>
      </c>
    </row>
    <row r="2002">
      <c r="A2002">
        <f>INDEX(resultados!$A$2:$ZZ$3036, 1996, MATCH($B$1, resultados!$A$1:$ZZ$1, 0))</f>
        <v/>
      </c>
      <c r="B2002">
        <f>INDEX(resultados!$A$2:$ZZ$3036, 1996, MATCH($B$2, resultados!$A$1:$ZZ$1, 0))</f>
        <v/>
      </c>
      <c r="C2002">
        <f>INDEX(resultados!$A$2:$ZZ$3036, 1996, MATCH($B$3, resultados!$A$1:$ZZ$1, 0))</f>
        <v/>
      </c>
    </row>
    <row r="2003">
      <c r="A2003">
        <f>INDEX(resultados!$A$2:$ZZ$3036, 1997, MATCH($B$1, resultados!$A$1:$ZZ$1, 0))</f>
        <v/>
      </c>
      <c r="B2003">
        <f>INDEX(resultados!$A$2:$ZZ$3036, 1997, MATCH($B$2, resultados!$A$1:$ZZ$1, 0))</f>
        <v/>
      </c>
      <c r="C2003">
        <f>INDEX(resultados!$A$2:$ZZ$3036, 1997, MATCH($B$3, resultados!$A$1:$ZZ$1, 0))</f>
        <v/>
      </c>
    </row>
    <row r="2004">
      <c r="A2004">
        <f>INDEX(resultados!$A$2:$ZZ$3036, 1998, MATCH($B$1, resultados!$A$1:$ZZ$1, 0))</f>
        <v/>
      </c>
      <c r="B2004">
        <f>INDEX(resultados!$A$2:$ZZ$3036, 1998, MATCH($B$2, resultados!$A$1:$ZZ$1, 0))</f>
        <v/>
      </c>
      <c r="C2004">
        <f>INDEX(resultados!$A$2:$ZZ$3036, 1998, MATCH($B$3, resultados!$A$1:$ZZ$1, 0))</f>
        <v/>
      </c>
    </row>
    <row r="2005">
      <c r="A2005">
        <f>INDEX(resultados!$A$2:$ZZ$3036, 1999, MATCH($B$1, resultados!$A$1:$ZZ$1, 0))</f>
        <v/>
      </c>
      <c r="B2005">
        <f>INDEX(resultados!$A$2:$ZZ$3036, 1999, MATCH($B$2, resultados!$A$1:$ZZ$1, 0))</f>
        <v/>
      </c>
      <c r="C2005">
        <f>INDEX(resultados!$A$2:$ZZ$3036, 1999, MATCH($B$3, resultados!$A$1:$ZZ$1, 0))</f>
        <v/>
      </c>
    </row>
    <row r="2006">
      <c r="A2006">
        <f>INDEX(resultados!$A$2:$ZZ$3036, 2000, MATCH($B$1, resultados!$A$1:$ZZ$1, 0))</f>
        <v/>
      </c>
      <c r="B2006">
        <f>INDEX(resultados!$A$2:$ZZ$3036, 2000, MATCH($B$2, resultados!$A$1:$ZZ$1, 0))</f>
        <v/>
      </c>
      <c r="C2006">
        <f>INDEX(resultados!$A$2:$ZZ$3036, 2000, MATCH($B$3, resultados!$A$1:$ZZ$1, 0))</f>
        <v/>
      </c>
    </row>
    <row r="2007">
      <c r="A2007">
        <f>INDEX(resultados!$A$2:$ZZ$3036, 2001, MATCH($B$1, resultados!$A$1:$ZZ$1, 0))</f>
        <v/>
      </c>
      <c r="B2007">
        <f>INDEX(resultados!$A$2:$ZZ$3036, 2001, MATCH($B$2, resultados!$A$1:$ZZ$1, 0))</f>
        <v/>
      </c>
      <c r="C2007">
        <f>INDEX(resultados!$A$2:$ZZ$3036, 2001, MATCH($B$3, resultados!$A$1:$ZZ$1, 0))</f>
        <v/>
      </c>
    </row>
    <row r="2008">
      <c r="A2008">
        <f>INDEX(resultados!$A$2:$ZZ$3036, 2002, MATCH($B$1, resultados!$A$1:$ZZ$1, 0))</f>
        <v/>
      </c>
      <c r="B2008">
        <f>INDEX(resultados!$A$2:$ZZ$3036, 2002, MATCH($B$2, resultados!$A$1:$ZZ$1, 0))</f>
        <v/>
      </c>
      <c r="C2008">
        <f>INDEX(resultados!$A$2:$ZZ$3036, 2002, MATCH($B$3, resultados!$A$1:$ZZ$1, 0))</f>
        <v/>
      </c>
    </row>
    <row r="2009">
      <c r="A2009">
        <f>INDEX(resultados!$A$2:$ZZ$3036, 2003, MATCH($B$1, resultados!$A$1:$ZZ$1, 0))</f>
        <v/>
      </c>
      <c r="B2009">
        <f>INDEX(resultados!$A$2:$ZZ$3036, 2003, MATCH($B$2, resultados!$A$1:$ZZ$1, 0))</f>
        <v/>
      </c>
      <c r="C2009">
        <f>INDEX(resultados!$A$2:$ZZ$3036, 2003, MATCH($B$3, resultados!$A$1:$ZZ$1, 0))</f>
        <v/>
      </c>
    </row>
    <row r="2010">
      <c r="A2010">
        <f>INDEX(resultados!$A$2:$ZZ$3036, 2004, MATCH($B$1, resultados!$A$1:$ZZ$1, 0))</f>
        <v/>
      </c>
      <c r="B2010">
        <f>INDEX(resultados!$A$2:$ZZ$3036, 2004, MATCH($B$2, resultados!$A$1:$ZZ$1, 0))</f>
        <v/>
      </c>
      <c r="C2010">
        <f>INDEX(resultados!$A$2:$ZZ$3036, 2004, MATCH($B$3, resultados!$A$1:$ZZ$1, 0))</f>
        <v/>
      </c>
    </row>
    <row r="2011">
      <c r="A2011">
        <f>INDEX(resultados!$A$2:$ZZ$3036, 2005, MATCH($B$1, resultados!$A$1:$ZZ$1, 0))</f>
        <v/>
      </c>
      <c r="B2011">
        <f>INDEX(resultados!$A$2:$ZZ$3036, 2005, MATCH($B$2, resultados!$A$1:$ZZ$1, 0))</f>
        <v/>
      </c>
      <c r="C2011">
        <f>INDEX(resultados!$A$2:$ZZ$3036, 2005, MATCH($B$3, resultados!$A$1:$ZZ$1, 0))</f>
        <v/>
      </c>
    </row>
    <row r="2012">
      <c r="A2012">
        <f>INDEX(resultados!$A$2:$ZZ$3036, 2006, MATCH($B$1, resultados!$A$1:$ZZ$1, 0))</f>
        <v/>
      </c>
      <c r="B2012">
        <f>INDEX(resultados!$A$2:$ZZ$3036, 2006, MATCH($B$2, resultados!$A$1:$ZZ$1, 0))</f>
        <v/>
      </c>
      <c r="C2012">
        <f>INDEX(resultados!$A$2:$ZZ$3036, 2006, MATCH($B$3, resultados!$A$1:$ZZ$1, 0))</f>
        <v/>
      </c>
    </row>
    <row r="2013">
      <c r="A2013">
        <f>INDEX(resultados!$A$2:$ZZ$3036, 2007, MATCH($B$1, resultados!$A$1:$ZZ$1, 0))</f>
        <v/>
      </c>
      <c r="B2013">
        <f>INDEX(resultados!$A$2:$ZZ$3036, 2007, MATCH($B$2, resultados!$A$1:$ZZ$1, 0))</f>
        <v/>
      </c>
      <c r="C2013">
        <f>INDEX(resultados!$A$2:$ZZ$3036, 2007, MATCH($B$3, resultados!$A$1:$ZZ$1, 0))</f>
        <v/>
      </c>
    </row>
    <row r="2014">
      <c r="A2014">
        <f>INDEX(resultados!$A$2:$ZZ$3036, 2008, MATCH($B$1, resultados!$A$1:$ZZ$1, 0))</f>
        <v/>
      </c>
      <c r="B2014">
        <f>INDEX(resultados!$A$2:$ZZ$3036, 2008, MATCH($B$2, resultados!$A$1:$ZZ$1, 0))</f>
        <v/>
      </c>
      <c r="C2014">
        <f>INDEX(resultados!$A$2:$ZZ$3036, 2008, MATCH($B$3, resultados!$A$1:$ZZ$1, 0))</f>
        <v/>
      </c>
    </row>
    <row r="2015">
      <c r="A2015">
        <f>INDEX(resultados!$A$2:$ZZ$3036, 2009, MATCH($B$1, resultados!$A$1:$ZZ$1, 0))</f>
        <v/>
      </c>
      <c r="B2015">
        <f>INDEX(resultados!$A$2:$ZZ$3036, 2009, MATCH($B$2, resultados!$A$1:$ZZ$1, 0))</f>
        <v/>
      </c>
      <c r="C2015">
        <f>INDEX(resultados!$A$2:$ZZ$3036, 2009, MATCH($B$3, resultados!$A$1:$ZZ$1, 0))</f>
        <v/>
      </c>
    </row>
    <row r="2016">
      <c r="A2016">
        <f>INDEX(resultados!$A$2:$ZZ$3036, 2010, MATCH($B$1, resultados!$A$1:$ZZ$1, 0))</f>
        <v/>
      </c>
      <c r="B2016">
        <f>INDEX(resultados!$A$2:$ZZ$3036, 2010, MATCH($B$2, resultados!$A$1:$ZZ$1, 0))</f>
        <v/>
      </c>
      <c r="C2016">
        <f>INDEX(resultados!$A$2:$ZZ$3036, 2010, MATCH($B$3, resultados!$A$1:$ZZ$1, 0))</f>
        <v/>
      </c>
    </row>
    <row r="2017">
      <c r="A2017">
        <f>INDEX(resultados!$A$2:$ZZ$3036, 2011, MATCH($B$1, resultados!$A$1:$ZZ$1, 0))</f>
        <v/>
      </c>
      <c r="B2017">
        <f>INDEX(resultados!$A$2:$ZZ$3036, 2011, MATCH($B$2, resultados!$A$1:$ZZ$1, 0))</f>
        <v/>
      </c>
      <c r="C2017">
        <f>INDEX(resultados!$A$2:$ZZ$3036, 2011, MATCH($B$3, resultados!$A$1:$ZZ$1, 0))</f>
        <v/>
      </c>
    </row>
    <row r="2018">
      <c r="A2018">
        <f>INDEX(resultados!$A$2:$ZZ$3036, 2012, MATCH($B$1, resultados!$A$1:$ZZ$1, 0))</f>
        <v/>
      </c>
      <c r="B2018">
        <f>INDEX(resultados!$A$2:$ZZ$3036, 2012, MATCH($B$2, resultados!$A$1:$ZZ$1, 0))</f>
        <v/>
      </c>
      <c r="C2018">
        <f>INDEX(resultados!$A$2:$ZZ$3036, 2012, MATCH($B$3, resultados!$A$1:$ZZ$1, 0))</f>
        <v/>
      </c>
    </row>
    <row r="2019">
      <c r="A2019">
        <f>INDEX(resultados!$A$2:$ZZ$3036, 2013, MATCH($B$1, resultados!$A$1:$ZZ$1, 0))</f>
        <v/>
      </c>
      <c r="B2019">
        <f>INDEX(resultados!$A$2:$ZZ$3036, 2013, MATCH($B$2, resultados!$A$1:$ZZ$1, 0))</f>
        <v/>
      </c>
      <c r="C2019">
        <f>INDEX(resultados!$A$2:$ZZ$3036, 2013, MATCH($B$3, resultados!$A$1:$ZZ$1, 0))</f>
        <v/>
      </c>
    </row>
    <row r="2020">
      <c r="A2020">
        <f>INDEX(resultados!$A$2:$ZZ$3036, 2014, MATCH($B$1, resultados!$A$1:$ZZ$1, 0))</f>
        <v/>
      </c>
      <c r="B2020">
        <f>INDEX(resultados!$A$2:$ZZ$3036, 2014, MATCH($B$2, resultados!$A$1:$ZZ$1, 0))</f>
        <v/>
      </c>
      <c r="C2020">
        <f>INDEX(resultados!$A$2:$ZZ$3036, 2014, MATCH($B$3, resultados!$A$1:$ZZ$1, 0))</f>
        <v/>
      </c>
    </row>
    <row r="2021">
      <c r="A2021">
        <f>INDEX(resultados!$A$2:$ZZ$3036, 2015, MATCH($B$1, resultados!$A$1:$ZZ$1, 0))</f>
        <v/>
      </c>
      <c r="B2021">
        <f>INDEX(resultados!$A$2:$ZZ$3036, 2015, MATCH($B$2, resultados!$A$1:$ZZ$1, 0))</f>
        <v/>
      </c>
      <c r="C2021">
        <f>INDEX(resultados!$A$2:$ZZ$3036, 2015, MATCH($B$3, resultados!$A$1:$ZZ$1, 0))</f>
        <v/>
      </c>
    </row>
    <row r="2022">
      <c r="A2022">
        <f>INDEX(resultados!$A$2:$ZZ$3036, 2016, MATCH($B$1, resultados!$A$1:$ZZ$1, 0))</f>
        <v/>
      </c>
      <c r="B2022">
        <f>INDEX(resultados!$A$2:$ZZ$3036, 2016, MATCH($B$2, resultados!$A$1:$ZZ$1, 0))</f>
        <v/>
      </c>
      <c r="C2022">
        <f>INDEX(resultados!$A$2:$ZZ$3036, 2016, MATCH($B$3, resultados!$A$1:$ZZ$1, 0))</f>
        <v/>
      </c>
    </row>
    <row r="2023">
      <c r="A2023">
        <f>INDEX(resultados!$A$2:$ZZ$3036, 2017, MATCH($B$1, resultados!$A$1:$ZZ$1, 0))</f>
        <v/>
      </c>
      <c r="B2023">
        <f>INDEX(resultados!$A$2:$ZZ$3036, 2017, MATCH($B$2, resultados!$A$1:$ZZ$1, 0))</f>
        <v/>
      </c>
      <c r="C2023">
        <f>INDEX(resultados!$A$2:$ZZ$3036, 2017, MATCH($B$3, resultados!$A$1:$ZZ$1, 0))</f>
        <v/>
      </c>
    </row>
    <row r="2024">
      <c r="A2024">
        <f>INDEX(resultados!$A$2:$ZZ$3036, 2018, MATCH($B$1, resultados!$A$1:$ZZ$1, 0))</f>
        <v/>
      </c>
      <c r="B2024">
        <f>INDEX(resultados!$A$2:$ZZ$3036, 2018, MATCH($B$2, resultados!$A$1:$ZZ$1, 0))</f>
        <v/>
      </c>
      <c r="C2024">
        <f>INDEX(resultados!$A$2:$ZZ$3036, 2018, MATCH($B$3, resultados!$A$1:$ZZ$1, 0))</f>
        <v/>
      </c>
    </row>
    <row r="2025">
      <c r="A2025">
        <f>INDEX(resultados!$A$2:$ZZ$3036, 2019, MATCH($B$1, resultados!$A$1:$ZZ$1, 0))</f>
        <v/>
      </c>
      <c r="B2025">
        <f>INDEX(resultados!$A$2:$ZZ$3036, 2019, MATCH($B$2, resultados!$A$1:$ZZ$1, 0))</f>
        <v/>
      </c>
      <c r="C2025">
        <f>INDEX(resultados!$A$2:$ZZ$3036, 2019, MATCH($B$3, resultados!$A$1:$ZZ$1, 0))</f>
        <v/>
      </c>
    </row>
    <row r="2026">
      <c r="A2026">
        <f>INDEX(resultados!$A$2:$ZZ$3036, 2020, MATCH($B$1, resultados!$A$1:$ZZ$1, 0))</f>
        <v/>
      </c>
      <c r="B2026">
        <f>INDEX(resultados!$A$2:$ZZ$3036, 2020, MATCH($B$2, resultados!$A$1:$ZZ$1, 0))</f>
        <v/>
      </c>
      <c r="C2026">
        <f>INDEX(resultados!$A$2:$ZZ$3036, 2020, MATCH($B$3, resultados!$A$1:$ZZ$1, 0))</f>
        <v/>
      </c>
    </row>
    <row r="2027">
      <c r="A2027">
        <f>INDEX(resultados!$A$2:$ZZ$3036, 2021, MATCH($B$1, resultados!$A$1:$ZZ$1, 0))</f>
        <v/>
      </c>
      <c r="B2027">
        <f>INDEX(resultados!$A$2:$ZZ$3036, 2021, MATCH($B$2, resultados!$A$1:$ZZ$1, 0))</f>
        <v/>
      </c>
      <c r="C2027">
        <f>INDEX(resultados!$A$2:$ZZ$3036, 2021, MATCH($B$3, resultados!$A$1:$ZZ$1, 0))</f>
        <v/>
      </c>
    </row>
    <row r="2028">
      <c r="A2028">
        <f>INDEX(resultados!$A$2:$ZZ$3036, 2022, MATCH($B$1, resultados!$A$1:$ZZ$1, 0))</f>
        <v/>
      </c>
      <c r="B2028">
        <f>INDEX(resultados!$A$2:$ZZ$3036, 2022, MATCH($B$2, resultados!$A$1:$ZZ$1, 0))</f>
        <v/>
      </c>
      <c r="C2028">
        <f>INDEX(resultados!$A$2:$ZZ$3036, 2022, MATCH($B$3, resultados!$A$1:$ZZ$1, 0))</f>
        <v/>
      </c>
    </row>
    <row r="2029">
      <c r="A2029">
        <f>INDEX(resultados!$A$2:$ZZ$3036, 2023, MATCH($B$1, resultados!$A$1:$ZZ$1, 0))</f>
        <v/>
      </c>
      <c r="B2029">
        <f>INDEX(resultados!$A$2:$ZZ$3036, 2023, MATCH($B$2, resultados!$A$1:$ZZ$1, 0))</f>
        <v/>
      </c>
      <c r="C2029">
        <f>INDEX(resultados!$A$2:$ZZ$3036, 2023, MATCH($B$3, resultados!$A$1:$ZZ$1, 0))</f>
        <v/>
      </c>
    </row>
    <row r="2030">
      <c r="A2030">
        <f>INDEX(resultados!$A$2:$ZZ$3036, 2024, MATCH($B$1, resultados!$A$1:$ZZ$1, 0))</f>
        <v/>
      </c>
      <c r="B2030">
        <f>INDEX(resultados!$A$2:$ZZ$3036, 2024, MATCH($B$2, resultados!$A$1:$ZZ$1, 0))</f>
        <v/>
      </c>
      <c r="C2030">
        <f>INDEX(resultados!$A$2:$ZZ$3036, 2024, MATCH($B$3, resultados!$A$1:$ZZ$1, 0))</f>
        <v/>
      </c>
    </row>
    <row r="2031">
      <c r="A2031">
        <f>INDEX(resultados!$A$2:$ZZ$3036, 2025, MATCH($B$1, resultados!$A$1:$ZZ$1, 0))</f>
        <v/>
      </c>
      <c r="B2031">
        <f>INDEX(resultados!$A$2:$ZZ$3036, 2025, MATCH($B$2, resultados!$A$1:$ZZ$1, 0))</f>
        <v/>
      </c>
      <c r="C2031">
        <f>INDEX(resultados!$A$2:$ZZ$3036, 2025, MATCH($B$3, resultados!$A$1:$ZZ$1, 0))</f>
        <v/>
      </c>
    </row>
    <row r="2032">
      <c r="A2032">
        <f>INDEX(resultados!$A$2:$ZZ$3036, 2026, MATCH($B$1, resultados!$A$1:$ZZ$1, 0))</f>
        <v/>
      </c>
      <c r="B2032">
        <f>INDEX(resultados!$A$2:$ZZ$3036, 2026, MATCH($B$2, resultados!$A$1:$ZZ$1, 0))</f>
        <v/>
      </c>
      <c r="C2032">
        <f>INDEX(resultados!$A$2:$ZZ$3036, 2026, MATCH($B$3, resultados!$A$1:$ZZ$1, 0))</f>
        <v/>
      </c>
    </row>
    <row r="2033">
      <c r="A2033">
        <f>INDEX(resultados!$A$2:$ZZ$3036, 2027, MATCH($B$1, resultados!$A$1:$ZZ$1, 0))</f>
        <v/>
      </c>
      <c r="B2033">
        <f>INDEX(resultados!$A$2:$ZZ$3036, 2027, MATCH($B$2, resultados!$A$1:$ZZ$1, 0))</f>
        <v/>
      </c>
      <c r="C2033">
        <f>INDEX(resultados!$A$2:$ZZ$3036, 2027, MATCH($B$3, resultados!$A$1:$ZZ$1, 0))</f>
        <v/>
      </c>
    </row>
    <row r="2034">
      <c r="A2034">
        <f>INDEX(resultados!$A$2:$ZZ$3036, 2028, MATCH($B$1, resultados!$A$1:$ZZ$1, 0))</f>
        <v/>
      </c>
      <c r="B2034">
        <f>INDEX(resultados!$A$2:$ZZ$3036, 2028, MATCH($B$2, resultados!$A$1:$ZZ$1, 0))</f>
        <v/>
      </c>
      <c r="C2034">
        <f>INDEX(resultados!$A$2:$ZZ$3036, 2028, MATCH($B$3, resultados!$A$1:$ZZ$1, 0))</f>
        <v/>
      </c>
    </row>
    <row r="2035">
      <c r="A2035">
        <f>INDEX(resultados!$A$2:$ZZ$3036, 2029, MATCH($B$1, resultados!$A$1:$ZZ$1, 0))</f>
        <v/>
      </c>
      <c r="B2035">
        <f>INDEX(resultados!$A$2:$ZZ$3036, 2029, MATCH($B$2, resultados!$A$1:$ZZ$1, 0))</f>
        <v/>
      </c>
      <c r="C2035">
        <f>INDEX(resultados!$A$2:$ZZ$3036, 2029, MATCH($B$3, resultados!$A$1:$ZZ$1, 0))</f>
        <v/>
      </c>
    </row>
    <row r="2036">
      <c r="A2036">
        <f>INDEX(resultados!$A$2:$ZZ$3036, 2030, MATCH($B$1, resultados!$A$1:$ZZ$1, 0))</f>
        <v/>
      </c>
      <c r="B2036">
        <f>INDEX(resultados!$A$2:$ZZ$3036, 2030, MATCH($B$2, resultados!$A$1:$ZZ$1, 0))</f>
        <v/>
      </c>
      <c r="C2036">
        <f>INDEX(resultados!$A$2:$ZZ$3036, 2030, MATCH($B$3, resultados!$A$1:$ZZ$1, 0))</f>
        <v/>
      </c>
    </row>
    <row r="2037">
      <c r="A2037">
        <f>INDEX(resultados!$A$2:$ZZ$3036, 2031, MATCH($B$1, resultados!$A$1:$ZZ$1, 0))</f>
        <v/>
      </c>
      <c r="B2037">
        <f>INDEX(resultados!$A$2:$ZZ$3036, 2031, MATCH($B$2, resultados!$A$1:$ZZ$1, 0))</f>
        <v/>
      </c>
      <c r="C2037">
        <f>INDEX(resultados!$A$2:$ZZ$3036, 2031, MATCH($B$3, resultados!$A$1:$ZZ$1, 0))</f>
        <v/>
      </c>
    </row>
    <row r="2038">
      <c r="A2038">
        <f>INDEX(resultados!$A$2:$ZZ$3036, 2032, MATCH($B$1, resultados!$A$1:$ZZ$1, 0))</f>
        <v/>
      </c>
      <c r="B2038">
        <f>INDEX(resultados!$A$2:$ZZ$3036, 2032, MATCH($B$2, resultados!$A$1:$ZZ$1, 0))</f>
        <v/>
      </c>
      <c r="C2038">
        <f>INDEX(resultados!$A$2:$ZZ$3036, 2032, MATCH($B$3, resultados!$A$1:$ZZ$1, 0))</f>
        <v/>
      </c>
    </row>
    <row r="2039">
      <c r="A2039">
        <f>INDEX(resultados!$A$2:$ZZ$3036, 2033, MATCH($B$1, resultados!$A$1:$ZZ$1, 0))</f>
        <v/>
      </c>
      <c r="B2039">
        <f>INDEX(resultados!$A$2:$ZZ$3036, 2033, MATCH($B$2, resultados!$A$1:$ZZ$1, 0))</f>
        <v/>
      </c>
      <c r="C2039">
        <f>INDEX(resultados!$A$2:$ZZ$3036, 2033, MATCH($B$3, resultados!$A$1:$ZZ$1, 0))</f>
        <v/>
      </c>
    </row>
    <row r="2040">
      <c r="A2040">
        <f>INDEX(resultados!$A$2:$ZZ$3036, 2034, MATCH($B$1, resultados!$A$1:$ZZ$1, 0))</f>
        <v/>
      </c>
      <c r="B2040">
        <f>INDEX(resultados!$A$2:$ZZ$3036, 2034, MATCH($B$2, resultados!$A$1:$ZZ$1, 0))</f>
        <v/>
      </c>
      <c r="C2040">
        <f>INDEX(resultados!$A$2:$ZZ$3036, 2034, MATCH($B$3, resultados!$A$1:$ZZ$1, 0))</f>
        <v/>
      </c>
    </row>
    <row r="2041">
      <c r="A2041">
        <f>INDEX(resultados!$A$2:$ZZ$3036, 2035, MATCH($B$1, resultados!$A$1:$ZZ$1, 0))</f>
        <v/>
      </c>
      <c r="B2041">
        <f>INDEX(resultados!$A$2:$ZZ$3036, 2035, MATCH($B$2, resultados!$A$1:$ZZ$1, 0))</f>
        <v/>
      </c>
      <c r="C2041">
        <f>INDEX(resultados!$A$2:$ZZ$3036, 2035, MATCH($B$3, resultados!$A$1:$ZZ$1, 0))</f>
        <v/>
      </c>
    </row>
    <row r="2042">
      <c r="A2042">
        <f>INDEX(resultados!$A$2:$ZZ$3036, 2036, MATCH($B$1, resultados!$A$1:$ZZ$1, 0))</f>
        <v/>
      </c>
      <c r="B2042">
        <f>INDEX(resultados!$A$2:$ZZ$3036, 2036, MATCH($B$2, resultados!$A$1:$ZZ$1, 0))</f>
        <v/>
      </c>
      <c r="C2042">
        <f>INDEX(resultados!$A$2:$ZZ$3036, 2036, MATCH($B$3, resultados!$A$1:$ZZ$1, 0))</f>
        <v/>
      </c>
    </row>
    <row r="2043">
      <c r="A2043">
        <f>INDEX(resultados!$A$2:$ZZ$3036, 2037, MATCH($B$1, resultados!$A$1:$ZZ$1, 0))</f>
        <v/>
      </c>
      <c r="B2043">
        <f>INDEX(resultados!$A$2:$ZZ$3036, 2037, MATCH($B$2, resultados!$A$1:$ZZ$1, 0))</f>
        <v/>
      </c>
      <c r="C2043">
        <f>INDEX(resultados!$A$2:$ZZ$3036, 2037, MATCH($B$3, resultados!$A$1:$ZZ$1, 0))</f>
        <v/>
      </c>
    </row>
    <row r="2044">
      <c r="A2044">
        <f>INDEX(resultados!$A$2:$ZZ$3036, 2038, MATCH($B$1, resultados!$A$1:$ZZ$1, 0))</f>
        <v/>
      </c>
      <c r="B2044">
        <f>INDEX(resultados!$A$2:$ZZ$3036, 2038, MATCH($B$2, resultados!$A$1:$ZZ$1, 0))</f>
        <v/>
      </c>
      <c r="C2044">
        <f>INDEX(resultados!$A$2:$ZZ$3036, 2038, MATCH($B$3, resultados!$A$1:$ZZ$1, 0))</f>
        <v/>
      </c>
    </row>
    <row r="2045">
      <c r="A2045">
        <f>INDEX(resultados!$A$2:$ZZ$3036, 2039, MATCH($B$1, resultados!$A$1:$ZZ$1, 0))</f>
        <v/>
      </c>
      <c r="B2045">
        <f>INDEX(resultados!$A$2:$ZZ$3036, 2039, MATCH($B$2, resultados!$A$1:$ZZ$1, 0))</f>
        <v/>
      </c>
      <c r="C2045">
        <f>INDEX(resultados!$A$2:$ZZ$3036, 2039, MATCH($B$3, resultados!$A$1:$ZZ$1, 0))</f>
        <v/>
      </c>
    </row>
    <row r="2046">
      <c r="A2046">
        <f>INDEX(resultados!$A$2:$ZZ$3036, 2040, MATCH($B$1, resultados!$A$1:$ZZ$1, 0))</f>
        <v/>
      </c>
      <c r="B2046">
        <f>INDEX(resultados!$A$2:$ZZ$3036, 2040, MATCH($B$2, resultados!$A$1:$ZZ$1, 0))</f>
        <v/>
      </c>
      <c r="C2046">
        <f>INDEX(resultados!$A$2:$ZZ$3036, 2040, MATCH($B$3, resultados!$A$1:$ZZ$1, 0))</f>
        <v/>
      </c>
    </row>
    <row r="2047">
      <c r="A2047">
        <f>INDEX(resultados!$A$2:$ZZ$3036, 2041, MATCH($B$1, resultados!$A$1:$ZZ$1, 0))</f>
        <v/>
      </c>
      <c r="B2047">
        <f>INDEX(resultados!$A$2:$ZZ$3036, 2041, MATCH($B$2, resultados!$A$1:$ZZ$1, 0))</f>
        <v/>
      </c>
      <c r="C2047">
        <f>INDEX(resultados!$A$2:$ZZ$3036, 2041, MATCH($B$3, resultados!$A$1:$ZZ$1, 0))</f>
        <v/>
      </c>
    </row>
    <row r="2048">
      <c r="A2048">
        <f>INDEX(resultados!$A$2:$ZZ$3036, 2042, MATCH($B$1, resultados!$A$1:$ZZ$1, 0))</f>
        <v/>
      </c>
      <c r="B2048">
        <f>INDEX(resultados!$A$2:$ZZ$3036, 2042, MATCH($B$2, resultados!$A$1:$ZZ$1, 0))</f>
        <v/>
      </c>
      <c r="C2048">
        <f>INDEX(resultados!$A$2:$ZZ$3036, 2042, MATCH($B$3, resultados!$A$1:$ZZ$1, 0))</f>
        <v/>
      </c>
    </row>
    <row r="2049">
      <c r="A2049">
        <f>INDEX(resultados!$A$2:$ZZ$3036, 2043, MATCH($B$1, resultados!$A$1:$ZZ$1, 0))</f>
        <v/>
      </c>
      <c r="B2049">
        <f>INDEX(resultados!$A$2:$ZZ$3036, 2043, MATCH($B$2, resultados!$A$1:$ZZ$1, 0))</f>
        <v/>
      </c>
      <c r="C2049">
        <f>INDEX(resultados!$A$2:$ZZ$3036, 2043, MATCH($B$3, resultados!$A$1:$ZZ$1, 0))</f>
        <v/>
      </c>
    </row>
    <row r="2050">
      <c r="A2050">
        <f>INDEX(resultados!$A$2:$ZZ$3036, 2044, MATCH($B$1, resultados!$A$1:$ZZ$1, 0))</f>
        <v/>
      </c>
      <c r="B2050">
        <f>INDEX(resultados!$A$2:$ZZ$3036, 2044, MATCH($B$2, resultados!$A$1:$ZZ$1, 0))</f>
        <v/>
      </c>
      <c r="C2050">
        <f>INDEX(resultados!$A$2:$ZZ$3036, 2044, MATCH($B$3, resultados!$A$1:$ZZ$1, 0))</f>
        <v/>
      </c>
    </row>
    <row r="2051">
      <c r="A2051">
        <f>INDEX(resultados!$A$2:$ZZ$3036, 2045, MATCH($B$1, resultados!$A$1:$ZZ$1, 0))</f>
        <v/>
      </c>
      <c r="B2051">
        <f>INDEX(resultados!$A$2:$ZZ$3036, 2045, MATCH($B$2, resultados!$A$1:$ZZ$1, 0))</f>
        <v/>
      </c>
      <c r="C2051">
        <f>INDEX(resultados!$A$2:$ZZ$3036, 2045, MATCH($B$3, resultados!$A$1:$ZZ$1, 0))</f>
        <v/>
      </c>
    </row>
    <row r="2052">
      <c r="A2052">
        <f>INDEX(resultados!$A$2:$ZZ$3036, 2046, MATCH($B$1, resultados!$A$1:$ZZ$1, 0))</f>
        <v/>
      </c>
      <c r="B2052">
        <f>INDEX(resultados!$A$2:$ZZ$3036, 2046, MATCH($B$2, resultados!$A$1:$ZZ$1, 0))</f>
        <v/>
      </c>
      <c r="C2052">
        <f>INDEX(resultados!$A$2:$ZZ$3036, 2046, MATCH($B$3, resultados!$A$1:$ZZ$1, 0))</f>
        <v/>
      </c>
    </row>
    <row r="2053">
      <c r="A2053">
        <f>INDEX(resultados!$A$2:$ZZ$3036, 2047, MATCH($B$1, resultados!$A$1:$ZZ$1, 0))</f>
        <v/>
      </c>
      <c r="B2053">
        <f>INDEX(resultados!$A$2:$ZZ$3036, 2047, MATCH($B$2, resultados!$A$1:$ZZ$1, 0))</f>
        <v/>
      </c>
      <c r="C2053">
        <f>INDEX(resultados!$A$2:$ZZ$3036, 2047, MATCH($B$3, resultados!$A$1:$ZZ$1, 0))</f>
        <v/>
      </c>
    </row>
    <row r="2054">
      <c r="A2054">
        <f>INDEX(resultados!$A$2:$ZZ$3036, 2048, MATCH($B$1, resultados!$A$1:$ZZ$1, 0))</f>
        <v/>
      </c>
      <c r="B2054">
        <f>INDEX(resultados!$A$2:$ZZ$3036, 2048, MATCH($B$2, resultados!$A$1:$ZZ$1, 0))</f>
        <v/>
      </c>
      <c r="C2054">
        <f>INDEX(resultados!$A$2:$ZZ$3036, 2048, MATCH($B$3, resultados!$A$1:$ZZ$1, 0))</f>
        <v/>
      </c>
    </row>
    <row r="2055">
      <c r="A2055">
        <f>INDEX(resultados!$A$2:$ZZ$3036, 2049, MATCH($B$1, resultados!$A$1:$ZZ$1, 0))</f>
        <v/>
      </c>
      <c r="B2055">
        <f>INDEX(resultados!$A$2:$ZZ$3036, 2049, MATCH($B$2, resultados!$A$1:$ZZ$1, 0))</f>
        <v/>
      </c>
      <c r="C2055">
        <f>INDEX(resultados!$A$2:$ZZ$3036, 2049, MATCH($B$3, resultados!$A$1:$ZZ$1, 0))</f>
        <v/>
      </c>
    </row>
    <row r="2056">
      <c r="A2056">
        <f>INDEX(resultados!$A$2:$ZZ$3036, 2050, MATCH($B$1, resultados!$A$1:$ZZ$1, 0))</f>
        <v/>
      </c>
      <c r="B2056">
        <f>INDEX(resultados!$A$2:$ZZ$3036, 2050, MATCH($B$2, resultados!$A$1:$ZZ$1, 0))</f>
        <v/>
      </c>
      <c r="C2056">
        <f>INDEX(resultados!$A$2:$ZZ$3036, 2050, MATCH($B$3, resultados!$A$1:$ZZ$1, 0))</f>
        <v/>
      </c>
    </row>
    <row r="2057">
      <c r="A2057">
        <f>INDEX(resultados!$A$2:$ZZ$3036, 2051, MATCH($B$1, resultados!$A$1:$ZZ$1, 0))</f>
        <v/>
      </c>
      <c r="B2057">
        <f>INDEX(resultados!$A$2:$ZZ$3036, 2051, MATCH($B$2, resultados!$A$1:$ZZ$1, 0))</f>
        <v/>
      </c>
      <c r="C2057">
        <f>INDEX(resultados!$A$2:$ZZ$3036, 2051, MATCH($B$3, resultados!$A$1:$ZZ$1, 0))</f>
        <v/>
      </c>
    </row>
    <row r="2058">
      <c r="A2058">
        <f>INDEX(resultados!$A$2:$ZZ$3036, 2052, MATCH($B$1, resultados!$A$1:$ZZ$1, 0))</f>
        <v/>
      </c>
      <c r="B2058">
        <f>INDEX(resultados!$A$2:$ZZ$3036, 2052, MATCH($B$2, resultados!$A$1:$ZZ$1, 0))</f>
        <v/>
      </c>
      <c r="C2058">
        <f>INDEX(resultados!$A$2:$ZZ$3036, 2052, MATCH($B$3, resultados!$A$1:$ZZ$1, 0))</f>
        <v/>
      </c>
    </row>
    <row r="2059">
      <c r="A2059">
        <f>INDEX(resultados!$A$2:$ZZ$3036, 2053, MATCH($B$1, resultados!$A$1:$ZZ$1, 0))</f>
        <v/>
      </c>
      <c r="B2059">
        <f>INDEX(resultados!$A$2:$ZZ$3036, 2053, MATCH($B$2, resultados!$A$1:$ZZ$1, 0))</f>
        <v/>
      </c>
      <c r="C2059">
        <f>INDEX(resultados!$A$2:$ZZ$3036, 2053, MATCH($B$3, resultados!$A$1:$ZZ$1, 0))</f>
        <v/>
      </c>
    </row>
    <row r="2060">
      <c r="A2060">
        <f>INDEX(resultados!$A$2:$ZZ$3036, 2054, MATCH($B$1, resultados!$A$1:$ZZ$1, 0))</f>
        <v/>
      </c>
      <c r="B2060">
        <f>INDEX(resultados!$A$2:$ZZ$3036, 2054, MATCH($B$2, resultados!$A$1:$ZZ$1, 0))</f>
        <v/>
      </c>
      <c r="C2060">
        <f>INDEX(resultados!$A$2:$ZZ$3036, 2054, MATCH($B$3, resultados!$A$1:$ZZ$1, 0))</f>
        <v/>
      </c>
    </row>
    <row r="2061">
      <c r="A2061">
        <f>INDEX(resultados!$A$2:$ZZ$3036, 2055, MATCH($B$1, resultados!$A$1:$ZZ$1, 0))</f>
        <v/>
      </c>
      <c r="B2061">
        <f>INDEX(resultados!$A$2:$ZZ$3036, 2055, MATCH($B$2, resultados!$A$1:$ZZ$1, 0))</f>
        <v/>
      </c>
      <c r="C2061">
        <f>INDEX(resultados!$A$2:$ZZ$3036, 2055, MATCH($B$3, resultados!$A$1:$ZZ$1, 0))</f>
        <v/>
      </c>
    </row>
    <row r="2062">
      <c r="A2062">
        <f>INDEX(resultados!$A$2:$ZZ$3036, 2056, MATCH($B$1, resultados!$A$1:$ZZ$1, 0))</f>
        <v/>
      </c>
      <c r="B2062">
        <f>INDEX(resultados!$A$2:$ZZ$3036, 2056, MATCH($B$2, resultados!$A$1:$ZZ$1, 0))</f>
        <v/>
      </c>
      <c r="C2062">
        <f>INDEX(resultados!$A$2:$ZZ$3036, 2056, MATCH($B$3, resultados!$A$1:$ZZ$1, 0))</f>
        <v/>
      </c>
    </row>
    <row r="2063">
      <c r="A2063">
        <f>INDEX(resultados!$A$2:$ZZ$3036, 2057, MATCH($B$1, resultados!$A$1:$ZZ$1, 0))</f>
        <v/>
      </c>
      <c r="B2063">
        <f>INDEX(resultados!$A$2:$ZZ$3036, 2057, MATCH($B$2, resultados!$A$1:$ZZ$1, 0))</f>
        <v/>
      </c>
      <c r="C2063">
        <f>INDEX(resultados!$A$2:$ZZ$3036, 2057, MATCH($B$3, resultados!$A$1:$ZZ$1, 0))</f>
        <v/>
      </c>
    </row>
    <row r="2064">
      <c r="A2064">
        <f>INDEX(resultados!$A$2:$ZZ$3036, 2058, MATCH($B$1, resultados!$A$1:$ZZ$1, 0))</f>
        <v/>
      </c>
      <c r="B2064">
        <f>INDEX(resultados!$A$2:$ZZ$3036, 2058, MATCH($B$2, resultados!$A$1:$ZZ$1, 0))</f>
        <v/>
      </c>
      <c r="C2064">
        <f>INDEX(resultados!$A$2:$ZZ$3036, 2058, MATCH($B$3, resultados!$A$1:$ZZ$1, 0))</f>
        <v/>
      </c>
    </row>
    <row r="2065">
      <c r="A2065">
        <f>INDEX(resultados!$A$2:$ZZ$3036, 2059, MATCH($B$1, resultados!$A$1:$ZZ$1, 0))</f>
        <v/>
      </c>
      <c r="B2065">
        <f>INDEX(resultados!$A$2:$ZZ$3036, 2059, MATCH($B$2, resultados!$A$1:$ZZ$1, 0))</f>
        <v/>
      </c>
      <c r="C2065">
        <f>INDEX(resultados!$A$2:$ZZ$3036, 2059, MATCH($B$3, resultados!$A$1:$ZZ$1, 0))</f>
        <v/>
      </c>
    </row>
    <row r="2066">
      <c r="A2066">
        <f>INDEX(resultados!$A$2:$ZZ$3036, 2060, MATCH($B$1, resultados!$A$1:$ZZ$1, 0))</f>
        <v/>
      </c>
      <c r="B2066">
        <f>INDEX(resultados!$A$2:$ZZ$3036, 2060, MATCH($B$2, resultados!$A$1:$ZZ$1, 0))</f>
        <v/>
      </c>
      <c r="C2066">
        <f>INDEX(resultados!$A$2:$ZZ$3036, 2060, MATCH($B$3, resultados!$A$1:$ZZ$1, 0))</f>
        <v/>
      </c>
    </row>
    <row r="2067">
      <c r="A2067">
        <f>INDEX(resultados!$A$2:$ZZ$3036, 2061, MATCH($B$1, resultados!$A$1:$ZZ$1, 0))</f>
        <v/>
      </c>
      <c r="B2067">
        <f>INDEX(resultados!$A$2:$ZZ$3036, 2061, MATCH($B$2, resultados!$A$1:$ZZ$1, 0))</f>
        <v/>
      </c>
      <c r="C2067">
        <f>INDEX(resultados!$A$2:$ZZ$3036, 2061, MATCH($B$3, resultados!$A$1:$ZZ$1, 0))</f>
        <v/>
      </c>
    </row>
    <row r="2068">
      <c r="A2068">
        <f>INDEX(resultados!$A$2:$ZZ$3036, 2062, MATCH($B$1, resultados!$A$1:$ZZ$1, 0))</f>
        <v/>
      </c>
      <c r="B2068">
        <f>INDEX(resultados!$A$2:$ZZ$3036, 2062, MATCH($B$2, resultados!$A$1:$ZZ$1, 0))</f>
        <v/>
      </c>
      <c r="C2068">
        <f>INDEX(resultados!$A$2:$ZZ$3036, 2062, MATCH($B$3, resultados!$A$1:$ZZ$1, 0))</f>
        <v/>
      </c>
    </row>
    <row r="2069">
      <c r="A2069">
        <f>INDEX(resultados!$A$2:$ZZ$3036, 2063, MATCH($B$1, resultados!$A$1:$ZZ$1, 0))</f>
        <v/>
      </c>
      <c r="B2069">
        <f>INDEX(resultados!$A$2:$ZZ$3036, 2063, MATCH($B$2, resultados!$A$1:$ZZ$1, 0))</f>
        <v/>
      </c>
      <c r="C2069">
        <f>INDEX(resultados!$A$2:$ZZ$3036, 2063, MATCH($B$3, resultados!$A$1:$ZZ$1, 0))</f>
        <v/>
      </c>
    </row>
    <row r="2070">
      <c r="A2070">
        <f>INDEX(resultados!$A$2:$ZZ$3036, 2064, MATCH($B$1, resultados!$A$1:$ZZ$1, 0))</f>
        <v/>
      </c>
      <c r="B2070">
        <f>INDEX(resultados!$A$2:$ZZ$3036, 2064, MATCH($B$2, resultados!$A$1:$ZZ$1, 0))</f>
        <v/>
      </c>
      <c r="C2070">
        <f>INDEX(resultados!$A$2:$ZZ$3036, 2064, MATCH($B$3, resultados!$A$1:$ZZ$1, 0))</f>
        <v/>
      </c>
    </row>
    <row r="2071">
      <c r="A2071">
        <f>INDEX(resultados!$A$2:$ZZ$3036, 2065, MATCH($B$1, resultados!$A$1:$ZZ$1, 0))</f>
        <v/>
      </c>
      <c r="B2071">
        <f>INDEX(resultados!$A$2:$ZZ$3036, 2065, MATCH($B$2, resultados!$A$1:$ZZ$1, 0))</f>
        <v/>
      </c>
      <c r="C2071">
        <f>INDEX(resultados!$A$2:$ZZ$3036, 2065, MATCH($B$3, resultados!$A$1:$ZZ$1, 0))</f>
        <v/>
      </c>
    </row>
    <row r="2072">
      <c r="A2072">
        <f>INDEX(resultados!$A$2:$ZZ$3036, 2066, MATCH($B$1, resultados!$A$1:$ZZ$1, 0))</f>
        <v/>
      </c>
      <c r="B2072">
        <f>INDEX(resultados!$A$2:$ZZ$3036, 2066, MATCH($B$2, resultados!$A$1:$ZZ$1, 0))</f>
        <v/>
      </c>
      <c r="C2072">
        <f>INDEX(resultados!$A$2:$ZZ$3036, 2066, MATCH($B$3, resultados!$A$1:$ZZ$1, 0))</f>
        <v/>
      </c>
    </row>
    <row r="2073">
      <c r="A2073">
        <f>INDEX(resultados!$A$2:$ZZ$3036, 2067, MATCH($B$1, resultados!$A$1:$ZZ$1, 0))</f>
        <v/>
      </c>
      <c r="B2073">
        <f>INDEX(resultados!$A$2:$ZZ$3036, 2067, MATCH($B$2, resultados!$A$1:$ZZ$1, 0))</f>
        <v/>
      </c>
      <c r="C2073">
        <f>INDEX(resultados!$A$2:$ZZ$3036, 2067, MATCH($B$3, resultados!$A$1:$ZZ$1, 0))</f>
        <v/>
      </c>
    </row>
    <row r="2074">
      <c r="A2074">
        <f>INDEX(resultados!$A$2:$ZZ$3036, 2068, MATCH($B$1, resultados!$A$1:$ZZ$1, 0))</f>
        <v/>
      </c>
      <c r="B2074">
        <f>INDEX(resultados!$A$2:$ZZ$3036, 2068, MATCH($B$2, resultados!$A$1:$ZZ$1, 0))</f>
        <v/>
      </c>
      <c r="C2074">
        <f>INDEX(resultados!$A$2:$ZZ$3036, 2068, MATCH($B$3, resultados!$A$1:$ZZ$1, 0))</f>
        <v/>
      </c>
    </row>
    <row r="2075">
      <c r="A2075">
        <f>INDEX(resultados!$A$2:$ZZ$3036, 2069, MATCH($B$1, resultados!$A$1:$ZZ$1, 0))</f>
        <v/>
      </c>
      <c r="B2075">
        <f>INDEX(resultados!$A$2:$ZZ$3036, 2069, MATCH($B$2, resultados!$A$1:$ZZ$1, 0))</f>
        <v/>
      </c>
      <c r="C2075">
        <f>INDEX(resultados!$A$2:$ZZ$3036, 2069, MATCH($B$3, resultados!$A$1:$ZZ$1, 0))</f>
        <v/>
      </c>
    </row>
    <row r="2076">
      <c r="A2076">
        <f>INDEX(resultados!$A$2:$ZZ$3036, 2070, MATCH($B$1, resultados!$A$1:$ZZ$1, 0))</f>
        <v/>
      </c>
      <c r="B2076">
        <f>INDEX(resultados!$A$2:$ZZ$3036, 2070, MATCH($B$2, resultados!$A$1:$ZZ$1, 0))</f>
        <v/>
      </c>
      <c r="C2076">
        <f>INDEX(resultados!$A$2:$ZZ$3036, 2070, MATCH($B$3, resultados!$A$1:$ZZ$1, 0))</f>
        <v/>
      </c>
    </row>
    <row r="2077">
      <c r="A2077">
        <f>INDEX(resultados!$A$2:$ZZ$3036, 2071, MATCH($B$1, resultados!$A$1:$ZZ$1, 0))</f>
        <v/>
      </c>
      <c r="B2077">
        <f>INDEX(resultados!$A$2:$ZZ$3036, 2071, MATCH($B$2, resultados!$A$1:$ZZ$1, 0))</f>
        <v/>
      </c>
      <c r="C2077">
        <f>INDEX(resultados!$A$2:$ZZ$3036, 2071, MATCH($B$3, resultados!$A$1:$ZZ$1, 0))</f>
        <v/>
      </c>
    </row>
    <row r="2078">
      <c r="A2078">
        <f>INDEX(resultados!$A$2:$ZZ$3036, 2072, MATCH($B$1, resultados!$A$1:$ZZ$1, 0))</f>
        <v/>
      </c>
      <c r="B2078">
        <f>INDEX(resultados!$A$2:$ZZ$3036, 2072, MATCH($B$2, resultados!$A$1:$ZZ$1, 0))</f>
        <v/>
      </c>
      <c r="C2078">
        <f>INDEX(resultados!$A$2:$ZZ$3036, 2072, MATCH($B$3, resultados!$A$1:$ZZ$1, 0))</f>
        <v/>
      </c>
    </row>
    <row r="2079">
      <c r="A2079">
        <f>INDEX(resultados!$A$2:$ZZ$3036, 2073, MATCH($B$1, resultados!$A$1:$ZZ$1, 0))</f>
        <v/>
      </c>
      <c r="B2079">
        <f>INDEX(resultados!$A$2:$ZZ$3036, 2073, MATCH($B$2, resultados!$A$1:$ZZ$1, 0))</f>
        <v/>
      </c>
      <c r="C2079">
        <f>INDEX(resultados!$A$2:$ZZ$3036, 2073, MATCH($B$3, resultados!$A$1:$ZZ$1, 0))</f>
        <v/>
      </c>
    </row>
    <row r="2080">
      <c r="A2080">
        <f>INDEX(resultados!$A$2:$ZZ$3036, 2074, MATCH($B$1, resultados!$A$1:$ZZ$1, 0))</f>
        <v/>
      </c>
      <c r="B2080">
        <f>INDEX(resultados!$A$2:$ZZ$3036, 2074, MATCH($B$2, resultados!$A$1:$ZZ$1, 0))</f>
        <v/>
      </c>
      <c r="C2080">
        <f>INDEX(resultados!$A$2:$ZZ$3036, 2074, MATCH($B$3, resultados!$A$1:$ZZ$1, 0))</f>
        <v/>
      </c>
    </row>
    <row r="2081">
      <c r="A2081">
        <f>INDEX(resultados!$A$2:$ZZ$3036, 2075, MATCH($B$1, resultados!$A$1:$ZZ$1, 0))</f>
        <v/>
      </c>
      <c r="B2081">
        <f>INDEX(resultados!$A$2:$ZZ$3036, 2075, MATCH($B$2, resultados!$A$1:$ZZ$1, 0))</f>
        <v/>
      </c>
      <c r="C2081">
        <f>INDEX(resultados!$A$2:$ZZ$3036, 2075, MATCH($B$3, resultados!$A$1:$ZZ$1, 0))</f>
        <v/>
      </c>
    </row>
    <row r="2082">
      <c r="A2082">
        <f>INDEX(resultados!$A$2:$ZZ$3036, 2076, MATCH($B$1, resultados!$A$1:$ZZ$1, 0))</f>
        <v/>
      </c>
      <c r="B2082">
        <f>INDEX(resultados!$A$2:$ZZ$3036, 2076, MATCH($B$2, resultados!$A$1:$ZZ$1, 0))</f>
        <v/>
      </c>
      <c r="C2082">
        <f>INDEX(resultados!$A$2:$ZZ$3036, 2076, MATCH($B$3, resultados!$A$1:$ZZ$1, 0))</f>
        <v/>
      </c>
    </row>
    <row r="2083">
      <c r="A2083">
        <f>INDEX(resultados!$A$2:$ZZ$3036, 2077, MATCH($B$1, resultados!$A$1:$ZZ$1, 0))</f>
        <v/>
      </c>
      <c r="B2083">
        <f>INDEX(resultados!$A$2:$ZZ$3036, 2077, MATCH($B$2, resultados!$A$1:$ZZ$1, 0))</f>
        <v/>
      </c>
      <c r="C2083">
        <f>INDEX(resultados!$A$2:$ZZ$3036, 2077, MATCH($B$3, resultados!$A$1:$ZZ$1, 0))</f>
        <v/>
      </c>
    </row>
    <row r="2084">
      <c r="A2084">
        <f>INDEX(resultados!$A$2:$ZZ$3036, 2078, MATCH($B$1, resultados!$A$1:$ZZ$1, 0))</f>
        <v/>
      </c>
      <c r="B2084">
        <f>INDEX(resultados!$A$2:$ZZ$3036, 2078, MATCH($B$2, resultados!$A$1:$ZZ$1, 0))</f>
        <v/>
      </c>
      <c r="C2084">
        <f>INDEX(resultados!$A$2:$ZZ$3036, 2078, MATCH($B$3, resultados!$A$1:$ZZ$1, 0))</f>
        <v/>
      </c>
    </row>
    <row r="2085">
      <c r="A2085">
        <f>INDEX(resultados!$A$2:$ZZ$3036, 2079, MATCH($B$1, resultados!$A$1:$ZZ$1, 0))</f>
        <v/>
      </c>
      <c r="B2085">
        <f>INDEX(resultados!$A$2:$ZZ$3036, 2079, MATCH($B$2, resultados!$A$1:$ZZ$1, 0))</f>
        <v/>
      </c>
      <c r="C2085">
        <f>INDEX(resultados!$A$2:$ZZ$3036, 2079, MATCH($B$3, resultados!$A$1:$ZZ$1, 0))</f>
        <v/>
      </c>
    </row>
    <row r="2086">
      <c r="A2086">
        <f>INDEX(resultados!$A$2:$ZZ$3036, 2080, MATCH($B$1, resultados!$A$1:$ZZ$1, 0))</f>
        <v/>
      </c>
      <c r="B2086">
        <f>INDEX(resultados!$A$2:$ZZ$3036, 2080, MATCH($B$2, resultados!$A$1:$ZZ$1, 0))</f>
        <v/>
      </c>
      <c r="C2086">
        <f>INDEX(resultados!$A$2:$ZZ$3036, 2080, MATCH($B$3, resultados!$A$1:$ZZ$1, 0))</f>
        <v/>
      </c>
    </row>
    <row r="2087">
      <c r="A2087">
        <f>INDEX(resultados!$A$2:$ZZ$3036, 2081, MATCH($B$1, resultados!$A$1:$ZZ$1, 0))</f>
        <v/>
      </c>
      <c r="B2087">
        <f>INDEX(resultados!$A$2:$ZZ$3036, 2081, MATCH($B$2, resultados!$A$1:$ZZ$1, 0))</f>
        <v/>
      </c>
      <c r="C2087">
        <f>INDEX(resultados!$A$2:$ZZ$3036, 2081, MATCH($B$3, resultados!$A$1:$ZZ$1, 0))</f>
        <v/>
      </c>
    </row>
    <row r="2088">
      <c r="A2088">
        <f>INDEX(resultados!$A$2:$ZZ$3036, 2082, MATCH($B$1, resultados!$A$1:$ZZ$1, 0))</f>
        <v/>
      </c>
      <c r="B2088">
        <f>INDEX(resultados!$A$2:$ZZ$3036, 2082, MATCH($B$2, resultados!$A$1:$ZZ$1, 0))</f>
        <v/>
      </c>
      <c r="C2088">
        <f>INDEX(resultados!$A$2:$ZZ$3036, 2082, MATCH($B$3, resultados!$A$1:$ZZ$1, 0))</f>
        <v/>
      </c>
    </row>
    <row r="2089">
      <c r="A2089">
        <f>INDEX(resultados!$A$2:$ZZ$3036, 2083, MATCH($B$1, resultados!$A$1:$ZZ$1, 0))</f>
        <v/>
      </c>
      <c r="B2089">
        <f>INDEX(resultados!$A$2:$ZZ$3036, 2083, MATCH($B$2, resultados!$A$1:$ZZ$1, 0))</f>
        <v/>
      </c>
      <c r="C2089">
        <f>INDEX(resultados!$A$2:$ZZ$3036, 2083, MATCH($B$3, resultados!$A$1:$ZZ$1, 0))</f>
        <v/>
      </c>
    </row>
    <row r="2090">
      <c r="A2090">
        <f>INDEX(resultados!$A$2:$ZZ$3036, 2084, MATCH($B$1, resultados!$A$1:$ZZ$1, 0))</f>
        <v/>
      </c>
      <c r="B2090">
        <f>INDEX(resultados!$A$2:$ZZ$3036, 2084, MATCH($B$2, resultados!$A$1:$ZZ$1, 0))</f>
        <v/>
      </c>
      <c r="C2090">
        <f>INDEX(resultados!$A$2:$ZZ$3036, 2084, MATCH($B$3, resultados!$A$1:$ZZ$1, 0))</f>
        <v/>
      </c>
    </row>
    <row r="2091">
      <c r="A2091">
        <f>INDEX(resultados!$A$2:$ZZ$3036, 2085, MATCH($B$1, resultados!$A$1:$ZZ$1, 0))</f>
        <v/>
      </c>
      <c r="B2091">
        <f>INDEX(resultados!$A$2:$ZZ$3036, 2085, MATCH($B$2, resultados!$A$1:$ZZ$1, 0))</f>
        <v/>
      </c>
      <c r="C2091">
        <f>INDEX(resultados!$A$2:$ZZ$3036, 2085, MATCH($B$3, resultados!$A$1:$ZZ$1, 0))</f>
        <v/>
      </c>
    </row>
    <row r="2092">
      <c r="A2092">
        <f>INDEX(resultados!$A$2:$ZZ$3036, 2086, MATCH($B$1, resultados!$A$1:$ZZ$1, 0))</f>
        <v/>
      </c>
      <c r="B2092">
        <f>INDEX(resultados!$A$2:$ZZ$3036, 2086, MATCH($B$2, resultados!$A$1:$ZZ$1, 0))</f>
        <v/>
      </c>
      <c r="C2092">
        <f>INDEX(resultados!$A$2:$ZZ$3036, 2086, MATCH($B$3, resultados!$A$1:$ZZ$1, 0))</f>
        <v/>
      </c>
    </row>
    <row r="2093">
      <c r="A2093">
        <f>INDEX(resultados!$A$2:$ZZ$3036, 2087, MATCH($B$1, resultados!$A$1:$ZZ$1, 0))</f>
        <v/>
      </c>
      <c r="B2093">
        <f>INDEX(resultados!$A$2:$ZZ$3036, 2087, MATCH($B$2, resultados!$A$1:$ZZ$1, 0))</f>
        <v/>
      </c>
      <c r="C2093">
        <f>INDEX(resultados!$A$2:$ZZ$3036, 2087, MATCH($B$3, resultados!$A$1:$ZZ$1, 0))</f>
        <v/>
      </c>
    </row>
    <row r="2094">
      <c r="A2094">
        <f>INDEX(resultados!$A$2:$ZZ$3036, 2088, MATCH($B$1, resultados!$A$1:$ZZ$1, 0))</f>
        <v/>
      </c>
      <c r="B2094">
        <f>INDEX(resultados!$A$2:$ZZ$3036, 2088, MATCH($B$2, resultados!$A$1:$ZZ$1, 0))</f>
        <v/>
      </c>
      <c r="C2094">
        <f>INDEX(resultados!$A$2:$ZZ$3036, 2088, MATCH($B$3, resultados!$A$1:$ZZ$1, 0))</f>
        <v/>
      </c>
    </row>
    <row r="2095">
      <c r="A2095">
        <f>INDEX(resultados!$A$2:$ZZ$3036, 2089, MATCH($B$1, resultados!$A$1:$ZZ$1, 0))</f>
        <v/>
      </c>
      <c r="B2095">
        <f>INDEX(resultados!$A$2:$ZZ$3036, 2089, MATCH($B$2, resultados!$A$1:$ZZ$1, 0))</f>
        <v/>
      </c>
      <c r="C2095">
        <f>INDEX(resultados!$A$2:$ZZ$3036, 2089, MATCH($B$3, resultados!$A$1:$ZZ$1, 0))</f>
        <v/>
      </c>
    </row>
    <row r="2096">
      <c r="A2096">
        <f>INDEX(resultados!$A$2:$ZZ$3036, 2090, MATCH($B$1, resultados!$A$1:$ZZ$1, 0))</f>
        <v/>
      </c>
      <c r="B2096">
        <f>INDEX(resultados!$A$2:$ZZ$3036, 2090, MATCH($B$2, resultados!$A$1:$ZZ$1, 0))</f>
        <v/>
      </c>
      <c r="C2096">
        <f>INDEX(resultados!$A$2:$ZZ$3036, 2090, MATCH($B$3, resultados!$A$1:$ZZ$1, 0))</f>
        <v/>
      </c>
    </row>
    <row r="2097">
      <c r="A2097">
        <f>INDEX(resultados!$A$2:$ZZ$3036, 2091, MATCH($B$1, resultados!$A$1:$ZZ$1, 0))</f>
        <v/>
      </c>
      <c r="B2097">
        <f>INDEX(resultados!$A$2:$ZZ$3036, 2091, MATCH($B$2, resultados!$A$1:$ZZ$1, 0))</f>
        <v/>
      </c>
      <c r="C2097">
        <f>INDEX(resultados!$A$2:$ZZ$3036, 2091, MATCH($B$3, resultados!$A$1:$ZZ$1, 0))</f>
        <v/>
      </c>
    </row>
    <row r="2098">
      <c r="A2098">
        <f>INDEX(resultados!$A$2:$ZZ$3036, 2092, MATCH($B$1, resultados!$A$1:$ZZ$1, 0))</f>
        <v/>
      </c>
      <c r="B2098">
        <f>INDEX(resultados!$A$2:$ZZ$3036, 2092, MATCH($B$2, resultados!$A$1:$ZZ$1, 0))</f>
        <v/>
      </c>
      <c r="C2098">
        <f>INDEX(resultados!$A$2:$ZZ$3036, 2092, MATCH($B$3, resultados!$A$1:$ZZ$1, 0))</f>
        <v/>
      </c>
    </row>
    <row r="2099">
      <c r="A2099">
        <f>INDEX(resultados!$A$2:$ZZ$3036, 2093, MATCH($B$1, resultados!$A$1:$ZZ$1, 0))</f>
        <v/>
      </c>
      <c r="B2099">
        <f>INDEX(resultados!$A$2:$ZZ$3036, 2093, MATCH($B$2, resultados!$A$1:$ZZ$1, 0))</f>
        <v/>
      </c>
      <c r="C2099">
        <f>INDEX(resultados!$A$2:$ZZ$3036, 2093, MATCH($B$3, resultados!$A$1:$ZZ$1, 0))</f>
        <v/>
      </c>
    </row>
    <row r="2100">
      <c r="A2100">
        <f>INDEX(resultados!$A$2:$ZZ$3036, 2094, MATCH($B$1, resultados!$A$1:$ZZ$1, 0))</f>
        <v/>
      </c>
      <c r="B2100">
        <f>INDEX(resultados!$A$2:$ZZ$3036, 2094, MATCH($B$2, resultados!$A$1:$ZZ$1, 0))</f>
        <v/>
      </c>
      <c r="C2100">
        <f>INDEX(resultados!$A$2:$ZZ$3036, 2094, MATCH($B$3, resultados!$A$1:$ZZ$1, 0))</f>
        <v/>
      </c>
    </row>
    <row r="2101">
      <c r="A2101">
        <f>INDEX(resultados!$A$2:$ZZ$3036, 2095, MATCH($B$1, resultados!$A$1:$ZZ$1, 0))</f>
        <v/>
      </c>
      <c r="B2101">
        <f>INDEX(resultados!$A$2:$ZZ$3036, 2095, MATCH($B$2, resultados!$A$1:$ZZ$1, 0))</f>
        <v/>
      </c>
      <c r="C2101">
        <f>INDEX(resultados!$A$2:$ZZ$3036, 2095, MATCH($B$3, resultados!$A$1:$ZZ$1, 0))</f>
        <v/>
      </c>
    </row>
    <row r="2102">
      <c r="A2102">
        <f>INDEX(resultados!$A$2:$ZZ$3036, 2096, MATCH($B$1, resultados!$A$1:$ZZ$1, 0))</f>
        <v/>
      </c>
      <c r="B2102">
        <f>INDEX(resultados!$A$2:$ZZ$3036, 2096, MATCH($B$2, resultados!$A$1:$ZZ$1, 0))</f>
        <v/>
      </c>
      <c r="C2102">
        <f>INDEX(resultados!$A$2:$ZZ$3036, 2096, MATCH($B$3, resultados!$A$1:$ZZ$1, 0))</f>
        <v/>
      </c>
    </row>
    <row r="2103">
      <c r="A2103">
        <f>INDEX(resultados!$A$2:$ZZ$3036, 2097, MATCH($B$1, resultados!$A$1:$ZZ$1, 0))</f>
        <v/>
      </c>
      <c r="B2103">
        <f>INDEX(resultados!$A$2:$ZZ$3036, 2097, MATCH($B$2, resultados!$A$1:$ZZ$1, 0))</f>
        <v/>
      </c>
      <c r="C2103">
        <f>INDEX(resultados!$A$2:$ZZ$3036, 2097, MATCH($B$3, resultados!$A$1:$ZZ$1, 0))</f>
        <v/>
      </c>
    </row>
    <row r="2104">
      <c r="A2104">
        <f>INDEX(resultados!$A$2:$ZZ$3036, 2098, MATCH($B$1, resultados!$A$1:$ZZ$1, 0))</f>
        <v/>
      </c>
      <c r="B2104">
        <f>INDEX(resultados!$A$2:$ZZ$3036, 2098, MATCH($B$2, resultados!$A$1:$ZZ$1, 0))</f>
        <v/>
      </c>
      <c r="C2104">
        <f>INDEX(resultados!$A$2:$ZZ$3036, 2098, MATCH($B$3, resultados!$A$1:$ZZ$1, 0))</f>
        <v/>
      </c>
    </row>
    <row r="2105">
      <c r="A2105">
        <f>INDEX(resultados!$A$2:$ZZ$3036, 2099, MATCH($B$1, resultados!$A$1:$ZZ$1, 0))</f>
        <v/>
      </c>
      <c r="B2105">
        <f>INDEX(resultados!$A$2:$ZZ$3036, 2099, MATCH($B$2, resultados!$A$1:$ZZ$1, 0))</f>
        <v/>
      </c>
      <c r="C2105">
        <f>INDEX(resultados!$A$2:$ZZ$3036, 2099, MATCH($B$3, resultados!$A$1:$ZZ$1, 0))</f>
        <v/>
      </c>
    </row>
    <row r="2106">
      <c r="A2106">
        <f>INDEX(resultados!$A$2:$ZZ$3036, 2100, MATCH($B$1, resultados!$A$1:$ZZ$1, 0))</f>
        <v/>
      </c>
      <c r="B2106">
        <f>INDEX(resultados!$A$2:$ZZ$3036, 2100, MATCH($B$2, resultados!$A$1:$ZZ$1, 0))</f>
        <v/>
      </c>
      <c r="C2106">
        <f>INDEX(resultados!$A$2:$ZZ$3036, 2100, MATCH($B$3, resultados!$A$1:$ZZ$1, 0))</f>
        <v/>
      </c>
    </row>
    <row r="2107">
      <c r="A2107">
        <f>INDEX(resultados!$A$2:$ZZ$3036, 2101, MATCH($B$1, resultados!$A$1:$ZZ$1, 0))</f>
        <v/>
      </c>
      <c r="B2107">
        <f>INDEX(resultados!$A$2:$ZZ$3036, 2101, MATCH($B$2, resultados!$A$1:$ZZ$1, 0))</f>
        <v/>
      </c>
      <c r="C2107">
        <f>INDEX(resultados!$A$2:$ZZ$3036, 2101, MATCH($B$3, resultados!$A$1:$ZZ$1, 0))</f>
        <v/>
      </c>
    </row>
    <row r="2108">
      <c r="A2108">
        <f>INDEX(resultados!$A$2:$ZZ$3036, 2102, MATCH($B$1, resultados!$A$1:$ZZ$1, 0))</f>
        <v/>
      </c>
      <c r="B2108">
        <f>INDEX(resultados!$A$2:$ZZ$3036, 2102, MATCH($B$2, resultados!$A$1:$ZZ$1, 0))</f>
        <v/>
      </c>
      <c r="C2108">
        <f>INDEX(resultados!$A$2:$ZZ$3036, 2102, MATCH($B$3, resultados!$A$1:$ZZ$1, 0))</f>
        <v/>
      </c>
    </row>
    <row r="2109">
      <c r="A2109">
        <f>INDEX(resultados!$A$2:$ZZ$3036, 2103, MATCH($B$1, resultados!$A$1:$ZZ$1, 0))</f>
        <v/>
      </c>
      <c r="B2109">
        <f>INDEX(resultados!$A$2:$ZZ$3036, 2103, MATCH($B$2, resultados!$A$1:$ZZ$1, 0))</f>
        <v/>
      </c>
      <c r="C2109">
        <f>INDEX(resultados!$A$2:$ZZ$3036, 2103, MATCH($B$3, resultados!$A$1:$ZZ$1, 0))</f>
        <v/>
      </c>
    </row>
    <row r="2110">
      <c r="A2110">
        <f>INDEX(resultados!$A$2:$ZZ$3036, 2104, MATCH($B$1, resultados!$A$1:$ZZ$1, 0))</f>
        <v/>
      </c>
      <c r="B2110">
        <f>INDEX(resultados!$A$2:$ZZ$3036, 2104, MATCH($B$2, resultados!$A$1:$ZZ$1, 0))</f>
        <v/>
      </c>
      <c r="C2110">
        <f>INDEX(resultados!$A$2:$ZZ$3036, 2104, MATCH($B$3, resultados!$A$1:$ZZ$1, 0))</f>
        <v/>
      </c>
    </row>
    <row r="2111">
      <c r="A2111">
        <f>INDEX(resultados!$A$2:$ZZ$3036, 2105, MATCH($B$1, resultados!$A$1:$ZZ$1, 0))</f>
        <v/>
      </c>
      <c r="B2111">
        <f>INDEX(resultados!$A$2:$ZZ$3036, 2105, MATCH($B$2, resultados!$A$1:$ZZ$1, 0))</f>
        <v/>
      </c>
      <c r="C2111">
        <f>INDEX(resultados!$A$2:$ZZ$3036, 2105, MATCH($B$3, resultados!$A$1:$ZZ$1, 0))</f>
        <v/>
      </c>
    </row>
    <row r="2112">
      <c r="A2112">
        <f>INDEX(resultados!$A$2:$ZZ$3036, 2106, MATCH($B$1, resultados!$A$1:$ZZ$1, 0))</f>
        <v/>
      </c>
      <c r="B2112">
        <f>INDEX(resultados!$A$2:$ZZ$3036, 2106, MATCH($B$2, resultados!$A$1:$ZZ$1, 0))</f>
        <v/>
      </c>
      <c r="C2112">
        <f>INDEX(resultados!$A$2:$ZZ$3036, 2106, MATCH($B$3, resultados!$A$1:$ZZ$1, 0))</f>
        <v/>
      </c>
    </row>
    <row r="2113">
      <c r="A2113">
        <f>INDEX(resultados!$A$2:$ZZ$3036, 2107, MATCH($B$1, resultados!$A$1:$ZZ$1, 0))</f>
        <v/>
      </c>
      <c r="B2113">
        <f>INDEX(resultados!$A$2:$ZZ$3036, 2107, MATCH($B$2, resultados!$A$1:$ZZ$1, 0))</f>
        <v/>
      </c>
      <c r="C2113">
        <f>INDEX(resultados!$A$2:$ZZ$3036, 2107, MATCH($B$3, resultados!$A$1:$ZZ$1, 0))</f>
        <v/>
      </c>
    </row>
    <row r="2114">
      <c r="A2114">
        <f>INDEX(resultados!$A$2:$ZZ$3036, 2108, MATCH($B$1, resultados!$A$1:$ZZ$1, 0))</f>
        <v/>
      </c>
      <c r="B2114">
        <f>INDEX(resultados!$A$2:$ZZ$3036, 2108, MATCH($B$2, resultados!$A$1:$ZZ$1, 0))</f>
        <v/>
      </c>
      <c r="C2114">
        <f>INDEX(resultados!$A$2:$ZZ$3036, 2108, MATCH($B$3, resultados!$A$1:$ZZ$1, 0))</f>
        <v/>
      </c>
    </row>
    <row r="2115">
      <c r="A2115">
        <f>INDEX(resultados!$A$2:$ZZ$3036, 2109, MATCH($B$1, resultados!$A$1:$ZZ$1, 0))</f>
        <v/>
      </c>
      <c r="B2115">
        <f>INDEX(resultados!$A$2:$ZZ$3036, 2109, MATCH($B$2, resultados!$A$1:$ZZ$1, 0))</f>
        <v/>
      </c>
      <c r="C2115">
        <f>INDEX(resultados!$A$2:$ZZ$3036, 2109, MATCH($B$3, resultados!$A$1:$ZZ$1, 0))</f>
        <v/>
      </c>
    </row>
    <row r="2116">
      <c r="A2116">
        <f>INDEX(resultados!$A$2:$ZZ$3036, 2110, MATCH($B$1, resultados!$A$1:$ZZ$1, 0))</f>
        <v/>
      </c>
      <c r="B2116">
        <f>INDEX(resultados!$A$2:$ZZ$3036, 2110, MATCH($B$2, resultados!$A$1:$ZZ$1, 0))</f>
        <v/>
      </c>
      <c r="C2116">
        <f>INDEX(resultados!$A$2:$ZZ$3036, 2110, MATCH($B$3, resultados!$A$1:$ZZ$1, 0))</f>
        <v/>
      </c>
    </row>
    <row r="2117">
      <c r="A2117">
        <f>INDEX(resultados!$A$2:$ZZ$3036, 2111, MATCH($B$1, resultados!$A$1:$ZZ$1, 0))</f>
        <v/>
      </c>
      <c r="B2117">
        <f>INDEX(resultados!$A$2:$ZZ$3036, 2111, MATCH($B$2, resultados!$A$1:$ZZ$1, 0))</f>
        <v/>
      </c>
      <c r="C2117">
        <f>INDEX(resultados!$A$2:$ZZ$3036, 2111, MATCH($B$3, resultados!$A$1:$ZZ$1, 0))</f>
        <v/>
      </c>
    </row>
    <row r="2118">
      <c r="A2118">
        <f>INDEX(resultados!$A$2:$ZZ$3036, 2112, MATCH($B$1, resultados!$A$1:$ZZ$1, 0))</f>
        <v/>
      </c>
      <c r="B2118">
        <f>INDEX(resultados!$A$2:$ZZ$3036, 2112, MATCH($B$2, resultados!$A$1:$ZZ$1, 0))</f>
        <v/>
      </c>
      <c r="C2118">
        <f>INDEX(resultados!$A$2:$ZZ$3036, 2112, MATCH($B$3, resultados!$A$1:$ZZ$1, 0))</f>
        <v/>
      </c>
    </row>
    <row r="2119">
      <c r="A2119">
        <f>INDEX(resultados!$A$2:$ZZ$3036, 2113, MATCH($B$1, resultados!$A$1:$ZZ$1, 0))</f>
        <v/>
      </c>
      <c r="B2119">
        <f>INDEX(resultados!$A$2:$ZZ$3036, 2113, MATCH($B$2, resultados!$A$1:$ZZ$1, 0))</f>
        <v/>
      </c>
      <c r="C2119">
        <f>INDEX(resultados!$A$2:$ZZ$3036, 2113, MATCH($B$3, resultados!$A$1:$ZZ$1, 0))</f>
        <v/>
      </c>
    </row>
    <row r="2120">
      <c r="A2120">
        <f>INDEX(resultados!$A$2:$ZZ$3036, 2114, MATCH($B$1, resultados!$A$1:$ZZ$1, 0))</f>
        <v/>
      </c>
      <c r="B2120">
        <f>INDEX(resultados!$A$2:$ZZ$3036, 2114, MATCH($B$2, resultados!$A$1:$ZZ$1, 0))</f>
        <v/>
      </c>
      <c r="C2120">
        <f>INDEX(resultados!$A$2:$ZZ$3036, 2114, MATCH($B$3, resultados!$A$1:$ZZ$1, 0))</f>
        <v/>
      </c>
    </row>
    <row r="2121">
      <c r="A2121">
        <f>INDEX(resultados!$A$2:$ZZ$3036, 2115, MATCH($B$1, resultados!$A$1:$ZZ$1, 0))</f>
        <v/>
      </c>
      <c r="B2121">
        <f>INDEX(resultados!$A$2:$ZZ$3036, 2115, MATCH($B$2, resultados!$A$1:$ZZ$1, 0))</f>
        <v/>
      </c>
      <c r="C2121">
        <f>INDEX(resultados!$A$2:$ZZ$3036, 2115, MATCH($B$3, resultados!$A$1:$ZZ$1, 0))</f>
        <v/>
      </c>
    </row>
    <row r="2122">
      <c r="A2122">
        <f>INDEX(resultados!$A$2:$ZZ$3036, 2116, MATCH($B$1, resultados!$A$1:$ZZ$1, 0))</f>
        <v/>
      </c>
      <c r="B2122">
        <f>INDEX(resultados!$A$2:$ZZ$3036, 2116, MATCH($B$2, resultados!$A$1:$ZZ$1, 0))</f>
        <v/>
      </c>
      <c r="C2122">
        <f>INDEX(resultados!$A$2:$ZZ$3036, 2116, MATCH($B$3, resultados!$A$1:$ZZ$1, 0))</f>
        <v/>
      </c>
    </row>
    <row r="2123">
      <c r="A2123">
        <f>INDEX(resultados!$A$2:$ZZ$3036, 2117, MATCH($B$1, resultados!$A$1:$ZZ$1, 0))</f>
        <v/>
      </c>
      <c r="B2123">
        <f>INDEX(resultados!$A$2:$ZZ$3036, 2117, MATCH($B$2, resultados!$A$1:$ZZ$1, 0))</f>
        <v/>
      </c>
      <c r="C2123">
        <f>INDEX(resultados!$A$2:$ZZ$3036, 2117, MATCH($B$3, resultados!$A$1:$ZZ$1, 0))</f>
        <v/>
      </c>
    </row>
    <row r="2124">
      <c r="A2124">
        <f>INDEX(resultados!$A$2:$ZZ$3036, 2118, MATCH($B$1, resultados!$A$1:$ZZ$1, 0))</f>
        <v/>
      </c>
      <c r="B2124">
        <f>INDEX(resultados!$A$2:$ZZ$3036, 2118, MATCH($B$2, resultados!$A$1:$ZZ$1, 0))</f>
        <v/>
      </c>
      <c r="C2124">
        <f>INDEX(resultados!$A$2:$ZZ$3036, 2118, MATCH($B$3, resultados!$A$1:$ZZ$1, 0))</f>
        <v/>
      </c>
    </row>
    <row r="2125">
      <c r="A2125">
        <f>INDEX(resultados!$A$2:$ZZ$3036, 2119, MATCH($B$1, resultados!$A$1:$ZZ$1, 0))</f>
        <v/>
      </c>
      <c r="B2125">
        <f>INDEX(resultados!$A$2:$ZZ$3036, 2119, MATCH($B$2, resultados!$A$1:$ZZ$1, 0))</f>
        <v/>
      </c>
      <c r="C2125">
        <f>INDEX(resultados!$A$2:$ZZ$3036, 2119, MATCH($B$3, resultados!$A$1:$ZZ$1, 0))</f>
        <v/>
      </c>
    </row>
    <row r="2126">
      <c r="A2126">
        <f>INDEX(resultados!$A$2:$ZZ$3036, 2120, MATCH($B$1, resultados!$A$1:$ZZ$1, 0))</f>
        <v/>
      </c>
      <c r="B2126">
        <f>INDEX(resultados!$A$2:$ZZ$3036, 2120, MATCH($B$2, resultados!$A$1:$ZZ$1, 0))</f>
        <v/>
      </c>
      <c r="C2126">
        <f>INDEX(resultados!$A$2:$ZZ$3036, 2120, MATCH($B$3, resultados!$A$1:$ZZ$1, 0))</f>
        <v/>
      </c>
    </row>
    <row r="2127">
      <c r="A2127">
        <f>INDEX(resultados!$A$2:$ZZ$3036, 2121, MATCH($B$1, resultados!$A$1:$ZZ$1, 0))</f>
        <v/>
      </c>
      <c r="B2127">
        <f>INDEX(resultados!$A$2:$ZZ$3036, 2121, MATCH($B$2, resultados!$A$1:$ZZ$1, 0))</f>
        <v/>
      </c>
      <c r="C2127">
        <f>INDEX(resultados!$A$2:$ZZ$3036, 2121, MATCH($B$3, resultados!$A$1:$ZZ$1, 0))</f>
        <v/>
      </c>
    </row>
    <row r="2128">
      <c r="A2128">
        <f>INDEX(resultados!$A$2:$ZZ$3036, 2122, MATCH($B$1, resultados!$A$1:$ZZ$1, 0))</f>
        <v/>
      </c>
      <c r="B2128">
        <f>INDEX(resultados!$A$2:$ZZ$3036, 2122, MATCH($B$2, resultados!$A$1:$ZZ$1, 0))</f>
        <v/>
      </c>
      <c r="C2128">
        <f>INDEX(resultados!$A$2:$ZZ$3036, 2122, MATCH($B$3, resultados!$A$1:$ZZ$1, 0))</f>
        <v/>
      </c>
    </row>
    <row r="2129">
      <c r="A2129">
        <f>INDEX(resultados!$A$2:$ZZ$3036, 2123, MATCH($B$1, resultados!$A$1:$ZZ$1, 0))</f>
        <v/>
      </c>
      <c r="B2129">
        <f>INDEX(resultados!$A$2:$ZZ$3036, 2123, MATCH($B$2, resultados!$A$1:$ZZ$1, 0))</f>
        <v/>
      </c>
      <c r="C2129">
        <f>INDEX(resultados!$A$2:$ZZ$3036, 2123, MATCH($B$3, resultados!$A$1:$ZZ$1, 0))</f>
        <v/>
      </c>
    </row>
    <row r="2130">
      <c r="A2130">
        <f>INDEX(resultados!$A$2:$ZZ$3036, 2124, MATCH($B$1, resultados!$A$1:$ZZ$1, 0))</f>
        <v/>
      </c>
      <c r="B2130">
        <f>INDEX(resultados!$A$2:$ZZ$3036, 2124, MATCH($B$2, resultados!$A$1:$ZZ$1, 0))</f>
        <v/>
      </c>
      <c r="C2130">
        <f>INDEX(resultados!$A$2:$ZZ$3036, 2124, MATCH($B$3, resultados!$A$1:$ZZ$1, 0))</f>
        <v/>
      </c>
    </row>
    <row r="2131">
      <c r="A2131">
        <f>INDEX(resultados!$A$2:$ZZ$3036, 2125, MATCH($B$1, resultados!$A$1:$ZZ$1, 0))</f>
        <v/>
      </c>
      <c r="B2131">
        <f>INDEX(resultados!$A$2:$ZZ$3036, 2125, MATCH($B$2, resultados!$A$1:$ZZ$1, 0))</f>
        <v/>
      </c>
      <c r="C2131">
        <f>INDEX(resultados!$A$2:$ZZ$3036, 2125, MATCH($B$3, resultados!$A$1:$ZZ$1, 0))</f>
        <v/>
      </c>
    </row>
    <row r="2132">
      <c r="A2132">
        <f>INDEX(resultados!$A$2:$ZZ$3036, 2126, MATCH($B$1, resultados!$A$1:$ZZ$1, 0))</f>
        <v/>
      </c>
      <c r="B2132">
        <f>INDEX(resultados!$A$2:$ZZ$3036, 2126, MATCH($B$2, resultados!$A$1:$ZZ$1, 0))</f>
        <v/>
      </c>
      <c r="C2132">
        <f>INDEX(resultados!$A$2:$ZZ$3036, 2126, MATCH($B$3, resultados!$A$1:$ZZ$1, 0))</f>
        <v/>
      </c>
    </row>
    <row r="2133">
      <c r="A2133">
        <f>INDEX(resultados!$A$2:$ZZ$3036, 2127, MATCH($B$1, resultados!$A$1:$ZZ$1, 0))</f>
        <v/>
      </c>
      <c r="B2133">
        <f>INDEX(resultados!$A$2:$ZZ$3036, 2127, MATCH($B$2, resultados!$A$1:$ZZ$1, 0))</f>
        <v/>
      </c>
      <c r="C2133">
        <f>INDEX(resultados!$A$2:$ZZ$3036, 2127, MATCH($B$3, resultados!$A$1:$ZZ$1, 0))</f>
        <v/>
      </c>
    </row>
    <row r="2134">
      <c r="A2134">
        <f>INDEX(resultados!$A$2:$ZZ$3036, 2128, MATCH($B$1, resultados!$A$1:$ZZ$1, 0))</f>
        <v/>
      </c>
      <c r="B2134">
        <f>INDEX(resultados!$A$2:$ZZ$3036, 2128, MATCH($B$2, resultados!$A$1:$ZZ$1, 0))</f>
        <v/>
      </c>
      <c r="C2134">
        <f>INDEX(resultados!$A$2:$ZZ$3036, 2128, MATCH($B$3, resultados!$A$1:$ZZ$1, 0))</f>
        <v/>
      </c>
    </row>
    <row r="2135">
      <c r="A2135">
        <f>INDEX(resultados!$A$2:$ZZ$3036, 2129, MATCH($B$1, resultados!$A$1:$ZZ$1, 0))</f>
        <v/>
      </c>
      <c r="B2135">
        <f>INDEX(resultados!$A$2:$ZZ$3036, 2129, MATCH($B$2, resultados!$A$1:$ZZ$1, 0))</f>
        <v/>
      </c>
      <c r="C2135">
        <f>INDEX(resultados!$A$2:$ZZ$3036, 2129, MATCH($B$3, resultados!$A$1:$ZZ$1, 0))</f>
        <v/>
      </c>
    </row>
    <row r="2136">
      <c r="A2136">
        <f>INDEX(resultados!$A$2:$ZZ$3036, 2130, MATCH($B$1, resultados!$A$1:$ZZ$1, 0))</f>
        <v/>
      </c>
      <c r="B2136">
        <f>INDEX(resultados!$A$2:$ZZ$3036, 2130, MATCH($B$2, resultados!$A$1:$ZZ$1, 0))</f>
        <v/>
      </c>
      <c r="C2136">
        <f>INDEX(resultados!$A$2:$ZZ$3036, 2130, MATCH($B$3, resultados!$A$1:$ZZ$1, 0))</f>
        <v/>
      </c>
    </row>
    <row r="2137">
      <c r="A2137">
        <f>INDEX(resultados!$A$2:$ZZ$3036, 2131, MATCH($B$1, resultados!$A$1:$ZZ$1, 0))</f>
        <v/>
      </c>
      <c r="B2137">
        <f>INDEX(resultados!$A$2:$ZZ$3036, 2131, MATCH($B$2, resultados!$A$1:$ZZ$1, 0))</f>
        <v/>
      </c>
      <c r="C2137">
        <f>INDEX(resultados!$A$2:$ZZ$3036, 2131, MATCH($B$3, resultados!$A$1:$ZZ$1, 0))</f>
        <v/>
      </c>
    </row>
    <row r="2138">
      <c r="A2138">
        <f>INDEX(resultados!$A$2:$ZZ$3036, 2132, MATCH($B$1, resultados!$A$1:$ZZ$1, 0))</f>
        <v/>
      </c>
      <c r="B2138">
        <f>INDEX(resultados!$A$2:$ZZ$3036, 2132, MATCH($B$2, resultados!$A$1:$ZZ$1, 0))</f>
        <v/>
      </c>
      <c r="C2138">
        <f>INDEX(resultados!$A$2:$ZZ$3036, 2132, MATCH($B$3, resultados!$A$1:$ZZ$1, 0))</f>
        <v/>
      </c>
    </row>
    <row r="2139">
      <c r="A2139">
        <f>INDEX(resultados!$A$2:$ZZ$3036, 2133, MATCH($B$1, resultados!$A$1:$ZZ$1, 0))</f>
        <v/>
      </c>
      <c r="B2139">
        <f>INDEX(resultados!$A$2:$ZZ$3036, 2133, MATCH($B$2, resultados!$A$1:$ZZ$1, 0))</f>
        <v/>
      </c>
      <c r="C2139">
        <f>INDEX(resultados!$A$2:$ZZ$3036, 2133, MATCH($B$3, resultados!$A$1:$ZZ$1, 0))</f>
        <v/>
      </c>
    </row>
    <row r="2140">
      <c r="A2140">
        <f>INDEX(resultados!$A$2:$ZZ$3036, 2134, MATCH($B$1, resultados!$A$1:$ZZ$1, 0))</f>
        <v/>
      </c>
      <c r="B2140">
        <f>INDEX(resultados!$A$2:$ZZ$3036, 2134, MATCH($B$2, resultados!$A$1:$ZZ$1, 0))</f>
        <v/>
      </c>
      <c r="C2140">
        <f>INDEX(resultados!$A$2:$ZZ$3036, 2134, MATCH($B$3, resultados!$A$1:$ZZ$1, 0))</f>
        <v/>
      </c>
    </row>
    <row r="2141">
      <c r="A2141">
        <f>INDEX(resultados!$A$2:$ZZ$3036, 2135, MATCH($B$1, resultados!$A$1:$ZZ$1, 0))</f>
        <v/>
      </c>
      <c r="B2141">
        <f>INDEX(resultados!$A$2:$ZZ$3036, 2135, MATCH($B$2, resultados!$A$1:$ZZ$1, 0))</f>
        <v/>
      </c>
      <c r="C2141">
        <f>INDEX(resultados!$A$2:$ZZ$3036, 2135, MATCH($B$3, resultados!$A$1:$ZZ$1, 0))</f>
        <v/>
      </c>
    </row>
    <row r="2142">
      <c r="A2142">
        <f>INDEX(resultados!$A$2:$ZZ$3036, 2136, MATCH($B$1, resultados!$A$1:$ZZ$1, 0))</f>
        <v/>
      </c>
      <c r="B2142">
        <f>INDEX(resultados!$A$2:$ZZ$3036, 2136, MATCH($B$2, resultados!$A$1:$ZZ$1, 0))</f>
        <v/>
      </c>
      <c r="C2142">
        <f>INDEX(resultados!$A$2:$ZZ$3036, 2136, MATCH($B$3, resultados!$A$1:$ZZ$1, 0))</f>
        <v/>
      </c>
    </row>
    <row r="2143">
      <c r="A2143">
        <f>INDEX(resultados!$A$2:$ZZ$3036, 2137, MATCH($B$1, resultados!$A$1:$ZZ$1, 0))</f>
        <v/>
      </c>
      <c r="B2143">
        <f>INDEX(resultados!$A$2:$ZZ$3036, 2137, MATCH($B$2, resultados!$A$1:$ZZ$1, 0))</f>
        <v/>
      </c>
      <c r="C2143">
        <f>INDEX(resultados!$A$2:$ZZ$3036, 2137, MATCH($B$3, resultados!$A$1:$ZZ$1, 0))</f>
        <v/>
      </c>
    </row>
    <row r="2144">
      <c r="A2144">
        <f>INDEX(resultados!$A$2:$ZZ$3036, 2138, MATCH($B$1, resultados!$A$1:$ZZ$1, 0))</f>
        <v/>
      </c>
      <c r="B2144">
        <f>INDEX(resultados!$A$2:$ZZ$3036, 2138, MATCH($B$2, resultados!$A$1:$ZZ$1, 0))</f>
        <v/>
      </c>
      <c r="C2144">
        <f>INDEX(resultados!$A$2:$ZZ$3036, 2138, MATCH($B$3, resultados!$A$1:$ZZ$1, 0))</f>
        <v/>
      </c>
    </row>
    <row r="2145">
      <c r="A2145">
        <f>INDEX(resultados!$A$2:$ZZ$3036, 2139, MATCH($B$1, resultados!$A$1:$ZZ$1, 0))</f>
        <v/>
      </c>
      <c r="B2145">
        <f>INDEX(resultados!$A$2:$ZZ$3036, 2139, MATCH($B$2, resultados!$A$1:$ZZ$1, 0))</f>
        <v/>
      </c>
      <c r="C2145">
        <f>INDEX(resultados!$A$2:$ZZ$3036, 2139, MATCH($B$3, resultados!$A$1:$ZZ$1, 0))</f>
        <v/>
      </c>
    </row>
    <row r="2146">
      <c r="A2146">
        <f>INDEX(resultados!$A$2:$ZZ$3036, 2140, MATCH($B$1, resultados!$A$1:$ZZ$1, 0))</f>
        <v/>
      </c>
      <c r="B2146">
        <f>INDEX(resultados!$A$2:$ZZ$3036, 2140, MATCH($B$2, resultados!$A$1:$ZZ$1, 0))</f>
        <v/>
      </c>
      <c r="C2146">
        <f>INDEX(resultados!$A$2:$ZZ$3036, 2140, MATCH($B$3, resultados!$A$1:$ZZ$1, 0))</f>
        <v/>
      </c>
    </row>
    <row r="2147">
      <c r="A2147">
        <f>INDEX(resultados!$A$2:$ZZ$3036, 2141, MATCH($B$1, resultados!$A$1:$ZZ$1, 0))</f>
        <v/>
      </c>
      <c r="B2147">
        <f>INDEX(resultados!$A$2:$ZZ$3036, 2141, MATCH($B$2, resultados!$A$1:$ZZ$1, 0))</f>
        <v/>
      </c>
      <c r="C2147">
        <f>INDEX(resultados!$A$2:$ZZ$3036, 2141, MATCH($B$3, resultados!$A$1:$ZZ$1, 0))</f>
        <v/>
      </c>
    </row>
    <row r="2148">
      <c r="A2148">
        <f>INDEX(resultados!$A$2:$ZZ$3036, 2142, MATCH($B$1, resultados!$A$1:$ZZ$1, 0))</f>
        <v/>
      </c>
      <c r="B2148">
        <f>INDEX(resultados!$A$2:$ZZ$3036, 2142, MATCH($B$2, resultados!$A$1:$ZZ$1, 0))</f>
        <v/>
      </c>
      <c r="C2148">
        <f>INDEX(resultados!$A$2:$ZZ$3036, 2142, MATCH($B$3, resultados!$A$1:$ZZ$1, 0))</f>
        <v/>
      </c>
    </row>
    <row r="2149">
      <c r="A2149">
        <f>INDEX(resultados!$A$2:$ZZ$3036, 2143, MATCH($B$1, resultados!$A$1:$ZZ$1, 0))</f>
        <v/>
      </c>
      <c r="B2149">
        <f>INDEX(resultados!$A$2:$ZZ$3036, 2143, MATCH($B$2, resultados!$A$1:$ZZ$1, 0))</f>
        <v/>
      </c>
      <c r="C2149">
        <f>INDEX(resultados!$A$2:$ZZ$3036, 2143, MATCH($B$3, resultados!$A$1:$ZZ$1, 0))</f>
        <v/>
      </c>
    </row>
    <row r="2150">
      <c r="A2150">
        <f>INDEX(resultados!$A$2:$ZZ$3036, 2144, MATCH($B$1, resultados!$A$1:$ZZ$1, 0))</f>
        <v/>
      </c>
      <c r="B2150">
        <f>INDEX(resultados!$A$2:$ZZ$3036, 2144, MATCH($B$2, resultados!$A$1:$ZZ$1, 0))</f>
        <v/>
      </c>
      <c r="C2150">
        <f>INDEX(resultados!$A$2:$ZZ$3036, 2144, MATCH($B$3, resultados!$A$1:$ZZ$1, 0))</f>
        <v/>
      </c>
    </row>
    <row r="2151">
      <c r="A2151">
        <f>INDEX(resultados!$A$2:$ZZ$3036, 2145, MATCH($B$1, resultados!$A$1:$ZZ$1, 0))</f>
        <v/>
      </c>
      <c r="B2151">
        <f>INDEX(resultados!$A$2:$ZZ$3036, 2145, MATCH($B$2, resultados!$A$1:$ZZ$1, 0))</f>
        <v/>
      </c>
      <c r="C2151">
        <f>INDEX(resultados!$A$2:$ZZ$3036, 2145, MATCH($B$3, resultados!$A$1:$ZZ$1, 0))</f>
        <v/>
      </c>
    </row>
    <row r="2152">
      <c r="A2152">
        <f>INDEX(resultados!$A$2:$ZZ$3036, 2146, MATCH($B$1, resultados!$A$1:$ZZ$1, 0))</f>
        <v/>
      </c>
      <c r="B2152">
        <f>INDEX(resultados!$A$2:$ZZ$3036, 2146, MATCH($B$2, resultados!$A$1:$ZZ$1, 0))</f>
        <v/>
      </c>
      <c r="C2152">
        <f>INDEX(resultados!$A$2:$ZZ$3036, 2146, MATCH($B$3, resultados!$A$1:$ZZ$1, 0))</f>
        <v/>
      </c>
    </row>
    <row r="2153">
      <c r="A2153">
        <f>INDEX(resultados!$A$2:$ZZ$3036, 2147, MATCH($B$1, resultados!$A$1:$ZZ$1, 0))</f>
        <v/>
      </c>
      <c r="B2153">
        <f>INDEX(resultados!$A$2:$ZZ$3036, 2147, MATCH($B$2, resultados!$A$1:$ZZ$1, 0))</f>
        <v/>
      </c>
      <c r="C2153">
        <f>INDEX(resultados!$A$2:$ZZ$3036, 2147, MATCH($B$3, resultados!$A$1:$ZZ$1, 0))</f>
        <v/>
      </c>
    </row>
    <row r="2154">
      <c r="A2154">
        <f>INDEX(resultados!$A$2:$ZZ$3036, 2148, MATCH($B$1, resultados!$A$1:$ZZ$1, 0))</f>
        <v/>
      </c>
      <c r="B2154">
        <f>INDEX(resultados!$A$2:$ZZ$3036, 2148, MATCH($B$2, resultados!$A$1:$ZZ$1, 0))</f>
        <v/>
      </c>
      <c r="C2154">
        <f>INDEX(resultados!$A$2:$ZZ$3036, 2148, MATCH($B$3, resultados!$A$1:$ZZ$1, 0))</f>
        <v/>
      </c>
    </row>
    <row r="2155">
      <c r="A2155">
        <f>INDEX(resultados!$A$2:$ZZ$3036, 2149, MATCH($B$1, resultados!$A$1:$ZZ$1, 0))</f>
        <v/>
      </c>
      <c r="B2155">
        <f>INDEX(resultados!$A$2:$ZZ$3036, 2149, MATCH($B$2, resultados!$A$1:$ZZ$1, 0))</f>
        <v/>
      </c>
      <c r="C2155">
        <f>INDEX(resultados!$A$2:$ZZ$3036, 2149, MATCH($B$3, resultados!$A$1:$ZZ$1, 0))</f>
        <v/>
      </c>
    </row>
    <row r="2156">
      <c r="A2156">
        <f>INDEX(resultados!$A$2:$ZZ$3036, 2150, MATCH($B$1, resultados!$A$1:$ZZ$1, 0))</f>
        <v/>
      </c>
      <c r="B2156">
        <f>INDEX(resultados!$A$2:$ZZ$3036, 2150, MATCH($B$2, resultados!$A$1:$ZZ$1, 0))</f>
        <v/>
      </c>
      <c r="C2156">
        <f>INDEX(resultados!$A$2:$ZZ$3036, 2150, MATCH($B$3, resultados!$A$1:$ZZ$1, 0))</f>
        <v/>
      </c>
    </row>
    <row r="2157">
      <c r="A2157">
        <f>INDEX(resultados!$A$2:$ZZ$3036, 2151, MATCH($B$1, resultados!$A$1:$ZZ$1, 0))</f>
        <v/>
      </c>
      <c r="B2157">
        <f>INDEX(resultados!$A$2:$ZZ$3036, 2151, MATCH($B$2, resultados!$A$1:$ZZ$1, 0))</f>
        <v/>
      </c>
      <c r="C2157">
        <f>INDEX(resultados!$A$2:$ZZ$3036, 2151, MATCH($B$3, resultados!$A$1:$ZZ$1, 0))</f>
        <v/>
      </c>
    </row>
    <row r="2158">
      <c r="A2158">
        <f>INDEX(resultados!$A$2:$ZZ$3036, 2152, MATCH($B$1, resultados!$A$1:$ZZ$1, 0))</f>
        <v/>
      </c>
      <c r="B2158">
        <f>INDEX(resultados!$A$2:$ZZ$3036, 2152, MATCH($B$2, resultados!$A$1:$ZZ$1, 0))</f>
        <v/>
      </c>
      <c r="C2158">
        <f>INDEX(resultados!$A$2:$ZZ$3036, 2152, MATCH($B$3, resultados!$A$1:$ZZ$1, 0))</f>
        <v/>
      </c>
    </row>
    <row r="2159">
      <c r="A2159">
        <f>INDEX(resultados!$A$2:$ZZ$3036, 2153, MATCH($B$1, resultados!$A$1:$ZZ$1, 0))</f>
        <v/>
      </c>
      <c r="B2159">
        <f>INDEX(resultados!$A$2:$ZZ$3036, 2153, MATCH($B$2, resultados!$A$1:$ZZ$1, 0))</f>
        <v/>
      </c>
      <c r="C2159">
        <f>INDEX(resultados!$A$2:$ZZ$3036, 2153, MATCH($B$3, resultados!$A$1:$ZZ$1, 0))</f>
        <v/>
      </c>
    </row>
    <row r="2160">
      <c r="A2160">
        <f>INDEX(resultados!$A$2:$ZZ$3036, 2154, MATCH($B$1, resultados!$A$1:$ZZ$1, 0))</f>
        <v/>
      </c>
      <c r="B2160">
        <f>INDEX(resultados!$A$2:$ZZ$3036, 2154, MATCH($B$2, resultados!$A$1:$ZZ$1, 0))</f>
        <v/>
      </c>
      <c r="C2160">
        <f>INDEX(resultados!$A$2:$ZZ$3036, 2154, MATCH($B$3, resultados!$A$1:$ZZ$1, 0))</f>
        <v/>
      </c>
    </row>
    <row r="2161">
      <c r="A2161">
        <f>INDEX(resultados!$A$2:$ZZ$3036, 2155, MATCH($B$1, resultados!$A$1:$ZZ$1, 0))</f>
        <v/>
      </c>
      <c r="B2161">
        <f>INDEX(resultados!$A$2:$ZZ$3036, 2155, MATCH($B$2, resultados!$A$1:$ZZ$1, 0))</f>
        <v/>
      </c>
      <c r="C2161">
        <f>INDEX(resultados!$A$2:$ZZ$3036, 2155, MATCH($B$3, resultados!$A$1:$ZZ$1, 0))</f>
        <v/>
      </c>
    </row>
    <row r="2162">
      <c r="A2162">
        <f>INDEX(resultados!$A$2:$ZZ$3036, 2156, MATCH($B$1, resultados!$A$1:$ZZ$1, 0))</f>
        <v/>
      </c>
      <c r="B2162">
        <f>INDEX(resultados!$A$2:$ZZ$3036, 2156, MATCH($B$2, resultados!$A$1:$ZZ$1, 0))</f>
        <v/>
      </c>
      <c r="C2162">
        <f>INDEX(resultados!$A$2:$ZZ$3036, 2156, MATCH($B$3, resultados!$A$1:$ZZ$1, 0))</f>
        <v/>
      </c>
    </row>
    <row r="2163">
      <c r="A2163">
        <f>INDEX(resultados!$A$2:$ZZ$3036, 2157, MATCH($B$1, resultados!$A$1:$ZZ$1, 0))</f>
        <v/>
      </c>
      <c r="B2163">
        <f>INDEX(resultados!$A$2:$ZZ$3036, 2157, MATCH($B$2, resultados!$A$1:$ZZ$1, 0))</f>
        <v/>
      </c>
      <c r="C2163">
        <f>INDEX(resultados!$A$2:$ZZ$3036, 2157, MATCH($B$3, resultados!$A$1:$ZZ$1, 0))</f>
        <v/>
      </c>
    </row>
    <row r="2164">
      <c r="A2164">
        <f>INDEX(resultados!$A$2:$ZZ$3036, 2158, MATCH($B$1, resultados!$A$1:$ZZ$1, 0))</f>
        <v/>
      </c>
      <c r="B2164">
        <f>INDEX(resultados!$A$2:$ZZ$3036, 2158, MATCH($B$2, resultados!$A$1:$ZZ$1, 0))</f>
        <v/>
      </c>
      <c r="C2164">
        <f>INDEX(resultados!$A$2:$ZZ$3036, 2158, MATCH($B$3, resultados!$A$1:$ZZ$1, 0))</f>
        <v/>
      </c>
    </row>
    <row r="2165">
      <c r="A2165">
        <f>INDEX(resultados!$A$2:$ZZ$3036, 2159, MATCH($B$1, resultados!$A$1:$ZZ$1, 0))</f>
        <v/>
      </c>
      <c r="B2165">
        <f>INDEX(resultados!$A$2:$ZZ$3036, 2159, MATCH($B$2, resultados!$A$1:$ZZ$1, 0))</f>
        <v/>
      </c>
      <c r="C2165">
        <f>INDEX(resultados!$A$2:$ZZ$3036, 2159, MATCH($B$3, resultados!$A$1:$ZZ$1, 0))</f>
        <v/>
      </c>
    </row>
    <row r="2166">
      <c r="A2166">
        <f>INDEX(resultados!$A$2:$ZZ$3036, 2160, MATCH($B$1, resultados!$A$1:$ZZ$1, 0))</f>
        <v/>
      </c>
      <c r="B2166">
        <f>INDEX(resultados!$A$2:$ZZ$3036, 2160, MATCH($B$2, resultados!$A$1:$ZZ$1, 0))</f>
        <v/>
      </c>
      <c r="C2166">
        <f>INDEX(resultados!$A$2:$ZZ$3036, 2160, MATCH($B$3, resultados!$A$1:$ZZ$1, 0))</f>
        <v/>
      </c>
    </row>
    <row r="2167">
      <c r="A2167">
        <f>INDEX(resultados!$A$2:$ZZ$3036, 2161, MATCH($B$1, resultados!$A$1:$ZZ$1, 0))</f>
        <v/>
      </c>
      <c r="B2167">
        <f>INDEX(resultados!$A$2:$ZZ$3036, 2161, MATCH($B$2, resultados!$A$1:$ZZ$1, 0))</f>
        <v/>
      </c>
      <c r="C2167">
        <f>INDEX(resultados!$A$2:$ZZ$3036, 2161, MATCH($B$3, resultados!$A$1:$ZZ$1, 0))</f>
        <v/>
      </c>
    </row>
    <row r="2168">
      <c r="A2168">
        <f>INDEX(resultados!$A$2:$ZZ$3036, 2162, MATCH($B$1, resultados!$A$1:$ZZ$1, 0))</f>
        <v/>
      </c>
      <c r="B2168">
        <f>INDEX(resultados!$A$2:$ZZ$3036, 2162, MATCH($B$2, resultados!$A$1:$ZZ$1, 0))</f>
        <v/>
      </c>
      <c r="C2168">
        <f>INDEX(resultados!$A$2:$ZZ$3036, 2162, MATCH($B$3, resultados!$A$1:$ZZ$1, 0))</f>
        <v/>
      </c>
    </row>
    <row r="2169">
      <c r="A2169">
        <f>INDEX(resultados!$A$2:$ZZ$3036, 2163, MATCH($B$1, resultados!$A$1:$ZZ$1, 0))</f>
        <v/>
      </c>
      <c r="B2169">
        <f>INDEX(resultados!$A$2:$ZZ$3036, 2163, MATCH($B$2, resultados!$A$1:$ZZ$1, 0))</f>
        <v/>
      </c>
      <c r="C2169">
        <f>INDEX(resultados!$A$2:$ZZ$3036, 2163, MATCH($B$3, resultados!$A$1:$ZZ$1, 0))</f>
        <v/>
      </c>
    </row>
    <row r="2170">
      <c r="A2170">
        <f>INDEX(resultados!$A$2:$ZZ$3036, 2164, MATCH($B$1, resultados!$A$1:$ZZ$1, 0))</f>
        <v/>
      </c>
      <c r="B2170">
        <f>INDEX(resultados!$A$2:$ZZ$3036, 2164, MATCH($B$2, resultados!$A$1:$ZZ$1, 0))</f>
        <v/>
      </c>
      <c r="C2170">
        <f>INDEX(resultados!$A$2:$ZZ$3036, 2164, MATCH($B$3, resultados!$A$1:$ZZ$1, 0))</f>
        <v/>
      </c>
    </row>
    <row r="2171">
      <c r="A2171">
        <f>INDEX(resultados!$A$2:$ZZ$3036, 2165, MATCH($B$1, resultados!$A$1:$ZZ$1, 0))</f>
        <v/>
      </c>
      <c r="B2171">
        <f>INDEX(resultados!$A$2:$ZZ$3036, 2165, MATCH($B$2, resultados!$A$1:$ZZ$1, 0))</f>
        <v/>
      </c>
      <c r="C2171">
        <f>INDEX(resultados!$A$2:$ZZ$3036, 2165, MATCH($B$3, resultados!$A$1:$ZZ$1, 0))</f>
        <v/>
      </c>
    </row>
    <row r="2172">
      <c r="A2172">
        <f>INDEX(resultados!$A$2:$ZZ$3036, 2166, MATCH($B$1, resultados!$A$1:$ZZ$1, 0))</f>
        <v/>
      </c>
      <c r="B2172">
        <f>INDEX(resultados!$A$2:$ZZ$3036, 2166, MATCH($B$2, resultados!$A$1:$ZZ$1, 0))</f>
        <v/>
      </c>
      <c r="C2172">
        <f>INDEX(resultados!$A$2:$ZZ$3036, 2166, MATCH($B$3, resultados!$A$1:$ZZ$1, 0))</f>
        <v/>
      </c>
    </row>
    <row r="2173">
      <c r="A2173">
        <f>INDEX(resultados!$A$2:$ZZ$3036, 2167, MATCH($B$1, resultados!$A$1:$ZZ$1, 0))</f>
        <v/>
      </c>
      <c r="B2173">
        <f>INDEX(resultados!$A$2:$ZZ$3036, 2167, MATCH($B$2, resultados!$A$1:$ZZ$1, 0))</f>
        <v/>
      </c>
      <c r="C2173">
        <f>INDEX(resultados!$A$2:$ZZ$3036, 2167, MATCH($B$3, resultados!$A$1:$ZZ$1, 0))</f>
        <v/>
      </c>
    </row>
    <row r="2174">
      <c r="A2174">
        <f>INDEX(resultados!$A$2:$ZZ$3036, 2168, MATCH($B$1, resultados!$A$1:$ZZ$1, 0))</f>
        <v/>
      </c>
      <c r="B2174">
        <f>INDEX(resultados!$A$2:$ZZ$3036, 2168, MATCH($B$2, resultados!$A$1:$ZZ$1, 0))</f>
        <v/>
      </c>
      <c r="C2174">
        <f>INDEX(resultados!$A$2:$ZZ$3036, 2168, MATCH($B$3, resultados!$A$1:$ZZ$1, 0))</f>
        <v/>
      </c>
    </row>
    <row r="2175">
      <c r="A2175">
        <f>INDEX(resultados!$A$2:$ZZ$3036, 2169, MATCH($B$1, resultados!$A$1:$ZZ$1, 0))</f>
        <v/>
      </c>
      <c r="B2175">
        <f>INDEX(resultados!$A$2:$ZZ$3036, 2169, MATCH($B$2, resultados!$A$1:$ZZ$1, 0))</f>
        <v/>
      </c>
      <c r="C2175">
        <f>INDEX(resultados!$A$2:$ZZ$3036, 2169, MATCH($B$3, resultados!$A$1:$ZZ$1, 0))</f>
        <v/>
      </c>
    </row>
    <row r="2176">
      <c r="A2176">
        <f>INDEX(resultados!$A$2:$ZZ$3036, 2170, MATCH($B$1, resultados!$A$1:$ZZ$1, 0))</f>
        <v/>
      </c>
      <c r="B2176">
        <f>INDEX(resultados!$A$2:$ZZ$3036, 2170, MATCH($B$2, resultados!$A$1:$ZZ$1, 0))</f>
        <v/>
      </c>
      <c r="C2176">
        <f>INDEX(resultados!$A$2:$ZZ$3036, 2170, MATCH($B$3, resultados!$A$1:$ZZ$1, 0))</f>
        <v/>
      </c>
    </row>
    <row r="2177">
      <c r="A2177">
        <f>INDEX(resultados!$A$2:$ZZ$3036, 2171, MATCH($B$1, resultados!$A$1:$ZZ$1, 0))</f>
        <v/>
      </c>
      <c r="B2177">
        <f>INDEX(resultados!$A$2:$ZZ$3036, 2171, MATCH($B$2, resultados!$A$1:$ZZ$1, 0))</f>
        <v/>
      </c>
      <c r="C2177">
        <f>INDEX(resultados!$A$2:$ZZ$3036, 2171, MATCH($B$3, resultados!$A$1:$ZZ$1, 0))</f>
        <v/>
      </c>
    </row>
    <row r="2178">
      <c r="A2178">
        <f>INDEX(resultados!$A$2:$ZZ$3036, 2172, MATCH($B$1, resultados!$A$1:$ZZ$1, 0))</f>
        <v/>
      </c>
      <c r="B2178">
        <f>INDEX(resultados!$A$2:$ZZ$3036, 2172, MATCH($B$2, resultados!$A$1:$ZZ$1, 0))</f>
        <v/>
      </c>
      <c r="C2178">
        <f>INDEX(resultados!$A$2:$ZZ$3036, 2172, MATCH($B$3, resultados!$A$1:$ZZ$1, 0))</f>
        <v/>
      </c>
    </row>
    <row r="2179">
      <c r="A2179">
        <f>INDEX(resultados!$A$2:$ZZ$3036, 2173, MATCH($B$1, resultados!$A$1:$ZZ$1, 0))</f>
        <v/>
      </c>
      <c r="B2179">
        <f>INDEX(resultados!$A$2:$ZZ$3036, 2173, MATCH($B$2, resultados!$A$1:$ZZ$1, 0))</f>
        <v/>
      </c>
      <c r="C2179">
        <f>INDEX(resultados!$A$2:$ZZ$3036, 2173, MATCH($B$3, resultados!$A$1:$ZZ$1, 0))</f>
        <v/>
      </c>
    </row>
    <row r="2180">
      <c r="A2180">
        <f>INDEX(resultados!$A$2:$ZZ$3036, 2174, MATCH($B$1, resultados!$A$1:$ZZ$1, 0))</f>
        <v/>
      </c>
      <c r="B2180">
        <f>INDEX(resultados!$A$2:$ZZ$3036, 2174, MATCH($B$2, resultados!$A$1:$ZZ$1, 0))</f>
        <v/>
      </c>
      <c r="C2180">
        <f>INDEX(resultados!$A$2:$ZZ$3036, 2174, MATCH($B$3, resultados!$A$1:$ZZ$1, 0))</f>
        <v/>
      </c>
    </row>
    <row r="2181">
      <c r="A2181">
        <f>INDEX(resultados!$A$2:$ZZ$3036, 2175, MATCH($B$1, resultados!$A$1:$ZZ$1, 0))</f>
        <v/>
      </c>
      <c r="B2181">
        <f>INDEX(resultados!$A$2:$ZZ$3036, 2175, MATCH($B$2, resultados!$A$1:$ZZ$1, 0))</f>
        <v/>
      </c>
      <c r="C2181">
        <f>INDEX(resultados!$A$2:$ZZ$3036, 2175, MATCH($B$3, resultados!$A$1:$ZZ$1, 0))</f>
        <v/>
      </c>
    </row>
    <row r="2182">
      <c r="A2182">
        <f>INDEX(resultados!$A$2:$ZZ$3036, 2176, MATCH($B$1, resultados!$A$1:$ZZ$1, 0))</f>
        <v/>
      </c>
      <c r="B2182">
        <f>INDEX(resultados!$A$2:$ZZ$3036, 2176, MATCH($B$2, resultados!$A$1:$ZZ$1, 0))</f>
        <v/>
      </c>
      <c r="C2182">
        <f>INDEX(resultados!$A$2:$ZZ$3036, 2176, MATCH($B$3, resultados!$A$1:$ZZ$1, 0))</f>
        <v/>
      </c>
    </row>
    <row r="2183">
      <c r="A2183">
        <f>INDEX(resultados!$A$2:$ZZ$3036, 2177, MATCH($B$1, resultados!$A$1:$ZZ$1, 0))</f>
        <v/>
      </c>
      <c r="B2183">
        <f>INDEX(resultados!$A$2:$ZZ$3036, 2177, MATCH($B$2, resultados!$A$1:$ZZ$1, 0))</f>
        <v/>
      </c>
      <c r="C2183">
        <f>INDEX(resultados!$A$2:$ZZ$3036, 2177, MATCH($B$3, resultados!$A$1:$ZZ$1, 0))</f>
        <v/>
      </c>
    </row>
    <row r="2184">
      <c r="A2184">
        <f>INDEX(resultados!$A$2:$ZZ$3036, 2178, MATCH($B$1, resultados!$A$1:$ZZ$1, 0))</f>
        <v/>
      </c>
      <c r="B2184">
        <f>INDEX(resultados!$A$2:$ZZ$3036, 2178, MATCH($B$2, resultados!$A$1:$ZZ$1, 0))</f>
        <v/>
      </c>
      <c r="C2184">
        <f>INDEX(resultados!$A$2:$ZZ$3036, 2178, MATCH($B$3, resultados!$A$1:$ZZ$1, 0))</f>
        <v/>
      </c>
    </row>
    <row r="2185">
      <c r="A2185">
        <f>INDEX(resultados!$A$2:$ZZ$3036, 2179, MATCH($B$1, resultados!$A$1:$ZZ$1, 0))</f>
        <v/>
      </c>
      <c r="B2185">
        <f>INDEX(resultados!$A$2:$ZZ$3036, 2179, MATCH($B$2, resultados!$A$1:$ZZ$1, 0))</f>
        <v/>
      </c>
      <c r="C2185">
        <f>INDEX(resultados!$A$2:$ZZ$3036, 2179, MATCH($B$3, resultados!$A$1:$ZZ$1, 0))</f>
        <v/>
      </c>
    </row>
    <row r="2186">
      <c r="A2186">
        <f>INDEX(resultados!$A$2:$ZZ$3036, 2180, MATCH($B$1, resultados!$A$1:$ZZ$1, 0))</f>
        <v/>
      </c>
      <c r="B2186">
        <f>INDEX(resultados!$A$2:$ZZ$3036, 2180, MATCH($B$2, resultados!$A$1:$ZZ$1, 0))</f>
        <v/>
      </c>
      <c r="C2186">
        <f>INDEX(resultados!$A$2:$ZZ$3036, 2180, MATCH($B$3, resultados!$A$1:$ZZ$1, 0))</f>
        <v/>
      </c>
    </row>
    <row r="2187">
      <c r="A2187">
        <f>INDEX(resultados!$A$2:$ZZ$3036, 2181, MATCH($B$1, resultados!$A$1:$ZZ$1, 0))</f>
        <v/>
      </c>
      <c r="B2187">
        <f>INDEX(resultados!$A$2:$ZZ$3036, 2181, MATCH($B$2, resultados!$A$1:$ZZ$1, 0))</f>
        <v/>
      </c>
      <c r="C2187">
        <f>INDEX(resultados!$A$2:$ZZ$3036, 2181, MATCH($B$3, resultados!$A$1:$ZZ$1, 0))</f>
        <v/>
      </c>
    </row>
    <row r="2188">
      <c r="A2188">
        <f>INDEX(resultados!$A$2:$ZZ$3036, 2182, MATCH($B$1, resultados!$A$1:$ZZ$1, 0))</f>
        <v/>
      </c>
      <c r="B2188">
        <f>INDEX(resultados!$A$2:$ZZ$3036, 2182, MATCH($B$2, resultados!$A$1:$ZZ$1, 0))</f>
        <v/>
      </c>
      <c r="C2188">
        <f>INDEX(resultados!$A$2:$ZZ$3036, 2182, MATCH($B$3, resultados!$A$1:$ZZ$1, 0))</f>
        <v/>
      </c>
    </row>
    <row r="2189">
      <c r="A2189">
        <f>INDEX(resultados!$A$2:$ZZ$3036, 2183, MATCH($B$1, resultados!$A$1:$ZZ$1, 0))</f>
        <v/>
      </c>
      <c r="B2189">
        <f>INDEX(resultados!$A$2:$ZZ$3036, 2183, MATCH($B$2, resultados!$A$1:$ZZ$1, 0))</f>
        <v/>
      </c>
      <c r="C2189">
        <f>INDEX(resultados!$A$2:$ZZ$3036, 2183, MATCH($B$3, resultados!$A$1:$ZZ$1, 0))</f>
        <v/>
      </c>
    </row>
    <row r="2190">
      <c r="A2190">
        <f>INDEX(resultados!$A$2:$ZZ$3036, 2184, MATCH($B$1, resultados!$A$1:$ZZ$1, 0))</f>
        <v/>
      </c>
      <c r="B2190">
        <f>INDEX(resultados!$A$2:$ZZ$3036, 2184, MATCH($B$2, resultados!$A$1:$ZZ$1, 0))</f>
        <v/>
      </c>
      <c r="C2190">
        <f>INDEX(resultados!$A$2:$ZZ$3036, 2184, MATCH($B$3, resultados!$A$1:$ZZ$1, 0))</f>
        <v/>
      </c>
    </row>
    <row r="2191">
      <c r="A2191">
        <f>INDEX(resultados!$A$2:$ZZ$3036, 2185, MATCH($B$1, resultados!$A$1:$ZZ$1, 0))</f>
        <v/>
      </c>
      <c r="B2191">
        <f>INDEX(resultados!$A$2:$ZZ$3036, 2185, MATCH($B$2, resultados!$A$1:$ZZ$1, 0))</f>
        <v/>
      </c>
      <c r="C2191">
        <f>INDEX(resultados!$A$2:$ZZ$3036, 2185, MATCH($B$3, resultados!$A$1:$ZZ$1, 0))</f>
        <v/>
      </c>
    </row>
    <row r="2192">
      <c r="A2192">
        <f>INDEX(resultados!$A$2:$ZZ$3036, 2186, MATCH($B$1, resultados!$A$1:$ZZ$1, 0))</f>
        <v/>
      </c>
      <c r="B2192">
        <f>INDEX(resultados!$A$2:$ZZ$3036, 2186, MATCH($B$2, resultados!$A$1:$ZZ$1, 0))</f>
        <v/>
      </c>
      <c r="C2192">
        <f>INDEX(resultados!$A$2:$ZZ$3036, 2186, MATCH($B$3, resultados!$A$1:$ZZ$1, 0))</f>
        <v/>
      </c>
    </row>
    <row r="2193">
      <c r="A2193">
        <f>INDEX(resultados!$A$2:$ZZ$3036, 2187, MATCH($B$1, resultados!$A$1:$ZZ$1, 0))</f>
        <v/>
      </c>
      <c r="B2193">
        <f>INDEX(resultados!$A$2:$ZZ$3036, 2187, MATCH($B$2, resultados!$A$1:$ZZ$1, 0))</f>
        <v/>
      </c>
      <c r="C2193">
        <f>INDEX(resultados!$A$2:$ZZ$3036, 2187, MATCH($B$3, resultados!$A$1:$ZZ$1, 0))</f>
        <v/>
      </c>
    </row>
    <row r="2194">
      <c r="A2194">
        <f>INDEX(resultados!$A$2:$ZZ$3036, 2188, MATCH($B$1, resultados!$A$1:$ZZ$1, 0))</f>
        <v/>
      </c>
      <c r="B2194">
        <f>INDEX(resultados!$A$2:$ZZ$3036, 2188, MATCH($B$2, resultados!$A$1:$ZZ$1, 0))</f>
        <v/>
      </c>
      <c r="C2194">
        <f>INDEX(resultados!$A$2:$ZZ$3036, 2188, MATCH($B$3, resultados!$A$1:$ZZ$1, 0))</f>
        <v/>
      </c>
    </row>
    <row r="2195">
      <c r="A2195">
        <f>INDEX(resultados!$A$2:$ZZ$3036, 2189, MATCH($B$1, resultados!$A$1:$ZZ$1, 0))</f>
        <v/>
      </c>
      <c r="B2195">
        <f>INDEX(resultados!$A$2:$ZZ$3036, 2189, MATCH($B$2, resultados!$A$1:$ZZ$1, 0))</f>
        <v/>
      </c>
      <c r="C2195">
        <f>INDEX(resultados!$A$2:$ZZ$3036, 2189, MATCH($B$3, resultados!$A$1:$ZZ$1, 0))</f>
        <v/>
      </c>
    </row>
    <row r="2196">
      <c r="A2196">
        <f>INDEX(resultados!$A$2:$ZZ$3036, 2190, MATCH($B$1, resultados!$A$1:$ZZ$1, 0))</f>
        <v/>
      </c>
      <c r="B2196">
        <f>INDEX(resultados!$A$2:$ZZ$3036, 2190, MATCH($B$2, resultados!$A$1:$ZZ$1, 0))</f>
        <v/>
      </c>
      <c r="C2196">
        <f>INDEX(resultados!$A$2:$ZZ$3036, 2190, MATCH($B$3, resultados!$A$1:$ZZ$1, 0))</f>
        <v/>
      </c>
    </row>
    <row r="2197">
      <c r="A2197">
        <f>INDEX(resultados!$A$2:$ZZ$3036, 2191, MATCH($B$1, resultados!$A$1:$ZZ$1, 0))</f>
        <v/>
      </c>
      <c r="B2197">
        <f>INDEX(resultados!$A$2:$ZZ$3036, 2191, MATCH($B$2, resultados!$A$1:$ZZ$1, 0))</f>
        <v/>
      </c>
      <c r="C2197">
        <f>INDEX(resultados!$A$2:$ZZ$3036, 2191, MATCH($B$3, resultados!$A$1:$ZZ$1, 0))</f>
        <v/>
      </c>
    </row>
    <row r="2198">
      <c r="A2198">
        <f>INDEX(resultados!$A$2:$ZZ$3036, 2192, MATCH($B$1, resultados!$A$1:$ZZ$1, 0))</f>
        <v/>
      </c>
      <c r="B2198">
        <f>INDEX(resultados!$A$2:$ZZ$3036, 2192, MATCH($B$2, resultados!$A$1:$ZZ$1, 0))</f>
        <v/>
      </c>
      <c r="C2198">
        <f>INDEX(resultados!$A$2:$ZZ$3036, 2192, MATCH($B$3, resultados!$A$1:$ZZ$1, 0))</f>
        <v/>
      </c>
    </row>
    <row r="2199">
      <c r="A2199">
        <f>INDEX(resultados!$A$2:$ZZ$3036, 2193, MATCH($B$1, resultados!$A$1:$ZZ$1, 0))</f>
        <v/>
      </c>
      <c r="B2199">
        <f>INDEX(resultados!$A$2:$ZZ$3036, 2193, MATCH($B$2, resultados!$A$1:$ZZ$1, 0))</f>
        <v/>
      </c>
      <c r="C2199">
        <f>INDEX(resultados!$A$2:$ZZ$3036, 2193, MATCH($B$3, resultados!$A$1:$ZZ$1, 0))</f>
        <v/>
      </c>
    </row>
    <row r="2200">
      <c r="A2200">
        <f>INDEX(resultados!$A$2:$ZZ$3036, 2194, MATCH($B$1, resultados!$A$1:$ZZ$1, 0))</f>
        <v/>
      </c>
      <c r="B2200">
        <f>INDEX(resultados!$A$2:$ZZ$3036, 2194, MATCH($B$2, resultados!$A$1:$ZZ$1, 0))</f>
        <v/>
      </c>
      <c r="C2200">
        <f>INDEX(resultados!$A$2:$ZZ$3036, 2194, MATCH($B$3, resultados!$A$1:$ZZ$1, 0))</f>
        <v/>
      </c>
    </row>
    <row r="2201">
      <c r="A2201">
        <f>INDEX(resultados!$A$2:$ZZ$3036, 2195, MATCH($B$1, resultados!$A$1:$ZZ$1, 0))</f>
        <v/>
      </c>
      <c r="B2201">
        <f>INDEX(resultados!$A$2:$ZZ$3036, 2195, MATCH($B$2, resultados!$A$1:$ZZ$1, 0))</f>
        <v/>
      </c>
      <c r="C2201">
        <f>INDEX(resultados!$A$2:$ZZ$3036, 2195, MATCH($B$3, resultados!$A$1:$ZZ$1, 0))</f>
        <v/>
      </c>
    </row>
    <row r="2202">
      <c r="A2202">
        <f>INDEX(resultados!$A$2:$ZZ$3036, 2196, MATCH($B$1, resultados!$A$1:$ZZ$1, 0))</f>
        <v/>
      </c>
      <c r="B2202">
        <f>INDEX(resultados!$A$2:$ZZ$3036, 2196, MATCH($B$2, resultados!$A$1:$ZZ$1, 0))</f>
        <v/>
      </c>
      <c r="C2202">
        <f>INDEX(resultados!$A$2:$ZZ$3036, 2196, MATCH($B$3, resultados!$A$1:$ZZ$1, 0))</f>
        <v/>
      </c>
    </row>
    <row r="2203">
      <c r="A2203">
        <f>INDEX(resultados!$A$2:$ZZ$3036, 2197, MATCH($B$1, resultados!$A$1:$ZZ$1, 0))</f>
        <v/>
      </c>
      <c r="B2203">
        <f>INDEX(resultados!$A$2:$ZZ$3036, 2197, MATCH($B$2, resultados!$A$1:$ZZ$1, 0))</f>
        <v/>
      </c>
      <c r="C2203">
        <f>INDEX(resultados!$A$2:$ZZ$3036, 2197, MATCH($B$3, resultados!$A$1:$ZZ$1, 0))</f>
        <v/>
      </c>
    </row>
    <row r="2204">
      <c r="A2204">
        <f>INDEX(resultados!$A$2:$ZZ$3036, 2198, MATCH($B$1, resultados!$A$1:$ZZ$1, 0))</f>
        <v/>
      </c>
      <c r="B2204">
        <f>INDEX(resultados!$A$2:$ZZ$3036, 2198, MATCH($B$2, resultados!$A$1:$ZZ$1, 0))</f>
        <v/>
      </c>
      <c r="C2204">
        <f>INDEX(resultados!$A$2:$ZZ$3036, 2198, MATCH($B$3, resultados!$A$1:$ZZ$1, 0))</f>
        <v/>
      </c>
    </row>
    <row r="2205">
      <c r="A2205">
        <f>INDEX(resultados!$A$2:$ZZ$3036, 2199, MATCH($B$1, resultados!$A$1:$ZZ$1, 0))</f>
        <v/>
      </c>
      <c r="B2205">
        <f>INDEX(resultados!$A$2:$ZZ$3036, 2199, MATCH($B$2, resultados!$A$1:$ZZ$1, 0))</f>
        <v/>
      </c>
      <c r="C2205">
        <f>INDEX(resultados!$A$2:$ZZ$3036, 2199, MATCH($B$3, resultados!$A$1:$ZZ$1, 0))</f>
        <v/>
      </c>
    </row>
    <row r="2206">
      <c r="A2206">
        <f>INDEX(resultados!$A$2:$ZZ$3036, 2200, MATCH($B$1, resultados!$A$1:$ZZ$1, 0))</f>
        <v/>
      </c>
      <c r="B2206">
        <f>INDEX(resultados!$A$2:$ZZ$3036, 2200, MATCH($B$2, resultados!$A$1:$ZZ$1, 0))</f>
        <v/>
      </c>
      <c r="C2206">
        <f>INDEX(resultados!$A$2:$ZZ$3036, 2200, MATCH($B$3, resultados!$A$1:$ZZ$1, 0))</f>
        <v/>
      </c>
    </row>
    <row r="2207">
      <c r="A2207">
        <f>INDEX(resultados!$A$2:$ZZ$3036, 2201, MATCH($B$1, resultados!$A$1:$ZZ$1, 0))</f>
        <v/>
      </c>
      <c r="B2207">
        <f>INDEX(resultados!$A$2:$ZZ$3036, 2201, MATCH($B$2, resultados!$A$1:$ZZ$1, 0))</f>
        <v/>
      </c>
      <c r="C2207">
        <f>INDEX(resultados!$A$2:$ZZ$3036, 2201, MATCH($B$3, resultados!$A$1:$ZZ$1, 0))</f>
        <v/>
      </c>
    </row>
    <row r="2208">
      <c r="A2208">
        <f>INDEX(resultados!$A$2:$ZZ$3036, 2202, MATCH($B$1, resultados!$A$1:$ZZ$1, 0))</f>
        <v/>
      </c>
      <c r="B2208">
        <f>INDEX(resultados!$A$2:$ZZ$3036, 2202, MATCH($B$2, resultados!$A$1:$ZZ$1, 0))</f>
        <v/>
      </c>
      <c r="C2208">
        <f>INDEX(resultados!$A$2:$ZZ$3036, 2202, MATCH($B$3, resultados!$A$1:$ZZ$1, 0))</f>
        <v/>
      </c>
    </row>
    <row r="2209">
      <c r="A2209">
        <f>INDEX(resultados!$A$2:$ZZ$3036, 2203, MATCH($B$1, resultados!$A$1:$ZZ$1, 0))</f>
        <v/>
      </c>
      <c r="B2209">
        <f>INDEX(resultados!$A$2:$ZZ$3036, 2203, MATCH($B$2, resultados!$A$1:$ZZ$1, 0))</f>
        <v/>
      </c>
      <c r="C2209">
        <f>INDEX(resultados!$A$2:$ZZ$3036, 2203, MATCH($B$3, resultados!$A$1:$ZZ$1, 0))</f>
        <v/>
      </c>
    </row>
    <row r="2210">
      <c r="A2210">
        <f>INDEX(resultados!$A$2:$ZZ$3036, 2204, MATCH($B$1, resultados!$A$1:$ZZ$1, 0))</f>
        <v/>
      </c>
      <c r="B2210">
        <f>INDEX(resultados!$A$2:$ZZ$3036, 2204, MATCH($B$2, resultados!$A$1:$ZZ$1, 0))</f>
        <v/>
      </c>
      <c r="C2210">
        <f>INDEX(resultados!$A$2:$ZZ$3036, 2204, MATCH($B$3, resultados!$A$1:$ZZ$1, 0))</f>
        <v/>
      </c>
    </row>
    <row r="2211">
      <c r="A2211">
        <f>INDEX(resultados!$A$2:$ZZ$3036, 2205, MATCH($B$1, resultados!$A$1:$ZZ$1, 0))</f>
        <v/>
      </c>
      <c r="B2211">
        <f>INDEX(resultados!$A$2:$ZZ$3036, 2205, MATCH($B$2, resultados!$A$1:$ZZ$1, 0))</f>
        <v/>
      </c>
      <c r="C2211">
        <f>INDEX(resultados!$A$2:$ZZ$3036, 2205, MATCH($B$3, resultados!$A$1:$ZZ$1, 0))</f>
        <v/>
      </c>
    </row>
    <row r="2212">
      <c r="A2212">
        <f>INDEX(resultados!$A$2:$ZZ$3036, 2206, MATCH($B$1, resultados!$A$1:$ZZ$1, 0))</f>
        <v/>
      </c>
      <c r="B2212">
        <f>INDEX(resultados!$A$2:$ZZ$3036, 2206, MATCH($B$2, resultados!$A$1:$ZZ$1, 0))</f>
        <v/>
      </c>
      <c r="C2212">
        <f>INDEX(resultados!$A$2:$ZZ$3036, 2206, MATCH($B$3, resultados!$A$1:$ZZ$1, 0))</f>
        <v/>
      </c>
    </row>
    <row r="2213">
      <c r="A2213">
        <f>INDEX(resultados!$A$2:$ZZ$3036, 2207, MATCH($B$1, resultados!$A$1:$ZZ$1, 0))</f>
        <v/>
      </c>
      <c r="B2213">
        <f>INDEX(resultados!$A$2:$ZZ$3036, 2207, MATCH($B$2, resultados!$A$1:$ZZ$1, 0))</f>
        <v/>
      </c>
      <c r="C2213">
        <f>INDEX(resultados!$A$2:$ZZ$3036, 2207, MATCH($B$3, resultados!$A$1:$ZZ$1, 0))</f>
        <v/>
      </c>
    </row>
    <row r="2214">
      <c r="A2214">
        <f>INDEX(resultados!$A$2:$ZZ$3036, 2208, MATCH($B$1, resultados!$A$1:$ZZ$1, 0))</f>
        <v/>
      </c>
      <c r="B2214">
        <f>INDEX(resultados!$A$2:$ZZ$3036, 2208, MATCH($B$2, resultados!$A$1:$ZZ$1, 0))</f>
        <v/>
      </c>
      <c r="C2214">
        <f>INDEX(resultados!$A$2:$ZZ$3036, 2208, MATCH($B$3, resultados!$A$1:$ZZ$1, 0))</f>
        <v/>
      </c>
    </row>
    <row r="2215">
      <c r="A2215">
        <f>INDEX(resultados!$A$2:$ZZ$3036, 2209, MATCH($B$1, resultados!$A$1:$ZZ$1, 0))</f>
        <v/>
      </c>
      <c r="B2215">
        <f>INDEX(resultados!$A$2:$ZZ$3036, 2209, MATCH($B$2, resultados!$A$1:$ZZ$1, 0))</f>
        <v/>
      </c>
      <c r="C2215">
        <f>INDEX(resultados!$A$2:$ZZ$3036, 2209, MATCH($B$3, resultados!$A$1:$ZZ$1, 0))</f>
        <v/>
      </c>
    </row>
    <row r="2216">
      <c r="A2216">
        <f>INDEX(resultados!$A$2:$ZZ$3036, 2210, MATCH($B$1, resultados!$A$1:$ZZ$1, 0))</f>
        <v/>
      </c>
      <c r="B2216">
        <f>INDEX(resultados!$A$2:$ZZ$3036, 2210, MATCH($B$2, resultados!$A$1:$ZZ$1, 0))</f>
        <v/>
      </c>
      <c r="C2216">
        <f>INDEX(resultados!$A$2:$ZZ$3036, 2210, MATCH($B$3, resultados!$A$1:$ZZ$1, 0))</f>
        <v/>
      </c>
    </row>
    <row r="2217">
      <c r="A2217">
        <f>INDEX(resultados!$A$2:$ZZ$3036, 2211, MATCH($B$1, resultados!$A$1:$ZZ$1, 0))</f>
        <v/>
      </c>
      <c r="B2217">
        <f>INDEX(resultados!$A$2:$ZZ$3036, 2211, MATCH($B$2, resultados!$A$1:$ZZ$1, 0))</f>
        <v/>
      </c>
      <c r="C2217">
        <f>INDEX(resultados!$A$2:$ZZ$3036, 2211, MATCH($B$3, resultados!$A$1:$ZZ$1, 0))</f>
        <v/>
      </c>
    </row>
    <row r="2218">
      <c r="A2218">
        <f>INDEX(resultados!$A$2:$ZZ$3036, 2212, MATCH($B$1, resultados!$A$1:$ZZ$1, 0))</f>
        <v/>
      </c>
      <c r="B2218">
        <f>INDEX(resultados!$A$2:$ZZ$3036, 2212, MATCH($B$2, resultados!$A$1:$ZZ$1, 0))</f>
        <v/>
      </c>
      <c r="C2218">
        <f>INDEX(resultados!$A$2:$ZZ$3036, 2212, MATCH($B$3, resultados!$A$1:$ZZ$1, 0))</f>
        <v/>
      </c>
    </row>
    <row r="2219">
      <c r="A2219">
        <f>INDEX(resultados!$A$2:$ZZ$3036, 2213, MATCH($B$1, resultados!$A$1:$ZZ$1, 0))</f>
        <v/>
      </c>
      <c r="B2219">
        <f>INDEX(resultados!$A$2:$ZZ$3036, 2213, MATCH($B$2, resultados!$A$1:$ZZ$1, 0))</f>
        <v/>
      </c>
      <c r="C2219">
        <f>INDEX(resultados!$A$2:$ZZ$3036, 2213, MATCH($B$3, resultados!$A$1:$ZZ$1, 0))</f>
        <v/>
      </c>
    </row>
    <row r="2220">
      <c r="A2220">
        <f>INDEX(resultados!$A$2:$ZZ$3036, 2214, MATCH($B$1, resultados!$A$1:$ZZ$1, 0))</f>
        <v/>
      </c>
      <c r="B2220">
        <f>INDEX(resultados!$A$2:$ZZ$3036, 2214, MATCH($B$2, resultados!$A$1:$ZZ$1, 0))</f>
        <v/>
      </c>
      <c r="C2220">
        <f>INDEX(resultados!$A$2:$ZZ$3036, 2214, MATCH($B$3, resultados!$A$1:$ZZ$1, 0))</f>
        <v/>
      </c>
    </row>
    <row r="2221">
      <c r="A2221">
        <f>INDEX(resultados!$A$2:$ZZ$3036, 2215, MATCH($B$1, resultados!$A$1:$ZZ$1, 0))</f>
        <v/>
      </c>
      <c r="B2221">
        <f>INDEX(resultados!$A$2:$ZZ$3036, 2215, MATCH($B$2, resultados!$A$1:$ZZ$1, 0))</f>
        <v/>
      </c>
      <c r="C2221">
        <f>INDEX(resultados!$A$2:$ZZ$3036, 2215, MATCH($B$3, resultados!$A$1:$ZZ$1, 0))</f>
        <v/>
      </c>
    </row>
    <row r="2222">
      <c r="A2222">
        <f>INDEX(resultados!$A$2:$ZZ$3036, 2216, MATCH($B$1, resultados!$A$1:$ZZ$1, 0))</f>
        <v/>
      </c>
      <c r="B2222">
        <f>INDEX(resultados!$A$2:$ZZ$3036, 2216, MATCH($B$2, resultados!$A$1:$ZZ$1, 0))</f>
        <v/>
      </c>
      <c r="C2222">
        <f>INDEX(resultados!$A$2:$ZZ$3036, 2216, MATCH($B$3, resultados!$A$1:$ZZ$1, 0))</f>
        <v/>
      </c>
    </row>
    <row r="2223">
      <c r="A2223">
        <f>INDEX(resultados!$A$2:$ZZ$3036, 2217, MATCH($B$1, resultados!$A$1:$ZZ$1, 0))</f>
        <v/>
      </c>
      <c r="B2223">
        <f>INDEX(resultados!$A$2:$ZZ$3036, 2217, MATCH($B$2, resultados!$A$1:$ZZ$1, 0))</f>
        <v/>
      </c>
      <c r="C2223">
        <f>INDEX(resultados!$A$2:$ZZ$3036, 2217, MATCH($B$3, resultados!$A$1:$ZZ$1, 0))</f>
        <v/>
      </c>
    </row>
    <row r="2224">
      <c r="A2224">
        <f>INDEX(resultados!$A$2:$ZZ$3036, 2218, MATCH($B$1, resultados!$A$1:$ZZ$1, 0))</f>
        <v/>
      </c>
      <c r="B2224">
        <f>INDEX(resultados!$A$2:$ZZ$3036, 2218, MATCH($B$2, resultados!$A$1:$ZZ$1, 0))</f>
        <v/>
      </c>
      <c r="C2224">
        <f>INDEX(resultados!$A$2:$ZZ$3036, 2218, MATCH($B$3, resultados!$A$1:$ZZ$1, 0))</f>
        <v/>
      </c>
    </row>
    <row r="2225">
      <c r="A2225">
        <f>INDEX(resultados!$A$2:$ZZ$3036, 2219, MATCH($B$1, resultados!$A$1:$ZZ$1, 0))</f>
        <v/>
      </c>
      <c r="B2225">
        <f>INDEX(resultados!$A$2:$ZZ$3036, 2219, MATCH($B$2, resultados!$A$1:$ZZ$1, 0))</f>
        <v/>
      </c>
      <c r="C2225">
        <f>INDEX(resultados!$A$2:$ZZ$3036, 2219, MATCH($B$3, resultados!$A$1:$ZZ$1, 0))</f>
        <v/>
      </c>
    </row>
    <row r="2226">
      <c r="A2226">
        <f>INDEX(resultados!$A$2:$ZZ$3036, 2220, MATCH($B$1, resultados!$A$1:$ZZ$1, 0))</f>
        <v/>
      </c>
      <c r="B2226">
        <f>INDEX(resultados!$A$2:$ZZ$3036, 2220, MATCH($B$2, resultados!$A$1:$ZZ$1, 0))</f>
        <v/>
      </c>
      <c r="C2226">
        <f>INDEX(resultados!$A$2:$ZZ$3036, 2220, MATCH($B$3, resultados!$A$1:$ZZ$1, 0))</f>
        <v/>
      </c>
    </row>
    <row r="2227">
      <c r="A2227">
        <f>INDEX(resultados!$A$2:$ZZ$3036, 2221, MATCH($B$1, resultados!$A$1:$ZZ$1, 0))</f>
        <v/>
      </c>
      <c r="B2227">
        <f>INDEX(resultados!$A$2:$ZZ$3036, 2221, MATCH($B$2, resultados!$A$1:$ZZ$1, 0))</f>
        <v/>
      </c>
      <c r="C2227">
        <f>INDEX(resultados!$A$2:$ZZ$3036, 2221, MATCH($B$3, resultados!$A$1:$ZZ$1, 0))</f>
        <v/>
      </c>
    </row>
    <row r="2228">
      <c r="A2228">
        <f>INDEX(resultados!$A$2:$ZZ$3036, 2222, MATCH($B$1, resultados!$A$1:$ZZ$1, 0))</f>
        <v/>
      </c>
      <c r="B2228">
        <f>INDEX(resultados!$A$2:$ZZ$3036, 2222, MATCH($B$2, resultados!$A$1:$ZZ$1, 0))</f>
        <v/>
      </c>
      <c r="C2228">
        <f>INDEX(resultados!$A$2:$ZZ$3036, 2222, MATCH($B$3, resultados!$A$1:$ZZ$1, 0))</f>
        <v/>
      </c>
    </row>
    <row r="2229">
      <c r="A2229">
        <f>INDEX(resultados!$A$2:$ZZ$3036, 2223, MATCH($B$1, resultados!$A$1:$ZZ$1, 0))</f>
        <v/>
      </c>
      <c r="B2229">
        <f>INDEX(resultados!$A$2:$ZZ$3036, 2223, MATCH($B$2, resultados!$A$1:$ZZ$1, 0))</f>
        <v/>
      </c>
      <c r="C2229">
        <f>INDEX(resultados!$A$2:$ZZ$3036, 2223, MATCH($B$3, resultados!$A$1:$ZZ$1, 0))</f>
        <v/>
      </c>
    </row>
    <row r="2230">
      <c r="A2230">
        <f>INDEX(resultados!$A$2:$ZZ$3036, 2224, MATCH($B$1, resultados!$A$1:$ZZ$1, 0))</f>
        <v/>
      </c>
      <c r="B2230">
        <f>INDEX(resultados!$A$2:$ZZ$3036, 2224, MATCH($B$2, resultados!$A$1:$ZZ$1, 0))</f>
        <v/>
      </c>
      <c r="C2230">
        <f>INDEX(resultados!$A$2:$ZZ$3036, 2224, MATCH($B$3, resultados!$A$1:$ZZ$1, 0))</f>
        <v/>
      </c>
    </row>
    <row r="2231">
      <c r="A2231">
        <f>INDEX(resultados!$A$2:$ZZ$3036, 2225, MATCH($B$1, resultados!$A$1:$ZZ$1, 0))</f>
        <v/>
      </c>
      <c r="B2231">
        <f>INDEX(resultados!$A$2:$ZZ$3036, 2225, MATCH($B$2, resultados!$A$1:$ZZ$1, 0))</f>
        <v/>
      </c>
      <c r="C2231">
        <f>INDEX(resultados!$A$2:$ZZ$3036, 2225, MATCH($B$3, resultados!$A$1:$ZZ$1, 0))</f>
        <v/>
      </c>
    </row>
    <row r="2232">
      <c r="A2232">
        <f>INDEX(resultados!$A$2:$ZZ$3036, 2226, MATCH($B$1, resultados!$A$1:$ZZ$1, 0))</f>
        <v/>
      </c>
      <c r="B2232">
        <f>INDEX(resultados!$A$2:$ZZ$3036, 2226, MATCH($B$2, resultados!$A$1:$ZZ$1, 0))</f>
        <v/>
      </c>
      <c r="C2232">
        <f>INDEX(resultados!$A$2:$ZZ$3036, 2226, MATCH($B$3, resultados!$A$1:$ZZ$1, 0))</f>
        <v/>
      </c>
    </row>
    <row r="2233">
      <c r="A2233">
        <f>INDEX(resultados!$A$2:$ZZ$3036, 2227, MATCH($B$1, resultados!$A$1:$ZZ$1, 0))</f>
        <v/>
      </c>
      <c r="B2233">
        <f>INDEX(resultados!$A$2:$ZZ$3036, 2227, MATCH($B$2, resultados!$A$1:$ZZ$1, 0))</f>
        <v/>
      </c>
      <c r="C2233">
        <f>INDEX(resultados!$A$2:$ZZ$3036, 2227, MATCH($B$3, resultados!$A$1:$ZZ$1, 0))</f>
        <v/>
      </c>
    </row>
    <row r="2234">
      <c r="A2234">
        <f>INDEX(resultados!$A$2:$ZZ$3036, 2228, MATCH($B$1, resultados!$A$1:$ZZ$1, 0))</f>
        <v/>
      </c>
      <c r="B2234">
        <f>INDEX(resultados!$A$2:$ZZ$3036, 2228, MATCH($B$2, resultados!$A$1:$ZZ$1, 0))</f>
        <v/>
      </c>
      <c r="C2234">
        <f>INDEX(resultados!$A$2:$ZZ$3036, 2228, MATCH($B$3, resultados!$A$1:$ZZ$1, 0))</f>
        <v/>
      </c>
    </row>
    <row r="2235">
      <c r="A2235">
        <f>INDEX(resultados!$A$2:$ZZ$3036, 2229, MATCH($B$1, resultados!$A$1:$ZZ$1, 0))</f>
        <v/>
      </c>
      <c r="B2235">
        <f>INDEX(resultados!$A$2:$ZZ$3036, 2229, MATCH($B$2, resultados!$A$1:$ZZ$1, 0))</f>
        <v/>
      </c>
      <c r="C2235">
        <f>INDEX(resultados!$A$2:$ZZ$3036, 2229, MATCH($B$3, resultados!$A$1:$ZZ$1, 0))</f>
        <v/>
      </c>
    </row>
    <row r="2236">
      <c r="A2236">
        <f>INDEX(resultados!$A$2:$ZZ$3036, 2230, MATCH($B$1, resultados!$A$1:$ZZ$1, 0))</f>
        <v/>
      </c>
      <c r="B2236">
        <f>INDEX(resultados!$A$2:$ZZ$3036, 2230, MATCH($B$2, resultados!$A$1:$ZZ$1, 0))</f>
        <v/>
      </c>
      <c r="C2236">
        <f>INDEX(resultados!$A$2:$ZZ$3036, 2230, MATCH($B$3, resultados!$A$1:$ZZ$1, 0))</f>
        <v/>
      </c>
    </row>
    <row r="2237">
      <c r="A2237">
        <f>INDEX(resultados!$A$2:$ZZ$3036, 2231, MATCH($B$1, resultados!$A$1:$ZZ$1, 0))</f>
        <v/>
      </c>
      <c r="B2237">
        <f>INDEX(resultados!$A$2:$ZZ$3036, 2231, MATCH($B$2, resultados!$A$1:$ZZ$1, 0))</f>
        <v/>
      </c>
      <c r="C2237">
        <f>INDEX(resultados!$A$2:$ZZ$3036, 2231, MATCH($B$3, resultados!$A$1:$ZZ$1, 0))</f>
        <v/>
      </c>
    </row>
    <row r="2238">
      <c r="A2238">
        <f>INDEX(resultados!$A$2:$ZZ$3036, 2232, MATCH($B$1, resultados!$A$1:$ZZ$1, 0))</f>
        <v/>
      </c>
      <c r="B2238">
        <f>INDEX(resultados!$A$2:$ZZ$3036, 2232, MATCH($B$2, resultados!$A$1:$ZZ$1, 0))</f>
        <v/>
      </c>
      <c r="C2238">
        <f>INDEX(resultados!$A$2:$ZZ$3036, 2232, MATCH($B$3, resultados!$A$1:$ZZ$1, 0))</f>
        <v/>
      </c>
    </row>
    <row r="2239">
      <c r="A2239">
        <f>INDEX(resultados!$A$2:$ZZ$3036, 2233, MATCH($B$1, resultados!$A$1:$ZZ$1, 0))</f>
        <v/>
      </c>
      <c r="B2239">
        <f>INDEX(resultados!$A$2:$ZZ$3036, 2233, MATCH($B$2, resultados!$A$1:$ZZ$1, 0))</f>
        <v/>
      </c>
      <c r="C2239">
        <f>INDEX(resultados!$A$2:$ZZ$3036, 2233, MATCH($B$3, resultados!$A$1:$ZZ$1, 0))</f>
        <v/>
      </c>
    </row>
    <row r="2240">
      <c r="A2240">
        <f>INDEX(resultados!$A$2:$ZZ$3036, 2234, MATCH($B$1, resultados!$A$1:$ZZ$1, 0))</f>
        <v/>
      </c>
      <c r="B2240">
        <f>INDEX(resultados!$A$2:$ZZ$3036, 2234, MATCH($B$2, resultados!$A$1:$ZZ$1, 0))</f>
        <v/>
      </c>
      <c r="C2240">
        <f>INDEX(resultados!$A$2:$ZZ$3036, 2234, MATCH($B$3, resultados!$A$1:$ZZ$1, 0))</f>
        <v/>
      </c>
    </row>
    <row r="2241">
      <c r="A2241">
        <f>INDEX(resultados!$A$2:$ZZ$3036, 2235, MATCH($B$1, resultados!$A$1:$ZZ$1, 0))</f>
        <v/>
      </c>
      <c r="B2241">
        <f>INDEX(resultados!$A$2:$ZZ$3036, 2235, MATCH($B$2, resultados!$A$1:$ZZ$1, 0))</f>
        <v/>
      </c>
      <c r="C2241">
        <f>INDEX(resultados!$A$2:$ZZ$3036, 2235, MATCH($B$3, resultados!$A$1:$ZZ$1, 0))</f>
        <v/>
      </c>
    </row>
    <row r="2242">
      <c r="A2242">
        <f>INDEX(resultados!$A$2:$ZZ$3036, 2236, MATCH($B$1, resultados!$A$1:$ZZ$1, 0))</f>
        <v/>
      </c>
      <c r="B2242">
        <f>INDEX(resultados!$A$2:$ZZ$3036, 2236, MATCH($B$2, resultados!$A$1:$ZZ$1, 0))</f>
        <v/>
      </c>
      <c r="C2242">
        <f>INDEX(resultados!$A$2:$ZZ$3036, 2236, MATCH($B$3, resultados!$A$1:$ZZ$1, 0))</f>
        <v/>
      </c>
    </row>
    <row r="2243">
      <c r="A2243">
        <f>INDEX(resultados!$A$2:$ZZ$3036, 2237, MATCH($B$1, resultados!$A$1:$ZZ$1, 0))</f>
        <v/>
      </c>
      <c r="B2243">
        <f>INDEX(resultados!$A$2:$ZZ$3036, 2237, MATCH($B$2, resultados!$A$1:$ZZ$1, 0))</f>
        <v/>
      </c>
      <c r="C2243">
        <f>INDEX(resultados!$A$2:$ZZ$3036, 2237, MATCH($B$3, resultados!$A$1:$ZZ$1, 0))</f>
        <v/>
      </c>
    </row>
    <row r="2244">
      <c r="A2244">
        <f>INDEX(resultados!$A$2:$ZZ$3036, 2238, MATCH($B$1, resultados!$A$1:$ZZ$1, 0))</f>
        <v/>
      </c>
      <c r="B2244">
        <f>INDEX(resultados!$A$2:$ZZ$3036, 2238, MATCH($B$2, resultados!$A$1:$ZZ$1, 0))</f>
        <v/>
      </c>
      <c r="C2244">
        <f>INDEX(resultados!$A$2:$ZZ$3036, 2238, MATCH($B$3, resultados!$A$1:$ZZ$1, 0))</f>
        <v/>
      </c>
    </row>
    <row r="2245">
      <c r="A2245">
        <f>INDEX(resultados!$A$2:$ZZ$3036, 2239, MATCH($B$1, resultados!$A$1:$ZZ$1, 0))</f>
        <v/>
      </c>
      <c r="B2245">
        <f>INDEX(resultados!$A$2:$ZZ$3036, 2239, MATCH($B$2, resultados!$A$1:$ZZ$1, 0))</f>
        <v/>
      </c>
      <c r="C2245">
        <f>INDEX(resultados!$A$2:$ZZ$3036, 2239, MATCH($B$3, resultados!$A$1:$ZZ$1, 0))</f>
        <v/>
      </c>
    </row>
    <row r="2246">
      <c r="A2246">
        <f>INDEX(resultados!$A$2:$ZZ$3036, 2240, MATCH($B$1, resultados!$A$1:$ZZ$1, 0))</f>
        <v/>
      </c>
      <c r="B2246">
        <f>INDEX(resultados!$A$2:$ZZ$3036, 2240, MATCH($B$2, resultados!$A$1:$ZZ$1, 0))</f>
        <v/>
      </c>
      <c r="C2246">
        <f>INDEX(resultados!$A$2:$ZZ$3036, 2240, MATCH($B$3, resultados!$A$1:$ZZ$1, 0))</f>
        <v/>
      </c>
    </row>
    <row r="2247">
      <c r="A2247">
        <f>INDEX(resultados!$A$2:$ZZ$3036, 2241, MATCH($B$1, resultados!$A$1:$ZZ$1, 0))</f>
        <v/>
      </c>
      <c r="B2247">
        <f>INDEX(resultados!$A$2:$ZZ$3036, 2241, MATCH($B$2, resultados!$A$1:$ZZ$1, 0))</f>
        <v/>
      </c>
      <c r="C2247">
        <f>INDEX(resultados!$A$2:$ZZ$3036, 2241, MATCH($B$3, resultados!$A$1:$ZZ$1, 0))</f>
        <v/>
      </c>
    </row>
    <row r="2248">
      <c r="A2248">
        <f>INDEX(resultados!$A$2:$ZZ$3036, 2242, MATCH($B$1, resultados!$A$1:$ZZ$1, 0))</f>
        <v/>
      </c>
      <c r="B2248">
        <f>INDEX(resultados!$A$2:$ZZ$3036, 2242, MATCH($B$2, resultados!$A$1:$ZZ$1, 0))</f>
        <v/>
      </c>
      <c r="C2248">
        <f>INDEX(resultados!$A$2:$ZZ$3036, 2242, MATCH($B$3, resultados!$A$1:$ZZ$1, 0))</f>
        <v/>
      </c>
    </row>
    <row r="2249">
      <c r="A2249">
        <f>INDEX(resultados!$A$2:$ZZ$3036, 2243, MATCH($B$1, resultados!$A$1:$ZZ$1, 0))</f>
        <v/>
      </c>
      <c r="B2249">
        <f>INDEX(resultados!$A$2:$ZZ$3036, 2243, MATCH($B$2, resultados!$A$1:$ZZ$1, 0))</f>
        <v/>
      </c>
      <c r="C2249">
        <f>INDEX(resultados!$A$2:$ZZ$3036, 2243, MATCH($B$3, resultados!$A$1:$ZZ$1, 0))</f>
        <v/>
      </c>
    </row>
    <row r="2250">
      <c r="A2250">
        <f>INDEX(resultados!$A$2:$ZZ$3036, 2244, MATCH($B$1, resultados!$A$1:$ZZ$1, 0))</f>
        <v/>
      </c>
      <c r="B2250">
        <f>INDEX(resultados!$A$2:$ZZ$3036, 2244, MATCH($B$2, resultados!$A$1:$ZZ$1, 0))</f>
        <v/>
      </c>
      <c r="C2250">
        <f>INDEX(resultados!$A$2:$ZZ$3036, 2244, MATCH($B$3, resultados!$A$1:$ZZ$1, 0))</f>
        <v/>
      </c>
    </row>
    <row r="2251">
      <c r="A2251">
        <f>INDEX(resultados!$A$2:$ZZ$3036, 2245, MATCH($B$1, resultados!$A$1:$ZZ$1, 0))</f>
        <v/>
      </c>
      <c r="B2251">
        <f>INDEX(resultados!$A$2:$ZZ$3036, 2245, MATCH($B$2, resultados!$A$1:$ZZ$1, 0))</f>
        <v/>
      </c>
      <c r="C2251">
        <f>INDEX(resultados!$A$2:$ZZ$3036, 2245, MATCH($B$3, resultados!$A$1:$ZZ$1, 0))</f>
        <v/>
      </c>
    </row>
    <row r="2252">
      <c r="A2252">
        <f>INDEX(resultados!$A$2:$ZZ$3036, 2246, MATCH($B$1, resultados!$A$1:$ZZ$1, 0))</f>
        <v/>
      </c>
      <c r="B2252">
        <f>INDEX(resultados!$A$2:$ZZ$3036, 2246, MATCH($B$2, resultados!$A$1:$ZZ$1, 0))</f>
        <v/>
      </c>
      <c r="C2252">
        <f>INDEX(resultados!$A$2:$ZZ$3036, 2246, MATCH($B$3, resultados!$A$1:$ZZ$1, 0))</f>
        <v/>
      </c>
    </row>
    <row r="2253">
      <c r="A2253">
        <f>INDEX(resultados!$A$2:$ZZ$3036, 2247, MATCH($B$1, resultados!$A$1:$ZZ$1, 0))</f>
        <v/>
      </c>
      <c r="B2253">
        <f>INDEX(resultados!$A$2:$ZZ$3036, 2247, MATCH($B$2, resultados!$A$1:$ZZ$1, 0))</f>
        <v/>
      </c>
      <c r="C2253">
        <f>INDEX(resultados!$A$2:$ZZ$3036, 2247, MATCH($B$3, resultados!$A$1:$ZZ$1, 0))</f>
        <v/>
      </c>
    </row>
    <row r="2254">
      <c r="A2254">
        <f>INDEX(resultados!$A$2:$ZZ$3036, 2248, MATCH($B$1, resultados!$A$1:$ZZ$1, 0))</f>
        <v/>
      </c>
      <c r="B2254">
        <f>INDEX(resultados!$A$2:$ZZ$3036, 2248, MATCH($B$2, resultados!$A$1:$ZZ$1, 0))</f>
        <v/>
      </c>
      <c r="C2254">
        <f>INDEX(resultados!$A$2:$ZZ$3036, 2248, MATCH($B$3, resultados!$A$1:$ZZ$1, 0))</f>
        <v/>
      </c>
    </row>
    <row r="2255">
      <c r="A2255">
        <f>INDEX(resultados!$A$2:$ZZ$3036, 2249, MATCH($B$1, resultados!$A$1:$ZZ$1, 0))</f>
        <v/>
      </c>
      <c r="B2255">
        <f>INDEX(resultados!$A$2:$ZZ$3036, 2249, MATCH($B$2, resultados!$A$1:$ZZ$1, 0))</f>
        <v/>
      </c>
      <c r="C2255">
        <f>INDEX(resultados!$A$2:$ZZ$3036, 2249, MATCH($B$3, resultados!$A$1:$ZZ$1, 0))</f>
        <v/>
      </c>
    </row>
    <row r="2256">
      <c r="A2256">
        <f>INDEX(resultados!$A$2:$ZZ$3036, 2250, MATCH($B$1, resultados!$A$1:$ZZ$1, 0))</f>
        <v/>
      </c>
      <c r="B2256">
        <f>INDEX(resultados!$A$2:$ZZ$3036, 2250, MATCH($B$2, resultados!$A$1:$ZZ$1, 0))</f>
        <v/>
      </c>
      <c r="C2256">
        <f>INDEX(resultados!$A$2:$ZZ$3036, 2250, MATCH($B$3, resultados!$A$1:$ZZ$1, 0))</f>
        <v/>
      </c>
    </row>
    <row r="2257">
      <c r="A2257">
        <f>INDEX(resultados!$A$2:$ZZ$3036, 2251, MATCH($B$1, resultados!$A$1:$ZZ$1, 0))</f>
        <v/>
      </c>
      <c r="B2257">
        <f>INDEX(resultados!$A$2:$ZZ$3036, 2251, MATCH($B$2, resultados!$A$1:$ZZ$1, 0))</f>
        <v/>
      </c>
      <c r="C2257">
        <f>INDEX(resultados!$A$2:$ZZ$3036, 2251, MATCH($B$3, resultados!$A$1:$ZZ$1, 0))</f>
        <v/>
      </c>
    </row>
    <row r="2258">
      <c r="A2258">
        <f>INDEX(resultados!$A$2:$ZZ$3036, 2252, MATCH($B$1, resultados!$A$1:$ZZ$1, 0))</f>
        <v/>
      </c>
      <c r="B2258">
        <f>INDEX(resultados!$A$2:$ZZ$3036, 2252, MATCH($B$2, resultados!$A$1:$ZZ$1, 0))</f>
        <v/>
      </c>
      <c r="C2258">
        <f>INDEX(resultados!$A$2:$ZZ$3036, 2252, MATCH($B$3, resultados!$A$1:$ZZ$1, 0))</f>
        <v/>
      </c>
    </row>
    <row r="2259">
      <c r="A2259">
        <f>INDEX(resultados!$A$2:$ZZ$3036, 2253, MATCH($B$1, resultados!$A$1:$ZZ$1, 0))</f>
        <v/>
      </c>
      <c r="B2259">
        <f>INDEX(resultados!$A$2:$ZZ$3036, 2253, MATCH($B$2, resultados!$A$1:$ZZ$1, 0))</f>
        <v/>
      </c>
      <c r="C2259">
        <f>INDEX(resultados!$A$2:$ZZ$3036, 2253, MATCH($B$3, resultados!$A$1:$ZZ$1, 0))</f>
        <v/>
      </c>
    </row>
    <row r="2260">
      <c r="A2260">
        <f>INDEX(resultados!$A$2:$ZZ$3036, 2254, MATCH($B$1, resultados!$A$1:$ZZ$1, 0))</f>
        <v/>
      </c>
      <c r="B2260">
        <f>INDEX(resultados!$A$2:$ZZ$3036, 2254, MATCH($B$2, resultados!$A$1:$ZZ$1, 0))</f>
        <v/>
      </c>
      <c r="C2260">
        <f>INDEX(resultados!$A$2:$ZZ$3036, 2254, MATCH($B$3, resultados!$A$1:$ZZ$1, 0))</f>
        <v/>
      </c>
    </row>
    <row r="2261">
      <c r="A2261">
        <f>INDEX(resultados!$A$2:$ZZ$3036, 2255, MATCH($B$1, resultados!$A$1:$ZZ$1, 0))</f>
        <v/>
      </c>
      <c r="B2261">
        <f>INDEX(resultados!$A$2:$ZZ$3036, 2255, MATCH($B$2, resultados!$A$1:$ZZ$1, 0))</f>
        <v/>
      </c>
      <c r="C2261">
        <f>INDEX(resultados!$A$2:$ZZ$3036, 2255, MATCH($B$3, resultados!$A$1:$ZZ$1, 0))</f>
        <v/>
      </c>
    </row>
    <row r="2262">
      <c r="A2262">
        <f>INDEX(resultados!$A$2:$ZZ$3036, 2256, MATCH($B$1, resultados!$A$1:$ZZ$1, 0))</f>
        <v/>
      </c>
      <c r="B2262">
        <f>INDEX(resultados!$A$2:$ZZ$3036, 2256, MATCH($B$2, resultados!$A$1:$ZZ$1, 0))</f>
        <v/>
      </c>
      <c r="C2262">
        <f>INDEX(resultados!$A$2:$ZZ$3036, 2256, MATCH($B$3, resultados!$A$1:$ZZ$1, 0))</f>
        <v/>
      </c>
    </row>
    <row r="2263">
      <c r="A2263">
        <f>INDEX(resultados!$A$2:$ZZ$3036, 2257, MATCH($B$1, resultados!$A$1:$ZZ$1, 0))</f>
        <v/>
      </c>
      <c r="B2263">
        <f>INDEX(resultados!$A$2:$ZZ$3036, 2257, MATCH($B$2, resultados!$A$1:$ZZ$1, 0))</f>
        <v/>
      </c>
      <c r="C2263">
        <f>INDEX(resultados!$A$2:$ZZ$3036, 2257, MATCH($B$3, resultados!$A$1:$ZZ$1, 0))</f>
        <v/>
      </c>
    </row>
    <row r="2264">
      <c r="A2264">
        <f>INDEX(resultados!$A$2:$ZZ$3036, 2258, MATCH($B$1, resultados!$A$1:$ZZ$1, 0))</f>
        <v/>
      </c>
      <c r="B2264">
        <f>INDEX(resultados!$A$2:$ZZ$3036, 2258, MATCH($B$2, resultados!$A$1:$ZZ$1, 0))</f>
        <v/>
      </c>
      <c r="C2264">
        <f>INDEX(resultados!$A$2:$ZZ$3036, 2258, MATCH($B$3, resultados!$A$1:$ZZ$1, 0))</f>
        <v/>
      </c>
    </row>
    <row r="2265">
      <c r="A2265">
        <f>INDEX(resultados!$A$2:$ZZ$3036, 2259, MATCH($B$1, resultados!$A$1:$ZZ$1, 0))</f>
        <v/>
      </c>
      <c r="B2265">
        <f>INDEX(resultados!$A$2:$ZZ$3036, 2259, MATCH($B$2, resultados!$A$1:$ZZ$1, 0))</f>
        <v/>
      </c>
      <c r="C2265">
        <f>INDEX(resultados!$A$2:$ZZ$3036, 2259, MATCH($B$3, resultados!$A$1:$ZZ$1, 0))</f>
        <v/>
      </c>
    </row>
    <row r="2266">
      <c r="A2266">
        <f>INDEX(resultados!$A$2:$ZZ$3036, 2260, MATCH($B$1, resultados!$A$1:$ZZ$1, 0))</f>
        <v/>
      </c>
      <c r="B2266">
        <f>INDEX(resultados!$A$2:$ZZ$3036, 2260, MATCH($B$2, resultados!$A$1:$ZZ$1, 0))</f>
        <v/>
      </c>
      <c r="C2266">
        <f>INDEX(resultados!$A$2:$ZZ$3036, 2260, MATCH($B$3, resultados!$A$1:$ZZ$1, 0))</f>
        <v/>
      </c>
    </row>
    <row r="2267">
      <c r="A2267">
        <f>INDEX(resultados!$A$2:$ZZ$3036, 2261, MATCH($B$1, resultados!$A$1:$ZZ$1, 0))</f>
        <v/>
      </c>
      <c r="B2267">
        <f>INDEX(resultados!$A$2:$ZZ$3036, 2261, MATCH($B$2, resultados!$A$1:$ZZ$1, 0))</f>
        <v/>
      </c>
      <c r="C2267">
        <f>INDEX(resultados!$A$2:$ZZ$3036, 2261, MATCH($B$3, resultados!$A$1:$ZZ$1, 0))</f>
        <v/>
      </c>
    </row>
    <row r="2268">
      <c r="A2268">
        <f>INDEX(resultados!$A$2:$ZZ$3036, 2262, MATCH($B$1, resultados!$A$1:$ZZ$1, 0))</f>
        <v/>
      </c>
      <c r="B2268">
        <f>INDEX(resultados!$A$2:$ZZ$3036, 2262, MATCH($B$2, resultados!$A$1:$ZZ$1, 0))</f>
        <v/>
      </c>
      <c r="C2268">
        <f>INDEX(resultados!$A$2:$ZZ$3036, 2262, MATCH($B$3, resultados!$A$1:$ZZ$1, 0))</f>
        <v/>
      </c>
    </row>
    <row r="2269">
      <c r="A2269">
        <f>INDEX(resultados!$A$2:$ZZ$3036, 2263, MATCH($B$1, resultados!$A$1:$ZZ$1, 0))</f>
        <v/>
      </c>
      <c r="B2269">
        <f>INDEX(resultados!$A$2:$ZZ$3036, 2263, MATCH($B$2, resultados!$A$1:$ZZ$1, 0))</f>
        <v/>
      </c>
      <c r="C2269">
        <f>INDEX(resultados!$A$2:$ZZ$3036, 2263, MATCH($B$3, resultados!$A$1:$ZZ$1, 0))</f>
        <v/>
      </c>
    </row>
    <row r="2270">
      <c r="A2270">
        <f>INDEX(resultados!$A$2:$ZZ$3036, 2264, MATCH($B$1, resultados!$A$1:$ZZ$1, 0))</f>
        <v/>
      </c>
      <c r="B2270">
        <f>INDEX(resultados!$A$2:$ZZ$3036, 2264, MATCH($B$2, resultados!$A$1:$ZZ$1, 0))</f>
        <v/>
      </c>
      <c r="C2270">
        <f>INDEX(resultados!$A$2:$ZZ$3036, 2264, MATCH($B$3, resultados!$A$1:$ZZ$1, 0))</f>
        <v/>
      </c>
    </row>
    <row r="2271">
      <c r="A2271">
        <f>INDEX(resultados!$A$2:$ZZ$3036, 2265, MATCH($B$1, resultados!$A$1:$ZZ$1, 0))</f>
        <v/>
      </c>
      <c r="B2271">
        <f>INDEX(resultados!$A$2:$ZZ$3036, 2265, MATCH($B$2, resultados!$A$1:$ZZ$1, 0))</f>
        <v/>
      </c>
      <c r="C2271">
        <f>INDEX(resultados!$A$2:$ZZ$3036, 2265, MATCH($B$3, resultados!$A$1:$ZZ$1, 0))</f>
        <v/>
      </c>
    </row>
    <row r="2272">
      <c r="A2272">
        <f>INDEX(resultados!$A$2:$ZZ$3036, 2266, MATCH($B$1, resultados!$A$1:$ZZ$1, 0))</f>
        <v/>
      </c>
      <c r="B2272">
        <f>INDEX(resultados!$A$2:$ZZ$3036, 2266, MATCH($B$2, resultados!$A$1:$ZZ$1, 0))</f>
        <v/>
      </c>
      <c r="C2272">
        <f>INDEX(resultados!$A$2:$ZZ$3036, 2266, MATCH($B$3, resultados!$A$1:$ZZ$1, 0))</f>
        <v/>
      </c>
    </row>
    <row r="2273">
      <c r="A2273">
        <f>INDEX(resultados!$A$2:$ZZ$3036, 2267, MATCH($B$1, resultados!$A$1:$ZZ$1, 0))</f>
        <v/>
      </c>
      <c r="B2273">
        <f>INDEX(resultados!$A$2:$ZZ$3036, 2267, MATCH($B$2, resultados!$A$1:$ZZ$1, 0))</f>
        <v/>
      </c>
      <c r="C2273">
        <f>INDEX(resultados!$A$2:$ZZ$3036, 2267, MATCH($B$3, resultados!$A$1:$ZZ$1, 0))</f>
        <v/>
      </c>
    </row>
    <row r="2274">
      <c r="A2274">
        <f>INDEX(resultados!$A$2:$ZZ$3036, 2268, MATCH($B$1, resultados!$A$1:$ZZ$1, 0))</f>
        <v/>
      </c>
      <c r="B2274">
        <f>INDEX(resultados!$A$2:$ZZ$3036, 2268, MATCH($B$2, resultados!$A$1:$ZZ$1, 0))</f>
        <v/>
      </c>
      <c r="C2274">
        <f>INDEX(resultados!$A$2:$ZZ$3036, 2268, MATCH($B$3, resultados!$A$1:$ZZ$1, 0))</f>
        <v/>
      </c>
    </row>
    <row r="2275">
      <c r="A2275">
        <f>INDEX(resultados!$A$2:$ZZ$3036, 2269, MATCH($B$1, resultados!$A$1:$ZZ$1, 0))</f>
        <v/>
      </c>
      <c r="B2275">
        <f>INDEX(resultados!$A$2:$ZZ$3036, 2269, MATCH($B$2, resultados!$A$1:$ZZ$1, 0))</f>
        <v/>
      </c>
      <c r="C2275">
        <f>INDEX(resultados!$A$2:$ZZ$3036, 2269, MATCH($B$3, resultados!$A$1:$ZZ$1, 0))</f>
        <v/>
      </c>
    </row>
    <row r="2276">
      <c r="A2276">
        <f>INDEX(resultados!$A$2:$ZZ$3036, 2270, MATCH($B$1, resultados!$A$1:$ZZ$1, 0))</f>
        <v/>
      </c>
      <c r="B2276">
        <f>INDEX(resultados!$A$2:$ZZ$3036, 2270, MATCH($B$2, resultados!$A$1:$ZZ$1, 0))</f>
        <v/>
      </c>
      <c r="C2276">
        <f>INDEX(resultados!$A$2:$ZZ$3036, 2270, MATCH($B$3, resultados!$A$1:$ZZ$1, 0))</f>
        <v/>
      </c>
    </row>
    <row r="2277">
      <c r="A2277">
        <f>INDEX(resultados!$A$2:$ZZ$3036, 2271, MATCH($B$1, resultados!$A$1:$ZZ$1, 0))</f>
        <v/>
      </c>
      <c r="B2277">
        <f>INDEX(resultados!$A$2:$ZZ$3036, 2271, MATCH($B$2, resultados!$A$1:$ZZ$1, 0))</f>
        <v/>
      </c>
      <c r="C2277">
        <f>INDEX(resultados!$A$2:$ZZ$3036, 2271, MATCH($B$3, resultados!$A$1:$ZZ$1, 0))</f>
        <v/>
      </c>
    </row>
    <row r="2278">
      <c r="A2278">
        <f>INDEX(resultados!$A$2:$ZZ$3036, 2272, MATCH($B$1, resultados!$A$1:$ZZ$1, 0))</f>
        <v/>
      </c>
      <c r="B2278">
        <f>INDEX(resultados!$A$2:$ZZ$3036, 2272, MATCH($B$2, resultados!$A$1:$ZZ$1, 0))</f>
        <v/>
      </c>
      <c r="C2278">
        <f>INDEX(resultados!$A$2:$ZZ$3036, 2272, MATCH($B$3, resultados!$A$1:$ZZ$1, 0))</f>
        <v/>
      </c>
    </row>
    <row r="2279">
      <c r="A2279">
        <f>INDEX(resultados!$A$2:$ZZ$3036, 2273, MATCH($B$1, resultados!$A$1:$ZZ$1, 0))</f>
        <v/>
      </c>
      <c r="B2279">
        <f>INDEX(resultados!$A$2:$ZZ$3036, 2273, MATCH($B$2, resultados!$A$1:$ZZ$1, 0))</f>
        <v/>
      </c>
      <c r="C2279">
        <f>INDEX(resultados!$A$2:$ZZ$3036, 2273, MATCH($B$3, resultados!$A$1:$ZZ$1, 0))</f>
        <v/>
      </c>
    </row>
    <row r="2280">
      <c r="A2280">
        <f>INDEX(resultados!$A$2:$ZZ$3036, 2274, MATCH($B$1, resultados!$A$1:$ZZ$1, 0))</f>
        <v/>
      </c>
      <c r="B2280">
        <f>INDEX(resultados!$A$2:$ZZ$3036, 2274, MATCH($B$2, resultados!$A$1:$ZZ$1, 0))</f>
        <v/>
      </c>
      <c r="C2280">
        <f>INDEX(resultados!$A$2:$ZZ$3036, 2274, MATCH($B$3, resultados!$A$1:$ZZ$1, 0))</f>
        <v/>
      </c>
    </row>
    <row r="2281">
      <c r="A2281">
        <f>INDEX(resultados!$A$2:$ZZ$3036, 2275, MATCH($B$1, resultados!$A$1:$ZZ$1, 0))</f>
        <v/>
      </c>
      <c r="B2281">
        <f>INDEX(resultados!$A$2:$ZZ$3036, 2275, MATCH($B$2, resultados!$A$1:$ZZ$1, 0))</f>
        <v/>
      </c>
      <c r="C2281">
        <f>INDEX(resultados!$A$2:$ZZ$3036, 2275, MATCH($B$3, resultados!$A$1:$ZZ$1, 0))</f>
        <v/>
      </c>
    </row>
    <row r="2282">
      <c r="A2282">
        <f>INDEX(resultados!$A$2:$ZZ$3036, 2276, MATCH($B$1, resultados!$A$1:$ZZ$1, 0))</f>
        <v/>
      </c>
      <c r="B2282">
        <f>INDEX(resultados!$A$2:$ZZ$3036, 2276, MATCH($B$2, resultados!$A$1:$ZZ$1, 0))</f>
        <v/>
      </c>
      <c r="C2282">
        <f>INDEX(resultados!$A$2:$ZZ$3036, 2276, MATCH($B$3, resultados!$A$1:$ZZ$1, 0))</f>
        <v/>
      </c>
    </row>
    <row r="2283">
      <c r="A2283">
        <f>INDEX(resultados!$A$2:$ZZ$3036, 2277, MATCH($B$1, resultados!$A$1:$ZZ$1, 0))</f>
        <v/>
      </c>
      <c r="B2283">
        <f>INDEX(resultados!$A$2:$ZZ$3036, 2277, MATCH($B$2, resultados!$A$1:$ZZ$1, 0))</f>
        <v/>
      </c>
      <c r="C2283">
        <f>INDEX(resultados!$A$2:$ZZ$3036, 2277, MATCH($B$3, resultados!$A$1:$ZZ$1, 0))</f>
        <v/>
      </c>
    </row>
    <row r="2284">
      <c r="A2284">
        <f>INDEX(resultados!$A$2:$ZZ$3036, 2278, MATCH($B$1, resultados!$A$1:$ZZ$1, 0))</f>
        <v/>
      </c>
      <c r="B2284">
        <f>INDEX(resultados!$A$2:$ZZ$3036, 2278, MATCH($B$2, resultados!$A$1:$ZZ$1, 0))</f>
        <v/>
      </c>
      <c r="C2284">
        <f>INDEX(resultados!$A$2:$ZZ$3036, 2278, MATCH($B$3, resultados!$A$1:$ZZ$1, 0))</f>
        <v/>
      </c>
    </row>
    <row r="2285">
      <c r="A2285">
        <f>INDEX(resultados!$A$2:$ZZ$3036, 2279, MATCH($B$1, resultados!$A$1:$ZZ$1, 0))</f>
        <v/>
      </c>
      <c r="B2285">
        <f>INDEX(resultados!$A$2:$ZZ$3036, 2279, MATCH($B$2, resultados!$A$1:$ZZ$1, 0))</f>
        <v/>
      </c>
      <c r="C2285">
        <f>INDEX(resultados!$A$2:$ZZ$3036, 2279, MATCH($B$3, resultados!$A$1:$ZZ$1, 0))</f>
        <v/>
      </c>
    </row>
    <row r="2286">
      <c r="A2286">
        <f>INDEX(resultados!$A$2:$ZZ$3036, 2280, MATCH($B$1, resultados!$A$1:$ZZ$1, 0))</f>
        <v/>
      </c>
      <c r="B2286">
        <f>INDEX(resultados!$A$2:$ZZ$3036, 2280, MATCH($B$2, resultados!$A$1:$ZZ$1, 0))</f>
        <v/>
      </c>
      <c r="C2286">
        <f>INDEX(resultados!$A$2:$ZZ$3036, 2280, MATCH($B$3, resultados!$A$1:$ZZ$1, 0))</f>
        <v/>
      </c>
    </row>
    <row r="2287">
      <c r="A2287">
        <f>INDEX(resultados!$A$2:$ZZ$3036, 2281, MATCH($B$1, resultados!$A$1:$ZZ$1, 0))</f>
        <v/>
      </c>
      <c r="B2287">
        <f>INDEX(resultados!$A$2:$ZZ$3036, 2281, MATCH($B$2, resultados!$A$1:$ZZ$1, 0))</f>
        <v/>
      </c>
      <c r="C2287">
        <f>INDEX(resultados!$A$2:$ZZ$3036, 2281, MATCH($B$3, resultados!$A$1:$ZZ$1, 0))</f>
        <v/>
      </c>
    </row>
    <row r="2288">
      <c r="A2288">
        <f>INDEX(resultados!$A$2:$ZZ$3036, 2282, MATCH($B$1, resultados!$A$1:$ZZ$1, 0))</f>
        <v/>
      </c>
      <c r="B2288">
        <f>INDEX(resultados!$A$2:$ZZ$3036, 2282, MATCH($B$2, resultados!$A$1:$ZZ$1, 0))</f>
        <v/>
      </c>
      <c r="C2288">
        <f>INDEX(resultados!$A$2:$ZZ$3036, 2282, MATCH($B$3, resultados!$A$1:$ZZ$1, 0))</f>
        <v/>
      </c>
    </row>
    <row r="2289">
      <c r="A2289">
        <f>INDEX(resultados!$A$2:$ZZ$3036, 2283, MATCH($B$1, resultados!$A$1:$ZZ$1, 0))</f>
        <v/>
      </c>
      <c r="B2289">
        <f>INDEX(resultados!$A$2:$ZZ$3036, 2283, MATCH($B$2, resultados!$A$1:$ZZ$1, 0))</f>
        <v/>
      </c>
      <c r="C2289">
        <f>INDEX(resultados!$A$2:$ZZ$3036, 2283, MATCH($B$3, resultados!$A$1:$ZZ$1, 0))</f>
        <v/>
      </c>
    </row>
    <row r="2290">
      <c r="A2290">
        <f>INDEX(resultados!$A$2:$ZZ$3036, 2284, MATCH($B$1, resultados!$A$1:$ZZ$1, 0))</f>
        <v/>
      </c>
      <c r="B2290">
        <f>INDEX(resultados!$A$2:$ZZ$3036, 2284, MATCH($B$2, resultados!$A$1:$ZZ$1, 0))</f>
        <v/>
      </c>
      <c r="C2290">
        <f>INDEX(resultados!$A$2:$ZZ$3036, 2284, MATCH($B$3, resultados!$A$1:$ZZ$1, 0))</f>
        <v/>
      </c>
    </row>
    <row r="2291">
      <c r="A2291">
        <f>INDEX(resultados!$A$2:$ZZ$3036, 2285, MATCH($B$1, resultados!$A$1:$ZZ$1, 0))</f>
        <v/>
      </c>
      <c r="B2291">
        <f>INDEX(resultados!$A$2:$ZZ$3036, 2285, MATCH($B$2, resultados!$A$1:$ZZ$1, 0))</f>
        <v/>
      </c>
      <c r="C2291">
        <f>INDEX(resultados!$A$2:$ZZ$3036, 2285, MATCH($B$3, resultados!$A$1:$ZZ$1, 0))</f>
        <v/>
      </c>
    </row>
    <row r="2292">
      <c r="A2292">
        <f>INDEX(resultados!$A$2:$ZZ$3036, 2286, MATCH($B$1, resultados!$A$1:$ZZ$1, 0))</f>
        <v/>
      </c>
      <c r="B2292">
        <f>INDEX(resultados!$A$2:$ZZ$3036, 2286, MATCH($B$2, resultados!$A$1:$ZZ$1, 0))</f>
        <v/>
      </c>
      <c r="C2292">
        <f>INDEX(resultados!$A$2:$ZZ$3036, 2286, MATCH($B$3, resultados!$A$1:$ZZ$1, 0))</f>
        <v/>
      </c>
    </row>
    <row r="2293">
      <c r="A2293">
        <f>INDEX(resultados!$A$2:$ZZ$3036, 2287, MATCH($B$1, resultados!$A$1:$ZZ$1, 0))</f>
        <v/>
      </c>
      <c r="B2293">
        <f>INDEX(resultados!$A$2:$ZZ$3036, 2287, MATCH($B$2, resultados!$A$1:$ZZ$1, 0))</f>
        <v/>
      </c>
      <c r="C2293">
        <f>INDEX(resultados!$A$2:$ZZ$3036, 2287, MATCH($B$3, resultados!$A$1:$ZZ$1, 0))</f>
        <v/>
      </c>
    </row>
    <row r="2294">
      <c r="A2294">
        <f>INDEX(resultados!$A$2:$ZZ$3036, 2288, MATCH($B$1, resultados!$A$1:$ZZ$1, 0))</f>
        <v/>
      </c>
      <c r="B2294">
        <f>INDEX(resultados!$A$2:$ZZ$3036, 2288, MATCH($B$2, resultados!$A$1:$ZZ$1, 0))</f>
        <v/>
      </c>
      <c r="C2294">
        <f>INDEX(resultados!$A$2:$ZZ$3036, 2288, MATCH($B$3, resultados!$A$1:$ZZ$1, 0))</f>
        <v/>
      </c>
    </row>
    <row r="2295">
      <c r="A2295">
        <f>INDEX(resultados!$A$2:$ZZ$3036, 2289, MATCH($B$1, resultados!$A$1:$ZZ$1, 0))</f>
        <v/>
      </c>
      <c r="B2295">
        <f>INDEX(resultados!$A$2:$ZZ$3036, 2289, MATCH($B$2, resultados!$A$1:$ZZ$1, 0))</f>
        <v/>
      </c>
      <c r="C2295">
        <f>INDEX(resultados!$A$2:$ZZ$3036, 2289, MATCH($B$3, resultados!$A$1:$ZZ$1, 0))</f>
        <v/>
      </c>
    </row>
    <row r="2296">
      <c r="A2296">
        <f>INDEX(resultados!$A$2:$ZZ$3036, 2290, MATCH($B$1, resultados!$A$1:$ZZ$1, 0))</f>
        <v/>
      </c>
      <c r="B2296">
        <f>INDEX(resultados!$A$2:$ZZ$3036, 2290, MATCH($B$2, resultados!$A$1:$ZZ$1, 0))</f>
        <v/>
      </c>
      <c r="C2296">
        <f>INDEX(resultados!$A$2:$ZZ$3036, 2290, MATCH($B$3, resultados!$A$1:$ZZ$1, 0))</f>
        <v/>
      </c>
    </row>
    <row r="2297">
      <c r="A2297">
        <f>INDEX(resultados!$A$2:$ZZ$3036, 2291, MATCH($B$1, resultados!$A$1:$ZZ$1, 0))</f>
        <v/>
      </c>
      <c r="B2297">
        <f>INDEX(resultados!$A$2:$ZZ$3036, 2291, MATCH($B$2, resultados!$A$1:$ZZ$1, 0))</f>
        <v/>
      </c>
      <c r="C2297">
        <f>INDEX(resultados!$A$2:$ZZ$3036, 2291, MATCH($B$3, resultados!$A$1:$ZZ$1, 0))</f>
        <v/>
      </c>
    </row>
    <row r="2298">
      <c r="A2298">
        <f>INDEX(resultados!$A$2:$ZZ$3036, 2292, MATCH($B$1, resultados!$A$1:$ZZ$1, 0))</f>
        <v/>
      </c>
      <c r="B2298">
        <f>INDEX(resultados!$A$2:$ZZ$3036, 2292, MATCH($B$2, resultados!$A$1:$ZZ$1, 0))</f>
        <v/>
      </c>
      <c r="C2298">
        <f>INDEX(resultados!$A$2:$ZZ$3036, 2292, MATCH($B$3, resultados!$A$1:$ZZ$1, 0))</f>
        <v/>
      </c>
    </row>
    <row r="2299">
      <c r="A2299">
        <f>INDEX(resultados!$A$2:$ZZ$3036, 2293, MATCH($B$1, resultados!$A$1:$ZZ$1, 0))</f>
        <v/>
      </c>
      <c r="B2299">
        <f>INDEX(resultados!$A$2:$ZZ$3036, 2293, MATCH($B$2, resultados!$A$1:$ZZ$1, 0))</f>
        <v/>
      </c>
      <c r="C2299">
        <f>INDEX(resultados!$A$2:$ZZ$3036, 2293, MATCH($B$3, resultados!$A$1:$ZZ$1, 0))</f>
        <v/>
      </c>
    </row>
    <row r="2300">
      <c r="A2300">
        <f>INDEX(resultados!$A$2:$ZZ$3036, 2294, MATCH($B$1, resultados!$A$1:$ZZ$1, 0))</f>
        <v/>
      </c>
      <c r="B2300">
        <f>INDEX(resultados!$A$2:$ZZ$3036, 2294, MATCH($B$2, resultados!$A$1:$ZZ$1, 0))</f>
        <v/>
      </c>
      <c r="C2300">
        <f>INDEX(resultados!$A$2:$ZZ$3036, 2294, MATCH($B$3, resultados!$A$1:$ZZ$1, 0))</f>
        <v/>
      </c>
    </row>
    <row r="2301">
      <c r="A2301">
        <f>INDEX(resultados!$A$2:$ZZ$3036, 2295, MATCH($B$1, resultados!$A$1:$ZZ$1, 0))</f>
        <v/>
      </c>
      <c r="B2301">
        <f>INDEX(resultados!$A$2:$ZZ$3036, 2295, MATCH($B$2, resultados!$A$1:$ZZ$1, 0))</f>
        <v/>
      </c>
      <c r="C2301">
        <f>INDEX(resultados!$A$2:$ZZ$3036, 2295, MATCH($B$3, resultados!$A$1:$ZZ$1, 0))</f>
        <v/>
      </c>
    </row>
    <row r="2302">
      <c r="A2302">
        <f>INDEX(resultados!$A$2:$ZZ$3036, 2296, MATCH($B$1, resultados!$A$1:$ZZ$1, 0))</f>
        <v/>
      </c>
      <c r="B2302">
        <f>INDEX(resultados!$A$2:$ZZ$3036, 2296, MATCH($B$2, resultados!$A$1:$ZZ$1, 0))</f>
        <v/>
      </c>
      <c r="C2302">
        <f>INDEX(resultados!$A$2:$ZZ$3036, 2296, MATCH($B$3, resultados!$A$1:$ZZ$1, 0))</f>
        <v/>
      </c>
    </row>
    <row r="2303">
      <c r="A2303">
        <f>INDEX(resultados!$A$2:$ZZ$3036, 2297, MATCH($B$1, resultados!$A$1:$ZZ$1, 0))</f>
        <v/>
      </c>
      <c r="B2303">
        <f>INDEX(resultados!$A$2:$ZZ$3036, 2297, MATCH($B$2, resultados!$A$1:$ZZ$1, 0))</f>
        <v/>
      </c>
      <c r="C2303">
        <f>INDEX(resultados!$A$2:$ZZ$3036, 2297, MATCH($B$3, resultados!$A$1:$ZZ$1, 0))</f>
        <v/>
      </c>
    </row>
    <row r="2304">
      <c r="A2304">
        <f>INDEX(resultados!$A$2:$ZZ$3036, 2298, MATCH($B$1, resultados!$A$1:$ZZ$1, 0))</f>
        <v/>
      </c>
      <c r="B2304">
        <f>INDEX(resultados!$A$2:$ZZ$3036, 2298, MATCH($B$2, resultados!$A$1:$ZZ$1, 0))</f>
        <v/>
      </c>
      <c r="C2304">
        <f>INDEX(resultados!$A$2:$ZZ$3036, 2298, MATCH($B$3, resultados!$A$1:$ZZ$1, 0))</f>
        <v/>
      </c>
    </row>
    <row r="2305">
      <c r="A2305">
        <f>INDEX(resultados!$A$2:$ZZ$3036, 2299, MATCH($B$1, resultados!$A$1:$ZZ$1, 0))</f>
        <v/>
      </c>
      <c r="B2305">
        <f>INDEX(resultados!$A$2:$ZZ$3036, 2299, MATCH($B$2, resultados!$A$1:$ZZ$1, 0))</f>
        <v/>
      </c>
      <c r="C2305">
        <f>INDEX(resultados!$A$2:$ZZ$3036, 2299, MATCH($B$3, resultados!$A$1:$ZZ$1, 0))</f>
        <v/>
      </c>
    </row>
    <row r="2306">
      <c r="A2306">
        <f>INDEX(resultados!$A$2:$ZZ$3036, 2300, MATCH($B$1, resultados!$A$1:$ZZ$1, 0))</f>
        <v/>
      </c>
      <c r="B2306">
        <f>INDEX(resultados!$A$2:$ZZ$3036, 2300, MATCH($B$2, resultados!$A$1:$ZZ$1, 0))</f>
        <v/>
      </c>
      <c r="C2306">
        <f>INDEX(resultados!$A$2:$ZZ$3036, 2300, MATCH($B$3, resultados!$A$1:$ZZ$1, 0))</f>
        <v/>
      </c>
    </row>
    <row r="2307">
      <c r="A2307">
        <f>INDEX(resultados!$A$2:$ZZ$3036, 2301, MATCH($B$1, resultados!$A$1:$ZZ$1, 0))</f>
        <v/>
      </c>
      <c r="B2307">
        <f>INDEX(resultados!$A$2:$ZZ$3036, 2301, MATCH($B$2, resultados!$A$1:$ZZ$1, 0))</f>
        <v/>
      </c>
      <c r="C2307">
        <f>INDEX(resultados!$A$2:$ZZ$3036, 2301, MATCH($B$3, resultados!$A$1:$ZZ$1, 0))</f>
        <v/>
      </c>
    </row>
    <row r="2308">
      <c r="A2308">
        <f>INDEX(resultados!$A$2:$ZZ$3036, 2302, MATCH($B$1, resultados!$A$1:$ZZ$1, 0))</f>
        <v/>
      </c>
      <c r="B2308">
        <f>INDEX(resultados!$A$2:$ZZ$3036, 2302, MATCH($B$2, resultados!$A$1:$ZZ$1, 0))</f>
        <v/>
      </c>
      <c r="C2308">
        <f>INDEX(resultados!$A$2:$ZZ$3036, 2302, MATCH($B$3, resultados!$A$1:$ZZ$1, 0))</f>
        <v/>
      </c>
    </row>
    <row r="2309">
      <c r="A2309">
        <f>INDEX(resultados!$A$2:$ZZ$3036, 2303, MATCH($B$1, resultados!$A$1:$ZZ$1, 0))</f>
        <v/>
      </c>
      <c r="B2309">
        <f>INDEX(resultados!$A$2:$ZZ$3036, 2303, MATCH($B$2, resultados!$A$1:$ZZ$1, 0))</f>
        <v/>
      </c>
      <c r="C2309">
        <f>INDEX(resultados!$A$2:$ZZ$3036, 2303, MATCH($B$3, resultados!$A$1:$ZZ$1, 0))</f>
        <v/>
      </c>
    </row>
    <row r="2310">
      <c r="A2310">
        <f>INDEX(resultados!$A$2:$ZZ$3036, 2304, MATCH($B$1, resultados!$A$1:$ZZ$1, 0))</f>
        <v/>
      </c>
      <c r="B2310">
        <f>INDEX(resultados!$A$2:$ZZ$3036, 2304, MATCH($B$2, resultados!$A$1:$ZZ$1, 0))</f>
        <v/>
      </c>
      <c r="C2310">
        <f>INDEX(resultados!$A$2:$ZZ$3036, 2304, MATCH($B$3, resultados!$A$1:$ZZ$1, 0))</f>
        <v/>
      </c>
    </row>
    <row r="2311">
      <c r="A2311">
        <f>INDEX(resultados!$A$2:$ZZ$3036, 2305, MATCH($B$1, resultados!$A$1:$ZZ$1, 0))</f>
        <v/>
      </c>
      <c r="B2311">
        <f>INDEX(resultados!$A$2:$ZZ$3036, 2305, MATCH($B$2, resultados!$A$1:$ZZ$1, 0))</f>
        <v/>
      </c>
      <c r="C2311">
        <f>INDEX(resultados!$A$2:$ZZ$3036, 2305, MATCH($B$3, resultados!$A$1:$ZZ$1, 0))</f>
        <v/>
      </c>
    </row>
    <row r="2312">
      <c r="A2312">
        <f>INDEX(resultados!$A$2:$ZZ$3036, 2306, MATCH($B$1, resultados!$A$1:$ZZ$1, 0))</f>
        <v/>
      </c>
      <c r="B2312">
        <f>INDEX(resultados!$A$2:$ZZ$3036, 2306, MATCH($B$2, resultados!$A$1:$ZZ$1, 0))</f>
        <v/>
      </c>
      <c r="C2312">
        <f>INDEX(resultados!$A$2:$ZZ$3036, 2306, MATCH($B$3, resultados!$A$1:$ZZ$1, 0))</f>
        <v/>
      </c>
    </row>
    <row r="2313">
      <c r="A2313">
        <f>INDEX(resultados!$A$2:$ZZ$3036, 2307, MATCH($B$1, resultados!$A$1:$ZZ$1, 0))</f>
        <v/>
      </c>
      <c r="B2313">
        <f>INDEX(resultados!$A$2:$ZZ$3036, 2307, MATCH($B$2, resultados!$A$1:$ZZ$1, 0))</f>
        <v/>
      </c>
      <c r="C2313">
        <f>INDEX(resultados!$A$2:$ZZ$3036, 2307, MATCH($B$3, resultados!$A$1:$ZZ$1, 0))</f>
        <v/>
      </c>
    </row>
    <row r="2314">
      <c r="A2314">
        <f>INDEX(resultados!$A$2:$ZZ$3036, 2308, MATCH($B$1, resultados!$A$1:$ZZ$1, 0))</f>
        <v/>
      </c>
      <c r="B2314">
        <f>INDEX(resultados!$A$2:$ZZ$3036, 2308, MATCH($B$2, resultados!$A$1:$ZZ$1, 0))</f>
        <v/>
      </c>
      <c r="C2314">
        <f>INDEX(resultados!$A$2:$ZZ$3036, 2308, MATCH($B$3, resultados!$A$1:$ZZ$1, 0))</f>
        <v/>
      </c>
    </row>
    <row r="2315">
      <c r="A2315">
        <f>INDEX(resultados!$A$2:$ZZ$3036, 2309, MATCH($B$1, resultados!$A$1:$ZZ$1, 0))</f>
        <v/>
      </c>
      <c r="B2315">
        <f>INDEX(resultados!$A$2:$ZZ$3036, 2309, MATCH($B$2, resultados!$A$1:$ZZ$1, 0))</f>
        <v/>
      </c>
      <c r="C2315">
        <f>INDEX(resultados!$A$2:$ZZ$3036, 2309, MATCH($B$3, resultados!$A$1:$ZZ$1, 0))</f>
        <v/>
      </c>
    </row>
    <row r="2316">
      <c r="A2316">
        <f>INDEX(resultados!$A$2:$ZZ$3036, 2310, MATCH($B$1, resultados!$A$1:$ZZ$1, 0))</f>
        <v/>
      </c>
      <c r="B2316">
        <f>INDEX(resultados!$A$2:$ZZ$3036, 2310, MATCH($B$2, resultados!$A$1:$ZZ$1, 0))</f>
        <v/>
      </c>
      <c r="C2316">
        <f>INDEX(resultados!$A$2:$ZZ$3036, 2310, MATCH($B$3, resultados!$A$1:$ZZ$1, 0))</f>
        <v/>
      </c>
    </row>
    <row r="2317">
      <c r="A2317">
        <f>INDEX(resultados!$A$2:$ZZ$3036, 2311, MATCH($B$1, resultados!$A$1:$ZZ$1, 0))</f>
        <v/>
      </c>
      <c r="B2317">
        <f>INDEX(resultados!$A$2:$ZZ$3036, 2311, MATCH($B$2, resultados!$A$1:$ZZ$1, 0))</f>
        <v/>
      </c>
      <c r="C2317">
        <f>INDEX(resultados!$A$2:$ZZ$3036, 2311, MATCH($B$3, resultados!$A$1:$ZZ$1, 0))</f>
        <v/>
      </c>
    </row>
    <row r="2318">
      <c r="A2318">
        <f>INDEX(resultados!$A$2:$ZZ$3036, 2312, MATCH($B$1, resultados!$A$1:$ZZ$1, 0))</f>
        <v/>
      </c>
      <c r="B2318">
        <f>INDEX(resultados!$A$2:$ZZ$3036, 2312, MATCH($B$2, resultados!$A$1:$ZZ$1, 0))</f>
        <v/>
      </c>
      <c r="C2318">
        <f>INDEX(resultados!$A$2:$ZZ$3036, 2312, MATCH($B$3, resultados!$A$1:$ZZ$1, 0))</f>
        <v/>
      </c>
    </row>
    <row r="2319">
      <c r="A2319">
        <f>INDEX(resultados!$A$2:$ZZ$3036, 2313, MATCH($B$1, resultados!$A$1:$ZZ$1, 0))</f>
        <v/>
      </c>
      <c r="B2319">
        <f>INDEX(resultados!$A$2:$ZZ$3036, 2313, MATCH($B$2, resultados!$A$1:$ZZ$1, 0))</f>
        <v/>
      </c>
      <c r="C2319">
        <f>INDEX(resultados!$A$2:$ZZ$3036, 2313, MATCH($B$3, resultados!$A$1:$ZZ$1, 0))</f>
        <v/>
      </c>
    </row>
    <row r="2320">
      <c r="A2320">
        <f>INDEX(resultados!$A$2:$ZZ$3036, 2314, MATCH($B$1, resultados!$A$1:$ZZ$1, 0))</f>
        <v/>
      </c>
      <c r="B2320">
        <f>INDEX(resultados!$A$2:$ZZ$3036, 2314, MATCH($B$2, resultados!$A$1:$ZZ$1, 0))</f>
        <v/>
      </c>
      <c r="C2320">
        <f>INDEX(resultados!$A$2:$ZZ$3036, 2314, MATCH($B$3, resultados!$A$1:$ZZ$1, 0))</f>
        <v/>
      </c>
    </row>
    <row r="2321">
      <c r="A2321">
        <f>INDEX(resultados!$A$2:$ZZ$3036, 2315, MATCH($B$1, resultados!$A$1:$ZZ$1, 0))</f>
        <v/>
      </c>
      <c r="B2321">
        <f>INDEX(resultados!$A$2:$ZZ$3036, 2315, MATCH($B$2, resultados!$A$1:$ZZ$1, 0))</f>
        <v/>
      </c>
      <c r="C2321">
        <f>INDEX(resultados!$A$2:$ZZ$3036, 2315, MATCH($B$3, resultados!$A$1:$ZZ$1, 0))</f>
        <v/>
      </c>
    </row>
    <row r="2322">
      <c r="A2322">
        <f>INDEX(resultados!$A$2:$ZZ$3036, 2316, MATCH($B$1, resultados!$A$1:$ZZ$1, 0))</f>
        <v/>
      </c>
      <c r="B2322">
        <f>INDEX(resultados!$A$2:$ZZ$3036, 2316, MATCH($B$2, resultados!$A$1:$ZZ$1, 0))</f>
        <v/>
      </c>
      <c r="C2322">
        <f>INDEX(resultados!$A$2:$ZZ$3036, 2316, MATCH($B$3, resultados!$A$1:$ZZ$1, 0))</f>
        <v/>
      </c>
    </row>
    <row r="2323">
      <c r="A2323">
        <f>INDEX(resultados!$A$2:$ZZ$3036, 2317, MATCH($B$1, resultados!$A$1:$ZZ$1, 0))</f>
        <v/>
      </c>
      <c r="B2323">
        <f>INDEX(resultados!$A$2:$ZZ$3036, 2317, MATCH($B$2, resultados!$A$1:$ZZ$1, 0))</f>
        <v/>
      </c>
      <c r="C2323">
        <f>INDEX(resultados!$A$2:$ZZ$3036, 2317, MATCH($B$3, resultados!$A$1:$ZZ$1, 0))</f>
        <v/>
      </c>
    </row>
    <row r="2324">
      <c r="A2324">
        <f>INDEX(resultados!$A$2:$ZZ$3036, 2318, MATCH($B$1, resultados!$A$1:$ZZ$1, 0))</f>
        <v/>
      </c>
      <c r="B2324">
        <f>INDEX(resultados!$A$2:$ZZ$3036, 2318, MATCH($B$2, resultados!$A$1:$ZZ$1, 0))</f>
        <v/>
      </c>
      <c r="C2324">
        <f>INDEX(resultados!$A$2:$ZZ$3036, 2318, MATCH($B$3, resultados!$A$1:$ZZ$1, 0))</f>
        <v/>
      </c>
    </row>
    <row r="2325">
      <c r="A2325">
        <f>INDEX(resultados!$A$2:$ZZ$3036, 2319, MATCH($B$1, resultados!$A$1:$ZZ$1, 0))</f>
        <v/>
      </c>
      <c r="B2325">
        <f>INDEX(resultados!$A$2:$ZZ$3036, 2319, MATCH($B$2, resultados!$A$1:$ZZ$1, 0))</f>
        <v/>
      </c>
      <c r="C2325">
        <f>INDEX(resultados!$A$2:$ZZ$3036, 2319, MATCH($B$3, resultados!$A$1:$ZZ$1, 0))</f>
        <v/>
      </c>
    </row>
    <row r="2326">
      <c r="A2326">
        <f>INDEX(resultados!$A$2:$ZZ$3036, 2320, MATCH($B$1, resultados!$A$1:$ZZ$1, 0))</f>
        <v/>
      </c>
      <c r="B2326">
        <f>INDEX(resultados!$A$2:$ZZ$3036, 2320, MATCH($B$2, resultados!$A$1:$ZZ$1, 0))</f>
        <v/>
      </c>
      <c r="C2326">
        <f>INDEX(resultados!$A$2:$ZZ$3036, 2320, MATCH($B$3, resultados!$A$1:$ZZ$1, 0))</f>
        <v/>
      </c>
    </row>
    <row r="2327">
      <c r="A2327">
        <f>INDEX(resultados!$A$2:$ZZ$3036, 2321, MATCH($B$1, resultados!$A$1:$ZZ$1, 0))</f>
        <v/>
      </c>
      <c r="B2327">
        <f>INDEX(resultados!$A$2:$ZZ$3036, 2321, MATCH($B$2, resultados!$A$1:$ZZ$1, 0))</f>
        <v/>
      </c>
      <c r="C2327">
        <f>INDEX(resultados!$A$2:$ZZ$3036, 2321, MATCH($B$3, resultados!$A$1:$ZZ$1, 0))</f>
        <v/>
      </c>
    </row>
    <row r="2328">
      <c r="A2328">
        <f>INDEX(resultados!$A$2:$ZZ$3036, 2322, MATCH($B$1, resultados!$A$1:$ZZ$1, 0))</f>
        <v/>
      </c>
      <c r="B2328">
        <f>INDEX(resultados!$A$2:$ZZ$3036, 2322, MATCH($B$2, resultados!$A$1:$ZZ$1, 0))</f>
        <v/>
      </c>
      <c r="C2328">
        <f>INDEX(resultados!$A$2:$ZZ$3036, 2322, MATCH($B$3, resultados!$A$1:$ZZ$1, 0))</f>
        <v/>
      </c>
    </row>
    <row r="2329">
      <c r="A2329">
        <f>INDEX(resultados!$A$2:$ZZ$3036, 2323, MATCH($B$1, resultados!$A$1:$ZZ$1, 0))</f>
        <v/>
      </c>
      <c r="B2329">
        <f>INDEX(resultados!$A$2:$ZZ$3036, 2323, MATCH($B$2, resultados!$A$1:$ZZ$1, 0))</f>
        <v/>
      </c>
      <c r="C2329">
        <f>INDEX(resultados!$A$2:$ZZ$3036, 2323, MATCH($B$3, resultados!$A$1:$ZZ$1, 0))</f>
        <v/>
      </c>
    </row>
    <row r="2330">
      <c r="A2330">
        <f>INDEX(resultados!$A$2:$ZZ$3036, 2324, MATCH($B$1, resultados!$A$1:$ZZ$1, 0))</f>
        <v/>
      </c>
      <c r="B2330">
        <f>INDEX(resultados!$A$2:$ZZ$3036, 2324, MATCH($B$2, resultados!$A$1:$ZZ$1, 0))</f>
        <v/>
      </c>
      <c r="C2330">
        <f>INDEX(resultados!$A$2:$ZZ$3036, 2324, MATCH($B$3, resultados!$A$1:$ZZ$1, 0))</f>
        <v/>
      </c>
    </row>
    <row r="2331">
      <c r="A2331">
        <f>INDEX(resultados!$A$2:$ZZ$3036, 2325, MATCH($B$1, resultados!$A$1:$ZZ$1, 0))</f>
        <v/>
      </c>
      <c r="B2331">
        <f>INDEX(resultados!$A$2:$ZZ$3036, 2325, MATCH($B$2, resultados!$A$1:$ZZ$1, 0))</f>
        <v/>
      </c>
      <c r="C2331">
        <f>INDEX(resultados!$A$2:$ZZ$3036, 2325, MATCH($B$3, resultados!$A$1:$ZZ$1, 0))</f>
        <v/>
      </c>
    </row>
    <row r="2332">
      <c r="A2332">
        <f>INDEX(resultados!$A$2:$ZZ$3036, 2326, MATCH($B$1, resultados!$A$1:$ZZ$1, 0))</f>
        <v/>
      </c>
      <c r="B2332">
        <f>INDEX(resultados!$A$2:$ZZ$3036, 2326, MATCH($B$2, resultados!$A$1:$ZZ$1, 0))</f>
        <v/>
      </c>
      <c r="C2332">
        <f>INDEX(resultados!$A$2:$ZZ$3036, 2326, MATCH($B$3, resultados!$A$1:$ZZ$1, 0))</f>
        <v/>
      </c>
    </row>
    <row r="2333">
      <c r="A2333">
        <f>INDEX(resultados!$A$2:$ZZ$3036, 2327, MATCH($B$1, resultados!$A$1:$ZZ$1, 0))</f>
        <v/>
      </c>
      <c r="B2333">
        <f>INDEX(resultados!$A$2:$ZZ$3036, 2327, MATCH($B$2, resultados!$A$1:$ZZ$1, 0))</f>
        <v/>
      </c>
      <c r="C2333">
        <f>INDEX(resultados!$A$2:$ZZ$3036, 2327, MATCH($B$3, resultados!$A$1:$ZZ$1, 0))</f>
        <v/>
      </c>
    </row>
    <row r="2334">
      <c r="A2334">
        <f>INDEX(resultados!$A$2:$ZZ$3036, 2328, MATCH($B$1, resultados!$A$1:$ZZ$1, 0))</f>
        <v/>
      </c>
      <c r="B2334">
        <f>INDEX(resultados!$A$2:$ZZ$3036, 2328, MATCH($B$2, resultados!$A$1:$ZZ$1, 0))</f>
        <v/>
      </c>
      <c r="C2334">
        <f>INDEX(resultados!$A$2:$ZZ$3036, 2328, MATCH($B$3, resultados!$A$1:$ZZ$1, 0))</f>
        <v/>
      </c>
    </row>
    <row r="2335">
      <c r="A2335">
        <f>INDEX(resultados!$A$2:$ZZ$3036, 2329, MATCH($B$1, resultados!$A$1:$ZZ$1, 0))</f>
        <v/>
      </c>
      <c r="B2335">
        <f>INDEX(resultados!$A$2:$ZZ$3036, 2329, MATCH($B$2, resultados!$A$1:$ZZ$1, 0))</f>
        <v/>
      </c>
      <c r="C2335">
        <f>INDEX(resultados!$A$2:$ZZ$3036, 2329, MATCH($B$3, resultados!$A$1:$ZZ$1, 0))</f>
        <v/>
      </c>
    </row>
    <row r="2336">
      <c r="A2336">
        <f>INDEX(resultados!$A$2:$ZZ$3036, 2330, MATCH($B$1, resultados!$A$1:$ZZ$1, 0))</f>
        <v/>
      </c>
      <c r="B2336">
        <f>INDEX(resultados!$A$2:$ZZ$3036, 2330, MATCH($B$2, resultados!$A$1:$ZZ$1, 0))</f>
        <v/>
      </c>
      <c r="C2336">
        <f>INDEX(resultados!$A$2:$ZZ$3036, 2330, MATCH($B$3, resultados!$A$1:$ZZ$1, 0))</f>
        <v/>
      </c>
    </row>
    <row r="2337">
      <c r="A2337">
        <f>INDEX(resultados!$A$2:$ZZ$3036, 2331, MATCH($B$1, resultados!$A$1:$ZZ$1, 0))</f>
        <v/>
      </c>
      <c r="B2337">
        <f>INDEX(resultados!$A$2:$ZZ$3036, 2331, MATCH($B$2, resultados!$A$1:$ZZ$1, 0))</f>
        <v/>
      </c>
      <c r="C2337">
        <f>INDEX(resultados!$A$2:$ZZ$3036, 2331, MATCH($B$3, resultados!$A$1:$ZZ$1, 0))</f>
        <v/>
      </c>
    </row>
    <row r="2338">
      <c r="A2338">
        <f>INDEX(resultados!$A$2:$ZZ$3036, 2332, MATCH($B$1, resultados!$A$1:$ZZ$1, 0))</f>
        <v/>
      </c>
      <c r="B2338">
        <f>INDEX(resultados!$A$2:$ZZ$3036, 2332, MATCH($B$2, resultados!$A$1:$ZZ$1, 0))</f>
        <v/>
      </c>
      <c r="C2338">
        <f>INDEX(resultados!$A$2:$ZZ$3036, 2332, MATCH($B$3, resultados!$A$1:$ZZ$1, 0))</f>
        <v/>
      </c>
    </row>
    <row r="2339">
      <c r="A2339">
        <f>INDEX(resultados!$A$2:$ZZ$3036, 2333, MATCH($B$1, resultados!$A$1:$ZZ$1, 0))</f>
        <v/>
      </c>
      <c r="B2339">
        <f>INDEX(resultados!$A$2:$ZZ$3036, 2333, MATCH($B$2, resultados!$A$1:$ZZ$1, 0))</f>
        <v/>
      </c>
      <c r="C2339">
        <f>INDEX(resultados!$A$2:$ZZ$3036, 2333, MATCH($B$3, resultados!$A$1:$ZZ$1, 0))</f>
        <v/>
      </c>
    </row>
    <row r="2340">
      <c r="A2340">
        <f>INDEX(resultados!$A$2:$ZZ$3036, 2334, MATCH($B$1, resultados!$A$1:$ZZ$1, 0))</f>
        <v/>
      </c>
      <c r="B2340">
        <f>INDEX(resultados!$A$2:$ZZ$3036, 2334, MATCH($B$2, resultados!$A$1:$ZZ$1, 0))</f>
        <v/>
      </c>
      <c r="C2340">
        <f>INDEX(resultados!$A$2:$ZZ$3036, 2334, MATCH($B$3, resultados!$A$1:$ZZ$1, 0))</f>
        <v/>
      </c>
    </row>
    <row r="2341">
      <c r="A2341">
        <f>INDEX(resultados!$A$2:$ZZ$3036, 2335, MATCH($B$1, resultados!$A$1:$ZZ$1, 0))</f>
        <v/>
      </c>
      <c r="B2341">
        <f>INDEX(resultados!$A$2:$ZZ$3036, 2335, MATCH($B$2, resultados!$A$1:$ZZ$1, 0))</f>
        <v/>
      </c>
      <c r="C2341">
        <f>INDEX(resultados!$A$2:$ZZ$3036, 2335, MATCH($B$3, resultados!$A$1:$ZZ$1, 0))</f>
        <v/>
      </c>
    </row>
    <row r="2342">
      <c r="A2342">
        <f>INDEX(resultados!$A$2:$ZZ$3036, 2336, MATCH($B$1, resultados!$A$1:$ZZ$1, 0))</f>
        <v/>
      </c>
      <c r="B2342">
        <f>INDEX(resultados!$A$2:$ZZ$3036, 2336, MATCH($B$2, resultados!$A$1:$ZZ$1, 0))</f>
        <v/>
      </c>
      <c r="C2342">
        <f>INDEX(resultados!$A$2:$ZZ$3036, 2336, MATCH($B$3, resultados!$A$1:$ZZ$1, 0))</f>
        <v/>
      </c>
    </row>
    <row r="2343">
      <c r="A2343">
        <f>INDEX(resultados!$A$2:$ZZ$3036, 2337, MATCH($B$1, resultados!$A$1:$ZZ$1, 0))</f>
        <v/>
      </c>
      <c r="B2343">
        <f>INDEX(resultados!$A$2:$ZZ$3036, 2337, MATCH($B$2, resultados!$A$1:$ZZ$1, 0))</f>
        <v/>
      </c>
      <c r="C2343">
        <f>INDEX(resultados!$A$2:$ZZ$3036, 2337, MATCH($B$3, resultados!$A$1:$ZZ$1, 0))</f>
        <v/>
      </c>
    </row>
    <row r="2344">
      <c r="A2344">
        <f>INDEX(resultados!$A$2:$ZZ$3036, 2338, MATCH($B$1, resultados!$A$1:$ZZ$1, 0))</f>
        <v/>
      </c>
      <c r="B2344">
        <f>INDEX(resultados!$A$2:$ZZ$3036, 2338, MATCH($B$2, resultados!$A$1:$ZZ$1, 0))</f>
        <v/>
      </c>
      <c r="C2344">
        <f>INDEX(resultados!$A$2:$ZZ$3036, 2338, MATCH($B$3, resultados!$A$1:$ZZ$1, 0))</f>
        <v/>
      </c>
    </row>
    <row r="2345">
      <c r="A2345">
        <f>INDEX(resultados!$A$2:$ZZ$3036, 2339, MATCH($B$1, resultados!$A$1:$ZZ$1, 0))</f>
        <v/>
      </c>
      <c r="B2345">
        <f>INDEX(resultados!$A$2:$ZZ$3036, 2339, MATCH($B$2, resultados!$A$1:$ZZ$1, 0))</f>
        <v/>
      </c>
      <c r="C2345">
        <f>INDEX(resultados!$A$2:$ZZ$3036, 2339, MATCH($B$3, resultados!$A$1:$ZZ$1, 0))</f>
        <v/>
      </c>
    </row>
    <row r="2346">
      <c r="A2346">
        <f>INDEX(resultados!$A$2:$ZZ$3036, 2340, MATCH($B$1, resultados!$A$1:$ZZ$1, 0))</f>
        <v/>
      </c>
      <c r="B2346">
        <f>INDEX(resultados!$A$2:$ZZ$3036, 2340, MATCH($B$2, resultados!$A$1:$ZZ$1, 0))</f>
        <v/>
      </c>
      <c r="C2346">
        <f>INDEX(resultados!$A$2:$ZZ$3036, 2340, MATCH($B$3, resultados!$A$1:$ZZ$1, 0))</f>
        <v/>
      </c>
    </row>
    <row r="2347">
      <c r="A2347">
        <f>INDEX(resultados!$A$2:$ZZ$3036, 2341, MATCH($B$1, resultados!$A$1:$ZZ$1, 0))</f>
        <v/>
      </c>
      <c r="B2347">
        <f>INDEX(resultados!$A$2:$ZZ$3036, 2341, MATCH($B$2, resultados!$A$1:$ZZ$1, 0))</f>
        <v/>
      </c>
      <c r="C2347">
        <f>INDEX(resultados!$A$2:$ZZ$3036, 2341, MATCH($B$3, resultados!$A$1:$ZZ$1, 0))</f>
        <v/>
      </c>
    </row>
    <row r="2348">
      <c r="A2348">
        <f>INDEX(resultados!$A$2:$ZZ$3036, 2342, MATCH($B$1, resultados!$A$1:$ZZ$1, 0))</f>
        <v/>
      </c>
      <c r="B2348">
        <f>INDEX(resultados!$A$2:$ZZ$3036, 2342, MATCH($B$2, resultados!$A$1:$ZZ$1, 0))</f>
        <v/>
      </c>
      <c r="C2348">
        <f>INDEX(resultados!$A$2:$ZZ$3036, 2342, MATCH($B$3, resultados!$A$1:$ZZ$1, 0))</f>
        <v/>
      </c>
    </row>
    <row r="2349">
      <c r="A2349">
        <f>INDEX(resultados!$A$2:$ZZ$3036, 2343, MATCH($B$1, resultados!$A$1:$ZZ$1, 0))</f>
        <v/>
      </c>
      <c r="B2349">
        <f>INDEX(resultados!$A$2:$ZZ$3036, 2343, MATCH($B$2, resultados!$A$1:$ZZ$1, 0))</f>
        <v/>
      </c>
      <c r="C2349">
        <f>INDEX(resultados!$A$2:$ZZ$3036, 2343, MATCH($B$3, resultados!$A$1:$ZZ$1, 0))</f>
        <v/>
      </c>
    </row>
    <row r="2350">
      <c r="A2350">
        <f>INDEX(resultados!$A$2:$ZZ$3036, 2344, MATCH($B$1, resultados!$A$1:$ZZ$1, 0))</f>
        <v/>
      </c>
      <c r="B2350">
        <f>INDEX(resultados!$A$2:$ZZ$3036, 2344, MATCH($B$2, resultados!$A$1:$ZZ$1, 0))</f>
        <v/>
      </c>
      <c r="C2350">
        <f>INDEX(resultados!$A$2:$ZZ$3036, 2344, MATCH($B$3, resultados!$A$1:$ZZ$1, 0))</f>
        <v/>
      </c>
    </row>
    <row r="2351">
      <c r="A2351">
        <f>INDEX(resultados!$A$2:$ZZ$3036, 2345, MATCH($B$1, resultados!$A$1:$ZZ$1, 0))</f>
        <v/>
      </c>
      <c r="B2351">
        <f>INDEX(resultados!$A$2:$ZZ$3036, 2345, MATCH($B$2, resultados!$A$1:$ZZ$1, 0))</f>
        <v/>
      </c>
      <c r="C2351">
        <f>INDEX(resultados!$A$2:$ZZ$3036, 2345, MATCH($B$3, resultados!$A$1:$ZZ$1, 0))</f>
        <v/>
      </c>
    </row>
    <row r="2352">
      <c r="A2352">
        <f>INDEX(resultados!$A$2:$ZZ$3036, 2346, MATCH($B$1, resultados!$A$1:$ZZ$1, 0))</f>
        <v/>
      </c>
      <c r="B2352">
        <f>INDEX(resultados!$A$2:$ZZ$3036, 2346, MATCH($B$2, resultados!$A$1:$ZZ$1, 0))</f>
        <v/>
      </c>
      <c r="C2352">
        <f>INDEX(resultados!$A$2:$ZZ$3036, 2346, MATCH($B$3, resultados!$A$1:$ZZ$1, 0))</f>
        <v/>
      </c>
    </row>
    <row r="2353">
      <c r="A2353">
        <f>INDEX(resultados!$A$2:$ZZ$3036, 2347, MATCH($B$1, resultados!$A$1:$ZZ$1, 0))</f>
        <v/>
      </c>
      <c r="B2353">
        <f>INDEX(resultados!$A$2:$ZZ$3036, 2347, MATCH($B$2, resultados!$A$1:$ZZ$1, 0))</f>
        <v/>
      </c>
      <c r="C2353">
        <f>INDEX(resultados!$A$2:$ZZ$3036, 2347, MATCH($B$3, resultados!$A$1:$ZZ$1, 0))</f>
        <v/>
      </c>
    </row>
    <row r="2354">
      <c r="A2354">
        <f>INDEX(resultados!$A$2:$ZZ$3036, 2348, MATCH($B$1, resultados!$A$1:$ZZ$1, 0))</f>
        <v/>
      </c>
      <c r="B2354">
        <f>INDEX(resultados!$A$2:$ZZ$3036, 2348, MATCH($B$2, resultados!$A$1:$ZZ$1, 0))</f>
        <v/>
      </c>
      <c r="C2354">
        <f>INDEX(resultados!$A$2:$ZZ$3036, 2348, MATCH($B$3, resultados!$A$1:$ZZ$1, 0))</f>
        <v/>
      </c>
    </row>
    <row r="2355">
      <c r="A2355">
        <f>INDEX(resultados!$A$2:$ZZ$3036, 2349, MATCH($B$1, resultados!$A$1:$ZZ$1, 0))</f>
        <v/>
      </c>
      <c r="B2355">
        <f>INDEX(resultados!$A$2:$ZZ$3036, 2349, MATCH($B$2, resultados!$A$1:$ZZ$1, 0))</f>
        <v/>
      </c>
      <c r="C2355">
        <f>INDEX(resultados!$A$2:$ZZ$3036, 2349, MATCH($B$3, resultados!$A$1:$ZZ$1, 0))</f>
        <v/>
      </c>
    </row>
    <row r="2356">
      <c r="A2356">
        <f>INDEX(resultados!$A$2:$ZZ$3036, 2350, MATCH($B$1, resultados!$A$1:$ZZ$1, 0))</f>
        <v/>
      </c>
      <c r="B2356">
        <f>INDEX(resultados!$A$2:$ZZ$3036, 2350, MATCH($B$2, resultados!$A$1:$ZZ$1, 0))</f>
        <v/>
      </c>
      <c r="C2356">
        <f>INDEX(resultados!$A$2:$ZZ$3036, 2350, MATCH($B$3, resultados!$A$1:$ZZ$1, 0))</f>
        <v/>
      </c>
    </row>
    <row r="2357">
      <c r="A2357">
        <f>INDEX(resultados!$A$2:$ZZ$3036, 2351, MATCH($B$1, resultados!$A$1:$ZZ$1, 0))</f>
        <v/>
      </c>
      <c r="B2357">
        <f>INDEX(resultados!$A$2:$ZZ$3036, 2351, MATCH($B$2, resultados!$A$1:$ZZ$1, 0))</f>
        <v/>
      </c>
      <c r="C2357">
        <f>INDEX(resultados!$A$2:$ZZ$3036, 2351, MATCH($B$3, resultados!$A$1:$ZZ$1, 0))</f>
        <v/>
      </c>
    </row>
    <row r="2358">
      <c r="A2358">
        <f>INDEX(resultados!$A$2:$ZZ$3036, 2352, MATCH($B$1, resultados!$A$1:$ZZ$1, 0))</f>
        <v/>
      </c>
      <c r="B2358">
        <f>INDEX(resultados!$A$2:$ZZ$3036, 2352, MATCH($B$2, resultados!$A$1:$ZZ$1, 0))</f>
        <v/>
      </c>
      <c r="C2358">
        <f>INDEX(resultados!$A$2:$ZZ$3036, 2352, MATCH($B$3, resultados!$A$1:$ZZ$1, 0))</f>
        <v/>
      </c>
    </row>
    <row r="2359">
      <c r="A2359">
        <f>INDEX(resultados!$A$2:$ZZ$3036, 2353, MATCH($B$1, resultados!$A$1:$ZZ$1, 0))</f>
        <v/>
      </c>
      <c r="B2359">
        <f>INDEX(resultados!$A$2:$ZZ$3036, 2353, MATCH($B$2, resultados!$A$1:$ZZ$1, 0))</f>
        <v/>
      </c>
      <c r="C2359">
        <f>INDEX(resultados!$A$2:$ZZ$3036, 2353, MATCH($B$3, resultados!$A$1:$ZZ$1, 0))</f>
        <v/>
      </c>
    </row>
    <row r="2360">
      <c r="A2360">
        <f>INDEX(resultados!$A$2:$ZZ$3036, 2354, MATCH($B$1, resultados!$A$1:$ZZ$1, 0))</f>
        <v/>
      </c>
      <c r="B2360">
        <f>INDEX(resultados!$A$2:$ZZ$3036, 2354, MATCH($B$2, resultados!$A$1:$ZZ$1, 0))</f>
        <v/>
      </c>
      <c r="C2360">
        <f>INDEX(resultados!$A$2:$ZZ$3036, 2354, MATCH($B$3, resultados!$A$1:$ZZ$1, 0))</f>
        <v/>
      </c>
    </row>
    <row r="2361">
      <c r="A2361">
        <f>INDEX(resultados!$A$2:$ZZ$3036, 2355, MATCH($B$1, resultados!$A$1:$ZZ$1, 0))</f>
        <v/>
      </c>
      <c r="B2361">
        <f>INDEX(resultados!$A$2:$ZZ$3036, 2355, MATCH($B$2, resultados!$A$1:$ZZ$1, 0))</f>
        <v/>
      </c>
      <c r="C2361">
        <f>INDEX(resultados!$A$2:$ZZ$3036, 2355, MATCH($B$3, resultados!$A$1:$ZZ$1, 0))</f>
        <v/>
      </c>
    </row>
    <row r="2362">
      <c r="A2362">
        <f>INDEX(resultados!$A$2:$ZZ$3036, 2356, MATCH($B$1, resultados!$A$1:$ZZ$1, 0))</f>
        <v/>
      </c>
      <c r="B2362">
        <f>INDEX(resultados!$A$2:$ZZ$3036, 2356, MATCH($B$2, resultados!$A$1:$ZZ$1, 0))</f>
        <v/>
      </c>
      <c r="C2362">
        <f>INDEX(resultados!$A$2:$ZZ$3036, 2356, MATCH($B$3, resultados!$A$1:$ZZ$1, 0))</f>
        <v/>
      </c>
    </row>
    <row r="2363">
      <c r="A2363">
        <f>INDEX(resultados!$A$2:$ZZ$3036, 2357, MATCH($B$1, resultados!$A$1:$ZZ$1, 0))</f>
        <v/>
      </c>
      <c r="B2363">
        <f>INDEX(resultados!$A$2:$ZZ$3036, 2357, MATCH($B$2, resultados!$A$1:$ZZ$1, 0))</f>
        <v/>
      </c>
      <c r="C2363">
        <f>INDEX(resultados!$A$2:$ZZ$3036, 2357, MATCH($B$3, resultados!$A$1:$ZZ$1, 0))</f>
        <v/>
      </c>
    </row>
    <row r="2364">
      <c r="A2364">
        <f>INDEX(resultados!$A$2:$ZZ$3036, 2358, MATCH($B$1, resultados!$A$1:$ZZ$1, 0))</f>
        <v/>
      </c>
      <c r="B2364">
        <f>INDEX(resultados!$A$2:$ZZ$3036, 2358, MATCH($B$2, resultados!$A$1:$ZZ$1, 0))</f>
        <v/>
      </c>
      <c r="C2364">
        <f>INDEX(resultados!$A$2:$ZZ$3036, 2358, MATCH($B$3, resultados!$A$1:$ZZ$1, 0))</f>
        <v/>
      </c>
    </row>
    <row r="2365">
      <c r="A2365">
        <f>INDEX(resultados!$A$2:$ZZ$3036, 2359, MATCH($B$1, resultados!$A$1:$ZZ$1, 0))</f>
        <v/>
      </c>
      <c r="B2365">
        <f>INDEX(resultados!$A$2:$ZZ$3036, 2359, MATCH($B$2, resultados!$A$1:$ZZ$1, 0))</f>
        <v/>
      </c>
      <c r="C2365">
        <f>INDEX(resultados!$A$2:$ZZ$3036, 2359, MATCH($B$3, resultados!$A$1:$ZZ$1, 0))</f>
        <v/>
      </c>
    </row>
    <row r="2366">
      <c r="A2366">
        <f>INDEX(resultados!$A$2:$ZZ$3036, 2360, MATCH($B$1, resultados!$A$1:$ZZ$1, 0))</f>
        <v/>
      </c>
      <c r="B2366">
        <f>INDEX(resultados!$A$2:$ZZ$3036, 2360, MATCH($B$2, resultados!$A$1:$ZZ$1, 0))</f>
        <v/>
      </c>
      <c r="C2366">
        <f>INDEX(resultados!$A$2:$ZZ$3036, 2360, MATCH($B$3, resultados!$A$1:$ZZ$1, 0))</f>
        <v/>
      </c>
    </row>
    <row r="2367">
      <c r="A2367">
        <f>INDEX(resultados!$A$2:$ZZ$3036, 2361, MATCH($B$1, resultados!$A$1:$ZZ$1, 0))</f>
        <v/>
      </c>
      <c r="B2367">
        <f>INDEX(resultados!$A$2:$ZZ$3036, 2361, MATCH($B$2, resultados!$A$1:$ZZ$1, 0))</f>
        <v/>
      </c>
      <c r="C2367">
        <f>INDEX(resultados!$A$2:$ZZ$3036, 2361, MATCH($B$3, resultados!$A$1:$ZZ$1, 0))</f>
        <v/>
      </c>
    </row>
    <row r="2368">
      <c r="A2368">
        <f>INDEX(resultados!$A$2:$ZZ$3036, 2362, MATCH($B$1, resultados!$A$1:$ZZ$1, 0))</f>
        <v/>
      </c>
      <c r="B2368">
        <f>INDEX(resultados!$A$2:$ZZ$3036, 2362, MATCH($B$2, resultados!$A$1:$ZZ$1, 0))</f>
        <v/>
      </c>
      <c r="C2368">
        <f>INDEX(resultados!$A$2:$ZZ$3036, 2362, MATCH($B$3, resultados!$A$1:$ZZ$1, 0))</f>
        <v/>
      </c>
    </row>
    <row r="2369">
      <c r="A2369">
        <f>INDEX(resultados!$A$2:$ZZ$3036, 2363, MATCH($B$1, resultados!$A$1:$ZZ$1, 0))</f>
        <v/>
      </c>
      <c r="B2369">
        <f>INDEX(resultados!$A$2:$ZZ$3036, 2363, MATCH($B$2, resultados!$A$1:$ZZ$1, 0))</f>
        <v/>
      </c>
      <c r="C2369">
        <f>INDEX(resultados!$A$2:$ZZ$3036, 2363, MATCH($B$3, resultados!$A$1:$ZZ$1, 0))</f>
        <v/>
      </c>
    </row>
    <row r="2370">
      <c r="A2370">
        <f>INDEX(resultados!$A$2:$ZZ$3036, 2364, MATCH($B$1, resultados!$A$1:$ZZ$1, 0))</f>
        <v/>
      </c>
      <c r="B2370">
        <f>INDEX(resultados!$A$2:$ZZ$3036, 2364, MATCH($B$2, resultados!$A$1:$ZZ$1, 0))</f>
        <v/>
      </c>
      <c r="C2370">
        <f>INDEX(resultados!$A$2:$ZZ$3036, 2364, MATCH($B$3, resultados!$A$1:$ZZ$1, 0))</f>
        <v/>
      </c>
    </row>
    <row r="2371">
      <c r="A2371">
        <f>INDEX(resultados!$A$2:$ZZ$3036, 2365, MATCH($B$1, resultados!$A$1:$ZZ$1, 0))</f>
        <v/>
      </c>
      <c r="B2371">
        <f>INDEX(resultados!$A$2:$ZZ$3036, 2365, MATCH($B$2, resultados!$A$1:$ZZ$1, 0))</f>
        <v/>
      </c>
      <c r="C2371">
        <f>INDEX(resultados!$A$2:$ZZ$3036, 2365, MATCH($B$3, resultados!$A$1:$ZZ$1, 0))</f>
        <v/>
      </c>
    </row>
    <row r="2372">
      <c r="A2372">
        <f>INDEX(resultados!$A$2:$ZZ$3036, 2366, MATCH($B$1, resultados!$A$1:$ZZ$1, 0))</f>
        <v/>
      </c>
      <c r="B2372">
        <f>INDEX(resultados!$A$2:$ZZ$3036, 2366, MATCH($B$2, resultados!$A$1:$ZZ$1, 0))</f>
        <v/>
      </c>
      <c r="C2372">
        <f>INDEX(resultados!$A$2:$ZZ$3036, 2366, MATCH($B$3, resultados!$A$1:$ZZ$1, 0))</f>
        <v/>
      </c>
    </row>
    <row r="2373">
      <c r="A2373">
        <f>INDEX(resultados!$A$2:$ZZ$3036, 2367, MATCH($B$1, resultados!$A$1:$ZZ$1, 0))</f>
        <v/>
      </c>
      <c r="B2373">
        <f>INDEX(resultados!$A$2:$ZZ$3036, 2367, MATCH($B$2, resultados!$A$1:$ZZ$1, 0))</f>
        <v/>
      </c>
      <c r="C2373">
        <f>INDEX(resultados!$A$2:$ZZ$3036, 2367, MATCH($B$3, resultados!$A$1:$ZZ$1, 0))</f>
        <v/>
      </c>
    </row>
    <row r="2374">
      <c r="A2374">
        <f>INDEX(resultados!$A$2:$ZZ$3036, 2368, MATCH($B$1, resultados!$A$1:$ZZ$1, 0))</f>
        <v/>
      </c>
      <c r="B2374">
        <f>INDEX(resultados!$A$2:$ZZ$3036, 2368, MATCH($B$2, resultados!$A$1:$ZZ$1, 0))</f>
        <v/>
      </c>
      <c r="C2374">
        <f>INDEX(resultados!$A$2:$ZZ$3036, 2368, MATCH($B$3, resultados!$A$1:$ZZ$1, 0))</f>
        <v/>
      </c>
    </row>
    <row r="2375">
      <c r="A2375">
        <f>INDEX(resultados!$A$2:$ZZ$3036, 2369, MATCH($B$1, resultados!$A$1:$ZZ$1, 0))</f>
        <v/>
      </c>
      <c r="B2375">
        <f>INDEX(resultados!$A$2:$ZZ$3036, 2369, MATCH($B$2, resultados!$A$1:$ZZ$1, 0))</f>
        <v/>
      </c>
      <c r="C2375">
        <f>INDEX(resultados!$A$2:$ZZ$3036, 2369, MATCH($B$3, resultados!$A$1:$ZZ$1, 0))</f>
        <v/>
      </c>
    </row>
    <row r="2376">
      <c r="A2376">
        <f>INDEX(resultados!$A$2:$ZZ$3036, 2370, MATCH($B$1, resultados!$A$1:$ZZ$1, 0))</f>
        <v/>
      </c>
      <c r="B2376">
        <f>INDEX(resultados!$A$2:$ZZ$3036, 2370, MATCH($B$2, resultados!$A$1:$ZZ$1, 0))</f>
        <v/>
      </c>
      <c r="C2376">
        <f>INDEX(resultados!$A$2:$ZZ$3036, 2370, MATCH($B$3, resultados!$A$1:$ZZ$1, 0))</f>
        <v/>
      </c>
    </row>
    <row r="2377">
      <c r="A2377">
        <f>INDEX(resultados!$A$2:$ZZ$3036, 2371, MATCH($B$1, resultados!$A$1:$ZZ$1, 0))</f>
        <v/>
      </c>
      <c r="B2377">
        <f>INDEX(resultados!$A$2:$ZZ$3036, 2371, MATCH($B$2, resultados!$A$1:$ZZ$1, 0))</f>
        <v/>
      </c>
      <c r="C2377">
        <f>INDEX(resultados!$A$2:$ZZ$3036, 2371, MATCH($B$3, resultados!$A$1:$ZZ$1, 0))</f>
        <v/>
      </c>
    </row>
    <row r="2378">
      <c r="A2378">
        <f>INDEX(resultados!$A$2:$ZZ$3036, 2372, MATCH($B$1, resultados!$A$1:$ZZ$1, 0))</f>
        <v/>
      </c>
      <c r="B2378">
        <f>INDEX(resultados!$A$2:$ZZ$3036, 2372, MATCH($B$2, resultados!$A$1:$ZZ$1, 0))</f>
        <v/>
      </c>
      <c r="C2378">
        <f>INDEX(resultados!$A$2:$ZZ$3036, 2372, MATCH($B$3, resultados!$A$1:$ZZ$1, 0))</f>
        <v/>
      </c>
    </row>
    <row r="2379">
      <c r="A2379">
        <f>INDEX(resultados!$A$2:$ZZ$3036, 2373, MATCH($B$1, resultados!$A$1:$ZZ$1, 0))</f>
        <v/>
      </c>
      <c r="B2379">
        <f>INDEX(resultados!$A$2:$ZZ$3036, 2373, MATCH($B$2, resultados!$A$1:$ZZ$1, 0))</f>
        <v/>
      </c>
      <c r="C2379">
        <f>INDEX(resultados!$A$2:$ZZ$3036, 2373, MATCH($B$3, resultados!$A$1:$ZZ$1, 0))</f>
        <v/>
      </c>
    </row>
    <row r="2380">
      <c r="A2380">
        <f>INDEX(resultados!$A$2:$ZZ$3036, 2374, MATCH($B$1, resultados!$A$1:$ZZ$1, 0))</f>
        <v/>
      </c>
      <c r="B2380">
        <f>INDEX(resultados!$A$2:$ZZ$3036, 2374, MATCH($B$2, resultados!$A$1:$ZZ$1, 0))</f>
        <v/>
      </c>
      <c r="C2380">
        <f>INDEX(resultados!$A$2:$ZZ$3036, 2374, MATCH($B$3, resultados!$A$1:$ZZ$1, 0))</f>
        <v/>
      </c>
    </row>
    <row r="2381">
      <c r="A2381">
        <f>INDEX(resultados!$A$2:$ZZ$3036, 2375, MATCH($B$1, resultados!$A$1:$ZZ$1, 0))</f>
        <v/>
      </c>
      <c r="B2381">
        <f>INDEX(resultados!$A$2:$ZZ$3036, 2375, MATCH($B$2, resultados!$A$1:$ZZ$1, 0))</f>
        <v/>
      </c>
      <c r="C2381">
        <f>INDEX(resultados!$A$2:$ZZ$3036, 2375, MATCH($B$3, resultados!$A$1:$ZZ$1, 0))</f>
        <v/>
      </c>
    </row>
    <row r="2382">
      <c r="A2382">
        <f>INDEX(resultados!$A$2:$ZZ$3036, 2376, MATCH($B$1, resultados!$A$1:$ZZ$1, 0))</f>
        <v/>
      </c>
      <c r="B2382">
        <f>INDEX(resultados!$A$2:$ZZ$3036, 2376, MATCH($B$2, resultados!$A$1:$ZZ$1, 0))</f>
        <v/>
      </c>
      <c r="C2382">
        <f>INDEX(resultados!$A$2:$ZZ$3036, 2376, MATCH($B$3, resultados!$A$1:$ZZ$1, 0))</f>
        <v/>
      </c>
    </row>
    <row r="2383">
      <c r="A2383">
        <f>INDEX(resultados!$A$2:$ZZ$3036, 2377, MATCH($B$1, resultados!$A$1:$ZZ$1, 0))</f>
        <v/>
      </c>
      <c r="B2383">
        <f>INDEX(resultados!$A$2:$ZZ$3036, 2377, MATCH($B$2, resultados!$A$1:$ZZ$1, 0))</f>
        <v/>
      </c>
      <c r="C2383">
        <f>INDEX(resultados!$A$2:$ZZ$3036, 2377, MATCH($B$3, resultados!$A$1:$ZZ$1, 0))</f>
        <v/>
      </c>
    </row>
    <row r="2384">
      <c r="A2384">
        <f>INDEX(resultados!$A$2:$ZZ$3036, 2378, MATCH($B$1, resultados!$A$1:$ZZ$1, 0))</f>
        <v/>
      </c>
      <c r="B2384">
        <f>INDEX(resultados!$A$2:$ZZ$3036, 2378, MATCH($B$2, resultados!$A$1:$ZZ$1, 0))</f>
        <v/>
      </c>
      <c r="C2384">
        <f>INDEX(resultados!$A$2:$ZZ$3036, 2378, MATCH($B$3, resultados!$A$1:$ZZ$1, 0))</f>
        <v/>
      </c>
    </row>
    <row r="2385">
      <c r="A2385">
        <f>INDEX(resultados!$A$2:$ZZ$3036, 2379, MATCH($B$1, resultados!$A$1:$ZZ$1, 0))</f>
        <v/>
      </c>
      <c r="B2385">
        <f>INDEX(resultados!$A$2:$ZZ$3036, 2379, MATCH($B$2, resultados!$A$1:$ZZ$1, 0))</f>
        <v/>
      </c>
      <c r="C2385">
        <f>INDEX(resultados!$A$2:$ZZ$3036, 2379, MATCH($B$3, resultados!$A$1:$ZZ$1, 0))</f>
        <v/>
      </c>
    </row>
    <row r="2386">
      <c r="A2386">
        <f>INDEX(resultados!$A$2:$ZZ$3036, 2380, MATCH($B$1, resultados!$A$1:$ZZ$1, 0))</f>
        <v/>
      </c>
      <c r="B2386">
        <f>INDEX(resultados!$A$2:$ZZ$3036, 2380, MATCH($B$2, resultados!$A$1:$ZZ$1, 0))</f>
        <v/>
      </c>
      <c r="C2386">
        <f>INDEX(resultados!$A$2:$ZZ$3036, 2380, MATCH($B$3, resultados!$A$1:$ZZ$1, 0))</f>
        <v/>
      </c>
    </row>
    <row r="2387">
      <c r="A2387">
        <f>INDEX(resultados!$A$2:$ZZ$3036, 2381, MATCH($B$1, resultados!$A$1:$ZZ$1, 0))</f>
        <v/>
      </c>
      <c r="B2387">
        <f>INDEX(resultados!$A$2:$ZZ$3036, 2381, MATCH($B$2, resultados!$A$1:$ZZ$1, 0))</f>
        <v/>
      </c>
      <c r="C2387">
        <f>INDEX(resultados!$A$2:$ZZ$3036, 2381, MATCH($B$3, resultados!$A$1:$ZZ$1, 0))</f>
        <v/>
      </c>
    </row>
    <row r="2388">
      <c r="A2388">
        <f>INDEX(resultados!$A$2:$ZZ$3036, 2382, MATCH($B$1, resultados!$A$1:$ZZ$1, 0))</f>
        <v/>
      </c>
      <c r="B2388">
        <f>INDEX(resultados!$A$2:$ZZ$3036, 2382, MATCH($B$2, resultados!$A$1:$ZZ$1, 0))</f>
        <v/>
      </c>
      <c r="C2388">
        <f>INDEX(resultados!$A$2:$ZZ$3036, 2382, MATCH($B$3, resultados!$A$1:$ZZ$1, 0))</f>
        <v/>
      </c>
    </row>
    <row r="2389">
      <c r="A2389">
        <f>INDEX(resultados!$A$2:$ZZ$3036, 2383, MATCH($B$1, resultados!$A$1:$ZZ$1, 0))</f>
        <v/>
      </c>
      <c r="B2389">
        <f>INDEX(resultados!$A$2:$ZZ$3036, 2383, MATCH($B$2, resultados!$A$1:$ZZ$1, 0))</f>
        <v/>
      </c>
      <c r="C2389">
        <f>INDEX(resultados!$A$2:$ZZ$3036, 2383, MATCH($B$3, resultados!$A$1:$ZZ$1, 0))</f>
        <v/>
      </c>
    </row>
    <row r="2390">
      <c r="A2390">
        <f>INDEX(resultados!$A$2:$ZZ$3036, 2384, MATCH($B$1, resultados!$A$1:$ZZ$1, 0))</f>
        <v/>
      </c>
      <c r="B2390">
        <f>INDEX(resultados!$A$2:$ZZ$3036, 2384, MATCH($B$2, resultados!$A$1:$ZZ$1, 0))</f>
        <v/>
      </c>
      <c r="C2390">
        <f>INDEX(resultados!$A$2:$ZZ$3036, 2384, MATCH($B$3, resultados!$A$1:$ZZ$1, 0))</f>
        <v/>
      </c>
    </row>
    <row r="2391">
      <c r="A2391">
        <f>INDEX(resultados!$A$2:$ZZ$3036, 2385, MATCH($B$1, resultados!$A$1:$ZZ$1, 0))</f>
        <v/>
      </c>
      <c r="B2391">
        <f>INDEX(resultados!$A$2:$ZZ$3036, 2385, MATCH($B$2, resultados!$A$1:$ZZ$1, 0))</f>
        <v/>
      </c>
      <c r="C2391">
        <f>INDEX(resultados!$A$2:$ZZ$3036, 2385, MATCH($B$3, resultados!$A$1:$ZZ$1, 0))</f>
        <v/>
      </c>
    </row>
    <row r="2392">
      <c r="A2392">
        <f>INDEX(resultados!$A$2:$ZZ$3036, 2386, MATCH($B$1, resultados!$A$1:$ZZ$1, 0))</f>
        <v/>
      </c>
      <c r="B2392">
        <f>INDEX(resultados!$A$2:$ZZ$3036, 2386, MATCH($B$2, resultados!$A$1:$ZZ$1, 0))</f>
        <v/>
      </c>
      <c r="C2392">
        <f>INDEX(resultados!$A$2:$ZZ$3036, 2386, MATCH($B$3, resultados!$A$1:$ZZ$1, 0))</f>
        <v/>
      </c>
    </row>
    <row r="2393">
      <c r="A2393">
        <f>INDEX(resultados!$A$2:$ZZ$3036, 2387, MATCH($B$1, resultados!$A$1:$ZZ$1, 0))</f>
        <v/>
      </c>
      <c r="B2393">
        <f>INDEX(resultados!$A$2:$ZZ$3036, 2387, MATCH($B$2, resultados!$A$1:$ZZ$1, 0))</f>
        <v/>
      </c>
      <c r="C2393">
        <f>INDEX(resultados!$A$2:$ZZ$3036, 2387, MATCH($B$3, resultados!$A$1:$ZZ$1, 0))</f>
        <v/>
      </c>
    </row>
    <row r="2394">
      <c r="A2394">
        <f>INDEX(resultados!$A$2:$ZZ$3036, 2388, MATCH($B$1, resultados!$A$1:$ZZ$1, 0))</f>
        <v/>
      </c>
      <c r="B2394">
        <f>INDEX(resultados!$A$2:$ZZ$3036, 2388, MATCH($B$2, resultados!$A$1:$ZZ$1, 0))</f>
        <v/>
      </c>
      <c r="C2394">
        <f>INDEX(resultados!$A$2:$ZZ$3036, 2388, MATCH($B$3, resultados!$A$1:$ZZ$1, 0))</f>
        <v/>
      </c>
    </row>
    <row r="2395">
      <c r="A2395">
        <f>INDEX(resultados!$A$2:$ZZ$3036, 2389, MATCH($B$1, resultados!$A$1:$ZZ$1, 0))</f>
        <v/>
      </c>
      <c r="B2395">
        <f>INDEX(resultados!$A$2:$ZZ$3036, 2389, MATCH($B$2, resultados!$A$1:$ZZ$1, 0))</f>
        <v/>
      </c>
      <c r="C2395">
        <f>INDEX(resultados!$A$2:$ZZ$3036, 2389, MATCH($B$3, resultados!$A$1:$ZZ$1, 0))</f>
        <v/>
      </c>
    </row>
    <row r="2396">
      <c r="A2396">
        <f>INDEX(resultados!$A$2:$ZZ$3036, 2390, MATCH($B$1, resultados!$A$1:$ZZ$1, 0))</f>
        <v/>
      </c>
      <c r="B2396">
        <f>INDEX(resultados!$A$2:$ZZ$3036, 2390, MATCH($B$2, resultados!$A$1:$ZZ$1, 0))</f>
        <v/>
      </c>
      <c r="C2396">
        <f>INDEX(resultados!$A$2:$ZZ$3036, 2390, MATCH($B$3, resultados!$A$1:$ZZ$1, 0))</f>
        <v/>
      </c>
    </row>
    <row r="2397">
      <c r="A2397">
        <f>INDEX(resultados!$A$2:$ZZ$3036, 2391, MATCH($B$1, resultados!$A$1:$ZZ$1, 0))</f>
        <v/>
      </c>
      <c r="B2397">
        <f>INDEX(resultados!$A$2:$ZZ$3036, 2391, MATCH($B$2, resultados!$A$1:$ZZ$1, 0))</f>
        <v/>
      </c>
      <c r="C2397">
        <f>INDEX(resultados!$A$2:$ZZ$3036, 2391, MATCH($B$3, resultados!$A$1:$ZZ$1, 0))</f>
        <v/>
      </c>
    </row>
    <row r="2398">
      <c r="A2398">
        <f>INDEX(resultados!$A$2:$ZZ$3036, 2392, MATCH($B$1, resultados!$A$1:$ZZ$1, 0))</f>
        <v/>
      </c>
      <c r="B2398">
        <f>INDEX(resultados!$A$2:$ZZ$3036, 2392, MATCH($B$2, resultados!$A$1:$ZZ$1, 0))</f>
        <v/>
      </c>
      <c r="C2398">
        <f>INDEX(resultados!$A$2:$ZZ$3036, 2392, MATCH($B$3, resultados!$A$1:$ZZ$1, 0))</f>
        <v/>
      </c>
    </row>
    <row r="2399">
      <c r="A2399">
        <f>INDEX(resultados!$A$2:$ZZ$3036, 2393, MATCH($B$1, resultados!$A$1:$ZZ$1, 0))</f>
        <v/>
      </c>
      <c r="B2399">
        <f>INDEX(resultados!$A$2:$ZZ$3036, 2393, MATCH($B$2, resultados!$A$1:$ZZ$1, 0))</f>
        <v/>
      </c>
      <c r="C2399">
        <f>INDEX(resultados!$A$2:$ZZ$3036, 2393, MATCH($B$3, resultados!$A$1:$ZZ$1, 0))</f>
        <v/>
      </c>
    </row>
    <row r="2400">
      <c r="A2400">
        <f>INDEX(resultados!$A$2:$ZZ$3036, 2394, MATCH($B$1, resultados!$A$1:$ZZ$1, 0))</f>
        <v/>
      </c>
      <c r="B2400">
        <f>INDEX(resultados!$A$2:$ZZ$3036, 2394, MATCH($B$2, resultados!$A$1:$ZZ$1, 0))</f>
        <v/>
      </c>
      <c r="C2400">
        <f>INDEX(resultados!$A$2:$ZZ$3036, 2394, MATCH($B$3, resultados!$A$1:$ZZ$1, 0))</f>
        <v/>
      </c>
    </row>
    <row r="2401">
      <c r="A2401">
        <f>INDEX(resultados!$A$2:$ZZ$3036, 2395, MATCH($B$1, resultados!$A$1:$ZZ$1, 0))</f>
        <v/>
      </c>
      <c r="B2401">
        <f>INDEX(resultados!$A$2:$ZZ$3036, 2395, MATCH($B$2, resultados!$A$1:$ZZ$1, 0))</f>
        <v/>
      </c>
      <c r="C2401">
        <f>INDEX(resultados!$A$2:$ZZ$3036, 2395, MATCH($B$3, resultados!$A$1:$ZZ$1, 0))</f>
        <v/>
      </c>
    </row>
    <row r="2402">
      <c r="A2402">
        <f>INDEX(resultados!$A$2:$ZZ$3036, 2396, MATCH($B$1, resultados!$A$1:$ZZ$1, 0))</f>
        <v/>
      </c>
      <c r="B2402">
        <f>INDEX(resultados!$A$2:$ZZ$3036, 2396, MATCH($B$2, resultados!$A$1:$ZZ$1, 0))</f>
        <v/>
      </c>
      <c r="C2402">
        <f>INDEX(resultados!$A$2:$ZZ$3036, 2396, MATCH($B$3, resultados!$A$1:$ZZ$1, 0))</f>
        <v/>
      </c>
    </row>
    <row r="2403">
      <c r="A2403">
        <f>INDEX(resultados!$A$2:$ZZ$3036, 2397, MATCH($B$1, resultados!$A$1:$ZZ$1, 0))</f>
        <v/>
      </c>
      <c r="B2403">
        <f>INDEX(resultados!$A$2:$ZZ$3036, 2397, MATCH($B$2, resultados!$A$1:$ZZ$1, 0))</f>
        <v/>
      </c>
      <c r="C2403">
        <f>INDEX(resultados!$A$2:$ZZ$3036, 2397, MATCH($B$3, resultados!$A$1:$ZZ$1, 0))</f>
        <v/>
      </c>
    </row>
    <row r="2404">
      <c r="A2404">
        <f>INDEX(resultados!$A$2:$ZZ$3036, 2398, MATCH($B$1, resultados!$A$1:$ZZ$1, 0))</f>
        <v/>
      </c>
      <c r="B2404">
        <f>INDEX(resultados!$A$2:$ZZ$3036, 2398, MATCH($B$2, resultados!$A$1:$ZZ$1, 0))</f>
        <v/>
      </c>
      <c r="C2404">
        <f>INDEX(resultados!$A$2:$ZZ$3036, 2398, MATCH($B$3, resultados!$A$1:$ZZ$1, 0))</f>
        <v/>
      </c>
    </row>
    <row r="2405">
      <c r="A2405">
        <f>INDEX(resultados!$A$2:$ZZ$3036, 2399, MATCH($B$1, resultados!$A$1:$ZZ$1, 0))</f>
        <v/>
      </c>
      <c r="B2405">
        <f>INDEX(resultados!$A$2:$ZZ$3036, 2399, MATCH($B$2, resultados!$A$1:$ZZ$1, 0))</f>
        <v/>
      </c>
      <c r="C2405">
        <f>INDEX(resultados!$A$2:$ZZ$3036, 2399, MATCH($B$3, resultados!$A$1:$ZZ$1, 0))</f>
        <v/>
      </c>
    </row>
    <row r="2406">
      <c r="A2406">
        <f>INDEX(resultados!$A$2:$ZZ$3036, 2400, MATCH($B$1, resultados!$A$1:$ZZ$1, 0))</f>
        <v/>
      </c>
      <c r="B2406">
        <f>INDEX(resultados!$A$2:$ZZ$3036, 2400, MATCH($B$2, resultados!$A$1:$ZZ$1, 0))</f>
        <v/>
      </c>
      <c r="C2406">
        <f>INDEX(resultados!$A$2:$ZZ$3036, 2400, MATCH($B$3, resultados!$A$1:$ZZ$1, 0))</f>
        <v/>
      </c>
    </row>
    <row r="2407">
      <c r="A2407">
        <f>INDEX(resultados!$A$2:$ZZ$3036, 2401, MATCH($B$1, resultados!$A$1:$ZZ$1, 0))</f>
        <v/>
      </c>
      <c r="B2407">
        <f>INDEX(resultados!$A$2:$ZZ$3036, 2401, MATCH($B$2, resultados!$A$1:$ZZ$1, 0))</f>
        <v/>
      </c>
      <c r="C2407">
        <f>INDEX(resultados!$A$2:$ZZ$3036, 2401, MATCH($B$3, resultados!$A$1:$ZZ$1, 0))</f>
        <v/>
      </c>
    </row>
    <row r="2408">
      <c r="A2408">
        <f>INDEX(resultados!$A$2:$ZZ$3036, 2402, MATCH($B$1, resultados!$A$1:$ZZ$1, 0))</f>
        <v/>
      </c>
      <c r="B2408">
        <f>INDEX(resultados!$A$2:$ZZ$3036, 2402, MATCH($B$2, resultados!$A$1:$ZZ$1, 0))</f>
        <v/>
      </c>
      <c r="C2408">
        <f>INDEX(resultados!$A$2:$ZZ$3036, 2402, MATCH($B$3, resultados!$A$1:$ZZ$1, 0))</f>
        <v/>
      </c>
    </row>
    <row r="2409">
      <c r="A2409">
        <f>INDEX(resultados!$A$2:$ZZ$3036, 2403, MATCH($B$1, resultados!$A$1:$ZZ$1, 0))</f>
        <v/>
      </c>
      <c r="B2409">
        <f>INDEX(resultados!$A$2:$ZZ$3036, 2403, MATCH($B$2, resultados!$A$1:$ZZ$1, 0))</f>
        <v/>
      </c>
      <c r="C2409">
        <f>INDEX(resultados!$A$2:$ZZ$3036, 2403, MATCH($B$3, resultados!$A$1:$ZZ$1, 0))</f>
        <v/>
      </c>
    </row>
    <row r="2410">
      <c r="A2410">
        <f>INDEX(resultados!$A$2:$ZZ$3036, 2404, MATCH($B$1, resultados!$A$1:$ZZ$1, 0))</f>
        <v/>
      </c>
      <c r="B2410">
        <f>INDEX(resultados!$A$2:$ZZ$3036, 2404, MATCH($B$2, resultados!$A$1:$ZZ$1, 0))</f>
        <v/>
      </c>
      <c r="C2410">
        <f>INDEX(resultados!$A$2:$ZZ$3036, 2404, MATCH($B$3, resultados!$A$1:$ZZ$1, 0))</f>
        <v/>
      </c>
    </row>
    <row r="2411">
      <c r="A2411">
        <f>INDEX(resultados!$A$2:$ZZ$3036, 2405, MATCH($B$1, resultados!$A$1:$ZZ$1, 0))</f>
        <v/>
      </c>
      <c r="B2411">
        <f>INDEX(resultados!$A$2:$ZZ$3036, 2405, MATCH($B$2, resultados!$A$1:$ZZ$1, 0))</f>
        <v/>
      </c>
      <c r="C2411">
        <f>INDEX(resultados!$A$2:$ZZ$3036, 2405, MATCH($B$3, resultados!$A$1:$ZZ$1, 0))</f>
        <v/>
      </c>
    </row>
    <row r="2412">
      <c r="A2412">
        <f>INDEX(resultados!$A$2:$ZZ$3036, 2406, MATCH($B$1, resultados!$A$1:$ZZ$1, 0))</f>
        <v/>
      </c>
      <c r="B2412">
        <f>INDEX(resultados!$A$2:$ZZ$3036, 2406, MATCH($B$2, resultados!$A$1:$ZZ$1, 0))</f>
        <v/>
      </c>
      <c r="C2412">
        <f>INDEX(resultados!$A$2:$ZZ$3036, 2406, MATCH($B$3, resultados!$A$1:$ZZ$1, 0))</f>
        <v/>
      </c>
    </row>
    <row r="2413">
      <c r="A2413">
        <f>INDEX(resultados!$A$2:$ZZ$3036, 2407, MATCH($B$1, resultados!$A$1:$ZZ$1, 0))</f>
        <v/>
      </c>
      <c r="B2413">
        <f>INDEX(resultados!$A$2:$ZZ$3036, 2407, MATCH($B$2, resultados!$A$1:$ZZ$1, 0))</f>
        <v/>
      </c>
      <c r="C2413">
        <f>INDEX(resultados!$A$2:$ZZ$3036, 2407, MATCH($B$3, resultados!$A$1:$ZZ$1, 0))</f>
        <v/>
      </c>
    </row>
    <row r="2414">
      <c r="A2414">
        <f>INDEX(resultados!$A$2:$ZZ$3036, 2408, MATCH($B$1, resultados!$A$1:$ZZ$1, 0))</f>
        <v/>
      </c>
      <c r="B2414">
        <f>INDEX(resultados!$A$2:$ZZ$3036, 2408, MATCH($B$2, resultados!$A$1:$ZZ$1, 0))</f>
        <v/>
      </c>
      <c r="C2414">
        <f>INDEX(resultados!$A$2:$ZZ$3036, 2408, MATCH($B$3, resultados!$A$1:$ZZ$1, 0))</f>
        <v/>
      </c>
    </row>
    <row r="2415">
      <c r="A2415">
        <f>INDEX(resultados!$A$2:$ZZ$3036, 2409, MATCH($B$1, resultados!$A$1:$ZZ$1, 0))</f>
        <v/>
      </c>
      <c r="B2415">
        <f>INDEX(resultados!$A$2:$ZZ$3036, 2409, MATCH($B$2, resultados!$A$1:$ZZ$1, 0))</f>
        <v/>
      </c>
      <c r="C2415">
        <f>INDEX(resultados!$A$2:$ZZ$3036, 2409, MATCH($B$3, resultados!$A$1:$ZZ$1, 0))</f>
        <v/>
      </c>
    </row>
    <row r="2416">
      <c r="A2416">
        <f>INDEX(resultados!$A$2:$ZZ$3036, 2410, MATCH($B$1, resultados!$A$1:$ZZ$1, 0))</f>
        <v/>
      </c>
      <c r="B2416">
        <f>INDEX(resultados!$A$2:$ZZ$3036, 2410, MATCH($B$2, resultados!$A$1:$ZZ$1, 0))</f>
        <v/>
      </c>
      <c r="C2416">
        <f>INDEX(resultados!$A$2:$ZZ$3036, 2410, MATCH($B$3, resultados!$A$1:$ZZ$1, 0))</f>
        <v/>
      </c>
    </row>
    <row r="2417">
      <c r="A2417">
        <f>INDEX(resultados!$A$2:$ZZ$3036, 2411, MATCH($B$1, resultados!$A$1:$ZZ$1, 0))</f>
        <v/>
      </c>
      <c r="B2417">
        <f>INDEX(resultados!$A$2:$ZZ$3036, 2411, MATCH($B$2, resultados!$A$1:$ZZ$1, 0))</f>
        <v/>
      </c>
      <c r="C2417">
        <f>INDEX(resultados!$A$2:$ZZ$3036, 2411, MATCH($B$3, resultados!$A$1:$ZZ$1, 0))</f>
        <v/>
      </c>
    </row>
    <row r="2418">
      <c r="A2418">
        <f>INDEX(resultados!$A$2:$ZZ$3036, 2412, MATCH($B$1, resultados!$A$1:$ZZ$1, 0))</f>
        <v/>
      </c>
      <c r="B2418">
        <f>INDEX(resultados!$A$2:$ZZ$3036, 2412, MATCH($B$2, resultados!$A$1:$ZZ$1, 0))</f>
        <v/>
      </c>
      <c r="C2418">
        <f>INDEX(resultados!$A$2:$ZZ$3036, 2412, MATCH($B$3, resultados!$A$1:$ZZ$1, 0))</f>
        <v/>
      </c>
    </row>
    <row r="2419">
      <c r="A2419">
        <f>INDEX(resultados!$A$2:$ZZ$3036, 2413, MATCH($B$1, resultados!$A$1:$ZZ$1, 0))</f>
        <v/>
      </c>
      <c r="B2419">
        <f>INDEX(resultados!$A$2:$ZZ$3036, 2413, MATCH($B$2, resultados!$A$1:$ZZ$1, 0))</f>
        <v/>
      </c>
      <c r="C2419">
        <f>INDEX(resultados!$A$2:$ZZ$3036, 2413, MATCH($B$3, resultados!$A$1:$ZZ$1, 0))</f>
        <v/>
      </c>
    </row>
    <row r="2420">
      <c r="A2420">
        <f>INDEX(resultados!$A$2:$ZZ$3036, 2414, MATCH($B$1, resultados!$A$1:$ZZ$1, 0))</f>
        <v/>
      </c>
      <c r="B2420">
        <f>INDEX(resultados!$A$2:$ZZ$3036, 2414, MATCH($B$2, resultados!$A$1:$ZZ$1, 0))</f>
        <v/>
      </c>
      <c r="C2420">
        <f>INDEX(resultados!$A$2:$ZZ$3036, 2414, MATCH($B$3, resultados!$A$1:$ZZ$1, 0))</f>
        <v/>
      </c>
    </row>
    <row r="2421">
      <c r="A2421">
        <f>INDEX(resultados!$A$2:$ZZ$3036, 2415, MATCH($B$1, resultados!$A$1:$ZZ$1, 0))</f>
        <v/>
      </c>
      <c r="B2421">
        <f>INDEX(resultados!$A$2:$ZZ$3036, 2415, MATCH($B$2, resultados!$A$1:$ZZ$1, 0))</f>
        <v/>
      </c>
      <c r="C2421">
        <f>INDEX(resultados!$A$2:$ZZ$3036, 2415, MATCH($B$3, resultados!$A$1:$ZZ$1, 0))</f>
        <v/>
      </c>
    </row>
    <row r="2422">
      <c r="A2422">
        <f>INDEX(resultados!$A$2:$ZZ$3036, 2416, MATCH($B$1, resultados!$A$1:$ZZ$1, 0))</f>
        <v/>
      </c>
      <c r="B2422">
        <f>INDEX(resultados!$A$2:$ZZ$3036, 2416, MATCH($B$2, resultados!$A$1:$ZZ$1, 0))</f>
        <v/>
      </c>
      <c r="C2422">
        <f>INDEX(resultados!$A$2:$ZZ$3036, 2416, MATCH($B$3, resultados!$A$1:$ZZ$1, 0))</f>
        <v/>
      </c>
    </row>
    <row r="2423">
      <c r="A2423">
        <f>INDEX(resultados!$A$2:$ZZ$3036, 2417, MATCH($B$1, resultados!$A$1:$ZZ$1, 0))</f>
        <v/>
      </c>
      <c r="B2423">
        <f>INDEX(resultados!$A$2:$ZZ$3036, 2417, MATCH($B$2, resultados!$A$1:$ZZ$1, 0))</f>
        <v/>
      </c>
      <c r="C2423">
        <f>INDEX(resultados!$A$2:$ZZ$3036, 2417, MATCH($B$3, resultados!$A$1:$ZZ$1, 0))</f>
        <v/>
      </c>
    </row>
    <row r="2424">
      <c r="A2424">
        <f>INDEX(resultados!$A$2:$ZZ$3036, 2418, MATCH($B$1, resultados!$A$1:$ZZ$1, 0))</f>
        <v/>
      </c>
      <c r="B2424">
        <f>INDEX(resultados!$A$2:$ZZ$3036, 2418, MATCH($B$2, resultados!$A$1:$ZZ$1, 0))</f>
        <v/>
      </c>
      <c r="C2424">
        <f>INDEX(resultados!$A$2:$ZZ$3036, 2418, MATCH($B$3, resultados!$A$1:$ZZ$1, 0))</f>
        <v/>
      </c>
    </row>
    <row r="2425">
      <c r="A2425">
        <f>INDEX(resultados!$A$2:$ZZ$3036, 2419, MATCH($B$1, resultados!$A$1:$ZZ$1, 0))</f>
        <v/>
      </c>
      <c r="B2425">
        <f>INDEX(resultados!$A$2:$ZZ$3036, 2419, MATCH($B$2, resultados!$A$1:$ZZ$1, 0))</f>
        <v/>
      </c>
      <c r="C2425">
        <f>INDEX(resultados!$A$2:$ZZ$3036, 2419, MATCH($B$3, resultados!$A$1:$ZZ$1, 0))</f>
        <v/>
      </c>
    </row>
    <row r="2426">
      <c r="A2426">
        <f>INDEX(resultados!$A$2:$ZZ$3036, 2420, MATCH($B$1, resultados!$A$1:$ZZ$1, 0))</f>
        <v/>
      </c>
      <c r="B2426">
        <f>INDEX(resultados!$A$2:$ZZ$3036, 2420, MATCH($B$2, resultados!$A$1:$ZZ$1, 0))</f>
        <v/>
      </c>
      <c r="C2426">
        <f>INDEX(resultados!$A$2:$ZZ$3036, 2420, MATCH($B$3, resultados!$A$1:$ZZ$1, 0))</f>
        <v/>
      </c>
    </row>
    <row r="2427">
      <c r="A2427">
        <f>INDEX(resultados!$A$2:$ZZ$3036, 2421, MATCH($B$1, resultados!$A$1:$ZZ$1, 0))</f>
        <v/>
      </c>
      <c r="B2427">
        <f>INDEX(resultados!$A$2:$ZZ$3036, 2421, MATCH($B$2, resultados!$A$1:$ZZ$1, 0))</f>
        <v/>
      </c>
      <c r="C2427">
        <f>INDEX(resultados!$A$2:$ZZ$3036, 2421, MATCH($B$3, resultados!$A$1:$ZZ$1, 0))</f>
        <v/>
      </c>
    </row>
    <row r="2428">
      <c r="A2428">
        <f>INDEX(resultados!$A$2:$ZZ$3036, 2422, MATCH($B$1, resultados!$A$1:$ZZ$1, 0))</f>
        <v/>
      </c>
      <c r="B2428">
        <f>INDEX(resultados!$A$2:$ZZ$3036, 2422, MATCH($B$2, resultados!$A$1:$ZZ$1, 0))</f>
        <v/>
      </c>
      <c r="C2428">
        <f>INDEX(resultados!$A$2:$ZZ$3036, 2422, MATCH($B$3, resultados!$A$1:$ZZ$1, 0))</f>
        <v/>
      </c>
    </row>
    <row r="2429">
      <c r="A2429">
        <f>INDEX(resultados!$A$2:$ZZ$3036, 2423, MATCH($B$1, resultados!$A$1:$ZZ$1, 0))</f>
        <v/>
      </c>
      <c r="B2429">
        <f>INDEX(resultados!$A$2:$ZZ$3036, 2423, MATCH($B$2, resultados!$A$1:$ZZ$1, 0))</f>
        <v/>
      </c>
      <c r="C2429">
        <f>INDEX(resultados!$A$2:$ZZ$3036, 2423, MATCH($B$3, resultados!$A$1:$ZZ$1, 0))</f>
        <v/>
      </c>
    </row>
    <row r="2430">
      <c r="A2430">
        <f>INDEX(resultados!$A$2:$ZZ$3036, 2424, MATCH($B$1, resultados!$A$1:$ZZ$1, 0))</f>
        <v/>
      </c>
      <c r="B2430">
        <f>INDEX(resultados!$A$2:$ZZ$3036, 2424, MATCH($B$2, resultados!$A$1:$ZZ$1, 0))</f>
        <v/>
      </c>
      <c r="C2430">
        <f>INDEX(resultados!$A$2:$ZZ$3036, 2424, MATCH($B$3, resultados!$A$1:$ZZ$1, 0))</f>
        <v/>
      </c>
    </row>
    <row r="2431">
      <c r="A2431">
        <f>INDEX(resultados!$A$2:$ZZ$3036, 2425, MATCH($B$1, resultados!$A$1:$ZZ$1, 0))</f>
        <v/>
      </c>
      <c r="B2431">
        <f>INDEX(resultados!$A$2:$ZZ$3036, 2425, MATCH($B$2, resultados!$A$1:$ZZ$1, 0))</f>
        <v/>
      </c>
      <c r="C2431">
        <f>INDEX(resultados!$A$2:$ZZ$3036, 2425, MATCH($B$3, resultados!$A$1:$ZZ$1, 0))</f>
        <v/>
      </c>
    </row>
    <row r="2432">
      <c r="A2432">
        <f>INDEX(resultados!$A$2:$ZZ$3036, 2426, MATCH($B$1, resultados!$A$1:$ZZ$1, 0))</f>
        <v/>
      </c>
      <c r="B2432">
        <f>INDEX(resultados!$A$2:$ZZ$3036, 2426, MATCH($B$2, resultados!$A$1:$ZZ$1, 0))</f>
        <v/>
      </c>
      <c r="C2432">
        <f>INDEX(resultados!$A$2:$ZZ$3036, 2426, MATCH($B$3, resultados!$A$1:$ZZ$1, 0))</f>
        <v/>
      </c>
    </row>
    <row r="2433">
      <c r="A2433">
        <f>INDEX(resultados!$A$2:$ZZ$3036, 2427, MATCH($B$1, resultados!$A$1:$ZZ$1, 0))</f>
        <v/>
      </c>
      <c r="B2433">
        <f>INDEX(resultados!$A$2:$ZZ$3036, 2427, MATCH($B$2, resultados!$A$1:$ZZ$1, 0))</f>
        <v/>
      </c>
      <c r="C2433">
        <f>INDEX(resultados!$A$2:$ZZ$3036, 2427, MATCH($B$3, resultados!$A$1:$ZZ$1, 0))</f>
        <v/>
      </c>
    </row>
    <row r="2434">
      <c r="A2434">
        <f>INDEX(resultados!$A$2:$ZZ$3036, 2428, MATCH($B$1, resultados!$A$1:$ZZ$1, 0))</f>
        <v/>
      </c>
      <c r="B2434">
        <f>INDEX(resultados!$A$2:$ZZ$3036, 2428, MATCH($B$2, resultados!$A$1:$ZZ$1, 0))</f>
        <v/>
      </c>
      <c r="C2434">
        <f>INDEX(resultados!$A$2:$ZZ$3036, 2428, MATCH($B$3, resultados!$A$1:$ZZ$1, 0))</f>
        <v/>
      </c>
    </row>
    <row r="2435">
      <c r="A2435">
        <f>INDEX(resultados!$A$2:$ZZ$3036, 2429, MATCH($B$1, resultados!$A$1:$ZZ$1, 0))</f>
        <v/>
      </c>
      <c r="B2435">
        <f>INDEX(resultados!$A$2:$ZZ$3036, 2429, MATCH($B$2, resultados!$A$1:$ZZ$1, 0))</f>
        <v/>
      </c>
      <c r="C2435">
        <f>INDEX(resultados!$A$2:$ZZ$3036, 2429, MATCH($B$3, resultados!$A$1:$ZZ$1, 0))</f>
        <v/>
      </c>
    </row>
    <row r="2436">
      <c r="A2436">
        <f>INDEX(resultados!$A$2:$ZZ$3036, 2430, MATCH($B$1, resultados!$A$1:$ZZ$1, 0))</f>
        <v/>
      </c>
      <c r="B2436">
        <f>INDEX(resultados!$A$2:$ZZ$3036, 2430, MATCH($B$2, resultados!$A$1:$ZZ$1, 0))</f>
        <v/>
      </c>
      <c r="C2436">
        <f>INDEX(resultados!$A$2:$ZZ$3036, 2430, MATCH($B$3, resultados!$A$1:$ZZ$1, 0))</f>
        <v/>
      </c>
    </row>
    <row r="2437">
      <c r="A2437">
        <f>INDEX(resultados!$A$2:$ZZ$3036, 2431, MATCH($B$1, resultados!$A$1:$ZZ$1, 0))</f>
        <v/>
      </c>
      <c r="B2437">
        <f>INDEX(resultados!$A$2:$ZZ$3036, 2431, MATCH($B$2, resultados!$A$1:$ZZ$1, 0))</f>
        <v/>
      </c>
      <c r="C2437">
        <f>INDEX(resultados!$A$2:$ZZ$3036, 2431, MATCH($B$3, resultados!$A$1:$ZZ$1, 0))</f>
        <v/>
      </c>
    </row>
    <row r="2438">
      <c r="A2438">
        <f>INDEX(resultados!$A$2:$ZZ$3036, 2432, MATCH($B$1, resultados!$A$1:$ZZ$1, 0))</f>
        <v/>
      </c>
      <c r="B2438">
        <f>INDEX(resultados!$A$2:$ZZ$3036, 2432, MATCH($B$2, resultados!$A$1:$ZZ$1, 0))</f>
        <v/>
      </c>
      <c r="C2438">
        <f>INDEX(resultados!$A$2:$ZZ$3036, 2432, MATCH($B$3, resultados!$A$1:$ZZ$1, 0))</f>
        <v/>
      </c>
    </row>
    <row r="2439">
      <c r="A2439">
        <f>INDEX(resultados!$A$2:$ZZ$3036, 2433, MATCH($B$1, resultados!$A$1:$ZZ$1, 0))</f>
        <v/>
      </c>
      <c r="B2439">
        <f>INDEX(resultados!$A$2:$ZZ$3036, 2433, MATCH($B$2, resultados!$A$1:$ZZ$1, 0))</f>
        <v/>
      </c>
      <c r="C2439">
        <f>INDEX(resultados!$A$2:$ZZ$3036, 2433, MATCH($B$3, resultados!$A$1:$ZZ$1, 0))</f>
        <v/>
      </c>
    </row>
    <row r="2440">
      <c r="A2440">
        <f>INDEX(resultados!$A$2:$ZZ$3036, 2434, MATCH($B$1, resultados!$A$1:$ZZ$1, 0))</f>
        <v/>
      </c>
      <c r="B2440">
        <f>INDEX(resultados!$A$2:$ZZ$3036, 2434, MATCH($B$2, resultados!$A$1:$ZZ$1, 0))</f>
        <v/>
      </c>
      <c r="C2440">
        <f>INDEX(resultados!$A$2:$ZZ$3036, 2434, MATCH($B$3, resultados!$A$1:$ZZ$1, 0))</f>
        <v/>
      </c>
    </row>
    <row r="2441">
      <c r="A2441">
        <f>INDEX(resultados!$A$2:$ZZ$3036, 2435, MATCH($B$1, resultados!$A$1:$ZZ$1, 0))</f>
        <v/>
      </c>
      <c r="B2441">
        <f>INDEX(resultados!$A$2:$ZZ$3036, 2435, MATCH($B$2, resultados!$A$1:$ZZ$1, 0))</f>
        <v/>
      </c>
      <c r="C2441">
        <f>INDEX(resultados!$A$2:$ZZ$3036, 2435, MATCH($B$3, resultados!$A$1:$ZZ$1, 0))</f>
        <v/>
      </c>
    </row>
    <row r="2442">
      <c r="A2442">
        <f>INDEX(resultados!$A$2:$ZZ$3036, 2436, MATCH($B$1, resultados!$A$1:$ZZ$1, 0))</f>
        <v/>
      </c>
      <c r="B2442">
        <f>INDEX(resultados!$A$2:$ZZ$3036, 2436, MATCH($B$2, resultados!$A$1:$ZZ$1, 0))</f>
        <v/>
      </c>
      <c r="C2442">
        <f>INDEX(resultados!$A$2:$ZZ$3036, 2436, MATCH($B$3, resultados!$A$1:$ZZ$1, 0))</f>
        <v/>
      </c>
    </row>
    <row r="2443">
      <c r="A2443">
        <f>INDEX(resultados!$A$2:$ZZ$3036, 2437, MATCH($B$1, resultados!$A$1:$ZZ$1, 0))</f>
        <v/>
      </c>
      <c r="B2443">
        <f>INDEX(resultados!$A$2:$ZZ$3036, 2437, MATCH($B$2, resultados!$A$1:$ZZ$1, 0))</f>
        <v/>
      </c>
      <c r="C2443">
        <f>INDEX(resultados!$A$2:$ZZ$3036, 2437, MATCH($B$3, resultados!$A$1:$ZZ$1, 0))</f>
        <v/>
      </c>
    </row>
    <row r="2444">
      <c r="A2444">
        <f>INDEX(resultados!$A$2:$ZZ$3036, 2438, MATCH($B$1, resultados!$A$1:$ZZ$1, 0))</f>
        <v/>
      </c>
      <c r="B2444">
        <f>INDEX(resultados!$A$2:$ZZ$3036, 2438, MATCH($B$2, resultados!$A$1:$ZZ$1, 0))</f>
        <v/>
      </c>
      <c r="C2444">
        <f>INDEX(resultados!$A$2:$ZZ$3036, 2438, MATCH($B$3, resultados!$A$1:$ZZ$1, 0))</f>
        <v/>
      </c>
    </row>
    <row r="2445">
      <c r="A2445">
        <f>INDEX(resultados!$A$2:$ZZ$3036, 2439, MATCH($B$1, resultados!$A$1:$ZZ$1, 0))</f>
        <v/>
      </c>
      <c r="B2445">
        <f>INDEX(resultados!$A$2:$ZZ$3036, 2439, MATCH($B$2, resultados!$A$1:$ZZ$1, 0))</f>
        <v/>
      </c>
      <c r="C2445">
        <f>INDEX(resultados!$A$2:$ZZ$3036, 2439, MATCH($B$3, resultados!$A$1:$ZZ$1, 0))</f>
        <v/>
      </c>
    </row>
    <row r="2446">
      <c r="A2446">
        <f>INDEX(resultados!$A$2:$ZZ$3036, 2440, MATCH($B$1, resultados!$A$1:$ZZ$1, 0))</f>
        <v/>
      </c>
      <c r="B2446">
        <f>INDEX(resultados!$A$2:$ZZ$3036, 2440, MATCH($B$2, resultados!$A$1:$ZZ$1, 0))</f>
        <v/>
      </c>
      <c r="C2446">
        <f>INDEX(resultados!$A$2:$ZZ$3036, 2440, MATCH($B$3, resultados!$A$1:$ZZ$1, 0))</f>
        <v/>
      </c>
    </row>
    <row r="2447">
      <c r="A2447">
        <f>INDEX(resultados!$A$2:$ZZ$3036, 2441, MATCH($B$1, resultados!$A$1:$ZZ$1, 0))</f>
        <v/>
      </c>
      <c r="B2447">
        <f>INDEX(resultados!$A$2:$ZZ$3036, 2441, MATCH($B$2, resultados!$A$1:$ZZ$1, 0))</f>
        <v/>
      </c>
      <c r="C2447">
        <f>INDEX(resultados!$A$2:$ZZ$3036, 2441, MATCH($B$3, resultados!$A$1:$ZZ$1, 0))</f>
        <v/>
      </c>
    </row>
    <row r="2448">
      <c r="A2448">
        <f>INDEX(resultados!$A$2:$ZZ$3036, 2442, MATCH($B$1, resultados!$A$1:$ZZ$1, 0))</f>
        <v/>
      </c>
      <c r="B2448">
        <f>INDEX(resultados!$A$2:$ZZ$3036, 2442, MATCH($B$2, resultados!$A$1:$ZZ$1, 0))</f>
        <v/>
      </c>
      <c r="C2448">
        <f>INDEX(resultados!$A$2:$ZZ$3036, 2442, MATCH($B$3, resultados!$A$1:$ZZ$1, 0))</f>
        <v/>
      </c>
    </row>
    <row r="2449">
      <c r="A2449">
        <f>INDEX(resultados!$A$2:$ZZ$3036, 2443, MATCH($B$1, resultados!$A$1:$ZZ$1, 0))</f>
        <v/>
      </c>
      <c r="B2449">
        <f>INDEX(resultados!$A$2:$ZZ$3036, 2443, MATCH($B$2, resultados!$A$1:$ZZ$1, 0))</f>
        <v/>
      </c>
      <c r="C2449">
        <f>INDEX(resultados!$A$2:$ZZ$3036, 2443, MATCH($B$3, resultados!$A$1:$ZZ$1, 0))</f>
        <v/>
      </c>
    </row>
    <row r="2450">
      <c r="A2450">
        <f>INDEX(resultados!$A$2:$ZZ$3036, 2444, MATCH($B$1, resultados!$A$1:$ZZ$1, 0))</f>
        <v/>
      </c>
      <c r="B2450">
        <f>INDEX(resultados!$A$2:$ZZ$3036, 2444, MATCH($B$2, resultados!$A$1:$ZZ$1, 0))</f>
        <v/>
      </c>
      <c r="C2450">
        <f>INDEX(resultados!$A$2:$ZZ$3036, 2444, MATCH($B$3, resultados!$A$1:$ZZ$1, 0))</f>
        <v/>
      </c>
    </row>
    <row r="2451">
      <c r="A2451">
        <f>INDEX(resultados!$A$2:$ZZ$3036, 2445, MATCH($B$1, resultados!$A$1:$ZZ$1, 0))</f>
        <v/>
      </c>
      <c r="B2451">
        <f>INDEX(resultados!$A$2:$ZZ$3036, 2445, MATCH($B$2, resultados!$A$1:$ZZ$1, 0))</f>
        <v/>
      </c>
      <c r="C2451">
        <f>INDEX(resultados!$A$2:$ZZ$3036, 2445, MATCH($B$3, resultados!$A$1:$ZZ$1, 0))</f>
        <v/>
      </c>
    </row>
    <row r="2452">
      <c r="A2452">
        <f>INDEX(resultados!$A$2:$ZZ$3036, 2446, MATCH($B$1, resultados!$A$1:$ZZ$1, 0))</f>
        <v/>
      </c>
      <c r="B2452">
        <f>INDEX(resultados!$A$2:$ZZ$3036, 2446, MATCH($B$2, resultados!$A$1:$ZZ$1, 0))</f>
        <v/>
      </c>
      <c r="C2452">
        <f>INDEX(resultados!$A$2:$ZZ$3036, 2446, MATCH($B$3, resultados!$A$1:$ZZ$1, 0))</f>
        <v/>
      </c>
    </row>
    <row r="2453">
      <c r="A2453">
        <f>INDEX(resultados!$A$2:$ZZ$3036, 2447, MATCH($B$1, resultados!$A$1:$ZZ$1, 0))</f>
        <v/>
      </c>
      <c r="B2453">
        <f>INDEX(resultados!$A$2:$ZZ$3036, 2447, MATCH($B$2, resultados!$A$1:$ZZ$1, 0))</f>
        <v/>
      </c>
      <c r="C2453">
        <f>INDEX(resultados!$A$2:$ZZ$3036, 2447, MATCH($B$3, resultados!$A$1:$ZZ$1, 0))</f>
        <v/>
      </c>
    </row>
    <row r="2454">
      <c r="A2454">
        <f>INDEX(resultados!$A$2:$ZZ$3036, 2448, MATCH($B$1, resultados!$A$1:$ZZ$1, 0))</f>
        <v/>
      </c>
      <c r="B2454">
        <f>INDEX(resultados!$A$2:$ZZ$3036, 2448, MATCH($B$2, resultados!$A$1:$ZZ$1, 0))</f>
        <v/>
      </c>
      <c r="C2454">
        <f>INDEX(resultados!$A$2:$ZZ$3036, 2448, MATCH($B$3, resultados!$A$1:$ZZ$1, 0))</f>
        <v/>
      </c>
    </row>
    <row r="2455">
      <c r="A2455">
        <f>INDEX(resultados!$A$2:$ZZ$3036, 2449, MATCH($B$1, resultados!$A$1:$ZZ$1, 0))</f>
        <v/>
      </c>
      <c r="B2455">
        <f>INDEX(resultados!$A$2:$ZZ$3036, 2449, MATCH($B$2, resultados!$A$1:$ZZ$1, 0))</f>
        <v/>
      </c>
      <c r="C2455">
        <f>INDEX(resultados!$A$2:$ZZ$3036, 2449, MATCH($B$3, resultados!$A$1:$ZZ$1, 0))</f>
        <v/>
      </c>
    </row>
    <row r="2456">
      <c r="A2456">
        <f>INDEX(resultados!$A$2:$ZZ$3036, 2450, MATCH($B$1, resultados!$A$1:$ZZ$1, 0))</f>
        <v/>
      </c>
      <c r="B2456">
        <f>INDEX(resultados!$A$2:$ZZ$3036, 2450, MATCH($B$2, resultados!$A$1:$ZZ$1, 0))</f>
        <v/>
      </c>
      <c r="C2456">
        <f>INDEX(resultados!$A$2:$ZZ$3036, 2450, MATCH($B$3, resultados!$A$1:$ZZ$1, 0))</f>
        <v/>
      </c>
    </row>
    <row r="2457">
      <c r="A2457">
        <f>INDEX(resultados!$A$2:$ZZ$3036, 2451, MATCH($B$1, resultados!$A$1:$ZZ$1, 0))</f>
        <v/>
      </c>
      <c r="B2457">
        <f>INDEX(resultados!$A$2:$ZZ$3036, 2451, MATCH($B$2, resultados!$A$1:$ZZ$1, 0))</f>
        <v/>
      </c>
      <c r="C2457">
        <f>INDEX(resultados!$A$2:$ZZ$3036, 2451, MATCH($B$3, resultados!$A$1:$ZZ$1, 0))</f>
        <v/>
      </c>
    </row>
    <row r="2458">
      <c r="A2458">
        <f>INDEX(resultados!$A$2:$ZZ$3036, 2452, MATCH($B$1, resultados!$A$1:$ZZ$1, 0))</f>
        <v/>
      </c>
      <c r="B2458">
        <f>INDEX(resultados!$A$2:$ZZ$3036, 2452, MATCH($B$2, resultados!$A$1:$ZZ$1, 0))</f>
        <v/>
      </c>
      <c r="C2458">
        <f>INDEX(resultados!$A$2:$ZZ$3036, 2452, MATCH($B$3, resultados!$A$1:$ZZ$1, 0))</f>
        <v/>
      </c>
    </row>
    <row r="2459">
      <c r="A2459">
        <f>INDEX(resultados!$A$2:$ZZ$3036, 2453, MATCH($B$1, resultados!$A$1:$ZZ$1, 0))</f>
        <v/>
      </c>
      <c r="B2459">
        <f>INDEX(resultados!$A$2:$ZZ$3036, 2453, MATCH($B$2, resultados!$A$1:$ZZ$1, 0))</f>
        <v/>
      </c>
      <c r="C2459">
        <f>INDEX(resultados!$A$2:$ZZ$3036, 2453, MATCH($B$3, resultados!$A$1:$ZZ$1, 0))</f>
        <v/>
      </c>
    </row>
    <row r="2460">
      <c r="A2460">
        <f>INDEX(resultados!$A$2:$ZZ$3036, 2454, MATCH($B$1, resultados!$A$1:$ZZ$1, 0))</f>
        <v/>
      </c>
      <c r="B2460">
        <f>INDEX(resultados!$A$2:$ZZ$3036, 2454, MATCH($B$2, resultados!$A$1:$ZZ$1, 0))</f>
        <v/>
      </c>
      <c r="C2460">
        <f>INDEX(resultados!$A$2:$ZZ$3036, 2454, MATCH($B$3, resultados!$A$1:$ZZ$1, 0))</f>
        <v/>
      </c>
    </row>
    <row r="2461">
      <c r="A2461">
        <f>INDEX(resultados!$A$2:$ZZ$3036, 2455, MATCH($B$1, resultados!$A$1:$ZZ$1, 0))</f>
        <v/>
      </c>
      <c r="B2461">
        <f>INDEX(resultados!$A$2:$ZZ$3036, 2455, MATCH($B$2, resultados!$A$1:$ZZ$1, 0))</f>
        <v/>
      </c>
      <c r="C2461">
        <f>INDEX(resultados!$A$2:$ZZ$3036, 2455, MATCH($B$3, resultados!$A$1:$ZZ$1, 0))</f>
        <v/>
      </c>
    </row>
    <row r="2462">
      <c r="A2462">
        <f>INDEX(resultados!$A$2:$ZZ$3036, 2456, MATCH($B$1, resultados!$A$1:$ZZ$1, 0))</f>
        <v/>
      </c>
      <c r="B2462">
        <f>INDEX(resultados!$A$2:$ZZ$3036, 2456, MATCH($B$2, resultados!$A$1:$ZZ$1, 0))</f>
        <v/>
      </c>
      <c r="C2462">
        <f>INDEX(resultados!$A$2:$ZZ$3036, 2456, MATCH($B$3, resultados!$A$1:$ZZ$1, 0))</f>
        <v/>
      </c>
    </row>
    <row r="2463">
      <c r="A2463">
        <f>INDEX(resultados!$A$2:$ZZ$3036, 2457, MATCH($B$1, resultados!$A$1:$ZZ$1, 0))</f>
        <v/>
      </c>
      <c r="B2463">
        <f>INDEX(resultados!$A$2:$ZZ$3036, 2457, MATCH($B$2, resultados!$A$1:$ZZ$1, 0))</f>
        <v/>
      </c>
      <c r="C2463">
        <f>INDEX(resultados!$A$2:$ZZ$3036, 2457, MATCH($B$3, resultados!$A$1:$ZZ$1, 0))</f>
        <v/>
      </c>
    </row>
    <row r="2464">
      <c r="A2464">
        <f>INDEX(resultados!$A$2:$ZZ$3036, 2458, MATCH($B$1, resultados!$A$1:$ZZ$1, 0))</f>
        <v/>
      </c>
      <c r="B2464">
        <f>INDEX(resultados!$A$2:$ZZ$3036, 2458, MATCH($B$2, resultados!$A$1:$ZZ$1, 0))</f>
        <v/>
      </c>
      <c r="C2464">
        <f>INDEX(resultados!$A$2:$ZZ$3036, 2458, MATCH($B$3, resultados!$A$1:$ZZ$1, 0))</f>
        <v/>
      </c>
    </row>
    <row r="2465">
      <c r="A2465">
        <f>INDEX(resultados!$A$2:$ZZ$3036, 2459, MATCH($B$1, resultados!$A$1:$ZZ$1, 0))</f>
        <v/>
      </c>
      <c r="B2465">
        <f>INDEX(resultados!$A$2:$ZZ$3036, 2459, MATCH($B$2, resultados!$A$1:$ZZ$1, 0))</f>
        <v/>
      </c>
      <c r="C2465">
        <f>INDEX(resultados!$A$2:$ZZ$3036, 2459, MATCH($B$3, resultados!$A$1:$ZZ$1, 0))</f>
        <v/>
      </c>
    </row>
    <row r="2466">
      <c r="A2466">
        <f>INDEX(resultados!$A$2:$ZZ$3036, 2460, MATCH($B$1, resultados!$A$1:$ZZ$1, 0))</f>
        <v/>
      </c>
      <c r="B2466">
        <f>INDEX(resultados!$A$2:$ZZ$3036, 2460, MATCH($B$2, resultados!$A$1:$ZZ$1, 0))</f>
        <v/>
      </c>
      <c r="C2466">
        <f>INDEX(resultados!$A$2:$ZZ$3036, 2460, MATCH($B$3, resultados!$A$1:$ZZ$1, 0))</f>
        <v/>
      </c>
    </row>
    <row r="2467">
      <c r="A2467">
        <f>INDEX(resultados!$A$2:$ZZ$3036, 2461, MATCH($B$1, resultados!$A$1:$ZZ$1, 0))</f>
        <v/>
      </c>
      <c r="B2467">
        <f>INDEX(resultados!$A$2:$ZZ$3036, 2461, MATCH($B$2, resultados!$A$1:$ZZ$1, 0))</f>
        <v/>
      </c>
      <c r="C2467">
        <f>INDEX(resultados!$A$2:$ZZ$3036, 2461, MATCH($B$3, resultados!$A$1:$ZZ$1, 0))</f>
        <v/>
      </c>
    </row>
    <row r="2468">
      <c r="A2468">
        <f>INDEX(resultados!$A$2:$ZZ$3036, 2462, MATCH($B$1, resultados!$A$1:$ZZ$1, 0))</f>
        <v/>
      </c>
      <c r="B2468">
        <f>INDEX(resultados!$A$2:$ZZ$3036, 2462, MATCH($B$2, resultados!$A$1:$ZZ$1, 0))</f>
        <v/>
      </c>
      <c r="C2468">
        <f>INDEX(resultados!$A$2:$ZZ$3036, 2462, MATCH($B$3, resultados!$A$1:$ZZ$1, 0))</f>
        <v/>
      </c>
    </row>
    <row r="2469">
      <c r="A2469">
        <f>INDEX(resultados!$A$2:$ZZ$3036, 2463, MATCH($B$1, resultados!$A$1:$ZZ$1, 0))</f>
        <v/>
      </c>
      <c r="B2469">
        <f>INDEX(resultados!$A$2:$ZZ$3036, 2463, MATCH($B$2, resultados!$A$1:$ZZ$1, 0))</f>
        <v/>
      </c>
      <c r="C2469">
        <f>INDEX(resultados!$A$2:$ZZ$3036, 2463, MATCH($B$3, resultados!$A$1:$ZZ$1, 0))</f>
        <v/>
      </c>
    </row>
    <row r="2470">
      <c r="A2470">
        <f>INDEX(resultados!$A$2:$ZZ$3036, 2464, MATCH($B$1, resultados!$A$1:$ZZ$1, 0))</f>
        <v/>
      </c>
      <c r="B2470">
        <f>INDEX(resultados!$A$2:$ZZ$3036, 2464, MATCH($B$2, resultados!$A$1:$ZZ$1, 0))</f>
        <v/>
      </c>
      <c r="C2470">
        <f>INDEX(resultados!$A$2:$ZZ$3036, 2464, MATCH($B$3, resultados!$A$1:$ZZ$1, 0))</f>
        <v/>
      </c>
    </row>
    <row r="2471">
      <c r="A2471">
        <f>INDEX(resultados!$A$2:$ZZ$3036, 2465, MATCH($B$1, resultados!$A$1:$ZZ$1, 0))</f>
        <v/>
      </c>
      <c r="B2471">
        <f>INDEX(resultados!$A$2:$ZZ$3036, 2465, MATCH($B$2, resultados!$A$1:$ZZ$1, 0))</f>
        <v/>
      </c>
      <c r="C2471">
        <f>INDEX(resultados!$A$2:$ZZ$3036, 2465, MATCH($B$3, resultados!$A$1:$ZZ$1, 0))</f>
        <v/>
      </c>
    </row>
    <row r="2472">
      <c r="A2472">
        <f>INDEX(resultados!$A$2:$ZZ$3036, 2466, MATCH($B$1, resultados!$A$1:$ZZ$1, 0))</f>
        <v/>
      </c>
      <c r="B2472">
        <f>INDEX(resultados!$A$2:$ZZ$3036, 2466, MATCH($B$2, resultados!$A$1:$ZZ$1, 0))</f>
        <v/>
      </c>
      <c r="C2472">
        <f>INDEX(resultados!$A$2:$ZZ$3036, 2466, MATCH($B$3, resultados!$A$1:$ZZ$1, 0))</f>
        <v/>
      </c>
    </row>
    <row r="2473">
      <c r="A2473">
        <f>INDEX(resultados!$A$2:$ZZ$3036, 2467, MATCH($B$1, resultados!$A$1:$ZZ$1, 0))</f>
        <v/>
      </c>
      <c r="B2473">
        <f>INDEX(resultados!$A$2:$ZZ$3036, 2467, MATCH($B$2, resultados!$A$1:$ZZ$1, 0))</f>
        <v/>
      </c>
      <c r="C2473">
        <f>INDEX(resultados!$A$2:$ZZ$3036, 2467, MATCH($B$3, resultados!$A$1:$ZZ$1, 0))</f>
        <v/>
      </c>
    </row>
    <row r="2474">
      <c r="A2474">
        <f>INDEX(resultados!$A$2:$ZZ$3036, 2468, MATCH($B$1, resultados!$A$1:$ZZ$1, 0))</f>
        <v/>
      </c>
      <c r="B2474">
        <f>INDEX(resultados!$A$2:$ZZ$3036, 2468, MATCH($B$2, resultados!$A$1:$ZZ$1, 0))</f>
        <v/>
      </c>
      <c r="C2474">
        <f>INDEX(resultados!$A$2:$ZZ$3036, 2468, MATCH($B$3, resultados!$A$1:$ZZ$1, 0))</f>
        <v/>
      </c>
    </row>
    <row r="2475">
      <c r="A2475">
        <f>INDEX(resultados!$A$2:$ZZ$3036, 2469, MATCH($B$1, resultados!$A$1:$ZZ$1, 0))</f>
        <v/>
      </c>
      <c r="B2475">
        <f>INDEX(resultados!$A$2:$ZZ$3036, 2469, MATCH($B$2, resultados!$A$1:$ZZ$1, 0))</f>
        <v/>
      </c>
      <c r="C2475">
        <f>INDEX(resultados!$A$2:$ZZ$3036, 2469, MATCH($B$3, resultados!$A$1:$ZZ$1, 0))</f>
        <v/>
      </c>
    </row>
    <row r="2476">
      <c r="A2476">
        <f>INDEX(resultados!$A$2:$ZZ$3036, 2470, MATCH($B$1, resultados!$A$1:$ZZ$1, 0))</f>
        <v/>
      </c>
      <c r="B2476">
        <f>INDEX(resultados!$A$2:$ZZ$3036, 2470, MATCH($B$2, resultados!$A$1:$ZZ$1, 0))</f>
        <v/>
      </c>
      <c r="C2476">
        <f>INDEX(resultados!$A$2:$ZZ$3036, 2470, MATCH($B$3, resultados!$A$1:$ZZ$1, 0))</f>
        <v/>
      </c>
    </row>
    <row r="2477">
      <c r="A2477">
        <f>INDEX(resultados!$A$2:$ZZ$3036, 2471, MATCH($B$1, resultados!$A$1:$ZZ$1, 0))</f>
        <v/>
      </c>
      <c r="B2477">
        <f>INDEX(resultados!$A$2:$ZZ$3036, 2471, MATCH($B$2, resultados!$A$1:$ZZ$1, 0))</f>
        <v/>
      </c>
      <c r="C2477">
        <f>INDEX(resultados!$A$2:$ZZ$3036, 2471, MATCH($B$3, resultados!$A$1:$ZZ$1, 0))</f>
        <v/>
      </c>
    </row>
    <row r="2478">
      <c r="A2478">
        <f>INDEX(resultados!$A$2:$ZZ$3036, 2472, MATCH($B$1, resultados!$A$1:$ZZ$1, 0))</f>
        <v/>
      </c>
      <c r="B2478">
        <f>INDEX(resultados!$A$2:$ZZ$3036, 2472, MATCH($B$2, resultados!$A$1:$ZZ$1, 0))</f>
        <v/>
      </c>
      <c r="C2478">
        <f>INDEX(resultados!$A$2:$ZZ$3036, 2472, MATCH($B$3, resultados!$A$1:$ZZ$1, 0))</f>
        <v/>
      </c>
    </row>
    <row r="2479">
      <c r="A2479">
        <f>INDEX(resultados!$A$2:$ZZ$3036, 2473, MATCH($B$1, resultados!$A$1:$ZZ$1, 0))</f>
        <v/>
      </c>
      <c r="B2479">
        <f>INDEX(resultados!$A$2:$ZZ$3036, 2473, MATCH($B$2, resultados!$A$1:$ZZ$1, 0))</f>
        <v/>
      </c>
      <c r="C2479">
        <f>INDEX(resultados!$A$2:$ZZ$3036, 2473, MATCH($B$3, resultados!$A$1:$ZZ$1, 0))</f>
        <v/>
      </c>
    </row>
    <row r="2480">
      <c r="A2480">
        <f>INDEX(resultados!$A$2:$ZZ$3036, 2474, MATCH($B$1, resultados!$A$1:$ZZ$1, 0))</f>
        <v/>
      </c>
      <c r="B2480">
        <f>INDEX(resultados!$A$2:$ZZ$3036, 2474, MATCH($B$2, resultados!$A$1:$ZZ$1, 0))</f>
        <v/>
      </c>
      <c r="C2480">
        <f>INDEX(resultados!$A$2:$ZZ$3036, 2474, MATCH($B$3, resultados!$A$1:$ZZ$1, 0))</f>
        <v/>
      </c>
    </row>
    <row r="2481">
      <c r="A2481">
        <f>INDEX(resultados!$A$2:$ZZ$3036, 2475, MATCH($B$1, resultados!$A$1:$ZZ$1, 0))</f>
        <v/>
      </c>
      <c r="B2481">
        <f>INDEX(resultados!$A$2:$ZZ$3036, 2475, MATCH($B$2, resultados!$A$1:$ZZ$1, 0))</f>
        <v/>
      </c>
      <c r="C2481">
        <f>INDEX(resultados!$A$2:$ZZ$3036, 2475, MATCH($B$3, resultados!$A$1:$ZZ$1, 0))</f>
        <v/>
      </c>
    </row>
    <row r="2482">
      <c r="A2482">
        <f>INDEX(resultados!$A$2:$ZZ$3036, 2476, MATCH($B$1, resultados!$A$1:$ZZ$1, 0))</f>
        <v/>
      </c>
      <c r="B2482">
        <f>INDEX(resultados!$A$2:$ZZ$3036, 2476, MATCH($B$2, resultados!$A$1:$ZZ$1, 0))</f>
        <v/>
      </c>
      <c r="C2482">
        <f>INDEX(resultados!$A$2:$ZZ$3036, 2476, MATCH($B$3, resultados!$A$1:$ZZ$1, 0))</f>
        <v/>
      </c>
    </row>
    <row r="2483">
      <c r="A2483">
        <f>INDEX(resultados!$A$2:$ZZ$3036, 2477, MATCH($B$1, resultados!$A$1:$ZZ$1, 0))</f>
        <v/>
      </c>
      <c r="B2483">
        <f>INDEX(resultados!$A$2:$ZZ$3036, 2477, MATCH($B$2, resultados!$A$1:$ZZ$1, 0))</f>
        <v/>
      </c>
      <c r="C2483">
        <f>INDEX(resultados!$A$2:$ZZ$3036, 2477, MATCH($B$3, resultados!$A$1:$ZZ$1, 0))</f>
        <v/>
      </c>
    </row>
    <row r="2484">
      <c r="A2484">
        <f>INDEX(resultados!$A$2:$ZZ$3036, 2478, MATCH($B$1, resultados!$A$1:$ZZ$1, 0))</f>
        <v/>
      </c>
      <c r="B2484">
        <f>INDEX(resultados!$A$2:$ZZ$3036, 2478, MATCH($B$2, resultados!$A$1:$ZZ$1, 0))</f>
        <v/>
      </c>
      <c r="C2484">
        <f>INDEX(resultados!$A$2:$ZZ$3036, 2478, MATCH($B$3, resultados!$A$1:$ZZ$1, 0))</f>
        <v/>
      </c>
    </row>
    <row r="2485">
      <c r="A2485">
        <f>INDEX(resultados!$A$2:$ZZ$3036, 2479, MATCH($B$1, resultados!$A$1:$ZZ$1, 0))</f>
        <v/>
      </c>
      <c r="B2485">
        <f>INDEX(resultados!$A$2:$ZZ$3036, 2479, MATCH($B$2, resultados!$A$1:$ZZ$1, 0))</f>
        <v/>
      </c>
      <c r="C2485">
        <f>INDEX(resultados!$A$2:$ZZ$3036, 2479, MATCH($B$3, resultados!$A$1:$ZZ$1, 0))</f>
        <v/>
      </c>
    </row>
    <row r="2486">
      <c r="A2486">
        <f>INDEX(resultados!$A$2:$ZZ$3036, 2480, MATCH($B$1, resultados!$A$1:$ZZ$1, 0))</f>
        <v/>
      </c>
      <c r="B2486">
        <f>INDEX(resultados!$A$2:$ZZ$3036, 2480, MATCH($B$2, resultados!$A$1:$ZZ$1, 0))</f>
        <v/>
      </c>
      <c r="C2486">
        <f>INDEX(resultados!$A$2:$ZZ$3036, 2480, MATCH($B$3, resultados!$A$1:$ZZ$1, 0))</f>
        <v/>
      </c>
    </row>
    <row r="2487">
      <c r="A2487">
        <f>INDEX(resultados!$A$2:$ZZ$3036, 2481, MATCH($B$1, resultados!$A$1:$ZZ$1, 0))</f>
        <v/>
      </c>
      <c r="B2487">
        <f>INDEX(resultados!$A$2:$ZZ$3036, 2481, MATCH($B$2, resultados!$A$1:$ZZ$1, 0))</f>
        <v/>
      </c>
      <c r="C2487">
        <f>INDEX(resultados!$A$2:$ZZ$3036, 2481, MATCH($B$3, resultados!$A$1:$ZZ$1, 0))</f>
        <v/>
      </c>
    </row>
    <row r="2488">
      <c r="A2488">
        <f>INDEX(resultados!$A$2:$ZZ$3036, 2482, MATCH($B$1, resultados!$A$1:$ZZ$1, 0))</f>
        <v/>
      </c>
      <c r="B2488">
        <f>INDEX(resultados!$A$2:$ZZ$3036, 2482, MATCH($B$2, resultados!$A$1:$ZZ$1, 0))</f>
        <v/>
      </c>
      <c r="C2488">
        <f>INDEX(resultados!$A$2:$ZZ$3036, 2482, MATCH($B$3, resultados!$A$1:$ZZ$1, 0))</f>
        <v/>
      </c>
    </row>
    <row r="2489">
      <c r="A2489">
        <f>INDEX(resultados!$A$2:$ZZ$3036, 2483, MATCH($B$1, resultados!$A$1:$ZZ$1, 0))</f>
        <v/>
      </c>
      <c r="B2489">
        <f>INDEX(resultados!$A$2:$ZZ$3036, 2483, MATCH($B$2, resultados!$A$1:$ZZ$1, 0))</f>
        <v/>
      </c>
      <c r="C2489">
        <f>INDEX(resultados!$A$2:$ZZ$3036, 2483, MATCH($B$3, resultados!$A$1:$ZZ$1, 0))</f>
        <v/>
      </c>
    </row>
    <row r="2490">
      <c r="A2490">
        <f>INDEX(resultados!$A$2:$ZZ$3036, 2484, MATCH($B$1, resultados!$A$1:$ZZ$1, 0))</f>
        <v/>
      </c>
      <c r="B2490">
        <f>INDEX(resultados!$A$2:$ZZ$3036, 2484, MATCH($B$2, resultados!$A$1:$ZZ$1, 0))</f>
        <v/>
      </c>
      <c r="C2490">
        <f>INDEX(resultados!$A$2:$ZZ$3036, 2484, MATCH($B$3, resultados!$A$1:$ZZ$1, 0))</f>
        <v/>
      </c>
    </row>
    <row r="2491">
      <c r="A2491">
        <f>INDEX(resultados!$A$2:$ZZ$3036, 2485, MATCH($B$1, resultados!$A$1:$ZZ$1, 0))</f>
        <v/>
      </c>
      <c r="B2491">
        <f>INDEX(resultados!$A$2:$ZZ$3036, 2485, MATCH($B$2, resultados!$A$1:$ZZ$1, 0))</f>
        <v/>
      </c>
      <c r="C2491">
        <f>INDEX(resultados!$A$2:$ZZ$3036, 2485, MATCH($B$3, resultados!$A$1:$ZZ$1, 0))</f>
        <v/>
      </c>
    </row>
    <row r="2492">
      <c r="A2492">
        <f>INDEX(resultados!$A$2:$ZZ$3036, 2486, MATCH($B$1, resultados!$A$1:$ZZ$1, 0))</f>
        <v/>
      </c>
      <c r="B2492">
        <f>INDEX(resultados!$A$2:$ZZ$3036, 2486, MATCH($B$2, resultados!$A$1:$ZZ$1, 0))</f>
        <v/>
      </c>
      <c r="C2492">
        <f>INDEX(resultados!$A$2:$ZZ$3036, 2486, MATCH($B$3, resultados!$A$1:$ZZ$1, 0))</f>
        <v/>
      </c>
    </row>
    <row r="2493">
      <c r="A2493">
        <f>INDEX(resultados!$A$2:$ZZ$3036, 2487, MATCH($B$1, resultados!$A$1:$ZZ$1, 0))</f>
        <v/>
      </c>
      <c r="B2493">
        <f>INDEX(resultados!$A$2:$ZZ$3036, 2487, MATCH($B$2, resultados!$A$1:$ZZ$1, 0))</f>
        <v/>
      </c>
      <c r="C2493">
        <f>INDEX(resultados!$A$2:$ZZ$3036, 2487, MATCH($B$3, resultados!$A$1:$ZZ$1, 0))</f>
        <v/>
      </c>
    </row>
    <row r="2494">
      <c r="A2494">
        <f>INDEX(resultados!$A$2:$ZZ$3036, 2488, MATCH($B$1, resultados!$A$1:$ZZ$1, 0))</f>
        <v/>
      </c>
      <c r="B2494">
        <f>INDEX(resultados!$A$2:$ZZ$3036, 2488, MATCH($B$2, resultados!$A$1:$ZZ$1, 0))</f>
        <v/>
      </c>
      <c r="C2494">
        <f>INDEX(resultados!$A$2:$ZZ$3036, 2488, MATCH($B$3, resultados!$A$1:$ZZ$1, 0))</f>
        <v/>
      </c>
    </row>
    <row r="2495">
      <c r="A2495">
        <f>INDEX(resultados!$A$2:$ZZ$3036, 2489, MATCH($B$1, resultados!$A$1:$ZZ$1, 0))</f>
        <v/>
      </c>
      <c r="B2495">
        <f>INDEX(resultados!$A$2:$ZZ$3036, 2489, MATCH($B$2, resultados!$A$1:$ZZ$1, 0))</f>
        <v/>
      </c>
      <c r="C2495">
        <f>INDEX(resultados!$A$2:$ZZ$3036, 2489, MATCH($B$3, resultados!$A$1:$ZZ$1, 0))</f>
        <v/>
      </c>
    </row>
    <row r="2496">
      <c r="A2496">
        <f>INDEX(resultados!$A$2:$ZZ$3036, 2490, MATCH($B$1, resultados!$A$1:$ZZ$1, 0))</f>
        <v/>
      </c>
      <c r="B2496">
        <f>INDEX(resultados!$A$2:$ZZ$3036, 2490, MATCH($B$2, resultados!$A$1:$ZZ$1, 0))</f>
        <v/>
      </c>
      <c r="C2496">
        <f>INDEX(resultados!$A$2:$ZZ$3036, 2490, MATCH($B$3, resultados!$A$1:$ZZ$1, 0))</f>
        <v/>
      </c>
    </row>
    <row r="2497">
      <c r="A2497">
        <f>INDEX(resultados!$A$2:$ZZ$3036, 2491, MATCH($B$1, resultados!$A$1:$ZZ$1, 0))</f>
        <v/>
      </c>
      <c r="B2497">
        <f>INDEX(resultados!$A$2:$ZZ$3036, 2491, MATCH($B$2, resultados!$A$1:$ZZ$1, 0))</f>
        <v/>
      </c>
      <c r="C2497">
        <f>INDEX(resultados!$A$2:$ZZ$3036, 2491, MATCH($B$3, resultados!$A$1:$ZZ$1, 0))</f>
        <v/>
      </c>
    </row>
    <row r="2498">
      <c r="A2498">
        <f>INDEX(resultados!$A$2:$ZZ$3036, 2492, MATCH($B$1, resultados!$A$1:$ZZ$1, 0))</f>
        <v/>
      </c>
      <c r="B2498">
        <f>INDEX(resultados!$A$2:$ZZ$3036, 2492, MATCH($B$2, resultados!$A$1:$ZZ$1, 0))</f>
        <v/>
      </c>
      <c r="C2498">
        <f>INDEX(resultados!$A$2:$ZZ$3036, 2492, MATCH($B$3, resultados!$A$1:$ZZ$1, 0))</f>
        <v/>
      </c>
    </row>
    <row r="2499">
      <c r="A2499">
        <f>INDEX(resultados!$A$2:$ZZ$3036, 2493, MATCH($B$1, resultados!$A$1:$ZZ$1, 0))</f>
        <v/>
      </c>
      <c r="B2499">
        <f>INDEX(resultados!$A$2:$ZZ$3036, 2493, MATCH($B$2, resultados!$A$1:$ZZ$1, 0))</f>
        <v/>
      </c>
      <c r="C2499">
        <f>INDEX(resultados!$A$2:$ZZ$3036, 2493, MATCH($B$3, resultados!$A$1:$ZZ$1, 0))</f>
        <v/>
      </c>
    </row>
    <row r="2500">
      <c r="A2500">
        <f>INDEX(resultados!$A$2:$ZZ$3036, 2494, MATCH($B$1, resultados!$A$1:$ZZ$1, 0))</f>
        <v/>
      </c>
      <c r="B2500">
        <f>INDEX(resultados!$A$2:$ZZ$3036, 2494, MATCH($B$2, resultados!$A$1:$ZZ$1, 0))</f>
        <v/>
      </c>
      <c r="C2500">
        <f>INDEX(resultados!$A$2:$ZZ$3036, 2494, MATCH($B$3, resultados!$A$1:$ZZ$1, 0))</f>
        <v/>
      </c>
    </row>
    <row r="2501">
      <c r="A2501">
        <f>INDEX(resultados!$A$2:$ZZ$3036, 2495, MATCH($B$1, resultados!$A$1:$ZZ$1, 0))</f>
        <v/>
      </c>
      <c r="B2501">
        <f>INDEX(resultados!$A$2:$ZZ$3036, 2495, MATCH($B$2, resultados!$A$1:$ZZ$1, 0))</f>
        <v/>
      </c>
      <c r="C2501">
        <f>INDEX(resultados!$A$2:$ZZ$3036, 2495, MATCH($B$3, resultados!$A$1:$ZZ$1, 0))</f>
        <v/>
      </c>
    </row>
    <row r="2502">
      <c r="A2502">
        <f>INDEX(resultados!$A$2:$ZZ$3036, 2496, MATCH($B$1, resultados!$A$1:$ZZ$1, 0))</f>
        <v/>
      </c>
      <c r="B2502">
        <f>INDEX(resultados!$A$2:$ZZ$3036, 2496, MATCH($B$2, resultados!$A$1:$ZZ$1, 0))</f>
        <v/>
      </c>
      <c r="C2502">
        <f>INDEX(resultados!$A$2:$ZZ$3036, 2496, MATCH($B$3, resultados!$A$1:$ZZ$1, 0))</f>
        <v/>
      </c>
    </row>
    <row r="2503">
      <c r="A2503">
        <f>INDEX(resultados!$A$2:$ZZ$3036, 2497, MATCH($B$1, resultados!$A$1:$ZZ$1, 0))</f>
        <v/>
      </c>
      <c r="B2503">
        <f>INDEX(resultados!$A$2:$ZZ$3036, 2497, MATCH($B$2, resultados!$A$1:$ZZ$1, 0))</f>
        <v/>
      </c>
      <c r="C2503">
        <f>INDEX(resultados!$A$2:$ZZ$3036, 2497, MATCH($B$3, resultados!$A$1:$ZZ$1, 0))</f>
        <v/>
      </c>
    </row>
    <row r="2504">
      <c r="A2504">
        <f>INDEX(resultados!$A$2:$ZZ$3036, 2498, MATCH($B$1, resultados!$A$1:$ZZ$1, 0))</f>
        <v/>
      </c>
      <c r="B2504">
        <f>INDEX(resultados!$A$2:$ZZ$3036, 2498, MATCH($B$2, resultados!$A$1:$ZZ$1, 0))</f>
        <v/>
      </c>
      <c r="C2504">
        <f>INDEX(resultados!$A$2:$ZZ$3036, 2498, MATCH($B$3, resultados!$A$1:$ZZ$1, 0))</f>
        <v/>
      </c>
    </row>
    <row r="2505">
      <c r="A2505">
        <f>INDEX(resultados!$A$2:$ZZ$3036, 2499, MATCH($B$1, resultados!$A$1:$ZZ$1, 0))</f>
        <v/>
      </c>
      <c r="B2505">
        <f>INDEX(resultados!$A$2:$ZZ$3036, 2499, MATCH($B$2, resultados!$A$1:$ZZ$1, 0))</f>
        <v/>
      </c>
      <c r="C2505">
        <f>INDEX(resultados!$A$2:$ZZ$3036, 2499, MATCH($B$3, resultados!$A$1:$ZZ$1, 0))</f>
        <v/>
      </c>
    </row>
    <row r="2506">
      <c r="A2506">
        <f>INDEX(resultados!$A$2:$ZZ$3036, 2500, MATCH($B$1, resultados!$A$1:$ZZ$1, 0))</f>
        <v/>
      </c>
      <c r="B2506">
        <f>INDEX(resultados!$A$2:$ZZ$3036, 2500, MATCH($B$2, resultados!$A$1:$ZZ$1, 0))</f>
        <v/>
      </c>
      <c r="C2506">
        <f>INDEX(resultados!$A$2:$ZZ$3036, 2500, MATCH($B$3, resultados!$A$1:$ZZ$1, 0))</f>
        <v/>
      </c>
    </row>
    <row r="2507">
      <c r="A2507">
        <f>INDEX(resultados!$A$2:$ZZ$3036, 2501, MATCH($B$1, resultados!$A$1:$ZZ$1, 0))</f>
        <v/>
      </c>
      <c r="B2507">
        <f>INDEX(resultados!$A$2:$ZZ$3036, 2501, MATCH($B$2, resultados!$A$1:$ZZ$1, 0))</f>
        <v/>
      </c>
      <c r="C2507">
        <f>INDEX(resultados!$A$2:$ZZ$3036, 2501, MATCH($B$3, resultados!$A$1:$ZZ$1, 0))</f>
        <v/>
      </c>
    </row>
    <row r="2508">
      <c r="A2508">
        <f>INDEX(resultados!$A$2:$ZZ$3036, 2502, MATCH($B$1, resultados!$A$1:$ZZ$1, 0))</f>
        <v/>
      </c>
      <c r="B2508">
        <f>INDEX(resultados!$A$2:$ZZ$3036, 2502, MATCH($B$2, resultados!$A$1:$ZZ$1, 0))</f>
        <v/>
      </c>
      <c r="C2508">
        <f>INDEX(resultados!$A$2:$ZZ$3036, 2502, MATCH($B$3, resultados!$A$1:$ZZ$1, 0))</f>
        <v/>
      </c>
    </row>
    <row r="2509">
      <c r="A2509">
        <f>INDEX(resultados!$A$2:$ZZ$3036, 2503, MATCH($B$1, resultados!$A$1:$ZZ$1, 0))</f>
        <v/>
      </c>
      <c r="B2509">
        <f>INDEX(resultados!$A$2:$ZZ$3036, 2503, MATCH($B$2, resultados!$A$1:$ZZ$1, 0))</f>
        <v/>
      </c>
      <c r="C2509">
        <f>INDEX(resultados!$A$2:$ZZ$3036, 2503, MATCH($B$3, resultados!$A$1:$ZZ$1, 0))</f>
        <v/>
      </c>
    </row>
    <row r="2510">
      <c r="A2510">
        <f>INDEX(resultados!$A$2:$ZZ$3036, 2504, MATCH($B$1, resultados!$A$1:$ZZ$1, 0))</f>
        <v/>
      </c>
      <c r="B2510">
        <f>INDEX(resultados!$A$2:$ZZ$3036, 2504, MATCH($B$2, resultados!$A$1:$ZZ$1, 0))</f>
        <v/>
      </c>
      <c r="C2510">
        <f>INDEX(resultados!$A$2:$ZZ$3036, 2504, MATCH($B$3, resultados!$A$1:$ZZ$1, 0))</f>
        <v/>
      </c>
    </row>
    <row r="2511">
      <c r="A2511">
        <f>INDEX(resultados!$A$2:$ZZ$3036, 2505, MATCH($B$1, resultados!$A$1:$ZZ$1, 0))</f>
        <v/>
      </c>
      <c r="B2511">
        <f>INDEX(resultados!$A$2:$ZZ$3036, 2505, MATCH($B$2, resultados!$A$1:$ZZ$1, 0))</f>
        <v/>
      </c>
      <c r="C2511">
        <f>INDEX(resultados!$A$2:$ZZ$3036, 2505, MATCH($B$3, resultados!$A$1:$ZZ$1, 0))</f>
        <v/>
      </c>
    </row>
    <row r="2512">
      <c r="A2512">
        <f>INDEX(resultados!$A$2:$ZZ$3036, 2506, MATCH($B$1, resultados!$A$1:$ZZ$1, 0))</f>
        <v/>
      </c>
      <c r="B2512">
        <f>INDEX(resultados!$A$2:$ZZ$3036, 2506, MATCH($B$2, resultados!$A$1:$ZZ$1, 0))</f>
        <v/>
      </c>
      <c r="C2512">
        <f>INDEX(resultados!$A$2:$ZZ$3036, 2506, MATCH($B$3, resultados!$A$1:$ZZ$1, 0))</f>
        <v/>
      </c>
    </row>
    <row r="2513">
      <c r="A2513">
        <f>INDEX(resultados!$A$2:$ZZ$3036, 2507, MATCH($B$1, resultados!$A$1:$ZZ$1, 0))</f>
        <v/>
      </c>
      <c r="B2513">
        <f>INDEX(resultados!$A$2:$ZZ$3036, 2507, MATCH($B$2, resultados!$A$1:$ZZ$1, 0))</f>
        <v/>
      </c>
      <c r="C2513">
        <f>INDEX(resultados!$A$2:$ZZ$3036, 2507, MATCH($B$3, resultados!$A$1:$ZZ$1, 0))</f>
        <v/>
      </c>
    </row>
    <row r="2514">
      <c r="A2514">
        <f>INDEX(resultados!$A$2:$ZZ$3036, 2508, MATCH($B$1, resultados!$A$1:$ZZ$1, 0))</f>
        <v/>
      </c>
      <c r="B2514">
        <f>INDEX(resultados!$A$2:$ZZ$3036, 2508, MATCH($B$2, resultados!$A$1:$ZZ$1, 0))</f>
        <v/>
      </c>
      <c r="C2514">
        <f>INDEX(resultados!$A$2:$ZZ$3036, 2508, MATCH($B$3, resultados!$A$1:$ZZ$1, 0))</f>
        <v/>
      </c>
    </row>
    <row r="2515">
      <c r="A2515">
        <f>INDEX(resultados!$A$2:$ZZ$3036, 2509, MATCH($B$1, resultados!$A$1:$ZZ$1, 0))</f>
        <v/>
      </c>
      <c r="B2515">
        <f>INDEX(resultados!$A$2:$ZZ$3036, 2509, MATCH($B$2, resultados!$A$1:$ZZ$1, 0))</f>
        <v/>
      </c>
      <c r="C2515">
        <f>INDEX(resultados!$A$2:$ZZ$3036, 2509, MATCH($B$3, resultados!$A$1:$ZZ$1, 0))</f>
        <v/>
      </c>
    </row>
    <row r="2516">
      <c r="A2516">
        <f>INDEX(resultados!$A$2:$ZZ$3036, 2510, MATCH($B$1, resultados!$A$1:$ZZ$1, 0))</f>
        <v/>
      </c>
      <c r="B2516">
        <f>INDEX(resultados!$A$2:$ZZ$3036, 2510, MATCH($B$2, resultados!$A$1:$ZZ$1, 0))</f>
        <v/>
      </c>
      <c r="C2516">
        <f>INDEX(resultados!$A$2:$ZZ$3036, 2510, MATCH($B$3, resultados!$A$1:$ZZ$1, 0))</f>
        <v/>
      </c>
    </row>
    <row r="2517">
      <c r="A2517">
        <f>INDEX(resultados!$A$2:$ZZ$3036, 2511, MATCH($B$1, resultados!$A$1:$ZZ$1, 0))</f>
        <v/>
      </c>
      <c r="B2517">
        <f>INDEX(resultados!$A$2:$ZZ$3036, 2511, MATCH($B$2, resultados!$A$1:$ZZ$1, 0))</f>
        <v/>
      </c>
      <c r="C2517">
        <f>INDEX(resultados!$A$2:$ZZ$3036, 2511, MATCH($B$3, resultados!$A$1:$ZZ$1, 0))</f>
        <v/>
      </c>
    </row>
    <row r="2518">
      <c r="A2518">
        <f>INDEX(resultados!$A$2:$ZZ$3036, 2512, MATCH($B$1, resultados!$A$1:$ZZ$1, 0))</f>
        <v/>
      </c>
      <c r="B2518">
        <f>INDEX(resultados!$A$2:$ZZ$3036, 2512, MATCH($B$2, resultados!$A$1:$ZZ$1, 0))</f>
        <v/>
      </c>
      <c r="C2518">
        <f>INDEX(resultados!$A$2:$ZZ$3036, 2512, MATCH($B$3, resultados!$A$1:$ZZ$1, 0))</f>
        <v/>
      </c>
    </row>
    <row r="2519">
      <c r="A2519">
        <f>INDEX(resultados!$A$2:$ZZ$3036, 2513, MATCH($B$1, resultados!$A$1:$ZZ$1, 0))</f>
        <v/>
      </c>
      <c r="B2519">
        <f>INDEX(resultados!$A$2:$ZZ$3036, 2513, MATCH($B$2, resultados!$A$1:$ZZ$1, 0))</f>
        <v/>
      </c>
      <c r="C2519">
        <f>INDEX(resultados!$A$2:$ZZ$3036, 2513, MATCH($B$3, resultados!$A$1:$ZZ$1, 0))</f>
        <v/>
      </c>
    </row>
    <row r="2520">
      <c r="A2520">
        <f>INDEX(resultados!$A$2:$ZZ$3036, 2514, MATCH($B$1, resultados!$A$1:$ZZ$1, 0))</f>
        <v/>
      </c>
      <c r="B2520">
        <f>INDEX(resultados!$A$2:$ZZ$3036, 2514, MATCH($B$2, resultados!$A$1:$ZZ$1, 0))</f>
        <v/>
      </c>
      <c r="C2520">
        <f>INDEX(resultados!$A$2:$ZZ$3036, 2514, MATCH($B$3, resultados!$A$1:$ZZ$1, 0))</f>
        <v/>
      </c>
    </row>
    <row r="2521">
      <c r="A2521">
        <f>INDEX(resultados!$A$2:$ZZ$3036, 2515, MATCH($B$1, resultados!$A$1:$ZZ$1, 0))</f>
        <v/>
      </c>
      <c r="B2521">
        <f>INDEX(resultados!$A$2:$ZZ$3036, 2515, MATCH($B$2, resultados!$A$1:$ZZ$1, 0))</f>
        <v/>
      </c>
      <c r="C2521">
        <f>INDEX(resultados!$A$2:$ZZ$3036, 2515, MATCH($B$3, resultados!$A$1:$ZZ$1, 0))</f>
        <v/>
      </c>
    </row>
    <row r="2522">
      <c r="A2522">
        <f>INDEX(resultados!$A$2:$ZZ$3036, 2516, MATCH($B$1, resultados!$A$1:$ZZ$1, 0))</f>
        <v/>
      </c>
      <c r="B2522">
        <f>INDEX(resultados!$A$2:$ZZ$3036, 2516, MATCH($B$2, resultados!$A$1:$ZZ$1, 0))</f>
        <v/>
      </c>
      <c r="C2522">
        <f>INDEX(resultados!$A$2:$ZZ$3036, 2516, MATCH($B$3, resultados!$A$1:$ZZ$1, 0))</f>
        <v/>
      </c>
    </row>
    <row r="2523">
      <c r="A2523">
        <f>INDEX(resultados!$A$2:$ZZ$3036, 2517, MATCH($B$1, resultados!$A$1:$ZZ$1, 0))</f>
        <v/>
      </c>
      <c r="B2523">
        <f>INDEX(resultados!$A$2:$ZZ$3036, 2517, MATCH($B$2, resultados!$A$1:$ZZ$1, 0))</f>
        <v/>
      </c>
      <c r="C2523">
        <f>INDEX(resultados!$A$2:$ZZ$3036, 2517, MATCH($B$3, resultados!$A$1:$ZZ$1, 0))</f>
        <v/>
      </c>
    </row>
    <row r="2524">
      <c r="A2524">
        <f>INDEX(resultados!$A$2:$ZZ$3036, 2518, MATCH($B$1, resultados!$A$1:$ZZ$1, 0))</f>
        <v/>
      </c>
      <c r="B2524">
        <f>INDEX(resultados!$A$2:$ZZ$3036, 2518, MATCH($B$2, resultados!$A$1:$ZZ$1, 0))</f>
        <v/>
      </c>
      <c r="C2524">
        <f>INDEX(resultados!$A$2:$ZZ$3036, 2518, MATCH($B$3, resultados!$A$1:$ZZ$1, 0))</f>
        <v/>
      </c>
    </row>
    <row r="2525">
      <c r="A2525">
        <f>INDEX(resultados!$A$2:$ZZ$3036, 2519, MATCH($B$1, resultados!$A$1:$ZZ$1, 0))</f>
        <v/>
      </c>
      <c r="B2525">
        <f>INDEX(resultados!$A$2:$ZZ$3036, 2519, MATCH($B$2, resultados!$A$1:$ZZ$1, 0))</f>
        <v/>
      </c>
      <c r="C2525">
        <f>INDEX(resultados!$A$2:$ZZ$3036, 2519, MATCH($B$3, resultados!$A$1:$ZZ$1, 0))</f>
        <v/>
      </c>
    </row>
    <row r="2526">
      <c r="A2526">
        <f>INDEX(resultados!$A$2:$ZZ$3036, 2520, MATCH($B$1, resultados!$A$1:$ZZ$1, 0))</f>
        <v/>
      </c>
      <c r="B2526">
        <f>INDEX(resultados!$A$2:$ZZ$3036, 2520, MATCH($B$2, resultados!$A$1:$ZZ$1, 0))</f>
        <v/>
      </c>
      <c r="C2526">
        <f>INDEX(resultados!$A$2:$ZZ$3036, 2520, MATCH($B$3, resultados!$A$1:$ZZ$1, 0))</f>
        <v/>
      </c>
    </row>
    <row r="2527">
      <c r="A2527">
        <f>INDEX(resultados!$A$2:$ZZ$3036, 2521, MATCH($B$1, resultados!$A$1:$ZZ$1, 0))</f>
        <v/>
      </c>
      <c r="B2527">
        <f>INDEX(resultados!$A$2:$ZZ$3036, 2521, MATCH($B$2, resultados!$A$1:$ZZ$1, 0))</f>
        <v/>
      </c>
      <c r="C2527">
        <f>INDEX(resultados!$A$2:$ZZ$3036, 2521, MATCH($B$3, resultados!$A$1:$ZZ$1, 0))</f>
        <v/>
      </c>
    </row>
    <row r="2528">
      <c r="A2528">
        <f>INDEX(resultados!$A$2:$ZZ$3036, 2522, MATCH($B$1, resultados!$A$1:$ZZ$1, 0))</f>
        <v/>
      </c>
      <c r="B2528">
        <f>INDEX(resultados!$A$2:$ZZ$3036, 2522, MATCH($B$2, resultados!$A$1:$ZZ$1, 0))</f>
        <v/>
      </c>
      <c r="C2528">
        <f>INDEX(resultados!$A$2:$ZZ$3036, 2522, MATCH($B$3, resultados!$A$1:$ZZ$1, 0))</f>
        <v/>
      </c>
    </row>
    <row r="2529">
      <c r="A2529">
        <f>INDEX(resultados!$A$2:$ZZ$3036, 2523, MATCH($B$1, resultados!$A$1:$ZZ$1, 0))</f>
        <v/>
      </c>
      <c r="B2529">
        <f>INDEX(resultados!$A$2:$ZZ$3036, 2523, MATCH($B$2, resultados!$A$1:$ZZ$1, 0))</f>
        <v/>
      </c>
      <c r="C2529">
        <f>INDEX(resultados!$A$2:$ZZ$3036, 2523, MATCH($B$3, resultados!$A$1:$ZZ$1, 0))</f>
        <v/>
      </c>
    </row>
    <row r="2530">
      <c r="A2530">
        <f>INDEX(resultados!$A$2:$ZZ$3036, 2524, MATCH($B$1, resultados!$A$1:$ZZ$1, 0))</f>
        <v/>
      </c>
      <c r="B2530">
        <f>INDEX(resultados!$A$2:$ZZ$3036, 2524, MATCH($B$2, resultados!$A$1:$ZZ$1, 0))</f>
        <v/>
      </c>
      <c r="C2530">
        <f>INDEX(resultados!$A$2:$ZZ$3036, 2524, MATCH($B$3, resultados!$A$1:$ZZ$1, 0))</f>
        <v/>
      </c>
    </row>
    <row r="2531">
      <c r="A2531">
        <f>INDEX(resultados!$A$2:$ZZ$3036, 2525, MATCH($B$1, resultados!$A$1:$ZZ$1, 0))</f>
        <v/>
      </c>
      <c r="B2531">
        <f>INDEX(resultados!$A$2:$ZZ$3036, 2525, MATCH($B$2, resultados!$A$1:$ZZ$1, 0))</f>
        <v/>
      </c>
      <c r="C2531">
        <f>INDEX(resultados!$A$2:$ZZ$3036, 2525, MATCH($B$3, resultados!$A$1:$ZZ$1, 0))</f>
        <v/>
      </c>
    </row>
    <row r="2532">
      <c r="A2532">
        <f>INDEX(resultados!$A$2:$ZZ$3036, 2526, MATCH($B$1, resultados!$A$1:$ZZ$1, 0))</f>
        <v/>
      </c>
      <c r="B2532">
        <f>INDEX(resultados!$A$2:$ZZ$3036, 2526, MATCH($B$2, resultados!$A$1:$ZZ$1, 0))</f>
        <v/>
      </c>
      <c r="C2532">
        <f>INDEX(resultados!$A$2:$ZZ$3036, 2526, MATCH($B$3, resultados!$A$1:$ZZ$1, 0))</f>
        <v/>
      </c>
    </row>
    <row r="2533">
      <c r="A2533">
        <f>INDEX(resultados!$A$2:$ZZ$3036, 2527, MATCH($B$1, resultados!$A$1:$ZZ$1, 0))</f>
        <v/>
      </c>
      <c r="B2533">
        <f>INDEX(resultados!$A$2:$ZZ$3036, 2527, MATCH($B$2, resultados!$A$1:$ZZ$1, 0))</f>
        <v/>
      </c>
      <c r="C2533">
        <f>INDEX(resultados!$A$2:$ZZ$3036, 2527, MATCH($B$3, resultados!$A$1:$ZZ$1, 0))</f>
        <v/>
      </c>
    </row>
    <row r="2534">
      <c r="A2534">
        <f>INDEX(resultados!$A$2:$ZZ$3036, 2528, MATCH($B$1, resultados!$A$1:$ZZ$1, 0))</f>
        <v/>
      </c>
      <c r="B2534">
        <f>INDEX(resultados!$A$2:$ZZ$3036, 2528, MATCH($B$2, resultados!$A$1:$ZZ$1, 0))</f>
        <v/>
      </c>
      <c r="C2534">
        <f>INDEX(resultados!$A$2:$ZZ$3036, 2528, MATCH($B$3, resultados!$A$1:$ZZ$1, 0))</f>
        <v/>
      </c>
    </row>
    <row r="2535">
      <c r="A2535">
        <f>INDEX(resultados!$A$2:$ZZ$3036, 2529, MATCH($B$1, resultados!$A$1:$ZZ$1, 0))</f>
        <v/>
      </c>
      <c r="B2535">
        <f>INDEX(resultados!$A$2:$ZZ$3036, 2529, MATCH($B$2, resultados!$A$1:$ZZ$1, 0))</f>
        <v/>
      </c>
      <c r="C2535">
        <f>INDEX(resultados!$A$2:$ZZ$3036, 2529, MATCH($B$3, resultados!$A$1:$ZZ$1, 0))</f>
        <v/>
      </c>
    </row>
    <row r="2536">
      <c r="A2536">
        <f>INDEX(resultados!$A$2:$ZZ$3036, 2530, MATCH($B$1, resultados!$A$1:$ZZ$1, 0))</f>
        <v/>
      </c>
      <c r="B2536">
        <f>INDEX(resultados!$A$2:$ZZ$3036, 2530, MATCH($B$2, resultados!$A$1:$ZZ$1, 0))</f>
        <v/>
      </c>
      <c r="C2536">
        <f>INDEX(resultados!$A$2:$ZZ$3036, 2530, MATCH($B$3, resultados!$A$1:$ZZ$1, 0))</f>
        <v/>
      </c>
    </row>
    <row r="2537">
      <c r="A2537">
        <f>INDEX(resultados!$A$2:$ZZ$3036, 2531, MATCH($B$1, resultados!$A$1:$ZZ$1, 0))</f>
        <v/>
      </c>
      <c r="B2537">
        <f>INDEX(resultados!$A$2:$ZZ$3036, 2531, MATCH($B$2, resultados!$A$1:$ZZ$1, 0))</f>
        <v/>
      </c>
      <c r="C2537">
        <f>INDEX(resultados!$A$2:$ZZ$3036, 2531, MATCH($B$3, resultados!$A$1:$ZZ$1, 0))</f>
        <v/>
      </c>
    </row>
    <row r="2538">
      <c r="A2538">
        <f>INDEX(resultados!$A$2:$ZZ$3036, 2532, MATCH($B$1, resultados!$A$1:$ZZ$1, 0))</f>
        <v/>
      </c>
      <c r="B2538">
        <f>INDEX(resultados!$A$2:$ZZ$3036, 2532, MATCH($B$2, resultados!$A$1:$ZZ$1, 0))</f>
        <v/>
      </c>
      <c r="C2538">
        <f>INDEX(resultados!$A$2:$ZZ$3036, 2532, MATCH($B$3, resultados!$A$1:$ZZ$1, 0))</f>
        <v/>
      </c>
    </row>
    <row r="2539">
      <c r="A2539">
        <f>INDEX(resultados!$A$2:$ZZ$3036, 2533, MATCH($B$1, resultados!$A$1:$ZZ$1, 0))</f>
        <v/>
      </c>
      <c r="B2539">
        <f>INDEX(resultados!$A$2:$ZZ$3036, 2533, MATCH($B$2, resultados!$A$1:$ZZ$1, 0))</f>
        <v/>
      </c>
      <c r="C2539">
        <f>INDEX(resultados!$A$2:$ZZ$3036, 2533, MATCH($B$3, resultados!$A$1:$ZZ$1, 0))</f>
        <v/>
      </c>
    </row>
    <row r="2540">
      <c r="A2540">
        <f>INDEX(resultados!$A$2:$ZZ$3036, 2534, MATCH($B$1, resultados!$A$1:$ZZ$1, 0))</f>
        <v/>
      </c>
      <c r="B2540">
        <f>INDEX(resultados!$A$2:$ZZ$3036, 2534, MATCH($B$2, resultados!$A$1:$ZZ$1, 0))</f>
        <v/>
      </c>
      <c r="C2540">
        <f>INDEX(resultados!$A$2:$ZZ$3036, 2534, MATCH($B$3, resultados!$A$1:$ZZ$1, 0))</f>
        <v/>
      </c>
    </row>
    <row r="2541">
      <c r="A2541">
        <f>INDEX(resultados!$A$2:$ZZ$3036, 2535, MATCH($B$1, resultados!$A$1:$ZZ$1, 0))</f>
        <v/>
      </c>
      <c r="B2541">
        <f>INDEX(resultados!$A$2:$ZZ$3036, 2535, MATCH($B$2, resultados!$A$1:$ZZ$1, 0))</f>
        <v/>
      </c>
      <c r="C2541">
        <f>INDEX(resultados!$A$2:$ZZ$3036, 2535, MATCH($B$3, resultados!$A$1:$ZZ$1, 0))</f>
        <v/>
      </c>
    </row>
    <row r="2542">
      <c r="A2542">
        <f>INDEX(resultados!$A$2:$ZZ$3036, 2536, MATCH($B$1, resultados!$A$1:$ZZ$1, 0))</f>
        <v/>
      </c>
      <c r="B2542">
        <f>INDEX(resultados!$A$2:$ZZ$3036, 2536, MATCH($B$2, resultados!$A$1:$ZZ$1, 0))</f>
        <v/>
      </c>
      <c r="C2542">
        <f>INDEX(resultados!$A$2:$ZZ$3036, 2536, MATCH($B$3, resultados!$A$1:$ZZ$1, 0))</f>
        <v/>
      </c>
    </row>
    <row r="2543">
      <c r="A2543">
        <f>INDEX(resultados!$A$2:$ZZ$3036, 2537, MATCH($B$1, resultados!$A$1:$ZZ$1, 0))</f>
        <v/>
      </c>
      <c r="B2543">
        <f>INDEX(resultados!$A$2:$ZZ$3036, 2537, MATCH($B$2, resultados!$A$1:$ZZ$1, 0))</f>
        <v/>
      </c>
      <c r="C2543">
        <f>INDEX(resultados!$A$2:$ZZ$3036, 2537, MATCH($B$3, resultados!$A$1:$ZZ$1, 0))</f>
        <v/>
      </c>
    </row>
    <row r="2544">
      <c r="A2544">
        <f>INDEX(resultados!$A$2:$ZZ$3036, 2538, MATCH($B$1, resultados!$A$1:$ZZ$1, 0))</f>
        <v/>
      </c>
      <c r="B2544">
        <f>INDEX(resultados!$A$2:$ZZ$3036, 2538, MATCH($B$2, resultados!$A$1:$ZZ$1, 0))</f>
        <v/>
      </c>
      <c r="C2544">
        <f>INDEX(resultados!$A$2:$ZZ$3036, 2538, MATCH($B$3, resultados!$A$1:$ZZ$1, 0))</f>
        <v/>
      </c>
    </row>
    <row r="2545">
      <c r="A2545">
        <f>INDEX(resultados!$A$2:$ZZ$3036, 2539, MATCH($B$1, resultados!$A$1:$ZZ$1, 0))</f>
        <v/>
      </c>
      <c r="B2545">
        <f>INDEX(resultados!$A$2:$ZZ$3036, 2539, MATCH($B$2, resultados!$A$1:$ZZ$1, 0))</f>
        <v/>
      </c>
      <c r="C2545">
        <f>INDEX(resultados!$A$2:$ZZ$3036, 2539, MATCH($B$3, resultados!$A$1:$ZZ$1, 0))</f>
        <v/>
      </c>
    </row>
    <row r="2546">
      <c r="A2546">
        <f>INDEX(resultados!$A$2:$ZZ$3036, 2540, MATCH($B$1, resultados!$A$1:$ZZ$1, 0))</f>
        <v/>
      </c>
      <c r="B2546">
        <f>INDEX(resultados!$A$2:$ZZ$3036, 2540, MATCH($B$2, resultados!$A$1:$ZZ$1, 0))</f>
        <v/>
      </c>
      <c r="C2546">
        <f>INDEX(resultados!$A$2:$ZZ$3036, 2540, MATCH($B$3, resultados!$A$1:$ZZ$1, 0))</f>
        <v/>
      </c>
    </row>
    <row r="2547">
      <c r="A2547">
        <f>INDEX(resultados!$A$2:$ZZ$3036, 2541, MATCH($B$1, resultados!$A$1:$ZZ$1, 0))</f>
        <v/>
      </c>
      <c r="B2547">
        <f>INDEX(resultados!$A$2:$ZZ$3036, 2541, MATCH($B$2, resultados!$A$1:$ZZ$1, 0))</f>
        <v/>
      </c>
      <c r="C2547">
        <f>INDEX(resultados!$A$2:$ZZ$3036, 2541, MATCH($B$3, resultados!$A$1:$ZZ$1, 0))</f>
        <v/>
      </c>
    </row>
    <row r="2548">
      <c r="A2548">
        <f>INDEX(resultados!$A$2:$ZZ$3036, 2542, MATCH($B$1, resultados!$A$1:$ZZ$1, 0))</f>
        <v/>
      </c>
      <c r="B2548">
        <f>INDEX(resultados!$A$2:$ZZ$3036, 2542, MATCH($B$2, resultados!$A$1:$ZZ$1, 0))</f>
        <v/>
      </c>
      <c r="C2548">
        <f>INDEX(resultados!$A$2:$ZZ$3036, 2542, MATCH($B$3, resultados!$A$1:$ZZ$1, 0))</f>
        <v/>
      </c>
    </row>
    <row r="2549">
      <c r="A2549">
        <f>INDEX(resultados!$A$2:$ZZ$3036, 2543, MATCH($B$1, resultados!$A$1:$ZZ$1, 0))</f>
        <v/>
      </c>
      <c r="B2549">
        <f>INDEX(resultados!$A$2:$ZZ$3036, 2543, MATCH($B$2, resultados!$A$1:$ZZ$1, 0))</f>
        <v/>
      </c>
      <c r="C2549">
        <f>INDEX(resultados!$A$2:$ZZ$3036, 2543, MATCH($B$3, resultados!$A$1:$ZZ$1, 0))</f>
        <v/>
      </c>
    </row>
    <row r="2550">
      <c r="A2550">
        <f>INDEX(resultados!$A$2:$ZZ$3036, 2544, MATCH($B$1, resultados!$A$1:$ZZ$1, 0))</f>
        <v/>
      </c>
      <c r="B2550">
        <f>INDEX(resultados!$A$2:$ZZ$3036, 2544, MATCH($B$2, resultados!$A$1:$ZZ$1, 0))</f>
        <v/>
      </c>
      <c r="C2550">
        <f>INDEX(resultados!$A$2:$ZZ$3036, 2544, MATCH($B$3, resultados!$A$1:$ZZ$1, 0))</f>
        <v/>
      </c>
    </row>
    <row r="2551">
      <c r="A2551">
        <f>INDEX(resultados!$A$2:$ZZ$3036, 2545, MATCH($B$1, resultados!$A$1:$ZZ$1, 0))</f>
        <v/>
      </c>
      <c r="B2551">
        <f>INDEX(resultados!$A$2:$ZZ$3036, 2545, MATCH($B$2, resultados!$A$1:$ZZ$1, 0))</f>
        <v/>
      </c>
      <c r="C2551">
        <f>INDEX(resultados!$A$2:$ZZ$3036, 2545, MATCH($B$3, resultados!$A$1:$ZZ$1, 0))</f>
        <v/>
      </c>
    </row>
    <row r="2552">
      <c r="A2552">
        <f>INDEX(resultados!$A$2:$ZZ$3036, 2546, MATCH($B$1, resultados!$A$1:$ZZ$1, 0))</f>
        <v/>
      </c>
      <c r="B2552">
        <f>INDEX(resultados!$A$2:$ZZ$3036, 2546, MATCH($B$2, resultados!$A$1:$ZZ$1, 0))</f>
        <v/>
      </c>
      <c r="C2552">
        <f>INDEX(resultados!$A$2:$ZZ$3036, 2546, MATCH($B$3, resultados!$A$1:$ZZ$1, 0))</f>
        <v/>
      </c>
    </row>
    <row r="2553">
      <c r="A2553">
        <f>INDEX(resultados!$A$2:$ZZ$3036, 2547, MATCH($B$1, resultados!$A$1:$ZZ$1, 0))</f>
        <v/>
      </c>
      <c r="B2553">
        <f>INDEX(resultados!$A$2:$ZZ$3036, 2547, MATCH($B$2, resultados!$A$1:$ZZ$1, 0))</f>
        <v/>
      </c>
      <c r="C2553">
        <f>INDEX(resultados!$A$2:$ZZ$3036, 2547, MATCH($B$3, resultados!$A$1:$ZZ$1, 0))</f>
        <v/>
      </c>
    </row>
    <row r="2554">
      <c r="A2554">
        <f>INDEX(resultados!$A$2:$ZZ$3036, 2548, MATCH($B$1, resultados!$A$1:$ZZ$1, 0))</f>
        <v/>
      </c>
      <c r="B2554">
        <f>INDEX(resultados!$A$2:$ZZ$3036, 2548, MATCH($B$2, resultados!$A$1:$ZZ$1, 0))</f>
        <v/>
      </c>
      <c r="C2554">
        <f>INDEX(resultados!$A$2:$ZZ$3036, 2548, MATCH($B$3, resultados!$A$1:$ZZ$1, 0))</f>
        <v/>
      </c>
    </row>
    <row r="2555">
      <c r="A2555">
        <f>INDEX(resultados!$A$2:$ZZ$3036, 2549, MATCH($B$1, resultados!$A$1:$ZZ$1, 0))</f>
        <v/>
      </c>
      <c r="B2555">
        <f>INDEX(resultados!$A$2:$ZZ$3036, 2549, MATCH($B$2, resultados!$A$1:$ZZ$1, 0))</f>
        <v/>
      </c>
      <c r="C2555">
        <f>INDEX(resultados!$A$2:$ZZ$3036, 2549, MATCH($B$3, resultados!$A$1:$ZZ$1, 0))</f>
        <v/>
      </c>
    </row>
    <row r="2556">
      <c r="A2556">
        <f>INDEX(resultados!$A$2:$ZZ$3036, 2550, MATCH($B$1, resultados!$A$1:$ZZ$1, 0))</f>
        <v/>
      </c>
      <c r="B2556">
        <f>INDEX(resultados!$A$2:$ZZ$3036, 2550, MATCH($B$2, resultados!$A$1:$ZZ$1, 0))</f>
        <v/>
      </c>
      <c r="C2556">
        <f>INDEX(resultados!$A$2:$ZZ$3036, 2550, MATCH($B$3, resultados!$A$1:$ZZ$1, 0))</f>
        <v/>
      </c>
    </row>
    <row r="2557">
      <c r="A2557">
        <f>INDEX(resultados!$A$2:$ZZ$3036, 2551, MATCH($B$1, resultados!$A$1:$ZZ$1, 0))</f>
        <v/>
      </c>
      <c r="B2557">
        <f>INDEX(resultados!$A$2:$ZZ$3036, 2551, MATCH($B$2, resultados!$A$1:$ZZ$1, 0))</f>
        <v/>
      </c>
      <c r="C2557">
        <f>INDEX(resultados!$A$2:$ZZ$3036, 2551, MATCH($B$3, resultados!$A$1:$ZZ$1, 0))</f>
        <v/>
      </c>
    </row>
    <row r="2558">
      <c r="A2558">
        <f>INDEX(resultados!$A$2:$ZZ$3036, 2552, MATCH($B$1, resultados!$A$1:$ZZ$1, 0))</f>
        <v/>
      </c>
      <c r="B2558">
        <f>INDEX(resultados!$A$2:$ZZ$3036, 2552, MATCH($B$2, resultados!$A$1:$ZZ$1, 0))</f>
        <v/>
      </c>
      <c r="C2558">
        <f>INDEX(resultados!$A$2:$ZZ$3036, 2552, MATCH($B$3, resultados!$A$1:$ZZ$1, 0))</f>
        <v/>
      </c>
    </row>
    <row r="2559">
      <c r="A2559">
        <f>INDEX(resultados!$A$2:$ZZ$3036, 2553, MATCH($B$1, resultados!$A$1:$ZZ$1, 0))</f>
        <v/>
      </c>
      <c r="B2559">
        <f>INDEX(resultados!$A$2:$ZZ$3036, 2553, MATCH($B$2, resultados!$A$1:$ZZ$1, 0))</f>
        <v/>
      </c>
      <c r="C2559">
        <f>INDEX(resultados!$A$2:$ZZ$3036, 2553, MATCH($B$3, resultados!$A$1:$ZZ$1, 0))</f>
        <v/>
      </c>
    </row>
    <row r="2560">
      <c r="A2560">
        <f>INDEX(resultados!$A$2:$ZZ$3036, 2554, MATCH($B$1, resultados!$A$1:$ZZ$1, 0))</f>
        <v/>
      </c>
      <c r="B2560">
        <f>INDEX(resultados!$A$2:$ZZ$3036, 2554, MATCH($B$2, resultados!$A$1:$ZZ$1, 0))</f>
        <v/>
      </c>
      <c r="C2560">
        <f>INDEX(resultados!$A$2:$ZZ$3036, 2554, MATCH($B$3, resultados!$A$1:$ZZ$1, 0))</f>
        <v/>
      </c>
    </row>
    <row r="2561">
      <c r="A2561">
        <f>INDEX(resultados!$A$2:$ZZ$3036, 2555, MATCH($B$1, resultados!$A$1:$ZZ$1, 0))</f>
        <v/>
      </c>
      <c r="B2561">
        <f>INDEX(resultados!$A$2:$ZZ$3036, 2555, MATCH($B$2, resultados!$A$1:$ZZ$1, 0))</f>
        <v/>
      </c>
      <c r="C2561">
        <f>INDEX(resultados!$A$2:$ZZ$3036, 2555, MATCH($B$3, resultados!$A$1:$ZZ$1, 0))</f>
        <v/>
      </c>
    </row>
    <row r="2562">
      <c r="A2562">
        <f>INDEX(resultados!$A$2:$ZZ$3036, 2556, MATCH($B$1, resultados!$A$1:$ZZ$1, 0))</f>
        <v/>
      </c>
      <c r="B2562">
        <f>INDEX(resultados!$A$2:$ZZ$3036, 2556, MATCH($B$2, resultados!$A$1:$ZZ$1, 0))</f>
        <v/>
      </c>
      <c r="C2562">
        <f>INDEX(resultados!$A$2:$ZZ$3036, 2556, MATCH($B$3, resultados!$A$1:$ZZ$1, 0))</f>
        <v/>
      </c>
    </row>
    <row r="2563">
      <c r="A2563">
        <f>INDEX(resultados!$A$2:$ZZ$3036, 2557, MATCH($B$1, resultados!$A$1:$ZZ$1, 0))</f>
        <v/>
      </c>
      <c r="B2563">
        <f>INDEX(resultados!$A$2:$ZZ$3036, 2557, MATCH($B$2, resultados!$A$1:$ZZ$1, 0))</f>
        <v/>
      </c>
      <c r="C2563">
        <f>INDEX(resultados!$A$2:$ZZ$3036, 2557, MATCH($B$3, resultados!$A$1:$ZZ$1, 0))</f>
        <v/>
      </c>
    </row>
    <row r="2564">
      <c r="A2564">
        <f>INDEX(resultados!$A$2:$ZZ$3036, 2558, MATCH($B$1, resultados!$A$1:$ZZ$1, 0))</f>
        <v/>
      </c>
      <c r="B2564">
        <f>INDEX(resultados!$A$2:$ZZ$3036, 2558, MATCH($B$2, resultados!$A$1:$ZZ$1, 0))</f>
        <v/>
      </c>
      <c r="C2564">
        <f>INDEX(resultados!$A$2:$ZZ$3036, 2558, MATCH($B$3, resultados!$A$1:$ZZ$1, 0))</f>
        <v/>
      </c>
    </row>
    <row r="2565">
      <c r="A2565">
        <f>INDEX(resultados!$A$2:$ZZ$3036, 2559, MATCH($B$1, resultados!$A$1:$ZZ$1, 0))</f>
        <v/>
      </c>
      <c r="B2565">
        <f>INDEX(resultados!$A$2:$ZZ$3036, 2559, MATCH($B$2, resultados!$A$1:$ZZ$1, 0))</f>
        <v/>
      </c>
      <c r="C2565">
        <f>INDEX(resultados!$A$2:$ZZ$3036, 2559, MATCH($B$3, resultados!$A$1:$ZZ$1, 0))</f>
        <v/>
      </c>
    </row>
    <row r="2566">
      <c r="A2566">
        <f>INDEX(resultados!$A$2:$ZZ$3036, 2560, MATCH($B$1, resultados!$A$1:$ZZ$1, 0))</f>
        <v/>
      </c>
      <c r="B2566">
        <f>INDEX(resultados!$A$2:$ZZ$3036, 2560, MATCH($B$2, resultados!$A$1:$ZZ$1, 0))</f>
        <v/>
      </c>
      <c r="C2566">
        <f>INDEX(resultados!$A$2:$ZZ$3036, 2560, MATCH($B$3, resultados!$A$1:$ZZ$1, 0))</f>
        <v/>
      </c>
    </row>
    <row r="2567">
      <c r="A2567">
        <f>INDEX(resultados!$A$2:$ZZ$3036, 2561, MATCH($B$1, resultados!$A$1:$ZZ$1, 0))</f>
        <v/>
      </c>
      <c r="B2567">
        <f>INDEX(resultados!$A$2:$ZZ$3036, 2561, MATCH($B$2, resultados!$A$1:$ZZ$1, 0))</f>
        <v/>
      </c>
      <c r="C2567">
        <f>INDEX(resultados!$A$2:$ZZ$3036, 2561, MATCH($B$3, resultados!$A$1:$ZZ$1, 0))</f>
        <v/>
      </c>
    </row>
    <row r="2568">
      <c r="A2568">
        <f>INDEX(resultados!$A$2:$ZZ$3036, 2562, MATCH($B$1, resultados!$A$1:$ZZ$1, 0))</f>
        <v/>
      </c>
      <c r="B2568">
        <f>INDEX(resultados!$A$2:$ZZ$3036, 2562, MATCH($B$2, resultados!$A$1:$ZZ$1, 0))</f>
        <v/>
      </c>
      <c r="C2568">
        <f>INDEX(resultados!$A$2:$ZZ$3036, 2562, MATCH($B$3, resultados!$A$1:$ZZ$1, 0))</f>
        <v/>
      </c>
    </row>
    <row r="2569">
      <c r="A2569">
        <f>INDEX(resultados!$A$2:$ZZ$3036, 2563, MATCH($B$1, resultados!$A$1:$ZZ$1, 0))</f>
        <v/>
      </c>
      <c r="B2569">
        <f>INDEX(resultados!$A$2:$ZZ$3036, 2563, MATCH($B$2, resultados!$A$1:$ZZ$1, 0))</f>
        <v/>
      </c>
      <c r="C2569">
        <f>INDEX(resultados!$A$2:$ZZ$3036, 2563, MATCH($B$3, resultados!$A$1:$ZZ$1, 0))</f>
        <v/>
      </c>
    </row>
    <row r="2570">
      <c r="A2570">
        <f>INDEX(resultados!$A$2:$ZZ$3036, 2564, MATCH($B$1, resultados!$A$1:$ZZ$1, 0))</f>
        <v/>
      </c>
      <c r="B2570">
        <f>INDEX(resultados!$A$2:$ZZ$3036, 2564, MATCH($B$2, resultados!$A$1:$ZZ$1, 0))</f>
        <v/>
      </c>
      <c r="C2570">
        <f>INDEX(resultados!$A$2:$ZZ$3036, 2564, MATCH($B$3, resultados!$A$1:$ZZ$1, 0))</f>
        <v/>
      </c>
    </row>
    <row r="2571">
      <c r="A2571">
        <f>INDEX(resultados!$A$2:$ZZ$3036, 2565, MATCH($B$1, resultados!$A$1:$ZZ$1, 0))</f>
        <v/>
      </c>
      <c r="B2571">
        <f>INDEX(resultados!$A$2:$ZZ$3036, 2565, MATCH($B$2, resultados!$A$1:$ZZ$1, 0))</f>
        <v/>
      </c>
      <c r="C2571">
        <f>INDEX(resultados!$A$2:$ZZ$3036, 2565, MATCH($B$3, resultados!$A$1:$ZZ$1, 0))</f>
        <v/>
      </c>
    </row>
    <row r="2572">
      <c r="A2572">
        <f>INDEX(resultados!$A$2:$ZZ$3036, 2566, MATCH($B$1, resultados!$A$1:$ZZ$1, 0))</f>
        <v/>
      </c>
      <c r="B2572">
        <f>INDEX(resultados!$A$2:$ZZ$3036, 2566, MATCH($B$2, resultados!$A$1:$ZZ$1, 0))</f>
        <v/>
      </c>
      <c r="C2572">
        <f>INDEX(resultados!$A$2:$ZZ$3036, 2566, MATCH($B$3, resultados!$A$1:$ZZ$1, 0))</f>
        <v/>
      </c>
    </row>
    <row r="2573">
      <c r="A2573">
        <f>INDEX(resultados!$A$2:$ZZ$3036, 2567, MATCH($B$1, resultados!$A$1:$ZZ$1, 0))</f>
        <v/>
      </c>
      <c r="B2573">
        <f>INDEX(resultados!$A$2:$ZZ$3036, 2567, MATCH($B$2, resultados!$A$1:$ZZ$1, 0))</f>
        <v/>
      </c>
      <c r="C2573">
        <f>INDEX(resultados!$A$2:$ZZ$3036, 2567, MATCH($B$3, resultados!$A$1:$ZZ$1, 0))</f>
        <v/>
      </c>
    </row>
    <row r="2574">
      <c r="A2574">
        <f>INDEX(resultados!$A$2:$ZZ$3036, 2568, MATCH($B$1, resultados!$A$1:$ZZ$1, 0))</f>
        <v/>
      </c>
      <c r="B2574">
        <f>INDEX(resultados!$A$2:$ZZ$3036, 2568, MATCH($B$2, resultados!$A$1:$ZZ$1, 0))</f>
        <v/>
      </c>
      <c r="C2574">
        <f>INDEX(resultados!$A$2:$ZZ$3036, 2568, MATCH($B$3, resultados!$A$1:$ZZ$1, 0))</f>
        <v/>
      </c>
    </row>
    <row r="2575">
      <c r="A2575">
        <f>INDEX(resultados!$A$2:$ZZ$3036, 2569, MATCH($B$1, resultados!$A$1:$ZZ$1, 0))</f>
        <v/>
      </c>
      <c r="B2575">
        <f>INDEX(resultados!$A$2:$ZZ$3036, 2569, MATCH($B$2, resultados!$A$1:$ZZ$1, 0))</f>
        <v/>
      </c>
      <c r="C2575">
        <f>INDEX(resultados!$A$2:$ZZ$3036, 2569, MATCH($B$3, resultados!$A$1:$ZZ$1, 0))</f>
        <v/>
      </c>
    </row>
    <row r="2576">
      <c r="A2576">
        <f>INDEX(resultados!$A$2:$ZZ$3036, 2570, MATCH($B$1, resultados!$A$1:$ZZ$1, 0))</f>
        <v/>
      </c>
      <c r="B2576">
        <f>INDEX(resultados!$A$2:$ZZ$3036, 2570, MATCH($B$2, resultados!$A$1:$ZZ$1, 0))</f>
        <v/>
      </c>
      <c r="C2576">
        <f>INDEX(resultados!$A$2:$ZZ$3036, 2570, MATCH($B$3, resultados!$A$1:$ZZ$1, 0))</f>
        <v/>
      </c>
    </row>
    <row r="2577">
      <c r="A2577">
        <f>INDEX(resultados!$A$2:$ZZ$3036, 2571, MATCH($B$1, resultados!$A$1:$ZZ$1, 0))</f>
        <v/>
      </c>
      <c r="B2577">
        <f>INDEX(resultados!$A$2:$ZZ$3036, 2571, MATCH($B$2, resultados!$A$1:$ZZ$1, 0))</f>
        <v/>
      </c>
      <c r="C2577">
        <f>INDEX(resultados!$A$2:$ZZ$3036, 2571, MATCH($B$3, resultados!$A$1:$ZZ$1, 0))</f>
        <v/>
      </c>
    </row>
    <row r="2578">
      <c r="A2578">
        <f>INDEX(resultados!$A$2:$ZZ$3036, 2572, MATCH($B$1, resultados!$A$1:$ZZ$1, 0))</f>
        <v/>
      </c>
      <c r="B2578">
        <f>INDEX(resultados!$A$2:$ZZ$3036, 2572, MATCH($B$2, resultados!$A$1:$ZZ$1, 0))</f>
        <v/>
      </c>
      <c r="C2578">
        <f>INDEX(resultados!$A$2:$ZZ$3036, 2572, MATCH($B$3, resultados!$A$1:$ZZ$1, 0))</f>
        <v/>
      </c>
    </row>
    <row r="2579">
      <c r="A2579">
        <f>INDEX(resultados!$A$2:$ZZ$3036, 2573, MATCH($B$1, resultados!$A$1:$ZZ$1, 0))</f>
        <v/>
      </c>
      <c r="B2579">
        <f>INDEX(resultados!$A$2:$ZZ$3036, 2573, MATCH($B$2, resultados!$A$1:$ZZ$1, 0))</f>
        <v/>
      </c>
      <c r="C2579">
        <f>INDEX(resultados!$A$2:$ZZ$3036, 2573, MATCH($B$3, resultados!$A$1:$ZZ$1, 0))</f>
        <v/>
      </c>
    </row>
    <row r="2580">
      <c r="A2580">
        <f>INDEX(resultados!$A$2:$ZZ$3036, 2574, MATCH($B$1, resultados!$A$1:$ZZ$1, 0))</f>
        <v/>
      </c>
      <c r="B2580">
        <f>INDEX(resultados!$A$2:$ZZ$3036, 2574, MATCH($B$2, resultados!$A$1:$ZZ$1, 0))</f>
        <v/>
      </c>
      <c r="C2580">
        <f>INDEX(resultados!$A$2:$ZZ$3036, 2574, MATCH($B$3, resultados!$A$1:$ZZ$1, 0))</f>
        <v/>
      </c>
    </row>
    <row r="2581">
      <c r="A2581">
        <f>INDEX(resultados!$A$2:$ZZ$3036, 2575, MATCH($B$1, resultados!$A$1:$ZZ$1, 0))</f>
        <v/>
      </c>
      <c r="B2581">
        <f>INDEX(resultados!$A$2:$ZZ$3036, 2575, MATCH($B$2, resultados!$A$1:$ZZ$1, 0))</f>
        <v/>
      </c>
      <c r="C2581">
        <f>INDEX(resultados!$A$2:$ZZ$3036, 2575, MATCH($B$3, resultados!$A$1:$ZZ$1, 0))</f>
        <v/>
      </c>
    </row>
    <row r="2582">
      <c r="A2582">
        <f>INDEX(resultados!$A$2:$ZZ$3036, 2576, MATCH($B$1, resultados!$A$1:$ZZ$1, 0))</f>
        <v/>
      </c>
      <c r="B2582">
        <f>INDEX(resultados!$A$2:$ZZ$3036, 2576, MATCH($B$2, resultados!$A$1:$ZZ$1, 0))</f>
        <v/>
      </c>
      <c r="C2582">
        <f>INDEX(resultados!$A$2:$ZZ$3036, 2576, MATCH($B$3, resultados!$A$1:$ZZ$1, 0))</f>
        <v/>
      </c>
    </row>
    <row r="2583">
      <c r="A2583">
        <f>INDEX(resultados!$A$2:$ZZ$3036, 2577, MATCH($B$1, resultados!$A$1:$ZZ$1, 0))</f>
        <v/>
      </c>
      <c r="B2583">
        <f>INDEX(resultados!$A$2:$ZZ$3036, 2577, MATCH($B$2, resultados!$A$1:$ZZ$1, 0))</f>
        <v/>
      </c>
      <c r="C2583">
        <f>INDEX(resultados!$A$2:$ZZ$3036, 2577, MATCH($B$3, resultados!$A$1:$ZZ$1, 0))</f>
        <v/>
      </c>
    </row>
    <row r="2584">
      <c r="A2584">
        <f>INDEX(resultados!$A$2:$ZZ$3036, 2578, MATCH($B$1, resultados!$A$1:$ZZ$1, 0))</f>
        <v/>
      </c>
      <c r="B2584">
        <f>INDEX(resultados!$A$2:$ZZ$3036, 2578, MATCH($B$2, resultados!$A$1:$ZZ$1, 0))</f>
        <v/>
      </c>
      <c r="C2584">
        <f>INDEX(resultados!$A$2:$ZZ$3036, 2578, MATCH($B$3, resultados!$A$1:$ZZ$1, 0))</f>
        <v/>
      </c>
    </row>
    <row r="2585">
      <c r="A2585">
        <f>INDEX(resultados!$A$2:$ZZ$3036, 2579, MATCH($B$1, resultados!$A$1:$ZZ$1, 0))</f>
        <v/>
      </c>
      <c r="B2585">
        <f>INDEX(resultados!$A$2:$ZZ$3036, 2579, MATCH($B$2, resultados!$A$1:$ZZ$1, 0))</f>
        <v/>
      </c>
      <c r="C2585">
        <f>INDEX(resultados!$A$2:$ZZ$3036, 2579, MATCH($B$3, resultados!$A$1:$ZZ$1, 0))</f>
        <v/>
      </c>
    </row>
    <row r="2586">
      <c r="A2586">
        <f>INDEX(resultados!$A$2:$ZZ$3036, 2580, MATCH($B$1, resultados!$A$1:$ZZ$1, 0))</f>
        <v/>
      </c>
      <c r="B2586">
        <f>INDEX(resultados!$A$2:$ZZ$3036, 2580, MATCH($B$2, resultados!$A$1:$ZZ$1, 0))</f>
        <v/>
      </c>
      <c r="C2586">
        <f>INDEX(resultados!$A$2:$ZZ$3036, 2580, MATCH($B$3, resultados!$A$1:$ZZ$1, 0))</f>
        <v/>
      </c>
    </row>
    <row r="2587">
      <c r="A2587">
        <f>INDEX(resultados!$A$2:$ZZ$3036, 2581, MATCH($B$1, resultados!$A$1:$ZZ$1, 0))</f>
        <v/>
      </c>
      <c r="B2587">
        <f>INDEX(resultados!$A$2:$ZZ$3036, 2581, MATCH($B$2, resultados!$A$1:$ZZ$1, 0))</f>
        <v/>
      </c>
      <c r="C2587">
        <f>INDEX(resultados!$A$2:$ZZ$3036, 2581, MATCH($B$3, resultados!$A$1:$ZZ$1, 0))</f>
        <v/>
      </c>
    </row>
    <row r="2588">
      <c r="A2588">
        <f>INDEX(resultados!$A$2:$ZZ$3036, 2582, MATCH($B$1, resultados!$A$1:$ZZ$1, 0))</f>
        <v/>
      </c>
      <c r="B2588">
        <f>INDEX(resultados!$A$2:$ZZ$3036, 2582, MATCH($B$2, resultados!$A$1:$ZZ$1, 0))</f>
        <v/>
      </c>
      <c r="C2588">
        <f>INDEX(resultados!$A$2:$ZZ$3036, 2582, MATCH($B$3, resultados!$A$1:$ZZ$1, 0))</f>
        <v/>
      </c>
    </row>
    <row r="2589">
      <c r="A2589">
        <f>INDEX(resultados!$A$2:$ZZ$3036, 2583, MATCH($B$1, resultados!$A$1:$ZZ$1, 0))</f>
        <v/>
      </c>
      <c r="B2589">
        <f>INDEX(resultados!$A$2:$ZZ$3036, 2583, MATCH($B$2, resultados!$A$1:$ZZ$1, 0))</f>
        <v/>
      </c>
      <c r="C2589">
        <f>INDEX(resultados!$A$2:$ZZ$3036, 2583, MATCH($B$3, resultados!$A$1:$ZZ$1, 0))</f>
        <v/>
      </c>
    </row>
    <row r="2590">
      <c r="A2590">
        <f>INDEX(resultados!$A$2:$ZZ$3036, 2584, MATCH($B$1, resultados!$A$1:$ZZ$1, 0))</f>
        <v/>
      </c>
      <c r="B2590">
        <f>INDEX(resultados!$A$2:$ZZ$3036, 2584, MATCH($B$2, resultados!$A$1:$ZZ$1, 0))</f>
        <v/>
      </c>
      <c r="C2590">
        <f>INDEX(resultados!$A$2:$ZZ$3036, 2584, MATCH($B$3, resultados!$A$1:$ZZ$1, 0))</f>
        <v/>
      </c>
    </row>
    <row r="2591">
      <c r="A2591">
        <f>INDEX(resultados!$A$2:$ZZ$3036, 2585, MATCH($B$1, resultados!$A$1:$ZZ$1, 0))</f>
        <v/>
      </c>
      <c r="B2591">
        <f>INDEX(resultados!$A$2:$ZZ$3036, 2585, MATCH($B$2, resultados!$A$1:$ZZ$1, 0))</f>
        <v/>
      </c>
      <c r="C2591">
        <f>INDEX(resultados!$A$2:$ZZ$3036, 2585, MATCH($B$3, resultados!$A$1:$ZZ$1, 0))</f>
        <v/>
      </c>
    </row>
    <row r="2592">
      <c r="A2592">
        <f>INDEX(resultados!$A$2:$ZZ$3036, 2586, MATCH($B$1, resultados!$A$1:$ZZ$1, 0))</f>
        <v/>
      </c>
      <c r="B2592">
        <f>INDEX(resultados!$A$2:$ZZ$3036, 2586, MATCH($B$2, resultados!$A$1:$ZZ$1, 0))</f>
        <v/>
      </c>
      <c r="C2592">
        <f>INDEX(resultados!$A$2:$ZZ$3036, 2586, MATCH($B$3, resultados!$A$1:$ZZ$1, 0))</f>
        <v/>
      </c>
    </row>
    <row r="2593">
      <c r="A2593">
        <f>INDEX(resultados!$A$2:$ZZ$3036, 2587, MATCH($B$1, resultados!$A$1:$ZZ$1, 0))</f>
        <v/>
      </c>
      <c r="B2593">
        <f>INDEX(resultados!$A$2:$ZZ$3036, 2587, MATCH($B$2, resultados!$A$1:$ZZ$1, 0))</f>
        <v/>
      </c>
      <c r="C2593">
        <f>INDEX(resultados!$A$2:$ZZ$3036, 2587, MATCH($B$3, resultados!$A$1:$ZZ$1, 0))</f>
        <v/>
      </c>
    </row>
    <row r="2594">
      <c r="A2594">
        <f>INDEX(resultados!$A$2:$ZZ$3036, 2588, MATCH($B$1, resultados!$A$1:$ZZ$1, 0))</f>
        <v/>
      </c>
      <c r="B2594">
        <f>INDEX(resultados!$A$2:$ZZ$3036, 2588, MATCH($B$2, resultados!$A$1:$ZZ$1, 0))</f>
        <v/>
      </c>
      <c r="C2594">
        <f>INDEX(resultados!$A$2:$ZZ$3036, 2588, MATCH($B$3, resultados!$A$1:$ZZ$1, 0))</f>
        <v/>
      </c>
    </row>
    <row r="2595">
      <c r="A2595">
        <f>INDEX(resultados!$A$2:$ZZ$3036, 2589, MATCH($B$1, resultados!$A$1:$ZZ$1, 0))</f>
        <v/>
      </c>
      <c r="B2595">
        <f>INDEX(resultados!$A$2:$ZZ$3036, 2589, MATCH($B$2, resultados!$A$1:$ZZ$1, 0))</f>
        <v/>
      </c>
      <c r="C2595">
        <f>INDEX(resultados!$A$2:$ZZ$3036, 2589, MATCH($B$3, resultados!$A$1:$ZZ$1, 0))</f>
        <v/>
      </c>
    </row>
    <row r="2596">
      <c r="A2596">
        <f>INDEX(resultados!$A$2:$ZZ$3036, 2590, MATCH($B$1, resultados!$A$1:$ZZ$1, 0))</f>
        <v/>
      </c>
      <c r="B2596">
        <f>INDEX(resultados!$A$2:$ZZ$3036, 2590, MATCH($B$2, resultados!$A$1:$ZZ$1, 0))</f>
        <v/>
      </c>
      <c r="C2596">
        <f>INDEX(resultados!$A$2:$ZZ$3036, 2590, MATCH($B$3, resultados!$A$1:$ZZ$1, 0))</f>
        <v/>
      </c>
    </row>
    <row r="2597">
      <c r="A2597">
        <f>INDEX(resultados!$A$2:$ZZ$3036, 2591, MATCH($B$1, resultados!$A$1:$ZZ$1, 0))</f>
        <v/>
      </c>
      <c r="B2597">
        <f>INDEX(resultados!$A$2:$ZZ$3036, 2591, MATCH($B$2, resultados!$A$1:$ZZ$1, 0))</f>
        <v/>
      </c>
      <c r="C2597">
        <f>INDEX(resultados!$A$2:$ZZ$3036, 2591, MATCH($B$3, resultados!$A$1:$ZZ$1, 0))</f>
        <v/>
      </c>
    </row>
    <row r="2598">
      <c r="A2598">
        <f>INDEX(resultados!$A$2:$ZZ$3036, 2592, MATCH($B$1, resultados!$A$1:$ZZ$1, 0))</f>
        <v/>
      </c>
      <c r="B2598">
        <f>INDEX(resultados!$A$2:$ZZ$3036, 2592, MATCH($B$2, resultados!$A$1:$ZZ$1, 0))</f>
        <v/>
      </c>
      <c r="C2598">
        <f>INDEX(resultados!$A$2:$ZZ$3036, 2592, MATCH($B$3, resultados!$A$1:$ZZ$1, 0))</f>
        <v/>
      </c>
    </row>
    <row r="2599">
      <c r="A2599">
        <f>INDEX(resultados!$A$2:$ZZ$3036, 2593, MATCH($B$1, resultados!$A$1:$ZZ$1, 0))</f>
        <v/>
      </c>
      <c r="B2599">
        <f>INDEX(resultados!$A$2:$ZZ$3036, 2593, MATCH($B$2, resultados!$A$1:$ZZ$1, 0))</f>
        <v/>
      </c>
      <c r="C2599">
        <f>INDEX(resultados!$A$2:$ZZ$3036, 2593, MATCH($B$3, resultados!$A$1:$ZZ$1, 0))</f>
        <v/>
      </c>
    </row>
    <row r="2600">
      <c r="A2600">
        <f>INDEX(resultados!$A$2:$ZZ$3036, 2594, MATCH($B$1, resultados!$A$1:$ZZ$1, 0))</f>
        <v/>
      </c>
      <c r="B2600">
        <f>INDEX(resultados!$A$2:$ZZ$3036, 2594, MATCH($B$2, resultados!$A$1:$ZZ$1, 0))</f>
        <v/>
      </c>
      <c r="C2600">
        <f>INDEX(resultados!$A$2:$ZZ$3036, 2594, MATCH($B$3, resultados!$A$1:$ZZ$1, 0))</f>
        <v/>
      </c>
    </row>
    <row r="2601">
      <c r="A2601">
        <f>INDEX(resultados!$A$2:$ZZ$3036, 2595, MATCH($B$1, resultados!$A$1:$ZZ$1, 0))</f>
        <v/>
      </c>
      <c r="B2601">
        <f>INDEX(resultados!$A$2:$ZZ$3036, 2595, MATCH($B$2, resultados!$A$1:$ZZ$1, 0))</f>
        <v/>
      </c>
      <c r="C2601">
        <f>INDEX(resultados!$A$2:$ZZ$3036, 2595, MATCH($B$3, resultados!$A$1:$ZZ$1, 0))</f>
        <v/>
      </c>
    </row>
    <row r="2602">
      <c r="A2602">
        <f>INDEX(resultados!$A$2:$ZZ$3036, 2596, MATCH($B$1, resultados!$A$1:$ZZ$1, 0))</f>
        <v/>
      </c>
      <c r="B2602">
        <f>INDEX(resultados!$A$2:$ZZ$3036, 2596, MATCH($B$2, resultados!$A$1:$ZZ$1, 0))</f>
        <v/>
      </c>
      <c r="C2602">
        <f>INDEX(resultados!$A$2:$ZZ$3036, 2596, MATCH($B$3, resultados!$A$1:$ZZ$1, 0))</f>
        <v/>
      </c>
    </row>
    <row r="2603">
      <c r="A2603">
        <f>INDEX(resultados!$A$2:$ZZ$3036, 2597, MATCH($B$1, resultados!$A$1:$ZZ$1, 0))</f>
        <v/>
      </c>
      <c r="B2603">
        <f>INDEX(resultados!$A$2:$ZZ$3036, 2597, MATCH($B$2, resultados!$A$1:$ZZ$1, 0))</f>
        <v/>
      </c>
      <c r="C2603">
        <f>INDEX(resultados!$A$2:$ZZ$3036, 2597, MATCH($B$3, resultados!$A$1:$ZZ$1, 0))</f>
        <v/>
      </c>
    </row>
    <row r="2604">
      <c r="A2604">
        <f>INDEX(resultados!$A$2:$ZZ$3036, 2598, MATCH($B$1, resultados!$A$1:$ZZ$1, 0))</f>
        <v/>
      </c>
      <c r="B2604">
        <f>INDEX(resultados!$A$2:$ZZ$3036, 2598, MATCH($B$2, resultados!$A$1:$ZZ$1, 0))</f>
        <v/>
      </c>
      <c r="C2604">
        <f>INDEX(resultados!$A$2:$ZZ$3036, 2598, MATCH($B$3, resultados!$A$1:$ZZ$1, 0))</f>
        <v/>
      </c>
    </row>
    <row r="2605">
      <c r="A2605">
        <f>INDEX(resultados!$A$2:$ZZ$3036, 2599, MATCH($B$1, resultados!$A$1:$ZZ$1, 0))</f>
        <v/>
      </c>
      <c r="B2605">
        <f>INDEX(resultados!$A$2:$ZZ$3036, 2599, MATCH($B$2, resultados!$A$1:$ZZ$1, 0))</f>
        <v/>
      </c>
      <c r="C2605">
        <f>INDEX(resultados!$A$2:$ZZ$3036, 2599, MATCH($B$3, resultados!$A$1:$ZZ$1, 0))</f>
        <v/>
      </c>
    </row>
    <row r="2606">
      <c r="A2606">
        <f>INDEX(resultados!$A$2:$ZZ$3036, 2600, MATCH($B$1, resultados!$A$1:$ZZ$1, 0))</f>
        <v/>
      </c>
      <c r="B2606">
        <f>INDEX(resultados!$A$2:$ZZ$3036, 2600, MATCH($B$2, resultados!$A$1:$ZZ$1, 0))</f>
        <v/>
      </c>
      <c r="C2606">
        <f>INDEX(resultados!$A$2:$ZZ$3036, 2600, MATCH($B$3, resultados!$A$1:$ZZ$1, 0))</f>
        <v/>
      </c>
    </row>
    <row r="2607">
      <c r="A2607">
        <f>INDEX(resultados!$A$2:$ZZ$3036, 2601, MATCH($B$1, resultados!$A$1:$ZZ$1, 0))</f>
        <v/>
      </c>
      <c r="B2607">
        <f>INDEX(resultados!$A$2:$ZZ$3036, 2601, MATCH($B$2, resultados!$A$1:$ZZ$1, 0))</f>
        <v/>
      </c>
      <c r="C2607">
        <f>INDEX(resultados!$A$2:$ZZ$3036, 2601, MATCH($B$3, resultados!$A$1:$ZZ$1, 0))</f>
        <v/>
      </c>
    </row>
    <row r="2608">
      <c r="A2608">
        <f>INDEX(resultados!$A$2:$ZZ$3036, 2602, MATCH($B$1, resultados!$A$1:$ZZ$1, 0))</f>
        <v/>
      </c>
      <c r="B2608">
        <f>INDEX(resultados!$A$2:$ZZ$3036, 2602, MATCH($B$2, resultados!$A$1:$ZZ$1, 0))</f>
        <v/>
      </c>
      <c r="C2608">
        <f>INDEX(resultados!$A$2:$ZZ$3036, 2602, MATCH($B$3, resultados!$A$1:$ZZ$1, 0))</f>
        <v/>
      </c>
    </row>
    <row r="2609">
      <c r="A2609">
        <f>INDEX(resultados!$A$2:$ZZ$3036, 2603, MATCH($B$1, resultados!$A$1:$ZZ$1, 0))</f>
        <v/>
      </c>
      <c r="B2609">
        <f>INDEX(resultados!$A$2:$ZZ$3036, 2603, MATCH($B$2, resultados!$A$1:$ZZ$1, 0))</f>
        <v/>
      </c>
      <c r="C2609">
        <f>INDEX(resultados!$A$2:$ZZ$3036, 2603, MATCH($B$3, resultados!$A$1:$ZZ$1, 0))</f>
        <v/>
      </c>
    </row>
    <row r="2610">
      <c r="A2610">
        <f>INDEX(resultados!$A$2:$ZZ$3036, 2604, MATCH($B$1, resultados!$A$1:$ZZ$1, 0))</f>
        <v/>
      </c>
      <c r="B2610">
        <f>INDEX(resultados!$A$2:$ZZ$3036, 2604, MATCH($B$2, resultados!$A$1:$ZZ$1, 0))</f>
        <v/>
      </c>
      <c r="C2610">
        <f>INDEX(resultados!$A$2:$ZZ$3036, 2604, MATCH($B$3, resultados!$A$1:$ZZ$1, 0))</f>
        <v/>
      </c>
    </row>
    <row r="2611">
      <c r="A2611">
        <f>INDEX(resultados!$A$2:$ZZ$3036, 2605, MATCH($B$1, resultados!$A$1:$ZZ$1, 0))</f>
        <v/>
      </c>
      <c r="B2611">
        <f>INDEX(resultados!$A$2:$ZZ$3036, 2605, MATCH($B$2, resultados!$A$1:$ZZ$1, 0))</f>
        <v/>
      </c>
      <c r="C2611">
        <f>INDEX(resultados!$A$2:$ZZ$3036, 2605, MATCH($B$3, resultados!$A$1:$ZZ$1, 0))</f>
        <v/>
      </c>
    </row>
    <row r="2612">
      <c r="A2612">
        <f>INDEX(resultados!$A$2:$ZZ$3036, 2606, MATCH($B$1, resultados!$A$1:$ZZ$1, 0))</f>
        <v/>
      </c>
      <c r="B2612">
        <f>INDEX(resultados!$A$2:$ZZ$3036, 2606, MATCH($B$2, resultados!$A$1:$ZZ$1, 0))</f>
        <v/>
      </c>
      <c r="C2612">
        <f>INDEX(resultados!$A$2:$ZZ$3036, 2606, MATCH($B$3, resultados!$A$1:$ZZ$1, 0))</f>
        <v/>
      </c>
    </row>
    <row r="2613">
      <c r="A2613">
        <f>INDEX(resultados!$A$2:$ZZ$3036, 2607, MATCH($B$1, resultados!$A$1:$ZZ$1, 0))</f>
        <v/>
      </c>
      <c r="B2613">
        <f>INDEX(resultados!$A$2:$ZZ$3036, 2607, MATCH($B$2, resultados!$A$1:$ZZ$1, 0))</f>
        <v/>
      </c>
      <c r="C2613">
        <f>INDEX(resultados!$A$2:$ZZ$3036, 2607, MATCH($B$3, resultados!$A$1:$ZZ$1, 0))</f>
        <v/>
      </c>
    </row>
    <row r="2614">
      <c r="A2614">
        <f>INDEX(resultados!$A$2:$ZZ$3036, 2608, MATCH($B$1, resultados!$A$1:$ZZ$1, 0))</f>
        <v/>
      </c>
      <c r="B2614">
        <f>INDEX(resultados!$A$2:$ZZ$3036, 2608, MATCH($B$2, resultados!$A$1:$ZZ$1, 0))</f>
        <v/>
      </c>
      <c r="C2614">
        <f>INDEX(resultados!$A$2:$ZZ$3036, 2608, MATCH($B$3, resultados!$A$1:$ZZ$1, 0))</f>
        <v/>
      </c>
    </row>
    <row r="2615">
      <c r="A2615">
        <f>INDEX(resultados!$A$2:$ZZ$3036, 2609, MATCH($B$1, resultados!$A$1:$ZZ$1, 0))</f>
        <v/>
      </c>
      <c r="B2615">
        <f>INDEX(resultados!$A$2:$ZZ$3036, 2609, MATCH($B$2, resultados!$A$1:$ZZ$1, 0))</f>
        <v/>
      </c>
      <c r="C2615">
        <f>INDEX(resultados!$A$2:$ZZ$3036, 2609, MATCH($B$3, resultados!$A$1:$ZZ$1, 0))</f>
        <v/>
      </c>
    </row>
    <row r="2616">
      <c r="A2616">
        <f>INDEX(resultados!$A$2:$ZZ$3036, 2610, MATCH($B$1, resultados!$A$1:$ZZ$1, 0))</f>
        <v/>
      </c>
      <c r="B2616">
        <f>INDEX(resultados!$A$2:$ZZ$3036, 2610, MATCH($B$2, resultados!$A$1:$ZZ$1, 0))</f>
        <v/>
      </c>
      <c r="C2616">
        <f>INDEX(resultados!$A$2:$ZZ$3036, 2610, MATCH($B$3, resultados!$A$1:$ZZ$1, 0))</f>
        <v/>
      </c>
    </row>
    <row r="2617">
      <c r="A2617">
        <f>INDEX(resultados!$A$2:$ZZ$3036, 2611, MATCH($B$1, resultados!$A$1:$ZZ$1, 0))</f>
        <v/>
      </c>
      <c r="B2617">
        <f>INDEX(resultados!$A$2:$ZZ$3036, 2611, MATCH($B$2, resultados!$A$1:$ZZ$1, 0))</f>
        <v/>
      </c>
      <c r="C2617">
        <f>INDEX(resultados!$A$2:$ZZ$3036, 2611, MATCH($B$3, resultados!$A$1:$ZZ$1, 0))</f>
        <v/>
      </c>
    </row>
    <row r="2618">
      <c r="A2618">
        <f>INDEX(resultados!$A$2:$ZZ$3036, 2612, MATCH($B$1, resultados!$A$1:$ZZ$1, 0))</f>
        <v/>
      </c>
      <c r="B2618">
        <f>INDEX(resultados!$A$2:$ZZ$3036, 2612, MATCH($B$2, resultados!$A$1:$ZZ$1, 0))</f>
        <v/>
      </c>
      <c r="C2618">
        <f>INDEX(resultados!$A$2:$ZZ$3036, 2612, MATCH($B$3, resultados!$A$1:$ZZ$1, 0))</f>
        <v/>
      </c>
    </row>
    <row r="2619">
      <c r="A2619">
        <f>INDEX(resultados!$A$2:$ZZ$3036, 2613, MATCH($B$1, resultados!$A$1:$ZZ$1, 0))</f>
        <v/>
      </c>
      <c r="B2619">
        <f>INDEX(resultados!$A$2:$ZZ$3036, 2613, MATCH($B$2, resultados!$A$1:$ZZ$1, 0))</f>
        <v/>
      </c>
      <c r="C2619">
        <f>INDEX(resultados!$A$2:$ZZ$3036, 2613, MATCH($B$3, resultados!$A$1:$ZZ$1, 0))</f>
        <v/>
      </c>
    </row>
    <row r="2620">
      <c r="A2620">
        <f>INDEX(resultados!$A$2:$ZZ$3036, 2614, MATCH($B$1, resultados!$A$1:$ZZ$1, 0))</f>
        <v/>
      </c>
      <c r="B2620">
        <f>INDEX(resultados!$A$2:$ZZ$3036, 2614, MATCH($B$2, resultados!$A$1:$ZZ$1, 0))</f>
        <v/>
      </c>
      <c r="C2620">
        <f>INDEX(resultados!$A$2:$ZZ$3036, 2614, MATCH($B$3, resultados!$A$1:$ZZ$1, 0))</f>
        <v/>
      </c>
    </row>
    <row r="2621">
      <c r="A2621">
        <f>INDEX(resultados!$A$2:$ZZ$3036, 2615, MATCH($B$1, resultados!$A$1:$ZZ$1, 0))</f>
        <v/>
      </c>
      <c r="B2621">
        <f>INDEX(resultados!$A$2:$ZZ$3036, 2615, MATCH($B$2, resultados!$A$1:$ZZ$1, 0))</f>
        <v/>
      </c>
      <c r="C2621">
        <f>INDEX(resultados!$A$2:$ZZ$3036, 2615, MATCH($B$3, resultados!$A$1:$ZZ$1, 0))</f>
        <v/>
      </c>
    </row>
    <row r="2622">
      <c r="A2622">
        <f>INDEX(resultados!$A$2:$ZZ$3036, 2616, MATCH($B$1, resultados!$A$1:$ZZ$1, 0))</f>
        <v/>
      </c>
      <c r="B2622">
        <f>INDEX(resultados!$A$2:$ZZ$3036, 2616, MATCH($B$2, resultados!$A$1:$ZZ$1, 0))</f>
        <v/>
      </c>
      <c r="C2622">
        <f>INDEX(resultados!$A$2:$ZZ$3036, 2616, MATCH($B$3, resultados!$A$1:$ZZ$1, 0))</f>
        <v/>
      </c>
    </row>
    <row r="2623">
      <c r="A2623">
        <f>INDEX(resultados!$A$2:$ZZ$3036, 2617, MATCH($B$1, resultados!$A$1:$ZZ$1, 0))</f>
        <v/>
      </c>
      <c r="B2623">
        <f>INDEX(resultados!$A$2:$ZZ$3036, 2617, MATCH($B$2, resultados!$A$1:$ZZ$1, 0))</f>
        <v/>
      </c>
      <c r="C2623">
        <f>INDEX(resultados!$A$2:$ZZ$3036, 2617, MATCH($B$3, resultados!$A$1:$ZZ$1, 0))</f>
        <v/>
      </c>
    </row>
    <row r="2624">
      <c r="A2624">
        <f>INDEX(resultados!$A$2:$ZZ$3036, 2618, MATCH($B$1, resultados!$A$1:$ZZ$1, 0))</f>
        <v/>
      </c>
      <c r="B2624">
        <f>INDEX(resultados!$A$2:$ZZ$3036, 2618, MATCH($B$2, resultados!$A$1:$ZZ$1, 0))</f>
        <v/>
      </c>
      <c r="C2624">
        <f>INDEX(resultados!$A$2:$ZZ$3036, 2618, MATCH($B$3, resultados!$A$1:$ZZ$1, 0))</f>
        <v/>
      </c>
    </row>
    <row r="2625">
      <c r="A2625">
        <f>INDEX(resultados!$A$2:$ZZ$3036, 2619, MATCH($B$1, resultados!$A$1:$ZZ$1, 0))</f>
        <v/>
      </c>
      <c r="B2625">
        <f>INDEX(resultados!$A$2:$ZZ$3036, 2619, MATCH($B$2, resultados!$A$1:$ZZ$1, 0))</f>
        <v/>
      </c>
      <c r="C2625">
        <f>INDEX(resultados!$A$2:$ZZ$3036, 2619, MATCH($B$3, resultados!$A$1:$ZZ$1, 0))</f>
        <v/>
      </c>
    </row>
    <row r="2626">
      <c r="A2626">
        <f>INDEX(resultados!$A$2:$ZZ$3036, 2620, MATCH($B$1, resultados!$A$1:$ZZ$1, 0))</f>
        <v/>
      </c>
      <c r="B2626">
        <f>INDEX(resultados!$A$2:$ZZ$3036, 2620, MATCH($B$2, resultados!$A$1:$ZZ$1, 0))</f>
        <v/>
      </c>
      <c r="C2626">
        <f>INDEX(resultados!$A$2:$ZZ$3036, 2620, MATCH($B$3, resultados!$A$1:$ZZ$1, 0))</f>
        <v/>
      </c>
    </row>
    <row r="2627">
      <c r="A2627">
        <f>INDEX(resultados!$A$2:$ZZ$3036, 2621, MATCH($B$1, resultados!$A$1:$ZZ$1, 0))</f>
        <v/>
      </c>
      <c r="B2627">
        <f>INDEX(resultados!$A$2:$ZZ$3036, 2621, MATCH($B$2, resultados!$A$1:$ZZ$1, 0))</f>
        <v/>
      </c>
      <c r="C2627">
        <f>INDEX(resultados!$A$2:$ZZ$3036, 2621, MATCH($B$3, resultados!$A$1:$ZZ$1, 0))</f>
        <v/>
      </c>
    </row>
    <row r="2628">
      <c r="A2628">
        <f>INDEX(resultados!$A$2:$ZZ$3036, 2622, MATCH($B$1, resultados!$A$1:$ZZ$1, 0))</f>
        <v/>
      </c>
      <c r="B2628">
        <f>INDEX(resultados!$A$2:$ZZ$3036, 2622, MATCH($B$2, resultados!$A$1:$ZZ$1, 0))</f>
        <v/>
      </c>
      <c r="C2628">
        <f>INDEX(resultados!$A$2:$ZZ$3036, 2622, MATCH($B$3, resultados!$A$1:$ZZ$1, 0))</f>
        <v/>
      </c>
    </row>
    <row r="2629">
      <c r="A2629">
        <f>INDEX(resultados!$A$2:$ZZ$3036, 2623, MATCH($B$1, resultados!$A$1:$ZZ$1, 0))</f>
        <v/>
      </c>
      <c r="B2629">
        <f>INDEX(resultados!$A$2:$ZZ$3036, 2623, MATCH($B$2, resultados!$A$1:$ZZ$1, 0))</f>
        <v/>
      </c>
      <c r="C2629">
        <f>INDEX(resultados!$A$2:$ZZ$3036, 2623, MATCH($B$3, resultados!$A$1:$ZZ$1, 0))</f>
        <v/>
      </c>
    </row>
    <row r="2630">
      <c r="A2630">
        <f>INDEX(resultados!$A$2:$ZZ$3036, 2624, MATCH($B$1, resultados!$A$1:$ZZ$1, 0))</f>
        <v/>
      </c>
      <c r="B2630">
        <f>INDEX(resultados!$A$2:$ZZ$3036, 2624, MATCH($B$2, resultados!$A$1:$ZZ$1, 0))</f>
        <v/>
      </c>
      <c r="C2630">
        <f>INDEX(resultados!$A$2:$ZZ$3036, 2624, MATCH($B$3, resultados!$A$1:$ZZ$1, 0))</f>
        <v/>
      </c>
    </row>
    <row r="2631">
      <c r="A2631">
        <f>INDEX(resultados!$A$2:$ZZ$3036, 2625, MATCH($B$1, resultados!$A$1:$ZZ$1, 0))</f>
        <v/>
      </c>
      <c r="B2631">
        <f>INDEX(resultados!$A$2:$ZZ$3036, 2625, MATCH($B$2, resultados!$A$1:$ZZ$1, 0))</f>
        <v/>
      </c>
      <c r="C2631">
        <f>INDEX(resultados!$A$2:$ZZ$3036, 2625, MATCH($B$3, resultados!$A$1:$ZZ$1, 0))</f>
        <v/>
      </c>
    </row>
    <row r="2632">
      <c r="A2632">
        <f>INDEX(resultados!$A$2:$ZZ$3036, 2626, MATCH($B$1, resultados!$A$1:$ZZ$1, 0))</f>
        <v/>
      </c>
      <c r="B2632">
        <f>INDEX(resultados!$A$2:$ZZ$3036, 2626, MATCH($B$2, resultados!$A$1:$ZZ$1, 0))</f>
        <v/>
      </c>
      <c r="C2632">
        <f>INDEX(resultados!$A$2:$ZZ$3036, 2626, MATCH($B$3, resultados!$A$1:$ZZ$1, 0))</f>
        <v/>
      </c>
    </row>
    <row r="2633">
      <c r="A2633">
        <f>INDEX(resultados!$A$2:$ZZ$3036, 2627, MATCH($B$1, resultados!$A$1:$ZZ$1, 0))</f>
        <v/>
      </c>
      <c r="B2633">
        <f>INDEX(resultados!$A$2:$ZZ$3036, 2627, MATCH($B$2, resultados!$A$1:$ZZ$1, 0))</f>
        <v/>
      </c>
      <c r="C2633">
        <f>INDEX(resultados!$A$2:$ZZ$3036, 2627, MATCH($B$3, resultados!$A$1:$ZZ$1, 0))</f>
        <v/>
      </c>
    </row>
    <row r="2634">
      <c r="A2634">
        <f>INDEX(resultados!$A$2:$ZZ$3036, 2628, MATCH($B$1, resultados!$A$1:$ZZ$1, 0))</f>
        <v/>
      </c>
      <c r="B2634">
        <f>INDEX(resultados!$A$2:$ZZ$3036, 2628, MATCH($B$2, resultados!$A$1:$ZZ$1, 0))</f>
        <v/>
      </c>
      <c r="C2634">
        <f>INDEX(resultados!$A$2:$ZZ$3036, 2628, MATCH($B$3, resultados!$A$1:$ZZ$1, 0))</f>
        <v/>
      </c>
    </row>
    <row r="2635">
      <c r="A2635">
        <f>INDEX(resultados!$A$2:$ZZ$3036, 2629, MATCH($B$1, resultados!$A$1:$ZZ$1, 0))</f>
        <v/>
      </c>
      <c r="B2635">
        <f>INDEX(resultados!$A$2:$ZZ$3036, 2629, MATCH($B$2, resultados!$A$1:$ZZ$1, 0))</f>
        <v/>
      </c>
      <c r="C2635">
        <f>INDEX(resultados!$A$2:$ZZ$3036, 2629, MATCH($B$3, resultados!$A$1:$ZZ$1, 0))</f>
        <v/>
      </c>
    </row>
    <row r="2636">
      <c r="A2636">
        <f>INDEX(resultados!$A$2:$ZZ$3036, 2630, MATCH($B$1, resultados!$A$1:$ZZ$1, 0))</f>
        <v/>
      </c>
      <c r="B2636">
        <f>INDEX(resultados!$A$2:$ZZ$3036, 2630, MATCH($B$2, resultados!$A$1:$ZZ$1, 0))</f>
        <v/>
      </c>
      <c r="C2636">
        <f>INDEX(resultados!$A$2:$ZZ$3036, 2630, MATCH($B$3, resultados!$A$1:$ZZ$1, 0))</f>
        <v/>
      </c>
    </row>
    <row r="2637">
      <c r="A2637">
        <f>INDEX(resultados!$A$2:$ZZ$3036, 2631, MATCH($B$1, resultados!$A$1:$ZZ$1, 0))</f>
        <v/>
      </c>
      <c r="B2637">
        <f>INDEX(resultados!$A$2:$ZZ$3036, 2631, MATCH($B$2, resultados!$A$1:$ZZ$1, 0))</f>
        <v/>
      </c>
      <c r="C2637">
        <f>INDEX(resultados!$A$2:$ZZ$3036, 2631, MATCH($B$3, resultados!$A$1:$ZZ$1, 0))</f>
        <v/>
      </c>
    </row>
    <row r="2638">
      <c r="A2638">
        <f>INDEX(resultados!$A$2:$ZZ$3036, 2632, MATCH($B$1, resultados!$A$1:$ZZ$1, 0))</f>
        <v/>
      </c>
      <c r="B2638">
        <f>INDEX(resultados!$A$2:$ZZ$3036, 2632, MATCH($B$2, resultados!$A$1:$ZZ$1, 0))</f>
        <v/>
      </c>
      <c r="C2638">
        <f>INDEX(resultados!$A$2:$ZZ$3036, 2632, MATCH($B$3, resultados!$A$1:$ZZ$1, 0))</f>
        <v/>
      </c>
    </row>
    <row r="2639">
      <c r="A2639">
        <f>INDEX(resultados!$A$2:$ZZ$3036, 2633, MATCH($B$1, resultados!$A$1:$ZZ$1, 0))</f>
        <v/>
      </c>
      <c r="B2639">
        <f>INDEX(resultados!$A$2:$ZZ$3036, 2633, MATCH($B$2, resultados!$A$1:$ZZ$1, 0))</f>
        <v/>
      </c>
      <c r="C2639">
        <f>INDEX(resultados!$A$2:$ZZ$3036, 2633, MATCH($B$3, resultados!$A$1:$ZZ$1, 0))</f>
        <v/>
      </c>
    </row>
    <row r="2640">
      <c r="A2640">
        <f>INDEX(resultados!$A$2:$ZZ$3036, 2634, MATCH($B$1, resultados!$A$1:$ZZ$1, 0))</f>
        <v/>
      </c>
      <c r="B2640">
        <f>INDEX(resultados!$A$2:$ZZ$3036, 2634, MATCH($B$2, resultados!$A$1:$ZZ$1, 0))</f>
        <v/>
      </c>
      <c r="C2640">
        <f>INDEX(resultados!$A$2:$ZZ$3036, 2634, MATCH($B$3, resultados!$A$1:$ZZ$1, 0))</f>
        <v/>
      </c>
    </row>
    <row r="2641">
      <c r="A2641">
        <f>INDEX(resultados!$A$2:$ZZ$3036, 2635, MATCH($B$1, resultados!$A$1:$ZZ$1, 0))</f>
        <v/>
      </c>
      <c r="B2641">
        <f>INDEX(resultados!$A$2:$ZZ$3036, 2635, MATCH($B$2, resultados!$A$1:$ZZ$1, 0))</f>
        <v/>
      </c>
      <c r="C2641">
        <f>INDEX(resultados!$A$2:$ZZ$3036, 2635, MATCH($B$3, resultados!$A$1:$ZZ$1, 0))</f>
        <v/>
      </c>
    </row>
    <row r="2642">
      <c r="A2642">
        <f>INDEX(resultados!$A$2:$ZZ$3036, 2636, MATCH($B$1, resultados!$A$1:$ZZ$1, 0))</f>
        <v/>
      </c>
      <c r="B2642">
        <f>INDEX(resultados!$A$2:$ZZ$3036, 2636, MATCH($B$2, resultados!$A$1:$ZZ$1, 0))</f>
        <v/>
      </c>
      <c r="C2642">
        <f>INDEX(resultados!$A$2:$ZZ$3036, 2636, MATCH($B$3, resultados!$A$1:$ZZ$1, 0))</f>
        <v/>
      </c>
    </row>
    <row r="2643">
      <c r="A2643">
        <f>INDEX(resultados!$A$2:$ZZ$3036, 2637, MATCH($B$1, resultados!$A$1:$ZZ$1, 0))</f>
        <v/>
      </c>
      <c r="B2643">
        <f>INDEX(resultados!$A$2:$ZZ$3036, 2637, MATCH($B$2, resultados!$A$1:$ZZ$1, 0))</f>
        <v/>
      </c>
      <c r="C2643">
        <f>INDEX(resultados!$A$2:$ZZ$3036, 2637, MATCH($B$3, resultados!$A$1:$ZZ$1, 0))</f>
        <v/>
      </c>
    </row>
    <row r="2644">
      <c r="A2644">
        <f>INDEX(resultados!$A$2:$ZZ$3036, 2638, MATCH($B$1, resultados!$A$1:$ZZ$1, 0))</f>
        <v/>
      </c>
      <c r="B2644">
        <f>INDEX(resultados!$A$2:$ZZ$3036, 2638, MATCH($B$2, resultados!$A$1:$ZZ$1, 0))</f>
        <v/>
      </c>
      <c r="C2644">
        <f>INDEX(resultados!$A$2:$ZZ$3036, 2638, MATCH($B$3, resultados!$A$1:$ZZ$1, 0))</f>
        <v/>
      </c>
    </row>
    <row r="2645">
      <c r="A2645">
        <f>INDEX(resultados!$A$2:$ZZ$3036, 2639, MATCH($B$1, resultados!$A$1:$ZZ$1, 0))</f>
        <v/>
      </c>
      <c r="B2645">
        <f>INDEX(resultados!$A$2:$ZZ$3036, 2639, MATCH($B$2, resultados!$A$1:$ZZ$1, 0))</f>
        <v/>
      </c>
      <c r="C2645">
        <f>INDEX(resultados!$A$2:$ZZ$3036, 2639, MATCH($B$3, resultados!$A$1:$ZZ$1, 0))</f>
        <v/>
      </c>
    </row>
    <row r="2646">
      <c r="A2646">
        <f>INDEX(resultados!$A$2:$ZZ$3036, 2640, MATCH($B$1, resultados!$A$1:$ZZ$1, 0))</f>
        <v/>
      </c>
      <c r="B2646">
        <f>INDEX(resultados!$A$2:$ZZ$3036, 2640, MATCH($B$2, resultados!$A$1:$ZZ$1, 0))</f>
        <v/>
      </c>
      <c r="C2646">
        <f>INDEX(resultados!$A$2:$ZZ$3036, 2640, MATCH($B$3, resultados!$A$1:$ZZ$1, 0))</f>
        <v/>
      </c>
    </row>
    <row r="2647">
      <c r="A2647">
        <f>INDEX(resultados!$A$2:$ZZ$3036, 2641, MATCH($B$1, resultados!$A$1:$ZZ$1, 0))</f>
        <v/>
      </c>
      <c r="B2647">
        <f>INDEX(resultados!$A$2:$ZZ$3036, 2641, MATCH($B$2, resultados!$A$1:$ZZ$1, 0))</f>
        <v/>
      </c>
      <c r="C2647">
        <f>INDEX(resultados!$A$2:$ZZ$3036, 2641, MATCH($B$3, resultados!$A$1:$ZZ$1, 0))</f>
        <v/>
      </c>
    </row>
    <row r="2648">
      <c r="A2648">
        <f>INDEX(resultados!$A$2:$ZZ$3036, 2642, MATCH($B$1, resultados!$A$1:$ZZ$1, 0))</f>
        <v/>
      </c>
      <c r="B2648">
        <f>INDEX(resultados!$A$2:$ZZ$3036, 2642, MATCH($B$2, resultados!$A$1:$ZZ$1, 0))</f>
        <v/>
      </c>
      <c r="C2648">
        <f>INDEX(resultados!$A$2:$ZZ$3036, 2642, MATCH($B$3, resultados!$A$1:$ZZ$1, 0))</f>
        <v/>
      </c>
    </row>
    <row r="2649">
      <c r="A2649">
        <f>INDEX(resultados!$A$2:$ZZ$3036, 2643, MATCH($B$1, resultados!$A$1:$ZZ$1, 0))</f>
        <v/>
      </c>
      <c r="B2649">
        <f>INDEX(resultados!$A$2:$ZZ$3036, 2643, MATCH($B$2, resultados!$A$1:$ZZ$1, 0))</f>
        <v/>
      </c>
      <c r="C2649">
        <f>INDEX(resultados!$A$2:$ZZ$3036, 2643, MATCH($B$3, resultados!$A$1:$ZZ$1, 0))</f>
        <v/>
      </c>
    </row>
    <row r="2650">
      <c r="A2650">
        <f>INDEX(resultados!$A$2:$ZZ$3036, 2644, MATCH($B$1, resultados!$A$1:$ZZ$1, 0))</f>
        <v/>
      </c>
      <c r="B2650">
        <f>INDEX(resultados!$A$2:$ZZ$3036, 2644, MATCH($B$2, resultados!$A$1:$ZZ$1, 0))</f>
        <v/>
      </c>
      <c r="C2650">
        <f>INDEX(resultados!$A$2:$ZZ$3036, 2644, MATCH($B$3, resultados!$A$1:$ZZ$1, 0))</f>
        <v/>
      </c>
    </row>
    <row r="2651">
      <c r="A2651">
        <f>INDEX(resultados!$A$2:$ZZ$3036, 2645, MATCH($B$1, resultados!$A$1:$ZZ$1, 0))</f>
        <v/>
      </c>
      <c r="B2651">
        <f>INDEX(resultados!$A$2:$ZZ$3036, 2645, MATCH($B$2, resultados!$A$1:$ZZ$1, 0))</f>
        <v/>
      </c>
      <c r="C2651">
        <f>INDEX(resultados!$A$2:$ZZ$3036, 2645, MATCH($B$3, resultados!$A$1:$ZZ$1, 0))</f>
        <v/>
      </c>
    </row>
    <row r="2652">
      <c r="A2652">
        <f>INDEX(resultados!$A$2:$ZZ$3036, 2646, MATCH($B$1, resultados!$A$1:$ZZ$1, 0))</f>
        <v/>
      </c>
      <c r="B2652">
        <f>INDEX(resultados!$A$2:$ZZ$3036, 2646, MATCH($B$2, resultados!$A$1:$ZZ$1, 0))</f>
        <v/>
      </c>
      <c r="C2652">
        <f>INDEX(resultados!$A$2:$ZZ$3036, 2646, MATCH($B$3, resultados!$A$1:$ZZ$1, 0))</f>
        <v/>
      </c>
    </row>
    <row r="2653">
      <c r="A2653">
        <f>INDEX(resultados!$A$2:$ZZ$3036, 2647, MATCH($B$1, resultados!$A$1:$ZZ$1, 0))</f>
        <v/>
      </c>
      <c r="B2653">
        <f>INDEX(resultados!$A$2:$ZZ$3036, 2647, MATCH($B$2, resultados!$A$1:$ZZ$1, 0))</f>
        <v/>
      </c>
      <c r="C2653">
        <f>INDEX(resultados!$A$2:$ZZ$3036, 2647, MATCH($B$3, resultados!$A$1:$ZZ$1, 0))</f>
        <v/>
      </c>
    </row>
    <row r="2654">
      <c r="A2654">
        <f>INDEX(resultados!$A$2:$ZZ$3036, 2648, MATCH($B$1, resultados!$A$1:$ZZ$1, 0))</f>
        <v/>
      </c>
      <c r="B2654">
        <f>INDEX(resultados!$A$2:$ZZ$3036, 2648, MATCH($B$2, resultados!$A$1:$ZZ$1, 0))</f>
        <v/>
      </c>
      <c r="C2654">
        <f>INDEX(resultados!$A$2:$ZZ$3036, 2648, MATCH($B$3, resultados!$A$1:$ZZ$1, 0))</f>
        <v/>
      </c>
    </row>
    <row r="2655">
      <c r="A2655">
        <f>INDEX(resultados!$A$2:$ZZ$3036, 2649, MATCH($B$1, resultados!$A$1:$ZZ$1, 0))</f>
        <v/>
      </c>
      <c r="B2655">
        <f>INDEX(resultados!$A$2:$ZZ$3036, 2649, MATCH($B$2, resultados!$A$1:$ZZ$1, 0))</f>
        <v/>
      </c>
      <c r="C2655">
        <f>INDEX(resultados!$A$2:$ZZ$3036, 2649, MATCH($B$3, resultados!$A$1:$ZZ$1, 0))</f>
        <v/>
      </c>
    </row>
    <row r="2656">
      <c r="A2656">
        <f>INDEX(resultados!$A$2:$ZZ$3036, 2650, MATCH($B$1, resultados!$A$1:$ZZ$1, 0))</f>
        <v/>
      </c>
      <c r="B2656">
        <f>INDEX(resultados!$A$2:$ZZ$3036, 2650, MATCH($B$2, resultados!$A$1:$ZZ$1, 0))</f>
        <v/>
      </c>
      <c r="C2656">
        <f>INDEX(resultados!$A$2:$ZZ$3036, 2650, MATCH($B$3, resultados!$A$1:$ZZ$1, 0))</f>
        <v/>
      </c>
    </row>
    <row r="2657">
      <c r="A2657">
        <f>INDEX(resultados!$A$2:$ZZ$3036, 2651, MATCH($B$1, resultados!$A$1:$ZZ$1, 0))</f>
        <v/>
      </c>
      <c r="B2657">
        <f>INDEX(resultados!$A$2:$ZZ$3036, 2651, MATCH($B$2, resultados!$A$1:$ZZ$1, 0))</f>
        <v/>
      </c>
      <c r="C2657">
        <f>INDEX(resultados!$A$2:$ZZ$3036, 2651, MATCH($B$3, resultados!$A$1:$ZZ$1, 0))</f>
        <v/>
      </c>
    </row>
    <row r="2658">
      <c r="A2658">
        <f>INDEX(resultados!$A$2:$ZZ$3036, 2652, MATCH($B$1, resultados!$A$1:$ZZ$1, 0))</f>
        <v/>
      </c>
      <c r="B2658">
        <f>INDEX(resultados!$A$2:$ZZ$3036, 2652, MATCH($B$2, resultados!$A$1:$ZZ$1, 0))</f>
        <v/>
      </c>
      <c r="C2658">
        <f>INDEX(resultados!$A$2:$ZZ$3036, 2652, MATCH($B$3, resultados!$A$1:$ZZ$1, 0))</f>
        <v/>
      </c>
    </row>
    <row r="2659">
      <c r="A2659">
        <f>INDEX(resultados!$A$2:$ZZ$3036, 2653, MATCH($B$1, resultados!$A$1:$ZZ$1, 0))</f>
        <v/>
      </c>
      <c r="B2659">
        <f>INDEX(resultados!$A$2:$ZZ$3036, 2653, MATCH($B$2, resultados!$A$1:$ZZ$1, 0))</f>
        <v/>
      </c>
      <c r="C2659">
        <f>INDEX(resultados!$A$2:$ZZ$3036, 2653, MATCH($B$3, resultados!$A$1:$ZZ$1, 0))</f>
        <v/>
      </c>
    </row>
    <row r="2660">
      <c r="A2660">
        <f>INDEX(resultados!$A$2:$ZZ$3036, 2654, MATCH($B$1, resultados!$A$1:$ZZ$1, 0))</f>
        <v/>
      </c>
      <c r="B2660">
        <f>INDEX(resultados!$A$2:$ZZ$3036, 2654, MATCH($B$2, resultados!$A$1:$ZZ$1, 0))</f>
        <v/>
      </c>
      <c r="C2660">
        <f>INDEX(resultados!$A$2:$ZZ$3036, 2654, MATCH($B$3, resultados!$A$1:$ZZ$1, 0))</f>
        <v/>
      </c>
    </row>
    <row r="2661">
      <c r="A2661">
        <f>INDEX(resultados!$A$2:$ZZ$3036, 2655, MATCH($B$1, resultados!$A$1:$ZZ$1, 0))</f>
        <v/>
      </c>
      <c r="B2661">
        <f>INDEX(resultados!$A$2:$ZZ$3036, 2655, MATCH($B$2, resultados!$A$1:$ZZ$1, 0))</f>
        <v/>
      </c>
      <c r="C2661">
        <f>INDEX(resultados!$A$2:$ZZ$3036, 2655, MATCH($B$3, resultados!$A$1:$ZZ$1, 0))</f>
        <v/>
      </c>
    </row>
    <row r="2662">
      <c r="A2662">
        <f>INDEX(resultados!$A$2:$ZZ$3036, 2656, MATCH($B$1, resultados!$A$1:$ZZ$1, 0))</f>
        <v/>
      </c>
      <c r="B2662">
        <f>INDEX(resultados!$A$2:$ZZ$3036, 2656, MATCH($B$2, resultados!$A$1:$ZZ$1, 0))</f>
        <v/>
      </c>
      <c r="C2662">
        <f>INDEX(resultados!$A$2:$ZZ$3036, 2656, MATCH($B$3, resultados!$A$1:$ZZ$1, 0))</f>
        <v/>
      </c>
    </row>
    <row r="2663">
      <c r="A2663">
        <f>INDEX(resultados!$A$2:$ZZ$3036, 2657, MATCH($B$1, resultados!$A$1:$ZZ$1, 0))</f>
        <v/>
      </c>
      <c r="B2663">
        <f>INDEX(resultados!$A$2:$ZZ$3036, 2657, MATCH($B$2, resultados!$A$1:$ZZ$1, 0))</f>
        <v/>
      </c>
      <c r="C2663">
        <f>INDEX(resultados!$A$2:$ZZ$3036, 2657, MATCH($B$3, resultados!$A$1:$ZZ$1, 0))</f>
        <v/>
      </c>
    </row>
    <row r="2664">
      <c r="A2664">
        <f>INDEX(resultados!$A$2:$ZZ$3036, 2658, MATCH($B$1, resultados!$A$1:$ZZ$1, 0))</f>
        <v/>
      </c>
      <c r="B2664">
        <f>INDEX(resultados!$A$2:$ZZ$3036, 2658, MATCH($B$2, resultados!$A$1:$ZZ$1, 0))</f>
        <v/>
      </c>
      <c r="C2664">
        <f>INDEX(resultados!$A$2:$ZZ$3036, 2658, MATCH($B$3, resultados!$A$1:$ZZ$1, 0))</f>
        <v/>
      </c>
    </row>
    <row r="2665">
      <c r="A2665">
        <f>INDEX(resultados!$A$2:$ZZ$3036, 2659, MATCH($B$1, resultados!$A$1:$ZZ$1, 0))</f>
        <v/>
      </c>
      <c r="B2665">
        <f>INDEX(resultados!$A$2:$ZZ$3036, 2659, MATCH($B$2, resultados!$A$1:$ZZ$1, 0))</f>
        <v/>
      </c>
      <c r="C2665">
        <f>INDEX(resultados!$A$2:$ZZ$3036, 2659, MATCH($B$3, resultados!$A$1:$ZZ$1, 0))</f>
        <v/>
      </c>
    </row>
    <row r="2666">
      <c r="A2666">
        <f>INDEX(resultados!$A$2:$ZZ$3036, 2660, MATCH($B$1, resultados!$A$1:$ZZ$1, 0))</f>
        <v/>
      </c>
      <c r="B2666">
        <f>INDEX(resultados!$A$2:$ZZ$3036, 2660, MATCH($B$2, resultados!$A$1:$ZZ$1, 0))</f>
        <v/>
      </c>
      <c r="C2666">
        <f>INDEX(resultados!$A$2:$ZZ$3036, 2660, MATCH($B$3, resultados!$A$1:$ZZ$1, 0))</f>
        <v/>
      </c>
    </row>
    <row r="2667">
      <c r="A2667">
        <f>INDEX(resultados!$A$2:$ZZ$3036, 2661, MATCH($B$1, resultados!$A$1:$ZZ$1, 0))</f>
        <v/>
      </c>
      <c r="B2667">
        <f>INDEX(resultados!$A$2:$ZZ$3036, 2661, MATCH($B$2, resultados!$A$1:$ZZ$1, 0))</f>
        <v/>
      </c>
      <c r="C2667">
        <f>INDEX(resultados!$A$2:$ZZ$3036, 2661, MATCH($B$3, resultados!$A$1:$ZZ$1, 0))</f>
        <v/>
      </c>
    </row>
    <row r="2668">
      <c r="A2668">
        <f>INDEX(resultados!$A$2:$ZZ$3036, 2662, MATCH($B$1, resultados!$A$1:$ZZ$1, 0))</f>
        <v/>
      </c>
      <c r="B2668">
        <f>INDEX(resultados!$A$2:$ZZ$3036, 2662, MATCH($B$2, resultados!$A$1:$ZZ$1, 0))</f>
        <v/>
      </c>
      <c r="C2668">
        <f>INDEX(resultados!$A$2:$ZZ$3036, 2662, MATCH($B$3, resultados!$A$1:$ZZ$1, 0))</f>
        <v/>
      </c>
    </row>
    <row r="2669">
      <c r="A2669">
        <f>INDEX(resultados!$A$2:$ZZ$3036, 2663, MATCH($B$1, resultados!$A$1:$ZZ$1, 0))</f>
        <v/>
      </c>
      <c r="B2669">
        <f>INDEX(resultados!$A$2:$ZZ$3036, 2663, MATCH($B$2, resultados!$A$1:$ZZ$1, 0))</f>
        <v/>
      </c>
      <c r="C2669">
        <f>INDEX(resultados!$A$2:$ZZ$3036, 2663, MATCH($B$3, resultados!$A$1:$ZZ$1, 0))</f>
        <v/>
      </c>
    </row>
    <row r="2670">
      <c r="A2670">
        <f>INDEX(resultados!$A$2:$ZZ$3036, 2664, MATCH($B$1, resultados!$A$1:$ZZ$1, 0))</f>
        <v/>
      </c>
      <c r="B2670">
        <f>INDEX(resultados!$A$2:$ZZ$3036, 2664, MATCH($B$2, resultados!$A$1:$ZZ$1, 0))</f>
        <v/>
      </c>
      <c r="C2670">
        <f>INDEX(resultados!$A$2:$ZZ$3036, 2664, MATCH($B$3, resultados!$A$1:$ZZ$1, 0))</f>
        <v/>
      </c>
    </row>
    <row r="2671">
      <c r="A2671">
        <f>INDEX(resultados!$A$2:$ZZ$3036, 2665, MATCH($B$1, resultados!$A$1:$ZZ$1, 0))</f>
        <v/>
      </c>
      <c r="B2671">
        <f>INDEX(resultados!$A$2:$ZZ$3036, 2665, MATCH($B$2, resultados!$A$1:$ZZ$1, 0))</f>
        <v/>
      </c>
      <c r="C2671">
        <f>INDEX(resultados!$A$2:$ZZ$3036, 2665, MATCH($B$3, resultados!$A$1:$ZZ$1, 0))</f>
        <v/>
      </c>
    </row>
    <row r="2672">
      <c r="A2672">
        <f>INDEX(resultados!$A$2:$ZZ$3036, 2666, MATCH($B$1, resultados!$A$1:$ZZ$1, 0))</f>
        <v/>
      </c>
      <c r="B2672">
        <f>INDEX(resultados!$A$2:$ZZ$3036, 2666, MATCH($B$2, resultados!$A$1:$ZZ$1, 0))</f>
        <v/>
      </c>
      <c r="C2672">
        <f>INDEX(resultados!$A$2:$ZZ$3036, 2666, MATCH($B$3, resultados!$A$1:$ZZ$1, 0))</f>
        <v/>
      </c>
    </row>
    <row r="2673">
      <c r="A2673">
        <f>INDEX(resultados!$A$2:$ZZ$3036, 2667, MATCH($B$1, resultados!$A$1:$ZZ$1, 0))</f>
        <v/>
      </c>
      <c r="B2673">
        <f>INDEX(resultados!$A$2:$ZZ$3036, 2667, MATCH($B$2, resultados!$A$1:$ZZ$1, 0))</f>
        <v/>
      </c>
      <c r="C2673">
        <f>INDEX(resultados!$A$2:$ZZ$3036, 2667, MATCH($B$3, resultados!$A$1:$ZZ$1, 0))</f>
        <v/>
      </c>
    </row>
    <row r="2674">
      <c r="A2674">
        <f>INDEX(resultados!$A$2:$ZZ$3036, 2668, MATCH($B$1, resultados!$A$1:$ZZ$1, 0))</f>
        <v/>
      </c>
      <c r="B2674">
        <f>INDEX(resultados!$A$2:$ZZ$3036, 2668, MATCH($B$2, resultados!$A$1:$ZZ$1, 0))</f>
        <v/>
      </c>
      <c r="C2674">
        <f>INDEX(resultados!$A$2:$ZZ$3036, 2668, MATCH($B$3, resultados!$A$1:$ZZ$1, 0))</f>
        <v/>
      </c>
    </row>
    <row r="2675">
      <c r="A2675">
        <f>INDEX(resultados!$A$2:$ZZ$3036, 2669, MATCH($B$1, resultados!$A$1:$ZZ$1, 0))</f>
        <v/>
      </c>
      <c r="B2675">
        <f>INDEX(resultados!$A$2:$ZZ$3036, 2669, MATCH($B$2, resultados!$A$1:$ZZ$1, 0))</f>
        <v/>
      </c>
      <c r="C2675">
        <f>INDEX(resultados!$A$2:$ZZ$3036, 2669, MATCH($B$3, resultados!$A$1:$ZZ$1, 0))</f>
        <v/>
      </c>
    </row>
    <row r="2676">
      <c r="A2676">
        <f>INDEX(resultados!$A$2:$ZZ$3036, 2670, MATCH($B$1, resultados!$A$1:$ZZ$1, 0))</f>
        <v/>
      </c>
      <c r="B2676">
        <f>INDEX(resultados!$A$2:$ZZ$3036, 2670, MATCH($B$2, resultados!$A$1:$ZZ$1, 0))</f>
        <v/>
      </c>
      <c r="C2676">
        <f>INDEX(resultados!$A$2:$ZZ$3036, 2670, MATCH($B$3, resultados!$A$1:$ZZ$1, 0))</f>
        <v/>
      </c>
    </row>
    <row r="2677">
      <c r="A2677">
        <f>INDEX(resultados!$A$2:$ZZ$3036, 2671, MATCH($B$1, resultados!$A$1:$ZZ$1, 0))</f>
        <v/>
      </c>
      <c r="B2677">
        <f>INDEX(resultados!$A$2:$ZZ$3036, 2671, MATCH($B$2, resultados!$A$1:$ZZ$1, 0))</f>
        <v/>
      </c>
      <c r="C2677">
        <f>INDEX(resultados!$A$2:$ZZ$3036, 2671, MATCH($B$3, resultados!$A$1:$ZZ$1, 0))</f>
        <v/>
      </c>
    </row>
    <row r="2678">
      <c r="A2678">
        <f>INDEX(resultados!$A$2:$ZZ$3036, 2672, MATCH($B$1, resultados!$A$1:$ZZ$1, 0))</f>
        <v/>
      </c>
      <c r="B2678">
        <f>INDEX(resultados!$A$2:$ZZ$3036, 2672, MATCH($B$2, resultados!$A$1:$ZZ$1, 0))</f>
        <v/>
      </c>
      <c r="C2678">
        <f>INDEX(resultados!$A$2:$ZZ$3036, 2672, MATCH($B$3, resultados!$A$1:$ZZ$1, 0))</f>
        <v/>
      </c>
    </row>
    <row r="2679">
      <c r="A2679">
        <f>INDEX(resultados!$A$2:$ZZ$3036, 2673, MATCH($B$1, resultados!$A$1:$ZZ$1, 0))</f>
        <v/>
      </c>
      <c r="B2679">
        <f>INDEX(resultados!$A$2:$ZZ$3036, 2673, MATCH($B$2, resultados!$A$1:$ZZ$1, 0))</f>
        <v/>
      </c>
      <c r="C2679">
        <f>INDEX(resultados!$A$2:$ZZ$3036, 2673, MATCH($B$3, resultados!$A$1:$ZZ$1, 0))</f>
        <v/>
      </c>
    </row>
    <row r="2680">
      <c r="A2680">
        <f>INDEX(resultados!$A$2:$ZZ$3036, 2674, MATCH($B$1, resultados!$A$1:$ZZ$1, 0))</f>
        <v/>
      </c>
      <c r="B2680">
        <f>INDEX(resultados!$A$2:$ZZ$3036, 2674, MATCH($B$2, resultados!$A$1:$ZZ$1, 0))</f>
        <v/>
      </c>
      <c r="C2680">
        <f>INDEX(resultados!$A$2:$ZZ$3036, 2674, MATCH($B$3, resultados!$A$1:$ZZ$1, 0))</f>
        <v/>
      </c>
    </row>
    <row r="2681">
      <c r="A2681">
        <f>INDEX(resultados!$A$2:$ZZ$3036, 2675, MATCH($B$1, resultados!$A$1:$ZZ$1, 0))</f>
        <v/>
      </c>
      <c r="B2681">
        <f>INDEX(resultados!$A$2:$ZZ$3036, 2675, MATCH($B$2, resultados!$A$1:$ZZ$1, 0))</f>
        <v/>
      </c>
      <c r="C2681">
        <f>INDEX(resultados!$A$2:$ZZ$3036, 2675, MATCH($B$3, resultados!$A$1:$ZZ$1, 0))</f>
        <v/>
      </c>
    </row>
    <row r="2682">
      <c r="A2682">
        <f>INDEX(resultados!$A$2:$ZZ$3036, 2676, MATCH($B$1, resultados!$A$1:$ZZ$1, 0))</f>
        <v/>
      </c>
      <c r="B2682">
        <f>INDEX(resultados!$A$2:$ZZ$3036, 2676, MATCH($B$2, resultados!$A$1:$ZZ$1, 0))</f>
        <v/>
      </c>
      <c r="C2682">
        <f>INDEX(resultados!$A$2:$ZZ$3036, 2676, MATCH($B$3, resultados!$A$1:$ZZ$1, 0))</f>
        <v/>
      </c>
    </row>
    <row r="2683">
      <c r="A2683">
        <f>INDEX(resultados!$A$2:$ZZ$3036, 2677, MATCH($B$1, resultados!$A$1:$ZZ$1, 0))</f>
        <v/>
      </c>
      <c r="B2683">
        <f>INDEX(resultados!$A$2:$ZZ$3036, 2677, MATCH($B$2, resultados!$A$1:$ZZ$1, 0))</f>
        <v/>
      </c>
      <c r="C2683">
        <f>INDEX(resultados!$A$2:$ZZ$3036, 2677, MATCH($B$3, resultados!$A$1:$ZZ$1, 0))</f>
        <v/>
      </c>
    </row>
    <row r="2684">
      <c r="A2684">
        <f>INDEX(resultados!$A$2:$ZZ$3036, 2678, MATCH($B$1, resultados!$A$1:$ZZ$1, 0))</f>
        <v/>
      </c>
      <c r="B2684">
        <f>INDEX(resultados!$A$2:$ZZ$3036, 2678, MATCH($B$2, resultados!$A$1:$ZZ$1, 0))</f>
        <v/>
      </c>
      <c r="C2684">
        <f>INDEX(resultados!$A$2:$ZZ$3036, 2678, MATCH($B$3, resultados!$A$1:$ZZ$1, 0))</f>
        <v/>
      </c>
    </row>
    <row r="2685">
      <c r="A2685">
        <f>INDEX(resultados!$A$2:$ZZ$3036, 2679, MATCH($B$1, resultados!$A$1:$ZZ$1, 0))</f>
        <v/>
      </c>
      <c r="B2685">
        <f>INDEX(resultados!$A$2:$ZZ$3036, 2679, MATCH($B$2, resultados!$A$1:$ZZ$1, 0))</f>
        <v/>
      </c>
      <c r="C2685">
        <f>INDEX(resultados!$A$2:$ZZ$3036, 2679, MATCH($B$3, resultados!$A$1:$ZZ$1, 0))</f>
        <v/>
      </c>
    </row>
    <row r="2686">
      <c r="A2686">
        <f>INDEX(resultados!$A$2:$ZZ$3036, 2680, MATCH($B$1, resultados!$A$1:$ZZ$1, 0))</f>
        <v/>
      </c>
      <c r="B2686">
        <f>INDEX(resultados!$A$2:$ZZ$3036, 2680, MATCH($B$2, resultados!$A$1:$ZZ$1, 0))</f>
        <v/>
      </c>
      <c r="C2686">
        <f>INDEX(resultados!$A$2:$ZZ$3036, 2680, MATCH($B$3, resultados!$A$1:$ZZ$1, 0))</f>
        <v/>
      </c>
    </row>
    <row r="2687">
      <c r="A2687">
        <f>INDEX(resultados!$A$2:$ZZ$3036, 2681, MATCH($B$1, resultados!$A$1:$ZZ$1, 0))</f>
        <v/>
      </c>
      <c r="B2687">
        <f>INDEX(resultados!$A$2:$ZZ$3036, 2681, MATCH($B$2, resultados!$A$1:$ZZ$1, 0))</f>
        <v/>
      </c>
      <c r="C2687">
        <f>INDEX(resultados!$A$2:$ZZ$3036, 2681, MATCH($B$3, resultados!$A$1:$ZZ$1, 0))</f>
        <v/>
      </c>
    </row>
    <row r="2688">
      <c r="A2688">
        <f>INDEX(resultados!$A$2:$ZZ$3036, 2682, MATCH($B$1, resultados!$A$1:$ZZ$1, 0))</f>
        <v/>
      </c>
      <c r="B2688">
        <f>INDEX(resultados!$A$2:$ZZ$3036, 2682, MATCH($B$2, resultados!$A$1:$ZZ$1, 0))</f>
        <v/>
      </c>
      <c r="C2688">
        <f>INDEX(resultados!$A$2:$ZZ$3036, 2682, MATCH($B$3, resultados!$A$1:$ZZ$1, 0))</f>
        <v/>
      </c>
    </row>
    <row r="2689">
      <c r="A2689">
        <f>INDEX(resultados!$A$2:$ZZ$3036, 2683, MATCH($B$1, resultados!$A$1:$ZZ$1, 0))</f>
        <v/>
      </c>
      <c r="B2689">
        <f>INDEX(resultados!$A$2:$ZZ$3036, 2683, MATCH($B$2, resultados!$A$1:$ZZ$1, 0))</f>
        <v/>
      </c>
      <c r="C2689">
        <f>INDEX(resultados!$A$2:$ZZ$3036, 2683, MATCH($B$3, resultados!$A$1:$ZZ$1, 0))</f>
        <v/>
      </c>
    </row>
    <row r="2690">
      <c r="A2690">
        <f>INDEX(resultados!$A$2:$ZZ$3036, 2684, MATCH($B$1, resultados!$A$1:$ZZ$1, 0))</f>
        <v/>
      </c>
      <c r="B2690">
        <f>INDEX(resultados!$A$2:$ZZ$3036, 2684, MATCH($B$2, resultados!$A$1:$ZZ$1, 0))</f>
        <v/>
      </c>
      <c r="C2690">
        <f>INDEX(resultados!$A$2:$ZZ$3036, 2684, MATCH($B$3, resultados!$A$1:$ZZ$1, 0))</f>
        <v/>
      </c>
    </row>
    <row r="2691">
      <c r="A2691">
        <f>INDEX(resultados!$A$2:$ZZ$3036, 2685, MATCH($B$1, resultados!$A$1:$ZZ$1, 0))</f>
        <v/>
      </c>
      <c r="B2691">
        <f>INDEX(resultados!$A$2:$ZZ$3036, 2685, MATCH($B$2, resultados!$A$1:$ZZ$1, 0))</f>
        <v/>
      </c>
      <c r="C2691">
        <f>INDEX(resultados!$A$2:$ZZ$3036, 2685, MATCH($B$3, resultados!$A$1:$ZZ$1, 0))</f>
        <v/>
      </c>
    </row>
    <row r="2692">
      <c r="A2692">
        <f>INDEX(resultados!$A$2:$ZZ$3036, 2686, MATCH($B$1, resultados!$A$1:$ZZ$1, 0))</f>
        <v/>
      </c>
      <c r="B2692">
        <f>INDEX(resultados!$A$2:$ZZ$3036, 2686, MATCH($B$2, resultados!$A$1:$ZZ$1, 0))</f>
        <v/>
      </c>
      <c r="C2692">
        <f>INDEX(resultados!$A$2:$ZZ$3036, 2686, MATCH($B$3, resultados!$A$1:$ZZ$1, 0))</f>
        <v/>
      </c>
    </row>
    <row r="2693">
      <c r="A2693">
        <f>INDEX(resultados!$A$2:$ZZ$3036, 2687, MATCH($B$1, resultados!$A$1:$ZZ$1, 0))</f>
        <v/>
      </c>
      <c r="B2693">
        <f>INDEX(resultados!$A$2:$ZZ$3036, 2687, MATCH($B$2, resultados!$A$1:$ZZ$1, 0))</f>
        <v/>
      </c>
      <c r="C2693">
        <f>INDEX(resultados!$A$2:$ZZ$3036, 2687, MATCH($B$3, resultados!$A$1:$ZZ$1, 0))</f>
        <v/>
      </c>
    </row>
    <row r="2694">
      <c r="A2694">
        <f>INDEX(resultados!$A$2:$ZZ$3036, 2688, MATCH($B$1, resultados!$A$1:$ZZ$1, 0))</f>
        <v/>
      </c>
      <c r="B2694">
        <f>INDEX(resultados!$A$2:$ZZ$3036, 2688, MATCH($B$2, resultados!$A$1:$ZZ$1, 0))</f>
        <v/>
      </c>
      <c r="C2694">
        <f>INDEX(resultados!$A$2:$ZZ$3036, 2688, MATCH($B$3, resultados!$A$1:$ZZ$1, 0))</f>
        <v/>
      </c>
    </row>
    <row r="2695">
      <c r="A2695">
        <f>INDEX(resultados!$A$2:$ZZ$3036, 2689, MATCH($B$1, resultados!$A$1:$ZZ$1, 0))</f>
        <v/>
      </c>
      <c r="B2695">
        <f>INDEX(resultados!$A$2:$ZZ$3036, 2689, MATCH($B$2, resultados!$A$1:$ZZ$1, 0))</f>
        <v/>
      </c>
      <c r="C2695">
        <f>INDEX(resultados!$A$2:$ZZ$3036, 2689, MATCH($B$3, resultados!$A$1:$ZZ$1, 0))</f>
        <v/>
      </c>
    </row>
    <row r="2696">
      <c r="A2696">
        <f>INDEX(resultados!$A$2:$ZZ$3036, 2690, MATCH($B$1, resultados!$A$1:$ZZ$1, 0))</f>
        <v/>
      </c>
      <c r="B2696">
        <f>INDEX(resultados!$A$2:$ZZ$3036, 2690, MATCH($B$2, resultados!$A$1:$ZZ$1, 0))</f>
        <v/>
      </c>
      <c r="C2696">
        <f>INDEX(resultados!$A$2:$ZZ$3036, 2690, MATCH($B$3, resultados!$A$1:$ZZ$1, 0))</f>
        <v/>
      </c>
    </row>
    <row r="2697">
      <c r="A2697">
        <f>INDEX(resultados!$A$2:$ZZ$3036, 2691, MATCH($B$1, resultados!$A$1:$ZZ$1, 0))</f>
        <v/>
      </c>
      <c r="B2697">
        <f>INDEX(resultados!$A$2:$ZZ$3036, 2691, MATCH($B$2, resultados!$A$1:$ZZ$1, 0))</f>
        <v/>
      </c>
      <c r="C2697">
        <f>INDEX(resultados!$A$2:$ZZ$3036, 2691, MATCH($B$3, resultados!$A$1:$ZZ$1, 0))</f>
        <v/>
      </c>
    </row>
    <row r="2698">
      <c r="A2698">
        <f>INDEX(resultados!$A$2:$ZZ$3036, 2692, MATCH($B$1, resultados!$A$1:$ZZ$1, 0))</f>
        <v/>
      </c>
      <c r="B2698">
        <f>INDEX(resultados!$A$2:$ZZ$3036, 2692, MATCH($B$2, resultados!$A$1:$ZZ$1, 0))</f>
        <v/>
      </c>
      <c r="C2698">
        <f>INDEX(resultados!$A$2:$ZZ$3036, 2692, MATCH($B$3, resultados!$A$1:$ZZ$1, 0))</f>
        <v/>
      </c>
    </row>
    <row r="2699">
      <c r="A2699">
        <f>INDEX(resultados!$A$2:$ZZ$3036, 2693, MATCH($B$1, resultados!$A$1:$ZZ$1, 0))</f>
        <v/>
      </c>
      <c r="B2699">
        <f>INDEX(resultados!$A$2:$ZZ$3036, 2693, MATCH($B$2, resultados!$A$1:$ZZ$1, 0))</f>
        <v/>
      </c>
      <c r="C2699">
        <f>INDEX(resultados!$A$2:$ZZ$3036, 2693, MATCH($B$3, resultados!$A$1:$ZZ$1, 0))</f>
        <v/>
      </c>
    </row>
    <row r="2700">
      <c r="A2700">
        <f>INDEX(resultados!$A$2:$ZZ$3036, 2694, MATCH($B$1, resultados!$A$1:$ZZ$1, 0))</f>
        <v/>
      </c>
      <c r="B2700">
        <f>INDEX(resultados!$A$2:$ZZ$3036, 2694, MATCH($B$2, resultados!$A$1:$ZZ$1, 0))</f>
        <v/>
      </c>
      <c r="C2700">
        <f>INDEX(resultados!$A$2:$ZZ$3036, 2694, MATCH($B$3, resultados!$A$1:$ZZ$1, 0))</f>
        <v/>
      </c>
    </row>
    <row r="2701">
      <c r="A2701">
        <f>INDEX(resultados!$A$2:$ZZ$3036, 2695, MATCH($B$1, resultados!$A$1:$ZZ$1, 0))</f>
        <v/>
      </c>
      <c r="B2701">
        <f>INDEX(resultados!$A$2:$ZZ$3036, 2695, MATCH($B$2, resultados!$A$1:$ZZ$1, 0))</f>
        <v/>
      </c>
      <c r="C2701">
        <f>INDEX(resultados!$A$2:$ZZ$3036, 2695, MATCH($B$3, resultados!$A$1:$ZZ$1, 0))</f>
        <v/>
      </c>
    </row>
    <row r="2702">
      <c r="A2702">
        <f>INDEX(resultados!$A$2:$ZZ$3036, 2696, MATCH($B$1, resultados!$A$1:$ZZ$1, 0))</f>
        <v/>
      </c>
      <c r="B2702">
        <f>INDEX(resultados!$A$2:$ZZ$3036, 2696, MATCH($B$2, resultados!$A$1:$ZZ$1, 0))</f>
        <v/>
      </c>
      <c r="C2702">
        <f>INDEX(resultados!$A$2:$ZZ$3036, 2696, MATCH($B$3, resultados!$A$1:$ZZ$1, 0))</f>
        <v/>
      </c>
    </row>
    <row r="2703">
      <c r="A2703">
        <f>INDEX(resultados!$A$2:$ZZ$3036, 2697, MATCH($B$1, resultados!$A$1:$ZZ$1, 0))</f>
        <v/>
      </c>
      <c r="B2703">
        <f>INDEX(resultados!$A$2:$ZZ$3036, 2697, MATCH($B$2, resultados!$A$1:$ZZ$1, 0))</f>
        <v/>
      </c>
      <c r="C2703">
        <f>INDEX(resultados!$A$2:$ZZ$3036, 2697, MATCH($B$3, resultados!$A$1:$ZZ$1, 0))</f>
        <v/>
      </c>
    </row>
    <row r="2704">
      <c r="A2704">
        <f>INDEX(resultados!$A$2:$ZZ$3036, 2698, MATCH($B$1, resultados!$A$1:$ZZ$1, 0))</f>
        <v/>
      </c>
      <c r="B2704">
        <f>INDEX(resultados!$A$2:$ZZ$3036, 2698, MATCH($B$2, resultados!$A$1:$ZZ$1, 0))</f>
        <v/>
      </c>
      <c r="C2704">
        <f>INDEX(resultados!$A$2:$ZZ$3036, 2698, MATCH($B$3, resultados!$A$1:$ZZ$1, 0))</f>
        <v/>
      </c>
    </row>
    <row r="2705">
      <c r="A2705">
        <f>INDEX(resultados!$A$2:$ZZ$3036, 2699, MATCH($B$1, resultados!$A$1:$ZZ$1, 0))</f>
        <v/>
      </c>
      <c r="B2705">
        <f>INDEX(resultados!$A$2:$ZZ$3036, 2699, MATCH($B$2, resultados!$A$1:$ZZ$1, 0))</f>
        <v/>
      </c>
      <c r="C2705">
        <f>INDEX(resultados!$A$2:$ZZ$3036, 2699, MATCH($B$3, resultados!$A$1:$ZZ$1, 0))</f>
        <v/>
      </c>
    </row>
    <row r="2706">
      <c r="A2706">
        <f>INDEX(resultados!$A$2:$ZZ$3036, 2700, MATCH($B$1, resultados!$A$1:$ZZ$1, 0))</f>
        <v/>
      </c>
      <c r="B2706">
        <f>INDEX(resultados!$A$2:$ZZ$3036, 2700, MATCH($B$2, resultados!$A$1:$ZZ$1, 0))</f>
        <v/>
      </c>
      <c r="C2706">
        <f>INDEX(resultados!$A$2:$ZZ$3036, 2700, MATCH($B$3, resultados!$A$1:$ZZ$1, 0))</f>
        <v/>
      </c>
    </row>
    <row r="2707">
      <c r="A2707">
        <f>INDEX(resultados!$A$2:$ZZ$3036, 2701, MATCH($B$1, resultados!$A$1:$ZZ$1, 0))</f>
        <v/>
      </c>
      <c r="B2707">
        <f>INDEX(resultados!$A$2:$ZZ$3036, 2701, MATCH($B$2, resultados!$A$1:$ZZ$1, 0))</f>
        <v/>
      </c>
      <c r="C2707">
        <f>INDEX(resultados!$A$2:$ZZ$3036, 2701, MATCH($B$3, resultados!$A$1:$ZZ$1, 0))</f>
        <v/>
      </c>
    </row>
    <row r="2708">
      <c r="A2708">
        <f>INDEX(resultados!$A$2:$ZZ$3036, 2702, MATCH($B$1, resultados!$A$1:$ZZ$1, 0))</f>
        <v/>
      </c>
      <c r="B2708">
        <f>INDEX(resultados!$A$2:$ZZ$3036, 2702, MATCH($B$2, resultados!$A$1:$ZZ$1, 0))</f>
        <v/>
      </c>
      <c r="C2708">
        <f>INDEX(resultados!$A$2:$ZZ$3036, 2702, MATCH($B$3, resultados!$A$1:$ZZ$1, 0))</f>
        <v/>
      </c>
    </row>
    <row r="2709">
      <c r="A2709">
        <f>INDEX(resultados!$A$2:$ZZ$3036, 2703, MATCH($B$1, resultados!$A$1:$ZZ$1, 0))</f>
        <v/>
      </c>
      <c r="B2709">
        <f>INDEX(resultados!$A$2:$ZZ$3036, 2703, MATCH($B$2, resultados!$A$1:$ZZ$1, 0))</f>
        <v/>
      </c>
      <c r="C2709">
        <f>INDEX(resultados!$A$2:$ZZ$3036, 2703, MATCH($B$3, resultados!$A$1:$ZZ$1, 0))</f>
        <v/>
      </c>
    </row>
    <row r="2710">
      <c r="A2710">
        <f>INDEX(resultados!$A$2:$ZZ$3036, 2704, MATCH($B$1, resultados!$A$1:$ZZ$1, 0))</f>
        <v/>
      </c>
      <c r="B2710">
        <f>INDEX(resultados!$A$2:$ZZ$3036, 2704, MATCH($B$2, resultados!$A$1:$ZZ$1, 0))</f>
        <v/>
      </c>
      <c r="C2710">
        <f>INDEX(resultados!$A$2:$ZZ$3036, 2704, MATCH($B$3, resultados!$A$1:$ZZ$1, 0))</f>
        <v/>
      </c>
    </row>
    <row r="2711">
      <c r="A2711">
        <f>INDEX(resultados!$A$2:$ZZ$3036, 2705, MATCH($B$1, resultados!$A$1:$ZZ$1, 0))</f>
        <v/>
      </c>
      <c r="B2711">
        <f>INDEX(resultados!$A$2:$ZZ$3036, 2705, MATCH($B$2, resultados!$A$1:$ZZ$1, 0))</f>
        <v/>
      </c>
      <c r="C2711">
        <f>INDEX(resultados!$A$2:$ZZ$3036, 2705, MATCH($B$3, resultados!$A$1:$ZZ$1, 0))</f>
        <v/>
      </c>
    </row>
    <row r="2712">
      <c r="A2712">
        <f>INDEX(resultados!$A$2:$ZZ$3036, 2706, MATCH($B$1, resultados!$A$1:$ZZ$1, 0))</f>
        <v/>
      </c>
      <c r="B2712">
        <f>INDEX(resultados!$A$2:$ZZ$3036, 2706, MATCH($B$2, resultados!$A$1:$ZZ$1, 0))</f>
        <v/>
      </c>
      <c r="C2712">
        <f>INDEX(resultados!$A$2:$ZZ$3036, 2706, MATCH($B$3, resultados!$A$1:$ZZ$1, 0))</f>
        <v/>
      </c>
    </row>
    <row r="2713">
      <c r="A2713">
        <f>INDEX(resultados!$A$2:$ZZ$3036, 2707, MATCH($B$1, resultados!$A$1:$ZZ$1, 0))</f>
        <v/>
      </c>
      <c r="B2713">
        <f>INDEX(resultados!$A$2:$ZZ$3036, 2707, MATCH($B$2, resultados!$A$1:$ZZ$1, 0))</f>
        <v/>
      </c>
      <c r="C2713">
        <f>INDEX(resultados!$A$2:$ZZ$3036, 2707, MATCH($B$3, resultados!$A$1:$ZZ$1, 0))</f>
        <v/>
      </c>
    </row>
    <row r="2714">
      <c r="A2714">
        <f>INDEX(resultados!$A$2:$ZZ$3036, 2708, MATCH($B$1, resultados!$A$1:$ZZ$1, 0))</f>
        <v/>
      </c>
      <c r="B2714">
        <f>INDEX(resultados!$A$2:$ZZ$3036, 2708, MATCH($B$2, resultados!$A$1:$ZZ$1, 0))</f>
        <v/>
      </c>
      <c r="C2714">
        <f>INDEX(resultados!$A$2:$ZZ$3036, 2708, MATCH($B$3, resultados!$A$1:$ZZ$1, 0))</f>
        <v/>
      </c>
    </row>
    <row r="2715">
      <c r="A2715">
        <f>INDEX(resultados!$A$2:$ZZ$3036, 2709, MATCH($B$1, resultados!$A$1:$ZZ$1, 0))</f>
        <v/>
      </c>
      <c r="B2715">
        <f>INDEX(resultados!$A$2:$ZZ$3036, 2709, MATCH($B$2, resultados!$A$1:$ZZ$1, 0))</f>
        <v/>
      </c>
      <c r="C2715">
        <f>INDEX(resultados!$A$2:$ZZ$3036, 2709, MATCH($B$3, resultados!$A$1:$ZZ$1, 0))</f>
        <v/>
      </c>
    </row>
    <row r="2716">
      <c r="A2716">
        <f>INDEX(resultados!$A$2:$ZZ$3036, 2710, MATCH($B$1, resultados!$A$1:$ZZ$1, 0))</f>
        <v/>
      </c>
      <c r="B2716">
        <f>INDEX(resultados!$A$2:$ZZ$3036, 2710, MATCH($B$2, resultados!$A$1:$ZZ$1, 0))</f>
        <v/>
      </c>
      <c r="C2716">
        <f>INDEX(resultados!$A$2:$ZZ$3036, 2710, MATCH($B$3, resultados!$A$1:$ZZ$1, 0))</f>
        <v/>
      </c>
    </row>
    <row r="2717">
      <c r="A2717">
        <f>INDEX(resultados!$A$2:$ZZ$3036, 2711, MATCH($B$1, resultados!$A$1:$ZZ$1, 0))</f>
        <v/>
      </c>
      <c r="B2717">
        <f>INDEX(resultados!$A$2:$ZZ$3036, 2711, MATCH($B$2, resultados!$A$1:$ZZ$1, 0))</f>
        <v/>
      </c>
      <c r="C2717">
        <f>INDEX(resultados!$A$2:$ZZ$3036, 2711, MATCH($B$3, resultados!$A$1:$ZZ$1, 0))</f>
        <v/>
      </c>
    </row>
    <row r="2718">
      <c r="A2718">
        <f>INDEX(resultados!$A$2:$ZZ$3036, 2712, MATCH($B$1, resultados!$A$1:$ZZ$1, 0))</f>
        <v/>
      </c>
      <c r="B2718">
        <f>INDEX(resultados!$A$2:$ZZ$3036, 2712, MATCH($B$2, resultados!$A$1:$ZZ$1, 0))</f>
        <v/>
      </c>
      <c r="C2718">
        <f>INDEX(resultados!$A$2:$ZZ$3036, 2712, MATCH($B$3, resultados!$A$1:$ZZ$1, 0))</f>
        <v/>
      </c>
    </row>
    <row r="2719">
      <c r="A2719">
        <f>INDEX(resultados!$A$2:$ZZ$3036, 2713, MATCH($B$1, resultados!$A$1:$ZZ$1, 0))</f>
        <v/>
      </c>
      <c r="B2719">
        <f>INDEX(resultados!$A$2:$ZZ$3036, 2713, MATCH($B$2, resultados!$A$1:$ZZ$1, 0))</f>
        <v/>
      </c>
      <c r="C2719">
        <f>INDEX(resultados!$A$2:$ZZ$3036, 2713, MATCH($B$3, resultados!$A$1:$ZZ$1, 0))</f>
        <v/>
      </c>
    </row>
    <row r="2720">
      <c r="A2720">
        <f>INDEX(resultados!$A$2:$ZZ$3036, 2714, MATCH($B$1, resultados!$A$1:$ZZ$1, 0))</f>
        <v/>
      </c>
      <c r="B2720">
        <f>INDEX(resultados!$A$2:$ZZ$3036, 2714, MATCH($B$2, resultados!$A$1:$ZZ$1, 0))</f>
        <v/>
      </c>
      <c r="C2720">
        <f>INDEX(resultados!$A$2:$ZZ$3036, 2714, MATCH($B$3, resultados!$A$1:$ZZ$1, 0))</f>
        <v/>
      </c>
    </row>
    <row r="2721">
      <c r="A2721">
        <f>INDEX(resultados!$A$2:$ZZ$3036, 2715, MATCH($B$1, resultados!$A$1:$ZZ$1, 0))</f>
        <v/>
      </c>
      <c r="B2721">
        <f>INDEX(resultados!$A$2:$ZZ$3036, 2715, MATCH($B$2, resultados!$A$1:$ZZ$1, 0))</f>
        <v/>
      </c>
      <c r="C2721">
        <f>INDEX(resultados!$A$2:$ZZ$3036, 2715, MATCH($B$3, resultados!$A$1:$ZZ$1, 0))</f>
        <v/>
      </c>
    </row>
    <row r="2722">
      <c r="A2722">
        <f>INDEX(resultados!$A$2:$ZZ$3036, 2716, MATCH($B$1, resultados!$A$1:$ZZ$1, 0))</f>
        <v/>
      </c>
      <c r="B2722">
        <f>INDEX(resultados!$A$2:$ZZ$3036, 2716, MATCH($B$2, resultados!$A$1:$ZZ$1, 0))</f>
        <v/>
      </c>
      <c r="C2722">
        <f>INDEX(resultados!$A$2:$ZZ$3036, 2716, MATCH($B$3, resultados!$A$1:$ZZ$1, 0))</f>
        <v/>
      </c>
    </row>
    <row r="2723">
      <c r="A2723">
        <f>INDEX(resultados!$A$2:$ZZ$3036, 2717, MATCH($B$1, resultados!$A$1:$ZZ$1, 0))</f>
        <v/>
      </c>
      <c r="B2723">
        <f>INDEX(resultados!$A$2:$ZZ$3036, 2717, MATCH($B$2, resultados!$A$1:$ZZ$1, 0))</f>
        <v/>
      </c>
      <c r="C2723">
        <f>INDEX(resultados!$A$2:$ZZ$3036, 2717, MATCH($B$3, resultados!$A$1:$ZZ$1, 0))</f>
        <v/>
      </c>
    </row>
    <row r="2724">
      <c r="A2724">
        <f>INDEX(resultados!$A$2:$ZZ$3036, 2718, MATCH($B$1, resultados!$A$1:$ZZ$1, 0))</f>
        <v/>
      </c>
      <c r="B2724">
        <f>INDEX(resultados!$A$2:$ZZ$3036, 2718, MATCH($B$2, resultados!$A$1:$ZZ$1, 0))</f>
        <v/>
      </c>
      <c r="C2724">
        <f>INDEX(resultados!$A$2:$ZZ$3036, 2718, MATCH($B$3, resultados!$A$1:$ZZ$1, 0))</f>
        <v/>
      </c>
    </row>
    <row r="2725">
      <c r="A2725">
        <f>INDEX(resultados!$A$2:$ZZ$3036, 2719, MATCH($B$1, resultados!$A$1:$ZZ$1, 0))</f>
        <v/>
      </c>
      <c r="B2725">
        <f>INDEX(resultados!$A$2:$ZZ$3036, 2719, MATCH($B$2, resultados!$A$1:$ZZ$1, 0))</f>
        <v/>
      </c>
      <c r="C2725">
        <f>INDEX(resultados!$A$2:$ZZ$3036, 2719, MATCH($B$3, resultados!$A$1:$ZZ$1, 0))</f>
        <v/>
      </c>
    </row>
    <row r="2726">
      <c r="A2726">
        <f>INDEX(resultados!$A$2:$ZZ$3036, 2720, MATCH($B$1, resultados!$A$1:$ZZ$1, 0))</f>
        <v/>
      </c>
      <c r="B2726">
        <f>INDEX(resultados!$A$2:$ZZ$3036, 2720, MATCH($B$2, resultados!$A$1:$ZZ$1, 0))</f>
        <v/>
      </c>
      <c r="C2726">
        <f>INDEX(resultados!$A$2:$ZZ$3036, 2720, MATCH($B$3, resultados!$A$1:$ZZ$1, 0))</f>
        <v/>
      </c>
    </row>
    <row r="2727">
      <c r="A2727">
        <f>INDEX(resultados!$A$2:$ZZ$3036, 2721, MATCH($B$1, resultados!$A$1:$ZZ$1, 0))</f>
        <v/>
      </c>
      <c r="B2727">
        <f>INDEX(resultados!$A$2:$ZZ$3036, 2721, MATCH($B$2, resultados!$A$1:$ZZ$1, 0))</f>
        <v/>
      </c>
      <c r="C2727">
        <f>INDEX(resultados!$A$2:$ZZ$3036, 2721, MATCH($B$3, resultados!$A$1:$ZZ$1, 0))</f>
        <v/>
      </c>
    </row>
    <row r="2728">
      <c r="A2728">
        <f>INDEX(resultados!$A$2:$ZZ$3036, 2722, MATCH($B$1, resultados!$A$1:$ZZ$1, 0))</f>
        <v/>
      </c>
      <c r="B2728">
        <f>INDEX(resultados!$A$2:$ZZ$3036, 2722, MATCH($B$2, resultados!$A$1:$ZZ$1, 0))</f>
        <v/>
      </c>
      <c r="C2728">
        <f>INDEX(resultados!$A$2:$ZZ$3036, 2722, MATCH($B$3, resultados!$A$1:$ZZ$1, 0))</f>
        <v/>
      </c>
    </row>
    <row r="2729">
      <c r="A2729">
        <f>INDEX(resultados!$A$2:$ZZ$3036, 2723, MATCH($B$1, resultados!$A$1:$ZZ$1, 0))</f>
        <v/>
      </c>
      <c r="B2729">
        <f>INDEX(resultados!$A$2:$ZZ$3036, 2723, MATCH($B$2, resultados!$A$1:$ZZ$1, 0))</f>
        <v/>
      </c>
      <c r="C2729">
        <f>INDEX(resultados!$A$2:$ZZ$3036, 2723, MATCH($B$3, resultados!$A$1:$ZZ$1, 0))</f>
        <v/>
      </c>
    </row>
    <row r="2730">
      <c r="A2730">
        <f>INDEX(resultados!$A$2:$ZZ$3036, 2724, MATCH($B$1, resultados!$A$1:$ZZ$1, 0))</f>
        <v/>
      </c>
      <c r="B2730">
        <f>INDEX(resultados!$A$2:$ZZ$3036, 2724, MATCH($B$2, resultados!$A$1:$ZZ$1, 0))</f>
        <v/>
      </c>
      <c r="C2730">
        <f>INDEX(resultados!$A$2:$ZZ$3036, 2724, MATCH($B$3, resultados!$A$1:$ZZ$1, 0))</f>
        <v/>
      </c>
    </row>
    <row r="2731">
      <c r="A2731">
        <f>INDEX(resultados!$A$2:$ZZ$3036, 2725, MATCH($B$1, resultados!$A$1:$ZZ$1, 0))</f>
        <v/>
      </c>
      <c r="B2731">
        <f>INDEX(resultados!$A$2:$ZZ$3036, 2725, MATCH($B$2, resultados!$A$1:$ZZ$1, 0))</f>
        <v/>
      </c>
      <c r="C2731">
        <f>INDEX(resultados!$A$2:$ZZ$3036, 2725, MATCH($B$3, resultados!$A$1:$ZZ$1, 0))</f>
        <v/>
      </c>
    </row>
    <row r="2732">
      <c r="A2732">
        <f>INDEX(resultados!$A$2:$ZZ$3036, 2726, MATCH($B$1, resultados!$A$1:$ZZ$1, 0))</f>
        <v/>
      </c>
      <c r="B2732">
        <f>INDEX(resultados!$A$2:$ZZ$3036, 2726, MATCH($B$2, resultados!$A$1:$ZZ$1, 0))</f>
        <v/>
      </c>
      <c r="C2732">
        <f>INDEX(resultados!$A$2:$ZZ$3036, 2726, MATCH($B$3, resultados!$A$1:$ZZ$1, 0))</f>
        <v/>
      </c>
    </row>
    <row r="2733">
      <c r="A2733">
        <f>INDEX(resultados!$A$2:$ZZ$3036, 2727, MATCH($B$1, resultados!$A$1:$ZZ$1, 0))</f>
        <v/>
      </c>
      <c r="B2733">
        <f>INDEX(resultados!$A$2:$ZZ$3036, 2727, MATCH($B$2, resultados!$A$1:$ZZ$1, 0))</f>
        <v/>
      </c>
      <c r="C2733">
        <f>INDEX(resultados!$A$2:$ZZ$3036, 2727, MATCH($B$3, resultados!$A$1:$ZZ$1, 0))</f>
        <v/>
      </c>
    </row>
    <row r="2734">
      <c r="A2734">
        <f>INDEX(resultados!$A$2:$ZZ$3036, 2728, MATCH($B$1, resultados!$A$1:$ZZ$1, 0))</f>
        <v/>
      </c>
      <c r="B2734">
        <f>INDEX(resultados!$A$2:$ZZ$3036, 2728, MATCH($B$2, resultados!$A$1:$ZZ$1, 0))</f>
        <v/>
      </c>
      <c r="C2734">
        <f>INDEX(resultados!$A$2:$ZZ$3036, 2728, MATCH($B$3, resultados!$A$1:$ZZ$1, 0))</f>
        <v/>
      </c>
    </row>
    <row r="2735">
      <c r="A2735">
        <f>INDEX(resultados!$A$2:$ZZ$3036, 2729, MATCH($B$1, resultados!$A$1:$ZZ$1, 0))</f>
        <v/>
      </c>
      <c r="B2735">
        <f>INDEX(resultados!$A$2:$ZZ$3036, 2729, MATCH($B$2, resultados!$A$1:$ZZ$1, 0))</f>
        <v/>
      </c>
      <c r="C2735">
        <f>INDEX(resultados!$A$2:$ZZ$3036, 2729, MATCH($B$3, resultados!$A$1:$ZZ$1, 0))</f>
        <v/>
      </c>
    </row>
    <row r="2736">
      <c r="A2736">
        <f>INDEX(resultados!$A$2:$ZZ$3036, 2730, MATCH($B$1, resultados!$A$1:$ZZ$1, 0))</f>
        <v/>
      </c>
      <c r="B2736">
        <f>INDEX(resultados!$A$2:$ZZ$3036, 2730, MATCH($B$2, resultados!$A$1:$ZZ$1, 0))</f>
        <v/>
      </c>
      <c r="C2736">
        <f>INDEX(resultados!$A$2:$ZZ$3036, 2730, MATCH($B$3, resultados!$A$1:$ZZ$1, 0))</f>
        <v/>
      </c>
    </row>
    <row r="2737">
      <c r="A2737">
        <f>INDEX(resultados!$A$2:$ZZ$3036, 2731, MATCH($B$1, resultados!$A$1:$ZZ$1, 0))</f>
        <v/>
      </c>
      <c r="B2737">
        <f>INDEX(resultados!$A$2:$ZZ$3036, 2731, MATCH($B$2, resultados!$A$1:$ZZ$1, 0))</f>
        <v/>
      </c>
      <c r="C2737">
        <f>INDEX(resultados!$A$2:$ZZ$3036, 2731, MATCH($B$3, resultados!$A$1:$ZZ$1, 0))</f>
        <v/>
      </c>
    </row>
    <row r="2738">
      <c r="A2738">
        <f>INDEX(resultados!$A$2:$ZZ$3036, 2732, MATCH($B$1, resultados!$A$1:$ZZ$1, 0))</f>
        <v/>
      </c>
      <c r="B2738">
        <f>INDEX(resultados!$A$2:$ZZ$3036, 2732, MATCH($B$2, resultados!$A$1:$ZZ$1, 0))</f>
        <v/>
      </c>
      <c r="C2738">
        <f>INDEX(resultados!$A$2:$ZZ$3036, 2732, MATCH($B$3, resultados!$A$1:$ZZ$1, 0))</f>
        <v/>
      </c>
    </row>
    <row r="2739">
      <c r="A2739">
        <f>INDEX(resultados!$A$2:$ZZ$3036, 2733, MATCH($B$1, resultados!$A$1:$ZZ$1, 0))</f>
        <v/>
      </c>
      <c r="B2739">
        <f>INDEX(resultados!$A$2:$ZZ$3036, 2733, MATCH($B$2, resultados!$A$1:$ZZ$1, 0))</f>
        <v/>
      </c>
      <c r="C2739">
        <f>INDEX(resultados!$A$2:$ZZ$3036, 2733, MATCH($B$3, resultados!$A$1:$ZZ$1, 0))</f>
        <v/>
      </c>
    </row>
    <row r="2740">
      <c r="A2740">
        <f>INDEX(resultados!$A$2:$ZZ$3036, 2734, MATCH($B$1, resultados!$A$1:$ZZ$1, 0))</f>
        <v/>
      </c>
      <c r="B2740">
        <f>INDEX(resultados!$A$2:$ZZ$3036, 2734, MATCH($B$2, resultados!$A$1:$ZZ$1, 0))</f>
        <v/>
      </c>
      <c r="C2740">
        <f>INDEX(resultados!$A$2:$ZZ$3036, 2734, MATCH($B$3, resultados!$A$1:$ZZ$1, 0))</f>
        <v/>
      </c>
    </row>
    <row r="2741">
      <c r="A2741">
        <f>INDEX(resultados!$A$2:$ZZ$3036, 2735, MATCH($B$1, resultados!$A$1:$ZZ$1, 0))</f>
        <v/>
      </c>
      <c r="B2741">
        <f>INDEX(resultados!$A$2:$ZZ$3036, 2735, MATCH($B$2, resultados!$A$1:$ZZ$1, 0))</f>
        <v/>
      </c>
      <c r="C2741">
        <f>INDEX(resultados!$A$2:$ZZ$3036, 2735, MATCH($B$3, resultados!$A$1:$ZZ$1, 0))</f>
        <v/>
      </c>
    </row>
    <row r="2742">
      <c r="A2742">
        <f>INDEX(resultados!$A$2:$ZZ$3036, 2736, MATCH($B$1, resultados!$A$1:$ZZ$1, 0))</f>
        <v/>
      </c>
      <c r="B2742">
        <f>INDEX(resultados!$A$2:$ZZ$3036, 2736, MATCH($B$2, resultados!$A$1:$ZZ$1, 0))</f>
        <v/>
      </c>
      <c r="C2742">
        <f>INDEX(resultados!$A$2:$ZZ$3036, 2736, MATCH($B$3, resultados!$A$1:$ZZ$1, 0))</f>
        <v/>
      </c>
    </row>
    <row r="2743">
      <c r="A2743">
        <f>INDEX(resultados!$A$2:$ZZ$3036, 2737, MATCH($B$1, resultados!$A$1:$ZZ$1, 0))</f>
        <v/>
      </c>
      <c r="B2743">
        <f>INDEX(resultados!$A$2:$ZZ$3036, 2737, MATCH($B$2, resultados!$A$1:$ZZ$1, 0))</f>
        <v/>
      </c>
      <c r="C2743">
        <f>INDEX(resultados!$A$2:$ZZ$3036, 2737, MATCH($B$3, resultados!$A$1:$ZZ$1, 0))</f>
        <v/>
      </c>
    </row>
    <row r="2744">
      <c r="A2744">
        <f>INDEX(resultados!$A$2:$ZZ$3036, 2738, MATCH($B$1, resultados!$A$1:$ZZ$1, 0))</f>
        <v/>
      </c>
      <c r="B2744">
        <f>INDEX(resultados!$A$2:$ZZ$3036, 2738, MATCH($B$2, resultados!$A$1:$ZZ$1, 0))</f>
        <v/>
      </c>
      <c r="C2744">
        <f>INDEX(resultados!$A$2:$ZZ$3036, 2738, MATCH($B$3, resultados!$A$1:$ZZ$1, 0))</f>
        <v/>
      </c>
    </row>
    <row r="2745">
      <c r="A2745">
        <f>INDEX(resultados!$A$2:$ZZ$3036, 2739, MATCH($B$1, resultados!$A$1:$ZZ$1, 0))</f>
        <v/>
      </c>
      <c r="B2745">
        <f>INDEX(resultados!$A$2:$ZZ$3036, 2739, MATCH($B$2, resultados!$A$1:$ZZ$1, 0))</f>
        <v/>
      </c>
      <c r="C2745">
        <f>INDEX(resultados!$A$2:$ZZ$3036, 2739, MATCH($B$3, resultados!$A$1:$ZZ$1, 0))</f>
        <v/>
      </c>
    </row>
    <row r="2746">
      <c r="A2746">
        <f>INDEX(resultados!$A$2:$ZZ$3036, 2740, MATCH($B$1, resultados!$A$1:$ZZ$1, 0))</f>
        <v/>
      </c>
      <c r="B2746">
        <f>INDEX(resultados!$A$2:$ZZ$3036, 2740, MATCH($B$2, resultados!$A$1:$ZZ$1, 0))</f>
        <v/>
      </c>
      <c r="C2746">
        <f>INDEX(resultados!$A$2:$ZZ$3036, 2740, MATCH($B$3, resultados!$A$1:$ZZ$1, 0))</f>
        <v/>
      </c>
    </row>
    <row r="2747">
      <c r="A2747">
        <f>INDEX(resultados!$A$2:$ZZ$3036, 2741, MATCH($B$1, resultados!$A$1:$ZZ$1, 0))</f>
        <v/>
      </c>
      <c r="B2747">
        <f>INDEX(resultados!$A$2:$ZZ$3036, 2741, MATCH($B$2, resultados!$A$1:$ZZ$1, 0))</f>
        <v/>
      </c>
      <c r="C2747">
        <f>INDEX(resultados!$A$2:$ZZ$3036, 2741, MATCH($B$3, resultados!$A$1:$ZZ$1, 0))</f>
        <v/>
      </c>
    </row>
    <row r="2748">
      <c r="A2748">
        <f>INDEX(resultados!$A$2:$ZZ$3036, 2742, MATCH($B$1, resultados!$A$1:$ZZ$1, 0))</f>
        <v/>
      </c>
      <c r="B2748">
        <f>INDEX(resultados!$A$2:$ZZ$3036, 2742, MATCH($B$2, resultados!$A$1:$ZZ$1, 0))</f>
        <v/>
      </c>
      <c r="C2748">
        <f>INDEX(resultados!$A$2:$ZZ$3036, 2742, MATCH($B$3, resultados!$A$1:$ZZ$1, 0))</f>
        <v/>
      </c>
    </row>
    <row r="2749">
      <c r="A2749">
        <f>INDEX(resultados!$A$2:$ZZ$3036, 2743, MATCH($B$1, resultados!$A$1:$ZZ$1, 0))</f>
        <v/>
      </c>
      <c r="B2749">
        <f>INDEX(resultados!$A$2:$ZZ$3036, 2743, MATCH($B$2, resultados!$A$1:$ZZ$1, 0))</f>
        <v/>
      </c>
      <c r="C2749">
        <f>INDEX(resultados!$A$2:$ZZ$3036, 2743, MATCH($B$3, resultados!$A$1:$ZZ$1, 0))</f>
        <v/>
      </c>
    </row>
    <row r="2750">
      <c r="A2750">
        <f>INDEX(resultados!$A$2:$ZZ$3036, 2744, MATCH($B$1, resultados!$A$1:$ZZ$1, 0))</f>
        <v/>
      </c>
      <c r="B2750">
        <f>INDEX(resultados!$A$2:$ZZ$3036, 2744, MATCH($B$2, resultados!$A$1:$ZZ$1, 0))</f>
        <v/>
      </c>
      <c r="C2750">
        <f>INDEX(resultados!$A$2:$ZZ$3036, 2744, MATCH($B$3, resultados!$A$1:$ZZ$1, 0))</f>
        <v/>
      </c>
    </row>
    <row r="2751">
      <c r="A2751">
        <f>INDEX(resultados!$A$2:$ZZ$3036, 2745, MATCH($B$1, resultados!$A$1:$ZZ$1, 0))</f>
        <v/>
      </c>
      <c r="B2751">
        <f>INDEX(resultados!$A$2:$ZZ$3036, 2745, MATCH($B$2, resultados!$A$1:$ZZ$1, 0))</f>
        <v/>
      </c>
      <c r="C2751">
        <f>INDEX(resultados!$A$2:$ZZ$3036, 2745, MATCH($B$3, resultados!$A$1:$ZZ$1, 0))</f>
        <v/>
      </c>
    </row>
    <row r="2752">
      <c r="A2752">
        <f>INDEX(resultados!$A$2:$ZZ$3036, 2746, MATCH($B$1, resultados!$A$1:$ZZ$1, 0))</f>
        <v/>
      </c>
      <c r="B2752">
        <f>INDEX(resultados!$A$2:$ZZ$3036, 2746, MATCH($B$2, resultados!$A$1:$ZZ$1, 0))</f>
        <v/>
      </c>
      <c r="C2752">
        <f>INDEX(resultados!$A$2:$ZZ$3036, 2746, MATCH($B$3, resultados!$A$1:$ZZ$1, 0))</f>
        <v/>
      </c>
    </row>
    <row r="2753">
      <c r="A2753">
        <f>INDEX(resultados!$A$2:$ZZ$3036, 2747, MATCH($B$1, resultados!$A$1:$ZZ$1, 0))</f>
        <v/>
      </c>
      <c r="B2753">
        <f>INDEX(resultados!$A$2:$ZZ$3036, 2747, MATCH($B$2, resultados!$A$1:$ZZ$1, 0))</f>
        <v/>
      </c>
      <c r="C2753">
        <f>INDEX(resultados!$A$2:$ZZ$3036, 2747, MATCH($B$3, resultados!$A$1:$ZZ$1, 0))</f>
        <v/>
      </c>
    </row>
    <row r="2754">
      <c r="A2754">
        <f>INDEX(resultados!$A$2:$ZZ$3036, 2748, MATCH($B$1, resultados!$A$1:$ZZ$1, 0))</f>
        <v/>
      </c>
      <c r="B2754">
        <f>INDEX(resultados!$A$2:$ZZ$3036, 2748, MATCH($B$2, resultados!$A$1:$ZZ$1, 0))</f>
        <v/>
      </c>
      <c r="C2754">
        <f>INDEX(resultados!$A$2:$ZZ$3036, 2748, MATCH($B$3, resultados!$A$1:$ZZ$1, 0))</f>
        <v/>
      </c>
    </row>
    <row r="2755">
      <c r="A2755">
        <f>INDEX(resultados!$A$2:$ZZ$3036, 2749, MATCH($B$1, resultados!$A$1:$ZZ$1, 0))</f>
        <v/>
      </c>
      <c r="B2755">
        <f>INDEX(resultados!$A$2:$ZZ$3036, 2749, MATCH($B$2, resultados!$A$1:$ZZ$1, 0))</f>
        <v/>
      </c>
      <c r="C2755">
        <f>INDEX(resultados!$A$2:$ZZ$3036, 2749, MATCH($B$3, resultados!$A$1:$ZZ$1, 0))</f>
        <v/>
      </c>
    </row>
    <row r="2756">
      <c r="A2756">
        <f>INDEX(resultados!$A$2:$ZZ$3036, 2750, MATCH($B$1, resultados!$A$1:$ZZ$1, 0))</f>
        <v/>
      </c>
      <c r="B2756">
        <f>INDEX(resultados!$A$2:$ZZ$3036, 2750, MATCH($B$2, resultados!$A$1:$ZZ$1, 0))</f>
        <v/>
      </c>
      <c r="C2756">
        <f>INDEX(resultados!$A$2:$ZZ$3036, 2750, MATCH($B$3, resultados!$A$1:$ZZ$1, 0))</f>
        <v/>
      </c>
    </row>
    <row r="2757">
      <c r="A2757">
        <f>INDEX(resultados!$A$2:$ZZ$3036, 2751, MATCH($B$1, resultados!$A$1:$ZZ$1, 0))</f>
        <v/>
      </c>
      <c r="B2757">
        <f>INDEX(resultados!$A$2:$ZZ$3036, 2751, MATCH($B$2, resultados!$A$1:$ZZ$1, 0))</f>
        <v/>
      </c>
      <c r="C2757">
        <f>INDEX(resultados!$A$2:$ZZ$3036, 2751, MATCH($B$3, resultados!$A$1:$ZZ$1, 0))</f>
        <v/>
      </c>
    </row>
    <row r="2758">
      <c r="A2758">
        <f>INDEX(resultados!$A$2:$ZZ$3036, 2752, MATCH($B$1, resultados!$A$1:$ZZ$1, 0))</f>
        <v/>
      </c>
      <c r="B2758">
        <f>INDEX(resultados!$A$2:$ZZ$3036, 2752, MATCH($B$2, resultados!$A$1:$ZZ$1, 0))</f>
        <v/>
      </c>
      <c r="C2758">
        <f>INDEX(resultados!$A$2:$ZZ$3036, 2752, MATCH($B$3, resultados!$A$1:$ZZ$1, 0))</f>
        <v/>
      </c>
    </row>
    <row r="2759">
      <c r="A2759">
        <f>INDEX(resultados!$A$2:$ZZ$3036, 2753, MATCH($B$1, resultados!$A$1:$ZZ$1, 0))</f>
        <v/>
      </c>
      <c r="B2759">
        <f>INDEX(resultados!$A$2:$ZZ$3036, 2753, MATCH($B$2, resultados!$A$1:$ZZ$1, 0))</f>
        <v/>
      </c>
      <c r="C2759">
        <f>INDEX(resultados!$A$2:$ZZ$3036, 2753, MATCH($B$3, resultados!$A$1:$ZZ$1, 0))</f>
        <v/>
      </c>
    </row>
    <row r="2760">
      <c r="A2760">
        <f>INDEX(resultados!$A$2:$ZZ$3036, 2754, MATCH($B$1, resultados!$A$1:$ZZ$1, 0))</f>
        <v/>
      </c>
      <c r="B2760">
        <f>INDEX(resultados!$A$2:$ZZ$3036, 2754, MATCH($B$2, resultados!$A$1:$ZZ$1, 0))</f>
        <v/>
      </c>
      <c r="C2760">
        <f>INDEX(resultados!$A$2:$ZZ$3036, 2754, MATCH($B$3, resultados!$A$1:$ZZ$1, 0))</f>
        <v/>
      </c>
    </row>
    <row r="2761">
      <c r="A2761">
        <f>INDEX(resultados!$A$2:$ZZ$3036, 2755, MATCH($B$1, resultados!$A$1:$ZZ$1, 0))</f>
        <v/>
      </c>
      <c r="B2761">
        <f>INDEX(resultados!$A$2:$ZZ$3036, 2755, MATCH($B$2, resultados!$A$1:$ZZ$1, 0))</f>
        <v/>
      </c>
      <c r="C2761">
        <f>INDEX(resultados!$A$2:$ZZ$3036, 2755, MATCH($B$3, resultados!$A$1:$ZZ$1, 0))</f>
        <v/>
      </c>
    </row>
    <row r="2762">
      <c r="A2762">
        <f>INDEX(resultados!$A$2:$ZZ$3036, 2756, MATCH($B$1, resultados!$A$1:$ZZ$1, 0))</f>
        <v/>
      </c>
      <c r="B2762">
        <f>INDEX(resultados!$A$2:$ZZ$3036, 2756, MATCH($B$2, resultados!$A$1:$ZZ$1, 0))</f>
        <v/>
      </c>
      <c r="C2762">
        <f>INDEX(resultados!$A$2:$ZZ$3036, 2756, MATCH($B$3, resultados!$A$1:$ZZ$1, 0))</f>
        <v/>
      </c>
    </row>
    <row r="2763">
      <c r="A2763">
        <f>INDEX(resultados!$A$2:$ZZ$3036, 2757, MATCH($B$1, resultados!$A$1:$ZZ$1, 0))</f>
        <v/>
      </c>
      <c r="B2763">
        <f>INDEX(resultados!$A$2:$ZZ$3036, 2757, MATCH($B$2, resultados!$A$1:$ZZ$1, 0))</f>
        <v/>
      </c>
      <c r="C2763">
        <f>INDEX(resultados!$A$2:$ZZ$3036, 2757, MATCH($B$3, resultados!$A$1:$ZZ$1, 0))</f>
        <v/>
      </c>
    </row>
    <row r="2764">
      <c r="A2764">
        <f>INDEX(resultados!$A$2:$ZZ$3036, 2758, MATCH($B$1, resultados!$A$1:$ZZ$1, 0))</f>
        <v/>
      </c>
      <c r="B2764">
        <f>INDEX(resultados!$A$2:$ZZ$3036, 2758, MATCH($B$2, resultados!$A$1:$ZZ$1, 0))</f>
        <v/>
      </c>
      <c r="C2764">
        <f>INDEX(resultados!$A$2:$ZZ$3036, 2758, MATCH($B$3, resultados!$A$1:$ZZ$1, 0))</f>
        <v/>
      </c>
    </row>
    <row r="2765">
      <c r="A2765">
        <f>INDEX(resultados!$A$2:$ZZ$3036, 2759, MATCH($B$1, resultados!$A$1:$ZZ$1, 0))</f>
        <v/>
      </c>
      <c r="B2765">
        <f>INDEX(resultados!$A$2:$ZZ$3036, 2759, MATCH($B$2, resultados!$A$1:$ZZ$1, 0))</f>
        <v/>
      </c>
      <c r="C2765">
        <f>INDEX(resultados!$A$2:$ZZ$3036, 2759, MATCH($B$3, resultados!$A$1:$ZZ$1, 0))</f>
        <v/>
      </c>
    </row>
    <row r="2766">
      <c r="A2766">
        <f>INDEX(resultados!$A$2:$ZZ$3036, 2760, MATCH($B$1, resultados!$A$1:$ZZ$1, 0))</f>
        <v/>
      </c>
      <c r="B2766">
        <f>INDEX(resultados!$A$2:$ZZ$3036, 2760, MATCH($B$2, resultados!$A$1:$ZZ$1, 0))</f>
        <v/>
      </c>
      <c r="C2766">
        <f>INDEX(resultados!$A$2:$ZZ$3036, 2760, MATCH($B$3, resultados!$A$1:$ZZ$1, 0))</f>
        <v/>
      </c>
    </row>
    <row r="2767">
      <c r="A2767">
        <f>INDEX(resultados!$A$2:$ZZ$3036, 2761, MATCH($B$1, resultados!$A$1:$ZZ$1, 0))</f>
        <v/>
      </c>
      <c r="B2767">
        <f>INDEX(resultados!$A$2:$ZZ$3036, 2761, MATCH($B$2, resultados!$A$1:$ZZ$1, 0))</f>
        <v/>
      </c>
      <c r="C2767">
        <f>INDEX(resultados!$A$2:$ZZ$3036, 2761, MATCH($B$3, resultados!$A$1:$ZZ$1, 0))</f>
        <v/>
      </c>
    </row>
    <row r="2768">
      <c r="A2768">
        <f>INDEX(resultados!$A$2:$ZZ$3036, 2762, MATCH($B$1, resultados!$A$1:$ZZ$1, 0))</f>
        <v/>
      </c>
      <c r="B2768">
        <f>INDEX(resultados!$A$2:$ZZ$3036, 2762, MATCH($B$2, resultados!$A$1:$ZZ$1, 0))</f>
        <v/>
      </c>
      <c r="C2768">
        <f>INDEX(resultados!$A$2:$ZZ$3036, 2762, MATCH($B$3, resultados!$A$1:$ZZ$1, 0))</f>
        <v/>
      </c>
    </row>
    <row r="2769">
      <c r="A2769">
        <f>INDEX(resultados!$A$2:$ZZ$3036, 2763, MATCH($B$1, resultados!$A$1:$ZZ$1, 0))</f>
        <v/>
      </c>
      <c r="B2769">
        <f>INDEX(resultados!$A$2:$ZZ$3036, 2763, MATCH($B$2, resultados!$A$1:$ZZ$1, 0))</f>
        <v/>
      </c>
      <c r="C2769">
        <f>INDEX(resultados!$A$2:$ZZ$3036, 2763, MATCH($B$3, resultados!$A$1:$ZZ$1, 0))</f>
        <v/>
      </c>
    </row>
    <row r="2770">
      <c r="A2770">
        <f>INDEX(resultados!$A$2:$ZZ$3036, 2764, MATCH($B$1, resultados!$A$1:$ZZ$1, 0))</f>
        <v/>
      </c>
      <c r="B2770">
        <f>INDEX(resultados!$A$2:$ZZ$3036, 2764, MATCH($B$2, resultados!$A$1:$ZZ$1, 0))</f>
        <v/>
      </c>
      <c r="C2770">
        <f>INDEX(resultados!$A$2:$ZZ$3036, 2764, MATCH($B$3, resultados!$A$1:$ZZ$1, 0))</f>
        <v/>
      </c>
    </row>
    <row r="2771">
      <c r="A2771">
        <f>INDEX(resultados!$A$2:$ZZ$3036, 2765, MATCH($B$1, resultados!$A$1:$ZZ$1, 0))</f>
        <v/>
      </c>
      <c r="B2771">
        <f>INDEX(resultados!$A$2:$ZZ$3036, 2765, MATCH($B$2, resultados!$A$1:$ZZ$1, 0))</f>
        <v/>
      </c>
      <c r="C2771">
        <f>INDEX(resultados!$A$2:$ZZ$3036, 2765, MATCH($B$3, resultados!$A$1:$ZZ$1, 0))</f>
        <v/>
      </c>
    </row>
    <row r="2772">
      <c r="A2772">
        <f>INDEX(resultados!$A$2:$ZZ$3036, 2766, MATCH($B$1, resultados!$A$1:$ZZ$1, 0))</f>
        <v/>
      </c>
      <c r="B2772">
        <f>INDEX(resultados!$A$2:$ZZ$3036, 2766, MATCH($B$2, resultados!$A$1:$ZZ$1, 0))</f>
        <v/>
      </c>
      <c r="C2772">
        <f>INDEX(resultados!$A$2:$ZZ$3036, 2766, MATCH($B$3, resultados!$A$1:$ZZ$1, 0))</f>
        <v/>
      </c>
    </row>
    <row r="2773">
      <c r="A2773">
        <f>INDEX(resultados!$A$2:$ZZ$3036, 2767, MATCH($B$1, resultados!$A$1:$ZZ$1, 0))</f>
        <v/>
      </c>
      <c r="B2773">
        <f>INDEX(resultados!$A$2:$ZZ$3036, 2767, MATCH($B$2, resultados!$A$1:$ZZ$1, 0))</f>
        <v/>
      </c>
      <c r="C2773">
        <f>INDEX(resultados!$A$2:$ZZ$3036, 2767, MATCH($B$3, resultados!$A$1:$ZZ$1, 0))</f>
        <v/>
      </c>
    </row>
    <row r="2774">
      <c r="A2774">
        <f>INDEX(resultados!$A$2:$ZZ$3036, 2768, MATCH($B$1, resultados!$A$1:$ZZ$1, 0))</f>
        <v/>
      </c>
      <c r="B2774">
        <f>INDEX(resultados!$A$2:$ZZ$3036, 2768, MATCH($B$2, resultados!$A$1:$ZZ$1, 0))</f>
        <v/>
      </c>
      <c r="C2774">
        <f>INDEX(resultados!$A$2:$ZZ$3036, 2768, MATCH($B$3, resultados!$A$1:$ZZ$1, 0))</f>
        <v/>
      </c>
    </row>
    <row r="2775">
      <c r="A2775">
        <f>INDEX(resultados!$A$2:$ZZ$3036, 2769, MATCH($B$1, resultados!$A$1:$ZZ$1, 0))</f>
        <v/>
      </c>
      <c r="B2775">
        <f>INDEX(resultados!$A$2:$ZZ$3036, 2769, MATCH($B$2, resultados!$A$1:$ZZ$1, 0))</f>
        <v/>
      </c>
      <c r="C2775">
        <f>INDEX(resultados!$A$2:$ZZ$3036, 2769, MATCH($B$3, resultados!$A$1:$ZZ$1, 0))</f>
        <v/>
      </c>
    </row>
    <row r="2776">
      <c r="A2776">
        <f>INDEX(resultados!$A$2:$ZZ$3036, 2770, MATCH($B$1, resultados!$A$1:$ZZ$1, 0))</f>
        <v/>
      </c>
      <c r="B2776">
        <f>INDEX(resultados!$A$2:$ZZ$3036, 2770, MATCH($B$2, resultados!$A$1:$ZZ$1, 0))</f>
        <v/>
      </c>
      <c r="C2776">
        <f>INDEX(resultados!$A$2:$ZZ$3036, 2770, MATCH($B$3, resultados!$A$1:$ZZ$1, 0))</f>
        <v/>
      </c>
    </row>
    <row r="2777">
      <c r="A2777">
        <f>INDEX(resultados!$A$2:$ZZ$3036, 2771, MATCH($B$1, resultados!$A$1:$ZZ$1, 0))</f>
        <v/>
      </c>
      <c r="B2777">
        <f>INDEX(resultados!$A$2:$ZZ$3036, 2771, MATCH($B$2, resultados!$A$1:$ZZ$1, 0))</f>
        <v/>
      </c>
      <c r="C2777">
        <f>INDEX(resultados!$A$2:$ZZ$3036, 2771, MATCH($B$3, resultados!$A$1:$ZZ$1, 0))</f>
        <v/>
      </c>
    </row>
    <row r="2778">
      <c r="A2778">
        <f>INDEX(resultados!$A$2:$ZZ$3036, 2772, MATCH($B$1, resultados!$A$1:$ZZ$1, 0))</f>
        <v/>
      </c>
      <c r="B2778">
        <f>INDEX(resultados!$A$2:$ZZ$3036, 2772, MATCH($B$2, resultados!$A$1:$ZZ$1, 0))</f>
        <v/>
      </c>
      <c r="C2778">
        <f>INDEX(resultados!$A$2:$ZZ$3036, 2772, MATCH($B$3, resultados!$A$1:$ZZ$1, 0))</f>
        <v/>
      </c>
    </row>
    <row r="2779">
      <c r="A2779">
        <f>INDEX(resultados!$A$2:$ZZ$3036, 2773, MATCH($B$1, resultados!$A$1:$ZZ$1, 0))</f>
        <v/>
      </c>
      <c r="B2779">
        <f>INDEX(resultados!$A$2:$ZZ$3036, 2773, MATCH($B$2, resultados!$A$1:$ZZ$1, 0))</f>
        <v/>
      </c>
      <c r="C2779">
        <f>INDEX(resultados!$A$2:$ZZ$3036, 2773, MATCH($B$3, resultados!$A$1:$ZZ$1, 0))</f>
        <v/>
      </c>
    </row>
    <row r="2780">
      <c r="A2780">
        <f>INDEX(resultados!$A$2:$ZZ$3036, 2774, MATCH($B$1, resultados!$A$1:$ZZ$1, 0))</f>
        <v/>
      </c>
      <c r="B2780">
        <f>INDEX(resultados!$A$2:$ZZ$3036, 2774, MATCH($B$2, resultados!$A$1:$ZZ$1, 0))</f>
        <v/>
      </c>
      <c r="C2780">
        <f>INDEX(resultados!$A$2:$ZZ$3036, 2774, MATCH($B$3, resultados!$A$1:$ZZ$1, 0))</f>
        <v/>
      </c>
    </row>
    <row r="2781">
      <c r="A2781">
        <f>INDEX(resultados!$A$2:$ZZ$3036, 2775, MATCH($B$1, resultados!$A$1:$ZZ$1, 0))</f>
        <v/>
      </c>
      <c r="B2781">
        <f>INDEX(resultados!$A$2:$ZZ$3036, 2775, MATCH($B$2, resultados!$A$1:$ZZ$1, 0))</f>
        <v/>
      </c>
      <c r="C2781">
        <f>INDEX(resultados!$A$2:$ZZ$3036, 2775, MATCH($B$3, resultados!$A$1:$ZZ$1, 0))</f>
        <v/>
      </c>
    </row>
    <row r="2782">
      <c r="A2782">
        <f>INDEX(resultados!$A$2:$ZZ$3036, 2776, MATCH($B$1, resultados!$A$1:$ZZ$1, 0))</f>
        <v/>
      </c>
      <c r="B2782">
        <f>INDEX(resultados!$A$2:$ZZ$3036, 2776, MATCH($B$2, resultados!$A$1:$ZZ$1, 0))</f>
        <v/>
      </c>
      <c r="C2782">
        <f>INDEX(resultados!$A$2:$ZZ$3036, 2776, MATCH($B$3, resultados!$A$1:$ZZ$1, 0))</f>
        <v/>
      </c>
    </row>
    <row r="2783">
      <c r="A2783">
        <f>INDEX(resultados!$A$2:$ZZ$3036, 2777, MATCH($B$1, resultados!$A$1:$ZZ$1, 0))</f>
        <v/>
      </c>
      <c r="B2783">
        <f>INDEX(resultados!$A$2:$ZZ$3036, 2777, MATCH($B$2, resultados!$A$1:$ZZ$1, 0))</f>
        <v/>
      </c>
      <c r="C2783">
        <f>INDEX(resultados!$A$2:$ZZ$3036, 2777, MATCH($B$3, resultados!$A$1:$ZZ$1, 0))</f>
        <v/>
      </c>
    </row>
    <row r="2784">
      <c r="A2784">
        <f>INDEX(resultados!$A$2:$ZZ$3036, 2778, MATCH($B$1, resultados!$A$1:$ZZ$1, 0))</f>
        <v/>
      </c>
      <c r="B2784">
        <f>INDEX(resultados!$A$2:$ZZ$3036, 2778, MATCH($B$2, resultados!$A$1:$ZZ$1, 0))</f>
        <v/>
      </c>
      <c r="C2784">
        <f>INDEX(resultados!$A$2:$ZZ$3036, 2778, MATCH($B$3, resultados!$A$1:$ZZ$1, 0))</f>
        <v/>
      </c>
    </row>
    <row r="2785">
      <c r="A2785">
        <f>INDEX(resultados!$A$2:$ZZ$3036, 2779, MATCH($B$1, resultados!$A$1:$ZZ$1, 0))</f>
        <v/>
      </c>
      <c r="B2785">
        <f>INDEX(resultados!$A$2:$ZZ$3036, 2779, MATCH($B$2, resultados!$A$1:$ZZ$1, 0))</f>
        <v/>
      </c>
      <c r="C2785">
        <f>INDEX(resultados!$A$2:$ZZ$3036, 2779, MATCH($B$3, resultados!$A$1:$ZZ$1, 0))</f>
        <v/>
      </c>
    </row>
    <row r="2786">
      <c r="A2786">
        <f>INDEX(resultados!$A$2:$ZZ$3036, 2780, MATCH($B$1, resultados!$A$1:$ZZ$1, 0))</f>
        <v/>
      </c>
      <c r="B2786">
        <f>INDEX(resultados!$A$2:$ZZ$3036, 2780, MATCH($B$2, resultados!$A$1:$ZZ$1, 0))</f>
        <v/>
      </c>
      <c r="C2786">
        <f>INDEX(resultados!$A$2:$ZZ$3036, 2780, MATCH($B$3, resultados!$A$1:$ZZ$1, 0))</f>
        <v/>
      </c>
    </row>
    <row r="2787">
      <c r="A2787">
        <f>INDEX(resultados!$A$2:$ZZ$3036, 2781, MATCH($B$1, resultados!$A$1:$ZZ$1, 0))</f>
        <v/>
      </c>
      <c r="B2787">
        <f>INDEX(resultados!$A$2:$ZZ$3036, 2781, MATCH($B$2, resultados!$A$1:$ZZ$1, 0))</f>
        <v/>
      </c>
      <c r="C2787">
        <f>INDEX(resultados!$A$2:$ZZ$3036, 2781, MATCH($B$3, resultados!$A$1:$ZZ$1, 0))</f>
        <v/>
      </c>
    </row>
    <row r="2788">
      <c r="A2788">
        <f>INDEX(resultados!$A$2:$ZZ$3036, 2782, MATCH($B$1, resultados!$A$1:$ZZ$1, 0))</f>
        <v/>
      </c>
      <c r="B2788">
        <f>INDEX(resultados!$A$2:$ZZ$3036, 2782, MATCH($B$2, resultados!$A$1:$ZZ$1, 0))</f>
        <v/>
      </c>
      <c r="C2788">
        <f>INDEX(resultados!$A$2:$ZZ$3036, 2782, MATCH($B$3, resultados!$A$1:$ZZ$1, 0))</f>
        <v/>
      </c>
    </row>
    <row r="2789">
      <c r="A2789">
        <f>INDEX(resultados!$A$2:$ZZ$3036, 2783, MATCH($B$1, resultados!$A$1:$ZZ$1, 0))</f>
        <v/>
      </c>
      <c r="B2789">
        <f>INDEX(resultados!$A$2:$ZZ$3036, 2783, MATCH($B$2, resultados!$A$1:$ZZ$1, 0))</f>
        <v/>
      </c>
      <c r="C2789">
        <f>INDEX(resultados!$A$2:$ZZ$3036, 2783, MATCH($B$3, resultados!$A$1:$ZZ$1, 0))</f>
        <v/>
      </c>
    </row>
    <row r="2790">
      <c r="A2790">
        <f>INDEX(resultados!$A$2:$ZZ$3036, 2784, MATCH($B$1, resultados!$A$1:$ZZ$1, 0))</f>
        <v/>
      </c>
      <c r="B2790">
        <f>INDEX(resultados!$A$2:$ZZ$3036, 2784, MATCH($B$2, resultados!$A$1:$ZZ$1, 0))</f>
        <v/>
      </c>
      <c r="C2790">
        <f>INDEX(resultados!$A$2:$ZZ$3036, 2784, MATCH($B$3, resultados!$A$1:$ZZ$1, 0))</f>
        <v/>
      </c>
    </row>
    <row r="2791">
      <c r="A2791">
        <f>INDEX(resultados!$A$2:$ZZ$3036, 2785, MATCH($B$1, resultados!$A$1:$ZZ$1, 0))</f>
        <v/>
      </c>
      <c r="B2791">
        <f>INDEX(resultados!$A$2:$ZZ$3036, 2785, MATCH($B$2, resultados!$A$1:$ZZ$1, 0))</f>
        <v/>
      </c>
      <c r="C2791">
        <f>INDEX(resultados!$A$2:$ZZ$3036, 2785, MATCH($B$3, resultados!$A$1:$ZZ$1, 0))</f>
        <v/>
      </c>
    </row>
    <row r="2792">
      <c r="A2792">
        <f>INDEX(resultados!$A$2:$ZZ$3036, 2786, MATCH($B$1, resultados!$A$1:$ZZ$1, 0))</f>
        <v/>
      </c>
      <c r="B2792">
        <f>INDEX(resultados!$A$2:$ZZ$3036, 2786, MATCH($B$2, resultados!$A$1:$ZZ$1, 0))</f>
        <v/>
      </c>
      <c r="C2792">
        <f>INDEX(resultados!$A$2:$ZZ$3036, 2786, MATCH($B$3, resultados!$A$1:$ZZ$1, 0))</f>
        <v/>
      </c>
    </row>
    <row r="2793">
      <c r="A2793">
        <f>INDEX(resultados!$A$2:$ZZ$3036, 2787, MATCH($B$1, resultados!$A$1:$ZZ$1, 0))</f>
        <v/>
      </c>
      <c r="B2793">
        <f>INDEX(resultados!$A$2:$ZZ$3036, 2787, MATCH($B$2, resultados!$A$1:$ZZ$1, 0))</f>
        <v/>
      </c>
      <c r="C2793">
        <f>INDEX(resultados!$A$2:$ZZ$3036, 2787, MATCH($B$3, resultados!$A$1:$ZZ$1, 0))</f>
        <v/>
      </c>
    </row>
    <row r="2794">
      <c r="A2794">
        <f>INDEX(resultados!$A$2:$ZZ$3036, 2788, MATCH($B$1, resultados!$A$1:$ZZ$1, 0))</f>
        <v/>
      </c>
      <c r="B2794">
        <f>INDEX(resultados!$A$2:$ZZ$3036, 2788, MATCH($B$2, resultados!$A$1:$ZZ$1, 0))</f>
        <v/>
      </c>
      <c r="C2794">
        <f>INDEX(resultados!$A$2:$ZZ$3036, 2788, MATCH($B$3, resultados!$A$1:$ZZ$1, 0))</f>
        <v/>
      </c>
    </row>
    <row r="2795">
      <c r="A2795">
        <f>INDEX(resultados!$A$2:$ZZ$3036, 2789, MATCH($B$1, resultados!$A$1:$ZZ$1, 0))</f>
        <v/>
      </c>
      <c r="B2795">
        <f>INDEX(resultados!$A$2:$ZZ$3036, 2789, MATCH($B$2, resultados!$A$1:$ZZ$1, 0))</f>
        <v/>
      </c>
      <c r="C2795">
        <f>INDEX(resultados!$A$2:$ZZ$3036, 2789, MATCH($B$3, resultados!$A$1:$ZZ$1, 0))</f>
        <v/>
      </c>
    </row>
    <row r="2796">
      <c r="A2796">
        <f>INDEX(resultados!$A$2:$ZZ$3036, 2790, MATCH($B$1, resultados!$A$1:$ZZ$1, 0))</f>
        <v/>
      </c>
      <c r="B2796">
        <f>INDEX(resultados!$A$2:$ZZ$3036, 2790, MATCH($B$2, resultados!$A$1:$ZZ$1, 0))</f>
        <v/>
      </c>
      <c r="C2796">
        <f>INDEX(resultados!$A$2:$ZZ$3036, 2790, MATCH($B$3, resultados!$A$1:$ZZ$1, 0))</f>
        <v/>
      </c>
    </row>
    <row r="2797">
      <c r="A2797">
        <f>INDEX(resultados!$A$2:$ZZ$3036, 2791, MATCH($B$1, resultados!$A$1:$ZZ$1, 0))</f>
        <v/>
      </c>
      <c r="B2797">
        <f>INDEX(resultados!$A$2:$ZZ$3036, 2791, MATCH($B$2, resultados!$A$1:$ZZ$1, 0))</f>
        <v/>
      </c>
      <c r="C2797">
        <f>INDEX(resultados!$A$2:$ZZ$3036, 2791, MATCH($B$3, resultados!$A$1:$ZZ$1, 0))</f>
        <v/>
      </c>
    </row>
    <row r="2798">
      <c r="A2798">
        <f>INDEX(resultados!$A$2:$ZZ$3036, 2792, MATCH($B$1, resultados!$A$1:$ZZ$1, 0))</f>
        <v/>
      </c>
      <c r="B2798">
        <f>INDEX(resultados!$A$2:$ZZ$3036, 2792, MATCH($B$2, resultados!$A$1:$ZZ$1, 0))</f>
        <v/>
      </c>
      <c r="C2798">
        <f>INDEX(resultados!$A$2:$ZZ$3036, 2792, MATCH($B$3, resultados!$A$1:$ZZ$1, 0))</f>
        <v/>
      </c>
    </row>
    <row r="2799">
      <c r="A2799">
        <f>INDEX(resultados!$A$2:$ZZ$3036, 2793, MATCH($B$1, resultados!$A$1:$ZZ$1, 0))</f>
        <v/>
      </c>
      <c r="B2799">
        <f>INDEX(resultados!$A$2:$ZZ$3036, 2793, MATCH($B$2, resultados!$A$1:$ZZ$1, 0))</f>
        <v/>
      </c>
      <c r="C2799">
        <f>INDEX(resultados!$A$2:$ZZ$3036, 2793, MATCH($B$3, resultados!$A$1:$ZZ$1, 0))</f>
        <v/>
      </c>
    </row>
    <row r="2800">
      <c r="A2800">
        <f>INDEX(resultados!$A$2:$ZZ$3036, 2794, MATCH($B$1, resultados!$A$1:$ZZ$1, 0))</f>
        <v/>
      </c>
      <c r="B2800">
        <f>INDEX(resultados!$A$2:$ZZ$3036, 2794, MATCH($B$2, resultados!$A$1:$ZZ$1, 0))</f>
        <v/>
      </c>
      <c r="C2800">
        <f>INDEX(resultados!$A$2:$ZZ$3036, 2794, MATCH($B$3, resultados!$A$1:$ZZ$1, 0))</f>
        <v/>
      </c>
    </row>
    <row r="2801">
      <c r="A2801">
        <f>INDEX(resultados!$A$2:$ZZ$3036, 2795, MATCH($B$1, resultados!$A$1:$ZZ$1, 0))</f>
        <v/>
      </c>
      <c r="B2801">
        <f>INDEX(resultados!$A$2:$ZZ$3036, 2795, MATCH($B$2, resultados!$A$1:$ZZ$1, 0))</f>
        <v/>
      </c>
      <c r="C2801">
        <f>INDEX(resultados!$A$2:$ZZ$3036, 2795, MATCH($B$3, resultados!$A$1:$ZZ$1, 0))</f>
        <v/>
      </c>
    </row>
    <row r="2802">
      <c r="A2802">
        <f>INDEX(resultados!$A$2:$ZZ$3036, 2796, MATCH($B$1, resultados!$A$1:$ZZ$1, 0))</f>
        <v/>
      </c>
      <c r="B2802">
        <f>INDEX(resultados!$A$2:$ZZ$3036, 2796, MATCH($B$2, resultados!$A$1:$ZZ$1, 0))</f>
        <v/>
      </c>
      <c r="C2802">
        <f>INDEX(resultados!$A$2:$ZZ$3036, 2796, MATCH($B$3, resultados!$A$1:$ZZ$1, 0))</f>
        <v/>
      </c>
    </row>
    <row r="2803">
      <c r="A2803">
        <f>INDEX(resultados!$A$2:$ZZ$3036, 2797, MATCH($B$1, resultados!$A$1:$ZZ$1, 0))</f>
        <v/>
      </c>
      <c r="B2803">
        <f>INDEX(resultados!$A$2:$ZZ$3036, 2797, MATCH($B$2, resultados!$A$1:$ZZ$1, 0))</f>
        <v/>
      </c>
      <c r="C2803">
        <f>INDEX(resultados!$A$2:$ZZ$3036, 2797, MATCH($B$3, resultados!$A$1:$ZZ$1, 0))</f>
        <v/>
      </c>
    </row>
    <row r="2804">
      <c r="A2804">
        <f>INDEX(resultados!$A$2:$ZZ$3036, 2798, MATCH($B$1, resultados!$A$1:$ZZ$1, 0))</f>
        <v/>
      </c>
      <c r="B2804">
        <f>INDEX(resultados!$A$2:$ZZ$3036, 2798, MATCH($B$2, resultados!$A$1:$ZZ$1, 0))</f>
        <v/>
      </c>
      <c r="C2804">
        <f>INDEX(resultados!$A$2:$ZZ$3036, 2798, MATCH($B$3, resultados!$A$1:$ZZ$1, 0))</f>
        <v/>
      </c>
    </row>
    <row r="2805">
      <c r="A2805">
        <f>INDEX(resultados!$A$2:$ZZ$3036, 2799, MATCH($B$1, resultados!$A$1:$ZZ$1, 0))</f>
        <v/>
      </c>
      <c r="B2805">
        <f>INDEX(resultados!$A$2:$ZZ$3036, 2799, MATCH($B$2, resultados!$A$1:$ZZ$1, 0))</f>
        <v/>
      </c>
      <c r="C2805">
        <f>INDEX(resultados!$A$2:$ZZ$3036, 2799, MATCH($B$3, resultados!$A$1:$ZZ$1, 0))</f>
        <v/>
      </c>
    </row>
    <row r="2806">
      <c r="A2806">
        <f>INDEX(resultados!$A$2:$ZZ$3036, 2800, MATCH($B$1, resultados!$A$1:$ZZ$1, 0))</f>
        <v/>
      </c>
      <c r="B2806">
        <f>INDEX(resultados!$A$2:$ZZ$3036, 2800, MATCH($B$2, resultados!$A$1:$ZZ$1, 0))</f>
        <v/>
      </c>
      <c r="C2806">
        <f>INDEX(resultados!$A$2:$ZZ$3036, 2800, MATCH($B$3, resultados!$A$1:$ZZ$1, 0))</f>
        <v/>
      </c>
    </row>
    <row r="2807">
      <c r="A2807">
        <f>INDEX(resultados!$A$2:$ZZ$3036, 2801, MATCH($B$1, resultados!$A$1:$ZZ$1, 0))</f>
        <v/>
      </c>
      <c r="B2807">
        <f>INDEX(resultados!$A$2:$ZZ$3036, 2801, MATCH($B$2, resultados!$A$1:$ZZ$1, 0))</f>
        <v/>
      </c>
      <c r="C2807">
        <f>INDEX(resultados!$A$2:$ZZ$3036, 2801, MATCH($B$3, resultados!$A$1:$ZZ$1, 0))</f>
        <v/>
      </c>
    </row>
    <row r="2808">
      <c r="A2808">
        <f>INDEX(resultados!$A$2:$ZZ$3036, 2802, MATCH($B$1, resultados!$A$1:$ZZ$1, 0))</f>
        <v/>
      </c>
      <c r="B2808">
        <f>INDEX(resultados!$A$2:$ZZ$3036, 2802, MATCH($B$2, resultados!$A$1:$ZZ$1, 0))</f>
        <v/>
      </c>
      <c r="C2808">
        <f>INDEX(resultados!$A$2:$ZZ$3036, 2802, MATCH($B$3, resultados!$A$1:$ZZ$1, 0))</f>
        <v/>
      </c>
    </row>
    <row r="2809">
      <c r="A2809">
        <f>INDEX(resultados!$A$2:$ZZ$3036, 2803, MATCH($B$1, resultados!$A$1:$ZZ$1, 0))</f>
        <v/>
      </c>
      <c r="B2809">
        <f>INDEX(resultados!$A$2:$ZZ$3036, 2803, MATCH($B$2, resultados!$A$1:$ZZ$1, 0))</f>
        <v/>
      </c>
      <c r="C2809">
        <f>INDEX(resultados!$A$2:$ZZ$3036, 2803, MATCH($B$3, resultados!$A$1:$ZZ$1, 0))</f>
        <v/>
      </c>
    </row>
    <row r="2810">
      <c r="A2810">
        <f>INDEX(resultados!$A$2:$ZZ$3036, 2804, MATCH($B$1, resultados!$A$1:$ZZ$1, 0))</f>
        <v/>
      </c>
      <c r="B2810">
        <f>INDEX(resultados!$A$2:$ZZ$3036, 2804, MATCH($B$2, resultados!$A$1:$ZZ$1, 0))</f>
        <v/>
      </c>
      <c r="C2810">
        <f>INDEX(resultados!$A$2:$ZZ$3036, 2804, MATCH($B$3, resultados!$A$1:$ZZ$1, 0))</f>
        <v/>
      </c>
    </row>
    <row r="2811">
      <c r="A2811">
        <f>INDEX(resultados!$A$2:$ZZ$3036, 2805, MATCH($B$1, resultados!$A$1:$ZZ$1, 0))</f>
        <v/>
      </c>
      <c r="B2811">
        <f>INDEX(resultados!$A$2:$ZZ$3036, 2805, MATCH($B$2, resultados!$A$1:$ZZ$1, 0))</f>
        <v/>
      </c>
      <c r="C2811">
        <f>INDEX(resultados!$A$2:$ZZ$3036, 2805, MATCH($B$3, resultados!$A$1:$ZZ$1, 0))</f>
        <v/>
      </c>
    </row>
    <row r="2812">
      <c r="A2812">
        <f>INDEX(resultados!$A$2:$ZZ$3036, 2806, MATCH($B$1, resultados!$A$1:$ZZ$1, 0))</f>
        <v/>
      </c>
      <c r="B2812">
        <f>INDEX(resultados!$A$2:$ZZ$3036, 2806, MATCH($B$2, resultados!$A$1:$ZZ$1, 0))</f>
        <v/>
      </c>
      <c r="C2812">
        <f>INDEX(resultados!$A$2:$ZZ$3036, 2806, MATCH($B$3, resultados!$A$1:$ZZ$1, 0))</f>
        <v/>
      </c>
    </row>
    <row r="2813">
      <c r="A2813">
        <f>INDEX(resultados!$A$2:$ZZ$3036, 2807, MATCH($B$1, resultados!$A$1:$ZZ$1, 0))</f>
        <v/>
      </c>
      <c r="B2813">
        <f>INDEX(resultados!$A$2:$ZZ$3036, 2807, MATCH($B$2, resultados!$A$1:$ZZ$1, 0))</f>
        <v/>
      </c>
      <c r="C2813">
        <f>INDEX(resultados!$A$2:$ZZ$3036, 2807, MATCH($B$3, resultados!$A$1:$ZZ$1, 0))</f>
        <v/>
      </c>
    </row>
    <row r="2814">
      <c r="A2814">
        <f>INDEX(resultados!$A$2:$ZZ$3036, 2808, MATCH($B$1, resultados!$A$1:$ZZ$1, 0))</f>
        <v/>
      </c>
      <c r="B2814">
        <f>INDEX(resultados!$A$2:$ZZ$3036, 2808, MATCH($B$2, resultados!$A$1:$ZZ$1, 0))</f>
        <v/>
      </c>
      <c r="C2814">
        <f>INDEX(resultados!$A$2:$ZZ$3036, 2808, MATCH($B$3, resultados!$A$1:$ZZ$1, 0))</f>
        <v/>
      </c>
    </row>
    <row r="2815">
      <c r="A2815">
        <f>INDEX(resultados!$A$2:$ZZ$3036, 2809, MATCH($B$1, resultados!$A$1:$ZZ$1, 0))</f>
        <v/>
      </c>
      <c r="B2815">
        <f>INDEX(resultados!$A$2:$ZZ$3036, 2809, MATCH($B$2, resultados!$A$1:$ZZ$1, 0))</f>
        <v/>
      </c>
      <c r="C2815">
        <f>INDEX(resultados!$A$2:$ZZ$3036, 2809, MATCH($B$3, resultados!$A$1:$ZZ$1, 0))</f>
        <v/>
      </c>
    </row>
    <row r="2816">
      <c r="A2816">
        <f>INDEX(resultados!$A$2:$ZZ$3036, 2810, MATCH($B$1, resultados!$A$1:$ZZ$1, 0))</f>
        <v/>
      </c>
      <c r="B2816">
        <f>INDEX(resultados!$A$2:$ZZ$3036, 2810, MATCH($B$2, resultados!$A$1:$ZZ$1, 0))</f>
        <v/>
      </c>
      <c r="C2816">
        <f>INDEX(resultados!$A$2:$ZZ$3036, 2810, MATCH($B$3, resultados!$A$1:$ZZ$1, 0))</f>
        <v/>
      </c>
    </row>
    <row r="2817">
      <c r="A2817">
        <f>INDEX(resultados!$A$2:$ZZ$3036, 2811, MATCH($B$1, resultados!$A$1:$ZZ$1, 0))</f>
        <v/>
      </c>
      <c r="B2817">
        <f>INDEX(resultados!$A$2:$ZZ$3036, 2811, MATCH($B$2, resultados!$A$1:$ZZ$1, 0))</f>
        <v/>
      </c>
      <c r="C2817">
        <f>INDEX(resultados!$A$2:$ZZ$3036, 2811, MATCH($B$3, resultados!$A$1:$ZZ$1, 0))</f>
        <v/>
      </c>
    </row>
    <row r="2818">
      <c r="A2818">
        <f>INDEX(resultados!$A$2:$ZZ$3036, 2812, MATCH($B$1, resultados!$A$1:$ZZ$1, 0))</f>
        <v/>
      </c>
      <c r="B2818">
        <f>INDEX(resultados!$A$2:$ZZ$3036, 2812, MATCH($B$2, resultados!$A$1:$ZZ$1, 0))</f>
        <v/>
      </c>
      <c r="C2818">
        <f>INDEX(resultados!$A$2:$ZZ$3036, 2812, MATCH($B$3, resultados!$A$1:$ZZ$1, 0))</f>
        <v/>
      </c>
    </row>
    <row r="2819">
      <c r="A2819">
        <f>INDEX(resultados!$A$2:$ZZ$3036, 2813, MATCH($B$1, resultados!$A$1:$ZZ$1, 0))</f>
        <v/>
      </c>
      <c r="B2819">
        <f>INDEX(resultados!$A$2:$ZZ$3036, 2813, MATCH($B$2, resultados!$A$1:$ZZ$1, 0))</f>
        <v/>
      </c>
      <c r="C2819">
        <f>INDEX(resultados!$A$2:$ZZ$3036, 2813, MATCH($B$3, resultados!$A$1:$ZZ$1, 0))</f>
        <v/>
      </c>
    </row>
    <row r="2820">
      <c r="A2820">
        <f>INDEX(resultados!$A$2:$ZZ$3036, 2814, MATCH($B$1, resultados!$A$1:$ZZ$1, 0))</f>
        <v/>
      </c>
      <c r="B2820">
        <f>INDEX(resultados!$A$2:$ZZ$3036, 2814, MATCH($B$2, resultados!$A$1:$ZZ$1, 0))</f>
        <v/>
      </c>
      <c r="C2820">
        <f>INDEX(resultados!$A$2:$ZZ$3036, 2814, MATCH($B$3, resultados!$A$1:$ZZ$1, 0))</f>
        <v/>
      </c>
    </row>
    <row r="2821">
      <c r="A2821">
        <f>INDEX(resultados!$A$2:$ZZ$3036, 2815, MATCH($B$1, resultados!$A$1:$ZZ$1, 0))</f>
        <v/>
      </c>
      <c r="B2821">
        <f>INDEX(resultados!$A$2:$ZZ$3036, 2815, MATCH($B$2, resultados!$A$1:$ZZ$1, 0))</f>
        <v/>
      </c>
      <c r="C2821">
        <f>INDEX(resultados!$A$2:$ZZ$3036, 2815, MATCH($B$3, resultados!$A$1:$ZZ$1, 0))</f>
        <v/>
      </c>
    </row>
    <row r="2822">
      <c r="A2822">
        <f>INDEX(resultados!$A$2:$ZZ$3036, 2816, MATCH($B$1, resultados!$A$1:$ZZ$1, 0))</f>
        <v/>
      </c>
      <c r="B2822">
        <f>INDEX(resultados!$A$2:$ZZ$3036, 2816, MATCH($B$2, resultados!$A$1:$ZZ$1, 0))</f>
        <v/>
      </c>
      <c r="C2822">
        <f>INDEX(resultados!$A$2:$ZZ$3036, 2816, MATCH($B$3, resultados!$A$1:$ZZ$1, 0))</f>
        <v/>
      </c>
    </row>
    <row r="2823">
      <c r="A2823">
        <f>INDEX(resultados!$A$2:$ZZ$3036, 2817, MATCH($B$1, resultados!$A$1:$ZZ$1, 0))</f>
        <v/>
      </c>
      <c r="B2823">
        <f>INDEX(resultados!$A$2:$ZZ$3036, 2817, MATCH($B$2, resultados!$A$1:$ZZ$1, 0))</f>
        <v/>
      </c>
      <c r="C2823">
        <f>INDEX(resultados!$A$2:$ZZ$3036, 2817, MATCH($B$3, resultados!$A$1:$ZZ$1, 0))</f>
        <v/>
      </c>
    </row>
    <row r="2824">
      <c r="A2824">
        <f>INDEX(resultados!$A$2:$ZZ$3036, 2818, MATCH($B$1, resultados!$A$1:$ZZ$1, 0))</f>
        <v/>
      </c>
      <c r="B2824">
        <f>INDEX(resultados!$A$2:$ZZ$3036, 2818, MATCH($B$2, resultados!$A$1:$ZZ$1, 0))</f>
        <v/>
      </c>
      <c r="C2824">
        <f>INDEX(resultados!$A$2:$ZZ$3036, 2818, MATCH($B$3, resultados!$A$1:$ZZ$1, 0))</f>
        <v/>
      </c>
    </row>
    <row r="2825">
      <c r="A2825">
        <f>INDEX(resultados!$A$2:$ZZ$3036, 2819, MATCH($B$1, resultados!$A$1:$ZZ$1, 0))</f>
        <v/>
      </c>
      <c r="B2825">
        <f>INDEX(resultados!$A$2:$ZZ$3036, 2819, MATCH($B$2, resultados!$A$1:$ZZ$1, 0))</f>
        <v/>
      </c>
      <c r="C2825">
        <f>INDEX(resultados!$A$2:$ZZ$3036, 2819, MATCH($B$3, resultados!$A$1:$ZZ$1, 0))</f>
        <v/>
      </c>
    </row>
    <row r="2826">
      <c r="A2826">
        <f>INDEX(resultados!$A$2:$ZZ$3036, 2820, MATCH($B$1, resultados!$A$1:$ZZ$1, 0))</f>
        <v/>
      </c>
      <c r="B2826">
        <f>INDEX(resultados!$A$2:$ZZ$3036, 2820, MATCH($B$2, resultados!$A$1:$ZZ$1, 0))</f>
        <v/>
      </c>
      <c r="C2826">
        <f>INDEX(resultados!$A$2:$ZZ$3036, 2820, MATCH($B$3, resultados!$A$1:$ZZ$1, 0))</f>
        <v/>
      </c>
    </row>
    <row r="2827">
      <c r="A2827">
        <f>INDEX(resultados!$A$2:$ZZ$3036, 2821, MATCH($B$1, resultados!$A$1:$ZZ$1, 0))</f>
        <v/>
      </c>
      <c r="B2827">
        <f>INDEX(resultados!$A$2:$ZZ$3036, 2821, MATCH($B$2, resultados!$A$1:$ZZ$1, 0))</f>
        <v/>
      </c>
      <c r="C2827">
        <f>INDEX(resultados!$A$2:$ZZ$3036, 2821, MATCH($B$3, resultados!$A$1:$ZZ$1, 0))</f>
        <v/>
      </c>
    </row>
    <row r="2828">
      <c r="A2828">
        <f>INDEX(resultados!$A$2:$ZZ$3036, 2822, MATCH($B$1, resultados!$A$1:$ZZ$1, 0))</f>
        <v/>
      </c>
      <c r="B2828">
        <f>INDEX(resultados!$A$2:$ZZ$3036, 2822, MATCH($B$2, resultados!$A$1:$ZZ$1, 0))</f>
        <v/>
      </c>
      <c r="C2828">
        <f>INDEX(resultados!$A$2:$ZZ$3036, 2822, MATCH($B$3, resultados!$A$1:$ZZ$1, 0))</f>
        <v/>
      </c>
    </row>
    <row r="2829">
      <c r="A2829">
        <f>INDEX(resultados!$A$2:$ZZ$3036, 2823, MATCH($B$1, resultados!$A$1:$ZZ$1, 0))</f>
        <v/>
      </c>
      <c r="B2829">
        <f>INDEX(resultados!$A$2:$ZZ$3036, 2823, MATCH($B$2, resultados!$A$1:$ZZ$1, 0))</f>
        <v/>
      </c>
      <c r="C2829">
        <f>INDEX(resultados!$A$2:$ZZ$3036, 2823, MATCH($B$3, resultados!$A$1:$ZZ$1, 0))</f>
        <v/>
      </c>
    </row>
    <row r="2830">
      <c r="A2830">
        <f>INDEX(resultados!$A$2:$ZZ$3036, 2824, MATCH($B$1, resultados!$A$1:$ZZ$1, 0))</f>
        <v/>
      </c>
      <c r="B2830">
        <f>INDEX(resultados!$A$2:$ZZ$3036, 2824, MATCH($B$2, resultados!$A$1:$ZZ$1, 0))</f>
        <v/>
      </c>
      <c r="C2830">
        <f>INDEX(resultados!$A$2:$ZZ$3036, 2824, MATCH($B$3, resultados!$A$1:$ZZ$1, 0))</f>
        <v/>
      </c>
    </row>
    <row r="2831">
      <c r="A2831">
        <f>INDEX(resultados!$A$2:$ZZ$3036, 2825, MATCH($B$1, resultados!$A$1:$ZZ$1, 0))</f>
        <v/>
      </c>
      <c r="B2831">
        <f>INDEX(resultados!$A$2:$ZZ$3036, 2825, MATCH($B$2, resultados!$A$1:$ZZ$1, 0))</f>
        <v/>
      </c>
      <c r="C2831">
        <f>INDEX(resultados!$A$2:$ZZ$3036, 2825, MATCH($B$3, resultados!$A$1:$ZZ$1, 0))</f>
        <v/>
      </c>
    </row>
    <row r="2832">
      <c r="A2832">
        <f>INDEX(resultados!$A$2:$ZZ$3036, 2826, MATCH($B$1, resultados!$A$1:$ZZ$1, 0))</f>
        <v/>
      </c>
      <c r="B2832">
        <f>INDEX(resultados!$A$2:$ZZ$3036, 2826, MATCH($B$2, resultados!$A$1:$ZZ$1, 0))</f>
        <v/>
      </c>
      <c r="C2832">
        <f>INDEX(resultados!$A$2:$ZZ$3036, 2826, MATCH($B$3, resultados!$A$1:$ZZ$1, 0))</f>
        <v/>
      </c>
    </row>
    <row r="2833">
      <c r="A2833">
        <f>INDEX(resultados!$A$2:$ZZ$3036, 2827, MATCH($B$1, resultados!$A$1:$ZZ$1, 0))</f>
        <v/>
      </c>
      <c r="B2833">
        <f>INDEX(resultados!$A$2:$ZZ$3036, 2827, MATCH($B$2, resultados!$A$1:$ZZ$1, 0))</f>
        <v/>
      </c>
      <c r="C2833">
        <f>INDEX(resultados!$A$2:$ZZ$3036, 2827, MATCH($B$3, resultados!$A$1:$ZZ$1, 0))</f>
        <v/>
      </c>
    </row>
    <row r="2834">
      <c r="A2834">
        <f>INDEX(resultados!$A$2:$ZZ$3036, 2828, MATCH($B$1, resultados!$A$1:$ZZ$1, 0))</f>
        <v/>
      </c>
      <c r="B2834">
        <f>INDEX(resultados!$A$2:$ZZ$3036, 2828, MATCH($B$2, resultados!$A$1:$ZZ$1, 0))</f>
        <v/>
      </c>
      <c r="C2834">
        <f>INDEX(resultados!$A$2:$ZZ$3036, 2828, MATCH($B$3, resultados!$A$1:$ZZ$1, 0))</f>
        <v/>
      </c>
    </row>
    <row r="2835">
      <c r="A2835">
        <f>INDEX(resultados!$A$2:$ZZ$3036, 2829, MATCH($B$1, resultados!$A$1:$ZZ$1, 0))</f>
        <v/>
      </c>
      <c r="B2835">
        <f>INDEX(resultados!$A$2:$ZZ$3036, 2829, MATCH($B$2, resultados!$A$1:$ZZ$1, 0))</f>
        <v/>
      </c>
      <c r="C2835">
        <f>INDEX(resultados!$A$2:$ZZ$3036, 2829, MATCH($B$3, resultados!$A$1:$ZZ$1, 0))</f>
        <v/>
      </c>
    </row>
    <row r="2836">
      <c r="A2836">
        <f>INDEX(resultados!$A$2:$ZZ$3036, 2830, MATCH($B$1, resultados!$A$1:$ZZ$1, 0))</f>
        <v/>
      </c>
      <c r="B2836">
        <f>INDEX(resultados!$A$2:$ZZ$3036, 2830, MATCH($B$2, resultados!$A$1:$ZZ$1, 0))</f>
        <v/>
      </c>
      <c r="C2836">
        <f>INDEX(resultados!$A$2:$ZZ$3036, 2830, MATCH($B$3, resultados!$A$1:$ZZ$1, 0))</f>
        <v/>
      </c>
    </row>
    <row r="2837">
      <c r="A2837">
        <f>INDEX(resultados!$A$2:$ZZ$3036, 2831, MATCH($B$1, resultados!$A$1:$ZZ$1, 0))</f>
        <v/>
      </c>
      <c r="B2837">
        <f>INDEX(resultados!$A$2:$ZZ$3036, 2831, MATCH($B$2, resultados!$A$1:$ZZ$1, 0))</f>
        <v/>
      </c>
      <c r="C2837">
        <f>INDEX(resultados!$A$2:$ZZ$3036, 2831, MATCH($B$3, resultados!$A$1:$ZZ$1, 0))</f>
        <v/>
      </c>
    </row>
    <row r="2838">
      <c r="A2838">
        <f>INDEX(resultados!$A$2:$ZZ$3036, 2832, MATCH($B$1, resultados!$A$1:$ZZ$1, 0))</f>
        <v/>
      </c>
      <c r="B2838">
        <f>INDEX(resultados!$A$2:$ZZ$3036, 2832, MATCH($B$2, resultados!$A$1:$ZZ$1, 0))</f>
        <v/>
      </c>
      <c r="C2838">
        <f>INDEX(resultados!$A$2:$ZZ$3036, 2832, MATCH($B$3, resultados!$A$1:$ZZ$1, 0))</f>
        <v/>
      </c>
    </row>
    <row r="2839">
      <c r="A2839">
        <f>INDEX(resultados!$A$2:$ZZ$3036, 2833, MATCH($B$1, resultados!$A$1:$ZZ$1, 0))</f>
        <v/>
      </c>
      <c r="B2839">
        <f>INDEX(resultados!$A$2:$ZZ$3036, 2833, MATCH($B$2, resultados!$A$1:$ZZ$1, 0))</f>
        <v/>
      </c>
      <c r="C2839">
        <f>INDEX(resultados!$A$2:$ZZ$3036, 2833, MATCH($B$3, resultados!$A$1:$ZZ$1, 0))</f>
        <v/>
      </c>
    </row>
    <row r="2840">
      <c r="A2840">
        <f>INDEX(resultados!$A$2:$ZZ$3036, 2834, MATCH($B$1, resultados!$A$1:$ZZ$1, 0))</f>
        <v/>
      </c>
      <c r="B2840">
        <f>INDEX(resultados!$A$2:$ZZ$3036, 2834, MATCH($B$2, resultados!$A$1:$ZZ$1, 0))</f>
        <v/>
      </c>
      <c r="C2840">
        <f>INDEX(resultados!$A$2:$ZZ$3036, 2834, MATCH($B$3, resultados!$A$1:$ZZ$1, 0))</f>
        <v/>
      </c>
    </row>
    <row r="2841">
      <c r="A2841">
        <f>INDEX(resultados!$A$2:$ZZ$3036, 2835, MATCH($B$1, resultados!$A$1:$ZZ$1, 0))</f>
        <v/>
      </c>
      <c r="B2841">
        <f>INDEX(resultados!$A$2:$ZZ$3036, 2835, MATCH($B$2, resultados!$A$1:$ZZ$1, 0))</f>
        <v/>
      </c>
      <c r="C2841">
        <f>INDEX(resultados!$A$2:$ZZ$3036, 2835, MATCH($B$3, resultados!$A$1:$ZZ$1, 0))</f>
        <v/>
      </c>
    </row>
    <row r="2842">
      <c r="A2842">
        <f>INDEX(resultados!$A$2:$ZZ$3036, 2836, MATCH($B$1, resultados!$A$1:$ZZ$1, 0))</f>
        <v/>
      </c>
      <c r="B2842">
        <f>INDEX(resultados!$A$2:$ZZ$3036, 2836, MATCH($B$2, resultados!$A$1:$ZZ$1, 0))</f>
        <v/>
      </c>
      <c r="C2842">
        <f>INDEX(resultados!$A$2:$ZZ$3036, 2836, MATCH($B$3, resultados!$A$1:$ZZ$1, 0))</f>
        <v/>
      </c>
    </row>
    <row r="2843">
      <c r="A2843">
        <f>INDEX(resultados!$A$2:$ZZ$3036, 2837, MATCH($B$1, resultados!$A$1:$ZZ$1, 0))</f>
        <v/>
      </c>
      <c r="B2843">
        <f>INDEX(resultados!$A$2:$ZZ$3036, 2837, MATCH($B$2, resultados!$A$1:$ZZ$1, 0))</f>
        <v/>
      </c>
      <c r="C2843">
        <f>INDEX(resultados!$A$2:$ZZ$3036, 2837, MATCH($B$3, resultados!$A$1:$ZZ$1, 0))</f>
        <v/>
      </c>
    </row>
    <row r="2844">
      <c r="A2844">
        <f>INDEX(resultados!$A$2:$ZZ$3036, 2838, MATCH($B$1, resultados!$A$1:$ZZ$1, 0))</f>
        <v/>
      </c>
      <c r="B2844">
        <f>INDEX(resultados!$A$2:$ZZ$3036, 2838, MATCH($B$2, resultados!$A$1:$ZZ$1, 0))</f>
        <v/>
      </c>
      <c r="C2844">
        <f>INDEX(resultados!$A$2:$ZZ$3036, 2838, MATCH($B$3, resultados!$A$1:$ZZ$1, 0))</f>
        <v/>
      </c>
    </row>
    <row r="2845">
      <c r="A2845">
        <f>INDEX(resultados!$A$2:$ZZ$3036, 2839, MATCH($B$1, resultados!$A$1:$ZZ$1, 0))</f>
        <v/>
      </c>
      <c r="B2845">
        <f>INDEX(resultados!$A$2:$ZZ$3036, 2839, MATCH($B$2, resultados!$A$1:$ZZ$1, 0))</f>
        <v/>
      </c>
      <c r="C2845">
        <f>INDEX(resultados!$A$2:$ZZ$3036, 2839, MATCH($B$3, resultados!$A$1:$ZZ$1, 0))</f>
        <v/>
      </c>
    </row>
    <row r="2846">
      <c r="A2846">
        <f>INDEX(resultados!$A$2:$ZZ$3036, 2840, MATCH($B$1, resultados!$A$1:$ZZ$1, 0))</f>
        <v/>
      </c>
      <c r="B2846">
        <f>INDEX(resultados!$A$2:$ZZ$3036, 2840, MATCH($B$2, resultados!$A$1:$ZZ$1, 0))</f>
        <v/>
      </c>
      <c r="C2846">
        <f>INDEX(resultados!$A$2:$ZZ$3036, 2840, MATCH($B$3, resultados!$A$1:$ZZ$1, 0))</f>
        <v/>
      </c>
    </row>
    <row r="2847">
      <c r="A2847">
        <f>INDEX(resultados!$A$2:$ZZ$3036, 2841, MATCH($B$1, resultados!$A$1:$ZZ$1, 0))</f>
        <v/>
      </c>
      <c r="B2847">
        <f>INDEX(resultados!$A$2:$ZZ$3036, 2841, MATCH($B$2, resultados!$A$1:$ZZ$1, 0))</f>
        <v/>
      </c>
      <c r="C2847">
        <f>INDEX(resultados!$A$2:$ZZ$3036, 2841, MATCH($B$3, resultados!$A$1:$ZZ$1, 0))</f>
        <v/>
      </c>
    </row>
    <row r="2848">
      <c r="A2848">
        <f>INDEX(resultados!$A$2:$ZZ$3036, 2842, MATCH($B$1, resultados!$A$1:$ZZ$1, 0))</f>
        <v/>
      </c>
      <c r="B2848">
        <f>INDEX(resultados!$A$2:$ZZ$3036, 2842, MATCH($B$2, resultados!$A$1:$ZZ$1, 0))</f>
        <v/>
      </c>
      <c r="C2848">
        <f>INDEX(resultados!$A$2:$ZZ$3036, 2842, MATCH($B$3, resultados!$A$1:$ZZ$1, 0))</f>
        <v/>
      </c>
    </row>
    <row r="2849">
      <c r="A2849">
        <f>INDEX(resultados!$A$2:$ZZ$3036, 2843, MATCH($B$1, resultados!$A$1:$ZZ$1, 0))</f>
        <v/>
      </c>
      <c r="B2849">
        <f>INDEX(resultados!$A$2:$ZZ$3036, 2843, MATCH($B$2, resultados!$A$1:$ZZ$1, 0))</f>
        <v/>
      </c>
      <c r="C2849">
        <f>INDEX(resultados!$A$2:$ZZ$3036, 2843, MATCH($B$3, resultados!$A$1:$ZZ$1, 0))</f>
        <v/>
      </c>
    </row>
    <row r="2850">
      <c r="A2850">
        <f>INDEX(resultados!$A$2:$ZZ$3036, 2844, MATCH($B$1, resultados!$A$1:$ZZ$1, 0))</f>
        <v/>
      </c>
      <c r="B2850">
        <f>INDEX(resultados!$A$2:$ZZ$3036, 2844, MATCH($B$2, resultados!$A$1:$ZZ$1, 0))</f>
        <v/>
      </c>
      <c r="C2850">
        <f>INDEX(resultados!$A$2:$ZZ$3036, 2844, MATCH($B$3, resultados!$A$1:$ZZ$1, 0))</f>
        <v/>
      </c>
    </row>
    <row r="2851">
      <c r="A2851">
        <f>INDEX(resultados!$A$2:$ZZ$3036, 2845, MATCH($B$1, resultados!$A$1:$ZZ$1, 0))</f>
        <v/>
      </c>
      <c r="B2851">
        <f>INDEX(resultados!$A$2:$ZZ$3036, 2845, MATCH($B$2, resultados!$A$1:$ZZ$1, 0))</f>
        <v/>
      </c>
      <c r="C2851">
        <f>INDEX(resultados!$A$2:$ZZ$3036, 2845, MATCH($B$3, resultados!$A$1:$ZZ$1, 0))</f>
        <v/>
      </c>
    </row>
    <row r="2852">
      <c r="A2852">
        <f>INDEX(resultados!$A$2:$ZZ$3036, 2846, MATCH($B$1, resultados!$A$1:$ZZ$1, 0))</f>
        <v/>
      </c>
      <c r="B2852">
        <f>INDEX(resultados!$A$2:$ZZ$3036, 2846, MATCH($B$2, resultados!$A$1:$ZZ$1, 0))</f>
        <v/>
      </c>
      <c r="C2852">
        <f>INDEX(resultados!$A$2:$ZZ$3036, 2846, MATCH($B$3, resultados!$A$1:$ZZ$1, 0))</f>
        <v/>
      </c>
    </row>
    <row r="2853">
      <c r="A2853">
        <f>INDEX(resultados!$A$2:$ZZ$3036, 2847, MATCH($B$1, resultados!$A$1:$ZZ$1, 0))</f>
        <v/>
      </c>
      <c r="B2853">
        <f>INDEX(resultados!$A$2:$ZZ$3036, 2847, MATCH($B$2, resultados!$A$1:$ZZ$1, 0))</f>
        <v/>
      </c>
      <c r="C2853">
        <f>INDEX(resultados!$A$2:$ZZ$3036, 2847, MATCH($B$3, resultados!$A$1:$ZZ$1, 0))</f>
        <v/>
      </c>
    </row>
    <row r="2854">
      <c r="A2854">
        <f>INDEX(resultados!$A$2:$ZZ$3036, 2848, MATCH($B$1, resultados!$A$1:$ZZ$1, 0))</f>
        <v/>
      </c>
      <c r="B2854">
        <f>INDEX(resultados!$A$2:$ZZ$3036, 2848, MATCH($B$2, resultados!$A$1:$ZZ$1, 0))</f>
        <v/>
      </c>
      <c r="C2854">
        <f>INDEX(resultados!$A$2:$ZZ$3036, 2848, MATCH($B$3, resultados!$A$1:$ZZ$1, 0))</f>
        <v/>
      </c>
    </row>
    <row r="2855">
      <c r="A2855">
        <f>INDEX(resultados!$A$2:$ZZ$3036, 2849, MATCH($B$1, resultados!$A$1:$ZZ$1, 0))</f>
        <v/>
      </c>
      <c r="B2855">
        <f>INDEX(resultados!$A$2:$ZZ$3036, 2849, MATCH($B$2, resultados!$A$1:$ZZ$1, 0))</f>
        <v/>
      </c>
      <c r="C2855">
        <f>INDEX(resultados!$A$2:$ZZ$3036, 2849, MATCH($B$3, resultados!$A$1:$ZZ$1, 0))</f>
        <v/>
      </c>
    </row>
    <row r="2856">
      <c r="A2856">
        <f>INDEX(resultados!$A$2:$ZZ$3036, 2850, MATCH($B$1, resultados!$A$1:$ZZ$1, 0))</f>
        <v/>
      </c>
      <c r="B2856">
        <f>INDEX(resultados!$A$2:$ZZ$3036, 2850, MATCH($B$2, resultados!$A$1:$ZZ$1, 0))</f>
        <v/>
      </c>
      <c r="C2856">
        <f>INDEX(resultados!$A$2:$ZZ$3036, 2850, MATCH($B$3, resultados!$A$1:$ZZ$1, 0))</f>
        <v/>
      </c>
    </row>
    <row r="2857">
      <c r="A2857">
        <f>INDEX(resultados!$A$2:$ZZ$3036, 2851, MATCH($B$1, resultados!$A$1:$ZZ$1, 0))</f>
        <v/>
      </c>
      <c r="B2857">
        <f>INDEX(resultados!$A$2:$ZZ$3036, 2851, MATCH($B$2, resultados!$A$1:$ZZ$1, 0))</f>
        <v/>
      </c>
      <c r="C2857">
        <f>INDEX(resultados!$A$2:$ZZ$3036, 2851, MATCH($B$3, resultados!$A$1:$ZZ$1, 0))</f>
        <v/>
      </c>
    </row>
    <row r="2858">
      <c r="A2858">
        <f>INDEX(resultados!$A$2:$ZZ$3036, 2852, MATCH($B$1, resultados!$A$1:$ZZ$1, 0))</f>
        <v/>
      </c>
      <c r="B2858">
        <f>INDEX(resultados!$A$2:$ZZ$3036, 2852, MATCH($B$2, resultados!$A$1:$ZZ$1, 0))</f>
        <v/>
      </c>
      <c r="C2858">
        <f>INDEX(resultados!$A$2:$ZZ$3036, 2852, MATCH($B$3, resultados!$A$1:$ZZ$1, 0))</f>
        <v/>
      </c>
    </row>
    <row r="2859">
      <c r="A2859">
        <f>INDEX(resultados!$A$2:$ZZ$3036, 2853, MATCH($B$1, resultados!$A$1:$ZZ$1, 0))</f>
        <v/>
      </c>
      <c r="B2859">
        <f>INDEX(resultados!$A$2:$ZZ$3036, 2853, MATCH($B$2, resultados!$A$1:$ZZ$1, 0))</f>
        <v/>
      </c>
      <c r="C2859">
        <f>INDEX(resultados!$A$2:$ZZ$3036, 2853, MATCH($B$3, resultados!$A$1:$ZZ$1, 0))</f>
        <v/>
      </c>
    </row>
    <row r="2860">
      <c r="A2860">
        <f>INDEX(resultados!$A$2:$ZZ$3036, 2854, MATCH($B$1, resultados!$A$1:$ZZ$1, 0))</f>
        <v/>
      </c>
      <c r="B2860">
        <f>INDEX(resultados!$A$2:$ZZ$3036, 2854, MATCH($B$2, resultados!$A$1:$ZZ$1, 0))</f>
        <v/>
      </c>
      <c r="C2860">
        <f>INDEX(resultados!$A$2:$ZZ$3036, 2854, MATCH($B$3, resultados!$A$1:$ZZ$1, 0))</f>
        <v/>
      </c>
    </row>
    <row r="2861">
      <c r="A2861">
        <f>INDEX(resultados!$A$2:$ZZ$3036, 2855, MATCH($B$1, resultados!$A$1:$ZZ$1, 0))</f>
        <v/>
      </c>
      <c r="B2861">
        <f>INDEX(resultados!$A$2:$ZZ$3036, 2855, MATCH($B$2, resultados!$A$1:$ZZ$1, 0))</f>
        <v/>
      </c>
      <c r="C2861">
        <f>INDEX(resultados!$A$2:$ZZ$3036, 2855, MATCH($B$3, resultados!$A$1:$ZZ$1, 0))</f>
        <v/>
      </c>
    </row>
    <row r="2862">
      <c r="A2862">
        <f>INDEX(resultados!$A$2:$ZZ$3036, 2856, MATCH($B$1, resultados!$A$1:$ZZ$1, 0))</f>
        <v/>
      </c>
      <c r="B2862">
        <f>INDEX(resultados!$A$2:$ZZ$3036, 2856, MATCH($B$2, resultados!$A$1:$ZZ$1, 0))</f>
        <v/>
      </c>
      <c r="C2862">
        <f>INDEX(resultados!$A$2:$ZZ$3036, 2856, MATCH($B$3, resultados!$A$1:$ZZ$1, 0))</f>
        <v/>
      </c>
    </row>
    <row r="2863">
      <c r="A2863">
        <f>INDEX(resultados!$A$2:$ZZ$3036, 2857, MATCH($B$1, resultados!$A$1:$ZZ$1, 0))</f>
        <v/>
      </c>
      <c r="B2863">
        <f>INDEX(resultados!$A$2:$ZZ$3036, 2857, MATCH($B$2, resultados!$A$1:$ZZ$1, 0))</f>
        <v/>
      </c>
      <c r="C2863">
        <f>INDEX(resultados!$A$2:$ZZ$3036, 2857, MATCH($B$3, resultados!$A$1:$ZZ$1, 0))</f>
        <v/>
      </c>
    </row>
    <row r="2864">
      <c r="A2864">
        <f>INDEX(resultados!$A$2:$ZZ$3036, 2858, MATCH($B$1, resultados!$A$1:$ZZ$1, 0))</f>
        <v/>
      </c>
      <c r="B2864">
        <f>INDEX(resultados!$A$2:$ZZ$3036, 2858, MATCH($B$2, resultados!$A$1:$ZZ$1, 0))</f>
        <v/>
      </c>
      <c r="C2864">
        <f>INDEX(resultados!$A$2:$ZZ$3036, 2858, MATCH($B$3, resultados!$A$1:$ZZ$1, 0))</f>
        <v/>
      </c>
    </row>
    <row r="2865">
      <c r="A2865">
        <f>INDEX(resultados!$A$2:$ZZ$3036, 2859, MATCH($B$1, resultados!$A$1:$ZZ$1, 0))</f>
        <v/>
      </c>
      <c r="B2865">
        <f>INDEX(resultados!$A$2:$ZZ$3036, 2859, MATCH($B$2, resultados!$A$1:$ZZ$1, 0))</f>
        <v/>
      </c>
      <c r="C2865">
        <f>INDEX(resultados!$A$2:$ZZ$3036, 2859, MATCH($B$3, resultados!$A$1:$ZZ$1, 0))</f>
        <v/>
      </c>
    </row>
    <row r="2866">
      <c r="A2866">
        <f>INDEX(resultados!$A$2:$ZZ$3036, 2860, MATCH($B$1, resultados!$A$1:$ZZ$1, 0))</f>
        <v/>
      </c>
      <c r="B2866">
        <f>INDEX(resultados!$A$2:$ZZ$3036, 2860, MATCH($B$2, resultados!$A$1:$ZZ$1, 0))</f>
        <v/>
      </c>
      <c r="C2866">
        <f>INDEX(resultados!$A$2:$ZZ$3036, 2860, MATCH($B$3, resultados!$A$1:$ZZ$1, 0))</f>
        <v/>
      </c>
    </row>
    <row r="2867">
      <c r="A2867">
        <f>INDEX(resultados!$A$2:$ZZ$3036, 2861, MATCH($B$1, resultados!$A$1:$ZZ$1, 0))</f>
        <v/>
      </c>
      <c r="B2867">
        <f>INDEX(resultados!$A$2:$ZZ$3036, 2861, MATCH($B$2, resultados!$A$1:$ZZ$1, 0))</f>
        <v/>
      </c>
      <c r="C2867">
        <f>INDEX(resultados!$A$2:$ZZ$3036, 2861, MATCH($B$3, resultados!$A$1:$ZZ$1, 0))</f>
        <v/>
      </c>
    </row>
    <row r="2868">
      <c r="A2868">
        <f>INDEX(resultados!$A$2:$ZZ$3036, 2862, MATCH($B$1, resultados!$A$1:$ZZ$1, 0))</f>
        <v/>
      </c>
      <c r="B2868">
        <f>INDEX(resultados!$A$2:$ZZ$3036, 2862, MATCH($B$2, resultados!$A$1:$ZZ$1, 0))</f>
        <v/>
      </c>
      <c r="C2868">
        <f>INDEX(resultados!$A$2:$ZZ$3036, 2862, MATCH($B$3, resultados!$A$1:$ZZ$1, 0))</f>
        <v/>
      </c>
    </row>
    <row r="2869">
      <c r="A2869">
        <f>INDEX(resultados!$A$2:$ZZ$3036, 2863, MATCH($B$1, resultados!$A$1:$ZZ$1, 0))</f>
        <v/>
      </c>
      <c r="B2869">
        <f>INDEX(resultados!$A$2:$ZZ$3036, 2863, MATCH($B$2, resultados!$A$1:$ZZ$1, 0))</f>
        <v/>
      </c>
      <c r="C2869">
        <f>INDEX(resultados!$A$2:$ZZ$3036, 2863, MATCH($B$3, resultados!$A$1:$ZZ$1, 0))</f>
        <v/>
      </c>
    </row>
    <row r="2870">
      <c r="A2870">
        <f>INDEX(resultados!$A$2:$ZZ$3036, 2864, MATCH($B$1, resultados!$A$1:$ZZ$1, 0))</f>
        <v/>
      </c>
      <c r="B2870">
        <f>INDEX(resultados!$A$2:$ZZ$3036, 2864, MATCH($B$2, resultados!$A$1:$ZZ$1, 0))</f>
        <v/>
      </c>
      <c r="C2870">
        <f>INDEX(resultados!$A$2:$ZZ$3036, 2864, MATCH($B$3, resultados!$A$1:$ZZ$1, 0))</f>
        <v/>
      </c>
    </row>
    <row r="2871">
      <c r="A2871">
        <f>INDEX(resultados!$A$2:$ZZ$3036, 2865, MATCH($B$1, resultados!$A$1:$ZZ$1, 0))</f>
        <v/>
      </c>
      <c r="B2871">
        <f>INDEX(resultados!$A$2:$ZZ$3036, 2865, MATCH($B$2, resultados!$A$1:$ZZ$1, 0))</f>
        <v/>
      </c>
      <c r="C2871">
        <f>INDEX(resultados!$A$2:$ZZ$3036, 2865, MATCH($B$3, resultados!$A$1:$ZZ$1, 0))</f>
        <v/>
      </c>
    </row>
    <row r="2872">
      <c r="A2872">
        <f>INDEX(resultados!$A$2:$ZZ$3036, 2866, MATCH($B$1, resultados!$A$1:$ZZ$1, 0))</f>
        <v/>
      </c>
      <c r="B2872">
        <f>INDEX(resultados!$A$2:$ZZ$3036, 2866, MATCH($B$2, resultados!$A$1:$ZZ$1, 0))</f>
        <v/>
      </c>
      <c r="C2872">
        <f>INDEX(resultados!$A$2:$ZZ$3036, 2866, MATCH($B$3, resultados!$A$1:$ZZ$1, 0))</f>
        <v/>
      </c>
    </row>
    <row r="2873">
      <c r="A2873">
        <f>INDEX(resultados!$A$2:$ZZ$3036, 2867, MATCH($B$1, resultados!$A$1:$ZZ$1, 0))</f>
        <v/>
      </c>
      <c r="B2873">
        <f>INDEX(resultados!$A$2:$ZZ$3036, 2867, MATCH($B$2, resultados!$A$1:$ZZ$1, 0))</f>
        <v/>
      </c>
      <c r="C2873">
        <f>INDEX(resultados!$A$2:$ZZ$3036, 2867, MATCH($B$3, resultados!$A$1:$ZZ$1, 0))</f>
        <v/>
      </c>
    </row>
    <row r="2874">
      <c r="A2874">
        <f>INDEX(resultados!$A$2:$ZZ$3036, 2868, MATCH($B$1, resultados!$A$1:$ZZ$1, 0))</f>
        <v/>
      </c>
      <c r="B2874">
        <f>INDEX(resultados!$A$2:$ZZ$3036, 2868, MATCH($B$2, resultados!$A$1:$ZZ$1, 0))</f>
        <v/>
      </c>
      <c r="C2874">
        <f>INDEX(resultados!$A$2:$ZZ$3036, 2868, MATCH($B$3, resultados!$A$1:$ZZ$1, 0))</f>
        <v/>
      </c>
    </row>
    <row r="2875">
      <c r="A2875">
        <f>INDEX(resultados!$A$2:$ZZ$3036, 2869, MATCH($B$1, resultados!$A$1:$ZZ$1, 0))</f>
        <v/>
      </c>
      <c r="B2875">
        <f>INDEX(resultados!$A$2:$ZZ$3036, 2869, MATCH($B$2, resultados!$A$1:$ZZ$1, 0))</f>
        <v/>
      </c>
      <c r="C2875">
        <f>INDEX(resultados!$A$2:$ZZ$3036, 2869, MATCH($B$3, resultados!$A$1:$ZZ$1, 0))</f>
        <v/>
      </c>
    </row>
    <row r="2876">
      <c r="A2876">
        <f>INDEX(resultados!$A$2:$ZZ$3036, 2870, MATCH($B$1, resultados!$A$1:$ZZ$1, 0))</f>
        <v/>
      </c>
      <c r="B2876">
        <f>INDEX(resultados!$A$2:$ZZ$3036, 2870, MATCH($B$2, resultados!$A$1:$ZZ$1, 0))</f>
        <v/>
      </c>
      <c r="C2876">
        <f>INDEX(resultados!$A$2:$ZZ$3036, 2870, MATCH($B$3, resultados!$A$1:$ZZ$1, 0))</f>
        <v/>
      </c>
    </row>
    <row r="2877">
      <c r="A2877">
        <f>INDEX(resultados!$A$2:$ZZ$3036, 2871, MATCH($B$1, resultados!$A$1:$ZZ$1, 0))</f>
        <v/>
      </c>
      <c r="B2877">
        <f>INDEX(resultados!$A$2:$ZZ$3036, 2871, MATCH($B$2, resultados!$A$1:$ZZ$1, 0))</f>
        <v/>
      </c>
      <c r="C2877">
        <f>INDEX(resultados!$A$2:$ZZ$3036, 2871, MATCH($B$3, resultados!$A$1:$ZZ$1, 0))</f>
        <v/>
      </c>
    </row>
    <row r="2878">
      <c r="A2878">
        <f>INDEX(resultados!$A$2:$ZZ$3036, 2872, MATCH($B$1, resultados!$A$1:$ZZ$1, 0))</f>
        <v/>
      </c>
      <c r="B2878">
        <f>INDEX(resultados!$A$2:$ZZ$3036, 2872, MATCH($B$2, resultados!$A$1:$ZZ$1, 0))</f>
        <v/>
      </c>
      <c r="C2878">
        <f>INDEX(resultados!$A$2:$ZZ$3036, 2872, MATCH($B$3, resultados!$A$1:$ZZ$1, 0))</f>
        <v/>
      </c>
    </row>
    <row r="2879">
      <c r="A2879">
        <f>INDEX(resultados!$A$2:$ZZ$3036, 2873, MATCH($B$1, resultados!$A$1:$ZZ$1, 0))</f>
        <v/>
      </c>
      <c r="B2879">
        <f>INDEX(resultados!$A$2:$ZZ$3036, 2873, MATCH($B$2, resultados!$A$1:$ZZ$1, 0))</f>
        <v/>
      </c>
      <c r="C2879">
        <f>INDEX(resultados!$A$2:$ZZ$3036, 2873, MATCH($B$3, resultados!$A$1:$ZZ$1, 0))</f>
        <v/>
      </c>
    </row>
    <row r="2880">
      <c r="A2880">
        <f>INDEX(resultados!$A$2:$ZZ$3036, 2874, MATCH($B$1, resultados!$A$1:$ZZ$1, 0))</f>
        <v/>
      </c>
      <c r="B2880">
        <f>INDEX(resultados!$A$2:$ZZ$3036, 2874, MATCH($B$2, resultados!$A$1:$ZZ$1, 0))</f>
        <v/>
      </c>
      <c r="C2880">
        <f>INDEX(resultados!$A$2:$ZZ$3036, 2874, MATCH($B$3, resultados!$A$1:$ZZ$1, 0))</f>
        <v/>
      </c>
    </row>
    <row r="2881">
      <c r="A2881">
        <f>INDEX(resultados!$A$2:$ZZ$3036, 2875, MATCH($B$1, resultados!$A$1:$ZZ$1, 0))</f>
        <v/>
      </c>
      <c r="B2881">
        <f>INDEX(resultados!$A$2:$ZZ$3036, 2875, MATCH($B$2, resultados!$A$1:$ZZ$1, 0))</f>
        <v/>
      </c>
      <c r="C2881">
        <f>INDEX(resultados!$A$2:$ZZ$3036, 2875, MATCH($B$3, resultados!$A$1:$ZZ$1, 0))</f>
        <v/>
      </c>
    </row>
    <row r="2882">
      <c r="A2882">
        <f>INDEX(resultados!$A$2:$ZZ$3036, 2876, MATCH($B$1, resultados!$A$1:$ZZ$1, 0))</f>
        <v/>
      </c>
      <c r="B2882">
        <f>INDEX(resultados!$A$2:$ZZ$3036, 2876, MATCH($B$2, resultados!$A$1:$ZZ$1, 0))</f>
        <v/>
      </c>
      <c r="C2882">
        <f>INDEX(resultados!$A$2:$ZZ$3036, 2876, MATCH($B$3, resultados!$A$1:$ZZ$1, 0))</f>
        <v/>
      </c>
    </row>
    <row r="2883">
      <c r="A2883">
        <f>INDEX(resultados!$A$2:$ZZ$3036, 2877, MATCH($B$1, resultados!$A$1:$ZZ$1, 0))</f>
        <v/>
      </c>
      <c r="B2883">
        <f>INDEX(resultados!$A$2:$ZZ$3036, 2877, MATCH($B$2, resultados!$A$1:$ZZ$1, 0))</f>
        <v/>
      </c>
      <c r="C2883">
        <f>INDEX(resultados!$A$2:$ZZ$3036, 2877, MATCH($B$3, resultados!$A$1:$ZZ$1, 0))</f>
        <v/>
      </c>
    </row>
    <row r="2884">
      <c r="A2884">
        <f>INDEX(resultados!$A$2:$ZZ$3036, 2878, MATCH($B$1, resultados!$A$1:$ZZ$1, 0))</f>
        <v/>
      </c>
      <c r="B2884">
        <f>INDEX(resultados!$A$2:$ZZ$3036, 2878, MATCH($B$2, resultados!$A$1:$ZZ$1, 0))</f>
        <v/>
      </c>
      <c r="C2884">
        <f>INDEX(resultados!$A$2:$ZZ$3036, 2878, MATCH($B$3, resultados!$A$1:$ZZ$1, 0))</f>
        <v/>
      </c>
    </row>
    <row r="2885">
      <c r="A2885">
        <f>INDEX(resultados!$A$2:$ZZ$3036, 2879, MATCH($B$1, resultados!$A$1:$ZZ$1, 0))</f>
        <v/>
      </c>
      <c r="B2885">
        <f>INDEX(resultados!$A$2:$ZZ$3036, 2879, MATCH($B$2, resultados!$A$1:$ZZ$1, 0))</f>
        <v/>
      </c>
      <c r="C2885">
        <f>INDEX(resultados!$A$2:$ZZ$3036, 2879, MATCH($B$3, resultados!$A$1:$ZZ$1, 0))</f>
        <v/>
      </c>
    </row>
    <row r="2886">
      <c r="A2886">
        <f>INDEX(resultados!$A$2:$ZZ$3036, 2880, MATCH($B$1, resultados!$A$1:$ZZ$1, 0))</f>
        <v/>
      </c>
      <c r="B2886">
        <f>INDEX(resultados!$A$2:$ZZ$3036, 2880, MATCH($B$2, resultados!$A$1:$ZZ$1, 0))</f>
        <v/>
      </c>
      <c r="C2886">
        <f>INDEX(resultados!$A$2:$ZZ$3036, 2880, MATCH($B$3, resultados!$A$1:$ZZ$1, 0))</f>
        <v/>
      </c>
    </row>
    <row r="2887">
      <c r="A2887">
        <f>INDEX(resultados!$A$2:$ZZ$3036, 2881, MATCH($B$1, resultados!$A$1:$ZZ$1, 0))</f>
        <v/>
      </c>
      <c r="B2887">
        <f>INDEX(resultados!$A$2:$ZZ$3036, 2881, MATCH($B$2, resultados!$A$1:$ZZ$1, 0))</f>
        <v/>
      </c>
      <c r="C2887">
        <f>INDEX(resultados!$A$2:$ZZ$3036, 2881, MATCH($B$3, resultados!$A$1:$ZZ$1, 0))</f>
        <v/>
      </c>
    </row>
    <row r="2888">
      <c r="A2888">
        <f>INDEX(resultados!$A$2:$ZZ$3036, 2882, MATCH($B$1, resultados!$A$1:$ZZ$1, 0))</f>
        <v/>
      </c>
      <c r="B2888">
        <f>INDEX(resultados!$A$2:$ZZ$3036, 2882, MATCH($B$2, resultados!$A$1:$ZZ$1, 0))</f>
        <v/>
      </c>
      <c r="C2888">
        <f>INDEX(resultados!$A$2:$ZZ$3036, 2882, MATCH($B$3, resultados!$A$1:$ZZ$1, 0))</f>
        <v/>
      </c>
    </row>
    <row r="2889">
      <c r="A2889">
        <f>INDEX(resultados!$A$2:$ZZ$3036, 2883, MATCH($B$1, resultados!$A$1:$ZZ$1, 0))</f>
        <v/>
      </c>
      <c r="B2889">
        <f>INDEX(resultados!$A$2:$ZZ$3036, 2883, MATCH($B$2, resultados!$A$1:$ZZ$1, 0))</f>
        <v/>
      </c>
      <c r="C2889">
        <f>INDEX(resultados!$A$2:$ZZ$3036, 2883, MATCH($B$3, resultados!$A$1:$ZZ$1, 0))</f>
        <v/>
      </c>
    </row>
    <row r="2890">
      <c r="A2890">
        <f>INDEX(resultados!$A$2:$ZZ$3036, 2884, MATCH($B$1, resultados!$A$1:$ZZ$1, 0))</f>
        <v/>
      </c>
      <c r="B2890">
        <f>INDEX(resultados!$A$2:$ZZ$3036, 2884, MATCH($B$2, resultados!$A$1:$ZZ$1, 0))</f>
        <v/>
      </c>
      <c r="C2890">
        <f>INDEX(resultados!$A$2:$ZZ$3036, 2884, MATCH($B$3, resultados!$A$1:$ZZ$1, 0))</f>
        <v/>
      </c>
    </row>
    <row r="2891">
      <c r="A2891">
        <f>INDEX(resultados!$A$2:$ZZ$3036, 2885, MATCH($B$1, resultados!$A$1:$ZZ$1, 0))</f>
        <v/>
      </c>
      <c r="B2891">
        <f>INDEX(resultados!$A$2:$ZZ$3036, 2885, MATCH($B$2, resultados!$A$1:$ZZ$1, 0))</f>
        <v/>
      </c>
      <c r="C2891">
        <f>INDEX(resultados!$A$2:$ZZ$3036, 2885, MATCH($B$3, resultados!$A$1:$ZZ$1, 0))</f>
        <v/>
      </c>
    </row>
    <row r="2892">
      <c r="A2892">
        <f>INDEX(resultados!$A$2:$ZZ$3036, 2886, MATCH($B$1, resultados!$A$1:$ZZ$1, 0))</f>
        <v/>
      </c>
      <c r="B2892">
        <f>INDEX(resultados!$A$2:$ZZ$3036, 2886, MATCH($B$2, resultados!$A$1:$ZZ$1, 0))</f>
        <v/>
      </c>
      <c r="C2892">
        <f>INDEX(resultados!$A$2:$ZZ$3036, 2886, MATCH($B$3, resultados!$A$1:$ZZ$1, 0))</f>
        <v/>
      </c>
    </row>
    <row r="2893">
      <c r="A2893">
        <f>INDEX(resultados!$A$2:$ZZ$3036, 2887, MATCH($B$1, resultados!$A$1:$ZZ$1, 0))</f>
        <v/>
      </c>
      <c r="B2893">
        <f>INDEX(resultados!$A$2:$ZZ$3036, 2887, MATCH($B$2, resultados!$A$1:$ZZ$1, 0))</f>
        <v/>
      </c>
      <c r="C2893">
        <f>INDEX(resultados!$A$2:$ZZ$3036, 2887, MATCH($B$3, resultados!$A$1:$ZZ$1, 0))</f>
        <v/>
      </c>
    </row>
    <row r="2894">
      <c r="A2894">
        <f>INDEX(resultados!$A$2:$ZZ$3036, 2888, MATCH($B$1, resultados!$A$1:$ZZ$1, 0))</f>
        <v/>
      </c>
      <c r="B2894">
        <f>INDEX(resultados!$A$2:$ZZ$3036, 2888, MATCH($B$2, resultados!$A$1:$ZZ$1, 0))</f>
        <v/>
      </c>
      <c r="C2894">
        <f>INDEX(resultados!$A$2:$ZZ$3036, 2888, MATCH($B$3, resultados!$A$1:$ZZ$1, 0))</f>
        <v/>
      </c>
    </row>
    <row r="2895">
      <c r="A2895">
        <f>INDEX(resultados!$A$2:$ZZ$3036, 2889, MATCH($B$1, resultados!$A$1:$ZZ$1, 0))</f>
        <v/>
      </c>
      <c r="B2895">
        <f>INDEX(resultados!$A$2:$ZZ$3036, 2889, MATCH($B$2, resultados!$A$1:$ZZ$1, 0))</f>
        <v/>
      </c>
      <c r="C2895">
        <f>INDEX(resultados!$A$2:$ZZ$3036, 2889, MATCH($B$3, resultados!$A$1:$ZZ$1, 0))</f>
        <v/>
      </c>
    </row>
    <row r="2896">
      <c r="A2896">
        <f>INDEX(resultados!$A$2:$ZZ$3036, 2890, MATCH($B$1, resultados!$A$1:$ZZ$1, 0))</f>
        <v/>
      </c>
      <c r="B2896">
        <f>INDEX(resultados!$A$2:$ZZ$3036, 2890, MATCH($B$2, resultados!$A$1:$ZZ$1, 0))</f>
        <v/>
      </c>
      <c r="C2896">
        <f>INDEX(resultados!$A$2:$ZZ$3036, 2890, MATCH($B$3, resultados!$A$1:$ZZ$1, 0))</f>
        <v/>
      </c>
    </row>
    <row r="2897">
      <c r="A2897">
        <f>INDEX(resultados!$A$2:$ZZ$3036, 2891, MATCH($B$1, resultados!$A$1:$ZZ$1, 0))</f>
        <v/>
      </c>
      <c r="B2897">
        <f>INDEX(resultados!$A$2:$ZZ$3036, 2891, MATCH($B$2, resultados!$A$1:$ZZ$1, 0))</f>
        <v/>
      </c>
      <c r="C2897">
        <f>INDEX(resultados!$A$2:$ZZ$3036, 2891, MATCH($B$3, resultados!$A$1:$ZZ$1, 0))</f>
        <v/>
      </c>
    </row>
    <row r="2898">
      <c r="A2898">
        <f>INDEX(resultados!$A$2:$ZZ$3036, 2892, MATCH($B$1, resultados!$A$1:$ZZ$1, 0))</f>
        <v/>
      </c>
      <c r="B2898">
        <f>INDEX(resultados!$A$2:$ZZ$3036, 2892, MATCH($B$2, resultados!$A$1:$ZZ$1, 0))</f>
        <v/>
      </c>
      <c r="C2898">
        <f>INDEX(resultados!$A$2:$ZZ$3036, 2892, MATCH($B$3, resultados!$A$1:$ZZ$1, 0))</f>
        <v/>
      </c>
    </row>
    <row r="2899">
      <c r="A2899">
        <f>INDEX(resultados!$A$2:$ZZ$3036, 2893, MATCH($B$1, resultados!$A$1:$ZZ$1, 0))</f>
        <v/>
      </c>
      <c r="B2899">
        <f>INDEX(resultados!$A$2:$ZZ$3036, 2893, MATCH($B$2, resultados!$A$1:$ZZ$1, 0))</f>
        <v/>
      </c>
      <c r="C2899">
        <f>INDEX(resultados!$A$2:$ZZ$3036, 2893, MATCH($B$3, resultados!$A$1:$ZZ$1, 0))</f>
        <v/>
      </c>
    </row>
    <row r="2900">
      <c r="A2900">
        <f>INDEX(resultados!$A$2:$ZZ$3036, 2894, MATCH($B$1, resultados!$A$1:$ZZ$1, 0))</f>
        <v/>
      </c>
      <c r="B2900">
        <f>INDEX(resultados!$A$2:$ZZ$3036, 2894, MATCH($B$2, resultados!$A$1:$ZZ$1, 0))</f>
        <v/>
      </c>
      <c r="C2900">
        <f>INDEX(resultados!$A$2:$ZZ$3036, 2894, MATCH($B$3, resultados!$A$1:$ZZ$1, 0))</f>
        <v/>
      </c>
    </row>
    <row r="2901">
      <c r="A2901">
        <f>INDEX(resultados!$A$2:$ZZ$3036, 2895, MATCH($B$1, resultados!$A$1:$ZZ$1, 0))</f>
        <v/>
      </c>
      <c r="B2901">
        <f>INDEX(resultados!$A$2:$ZZ$3036, 2895, MATCH($B$2, resultados!$A$1:$ZZ$1, 0))</f>
        <v/>
      </c>
      <c r="C2901">
        <f>INDEX(resultados!$A$2:$ZZ$3036, 2895, MATCH($B$3, resultados!$A$1:$ZZ$1, 0))</f>
        <v/>
      </c>
    </row>
    <row r="2902">
      <c r="A2902">
        <f>INDEX(resultados!$A$2:$ZZ$3036, 2896, MATCH($B$1, resultados!$A$1:$ZZ$1, 0))</f>
        <v/>
      </c>
      <c r="B2902">
        <f>INDEX(resultados!$A$2:$ZZ$3036, 2896, MATCH($B$2, resultados!$A$1:$ZZ$1, 0))</f>
        <v/>
      </c>
      <c r="C2902">
        <f>INDEX(resultados!$A$2:$ZZ$3036, 2896, MATCH($B$3, resultados!$A$1:$ZZ$1, 0))</f>
        <v/>
      </c>
    </row>
    <row r="2903">
      <c r="A2903">
        <f>INDEX(resultados!$A$2:$ZZ$3036, 2897, MATCH($B$1, resultados!$A$1:$ZZ$1, 0))</f>
        <v/>
      </c>
      <c r="B2903">
        <f>INDEX(resultados!$A$2:$ZZ$3036, 2897, MATCH($B$2, resultados!$A$1:$ZZ$1, 0))</f>
        <v/>
      </c>
      <c r="C2903">
        <f>INDEX(resultados!$A$2:$ZZ$3036, 2897, MATCH($B$3, resultados!$A$1:$ZZ$1, 0))</f>
        <v/>
      </c>
    </row>
    <row r="2904">
      <c r="A2904">
        <f>INDEX(resultados!$A$2:$ZZ$3036, 2898, MATCH($B$1, resultados!$A$1:$ZZ$1, 0))</f>
        <v/>
      </c>
      <c r="B2904">
        <f>INDEX(resultados!$A$2:$ZZ$3036, 2898, MATCH($B$2, resultados!$A$1:$ZZ$1, 0))</f>
        <v/>
      </c>
      <c r="C2904">
        <f>INDEX(resultados!$A$2:$ZZ$3036, 2898, MATCH($B$3, resultados!$A$1:$ZZ$1, 0))</f>
        <v/>
      </c>
    </row>
    <row r="2905">
      <c r="A2905">
        <f>INDEX(resultados!$A$2:$ZZ$3036, 2899, MATCH($B$1, resultados!$A$1:$ZZ$1, 0))</f>
        <v/>
      </c>
      <c r="B2905">
        <f>INDEX(resultados!$A$2:$ZZ$3036, 2899, MATCH($B$2, resultados!$A$1:$ZZ$1, 0))</f>
        <v/>
      </c>
      <c r="C2905">
        <f>INDEX(resultados!$A$2:$ZZ$3036, 2899, MATCH($B$3, resultados!$A$1:$ZZ$1, 0))</f>
        <v/>
      </c>
    </row>
    <row r="2906">
      <c r="A2906">
        <f>INDEX(resultados!$A$2:$ZZ$3036, 2900, MATCH($B$1, resultados!$A$1:$ZZ$1, 0))</f>
        <v/>
      </c>
      <c r="B2906">
        <f>INDEX(resultados!$A$2:$ZZ$3036, 2900, MATCH($B$2, resultados!$A$1:$ZZ$1, 0))</f>
        <v/>
      </c>
      <c r="C2906">
        <f>INDEX(resultados!$A$2:$ZZ$3036, 2900, MATCH($B$3, resultados!$A$1:$ZZ$1, 0))</f>
        <v/>
      </c>
    </row>
    <row r="2907">
      <c r="A2907">
        <f>INDEX(resultados!$A$2:$ZZ$3036, 2901, MATCH($B$1, resultados!$A$1:$ZZ$1, 0))</f>
        <v/>
      </c>
      <c r="B2907">
        <f>INDEX(resultados!$A$2:$ZZ$3036, 2901, MATCH($B$2, resultados!$A$1:$ZZ$1, 0))</f>
        <v/>
      </c>
      <c r="C2907">
        <f>INDEX(resultados!$A$2:$ZZ$3036, 2901, MATCH($B$3, resultados!$A$1:$ZZ$1, 0))</f>
        <v/>
      </c>
    </row>
    <row r="2908">
      <c r="A2908">
        <f>INDEX(resultados!$A$2:$ZZ$3036, 2902, MATCH($B$1, resultados!$A$1:$ZZ$1, 0))</f>
        <v/>
      </c>
      <c r="B2908">
        <f>INDEX(resultados!$A$2:$ZZ$3036, 2902, MATCH($B$2, resultados!$A$1:$ZZ$1, 0))</f>
        <v/>
      </c>
      <c r="C2908">
        <f>INDEX(resultados!$A$2:$ZZ$3036, 2902, MATCH($B$3, resultados!$A$1:$ZZ$1, 0))</f>
        <v/>
      </c>
    </row>
    <row r="2909">
      <c r="A2909">
        <f>INDEX(resultados!$A$2:$ZZ$3036, 2903, MATCH($B$1, resultados!$A$1:$ZZ$1, 0))</f>
        <v/>
      </c>
      <c r="B2909">
        <f>INDEX(resultados!$A$2:$ZZ$3036, 2903, MATCH($B$2, resultados!$A$1:$ZZ$1, 0))</f>
        <v/>
      </c>
      <c r="C2909">
        <f>INDEX(resultados!$A$2:$ZZ$3036, 2903, MATCH($B$3, resultados!$A$1:$ZZ$1, 0))</f>
        <v/>
      </c>
    </row>
    <row r="2910">
      <c r="A2910">
        <f>INDEX(resultados!$A$2:$ZZ$3036, 2904, MATCH($B$1, resultados!$A$1:$ZZ$1, 0))</f>
        <v/>
      </c>
      <c r="B2910">
        <f>INDEX(resultados!$A$2:$ZZ$3036, 2904, MATCH($B$2, resultados!$A$1:$ZZ$1, 0))</f>
        <v/>
      </c>
      <c r="C2910">
        <f>INDEX(resultados!$A$2:$ZZ$3036, 2904, MATCH($B$3, resultados!$A$1:$ZZ$1, 0))</f>
        <v/>
      </c>
    </row>
    <row r="2911">
      <c r="A2911">
        <f>INDEX(resultados!$A$2:$ZZ$3036, 2905, MATCH($B$1, resultados!$A$1:$ZZ$1, 0))</f>
        <v/>
      </c>
      <c r="B2911">
        <f>INDEX(resultados!$A$2:$ZZ$3036, 2905, MATCH($B$2, resultados!$A$1:$ZZ$1, 0))</f>
        <v/>
      </c>
      <c r="C2911">
        <f>INDEX(resultados!$A$2:$ZZ$3036, 2905, MATCH($B$3, resultados!$A$1:$ZZ$1, 0))</f>
        <v/>
      </c>
    </row>
    <row r="2912">
      <c r="A2912">
        <f>INDEX(resultados!$A$2:$ZZ$3036, 2906, MATCH($B$1, resultados!$A$1:$ZZ$1, 0))</f>
        <v/>
      </c>
      <c r="B2912">
        <f>INDEX(resultados!$A$2:$ZZ$3036, 2906, MATCH($B$2, resultados!$A$1:$ZZ$1, 0))</f>
        <v/>
      </c>
      <c r="C2912">
        <f>INDEX(resultados!$A$2:$ZZ$3036, 2906, MATCH($B$3, resultados!$A$1:$ZZ$1, 0))</f>
        <v/>
      </c>
    </row>
    <row r="2913">
      <c r="A2913">
        <f>INDEX(resultados!$A$2:$ZZ$3036, 2907, MATCH($B$1, resultados!$A$1:$ZZ$1, 0))</f>
        <v/>
      </c>
      <c r="B2913">
        <f>INDEX(resultados!$A$2:$ZZ$3036, 2907, MATCH($B$2, resultados!$A$1:$ZZ$1, 0))</f>
        <v/>
      </c>
      <c r="C2913">
        <f>INDEX(resultados!$A$2:$ZZ$3036, 2907, MATCH($B$3, resultados!$A$1:$ZZ$1, 0))</f>
        <v/>
      </c>
    </row>
    <row r="2914">
      <c r="A2914">
        <f>INDEX(resultados!$A$2:$ZZ$3036, 2908, MATCH($B$1, resultados!$A$1:$ZZ$1, 0))</f>
        <v/>
      </c>
      <c r="B2914">
        <f>INDEX(resultados!$A$2:$ZZ$3036, 2908, MATCH($B$2, resultados!$A$1:$ZZ$1, 0))</f>
        <v/>
      </c>
      <c r="C2914">
        <f>INDEX(resultados!$A$2:$ZZ$3036, 2908, MATCH($B$3, resultados!$A$1:$ZZ$1, 0))</f>
        <v/>
      </c>
    </row>
    <row r="2915">
      <c r="A2915">
        <f>INDEX(resultados!$A$2:$ZZ$3036, 2909, MATCH($B$1, resultados!$A$1:$ZZ$1, 0))</f>
        <v/>
      </c>
      <c r="B2915">
        <f>INDEX(resultados!$A$2:$ZZ$3036, 2909, MATCH($B$2, resultados!$A$1:$ZZ$1, 0))</f>
        <v/>
      </c>
      <c r="C2915">
        <f>INDEX(resultados!$A$2:$ZZ$3036, 2909, MATCH($B$3, resultados!$A$1:$ZZ$1, 0))</f>
        <v/>
      </c>
    </row>
    <row r="2916">
      <c r="A2916">
        <f>INDEX(resultados!$A$2:$ZZ$3036, 2910, MATCH($B$1, resultados!$A$1:$ZZ$1, 0))</f>
        <v/>
      </c>
      <c r="B2916">
        <f>INDEX(resultados!$A$2:$ZZ$3036, 2910, MATCH($B$2, resultados!$A$1:$ZZ$1, 0))</f>
        <v/>
      </c>
      <c r="C2916">
        <f>INDEX(resultados!$A$2:$ZZ$3036, 2910, MATCH($B$3, resultados!$A$1:$ZZ$1, 0))</f>
        <v/>
      </c>
    </row>
    <row r="2917">
      <c r="A2917">
        <f>INDEX(resultados!$A$2:$ZZ$3036, 2911, MATCH($B$1, resultados!$A$1:$ZZ$1, 0))</f>
        <v/>
      </c>
      <c r="B2917">
        <f>INDEX(resultados!$A$2:$ZZ$3036, 2911, MATCH($B$2, resultados!$A$1:$ZZ$1, 0))</f>
        <v/>
      </c>
      <c r="C2917">
        <f>INDEX(resultados!$A$2:$ZZ$3036, 2911, MATCH($B$3, resultados!$A$1:$ZZ$1, 0))</f>
        <v/>
      </c>
    </row>
    <row r="2918">
      <c r="A2918">
        <f>INDEX(resultados!$A$2:$ZZ$3036, 2912, MATCH($B$1, resultados!$A$1:$ZZ$1, 0))</f>
        <v/>
      </c>
      <c r="B2918">
        <f>INDEX(resultados!$A$2:$ZZ$3036, 2912, MATCH($B$2, resultados!$A$1:$ZZ$1, 0))</f>
        <v/>
      </c>
      <c r="C2918">
        <f>INDEX(resultados!$A$2:$ZZ$3036, 2912, MATCH($B$3, resultados!$A$1:$ZZ$1, 0))</f>
        <v/>
      </c>
    </row>
    <row r="2919">
      <c r="A2919">
        <f>INDEX(resultados!$A$2:$ZZ$3036, 2913, MATCH($B$1, resultados!$A$1:$ZZ$1, 0))</f>
        <v/>
      </c>
      <c r="B2919">
        <f>INDEX(resultados!$A$2:$ZZ$3036, 2913, MATCH($B$2, resultados!$A$1:$ZZ$1, 0))</f>
        <v/>
      </c>
      <c r="C2919">
        <f>INDEX(resultados!$A$2:$ZZ$3036, 2913, MATCH($B$3, resultados!$A$1:$ZZ$1, 0))</f>
        <v/>
      </c>
    </row>
    <row r="2920">
      <c r="A2920">
        <f>INDEX(resultados!$A$2:$ZZ$3036, 2914, MATCH($B$1, resultados!$A$1:$ZZ$1, 0))</f>
        <v/>
      </c>
      <c r="B2920">
        <f>INDEX(resultados!$A$2:$ZZ$3036, 2914, MATCH($B$2, resultados!$A$1:$ZZ$1, 0))</f>
        <v/>
      </c>
      <c r="C2920">
        <f>INDEX(resultados!$A$2:$ZZ$3036, 2914, MATCH($B$3, resultados!$A$1:$ZZ$1, 0))</f>
        <v/>
      </c>
    </row>
    <row r="2921">
      <c r="A2921">
        <f>INDEX(resultados!$A$2:$ZZ$3036, 2915, MATCH($B$1, resultados!$A$1:$ZZ$1, 0))</f>
        <v/>
      </c>
      <c r="B2921">
        <f>INDEX(resultados!$A$2:$ZZ$3036, 2915, MATCH($B$2, resultados!$A$1:$ZZ$1, 0))</f>
        <v/>
      </c>
      <c r="C2921">
        <f>INDEX(resultados!$A$2:$ZZ$3036, 2915, MATCH($B$3, resultados!$A$1:$ZZ$1, 0))</f>
        <v/>
      </c>
    </row>
    <row r="2922">
      <c r="A2922">
        <f>INDEX(resultados!$A$2:$ZZ$3036, 2916, MATCH($B$1, resultados!$A$1:$ZZ$1, 0))</f>
        <v/>
      </c>
      <c r="B2922">
        <f>INDEX(resultados!$A$2:$ZZ$3036, 2916, MATCH($B$2, resultados!$A$1:$ZZ$1, 0))</f>
        <v/>
      </c>
      <c r="C2922">
        <f>INDEX(resultados!$A$2:$ZZ$3036, 2916, MATCH($B$3, resultados!$A$1:$ZZ$1, 0))</f>
        <v/>
      </c>
    </row>
    <row r="2923">
      <c r="A2923">
        <f>INDEX(resultados!$A$2:$ZZ$3036, 2917, MATCH($B$1, resultados!$A$1:$ZZ$1, 0))</f>
        <v/>
      </c>
      <c r="B2923">
        <f>INDEX(resultados!$A$2:$ZZ$3036, 2917, MATCH($B$2, resultados!$A$1:$ZZ$1, 0))</f>
        <v/>
      </c>
      <c r="C2923">
        <f>INDEX(resultados!$A$2:$ZZ$3036, 2917, MATCH($B$3, resultados!$A$1:$ZZ$1, 0))</f>
        <v/>
      </c>
    </row>
    <row r="2924">
      <c r="A2924">
        <f>INDEX(resultados!$A$2:$ZZ$3036, 2918, MATCH($B$1, resultados!$A$1:$ZZ$1, 0))</f>
        <v/>
      </c>
      <c r="B2924">
        <f>INDEX(resultados!$A$2:$ZZ$3036, 2918, MATCH($B$2, resultados!$A$1:$ZZ$1, 0))</f>
        <v/>
      </c>
      <c r="C2924">
        <f>INDEX(resultados!$A$2:$ZZ$3036, 2918, MATCH($B$3, resultados!$A$1:$ZZ$1, 0))</f>
        <v/>
      </c>
    </row>
    <row r="2925">
      <c r="A2925">
        <f>INDEX(resultados!$A$2:$ZZ$3036, 2919, MATCH($B$1, resultados!$A$1:$ZZ$1, 0))</f>
        <v/>
      </c>
      <c r="B2925">
        <f>INDEX(resultados!$A$2:$ZZ$3036, 2919, MATCH($B$2, resultados!$A$1:$ZZ$1, 0))</f>
        <v/>
      </c>
      <c r="C2925">
        <f>INDEX(resultados!$A$2:$ZZ$3036, 2919, MATCH($B$3, resultados!$A$1:$ZZ$1, 0))</f>
        <v/>
      </c>
    </row>
    <row r="2926">
      <c r="A2926">
        <f>INDEX(resultados!$A$2:$ZZ$3036, 2920, MATCH($B$1, resultados!$A$1:$ZZ$1, 0))</f>
        <v/>
      </c>
      <c r="B2926">
        <f>INDEX(resultados!$A$2:$ZZ$3036, 2920, MATCH($B$2, resultados!$A$1:$ZZ$1, 0))</f>
        <v/>
      </c>
      <c r="C2926">
        <f>INDEX(resultados!$A$2:$ZZ$3036, 2920, MATCH($B$3, resultados!$A$1:$ZZ$1, 0))</f>
        <v/>
      </c>
    </row>
    <row r="2927">
      <c r="A2927">
        <f>INDEX(resultados!$A$2:$ZZ$3036, 2921, MATCH($B$1, resultados!$A$1:$ZZ$1, 0))</f>
        <v/>
      </c>
      <c r="B2927">
        <f>INDEX(resultados!$A$2:$ZZ$3036, 2921, MATCH($B$2, resultados!$A$1:$ZZ$1, 0))</f>
        <v/>
      </c>
      <c r="C2927">
        <f>INDEX(resultados!$A$2:$ZZ$3036, 2921, MATCH($B$3, resultados!$A$1:$ZZ$1, 0))</f>
        <v/>
      </c>
    </row>
    <row r="2928">
      <c r="A2928">
        <f>INDEX(resultados!$A$2:$ZZ$3036, 2922, MATCH($B$1, resultados!$A$1:$ZZ$1, 0))</f>
        <v/>
      </c>
      <c r="B2928">
        <f>INDEX(resultados!$A$2:$ZZ$3036, 2922, MATCH($B$2, resultados!$A$1:$ZZ$1, 0))</f>
        <v/>
      </c>
      <c r="C2928">
        <f>INDEX(resultados!$A$2:$ZZ$3036, 2922, MATCH($B$3, resultados!$A$1:$ZZ$1, 0))</f>
        <v/>
      </c>
    </row>
    <row r="2929">
      <c r="A2929">
        <f>INDEX(resultados!$A$2:$ZZ$3036, 2923, MATCH($B$1, resultados!$A$1:$ZZ$1, 0))</f>
        <v/>
      </c>
      <c r="B2929">
        <f>INDEX(resultados!$A$2:$ZZ$3036, 2923, MATCH($B$2, resultados!$A$1:$ZZ$1, 0))</f>
        <v/>
      </c>
      <c r="C2929">
        <f>INDEX(resultados!$A$2:$ZZ$3036, 2923, MATCH($B$3, resultados!$A$1:$ZZ$1, 0))</f>
        <v/>
      </c>
    </row>
    <row r="2930">
      <c r="A2930">
        <f>INDEX(resultados!$A$2:$ZZ$3036, 2924, MATCH($B$1, resultados!$A$1:$ZZ$1, 0))</f>
        <v/>
      </c>
      <c r="B2930">
        <f>INDEX(resultados!$A$2:$ZZ$3036, 2924, MATCH($B$2, resultados!$A$1:$ZZ$1, 0))</f>
        <v/>
      </c>
      <c r="C2930">
        <f>INDEX(resultados!$A$2:$ZZ$3036, 2924, MATCH($B$3, resultados!$A$1:$ZZ$1, 0))</f>
        <v/>
      </c>
    </row>
    <row r="2931">
      <c r="A2931">
        <f>INDEX(resultados!$A$2:$ZZ$3036, 2925, MATCH($B$1, resultados!$A$1:$ZZ$1, 0))</f>
        <v/>
      </c>
      <c r="B2931">
        <f>INDEX(resultados!$A$2:$ZZ$3036, 2925, MATCH($B$2, resultados!$A$1:$ZZ$1, 0))</f>
        <v/>
      </c>
      <c r="C2931">
        <f>INDEX(resultados!$A$2:$ZZ$3036, 2925, MATCH($B$3, resultados!$A$1:$ZZ$1, 0))</f>
        <v/>
      </c>
    </row>
    <row r="2932">
      <c r="A2932">
        <f>INDEX(resultados!$A$2:$ZZ$3036, 2926, MATCH($B$1, resultados!$A$1:$ZZ$1, 0))</f>
        <v/>
      </c>
      <c r="B2932">
        <f>INDEX(resultados!$A$2:$ZZ$3036, 2926, MATCH($B$2, resultados!$A$1:$ZZ$1, 0))</f>
        <v/>
      </c>
      <c r="C2932">
        <f>INDEX(resultados!$A$2:$ZZ$3036, 2926, MATCH($B$3, resultados!$A$1:$ZZ$1, 0))</f>
        <v/>
      </c>
    </row>
    <row r="2933">
      <c r="A2933">
        <f>INDEX(resultados!$A$2:$ZZ$3036, 2927, MATCH($B$1, resultados!$A$1:$ZZ$1, 0))</f>
        <v/>
      </c>
      <c r="B2933">
        <f>INDEX(resultados!$A$2:$ZZ$3036, 2927, MATCH($B$2, resultados!$A$1:$ZZ$1, 0))</f>
        <v/>
      </c>
      <c r="C2933">
        <f>INDEX(resultados!$A$2:$ZZ$3036, 2927, MATCH($B$3, resultados!$A$1:$ZZ$1, 0))</f>
        <v/>
      </c>
    </row>
    <row r="2934">
      <c r="A2934">
        <f>INDEX(resultados!$A$2:$ZZ$3036, 2928, MATCH($B$1, resultados!$A$1:$ZZ$1, 0))</f>
        <v/>
      </c>
      <c r="B2934">
        <f>INDEX(resultados!$A$2:$ZZ$3036, 2928, MATCH($B$2, resultados!$A$1:$ZZ$1, 0))</f>
        <v/>
      </c>
      <c r="C2934">
        <f>INDEX(resultados!$A$2:$ZZ$3036, 2928, MATCH($B$3, resultados!$A$1:$ZZ$1, 0))</f>
        <v/>
      </c>
    </row>
    <row r="2935">
      <c r="A2935">
        <f>INDEX(resultados!$A$2:$ZZ$3036, 2929, MATCH($B$1, resultados!$A$1:$ZZ$1, 0))</f>
        <v/>
      </c>
      <c r="B2935">
        <f>INDEX(resultados!$A$2:$ZZ$3036, 2929, MATCH($B$2, resultados!$A$1:$ZZ$1, 0))</f>
        <v/>
      </c>
      <c r="C2935">
        <f>INDEX(resultados!$A$2:$ZZ$3036, 2929, MATCH($B$3, resultados!$A$1:$ZZ$1, 0))</f>
        <v/>
      </c>
    </row>
    <row r="2936">
      <c r="A2936">
        <f>INDEX(resultados!$A$2:$ZZ$3036, 2930, MATCH($B$1, resultados!$A$1:$ZZ$1, 0))</f>
        <v/>
      </c>
      <c r="B2936">
        <f>INDEX(resultados!$A$2:$ZZ$3036, 2930, MATCH($B$2, resultados!$A$1:$ZZ$1, 0))</f>
        <v/>
      </c>
      <c r="C2936">
        <f>INDEX(resultados!$A$2:$ZZ$3036, 2930, MATCH($B$3, resultados!$A$1:$ZZ$1, 0))</f>
        <v/>
      </c>
    </row>
    <row r="2937">
      <c r="A2937">
        <f>INDEX(resultados!$A$2:$ZZ$3036, 2931, MATCH($B$1, resultados!$A$1:$ZZ$1, 0))</f>
        <v/>
      </c>
      <c r="B2937">
        <f>INDEX(resultados!$A$2:$ZZ$3036, 2931, MATCH($B$2, resultados!$A$1:$ZZ$1, 0))</f>
        <v/>
      </c>
      <c r="C2937">
        <f>INDEX(resultados!$A$2:$ZZ$3036, 2931, MATCH($B$3, resultados!$A$1:$ZZ$1, 0))</f>
        <v/>
      </c>
    </row>
    <row r="2938">
      <c r="A2938">
        <f>INDEX(resultados!$A$2:$ZZ$3036, 2932, MATCH($B$1, resultados!$A$1:$ZZ$1, 0))</f>
        <v/>
      </c>
      <c r="B2938">
        <f>INDEX(resultados!$A$2:$ZZ$3036, 2932, MATCH($B$2, resultados!$A$1:$ZZ$1, 0))</f>
        <v/>
      </c>
      <c r="C2938">
        <f>INDEX(resultados!$A$2:$ZZ$3036, 2932, MATCH($B$3, resultados!$A$1:$ZZ$1, 0))</f>
        <v/>
      </c>
    </row>
    <row r="2939">
      <c r="A2939">
        <f>INDEX(resultados!$A$2:$ZZ$3036, 2933, MATCH($B$1, resultados!$A$1:$ZZ$1, 0))</f>
        <v/>
      </c>
      <c r="B2939">
        <f>INDEX(resultados!$A$2:$ZZ$3036, 2933, MATCH($B$2, resultados!$A$1:$ZZ$1, 0))</f>
        <v/>
      </c>
      <c r="C2939">
        <f>INDEX(resultados!$A$2:$ZZ$3036, 2933, MATCH($B$3, resultados!$A$1:$ZZ$1, 0))</f>
        <v/>
      </c>
    </row>
    <row r="2940">
      <c r="A2940">
        <f>INDEX(resultados!$A$2:$ZZ$3036, 2934, MATCH($B$1, resultados!$A$1:$ZZ$1, 0))</f>
        <v/>
      </c>
      <c r="B2940">
        <f>INDEX(resultados!$A$2:$ZZ$3036, 2934, MATCH($B$2, resultados!$A$1:$ZZ$1, 0))</f>
        <v/>
      </c>
      <c r="C2940">
        <f>INDEX(resultados!$A$2:$ZZ$3036, 2934, MATCH($B$3, resultados!$A$1:$ZZ$1, 0))</f>
        <v/>
      </c>
    </row>
    <row r="2941">
      <c r="A2941">
        <f>INDEX(resultados!$A$2:$ZZ$3036, 2935, MATCH($B$1, resultados!$A$1:$ZZ$1, 0))</f>
        <v/>
      </c>
      <c r="B2941">
        <f>INDEX(resultados!$A$2:$ZZ$3036, 2935, MATCH($B$2, resultados!$A$1:$ZZ$1, 0))</f>
        <v/>
      </c>
      <c r="C2941">
        <f>INDEX(resultados!$A$2:$ZZ$3036, 2935, MATCH($B$3, resultados!$A$1:$ZZ$1, 0))</f>
        <v/>
      </c>
    </row>
    <row r="2942">
      <c r="A2942">
        <f>INDEX(resultados!$A$2:$ZZ$3036, 2936, MATCH($B$1, resultados!$A$1:$ZZ$1, 0))</f>
        <v/>
      </c>
      <c r="B2942">
        <f>INDEX(resultados!$A$2:$ZZ$3036, 2936, MATCH($B$2, resultados!$A$1:$ZZ$1, 0))</f>
        <v/>
      </c>
      <c r="C2942">
        <f>INDEX(resultados!$A$2:$ZZ$3036, 2936, MATCH($B$3, resultados!$A$1:$ZZ$1, 0))</f>
        <v/>
      </c>
    </row>
    <row r="2943">
      <c r="A2943">
        <f>INDEX(resultados!$A$2:$ZZ$3036, 2937, MATCH($B$1, resultados!$A$1:$ZZ$1, 0))</f>
        <v/>
      </c>
      <c r="B2943">
        <f>INDEX(resultados!$A$2:$ZZ$3036, 2937, MATCH($B$2, resultados!$A$1:$ZZ$1, 0))</f>
        <v/>
      </c>
      <c r="C2943">
        <f>INDEX(resultados!$A$2:$ZZ$3036, 2937, MATCH($B$3, resultados!$A$1:$ZZ$1, 0))</f>
        <v/>
      </c>
    </row>
    <row r="2944">
      <c r="A2944">
        <f>INDEX(resultados!$A$2:$ZZ$3036, 2938, MATCH($B$1, resultados!$A$1:$ZZ$1, 0))</f>
        <v/>
      </c>
      <c r="B2944">
        <f>INDEX(resultados!$A$2:$ZZ$3036, 2938, MATCH($B$2, resultados!$A$1:$ZZ$1, 0))</f>
        <v/>
      </c>
      <c r="C2944">
        <f>INDEX(resultados!$A$2:$ZZ$3036, 2938, MATCH($B$3, resultados!$A$1:$ZZ$1, 0))</f>
        <v/>
      </c>
    </row>
    <row r="2945">
      <c r="A2945">
        <f>INDEX(resultados!$A$2:$ZZ$3036, 2939, MATCH($B$1, resultados!$A$1:$ZZ$1, 0))</f>
        <v/>
      </c>
      <c r="B2945">
        <f>INDEX(resultados!$A$2:$ZZ$3036, 2939, MATCH($B$2, resultados!$A$1:$ZZ$1, 0))</f>
        <v/>
      </c>
      <c r="C2945">
        <f>INDEX(resultados!$A$2:$ZZ$3036, 2939, MATCH($B$3, resultados!$A$1:$ZZ$1, 0))</f>
        <v/>
      </c>
    </row>
    <row r="2946">
      <c r="A2946">
        <f>INDEX(resultados!$A$2:$ZZ$3036, 2940, MATCH($B$1, resultados!$A$1:$ZZ$1, 0))</f>
        <v/>
      </c>
      <c r="B2946">
        <f>INDEX(resultados!$A$2:$ZZ$3036, 2940, MATCH($B$2, resultados!$A$1:$ZZ$1, 0))</f>
        <v/>
      </c>
      <c r="C2946">
        <f>INDEX(resultados!$A$2:$ZZ$3036, 2940, MATCH($B$3, resultados!$A$1:$ZZ$1, 0))</f>
        <v/>
      </c>
    </row>
    <row r="2947">
      <c r="A2947">
        <f>INDEX(resultados!$A$2:$ZZ$3036, 2941, MATCH($B$1, resultados!$A$1:$ZZ$1, 0))</f>
        <v/>
      </c>
      <c r="B2947">
        <f>INDEX(resultados!$A$2:$ZZ$3036, 2941, MATCH($B$2, resultados!$A$1:$ZZ$1, 0))</f>
        <v/>
      </c>
      <c r="C2947">
        <f>INDEX(resultados!$A$2:$ZZ$3036, 2941, MATCH($B$3, resultados!$A$1:$ZZ$1, 0))</f>
        <v/>
      </c>
    </row>
    <row r="2948">
      <c r="A2948">
        <f>INDEX(resultados!$A$2:$ZZ$3036, 2942, MATCH($B$1, resultados!$A$1:$ZZ$1, 0))</f>
        <v/>
      </c>
      <c r="B2948">
        <f>INDEX(resultados!$A$2:$ZZ$3036, 2942, MATCH($B$2, resultados!$A$1:$ZZ$1, 0))</f>
        <v/>
      </c>
      <c r="C2948">
        <f>INDEX(resultados!$A$2:$ZZ$3036, 2942, MATCH($B$3, resultados!$A$1:$ZZ$1, 0))</f>
        <v/>
      </c>
    </row>
    <row r="2949">
      <c r="A2949">
        <f>INDEX(resultados!$A$2:$ZZ$3036, 2943, MATCH($B$1, resultados!$A$1:$ZZ$1, 0))</f>
        <v/>
      </c>
      <c r="B2949">
        <f>INDEX(resultados!$A$2:$ZZ$3036, 2943, MATCH($B$2, resultados!$A$1:$ZZ$1, 0))</f>
        <v/>
      </c>
      <c r="C2949">
        <f>INDEX(resultados!$A$2:$ZZ$3036, 2943, MATCH($B$3, resultados!$A$1:$ZZ$1, 0))</f>
        <v/>
      </c>
    </row>
    <row r="2950">
      <c r="A2950">
        <f>INDEX(resultados!$A$2:$ZZ$3036, 2944, MATCH($B$1, resultados!$A$1:$ZZ$1, 0))</f>
        <v/>
      </c>
      <c r="B2950">
        <f>INDEX(resultados!$A$2:$ZZ$3036, 2944, MATCH($B$2, resultados!$A$1:$ZZ$1, 0))</f>
        <v/>
      </c>
      <c r="C2950">
        <f>INDEX(resultados!$A$2:$ZZ$3036, 2944, MATCH($B$3, resultados!$A$1:$ZZ$1, 0))</f>
        <v/>
      </c>
    </row>
    <row r="2951">
      <c r="A2951">
        <f>INDEX(resultados!$A$2:$ZZ$3036, 2945, MATCH($B$1, resultados!$A$1:$ZZ$1, 0))</f>
        <v/>
      </c>
      <c r="B2951">
        <f>INDEX(resultados!$A$2:$ZZ$3036, 2945, MATCH($B$2, resultados!$A$1:$ZZ$1, 0))</f>
        <v/>
      </c>
      <c r="C2951">
        <f>INDEX(resultados!$A$2:$ZZ$3036, 2945, MATCH($B$3, resultados!$A$1:$ZZ$1, 0))</f>
        <v/>
      </c>
    </row>
    <row r="2952">
      <c r="A2952">
        <f>INDEX(resultados!$A$2:$ZZ$3036, 2946, MATCH($B$1, resultados!$A$1:$ZZ$1, 0))</f>
        <v/>
      </c>
      <c r="B2952">
        <f>INDEX(resultados!$A$2:$ZZ$3036, 2946, MATCH($B$2, resultados!$A$1:$ZZ$1, 0))</f>
        <v/>
      </c>
      <c r="C2952">
        <f>INDEX(resultados!$A$2:$ZZ$3036, 2946, MATCH($B$3, resultados!$A$1:$ZZ$1, 0))</f>
        <v/>
      </c>
    </row>
    <row r="2953">
      <c r="A2953">
        <f>INDEX(resultados!$A$2:$ZZ$3036, 2947, MATCH($B$1, resultados!$A$1:$ZZ$1, 0))</f>
        <v/>
      </c>
      <c r="B2953">
        <f>INDEX(resultados!$A$2:$ZZ$3036, 2947, MATCH($B$2, resultados!$A$1:$ZZ$1, 0))</f>
        <v/>
      </c>
      <c r="C2953">
        <f>INDEX(resultados!$A$2:$ZZ$3036, 2947, MATCH($B$3, resultados!$A$1:$ZZ$1, 0))</f>
        <v/>
      </c>
    </row>
    <row r="2954">
      <c r="A2954">
        <f>INDEX(resultados!$A$2:$ZZ$3036, 2948, MATCH($B$1, resultados!$A$1:$ZZ$1, 0))</f>
        <v/>
      </c>
      <c r="B2954">
        <f>INDEX(resultados!$A$2:$ZZ$3036, 2948, MATCH($B$2, resultados!$A$1:$ZZ$1, 0))</f>
        <v/>
      </c>
      <c r="C2954">
        <f>INDEX(resultados!$A$2:$ZZ$3036, 2948, MATCH($B$3, resultados!$A$1:$ZZ$1, 0))</f>
        <v/>
      </c>
    </row>
    <row r="2955">
      <c r="A2955">
        <f>INDEX(resultados!$A$2:$ZZ$3036, 2949, MATCH($B$1, resultados!$A$1:$ZZ$1, 0))</f>
        <v/>
      </c>
      <c r="B2955">
        <f>INDEX(resultados!$A$2:$ZZ$3036, 2949, MATCH($B$2, resultados!$A$1:$ZZ$1, 0))</f>
        <v/>
      </c>
      <c r="C2955">
        <f>INDEX(resultados!$A$2:$ZZ$3036, 2949, MATCH($B$3, resultados!$A$1:$ZZ$1, 0))</f>
        <v/>
      </c>
    </row>
    <row r="2956">
      <c r="A2956">
        <f>INDEX(resultados!$A$2:$ZZ$3036, 2950, MATCH($B$1, resultados!$A$1:$ZZ$1, 0))</f>
        <v/>
      </c>
      <c r="B2956">
        <f>INDEX(resultados!$A$2:$ZZ$3036, 2950, MATCH($B$2, resultados!$A$1:$ZZ$1, 0))</f>
        <v/>
      </c>
      <c r="C2956">
        <f>INDEX(resultados!$A$2:$ZZ$3036, 2950, MATCH($B$3, resultados!$A$1:$ZZ$1, 0))</f>
        <v/>
      </c>
    </row>
    <row r="2957">
      <c r="A2957">
        <f>INDEX(resultados!$A$2:$ZZ$3036, 2951, MATCH($B$1, resultados!$A$1:$ZZ$1, 0))</f>
        <v/>
      </c>
      <c r="B2957">
        <f>INDEX(resultados!$A$2:$ZZ$3036, 2951, MATCH($B$2, resultados!$A$1:$ZZ$1, 0))</f>
        <v/>
      </c>
      <c r="C2957">
        <f>INDEX(resultados!$A$2:$ZZ$3036, 2951, MATCH($B$3, resultados!$A$1:$ZZ$1, 0))</f>
        <v/>
      </c>
    </row>
    <row r="2958">
      <c r="A2958">
        <f>INDEX(resultados!$A$2:$ZZ$3036, 2952, MATCH($B$1, resultados!$A$1:$ZZ$1, 0))</f>
        <v/>
      </c>
      <c r="B2958">
        <f>INDEX(resultados!$A$2:$ZZ$3036, 2952, MATCH($B$2, resultados!$A$1:$ZZ$1, 0))</f>
        <v/>
      </c>
      <c r="C2958">
        <f>INDEX(resultados!$A$2:$ZZ$3036, 2952, MATCH($B$3, resultados!$A$1:$ZZ$1, 0))</f>
        <v/>
      </c>
    </row>
    <row r="2959">
      <c r="A2959">
        <f>INDEX(resultados!$A$2:$ZZ$3036, 2953, MATCH($B$1, resultados!$A$1:$ZZ$1, 0))</f>
        <v/>
      </c>
      <c r="B2959">
        <f>INDEX(resultados!$A$2:$ZZ$3036, 2953, MATCH($B$2, resultados!$A$1:$ZZ$1, 0))</f>
        <v/>
      </c>
      <c r="C2959">
        <f>INDEX(resultados!$A$2:$ZZ$3036, 2953, MATCH($B$3, resultados!$A$1:$ZZ$1, 0))</f>
        <v/>
      </c>
    </row>
    <row r="2960">
      <c r="A2960">
        <f>INDEX(resultados!$A$2:$ZZ$3036, 2954, MATCH($B$1, resultados!$A$1:$ZZ$1, 0))</f>
        <v/>
      </c>
      <c r="B2960">
        <f>INDEX(resultados!$A$2:$ZZ$3036, 2954, MATCH($B$2, resultados!$A$1:$ZZ$1, 0))</f>
        <v/>
      </c>
      <c r="C2960">
        <f>INDEX(resultados!$A$2:$ZZ$3036, 2954, MATCH($B$3, resultados!$A$1:$ZZ$1, 0))</f>
        <v/>
      </c>
    </row>
    <row r="2961">
      <c r="A2961">
        <f>INDEX(resultados!$A$2:$ZZ$3036, 2955, MATCH($B$1, resultados!$A$1:$ZZ$1, 0))</f>
        <v/>
      </c>
      <c r="B2961">
        <f>INDEX(resultados!$A$2:$ZZ$3036, 2955, MATCH($B$2, resultados!$A$1:$ZZ$1, 0))</f>
        <v/>
      </c>
      <c r="C2961">
        <f>INDEX(resultados!$A$2:$ZZ$3036, 2955, MATCH($B$3, resultados!$A$1:$ZZ$1, 0))</f>
        <v/>
      </c>
    </row>
    <row r="2962">
      <c r="A2962">
        <f>INDEX(resultados!$A$2:$ZZ$3036, 2956, MATCH($B$1, resultados!$A$1:$ZZ$1, 0))</f>
        <v/>
      </c>
      <c r="B2962">
        <f>INDEX(resultados!$A$2:$ZZ$3036, 2956, MATCH($B$2, resultados!$A$1:$ZZ$1, 0))</f>
        <v/>
      </c>
      <c r="C2962">
        <f>INDEX(resultados!$A$2:$ZZ$3036, 2956, MATCH($B$3, resultados!$A$1:$ZZ$1, 0))</f>
        <v/>
      </c>
    </row>
    <row r="2963">
      <c r="A2963">
        <f>INDEX(resultados!$A$2:$ZZ$3036, 2957, MATCH($B$1, resultados!$A$1:$ZZ$1, 0))</f>
        <v/>
      </c>
      <c r="B2963">
        <f>INDEX(resultados!$A$2:$ZZ$3036, 2957, MATCH($B$2, resultados!$A$1:$ZZ$1, 0))</f>
        <v/>
      </c>
      <c r="C2963">
        <f>INDEX(resultados!$A$2:$ZZ$3036, 2957, MATCH($B$3, resultados!$A$1:$ZZ$1, 0))</f>
        <v/>
      </c>
    </row>
    <row r="2964">
      <c r="A2964">
        <f>INDEX(resultados!$A$2:$ZZ$3036, 2958, MATCH($B$1, resultados!$A$1:$ZZ$1, 0))</f>
        <v/>
      </c>
      <c r="B2964">
        <f>INDEX(resultados!$A$2:$ZZ$3036, 2958, MATCH($B$2, resultados!$A$1:$ZZ$1, 0))</f>
        <v/>
      </c>
      <c r="C2964">
        <f>INDEX(resultados!$A$2:$ZZ$3036, 2958, MATCH($B$3, resultados!$A$1:$ZZ$1, 0))</f>
        <v/>
      </c>
    </row>
    <row r="2965">
      <c r="A2965">
        <f>INDEX(resultados!$A$2:$ZZ$3036, 2959, MATCH($B$1, resultados!$A$1:$ZZ$1, 0))</f>
        <v/>
      </c>
      <c r="B2965">
        <f>INDEX(resultados!$A$2:$ZZ$3036, 2959, MATCH($B$2, resultados!$A$1:$ZZ$1, 0))</f>
        <v/>
      </c>
      <c r="C2965">
        <f>INDEX(resultados!$A$2:$ZZ$3036, 2959, MATCH($B$3, resultados!$A$1:$ZZ$1, 0))</f>
        <v/>
      </c>
    </row>
    <row r="2966">
      <c r="A2966">
        <f>INDEX(resultados!$A$2:$ZZ$3036, 2960, MATCH($B$1, resultados!$A$1:$ZZ$1, 0))</f>
        <v/>
      </c>
      <c r="B2966">
        <f>INDEX(resultados!$A$2:$ZZ$3036, 2960, MATCH($B$2, resultados!$A$1:$ZZ$1, 0))</f>
        <v/>
      </c>
      <c r="C2966">
        <f>INDEX(resultados!$A$2:$ZZ$3036, 2960, MATCH($B$3, resultados!$A$1:$ZZ$1, 0))</f>
        <v/>
      </c>
    </row>
    <row r="2967">
      <c r="A2967">
        <f>INDEX(resultados!$A$2:$ZZ$3036, 2961, MATCH($B$1, resultados!$A$1:$ZZ$1, 0))</f>
        <v/>
      </c>
      <c r="B2967">
        <f>INDEX(resultados!$A$2:$ZZ$3036, 2961, MATCH($B$2, resultados!$A$1:$ZZ$1, 0))</f>
        <v/>
      </c>
      <c r="C2967">
        <f>INDEX(resultados!$A$2:$ZZ$3036, 2961, MATCH($B$3, resultados!$A$1:$ZZ$1, 0))</f>
        <v/>
      </c>
    </row>
    <row r="2968">
      <c r="A2968">
        <f>INDEX(resultados!$A$2:$ZZ$3036, 2962, MATCH($B$1, resultados!$A$1:$ZZ$1, 0))</f>
        <v/>
      </c>
      <c r="B2968">
        <f>INDEX(resultados!$A$2:$ZZ$3036, 2962, MATCH($B$2, resultados!$A$1:$ZZ$1, 0))</f>
        <v/>
      </c>
      <c r="C2968">
        <f>INDEX(resultados!$A$2:$ZZ$3036, 2962, MATCH($B$3, resultados!$A$1:$ZZ$1, 0))</f>
        <v/>
      </c>
    </row>
    <row r="2969">
      <c r="A2969">
        <f>INDEX(resultados!$A$2:$ZZ$3036, 2963, MATCH($B$1, resultados!$A$1:$ZZ$1, 0))</f>
        <v/>
      </c>
      <c r="B2969">
        <f>INDEX(resultados!$A$2:$ZZ$3036, 2963, MATCH($B$2, resultados!$A$1:$ZZ$1, 0))</f>
        <v/>
      </c>
      <c r="C2969">
        <f>INDEX(resultados!$A$2:$ZZ$3036, 2963, MATCH($B$3, resultados!$A$1:$ZZ$1, 0))</f>
        <v/>
      </c>
    </row>
    <row r="2970">
      <c r="A2970">
        <f>INDEX(resultados!$A$2:$ZZ$3036, 2964, MATCH($B$1, resultados!$A$1:$ZZ$1, 0))</f>
        <v/>
      </c>
      <c r="B2970">
        <f>INDEX(resultados!$A$2:$ZZ$3036, 2964, MATCH($B$2, resultados!$A$1:$ZZ$1, 0))</f>
        <v/>
      </c>
      <c r="C2970">
        <f>INDEX(resultados!$A$2:$ZZ$3036, 2964, MATCH($B$3, resultados!$A$1:$ZZ$1, 0))</f>
        <v/>
      </c>
    </row>
    <row r="2971">
      <c r="A2971">
        <f>INDEX(resultados!$A$2:$ZZ$3036, 2965, MATCH($B$1, resultados!$A$1:$ZZ$1, 0))</f>
        <v/>
      </c>
      <c r="B2971">
        <f>INDEX(resultados!$A$2:$ZZ$3036, 2965, MATCH($B$2, resultados!$A$1:$ZZ$1, 0))</f>
        <v/>
      </c>
      <c r="C2971">
        <f>INDEX(resultados!$A$2:$ZZ$3036, 2965, MATCH($B$3, resultados!$A$1:$ZZ$1, 0))</f>
        <v/>
      </c>
    </row>
    <row r="2972">
      <c r="A2972">
        <f>INDEX(resultados!$A$2:$ZZ$3036, 2966, MATCH($B$1, resultados!$A$1:$ZZ$1, 0))</f>
        <v/>
      </c>
      <c r="B2972">
        <f>INDEX(resultados!$A$2:$ZZ$3036, 2966, MATCH($B$2, resultados!$A$1:$ZZ$1, 0))</f>
        <v/>
      </c>
      <c r="C2972">
        <f>INDEX(resultados!$A$2:$ZZ$3036, 2966, MATCH($B$3, resultados!$A$1:$ZZ$1, 0))</f>
        <v/>
      </c>
    </row>
    <row r="2973">
      <c r="A2973">
        <f>INDEX(resultados!$A$2:$ZZ$3036, 2967, MATCH($B$1, resultados!$A$1:$ZZ$1, 0))</f>
        <v/>
      </c>
      <c r="B2973">
        <f>INDEX(resultados!$A$2:$ZZ$3036, 2967, MATCH($B$2, resultados!$A$1:$ZZ$1, 0))</f>
        <v/>
      </c>
      <c r="C2973">
        <f>INDEX(resultados!$A$2:$ZZ$3036, 2967, MATCH($B$3, resultados!$A$1:$ZZ$1, 0))</f>
        <v/>
      </c>
    </row>
    <row r="2974">
      <c r="A2974">
        <f>INDEX(resultados!$A$2:$ZZ$3036, 2968, MATCH($B$1, resultados!$A$1:$ZZ$1, 0))</f>
        <v/>
      </c>
      <c r="B2974">
        <f>INDEX(resultados!$A$2:$ZZ$3036, 2968, MATCH($B$2, resultados!$A$1:$ZZ$1, 0))</f>
        <v/>
      </c>
      <c r="C2974">
        <f>INDEX(resultados!$A$2:$ZZ$3036, 2968, MATCH($B$3, resultados!$A$1:$ZZ$1, 0))</f>
        <v/>
      </c>
    </row>
    <row r="2975">
      <c r="A2975">
        <f>INDEX(resultados!$A$2:$ZZ$3036, 2969, MATCH($B$1, resultados!$A$1:$ZZ$1, 0))</f>
        <v/>
      </c>
      <c r="B2975">
        <f>INDEX(resultados!$A$2:$ZZ$3036, 2969, MATCH($B$2, resultados!$A$1:$ZZ$1, 0))</f>
        <v/>
      </c>
      <c r="C2975">
        <f>INDEX(resultados!$A$2:$ZZ$3036, 2969, MATCH($B$3, resultados!$A$1:$ZZ$1, 0))</f>
        <v/>
      </c>
    </row>
    <row r="2976">
      <c r="A2976">
        <f>INDEX(resultados!$A$2:$ZZ$3036, 2970, MATCH($B$1, resultados!$A$1:$ZZ$1, 0))</f>
        <v/>
      </c>
      <c r="B2976">
        <f>INDEX(resultados!$A$2:$ZZ$3036, 2970, MATCH($B$2, resultados!$A$1:$ZZ$1, 0))</f>
        <v/>
      </c>
      <c r="C2976">
        <f>INDEX(resultados!$A$2:$ZZ$3036, 2970, MATCH($B$3, resultados!$A$1:$ZZ$1, 0))</f>
        <v/>
      </c>
    </row>
    <row r="2977">
      <c r="A2977">
        <f>INDEX(resultados!$A$2:$ZZ$3036, 2971, MATCH($B$1, resultados!$A$1:$ZZ$1, 0))</f>
        <v/>
      </c>
      <c r="B2977">
        <f>INDEX(resultados!$A$2:$ZZ$3036, 2971, MATCH($B$2, resultados!$A$1:$ZZ$1, 0))</f>
        <v/>
      </c>
      <c r="C2977">
        <f>INDEX(resultados!$A$2:$ZZ$3036, 2971, MATCH($B$3, resultados!$A$1:$ZZ$1, 0))</f>
        <v/>
      </c>
    </row>
    <row r="2978">
      <c r="A2978">
        <f>INDEX(resultados!$A$2:$ZZ$3036, 2972, MATCH($B$1, resultados!$A$1:$ZZ$1, 0))</f>
        <v/>
      </c>
      <c r="B2978">
        <f>INDEX(resultados!$A$2:$ZZ$3036, 2972, MATCH($B$2, resultados!$A$1:$ZZ$1, 0))</f>
        <v/>
      </c>
      <c r="C2978">
        <f>INDEX(resultados!$A$2:$ZZ$3036, 2972, MATCH($B$3, resultados!$A$1:$ZZ$1, 0))</f>
        <v/>
      </c>
    </row>
    <row r="2979">
      <c r="A2979">
        <f>INDEX(resultados!$A$2:$ZZ$3036, 2973, MATCH($B$1, resultados!$A$1:$ZZ$1, 0))</f>
        <v/>
      </c>
      <c r="B2979">
        <f>INDEX(resultados!$A$2:$ZZ$3036, 2973, MATCH($B$2, resultados!$A$1:$ZZ$1, 0))</f>
        <v/>
      </c>
      <c r="C2979">
        <f>INDEX(resultados!$A$2:$ZZ$3036, 2973, MATCH($B$3, resultados!$A$1:$ZZ$1, 0))</f>
        <v/>
      </c>
    </row>
    <row r="2980">
      <c r="A2980">
        <f>INDEX(resultados!$A$2:$ZZ$3036, 2974, MATCH($B$1, resultados!$A$1:$ZZ$1, 0))</f>
        <v/>
      </c>
      <c r="B2980">
        <f>INDEX(resultados!$A$2:$ZZ$3036, 2974, MATCH($B$2, resultados!$A$1:$ZZ$1, 0))</f>
        <v/>
      </c>
      <c r="C2980">
        <f>INDEX(resultados!$A$2:$ZZ$3036, 2974, MATCH($B$3, resultados!$A$1:$ZZ$1, 0))</f>
        <v/>
      </c>
    </row>
    <row r="2981">
      <c r="A2981">
        <f>INDEX(resultados!$A$2:$ZZ$3036, 2975, MATCH($B$1, resultados!$A$1:$ZZ$1, 0))</f>
        <v/>
      </c>
      <c r="B2981">
        <f>INDEX(resultados!$A$2:$ZZ$3036, 2975, MATCH($B$2, resultados!$A$1:$ZZ$1, 0))</f>
        <v/>
      </c>
      <c r="C2981">
        <f>INDEX(resultados!$A$2:$ZZ$3036, 2975, MATCH($B$3, resultados!$A$1:$ZZ$1, 0))</f>
        <v/>
      </c>
    </row>
    <row r="2982">
      <c r="A2982">
        <f>INDEX(resultados!$A$2:$ZZ$3036, 2976, MATCH($B$1, resultados!$A$1:$ZZ$1, 0))</f>
        <v/>
      </c>
      <c r="B2982">
        <f>INDEX(resultados!$A$2:$ZZ$3036, 2976, MATCH($B$2, resultados!$A$1:$ZZ$1, 0))</f>
        <v/>
      </c>
      <c r="C2982">
        <f>INDEX(resultados!$A$2:$ZZ$3036, 2976, MATCH($B$3, resultados!$A$1:$ZZ$1, 0))</f>
        <v/>
      </c>
    </row>
    <row r="2983">
      <c r="A2983">
        <f>INDEX(resultados!$A$2:$ZZ$3036, 2977, MATCH($B$1, resultados!$A$1:$ZZ$1, 0))</f>
        <v/>
      </c>
      <c r="B2983">
        <f>INDEX(resultados!$A$2:$ZZ$3036, 2977, MATCH($B$2, resultados!$A$1:$ZZ$1, 0))</f>
        <v/>
      </c>
      <c r="C2983">
        <f>INDEX(resultados!$A$2:$ZZ$3036, 2977, MATCH($B$3, resultados!$A$1:$ZZ$1, 0))</f>
        <v/>
      </c>
    </row>
    <row r="2984">
      <c r="A2984">
        <f>INDEX(resultados!$A$2:$ZZ$3036, 2978, MATCH($B$1, resultados!$A$1:$ZZ$1, 0))</f>
        <v/>
      </c>
      <c r="B2984">
        <f>INDEX(resultados!$A$2:$ZZ$3036, 2978, MATCH($B$2, resultados!$A$1:$ZZ$1, 0))</f>
        <v/>
      </c>
      <c r="C2984">
        <f>INDEX(resultados!$A$2:$ZZ$3036, 2978, MATCH($B$3, resultados!$A$1:$ZZ$1, 0))</f>
        <v/>
      </c>
    </row>
    <row r="2985">
      <c r="A2985">
        <f>INDEX(resultados!$A$2:$ZZ$3036, 2979, MATCH($B$1, resultados!$A$1:$ZZ$1, 0))</f>
        <v/>
      </c>
      <c r="B2985">
        <f>INDEX(resultados!$A$2:$ZZ$3036, 2979, MATCH($B$2, resultados!$A$1:$ZZ$1, 0))</f>
        <v/>
      </c>
      <c r="C2985">
        <f>INDEX(resultados!$A$2:$ZZ$3036, 2979, MATCH($B$3, resultados!$A$1:$ZZ$1, 0))</f>
        <v/>
      </c>
    </row>
    <row r="2986">
      <c r="A2986">
        <f>INDEX(resultados!$A$2:$ZZ$3036, 2980, MATCH($B$1, resultados!$A$1:$ZZ$1, 0))</f>
        <v/>
      </c>
      <c r="B2986">
        <f>INDEX(resultados!$A$2:$ZZ$3036, 2980, MATCH($B$2, resultados!$A$1:$ZZ$1, 0))</f>
        <v/>
      </c>
      <c r="C2986">
        <f>INDEX(resultados!$A$2:$ZZ$3036, 2980, MATCH($B$3, resultados!$A$1:$ZZ$1, 0))</f>
        <v/>
      </c>
    </row>
    <row r="2987">
      <c r="A2987">
        <f>INDEX(resultados!$A$2:$ZZ$3036, 2981, MATCH($B$1, resultados!$A$1:$ZZ$1, 0))</f>
        <v/>
      </c>
      <c r="B2987">
        <f>INDEX(resultados!$A$2:$ZZ$3036, 2981, MATCH($B$2, resultados!$A$1:$ZZ$1, 0))</f>
        <v/>
      </c>
      <c r="C2987">
        <f>INDEX(resultados!$A$2:$ZZ$3036, 2981, MATCH($B$3, resultados!$A$1:$ZZ$1, 0))</f>
        <v/>
      </c>
    </row>
    <row r="2988">
      <c r="A2988">
        <f>INDEX(resultados!$A$2:$ZZ$3036, 2982, MATCH($B$1, resultados!$A$1:$ZZ$1, 0))</f>
        <v/>
      </c>
      <c r="B2988">
        <f>INDEX(resultados!$A$2:$ZZ$3036, 2982, MATCH($B$2, resultados!$A$1:$ZZ$1, 0))</f>
        <v/>
      </c>
      <c r="C2988">
        <f>INDEX(resultados!$A$2:$ZZ$3036, 2982, MATCH($B$3, resultados!$A$1:$ZZ$1, 0))</f>
        <v/>
      </c>
    </row>
    <row r="2989">
      <c r="A2989">
        <f>INDEX(resultados!$A$2:$ZZ$3036, 2983, MATCH($B$1, resultados!$A$1:$ZZ$1, 0))</f>
        <v/>
      </c>
      <c r="B2989">
        <f>INDEX(resultados!$A$2:$ZZ$3036, 2983, MATCH($B$2, resultados!$A$1:$ZZ$1, 0))</f>
        <v/>
      </c>
      <c r="C2989">
        <f>INDEX(resultados!$A$2:$ZZ$3036, 2983, MATCH($B$3, resultados!$A$1:$ZZ$1, 0))</f>
        <v/>
      </c>
    </row>
    <row r="2990">
      <c r="A2990">
        <f>INDEX(resultados!$A$2:$ZZ$3036, 2984, MATCH($B$1, resultados!$A$1:$ZZ$1, 0))</f>
        <v/>
      </c>
      <c r="B2990">
        <f>INDEX(resultados!$A$2:$ZZ$3036, 2984, MATCH($B$2, resultados!$A$1:$ZZ$1, 0))</f>
        <v/>
      </c>
      <c r="C2990">
        <f>INDEX(resultados!$A$2:$ZZ$3036, 2984, MATCH($B$3, resultados!$A$1:$ZZ$1, 0))</f>
        <v/>
      </c>
    </row>
    <row r="2991">
      <c r="A2991">
        <f>INDEX(resultados!$A$2:$ZZ$3036, 2985, MATCH($B$1, resultados!$A$1:$ZZ$1, 0))</f>
        <v/>
      </c>
      <c r="B2991">
        <f>INDEX(resultados!$A$2:$ZZ$3036, 2985, MATCH($B$2, resultados!$A$1:$ZZ$1, 0))</f>
        <v/>
      </c>
      <c r="C2991">
        <f>INDEX(resultados!$A$2:$ZZ$3036, 2985, MATCH($B$3, resultados!$A$1:$ZZ$1, 0))</f>
        <v/>
      </c>
    </row>
    <row r="2992">
      <c r="A2992">
        <f>INDEX(resultados!$A$2:$ZZ$3036, 2986, MATCH($B$1, resultados!$A$1:$ZZ$1, 0))</f>
        <v/>
      </c>
      <c r="B2992">
        <f>INDEX(resultados!$A$2:$ZZ$3036, 2986, MATCH($B$2, resultados!$A$1:$ZZ$1, 0))</f>
        <v/>
      </c>
      <c r="C2992">
        <f>INDEX(resultados!$A$2:$ZZ$3036, 2986, MATCH($B$3, resultados!$A$1:$ZZ$1, 0))</f>
        <v/>
      </c>
    </row>
    <row r="2993">
      <c r="A2993">
        <f>INDEX(resultados!$A$2:$ZZ$3036, 2987, MATCH($B$1, resultados!$A$1:$ZZ$1, 0))</f>
        <v/>
      </c>
      <c r="B2993">
        <f>INDEX(resultados!$A$2:$ZZ$3036, 2987, MATCH($B$2, resultados!$A$1:$ZZ$1, 0))</f>
        <v/>
      </c>
      <c r="C2993">
        <f>INDEX(resultados!$A$2:$ZZ$3036, 2987, MATCH($B$3, resultados!$A$1:$ZZ$1, 0))</f>
        <v/>
      </c>
    </row>
    <row r="2994">
      <c r="A2994">
        <f>INDEX(resultados!$A$2:$ZZ$3036, 2988, MATCH($B$1, resultados!$A$1:$ZZ$1, 0))</f>
        <v/>
      </c>
      <c r="B2994">
        <f>INDEX(resultados!$A$2:$ZZ$3036, 2988, MATCH($B$2, resultados!$A$1:$ZZ$1, 0))</f>
        <v/>
      </c>
      <c r="C2994">
        <f>INDEX(resultados!$A$2:$ZZ$3036, 2988, MATCH($B$3, resultados!$A$1:$ZZ$1, 0))</f>
        <v/>
      </c>
    </row>
    <row r="2995">
      <c r="A2995">
        <f>INDEX(resultados!$A$2:$ZZ$3036, 2989, MATCH($B$1, resultados!$A$1:$ZZ$1, 0))</f>
        <v/>
      </c>
      <c r="B2995">
        <f>INDEX(resultados!$A$2:$ZZ$3036, 2989, MATCH($B$2, resultados!$A$1:$ZZ$1, 0))</f>
        <v/>
      </c>
      <c r="C2995">
        <f>INDEX(resultados!$A$2:$ZZ$3036, 2989, MATCH($B$3, resultados!$A$1:$ZZ$1, 0))</f>
        <v/>
      </c>
    </row>
    <row r="2996">
      <c r="A2996">
        <f>INDEX(resultados!$A$2:$ZZ$3036, 2990, MATCH($B$1, resultados!$A$1:$ZZ$1, 0))</f>
        <v/>
      </c>
      <c r="B2996">
        <f>INDEX(resultados!$A$2:$ZZ$3036, 2990, MATCH($B$2, resultados!$A$1:$ZZ$1, 0))</f>
        <v/>
      </c>
      <c r="C2996">
        <f>INDEX(resultados!$A$2:$ZZ$3036, 2990, MATCH($B$3, resultados!$A$1:$ZZ$1, 0))</f>
        <v/>
      </c>
    </row>
    <row r="2997">
      <c r="A2997">
        <f>INDEX(resultados!$A$2:$ZZ$3036, 2991, MATCH($B$1, resultados!$A$1:$ZZ$1, 0))</f>
        <v/>
      </c>
      <c r="B2997">
        <f>INDEX(resultados!$A$2:$ZZ$3036, 2991, MATCH($B$2, resultados!$A$1:$ZZ$1, 0))</f>
        <v/>
      </c>
      <c r="C2997">
        <f>INDEX(resultados!$A$2:$ZZ$3036, 2991, MATCH($B$3, resultados!$A$1:$ZZ$1, 0))</f>
        <v/>
      </c>
    </row>
    <row r="2998">
      <c r="A2998">
        <f>INDEX(resultados!$A$2:$ZZ$3036, 2992, MATCH($B$1, resultados!$A$1:$ZZ$1, 0))</f>
        <v/>
      </c>
      <c r="B2998">
        <f>INDEX(resultados!$A$2:$ZZ$3036, 2992, MATCH($B$2, resultados!$A$1:$ZZ$1, 0))</f>
        <v/>
      </c>
      <c r="C2998">
        <f>INDEX(resultados!$A$2:$ZZ$3036, 2992, MATCH($B$3, resultados!$A$1:$ZZ$1, 0))</f>
        <v/>
      </c>
    </row>
    <row r="2999">
      <c r="A2999">
        <f>INDEX(resultados!$A$2:$ZZ$3036, 2993, MATCH($B$1, resultados!$A$1:$ZZ$1, 0))</f>
        <v/>
      </c>
      <c r="B2999">
        <f>INDEX(resultados!$A$2:$ZZ$3036, 2993, MATCH($B$2, resultados!$A$1:$ZZ$1, 0))</f>
        <v/>
      </c>
      <c r="C2999">
        <f>INDEX(resultados!$A$2:$ZZ$3036, 2993, MATCH($B$3, resultados!$A$1:$ZZ$1, 0))</f>
        <v/>
      </c>
    </row>
    <row r="3000">
      <c r="A3000">
        <f>INDEX(resultados!$A$2:$ZZ$3036, 2994, MATCH($B$1, resultados!$A$1:$ZZ$1, 0))</f>
        <v/>
      </c>
      <c r="B3000">
        <f>INDEX(resultados!$A$2:$ZZ$3036, 2994, MATCH($B$2, resultados!$A$1:$ZZ$1, 0))</f>
        <v/>
      </c>
      <c r="C3000">
        <f>INDEX(resultados!$A$2:$ZZ$3036, 2994, MATCH($B$3, resultados!$A$1:$ZZ$1, 0))</f>
        <v/>
      </c>
    </row>
    <row r="3001">
      <c r="A3001">
        <f>INDEX(resultados!$A$2:$ZZ$3036, 2995, MATCH($B$1, resultados!$A$1:$ZZ$1, 0))</f>
        <v/>
      </c>
      <c r="B3001">
        <f>INDEX(resultados!$A$2:$ZZ$3036, 2995, MATCH($B$2, resultados!$A$1:$ZZ$1, 0))</f>
        <v/>
      </c>
      <c r="C3001">
        <f>INDEX(resultados!$A$2:$ZZ$3036, 2995, MATCH($B$3, resultados!$A$1:$ZZ$1, 0))</f>
        <v/>
      </c>
    </row>
    <row r="3002">
      <c r="A3002">
        <f>INDEX(resultados!$A$2:$ZZ$3036, 2996, MATCH($B$1, resultados!$A$1:$ZZ$1, 0))</f>
        <v/>
      </c>
      <c r="B3002">
        <f>INDEX(resultados!$A$2:$ZZ$3036, 2996, MATCH($B$2, resultados!$A$1:$ZZ$1, 0))</f>
        <v/>
      </c>
      <c r="C3002">
        <f>INDEX(resultados!$A$2:$ZZ$3036, 2996, MATCH($B$3, resultados!$A$1:$ZZ$1, 0))</f>
        <v/>
      </c>
    </row>
    <row r="3003">
      <c r="A3003">
        <f>INDEX(resultados!$A$2:$ZZ$3036, 2997, MATCH($B$1, resultados!$A$1:$ZZ$1, 0))</f>
        <v/>
      </c>
      <c r="B3003">
        <f>INDEX(resultados!$A$2:$ZZ$3036, 2997, MATCH($B$2, resultados!$A$1:$ZZ$1, 0))</f>
        <v/>
      </c>
      <c r="C3003">
        <f>INDEX(resultados!$A$2:$ZZ$3036, 2997, MATCH($B$3, resultados!$A$1:$ZZ$1, 0))</f>
        <v/>
      </c>
    </row>
    <row r="3004">
      <c r="A3004">
        <f>INDEX(resultados!$A$2:$ZZ$3036, 2998, MATCH($B$1, resultados!$A$1:$ZZ$1, 0))</f>
        <v/>
      </c>
      <c r="B3004">
        <f>INDEX(resultados!$A$2:$ZZ$3036, 2998, MATCH($B$2, resultados!$A$1:$ZZ$1, 0))</f>
        <v/>
      </c>
      <c r="C3004">
        <f>INDEX(resultados!$A$2:$ZZ$3036, 2998, MATCH($B$3, resultados!$A$1:$ZZ$1, 0))</f>
        <v/>
      </c>
    </row>
    <row r="3005">
      <c r="A3005">
        <f>INDEX(resultados!$A$2:$ZZ$3036, 2999, MATCH($B$1, resultados!$A$1:$ZZ$1, 0))</f>
        <v/>
      </c>
      <c r="B3005">
        <f>INDEX(resultados!$A$2:$ZZ$3036, 2999, MATCH($B$2, resultados!$A$1:$ZZ$1, 0))</f>
        <v/>
      </c>
      <c r="C3005">
        <f>INDEX(resultados!$A$2:$ZZ$3036, 2999, MATCH($B$3, resultados!$A$1:$ZZ$1, 0))</f>
        <v/>
      </c>
    </row>
    <row r="3006">
      <c r="A3006">
        <f>INDEX(resultados!$A$2:$ZZ$3036, 3000, MATCH($B$1, resultados!$A$1:$ZZ$1, 0))</f>
        <v/>
      </c>
      <c r="B3006">
        <f>INDEX(resultados!$A$2:$ZZ$3036, 3000, MATCH($B$2, resultados!$A$1:$ZZ$1, 0))</f>
        <v/>
      </c>
      <c r="C3006">
        <f>INDEX(resultados!$A$2:$ZZ$3036, 3000, MATCH($B$3, resultados!$A$1:$ZZ$1, 0))</f>
        <v/>
      </c>
    </row>
    <row r="3007">
      <c r="A3007">
        <f>INDEX(resultados!$A$2:$ZZ$3036, 3001, MATCH($B$1, resultados!$A$1:$ZZ$1, 0))</f>
        <v/>
      </c>
      <c r="B3007">
        <f>INDEX(resultados!$A$2:$ZZ$3036, 3001, MATCH($B$2, resultados!$A$1:$ZZ$1, 0))</f>
        <v/>
      </c>
      <c r="C3007">
        <f>INDEX(resultados!$A$2:$ZZ$3036, 3001, MATCH($B$3, resultados!$A$1:$ZZ$1, 0))</f>
        <v/>
      </c>
    </row>
    <row r="3008">
      <c r="A3008">
        <f>INDEX(resultados!$A$2:$ZZ$3036, 3002, MATCH($B$1, resultados!$A$1:$ZZ$1, 0))</f>
        <v/>
      </c>
      <c r="B3008">
        <f>INDEX(resultados!$A$2:$ZZ$3036, 3002, MATCH($B$2, resultados!$A$1:$ZZ$1, 0))</f>
        <v/>
      </c>
      <c r="C3008">
        <f>INDEX(resultados!$A$2:$ZZ$3036, 3002, MATCH($B$3, resultados!$A$1:$ZZ$1, 0))</f>
        <v/>
      </c>
    </row>
    <row r="3009">
      <c r="A3009">
        <f>INDEX(resultados!$A$2:$ZZ$3036, 3003, MATCH($B$1, resultados!$A$1:$ZZ$1, 0))</f>
        <v/>
      </c>
      <c r="B3009">
        <f>INDEX(resultados!$A$2:$ZZ$3036, 3003, MATCH($B$2, resultados!$A$1:$ZZ$1, 0))</f>
        <v/>
      </c>
      <c r="C3009">
        <f>INDEX(resultados!$A$2:$ZZ$3036, 3003, MATCH($B$3, resultados!$A$1:$ZZ$1, 0))</f>
        <v/>
      </c>
    </row>
    <row r="3010">
      <c r="A3010">
        <f>INDEX(resultados!$A$2:$ZZ$3036, 3004, MATCH($B$1, resultados!$A$1:$ZZ$1, 0))</f>
        <v/>
      </c>
      <c r="B3010">
        <f>INDEX(resultados!$A$2:$ZZ$3036, 3004, MATCH($B$2, resultados!$A$1:$ZZ$1, 0))</f>
        <v/>
      </c>
      <c r="C3010">
        <f>INDEX(resultados!$A$2:$ZZ$3036, 3004, MATCH($B$3, resultados!$A$1:$ZZ$1, 0))</f>
        <v/>
      </c>
    </row>
    <row r="3011">
      <c r="A3011">
        <f>INDEX(resultados!$A$2:$ZZ$3036, 3005, MATCH($B$1, resultados!$A$1:$ZZ$1, 0))</f>
        <v/>
      </c>
      <c r="B3011">
        <f>INDEX(resultados!$A$2:$ZZ$3036, 3005, MATCH($B$2, resultados!$A$1:$ZZ$1, 0))</f>
        <v/>
      </c>
      <c r="C3011">
        <f>INDEX(resultados!$A$2:$ZZ$3036, 3005, MATCH($B$3, resultados!$A$1:$ZZ$1, 0))</f>
        <v/>
      </c>
    </row>
    <row r="3012">
      <c r="A3012">
        <f>INDEX(resultados!$A$2:$ZZ$3036, 3006, MATCH($B$1, resultados!$A$1:$ZZ$1, 0))</f>
        <v/>
      </c>
      <c r="B3012">
        <f>INDEX(resultados!$A$2:$ZZ$3036, 3006, MATCH($B$2, resultados!$A$1:$ZZ$1, 0))</f>
        <v/>
      </c>
      <c r="C3012">
        <f>INDEX(resultados!$A$2:$ZZ$3036, 3006, MATCH($B$3, resultados!$A$1:$ZZ$1, 0))</f>
        <v/>
      </c>
    </row>
    <row r="3013">
      <c r="A3013">
        <f>INDEX(resultados!$A$2:$ZZ$3036, 3007, MATCH($B$1, resultados!$A$1:$ZZ$1, 0))</f>
        <v/>
      </c>
      <c r="B3013">
        <f>INDEX(resultados!$A$2:$ZZ$3036, 3007, MATCH($B$2, resultados!$A$1:$ZZ$1, 0))</f>
        <v/>
      </c>
      <c r="C3013">
        <f>INDEX(resultados!$A$2:$ZZ$3036, 3007, MATCH($B$3, resultados!$A$1:$ZZ$1, 0))</f>
        <v/>
      </c>
    </row>
    <row r="3014">
      <c r="A3014">
        <f>INDEX(resultados!$A$2:$ZZ$3036, 3008, MATCH($B$1, resultados!$A$1:$ZZ$1, 0))</f>
        <v/>
      </c>
      <c r="B3014">
        <f>INDEX(resultados!$A$2:$ZZ$3036, 3008, MATCH($B$2, resultados!$A$1:$ZZ$1, 0))</f>
        <v/>
      </c>
      <c r="C3014">
        <f>INDEX(resultados!$A$2:$ZZ$3036, 3008, MATCH($B$3, resultados!$A$1:$ZZ$1, 0))</f>
        <v/>
      </c>
    </row>
    <row r="3015">
      <c r="A3015">
        <f>INDEX(resultados!$A$2:$ZZ$3036, 3009, MATCH($B$1, resultados!$A$1:$ZZ$1, 0))</f>
        <v/>
      </c>
      <c r="B3015">
        <f>INDEX(resultados!$A$2:$ZZ$3036, 3009, MATCH($B$2, resultados!$A$1:$ZZ$1, 0))</f>
        <v/>
      </c>
      <c r="C3015">
        <f>INDEX(resultados!$A$2:$ZZ$3036, 3009, MATCH($B$3, resultados!$A$1:$ZZ$1, 0))</f>
        <v/>
      </c>
    </row>
    <row r="3016">
      <c r="A3016">
        <f>INDEX(resultados!$A$2:$ZZ$3036, 3010, MATCH($B$1, resultados!$A$1:$ZZ$1, 0))</f>
        <v/>
      </c>
      <c r="B3016">
        <f>INDEX(resultados!$A$2:$ZZ$3036, 3010, MATCH($B$2, resultados!$A$1:$ZZ$1, 0))</f>
        <v/>
      </c>
      <c r="C3016">
        <f>INDEX(resultados!$A$2:$ZZ$3036, 3010, MATCH($B$3, resultados!$A$1:$ZZ$1, 0))</f>
        <v/>
      </c>
    </row>
    <row r="3017">
      <c r="A3017">
        <f>INDEX(resultados!$A$2:$ZZ$3036, 3011, MATCH($B$1, resultados!$A$1:$ZZ$1, 0))</f>
        <v/>
      </c>
      <c r="B3017">
        <f>INDEX(resultados!$A$2:$ZZ$3036, 3011, MATCH($B$2, resultados!$A$1:$ZZ$1, 0))</f>
        <v/>
      </c>
      <c r="C3017">
        <f>INDEX(resultados!$A$2:$ZZ$3036, 3011, MATCH($B$3, resultados!$A$1:$ZZ$1, 0))</f>
        <v/>
      </c>
    </row>
    <row r="3018">
      <c r="A3018">
        <f>INDEX(resultados!$A$2:$ZZ$3036, 3012, MATCH($B$1, resultados!$A$1:$ZZ$1, 0))</f>
        <v/>
      </c>
      <c r="B3018">
        <f>INDEX(resultados!$A$2:$ZZ$3036, 3012, MATCH($B$2, resultados!$A$1:$ZZ$1, 0))</f>
        <v/>
      </c>
      <c r="C3018">
        <f>INDEX(resultados!$A$2:$ZZ$3036, 3012, MATCH($B$3, resultados!$A$1:$ZZ$1, 0))</f>
        <v/>
      </c>
    </row>
    <row r="3019">
      <c r="A3019">
        <f>INDEX(resultados!$A$2:$ZZ$3036, 3013, MATCH($B$1, resultados!$A$1:$ZZ$1, 0))</f>
        <v/>
      </c>
      <c r="B3019">
        <f>INDEX(resultados!$A$2:$ZZ$3036, 3013, MATCH($B$2, resultados!$A$1:$ZZ$1, 0))</f>
        <v/>
      </c>
      <c r="C3019">
        <f>INDEX(resultados!$A$2:$ZZ$3036, 3013, MATCH($B$3, resultados!$A$1:$ZZ$1, 0))</f>
        <v/>
      </c>
    </row>
    <row r="3020">
      <c r="A3020">
        <f>INDEX(resultados!$A$2:$ZZ$3036, 3014, MATCH($B$1, resultados!$A$1:$ZZ$1, 0))</f>
        <v/>
      </c>
      <c r="B3020">
        <f>INDEX(resultados!$A$2:$ZZ$3036, 3014, MATCH($B$2, resultados!$A$1:$ZZ$1, 0))</f>
        <v/>
      </c>
      <c r="C3020">
        <f>INDEX(resultados!$A$2:$ZZ$3036, 3014, MATCH($B$3, resultados!$A$1:$ZZ$1, 0))</f>
        <v/>
      </c>
    </row>
    <row r="3021">
      <c r="A3021">
        <f>INDEX(resultados!$A$2:$ZZ$3036, 3015, MATCH($B$1, resultados!$A$1:$ZZ$1, 0))</f>
        <v/>
      </c>
      <c r="B3021">
        <f>INDEX(resultados!$A$2:$ZZ$3036, 3015, MATCH($B$2, resultados!$A$1:$ZZ$1, 0))</f>
        <v/>
      </c>
      <c r="C3021">
        <f>INDEX(resultados!$A$2:$ZZ$3036, 3015, MATCH($B$3, resultados!$A$1:$ZZ$1, 0))</f>
        <v/>
      </c>
    </row>
    <row r="3022">
      <c r="A3022">
        <f>INDEX(resultados!$A$2:$ZZ$3036, 3016, MATCH($B$1, resultados!$A$1:$ZZ$1, 0))</f>
        <v/>
      </c>
      <c r="B3022">
        <f>INDEX(resultados!$A$2:$ZZ$3036, 3016, MATCH($B$2, resultados!$A$1:$ZZ$1, 0))</f>
        <v/>
      </c>
      <c r="C3022">
        <f>INDEX(resultados!$A$2:$ZZ$3036, 3016, MATCH($B$3, resultados!$A$1:$ZZ$1, 0))</f>
        <v/>
      </c>
    </row>
    <row r="3023">
      <c r="A3023">
        <f>INDEX(resultados!$A$2:$ZZ$3036, 3017, MATCH($B$1, resultados!$A$1:$ZZ$1, 0))</f>
        <v/>
      </c>
      <c r="B3023">
        <f>INDEX(resultados!$A$2:$ZZ$3036, 3017, MATCH($B$2, resultados!$A$1:$ZZ$1, 0))</f>
        <v/>
      </c>
      <c r="C3023">
        <f>INDEX(resultados!$A$2:$ZZ$3036, 3017, MATCH($B$3, resultados!$A$1:$ZZ$1, 0))</f>
        <v/>
      </c>
    </row>
    <row r="3024">
      <c r="A3024">
        <f>INDEX(resultados!$A$2:$ZZ$3036, 3018, MATCH($B$1, resultados!$A$1:$ZZ$1, 0))</f>
        <v/>
      </c>
      <c r="B3024">
        <f>INDEX(resultados!$A$2:$ZZ$3036, 3018, MATCH($B$2, resultados!$A$1:$ZZ$1, 0))</f>
        <v/>
      </c>
      <c r="C3024">
        <f>INDEX(resultados!$A$2:$ZZ$3036, 3018, MATCH($B$3, resultados!$A$1:$ZZ$1, 0))</f>
        <v/>
      </c>
    </row>
    <row r="3025">
      <c r="A3025">
        <f>INDEX(resultados!$A$2:$ZZ$3036, 3019, MATCH($B$1, resultados!$A$1:$ZZ$1, 0))</f>
        <v/>
      </c>
      <c r="B3025">
        <f>INDEX(resultados!$A$2:$ZZ$3036, 3019, MATCH($B$2, resultados!$A$1:$ZZ$1, 0))</f>
        <v/>
      </c>
      <c r="C3025">
        <f>INDEX(resultados!$A$2:$ZZ$3036, 3019, MATCH($B$3, resultados!$A$1:$ZZ$1, 0))</f>
        <v/>
      </c>
    </row>
    <row r="3026">
      <c r="A3026">
        <f>INDEX(resultados!$A$2:$ZZ$3036, 3020, MATCH($B$1, resultados!$A$1:$ZZ$1, 0))</f>
        <v/>
      </c>
      <c r="B3026">
        <f>INDEX(resultados!$A$2:$ZZ$3036, 3020, MATCH($B$2, resultados!$A$1:$ZZ$1, 0))</f>
        <v/>
      </c>
      <c r="C3026">
        <f>INDEX(resultados!$A$2:$ZZ$3036, 3020, MATCH($B$3, resultados!$A$1:$ZZ$1, 0))</f>
        <v/>
      </c>
    </row>
    <row r="3027">
      <c r="A3027">
        <f>INDEX(resultados!$A$2:$ZZ$3036, 3021, MATCH($B$1, resultados!$A$1:$ZZ$1, 0))</f>
        <v/>
      </c>
      <c r="B3027">
        <f>INDEX(resultados!$A$2:$ZZ$3036, 3021, MATCH($B$2, resultados!$A$1:$ZZ$1, 0))</f>
        <v/>
      </c>
      <c r="C3027">
        <f>INDEX(resultados!$A$2:$ZZ$3036, 3021, MATCH($B$3, resultados!$A$1:$ZZ$1, 0))</f>
        <v/>
      </c>
    </row>
    <row r="3028">
      <c r="A3028">
        <f>INDEX(resultados!$A$2:$ZZ$3036, 3022, MATCH($B$1, resultados!$A$1:$ZZ$1, 0))</f>
        <v/>
      </c>
      <c r="B3028">
        <f>INDEX(resultados!$A$2:$ZZ$3036, 3022, MATCH($B$2, resultados!$A$1:$ZZ$1, 0))</f>
        <v/>
      </c>
      <c r="C3028">
        <f>INDEX(resultados!$A$2:$ZZ$3036, 3022, MATCH($B$3, resultados!$A$1:$ZZ$1, 0))</f>
        <v/>
      </c>
    </row>
    <row r="3029">
      <c r="A3029">
        <f>INDEX(resultados!$A$2:$ZZ$3036, 3023, MATCH($B$1, resultados!$A$1:$ZZ$1, 0))</f>
        <v/>
      </c>
      <c r="B3029">
        <f>INDEX(resultados!$A$2:$ZZ$3036, 3023, MATCH($B$2, resultados!$A$1:$ZZ$1, 0))</f>
        <v/>
      </c>
      <c r="C3029">
        <f>INDEX(resultados!$A$2:$ZZ$3036, 3023, MATCH($B$3, resultados!$A$1:$ZZ$1, 0))</f>
        <v/>
      </c>
    </row>
    <row r="3030">
      <c r="A3030">
        <f>INDEX(resultados!$A$2:$ZZ$3036, 3024, MATCH($B$1, resultados!$A$1:$ZZ$1, 0))</f>
        <v/>
      </c>
      <c r="B3030">
        <f>INDEX(resultados!$A$2:$ZZ$3036, 3024, MATCH($B$2, resultados!$A$1:$ZZ$1, 0))</f>
        <v/>
      </c>
      <c r="C3030">
        <f>INDEX(resultados!$A$2:$ZZ$3036, 3024, MATCH($B$3, resultados!$A$1:$ZZ$1, 0))</f>
        <v/>
      </c>
    </row>
    <row r="3031">
      <c r="A3031">
        <f>INDEX(resultados!$A$2:$ZZ$3036, 3025, MATCH($B$1, resultados!$A$1:$ZZ$1, 0))</f>
        <v/>
      </c>
      <c r="B3031">
        <f>INDEX(resultados!$A$2:$ZZ$3036, 3025, MATCH($B$2, resultados!$A$1:$ZZ$1, 0))</f>
        <v/>
      </c>
      <c r="C3031">
        <f>INDEX(resultados!$A$2:$ZZ$3036, 3025, MATCH($B$3, resultados!$A$1:$ZZ$1, 0))</f>
        <v/>
      </c>
    </row>
    <row r="3032">
      <c r="A3032">
        <f>INDEX(resultados!$A$2:$ZZ$3036, 3026, MATCH($B$1, resultados!$A$1:$ZZ$1, 0))</f>
        <v/>
      </c>
      <c r="B3032">
        <f>INDEX(resultados!$A$2:$ZZ$3036, 3026, MATCH($B$2, resultados!$A$1:$ZZ$1, 0))</f>
        <v/>
      </c>
      <c r="C3032">
        <f>INDEX(resultados!$A$2:$ZZ$3036, 3026, MATCH($B$3, resultados!$A$1:$ZZ$1, 0))</f>
        <v/>
      </c>
    </row>
    <row r="3033">
      <c r="A3033">
        <f>INDEX(resultados!$A$2:$ZZ$3036, 3027, MATCH($B$1, resultados!$A$1:$ZZ$1, 0))</f>
        <v/>
      </c>
      <c r="B3033">
        <f>INDEX(resultados!$A$2:$ZZ$3036, 3027, MATCH($B$2, resultados!$A$1:$ZZ$1, 0))</f>
        <v/>
      </c>
      <c r="C3033">
        <f>INDEX(resultados!$A$2:$ZZ$3036, 3027, MATCH($B$3, resultados!$A$1:$ZZ$1, 0))</f>
        <v/>
      </c>
    </row>
    <row r="3034">
      <c r="A3034">
        <f>INDEX(resultados!$A$2:$ZZ$3036, 3028, MATCH($B$1, resultados!$A$1:$ZZ$1, 0))</f>
        <v/>
      </c>
      <c r="B3034">
        <f>INDEX(resultados!$A$2:$ZZ$3036, 3028, MATCH($B$2, resultados!$A$1:$ZZ$1, 0))</f>
        <v/>
      </c>
      <c r="C3034">
        <f>INDEX(resultados!$A$2:$ZZ$3036, 3028, MATCH($B$3, resultados!$A$1:$ZZ$1, 0))</f>
        <v/>
      </c>
    </row>
    <row r="3035">
      <c r="A3035">
        <f>INDEX(resultados!$A$2:$ZZ$3036, 3029, MATCH($B$1, resultados!$A$1:$ZZ$1, 0))</f>
        <v/>
      </c>
      <c r="B3035">
        <f>INDEX(resultados!$A$2:$ZZ$3036, 3029, MATCH($B$2, resultados!$A$1:$ZZ$1, 0))</f>
        <v/>
      </c>
      <c r="C3035">
        <f>INDEX(resultados!$A$2:$ZZ$3036, 3029, MATCH($B$3, resultados!$A$1:$ZZ$1, 0))</f>
        <v/>
      </c>
    </row>
    <row r="3036">
      <c r="A3036">
        <f>INDEX(resultados!$A$2:$ZZ$3036, 3030, MATCH($B$1, resultados!$A$1:$ZZ$1, 0))</f>
        <v/>
      </c>
      <c r="B3036">
        <f>INDEX(resultados!$A$2:$ZZ$3036, 3030, MATCH($B$2, resultados!$A$1:$ZZ$1, 0))</f>
        <v/>
      </c>
      <c r="C3036">
        <f>INDEX(resultados!$A$2:$ZZ$3036, 3030, MATCH($B$3, resultados!$A$1:$ZZ$1, 0))</f>
        <v/>
      </c>
    </row>
    <row r="3037">
      <c r="A3037">
        <f>INDEX(resultados!$A$2:$ZZ$3036, 3031, MATCH($B$1, resultados!$A$1:$ZZ$1, 0))</f>
        <v/>
      </c>
      <c r="B3037">
        <f>INDEX(resultados!$A$2:$ZZ$3036, 3031, MATCH($B$2, resultados!$A$1:$ZZ$1, 0))</f>
        <v/>
      </c>
      <c r="C3037">
        <f>INDEX(resultados!$A$2:$ZZ$3036, 3031, MATCH($B$3, resultados!$A$1:$ZZ$1, 0))</f>
        <v/>
      </c>
    </row>
    <row r="3038">
      <c r="A3038">
        <f>INDEX(resultados!$A$2:$ZZ$3036, 3032, MATCH($B$1, resultados!$A$1:$ZZ$1, 0))</f>
        <v/>
      </c>
      <c r="B3038">
        <f>INDEX(resultados!$A$2:$ZZ$3036, 3032, MATCH($B$2, resultados!$A$1:$ZZ$1, 0))</f>
        <v/>
      </c>
      <c r="C3038">
        <f>INDEX(resultados!$A$2:$ZZ$3036, 3032, MATCH($B$3, resultados!$A$1:$ZZ$1, 0))</f>
        <v/>
      </c>
    </row>
    <row r="3039">
      <c r="A3039">
        <f>INDEX(resultados!$A$2:$ZZ$3036, 3033, MATCH($B$1, resultados!$A$1:$ZZ$1, 0))</f>
        <v/>
      </c>
      <c r="B3039">
        <f>INDEX(resultados!$A$2:$ZZ$3036, 3033, MATCH($B$2, resultados!$A$1:$ZZ$1, 0))</f>
        <v/>
      </c>
      <c r="C3039">
        <f>INDEX(resultados!$A$2:$ZZ$3036, 3033, MATCH($B$3, resultados!$A$1:$ZZ$1, 0))</f>
        <v/>
      </c>
    </row>
    <row r="3040">
      <c r="A3040">
        <f>INDEX(resultados!$A$2:$ZZ$3036, 3034, MATCH($B$1, resultados!$A$1:$ZZ$1, 0))</f>
        <v/>
      </c>
      <c r="B3040">
        <f>INDEX(resultados!$A$2:$ZZ$3036, 3034, MATCH($B$2, resultados!$A$1:$ZZ$1, 0))</f>
        <v/>
      </c>
      <c r="C3040">
        <f>INDEX(resultados!$A$2:$ZZ$3036, 3034, MATCH($B$3, resultados!$A$1:$ZZ$1, 0))</f>
        <v/>
      </c>
    </row>
    <row r="3041">
      <c r="A3041">
        <f>INDEX(resultados!$A$2:$ZZ$3036, 3035, MATCH($B$1, resultados!$A$1:$ZZ$1, 0))</f>
        <v/>
      </c>
      <c r="B3041">
        <f>INDEX(resultados!$A$2:$ZZ$3036, 3035, MATCH($B$2, resultados!$A$1:$ZZ$1, 0))</f>
        <v/>
      </c>
      <c r="C3041">
        <f>INDEX(resultados!$A$2:$ZZ$3036, 3035, MATCH($B$3, resultados!$A$1:$ZZ$1, 0))</f>
        <v/>
      </c>
    </row>
  </sheetData>
  <dataValidations count="3">
    <dataValidation sqref="B1" showErrorMessage="1" showInputMessage="1" allowBlank="1" type="list">
      <formula1>'hidden'!$A$1:$A$26</formula1>
    </dataValidation>
    <dataValidation sqref="B2" showErrorMessage="1" showInputMessage="1" allowBlank="1" type="list">
      <formula1>'hidden'!$A$1:$A$26</formula1>
    </dataValidation>
    <dataValidation sqref="B3" showErrorMessage="1" showInputMessage="1" allowBlank="1" type="list">
      <formula1>'hidden'!$A$1:$A$26</formula1>
    </dataValidation>
  </dataValidations>
  <pageMargins left="0.7" right="0.7" top="0.75" bottom="0.75" header="0.3" footer="0.3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Unnamed: 0</t>
        </is>
      </c>
    </row>
    <row r="2">
      <c r="A2" t="inlineStr">
        <is>
          <t>Volume de calda [L]</t>
        </is>
      </c>
    </row>
    <row r="3">
      <c r="A3" t="inlineStr">
        <is>
          <t>STATUS</t>
        </is>
      </c>
    </row>
    <row r="4">
      <c r="A4" t="inlineStr">
        <is>
          <t>Capacidade operacional [ha/h]</t>
        </is>
      </c>
    </row>
    <row r="5">
      <c r="A5" t="inlineStr">
        <is>
          <t>Tempo de missao [h]</t>
        </is>
      </c>
    </row>
    <row r="6">
      <c r="A6" t="inlineStr">
        <is>
          <t>Tempo util [h]</t>
        </is>
      </c>
    </row>
    <row r="7">
      <c r="A7" t="inlineStr">
        <is>
          <t>Tempo por voo [min]</t>
        </is>
      </c>
    </row>
    <row r="8">
      <c r="A8" t="inlineStr">
        <is>
          <t>Autonomia Projetada [h]</t>
        </is>
      </c>
    </row>
    <row r="9">
      <c r="A9" t="inlineStr">
        <is>
          <t>N° Voos</t>
        </is>
      </c>
    </row>
    <row r="10">
      <c r="A10" t="inlineStr">
        <is>
          <t>MTOW [kg]</t>
        </is>
      </c>
    </row>
    <row r="11">
      <c r="A11" t="inlineStr">
        <is>
          <t>Massa Estrutura [kg]</t>
        </is>
      </c>
    </row>
    <row r="12">
      <c r="A12" t="inlineStr">
        <is>
          <t>Combustível [kg]</t>
        </is>
      </c>
    </row>
    <row r="13">
      <c r="A13" t="inlineStr">
        <is>
          <t>Abastecimentos</t>
        </is>
      </c>
    </row>
    <row r="14">
      <c r="A14" t="inlineStr">
        <is>
          <t>Massa gerador</t>
        </is>
      </c>
    </row>
    <row r="15">
      <c r="A15" t="inlineStr">
        <is>
          <t>Potência gerador [W]</t>
        </is>
      </c>
    </row>
    <row r="16">
      <c r="A16" t="inlineStr">
        <is>
          <t>Combustível consumido [L]</t>
        </is>
      </c>
    </row>
    <row r="17">
      <c r="A17" t="inlineStr">
        <is>
          <t>Calda cons [L]</t>
        </is>
      </c>
    </row>
    <row r="18">
      <c r="A18" t="inlineStr">
        <is>
          <t>Distância percorrida [km]</t>
        </is>
      </c>
    </row>
    <row r="19">
      <c r="A19" t="inlineStr">
        <is>
          <t>Distância Pulverizando [km]</t>
        </is>
      </c>
    </row>
    <row r="20">
      <c r="A20" t="inlineStr">
        <is>
          <t>RTL ACUMULADO[m]</t>
        </is>
      </c>
    </row>
    <row r="21">
      <c r="A21" t="inlineStr">
        <is>
          <t>EOC [km/km]</t>
        </is>
      </c>
    </row>
    <row r="22">
      <c r="A22" t="inlineStr">
        <is>
          <t>EOC [h/h]</t>
        </is>
      </c>
    </row>
    <row r="23">
      <c r="A23" t="inlineStr">
        <is>
          <t>Tempo de manobra [h]</t>
        </is>
      </c>
    </row>
    <row r="24">
      <c r="A24" t="inlineStr">
        <is>
          <t>Tempo rtl_rtw [h]</t>
        </is>
      </c>
    </row>
    <row r="25">
      <c r="A25" t="inlineStr">
        <is>
          <t>V pulv [m/s]</t>
        </is>
      </c>
    </row>
    <row r="26">
      <c r="A26" t="inlineStr">
        <is>
          <t>V desloc [m/s]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2024-09-24T19:22:53Z</dcterms:created>
  <dcterms:modified xmlns:dcterms="http://purl.org/dc/terms/" xmlns:xsi="http://www.w3.org/2001/XMLSchema-instance" xsi:type="dcterms:W3CDTF">2024-09-24T19:22:53Z</dcterms:modified>
</cp:coreProperties>
</file>